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slicers/slicer1.xml" ContentType="application/vnd.ms-excel.slicer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trlProps/ctrlProp3.xml" ContentType="application/vnd.ms-excel.controlproperties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nielMedina\Documents\DMM\GitHub\API\Secretario-API\resources\plantillas\"/>
    </mc:Choice>
  </mc:AlternateContent>
  <xr:revisionPtr revIDLastSave="0" documentId="13_ncr:1_{09C28DAA-7D21-469C-9EA8-A0C3166AF2AF}" xr6:coauthVersionLast="47" xr6:coauthVersionMax="47" xr10:uidLastSave="{00000000-0000-0000-0000-000000000000}"/>
  <bookViews>
    <workbookView xWindow="28680" yWindow="2595" windowWidth="24240" windowHeight="13290" activeTab="5" xr2:uid="{00000000-000D-0000-FFFF-FFFF00000000}"/>
  </bookViews>
  <sheets>
    <sheet name="S-1" sheetId="24" r:id="rId1"/>
    <sheet name="S-88" sheetId="25" r:id="rId2"/>
    <sheet name="S-3" sheetId="28" r:id="rId3"/>
    <sheet name="Asistencias" sheetId="49" r:id="rId4"/>
    <sheet name="Publicadores" sheetId="3" r:id="rId5"/>
    <sheet name="Informes" sheetId="4" r:id="rId6"/>
    <sheet name="Grupos" sheetId="42" r:id="rId7"/>
    <sheet name="Precursores" sheetId="39" r:id="rId8"/>
    <sheet name="S-21 (2)" sheetId="44" r:id="rId9"/>
    <sheet name="S-21" sheetId="10" r:id="rId10"/>
    <sheet name="S-21 (Todos)" sheetId="41" r:id="rId11"/>
    <sheet name="S-21 por Grupo" sheetId="36" r:id="rId12"/>
    <sheet name="S-21 por Tipo Publicador" sheetId="38" r:id="rId13"/>
    <sheet name="Análisis Precursores" sheetId="29" r:id="rId14"/>
  </sheets>
  <definedNames>
    <definedName name="_xlnm.Print_Area" localSheetId="4">Publicadores!$A$1:$Y$2</definedName>
    <definedName name="_xlnm.Print_Area" localSheetId="9">'S-21'!$B$4:$V$49</definedName>
    <definedName name="_xlnm.Print_Area" localSheetId="8">'S-21 (2)'!$B$4:$V$49</definedName>
    <definedName name="_xlnm.Print_Area" localSheetId="10">'S-21 (Todos)'!$B:$V</definedName>
    <definedName name="_xlnm.Print_Area" localSheetId="11">'S-21 por Grupo'!$B:$V</definedName>
    <definedName name="_xlnm.Print_Area" localSheetId="12">'S-21 por Tipo Publicador'!$B:$V</definedName>
    <definedName name="MesInforme">'S-1'!$E$3</definedName>
    <definedName name="Publicadores" localSheetId="8">TblPublicadores[Nombre]</definedName>
    <definedName name="Publicadores">TblPublicadores[Nombre]</definedName>
    <definedName name="SegmentaciónDeDatos_Grupo">#N/A</definedName>
    <definedName name="SegmentaciónDeDatos_Mes">#N/A</definedName>
    <definedName name="_xlnm.Print_Titles" localSheetId="4">Publicadores!$1:$1</definedName>
  </definedNames>
  <calcPr calcId="181029"/>
  <pivotCaches>
    <pivotCache cacheId="0" r:id="rId1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6"/>
        <x14:slicerCache r:id="rId17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49" l="1"/>
  <c r="C2" i="49"/>
  <c r="D2" i="49"/>
  <c r="M2" i="4"/>
  <c r="N2" i="4"/>
  <c r="P2" i="4"/>
  <c r="A2" i="4"/>
  <c r="M18" i="28"/>
  <c r="N16" i="28" s="1"/>
  <c r="M20" i="28" s="1"/>
  <c r="I3" i="4"/>
  <c r="C3" i="4"/>
  <c r="J3" i="4"/>
  <c r="D2" i="42"/>
  <c r="D3" i="42"/>
  <c r="D4" i="42"/>
  <c r="D5" i="42"/>
  <c r="E10" i="29"/>
  <c r="B34" i="44"/>
  <c r="A35" i="44" s="1"/>
  <c r="A12" i="44"/>
  <c r="C2" i="44"/>
  <c r="A4" i="44" s="1"/>
  <c r="B5321" i="41"/>
  <c r="D5310" i="41"/>
  <c r="D5309" i="41"/>
  <c r="D5308" i="41"/>
  <c r="D5307" i="41"/>
  <c r="D5306" i="41"/>
  <c r="D5305" i="41"/>
  <c r="D5304" i="41"/>
  <c r="D5303" i="41"/>
  <c r="D5302" i="41"/>
  <c r="D5301" i="41"/>
  <c r="D5300" i="41"/>
  <c r="D5299" i="41"/>
  <c r="B5275" i="41"/>
  <c r="D5264" i="41"/>
  <c r="D5263" i="41"/>
  <c r="D5262" i="41"/>
  <c r="D5261" i="41"/>
  <c r="D5260" i="41"/>
  <c r="D5259" i="41"/>
  <c r="D5258" i="41"/>
  <c r="D5257" i="41"/>
  <c r="D5256" i="41"/>
  <c r="D5255" i="41"/>
  <c r="D5254" i="41"/>
  <c r="D5253" i="41"/>
  <c r="B5229" i="41"/>
  <c r="D5218" i="41"/>
  <c r="D5217" i="41"/>
  <c r="D5216" i="41"/>
  <c r="D5215" i="41"/>
  <c r="D5214" i="41"/>
  <c r="D5213" i="41"/>
  <c r="D5212" i="41"/>
  <c r="D5211" i="41"/>
  <c r="D5210" i="41"/>
  <c r="D5209" i="41"/>
  <c r="D5208" i="41"/>
  <c r="D5207" i="41"/>
  <c r="B5183" i="41"/>
  <c r="D5172" i="41"/>
  <c r="D5171" i="41"/>
  <c r="D5170" i="41"/>
  <c r="D5169" i="41"/>
  <c r="D5168" i="41"/>
  <c r="D5167" i="41"/>
  <c r="D5166" i="41"/>
  <c r="D5165" i="41"/>
  <c r="D5164" i="41"/>
  <c r="D5163" i="41"/>
  <c r="D5162" i="41"/>
  <c r="D5161" i="41"/>
  <c r="B5137" i="41"/>
  <c r="D5126" i="41"/>
  <c r="D5125" i="41"/>
  <c r="D5124" i="41"/>
  <c r="D5123" i="41"/>
  <c r="D5122" i="41"/>
  <c r="D5121" i="41"/>
  <c r="D5120" i="41"/>
  <c r="D5119" i="41"/>
  <c r="D5118" i="41"/>
  <c r="D5117" i="41"/>
  <c r="D5116" i="41"/>
  <c r="D5115" i="41"/>
  <c r="B5091" i="41"/>
  <c r="D5080" i="41"/>
  <c r="D5079" i="41"/>
  <c r="D5078" i="41"/>
  <c r="D5077" i="41"/>
  <c r="D5076" i="41"/>
  <c r="D5075" i="41"/>
  <c r="D5074" i="41"/>
  <c r="D5073" i="41"/>
  <c r="D5072" i="41"/>
  <c r="D5071" i="41"/>
  <c r="D5070" i="41"/>
  <c r="D5069" i="41"/>
  <c r="B5045" i="41"/>
  <c r="D5034" i="41"/>
  <c r="D5033" i="41"/>
  <c r="D5032" i="41"/>
  <c r="D5031" i="41"/>
  <c r="D5030" i="41"/>
  <c r="D5029" i="41"/>
  <c r="D5028" i="41"/>
  <c r="D5027" i="41"/>
  <c r="D5026" i="41"/>
  <c r="D5025" i="41"/>
  <c r="D5024" i="41"/>
  <c r="D5023" i="41"/>
  <c r="B4999" i="41"/>
  <c r="D4988" i="41"/>
  <c r="D4987" i="41"/>
  <c r="D4986" i="41"/>
  <c r="D4985" i="41"/>
  <c r="D4984" i="41"/>
  <c r="D4983" i="41"/>
  <c r="D4982" i="41"/>
  <c r="D4981" i="41"/>
  <c r="D4980" i="41"/>
  <c r="D4979" i="41"/>
  <c r="D4978" i="41"/>
  <c r="D4977" i="41"/>
  <c r="B4953" i="41"/>
  <c r="D4942" i="41"/>
  <c r="D4941" i="41"/>
  <c r="D4940" i="41"/>
  <c r="D4939" i="41"/>
  <c r="D4938" i="41"/>
  <c r="D4937" i="41"/>
  <c r="D4936" i="41"/>
  <c r="D4935" i="41"/>
  <c r="D4934" i="41"/>
  <c r="D4933" i="41"/>
  <c r="D4932" i="41"/>
  <c r="D4931" i="41"/>
  <c r="B4907" i="41"/>
  <c r="D4896" i="41"/>
  <c r="D4895" i="41"/>
  <c r="D4894" i="41"/>
  <c r="D4893" i="41"/>
  <c r="D4892" i="41"/>
  <c r="D4891" i="41"/>
  <c r="D4890" i="41"/>
  <c r="D4889" i="41"/>
  <c r="D4888" i="41"/>
  <c r="D4887" i="41"/>
  <c r="D4886" i="41"/>
  <c r="D4885" i="41"/>
  <c r="B4861" i="41"/>
  <c r="D4850" i="41"/>
  <c r="D4849" i="41"/>
  <c r="D4848" i="41"/>
  <c r="D4847" i="41"/>
  <c r="D4846" i="41"/>
  <c r="D4845" i="41"/>
  <c r="D4844" i="41"/>
  <c r="D4843" i="41"/>
  <c r="D4842" i="41"/>
  <c r="D4841" i="41"/>
  <c r="D4840" i="41"/>
  <c r="D4839" i="41"/>
  <c r="B4815" i="41"/>
  <c r="D4804" i="41"/>
  <c r="D4803" i="41"/>
  <c r="D4802" i="41"/>
  <c r="D4801" i="41"/>
  <c r="D4800" i="41"/>
  <c r="D4799" i="41"/>
  <c r="D4798" i="41"/>
  <c r="D4797" i="41"/>
  <c r="D4796" i="41"/>
  <c r="D4795" i="41"/>
  <c r="D4794" i="41"/>
  <c r="D4793" i="41"/>
  <c r="B4769" i="41"/>
  <c r="D4758" i="41"/>
  <c r="D4757" i="41"/>
  <c r="D4756" i="41"/>
  <c r="D4755" i="41"/>
  <c r="D4754" i="41"/>
  <c r="D4753" i="41"/>
  <c r="D4752" i="41"/>
  <c r="D4751" i="41"/>
  <c r="D4750" i="41"/>
  <c r="D4749" i="41"/>
  <c r="D4748" i="41"/>
  <c r="D4747" i="41"/>
  <c r="B4723" i="41"/>
  <c r="D4712" i="41"/>
  <c r="D4711" i="41"/>
  <c r="D4710" i="41"/>
  <c r="D4709" i="41"/>
  <c r="D4708" i="41"/>
  <c r="D4707" i="41"/>
  <c r="D4706" i="41"/>
  <c r="D4705" i="41"/>
  <c r="D4704" i="41"/>
  <c r="D4703" i="41"/>
  <c r="D4702" i="41"/>
  <c r="D4701" i="41"/>
  <c r="B4677" i="41"/>
  <c r="D4666" i="41"/>
  <c r="D4665" i="41"/>
  <c r="D4664" i="41"/>
  <c r="D4663" i="41"/>
  <c r="D4662" i="41"/>
  <c r="D4661" i="41"/>
  <c r="D4660" i="41"/>
  <c r="D4659" i="41"/>
  <c r="D4658" i="41"/>
  <c r="D4657" i="41"/>
  <c r="D4656" i="41"/>
  <c r="D4655" i="41"/>
  <c r="B4631" i="41"/>
  <c r="D4620" i="41"/>
  <c r="D4619" i="41"/>
  <c r="D4618" i="41"/>
  <c r="D4617" i="41"/>
  <c r="D4616" i="41"/>
  <c r="D4615" i="41"/>
  <c r="D4614" i="41"/>
  <c r="D4613" i="41"/>
  <c r="D4612" i="41"/>
  <c r="D4611" i="41"/>
  <c r="D4610" i="41"/>
  <c r="D4609" i="41"/>
  <c r="B4585" i="41"/>
  <c r="D4574" i="41"/>
  <c r="D4573" i="41"/>
  <c r="D4572" i="41"/>
  <c r="D4571" i="41"/>
  <c r="D4570" i="41"/>
  <c r="D4569" i="41"/>
  <c r="D4568" i="41"/>
  <c r="D4567" i="41"/>
  <c r="D4566" i="41"/>
  <c r="D4565" i="41"/>
  <c r="D4564" i="41"/>
  <c r="D4563" i="41"/>
  <c r="B4539" i="41"/>
  <c r="D4528" i="41"/>
  <c r="D4527" i="41"/>
  <c r="D4526" i="41"/>
  <c r="D4525" i="41"/>
  <c r="D4524" i="41"/>
  <c r="D4523" i="41"/>
  <c r="D4522" i="41"/>
  <c r="D4521" i="41"/>
  <c r="D4520" i="41"/>
  <c r="D4519" i="41"/>
  <c r="D4518" i="41"/>
  <c r="D4517" i="41"/>
  <c r="B4493" i="41"/>
  <c r="D4482" i="41"/>
  <c r="D4481" i="41"/>
  <c r="D4480" i="41"/>
  <c r="D4479" i="41"/>
  <c r="D4478" i="41"/>
  <c r="D4477" i="41"/>
  <c r="D4476" i="41"/>
  <c r="D4475" i="41"/>
  <c r="D4474" i="41"/>
  <c r="D4473" i="41"/>
  <c r="D4472" i="41"/>
  <c r="D4471" i="41"/>
  <c r="B4447" i="41"/>
  <c r="D4436" i="41"/>
  <c r="D4435" i="41"/>
  <c r="D4434" i="41"/>
  <c r="D4433" i="41"/>
  <c r="D4432" i="41"/>
  <c r="D4431" i="41"/>
  <c r="D4430" i="41"/>
  <c r="D4429" i="41"/>
  <c r="D4428" i="41"/>
  <c r="D4427" i="41"/>
  <c r="D4426" i="41"/>
  <c r="D4425" i="41"/>
  <c r="B4401" i="41"/>
  <c r="D4390" i="41"/>
  <c r="D4389" i="41"/>
  <c r="D4388" i="41"/>
  <c r="D4387" i="41"/>
  <c r="D4386" i="41"/>
  <c r="D4385" i="41"/>
  <c r="D4384" i="41"/>
  <c r="D4383" i="41"/>
  <c r="D4382" i="41"/>
  <c r="D4381" i="41"/>
  <c r="D4380" i="41"/>
  <c r="D4379" i="41"/>
  <c r="B4355" i="41"/>
  <c r="D4344" i="41"/>
  <c r="D4343" i="41"/>
  <c r="D4342" i="41"/>
  <c r="D4341" i="41"/>
  <c r="D4340" i="41"/>
  <c r="D4339" i="41"/>
  <c r="D4338" i="41"/>
  <c r="D4337" i="41"/>
  <c r="D4336" i="41"/>
  <c r="D4335" i="41"/>
  <c r="D4334" i="41"/>
  <c r="D4333" i="41"/>
  <c r="B4309" i="41"/>
  <c r="D4298" i="41"/>
  <c r="D4297" i="41"/>
  <c r="D4296" i="41"/>
  <c r="D4295" i="41"/>
  <c r="D4294" i="41"/>
  <c r="D4293" i="41"/>
  <c r="D4292" i="41"/>
  <c r="D4291" i="41"/>
  <c r="D4290" i="41"/>
  <c r="D4289" i="41"/>
  <c r="D4288" i="41"/>
  <c r="D4287" i="41"/>
  <c r="B4263" i="41"/>
  <c r="D4252" i="41"/>
  <c r="D4251" i="41"/>
  <c r="D4250" i="41"/>
  <c r="D4249" i="41"/>
  <c r="D4248" i="41"/>
  <c r="D4247" i="41"/>
  <c r="D4246" i="41"/>
  <c r="D4245" i="41"/>
  <c r="D4244" i="41"/>
  <c r="D4243" i="41"/>
  <c r="D4242" i="41"/>
  <c r="D4241" i="41"/>
  <c r="B4217" i="41"/>
  <c r="D4206" i="41"/>
  <c r="D4205" i="41"/>
  <c r="D4204" i="41"/>
  <c r="D4203" i="41"/>
  <c r="D4202" i="41"/>
  <c r="D4201" i="41"/>
  <c r="D4200" i="41"/>
  <c r="D4199" i="41"/>
  <c r="D4198" i="41"/>
  <c r="D4197" i="41"/>
  <c r="D4196" i="41"/>
  <c r="D4195" i="41"/>
  <c r="B4171" i="41"/>
  <c r="D4160" i="41"/>
  <c r="D4159" i="41"/>
  <c r="D4158" i="41"/>
  <c r="D4157" i="41"/>
  <c r="D4156" i="41"/>
  <c r="D4155" i="41"/>
  <c r="D4154" i="41"/>
  <c r="D4153" i="41"/>
  <c r="D4152" i="41"/>
  <c r="D4151" i="41"/>
  <c r="D4150" i="41"/>
  <c r="D4149" i="41"/>
  <c r="B4125" i="41"/>
  <c r="D4114" i="41"/>
  <c r="D4113" i="41"/>
  <c r="D4112" i="41"/>
  <c r="D4111" i="41"/>
  <c r="D4110" i="41"/>
  <c r="D4109" i="41"/>
  <c r="D4108" i="41"/>
  <c r="D4107" i="41"/>
  <c r="D4106" i="41"/>
  <c r="D4105" i="41"/>
  <c r="D4104" i="41"/>
  <c r="D4103" i="41"/>
  <c r="B4079" i="41"/>
  <c r="D4068" i="41"/>
  <c r="D4067" i="41"/>
  <c r="D4066" i="41"/>
  <c r="D4065" i="41"/>
  <c r="D4064" i="41"/>
  <c r="D4063" i="41"/>
  <c r="D4062" i="41"/>
  <c r="D4061" i="41"/>
  <c r="D4060" i="41"/>
  <c r="D4059" i="41"/>
  <c r="D4058" i="41"/>
  <c r="D4057" i="41"/>
  <c r="B4033" i="41"/>
  <c r="D4022" i="41"/>
  <c r="D4021" i="41"/>
  <c r="D4020" i="41"/>
  <c r="D4019" i="41"/>
  <c r="D4018" i="41"/>
  <c r="D4017" i="41"/>
  <c r="D4016" i="41"/>
  <c r="D4015" i="41"/>
  <c r="D4014" i="41"/>
  <c r="D4013" i="41"/>
  <c r="D4012" i="41"/>
  <c r="D4011" i="41"/>
  <c r="B3987" i="41"/>
  <c r="D3976" i="41"/>
  <c r="D3975" i="41"/>
  <c r="D3974" i="41"/>
  <c r="D3973" i="41"/>
  <c r="D3972" i="41"/>
  <c r="D3971" i="41"/>
  <c r="D3970" i="41"/>
  <c r="D3969" i="41"/>
  <c r="D3968" i="41"/>
  <c r="D3967" i="41"/>
  <c r="D3966" i="41"/>
  <c r="D3965" i="41"/>
  <c r="B3941" i="41"/>
  <c r="D3930" i="41"/>
  <c r="D3929" i="41"/>
  <c r="D3928" i="41"/>
  <c r="D3927" i="41"/>
  <c r="D3926" i="41"/>
  <c r="D3925" i="41"/>
  <c r="D3924" i="41"/>
  <c r="D3923" i="41"/>
  <c r="D3922" i="41"/>
  <c r="D3921" i="41"/>
  <c r="D3920" i="41"/>
  <c r="D3919" i="41"/>
  <c r="B3895" i="41"/>
  <c r="D3884" i="41"/>
  <c r="D3883" i="41"/>
  <c r="D3882" i="41"/>
  <c r="D3881" i="41"/>
  <c r="D3880" i="41"/>
  <c r="D3879" i="41"/>
  <c r="D3878" i="41"/>
  <c r="D3877" i="41"/>
  <c r="D3876" i="41"/>
  <c r="D3875" i="41"/>
  <c r="D3874" i="41"/>
  <c r="D3873" i="41"/>
  <c r="B3849" i="41"/>
  <c r="D3838" i="41"/>
  <c r="D3837" i="41"/>
  <c r="D3836" i="41"/>
  <c r="D3835" i="41"/>
  <c r="D3834" i="41"/>
  <c r="D3833" i="41"/>
  <c r="D3832" i="41"/>
  <c r="D3831" i="41"/>
  <c r="D3830" i="41"/>
  <c r="D3829" i="41"/>
  <c r="D3828" i="41"/>
  <c r="D3827" i="41"/>
  <c r="B3803" i="41"/>
  <c r="D3792" i="41"/>
  <c r="D3791" i="41"/>
  <c r="D3790" i="41"/>
  <c r="D3789" i="41"/>
  <c r="D3788" i="41"/>
  <c r="D3787" i="41"/>
  <c r="D3786" i="41"/>
  <c r="D3785" i="41"/>
  <c r="D3784" i="41"/>
  <c r="D3783" i="41"/>
  <c r="D3782" i="41"/>
  <c r="D3781" i="41"/>
  <c r="B3757" i="41"/>
  <c r="D3746" i="41"/>
  <c r="D3745" i="41"/>
  <c r="D3744" i="41"/>
  <c r="D3743" i="41"/>
  <c r="D3742" i="41"/>
  <c r="D3741" i="41"/>
  <c r="D3740" i="41"/>
  <c r="D3739" i="41"/>
  <c r="D3738" i="41"/>
  <c r="D3737" i="41"/>
  <c r="D3736" i="41"/>
  <c r="D3735" i="41"/>
  <c r="B3711" i="41"/>
  <c r="D3700" i="41"/>
  <c r="D3699" i="41"/>
  <c r="D3698" i="41"/>
  <c r="D3697" i="41"/>
  <c r="D3696" i="41"/>
  <c r="D3695" i="41"/>
  <c r="D3694" i="41"/>
  <c r="D3693" i="41"/>
  <c r="D3692" i="41"/>
  <c r="D3691" i="41"/>
  <c r="D3690" i="41"/>
  <c r="D3689" i="41"/>
  <c r="B3665" i="41"/>
  <c r="D3654" i="41"/>
  <c r="D3653" i="41"/>
  <c r="D3652" i="41"/>
  <c r="D3651" i="41"/>
  <c r="D3650" i="41"/>
  <c r="D3649" i="41"/>
  <c r="D3648" i="41"/>
  <c r="D3647" i="41"/>
  <c r="D3646" i="41"/>
  <c r="D3645" i="41"/>
  <c r="D3644" i="41"/>
  <c r="D3643" i="41"/>
  <c r="B3619" i="41"/>
  <c r="D3608" i="41"/>
  <c r="D3607" i="41"/>
  <c r="D3606" i="41"/>
  <c r="D3605" i="41"/>
  <c r="D3604" i="41"/>
  <c r="D3603" i="41"/>
  <c r="D3602" i="41"/>
  <c r="D3601" i="41"/>
  <c r="D3600" i="41"/>
  <c r="D3599" i="41"/>
  <c r="D3598" i="41"/>
  <c r="D3597" i="41"/>
  <c r="B3573" i="41"/>
  <c r="D3562" i="41"/>
  <c r="D3561" i="41"/>
  <c r="D3560" i="41"/>
  <c r="D3559" i="41"/>
  <c r="D3558" i="41"/>
  <c r="D3557" i="41"/>
  <c r="D3556" i="41"/>
  <c r="D3555" i="41"/>
  <c r="D3554" i="41"/>
  <c r="D3553" i="41"/>
  <c r="D3552" i="41"/>
  <c r="D3551" i="41"/>
  <c r="B3527" i="41"/>
  <c r="D3516" i="41"/>
  <c r="D3515" i="41"/>
  <c r="D3514" i="41"/>
  <c r="D3513" i="41"/>
  <c r="D3512" i="41"/>
  <c r="D3511" i="41"/>
  <c r="D3510" i="41"/>
  <c r="D3509" i="41"/>
  <c r="D3508" i="41"/>
  <c r="D3507" i="41"/>
  <c r="D3506" i="41"/>
  <c r="D3505" i="41"/>
  <c r="B3481" i="41"/>
  <c r="D3470" i="41"/>
  <c r="D3469" i="41"/>
  <c r="D3468" i="41"/>
  <c r="D3467" i="41"/>
  <c r="D3466" i="41"/>
  <c r="D3465" i="41"/>
  <c r="D3464" i="41"/>
  <c r="D3463" i="41"/>
  <c r="D3462" i="41"/>
  <c r="D3461" i="41"/>
  <c r="D3460" i="41"/>
  <c r="D3459" i="41"/>
  <c r="B3435" i="41"/>
  <c r="D3424" i="41"/>
  <c r="D3423" i="41"/>
  <c r="D3422" i="41"/>
  <c r="D3421" i="41"/>
  <c r="D3420" i="41"/>
  <c r="D3419" i="41"/>
  <c r="D3418" i="41"/>
  <c r="D3417" i="41"/>
  <c r="D3416" i="41"/>
  <c r="D3415" i="41"/>
  <c r="D3414" i="41"/>
  <c r="D3413" i="41"/>
  <c r="B3389" i="41"/>
  <c r="D3378" i="41"/>
  <c r="D3377" i="41"/>
  <c r="D3376" i="41"/>
  <c r="D3375" i="41"/>
  <c r="D3374" i="41"/>
  <c r="D3373" i="41"/>
  <c r="D3372" i="41"/>
  <c r="D3371" i="41"/>
  <c r="D3370" i="41"/>
  <c r="D3369" i="41"/>
  <c r="D3368" i="41"/>
  <c r="D3367" i="41"/>
  <c r="B3343" i="41"/>
  <c r="D3332" i="41"/>
  <c r="D3331" i="41"/>
  <c r="D3330" i="41"/>
  <c r="D3329" i="41"/>
  <c r="D3328" i="41"/>
  <c r="D3327" i="41"/>
  <c r="D3326" i="41"/>
  <c r="D3325" i="41"/>
  <c r="D3324" i="41"/>
  <c r="D3323" i="41"/>
  <c r="D3322" i="41"/>
  <c r="D3321" i="41"/>
  <c r="B3297" i="41"/>
  <c r="D3286" i="41"/>
  <c r="D3285" i="41"/>
  <c r="D3284" i="41"/>
  <c r="D3283" i="41"/>
  <c r="D3282" i="41"/>
  <c r="D3281" i="41"/>
  <c r="D3280" i="41"/>
  <c r="D3279" i="41"/>
  <c r="D3278" i="41"/>
  <c r="D3277" i="41"/>
  <c r="D3276" i="41"/>
  <c r="D3275" i="41"/>
  <c r="B3251" i="41"/>
  <c r="D3240" i="41"/>
  <c r="D3239" i="41"/>
  <c r="D3238" i="41"/>
  <c r="D3237" i="41"/>
  <c r="D3236" i="41"/>
  <c r="D3235" i="41"/>
  <c r="D3234" i="41"/>
  <c r="D3233" i="41"/>
  <c r="D3232" i="41"/>
  <c r="D3231" i="41"/>
  <c r="D3230" i="41"/>
  <c r="D3229" i="41"/>
  <c r="B3205" i="41"/>
  <c r="D3194" i="41"/>
  <c r="D3193" i="41"/>
  <c r="D3192" i="41"/>
  <c r="D3191" i="41"/>
  <c r="D3190" i="41"/>
  <c r="D3189" i="41"/>
  <c r="D3188" i="41"/>
  <c r="D3187" i="41"/>
  <c r="D3186" i="41"/>
  <c r="D3185" i="41"/>
  <c r="D3184" i="41"/>
  <c r="D3183" i="41"/>
  <c r="B3159" i="41"/>
  <c r="D3148" i="41"/>
  <c r="D3147" i="41"/>
  <c r="D3146" i="41"/>
  <c r="D3145" i="41"/>
  <c r="D3144" i="41"/>
  <c r="D3143" i="41"/>
  <c r="D3142" i="41"/>
  <c r="D3141" i="41"/>
  <c r="D3140" i="41"/>
  <c r="D3139" i="41"/>
  <c r="D3138" i="41"/>
  <c r="D3137" i="41"/>
  <c r="B3113" i="41"/>
  <c r="D3102" i="41"/>
  <c r="D3101" i="41"/>
  <c r="D3100" i="41"/>
  <c r="D3099" i="41"/>
  <c r="D3098" i="41"/>
  <c r="D3097" i="41"/>
  <c r="D3096" i="41"/>
  <c r="D3095" i="41"/>
  <c r="D3094" i="41"/>
  <c r="D3093" i="41"/>
  <c r="D3092" i="41"/>
  <c r="D3091" i="41"/>
  <c r="B3067" i="41"/>
  <c r="D3056" i="41"/>
  <c r="D3055" i="41"/>
  <c r="D3054" i="41"/>
  <c r="D3053" i="41"/>
  <c r="D3052" i="41"/>
  <c r="D3051" i="41"/>
  <c r="D3050" i="41"/>
  <c r="D3049" i="41"/>
  <c r="D3048" i="41"/>
  <c r="D3047" i="41"/>
  <c r="D3046" i="41"/>
  <c r="D3045" i="41"/>
  <c r="B3021" i="41"/>
  <c r="D3010" i="41"/>
  <c r="D3009" i="41"/>
  <c r="D3008" i="41"/>
  <c r="D3007" i="41"/>
  <c r="D3006" i="41"/>
  <c r="D3005" i="41"/>
  <c r="D3004" i="41"/>
  <c r="D3003" i="41"/>
  <c r="D3002" i="41"/>
  <c r="D3001" i="41"/>
  <c r="D3000" i="41"/>
  <c r="D2999" i="41"/>
  <c r="B2975" i="41"/>
  <c r="D2964" i="41"/>
  <c r="D2963" i="41"/>
  <c r="D2962" i="41"/>
  <c r="D2961" i="41"/>
  <c r="D2960" i="41"/>
  <c r="D2959" i="41"/>
  <c r="D2958" i="41"/>
  <c r="D2957" i="41"/>
  <c r="D2956" i="41"/>
  <c r="D2955" i="41"/>
  <c r="D2954" i="41"/>
  <c r="D2953" i="41"/>
  <c r="B2929" i="41"/>
  <c r="D2918" i="41"/>
  <c r="D2917" i="41"/>
  <c r="D2916" i="41"/>
  <c r="D2915" i="41"/>
  <c r="D2914" i="41"/>
  <c r="D2913" i="41"/>
  <c r="D2912" i="41"/>
  <c r="D2911" i="41"/>
  <c r="D2910" i="41"/>
  <c r="D2909" i="41"/>
  <c r="D2908" i="41"/>
  <c r="D2907" i="41"/>
  <c r="B2883" i="41"/>
  <c r="D2872" i="41"/>
  <c r="D2871" i="41"/>
  <c r="D2870" i="41"/>
  <c r="D2869" i="41"/>
  <c r="D2868" i="41"/>
  <c r="D2867" i="41"/>
  <c r="D2866" i="41"/>
  <c r="D2865" i="41"/>
  <c r="D2864" i="41"/>
  <c r="D2863" i="41"/>
  <c r="D2862" i="41"/>
  <c r="D2861" i="41"/>
  <c r="B2837" i="41"/>
  <c r="D2826" i="41"/>
  <c r="D2825" i="41"/>
  <c r="D2824" i="41"/>
  <c r="D2823" i="41"/>
  <c r="D2822" i="41"/>
  <c r="D2821" i="41"/>
  <c r="D2820" i="41"/>
  <c r="D2819" i="41"/>
  <c r="D2818" i="41"/>
  <c r="D2817" i="41"/>
  <c r="D2816" i="41"/>
  <c r="D2815" i="41"/>
  <c r="B2791" i="41"/>
  <c r="D2780" i="41"/>
  <c r="D2779" i="41"/>
  <c r="D2778" i="41"/>
  <c r="D2777" i="41"/>
  <c r="D2776" i="41"/>
  <c r="D2775" i="41"/>
  <c r="D2774" i="41"/>
  <c r="D2773" i="41"/>
  <c r="D2772" i="41"/>
  <c r="D2771" i="41"/>
  <c r="D2770" i="41"/>
  <c r="D2769" i="41"/>
  <c r="B2745" i="41"/>
  <c r="D2734" i="41"/>
  <c r="D2733" i="41"/>
  <c r="D2732" i="41"/>
  <c r="D2731" i="41"/>
  <c r="D2730" i="41"/>
  <c r="D2729" i="41"/>
  <c r="D2728" i="41"/>
  <c r="D2727" i="41"/>
  <c r="D2726" i="41"/>
  <c r="D2725" i="41"/>
  <c r="D2724" i="41"/>
  <c r="D2723" i="41"/>
  <c r="B2699" i="41"/>
  <c r="D2688" i="41"/>
  <c r="D2687" i="41"/>
  <c r="D2686" i="41"/>
  <c r="D2685" i="41"/>
  <c r="D2684" i="41"/>
  <c r="D2683" i="41"/>
  <c r="D2682" i="41"/>
  <c r="D2681" i="41"/>
  <c r="D2680" i="41"/>
  <c r="D2679" i="41"/>
  <c r="D2678" i="41"/>
  <c r="D2677" i="41"/>
  <c r="B2653" i="41"/>
  <c r="D2642" i="41"/>
  <c r="D2641" i="41"/>
  <c r="D2640" i="41"/>
  <c r="D2639" i="41"/>
  <c r="D2638" i="41"/>
  <c r="D2637" i="41"/>
  <c r="D2636" i="41"/>
  <c r="D2635" i="41"/>
  <c r="D2634" i="41"/>
  <c r="D2633" i="41"/>
  <c r="D2632" i="41"/>
  <c r="D2631" i="41"/>
  <c r="B2607" i="41"/>
  <c r="D2596" i="41"/>
  <c r="D2595" i="41"/>
  <c r="D2594" i="41"/>
  <c r="D2593" i="41"/>
  <c r="D2592" i="41"/>
  <c r="D2591" i="41"/>
  <c r="D2590" i="41"/>
  <c r="D2589" i="41"/>
  <c r="D2588" i="41"/>
  <c r="D2587" i="41"/>
  <c r="D2586" i="41"/>
  <c r="D2585" i="41"/>
  <c r="B2561" i="41"/>
  <c r="D2550" i="41"/>
  <c r="D2549" i="41"/>
  <c r="D2548" i="41"/>
  <c r="D2547" i="41"/>
  <c r="D2546" i="41"/>
  <c r="D2545" i="41"/>
  <c r="D2544" i="41"/>
  <c r="D2543" i="41"/>
  <c r="D2542" i="41"/>
  <c r="D2541" i="41"/>
  <c r="D2540" i="41"/>
  <c r="D2539" i="41"/>
  <c r="B2515" i="41"/>
  <c r="D2504" i="41"/>
  <c r="D2503" i="41"/>
  <c r="D2502" i="41"/>
  <c r="D2501" i="41"/>
  <c r="D2500" i="41"/>
  <c r="D2499" i="41"/>
  <c r="D2498" i="41"/>
  <c r="D2497" i="41"/>
  <c r="D2496" i="41"/>
  <c r="D2495" i="41"/>
  <c r="D2494" i="41"/>
  <c r="D2493" i="41"/>
  <c r="B2469" i="41"/>
  <c r="D2458" i="41"/>
  <c r="D2457" i="41"/>
  <c r="D2456" i="41"/>
  <c r="D2455" i="41"/>
  <c r="D2454" i="41"/>
  <c r="D2453" i="41"/>
  <c r="D2452" i="41"/>
  <c r="D2451" i="41"/>
  <c r="D2450" i="41"/>
  <c r="D2449" i="41"/>
  <c r="D2448" i="41"/>
  <c r="D2447" i="41"/>
  <c r="B2423" i="41"/>
  <c r="D2412" i="41"/>
  <c r="D2411" i="41"/>
  <c r="D2410" i="41"/>
  <c r="D2409" i="41"/>
  <c r="D2408" i="41"/>
  <c r="D2407" i="41"/>
  <c r="D2406" i="41"/>
  <c r="D2405" i="41"/>
  <c r="D2404" i="41"/>
  <c r="D2403" i="41"/>
  <c r="D2402" i="41"/>
  <c r="D2401" i="41"/>
  <c r="B2377" i="41"/>
  <c r="D2366" i="41"/>
  <c r="D2365" i="41"/>
  <c r="D2364" i="41"/>
  <c r="D2363" i="41"/>
  <c r="D2362" i="41"/>
  <c r="D2361" i="41"/>
  <c r="D2360" i="41"/>
  <c r="D2359" i="41"/>
  <c r="D2358" i="41"/>
  <c r="D2357" i="41"/>
  <c r="D2356" i="41"/>
  <c r="D2355" i="41"/>
  <c r="B2331" i="41"/>
  <c r="D2320" i="41"/>
  <c r="D2319" i="41"/>
  <c r="D2318" i="41"/>
  <c r="D2317" i="41"/>
  <c r="D2316" i="41"/>
  <c r="D2315" i="41"/>
  <c r="D2314" i="41"/>
  <c r="D2313" i="41"/>
  <c r="D2312" i="41"/>
  <c r="D2311" i="41"/>
  <c r="D2310" i="41"/>
  <c r="D2309" i="41"/>
  <c r="B2285" i="41"/>
  <c r="D2274" i="41"/>
  <c r="D2273" i="41"/>
  <c r="D2272" i="41"/>
  <c r="D2271" i="41"/>
  <c r="D2270" i="41"/>
  <c r="D2269" i="41"/>
  <c r="D2268" i="41"/>
  <c r="D2267" i="41"/>
  <c r="D2266" i="41"/>
  <c r="D2265" i="41"/>
  <c r="D2264" i="41"/>
  <c r="D2263" i="41"/>
  <c r="B2239" i="41"/>
  <c r="D2228" i="41"/>
  <c r="D2227" i="41"/>
  <c r="D2226" i="41"/>
  <c r="D2225" i="41"/>
  <c r="D2224" i="41"/>
  <c r="D2223" i="41"/>
  <c r="D2222" i="41"/>
  <c r="D2221" i="41"/>
  <c r="D2220" i="41"/>
  <c r="D2219" i="41"/>
  <c r="D2218" i="41"/>
  <c r="D2217" i="41"/>
  <c r="B2193" i="41"/>
  <c r="D2182" i="41"/>
  <c r="D2181" i="41"/>
  <c r="D2180" i="41"/>
  <c r="D2179" i="41"/>
  <c r="D2178" i="41"/>
  <c r="D2177" i="41"/>
  <c r="D2176" i="41"/>
  <c r="D2175" i="41"/>
  <c r="D2174" i="41"/>
  <c r="D2173" i="41"/>
  <c r="D2172" i="41"/>
  <c r="D2171" i="41"/>
  <c r="B2147" i="41"/>
  <c r="D2136" i="41"/>
  <c r="D2135" i="41"/>
  <c r="D2134" i="41"/>
  <c r="D2133" i="41"/>
  <c r="D2132" i="41"/>
  <c r="D2131" i="41"/>
  <c r="D2130" i="41"/>
  <c r="D2129" i="41"/>
  <c r="D2128" i="41"/>
  <c r="D2127" i="41"/>
  <c r="D2126" i="41"/>
  <c r="D2125" i="41"/>
  <c r="B2101" i="41"/>
  <c r="D2090" i="41"/>
  <c r="D2089" i="41"/>
  <c r="D2088" i="41"/>
  <c r="D2087" i="41"/>
  <c r="D2086" i="41"/>
  <c r="D2085" i="41"/>
  <c r="D2084" i="41"/>
  <c r="D2083" i="41"/>
  <c r="D2082" i="41"/>
  <c r="D2081" i="41"/>
  <c r="D2080" i="41"/>
  <c r="D2079" i="41"/>
  <c r="B2055" i="41"/>
  <c r="D2044" i="41"/>
  <c r="D2043" i="41"/>
  <c r="D2042" i="41"/>
  <c r="D2041" i="41"/>
  <c r="D2040" i="41"/>
  <c r="D2039" i="41"/>
  <c r="D2038" i="41"/>
  <c r="D2037" i="41"/>
  <c r="D2036" i="41"/>
  <c r="D2035" i="41"/>
  <c r="D2034" i="41"/>
  <c r="D2033" i="41"/>
  <c r="B2009" i="41"/>
  <c r="D1998" i="41"/>
  <c r="D1997" i="41"/>
  <c r="D1996" i="41"/>
  <c r="D1995" i="41"/>
  <c r="D1994" i="41"/>
  <c r="D1993" i="41"/>
  <c r="D1992" i="41"/>
  <c r="D1991" i="41"/>
  <c r="D1990" i="41"/>
  <c r="D1989" i="41"/>
  <c r="D1988" i="41"/>
  <c r="D1987" i="41"/>
  <c r="B1963" i="41"/>
  <c r="D1952" i="41"/>
  <c r="D1951" i="41"/>
  <c r="D1950" i="41"/>
  <c r="D1949" i="41"/>
  <c r="D1948" i="41"/>
  <c r="D1947" i="41"/>
  <c r="D1946" i="41"/>
  <c r="D1945" i="41"/>
  <c r="D1944" i="41"/>
  <c r="D1943" i="41"/>
  <c r="D1942" i="41"/>
  <c r="D1941" i="41"/>
  <c r="B1917" i="41"/>
  <c r="D1906" i="41"/>
  <c r="D1905" i="41"/>
  <c r="D1904" i="41"/>
  <c r="D1903" i="41"/>
  <c r="D1902" i="41"/>
  <c r="D1901" i="41"/>
  <c r="D1900" i="41"/>
  <c r="D1899" i="41"/>
  <c r="D1898" i="41"/>
  <c r="D1897" i="41"/>
  <c r="D1896" i="41"/>
  <c r="D1895" i="41"/>
  <c r="B1871" i="41"/>
  <c r="D1860" i="41"/>
  <c r="D1859" i="41"/>
  <c r="D1858" i="41"/>
  <c r="D1857" i="41"/>
  <c r="D1856" i="41"/>
  <c r="D1855" i="41"/>
  <c r="D1854" i="41"/>
  <c r="D1853" i="41"/>
  <c r="D1852" i="41"/>
  <c r="D1851" i="41"/>
  <c r="D1850" i="41"/>
  <c r="D1849" i="41"/>
  <c r="B1825" i="41"/>
  <c r="D1814" i="41"/>
  <c r="D1813" i="41"/>
  <c r="D1812" i="41"/>
  <c r="D1811" i="41"/>
  <c r="D1810" i="41"/>
  <c r="D1809" i="41"/>
  <c r="D1808" i="41"/>
  <c r="D1807" i="41"/>
  <c r="D1806" i="41"/>
  <c r="D1805" i="41"/>
  <c r="D1804" i="41"/>
  <c r="D1803" i="41"/>
  <c r="B1779" i="41"/>
  <c r="D1768" i="41"/>
  <c r="D1767" i="41"/>
  <c r="D1766" i="41"/>
  <c r="D1765" i="41"/>
  <c r="D1764" i="41"/>
  <c r="D1763" i="41"/>
  <c r="D1762" i="41"/>
  <c r="D1761" i="41"/>
  <c r="D1760" i="41"/>
  <c r="D1759" i="41"/>
  <c r="D1758" i="41"/>
  <c r="D1757" i="41"/>
  <c r="B1733" i="41"/>
  <c r="D1722" i="41"/>
  <c r="D1721" i="41"/>
  <c r="D1720" i="41"/>
  <c r="D1719" i="41"/>
  <c r="D1718" i="41"/>
  <c r="D1717" i="41"/>
  <c r="D1716" i="41"/>
  <c r="D1715" i="41"/>
  <c r="D1714" i="41"/>
  <c r="D1713" i="41"/>
  <c r="D1712" i="41"/>
  <c r="D1711" i="41"/>
  <c r="B1687" i="41"/>
  <c r="D1676" i="41"/>
  <c r="D1675" i="41"/>
  <c r="D1674" i="41"/>
  <c r="D1673" i="41"/>
  <c r="D1672" i="41"/>
  <c r="D1671" i="41"/>
  <c r="D1670" i="41"/>
  <c r="D1669" i="41"/>
  <c r="D1668" i="41"/>
  <c r="D1667" i="41"/>
  <c r="D1666" i="41"/>
  <c r="D1665" i="41"/>
  <c r="B1641" i="41"/>
  <c r="D1630" i="41"/>
  <c r="D1629" i="41"/>
  <c r="D1628" i="41"/>
  <c r="D1627" i="41"/>
  <c r="D1626" i="41"/>
  <c r="D1625" i="41"/>
  <c r="D1624" i="41"/>
  <c r="D1623" i="41"/>
  <c r="D1622" i="41"/>
  <c r="D1621" i="41"/>
  <c r="D1620" i="41"/>
  <c r="D1619" i="41"/>
  <c r="B1595" i="41"/>
  <c r="D1584" i="41"/>
  <c r="D1583" i="41"/>
  <c r="D1582" i="41"/>
  <c r="D1581" i="41"/>
  <c r="D1580" i="41"/>
  <c r="D1579" i="41"/>
  <c r="D1578" i="41"/>
  <c r="D1577" i="41"/>
  <c r="D1576" i="41"/>
  <c r="D1575" i="41"/>
  <c r="D1574" i="41"/>
  <c r="D1573" i="41"/>
  <c r="B1549" i="41"/>
  <c r="D1538" i="41"/>
  <c r="D1537" i="41"/>
  <c r="D1536" i="41"/>
  <c r="D1535" i="41"/>
  <c r="D1534" i="41"/>
  <c r="D1533" i="41"/>
  <c r="D1532" i="41"/>
  <c r="D1531" i="41"/>
  <c r="D1530" i="41"/>
  <c r="D1529" i="41"/>
  <c r="D1528" i="41"/>
  <c r="D1527" i="41"/>
  <c r="B1503" i="41"/>
  <c r="D1492" i="41"/>
  <c r="D1491" i="41"/>
  <c r="D1490" i="41"/>
  <c r="D1489" i="41"/>
  <c r="D1488" i="41"/>
  <c r="D1487" i="41"/>
  <c r="D1486" i="41"/>
  <c r="D1485" i="41"/>
  <c r="D1484" i="41"/>
  <c r="D1483" i="41"/>
  <c r="D1482" i="41"/>
  <c r="D1481" i="41"/>
  <c r="B1457" i="41"/>
  <c r="D1446" i="41"/>
  <c r="D1445" i="41"/>
  <c r="D1444" i="41"/>
  <c r="D1443" i="41"/>
  <c r="D1442" i="41"/>
  <c r="D1441" i="41"/>
  <c r="D1440" i="41"/>
  <c r="D1439" i="41"/>
  <c r="D1438" i="41"/>
  <c r="D1437" i="41"/>
  <c r="D1436" i="41"/>
  <c r="D1435" i="41"/>
  <c r="B1411" i="41"/>
  <c r="D1400" i="41"/>
  <c r="D1399" i="41"/>
  <c r="D1398" i="41"/>
  <c r="D1397" i="41"/>
  <c r="D1396" i="41"/>
  <c r="D1395" i="41"/>
  <c r="D1394" i="41"/>
  <c r="D1393" i="41"/>
  <c r="D1392" i="41"/>
  <c r="D1391" i="41"/>
  <c r="D1390" i="41"/>
  <c r="D1389" i="41"/>
  <c r="B1365" i="41"/>
  <c r="D1354" i="41"/>
  <c r="D1353" i="41"/>
  <c r="D1352" i="41"/>
  <c r="D1351" i="41"/>
  <c r="D1350" i="41"/>
  <c r="D1349" i="41"/>
  <c r="D1348" i="41"/>
  <c r="D1347" i="41"/>
  <c r="D1346" i="41"/>
  <c r="D1345" i="41"/>
  <c r="D1344" i="41"/>
  <c r="D1343" i="41"/>
  <c r="B1319" i="41"/>
  <c r="D1308" i="41"/>
  <c r="D1307" i="41"/>
  <c r="D1306" i="41"/>
  <c r="D1305" i="41"/>
  <c r="D1304" i="41"/>
  <c r="D1303" i="41"/>
  <c r="D1302" i="41"/>
  <c r="D1301" i="41"/>
  <c r="D1300" i="41"/>
  <c r="D1299" i="41"/>
  <c r="D1298" i="41"/>
  <c r="D1297" i="41"/>
  <c r="B1273" i="41"/>
  <c r="D1262" i="41"/>
  <c r="D1261" i="41"/>
  <c r="D1260" i="41"/>
  <c r="D1259" i="41"/>
  <c r="D1258" i="41"/>
  <c r="D1257" i="41"/>
  <c r="D1256" i="41"/>
  <c r="D1255" i="41"/>
  <c r="D1254" i="41"/>
  <c r="D1253" i="41"/>
  <c r="D1252" i="41"/>
  <c r="D1251" i="41"/>
  <c r="B1227" i="41"/>
  <c r="D1216" i="41"/>
  <c r="D1215" i="41"/>
  <c r="D1214" i="41"/>
  <c r="D1213" i="41"/>
  <c r="D1212" i="41"/>
  <c r="D1211" i="41"/>
  <c r="D1210" i="41"/>
  <c r="D1209" i="41"/>
  <c r="D1208" i="41"/>
  <c r="D1207" i="41"/>
  <c r="D1206" i="41"/>
  <c r="D1205" i="41"/>
  <c r="B1181" i="41"/>
  <c r="D1170" i="41"/>
  <c r="D1169" i="41"/>
  <c r="D1168" i="41"/>
  <c r="D1167" i="41"/>
  <c r="D1166" i="41"/>
  <c r="D1165" i="41"/>
  <c r="D1164" i="41"/>
  <c r="D1163" i="41"/>
  <c r="D1162" i="41"/>
  <c r="D1161" i="41"/>
  <c r="D1160" i="41"/>
  <c r="D1159" i="41"/>
  <c r="B1135" i="41"/>
  <c r="D1124" i="41"/>
  <c r="D1123" i="41"/>
  <c r="D1122" i="41"/>
  <c r="D1121" i="41"/>
  <c r="D1120" i="41"/>
  <c r="D1119" i="41"/>
  <c r="D1118" i="41"/>
  <c r="D1117" i="41"/>
  <c r="D1116" i="41"/>
  <c r="D1115" i="41"/>
  <c r="D1114" i="41"/>
  <c r="D1113" i="41"/>
  <c r="B1089" i="41"/>
  <c r="D1078" i="41"/>
  <c r="D1077" i="41"/>
  <c r="D1076" i="41"/>
  <c r="D1075" i="41"/>
  <c r="D1074" i="41"/>
  <c r="D1073" i="41"/>
  <c r="D1072" i="41"/>
  <c r="D1071" i="41"/>
  <c r="D1070" i="41"/>
  <c r="D1069" i="41"/>
  <c r="D1068" i="41"/>
  <c r="D1067" i="41"/>
  <c r="B1043" i="41"/>
  <c r="D1032" i="41"/>
  <c r="D1031" i="41"/>
  <c r="D1030" i="41"/>
  <c r="D1029" i="41"/>
  <c r="D1028" i="41"/>
  <c r="D1027" i="41"/>
  <c r="D1026" i="41"/>
  <c r="D1025" i="41"/>
  <c r="D1024" i="41"/>
  <c r="D1023" i="41"/>
  <c r="D1022" i="41"/>
  <c r="D1021" i="41"/>
  <c r="B997" i="41"/>
  <c r="D986" i="41"/>
  <c r="D985" i="41"/>
  <c r="D984" i="41"/>
  <c r="D983" i="41"/>
  <c r="D982" i="41"/>
  <c r="D981" i="41"/>
  <c r="D980" i="41"/>
  <c r="D979" i="41"/>
  <c r="D978" i="41"/>
  <c r="D977" i="41"/>
  <c r="D976" i="41"/>
  <c r="D975" i="41"/>
  <c r="B951" i="41"/>
  <c r="D940" i="41"/>
  <c r="D939" i="41"/>
  <c r="D938" i="41"/>
  <c r="D937" i="41"/>
  <c r="D936" i="41"/>
  <c r="D935" i="41"/>
  <c r="D934" i="41"/>
  <c r="D933" i="41"/>
  <c r="D932" i="41"/>
  <c r="D931" i="41"/>
  <c r="D930" i="41"/>
  <c r="D929" i="41"/>
  <c r="B905" i="41"/>
  <c r="D894" i="41"/>
  <c r="D893" i="41"/>
  <c r="D892" i="41"/>
  <c r="D891" i="41"/>
  <c r="D890" i="41"/>
  <c r="D889" i="41"/>
  <c r="D888" i="41"/>
  <c r="D887" i="41"/>
  <c r="D886" i="41"/>
  <c r="D885" i="41"/>
  <c r="D884" i="41"/>
  <c r="D883" i="41"/>
  <c r="B859" i="41"/>
  <c r="D848" i="41"/>
  <c r="D847" i="41"/>
  <c r="D846" i="41"/>
  <c r="D845" i="41"/>
  <c r="D844" i="41"/>
  <c r="D843" i="41"/>
  <c r="D842" i="41"/>
  <c r="D841" i="41"/>
  <c r="D840" i="41"/>
  <c r="D839" i="41"/>
  <c r="D838" i="41"/>
  <c r="D837" i="41"/>
  <c r="B813" i="41"/>
  <c r="D802" i="41"/>
  <c r="D801" i="41"/>
  <c r="D800" i="41"/>
  <c r="D799" i="41"/>
  <c r="D798" i="41"/>
  <c r="D797" i="41"/>
  <c r="D796" i="41"/>
  <c r="D795" i="41"/>
  <c r="D794" i="41"/>
  <c r="D793" i="41"/>
  <c r="D792" i="41"/>
  <c r="D791" i="41"/>
  <c r="B767" i="41"/>
  <c r="D756" i="41"/>
  <c r="D755" i="41"/>
  <c r="D754" i="41"/>
  <c r="D753" i="41"/>
  <c r="D752" i="41"/>
  <c r="D751" i="41"/>
  <c r="D750" i="41"/>
  <c r="D749" i="41"/>
  <c r="D748" i="41"/>
  <c r="D747" i="41"/>
  <c r="D746" i="41"/>
  <c r="D745" i="41"/>
  <c r="B721" i="41"/>
  <c r="D710" i="41"/>
  <c r="D709" i="41"/>
  <c r="D708" i="41"/>
  <c r="D707" i="41"/>
  <c r="D706" i="41"/>
  <c r="D705" i="41"/>
  <c r="D704" i="41"/>
  <c r="D703" i="41"/>
  <c r="D702" i="41"/>
  <c r="D701" i="41"/>
  <c r="D700" i="41"/>
  <c r="D699" i="41"/>
  <c r="B675" i="41"/>
  <c r="D664" i="41"/>
  <c r="D663" i="41"/>
  <c r="D662" i="41"/>
  <c r="D661" i="41"/>
  <c r="D660" i="41"/>
  <c r="D659" i="41"/>
  <c r="D658" i="41"/>
  <c r="D657" i="41"/>
  <c r="D656" i="41"/>
  <c r="D655" i="41"/>
  <c r="D654" i="41"/>
  <c r="D653" i="41"/>
  <c r="B629" i="41"/>
  <c r="D618" i="41"/>
  <c r="D617" i="41"/>
  <c r="D616" i="41"/>
  <c r="D615" i="41"/>
  <c r="D614" i="41"/>
  <c r="D613" i="41"/>
  <c r="D612" i="41"/>
  <c r="D611" i="41"/>
  <c r="D610" i="41"/>
  <c r="D609" i="41"/>
  <c r="D608" i="41"/>
  <c r="D607" i="41"/>
  <c r="B583" i="41"/>
  <c r="D572" i="41"/>
  <c r="D571" i="41"/>
  <c r="D570" i="41"/>
  <c r="D569" i="41"/>
  <c r="D568" i="41"/>
  <c r="D567" i="41"/>
  <c r="D566" i="41"/>
  <c r="D565" i="41"/>
  <c r="D564" i="41"/>
  <c r="D563" i="41"/>
  <c r="D562" i="41"/>
  <c r="D561" i="41"/>
  <c r="B537" i="41"/>
  <c r="D526" i="41"/>
  <c r="D525" i="41"/>
  <c r="D524" i="41"/>
  <c r="D523" i="41"/>
  <c r="D522" i="41"/>
  <c r="D521" i="41"/>
  <c r="D520" i="41"/>
  <c r="D519" i="41"/>
  <c r="D518" i="41"/>
  <c r="D517" i="41"/>
  <c r="D516" i="41"/>
  <c r="D515" i="41"/>
  <c r="B491" i="41"/>
  <c r="D480" i="41"/>
  <c r="D479" i="41"/>
  <c r="D478" i="41"/>
  <c r="D477" i="41"/>
  <c r="D476" i="41"/>
  <c r="D475" i="41"/>
  <c r="D474" i="41"/>
  <c r="D473" i="41"/>
  <c r="D472" i="41"/>
  <c r="D471" i="41"/>
  <c r="D470" i="41"/>
  <c r="D469" i="41"/>
  <c r="B445" i="41"/>
  <c r="D434" i="41"/>
  <c r="D433" i="41"/>
  <c r="D432" i="41"/>
  <c r="D431" i="41"/>
  <c r="D430" i="41"/>
  <c r="D429" i="41"/>
  <c r="D428" i="41"/>
  <c r="D427" i="41"/>
  <c r="D426" i="41"/>
  <c r="D425" i="41"/>
  <c r="D424" i="41"/>
  <c r="D423" i="41"/>
  <c r="B399" i="41"/>
  <c r="D388" i="41"/>
  <c r="D387" i="41"/>
  <c r="D386" i="41"/>
  <c r="D385" i="41"/>
  <c r="D384" i="41"/>
  <c r="D383" i="41"/>
  <c r="D382" i="41"/>
  <c r="D381" i="41"/>
  <c r="D380" i="41"/>
  <c r="D379" i="41"/>
  <c r="D378" i="41"/>
  <c r="D377" i="41"/>
  <c r="B353" i="41"/>
  <c r="D342" i="41"/>
  <c r="D341" i="41"/>
  <c r="D340" i="41"/>
  <c r="D339" i="41"/>
  <c r="D338" i="41"/>
  <c r="D337" i="41"/>
  <c r="D336" i="41"/>
  <c r="D335" i="41"/>
  <c r="D334" i="41"/>
  <c r="D333" i="41"/>
  <c r="D332" i="41"/>
  <c r="D331" i="41"/>
  <c r="B307" i="41"/>
  <c r="D296" i="41"/>
  <c r="D295" i="41"/>
  <c r="D294" i="41"/>
  <c r="D293" i="41"/>
  <c r="D292" i="41"/>
  <c r="D291" i="41"/>
  <c r="D290" i="41"/>
  <c r="D289" i="41"/>
  <c r="D288" i="41"/>
  <c r="D287" i="41"/>
  <c r="D286" i="41"/>
  <c r="D285" i="41"/>
  <c r="B261" i="41"/>
  <c r="D250" i="41"/>
  <c r="D249" i="41"/>
  <c r="D248" i="41"/>
  <c r="D247" i="41"/>
  <c r="D246" i="41"/>
  <c r="D245" i="41"/>
  <c r="D244" i="41"/>
  <c r="D243" i="41"/>
  <c r="D242" i="41"/>
  <c r="D241" i="41"/>
  <c r="D240" i="41"/>
  <c r="D239" i="41"/>
  <c r="B215" i="41"/>
  <c r="D204" i="41"/>
  <c r="D203" i="41"/>
  <c r="D202" i="41"/>
  <c r="D201" i="41"/>
  <c r="D200" i="41"/>
  <c r="D199" i="41"/>
  <c r="D198" i="41"/>
  <c r="D197" i="41"/>
  <c r="D196" i="41"/>
  <c r="D195" i="41"/>
  <c r="D194" i="41"/>
  <c r="D193" i="41"/>
  <c r="B169" i="41"/>
  <c r="D158" i="41"/>
  <c r="D157" i="41"/>
  <c r="D156" i="41"/>
  <c r="D155" i="41"/>
  <c r="D154" i="41"/>
  <c r="D153" i="41"/>
  <c r="D152" i="41"/>
  <c r="D151" i="41"/>
  <c r="D150" i="41"/>
  <c r="D149" i="41"/>
  <c r="D148" i="41"/>
  <c r="D147" i="41"/>
  <c r="B123" i="41"/>
  <c r="D112" i="41"/>
  <c r="D111" i="41"/>
  <c r="D110" i="41"/>
  <c r="D109" i="41"/>
  <c r="D108" i="41"/>
  <c r="D107" i="41"/>
  <c r="D106" i="41"/>
  <c r="D105" i="41"/>
  <c r="D104" i="41"/>
  <c r="D103" i="41"/>
  <c r="D102" i="41"/>
  <c r="D101" i="41"/>
  <c r="B7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X2" i="41"/>
  <c r="X25" i="41" s="1"/>
  <c r="I32" i="41" s="1"/>
  <c r="D2" i="41"/>
  <c r="D25" i="41" s="1"/>
  <c r="A13" i="44"/>
  <c r="B12" i="44"/>
  <c r="D1" i="29"/>
  <c r="H4" i="29" s="1"/>
  <c r="I4" i="29" s="1"/>
  <c r="J4" i="29" s="1"/>
  <c r="K4" i="29" s="1"/>
  <c r="L4" i="29" s="1"/>
  <c r="M4" i="29" s="1"/>
  <c r="N4" i="29" s="1"/>
  <c r="O4" i="29" s="1"/>
  <c r="P4" i="29" s="1"/>
  <c r="Q4" i="29" s="1"/>
  <c r="R4" i="29" s="1"/>
  <c r="S4" i="29" s="1"/>
  <c r="E3" i="24"/>
  <c r="K2" i="3"/>
  <c r="L2" i="3"/>
  <c r="A101" i="38"/>
  <c r="A47" i="41"/>
  <c r="A78" i="41"/>
  <c r="B78" i="41"/>
  <c r="A55" i="41"/>
  <c r="B55" i="41"/>
  <c r="B31" i="41"/>
  <c r="A32" i="41" s="1"/>
  <c r="D20" i="41"/>
  <c r="D19" i="41"/>
  <c r="D18" i="41"/>
  <c r="D17" i="41"/>
  <c r="D16" i="41"/>
  <c r="D15" i="41"/>
  <c r="D14" i="41"/>
  <c r="D13" i="41"/>
  <c r="D12" i="41"/>
  <c r="D11" i="41"/>
  <c r="D10" i="41"/>
  <c r="D9" i="41"/>
  <c r="A9" i="41"/>
  <c r="B9" i="41"/>
  <c r="B31" i="38"/>
  <c r="A32" i="38" s="1"/>
  <c r="B123" i="38"/>
  <c r="A124" i="38" s="1"/>
  <c r="D25" i="38"/>
  <c r="A9" i="38"/>
  <c r="B169" i="36"/>
  <c r="A170" i="36"/>
  <c r="B170" i="36" s="1"/>
  <c r="D135" i="38"/>
  <c r="D134" i="38"/>
  <c r="D133" i="38"/>
  <c r="D132" i="38"/>
  <c r="D131" i="38"/>
  <c r="D130" i="38"/>
  <c r="D129" i="38"/>
  <c r="D128" i="38"/>
  <c r="D127" i="38"/>
  <c r="D126" i="38"/>
  <c r="D125" i="38"/>
  <c r="D124" i="38"/>
  <c r="D112" i="38"/>
  <c r="D111" i="38"/>
  <c r="D110" i="38"/>
  <c r="D109" i="38"/>
  <c r="D108" i="38"/>
  <c r="D107" i="38"/>
  <c r="D106" i="38"/>
  <c r="D105" i="38"/>
  <c r="D104" i="38"/>
  <c r="D103" i="38"/>
  <c r="D102" i="38"/>
  <c r="D101" i="38"/>
  <c r="D89" i="38"/>
  <c r="D88" i="38"/>
  <c r="D87" i="38"/>
  <c r="D86" i="38"/>
  <c r="D85" i="38"/>
  <c r="D84" i="38"/>
  <c r="D83" i="38"/>
  <c r="D82" i="38"/>
  <c r="D81" i="38"/>
  <c r="D80" i="38"/>
  <c r="D79" i="38"/>
  <c r="D78" i="38"/>
  <c r="B77" i="38"/>
  <c r="A78" i="38"/>
  <c r="F78" i="38"/>
  <c r="R78" i="38" s="1"/>
  <c r="J74" i="38"/>
  <c r="D71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A55" i="38"/>
  <c r="A48" i="38"/>
  <c r="A47" i="38" s="1"/>
  <c r="J51" i="38" s="1"/>
  <c r="M44" i="38"/>
  <c r="D20" i="38"/>
  <c r="D19" i="38"/>
  <c r="D18" i="38"/>
  <c r="D17" i="38"/>
  <c r="D16" i="38"/>
  <c r="D15" i="38"/>
  <c r="D14" i="38"/>
  <c r="D13" i="38"/>
  <c r="D12" i="38"/>
  <c r="D11" i="38"/>
  <c r="D10" i="38"/>
  <c r="D9" i="38"/>
  <c r="A2" i="38"/>
  <c r="A1" i="38" s="1"/>
  <c r="B996" i="36"/>
  <c r="A997" i="36" s="1"/>
  <c r="D985" i="36"/>
  <c r="D984" i="36"/>
  <c r="D983" i="36"/>
  <c r="D982" i="36"/>
  <c r="D981" i="36"/>
  <c r="D980" i="36"/>
  <c r="D979" i="36"/>
  <c r="D978" i="36"/>
  <c r="D977" i="36"/>
  <c r="D976" i="36"/>
  <c r="D975" i="36"/>
  <c r="D974" i="36"/>
  <c r="A974" i="36"/>
  <c r="B974" i="36" s="1"/>
  <c r="B950" i="36"/>
  <c r="A951" i="36" s="1"/>
  <c r="A952" i="36" s="1"/>
  <c r="B952" i="36" s="1"/>
  <c r="D939" i="36"/>
  <c r="D938" i="36"/>
  <c r="D937" i="36"/>
  <c r="D936" i="36"/>
  <c r="D935" i="36"/>
  <c r="D934" i="36"/>
  <c r="D933" i="36"/>
  <c r="D932" i="36"/>
  <c r="D931" i="36"/>
  <c r="D930" i="36"/>
  <c r="D929" i="36"/>
  <c r="D928" i="36"/>
  <c r="A928" i="36"/>
  <c r="B904" i="36"/>
  <c r="A905" i="36" s="1"/>
  <c r="B905" i="36" s="1"/>
  <c r="D893" i="36"/>
  <c r="D892" i="36"/>
  <c r="D891" i="36"/>
  <c r="D890" i="36"/>
  <c r="D889" i="36"/>
  <c r="D888" i="36"/>
  <c r="D887" i="36"/>
  <c r="D886" i="36"/>
  <c r="D885" i="36"/>
  <c r="D884" i="36"/>
  <c r="D883" i="36"/>
  <c r="D882" i="36"/>
  <c r="A882" i="36"/>
  <c r="A883" i="36" s="1"/>
  <c r="B858" i="36"/>
  <c r="A859" i="36"/>
  <c r="B859" i="36"/>
  <c r="D847" i="36"/>
  <c r="D846" i="36"/>
  <c r="D845" i="36"/>
  <c r="D844" i="36"/>
  <c r="D843" i="36"/>
  <c r="D842" i="36"/>
  <c r="D841" i="36"/>
  <c r="D840" i="36"/>
  <c r="D839" i="36"/>
  <c r="D838" i="36"/>
  <c r="D837" i="36"/>
  <c r="D836" i="36"/>
  <c r="A836" i="36"/>
  <c r="A837" i="36" s="1"/>
  <c r="A838" i="36"/>
  <c r="A839" i="36" s="1"/>
  <c r="B839" i="36" s="1"/>
  <c r="B812" i="36"/>
  <c r="A813" i="36" s="1"/>
  <c r="B813" i="36" s="1"/>
  <c r="D801" i="36"/>
  <c r="D800" i="36"/>
  <c r="D799" i="36"/>
  <c r="D798" i="36"/>
  <c r="D797" i="36"/>
  <c r="D796" i="36"/>
  <c r="D795" i="36"/>
  <c r="D794" i="36"/>
  <c r="D793" i="36"/>
  <c r="D792" i="36"/>
  <c r="D791" i="36"/>
  <c r="D790" i="36"/>
  <c r="A790" i="36"/>
  <c r="A791" i="36" s="1"/>
  <c r="B766" i="36"/>
  <c r="A767" i="36"/>
  <c r="B767" i="36"/>
  <c r="D755" i="36"/>
  <c r="D754" i="36"/>
  <c r="D753" i="36"/>
  <c r="D752" i="36"/>
  <c r="D751" i="36"/>
  <c r="D750" i="36"/>
  <c r="D749" i="36"/>
  <c r="D748" i="36"/>
  <c r="D747" i="36"/>
  <c r="D746" i="36"/>
  <c r="D745" i="36"/>
  <c r="D744" i="36"/>
  <c r="A744" i="36"/>
  <c r="B720" i="36"/>
  <c r="A721" i="36"/>
  <c r="A722" i="36"/>
  <c r="B722" i="36" s="1"/>
  <c r="D709" i="36"/>
  <c r="D708" i="36"/>
  <c r="D707" i="36"/>
  <c r="D706" i="36"/>
  <c r="D705" i="36"/>
  <c r="D704" i="36"/>
  <c r="D703" i="36"/>
  <c r="D702" i="36"/>
  <c r="D701" i="36"/>
  <c r="D700" i="36"/>
  <c r="D699" i="36"/>
  <c r="D698" i="36"/>
  <c r="A698" i="36"/>
  <c r="B698" i="36"/>
  <c r="B674" i="36"/>
  <c r="A675" i="36" s="1"/>
  <c r="D663" i="36"/>
  <c r="D662" i="36"/>
  <c r="D661" i="36"/>
  <c r="D660" i="36"/>
  <c r="D659" i="36"/>
  <c r="D658" i="36"/>
  <c r="D657" i="36"/>
  <c r="D656" i="36"/>
  <c r="D655" i="36"/>
  <c r="D654" i="36"/>
  <c r="D653" i="36"/>
  <c r="D652" i="36"/>
  <c r="A652" i="36"/>
  <c r="B628" i="36"/>
  <c r="A629" i="36"/>
  <c r="B629" i="36" s="1"/>
  <c r="D617" i="36"/>
  <c r="D616" i="36"/>
  <c r="D615" i="36"/>
  <c r="D614" i="36"/>
  <c r="D613" i="36"/>
  <c r="D612" i="36"/>
  <c r="D611" i="36"/>
  <c r="D610" i="36"/>
  <c r="D609" i="36"/>
  <c r="D608" i="36"/>
  <c r="D607" i="36"/>
  <c r="D606" i="36"/>
  <c r="A606" i="36"/>
  <c r="B606" i="36"/>
  <c r="B582" i="36"/>
  <c r="A583" i="36" s="1"/>
  <c r="D571" i="36"/>
  <c r="D570" i="36"/>
  <c r="D569" i="36"/>
  <c r="D568" i="36"/>
  <c r="D567" i="36"/>
  <c r="D566" i="36"/>
  <c r="D565" i="36"/>
  <c r="D564" i="36"/>
  <c r="D563" i="36"/>
  <c r="D562" i="36"/>
  <c r="D561" i="36"/>
  <c r="D560" i="36"/>
  <c r="B536" i="36"/>
  <c r="A537" i="36"/>
  <c r="B537" i="36"/>
  <c r="D525" i="36"/>
  <c r="D524" i="36"/>
  <c r="D523" i="36"/>
  <c r="D522" i="36"/>
  <c r="D521" i="36"/>
  <c r="D520" i="36"/>
  <c r="D519" i="36"/>
  <c r="D518" i="36"/>
  <c r="D517" i="36"/>
  <c r="D516" i="36"/>
  <c r="D515" i="36"/>
  <c r="D514" i="36"/>
  <c r="B490" i="36"/>
  <c r="A491" i="36" s="1"/>
  <c r="B491" i="36" s="1"/>
  <c r="D479" i="36"/>
  <c r="D478" i="36"/>
  <c r="D477" i="36"/>
  <c r="D476" i="36"/>
  <c r="D475" i="36"/>
  <c r="D474" i="36"/>
  <c r="D473" i="36"/>
  <c r="D472" i="36"/>
  <c r="D471" i="36"/>
  <c r="D470" i="36"/>
  <c r="D469" i="36"/>
  <c r="D468" i="36"/>
  <c r="B444" i="36"/>
  <c r="A445" i="36" s="1"/>
  <c r="B445" i="36" s="1"/>
  <c r="D433" i="36"/>
  <c r="D432" i="36"/>
  <c r="D431" i="36"/>
  <c r="D430" i="36"/>
  <c r="D429" i="36"/>
  <c r="D428" i="36"/>
  <c r="D427" i="36"/>
  <c r="D426" i="36"/>
  <c r="D425" i="36"/>
  <c r="D424" i="36"/>
  <c r="D423" i="36"/>
  <c r="D422" i="36"/>
  <c r="B398" i="36"/>
  <c r="A399" i="36"/>
  <c r="A400" i="36" s="1"/>
  <c r="B400" i="36" s="1"/>
  <c r="D387" i="36"/>
  <c r="D386" i="36"/>
  <c r="D385" i="36"/>
  <c r="D384" i="36"/>
  <c r="D383" i="36"/>
  <c r="D382" i="36"/>
  <c r="D381" i="36"/>
  <c r="D380" i="36"/>
  <c r="D379" i="36"/>
  <c r="D378" i="36"/>
  <c r="D377" i="36"/>
  <c r="D376" i="36"/>
  <c r="B352" i="36"/>
  <c r="A353" i="36"/>
  <c r="A354" i="36" s="1"/>
  <c r="B354" i="36" s="1"/>
  <c r="D341" i="36"/>
  <c r="D340" i="36"/>
  <c r="D339" i="36"/>
  <c r="D338" i="36"/>
  <c r="D337" i="36"/>
  <c r="D336" i="36"/>
  <c r="D335" i="36"/>
  <c r="D334" i="36"/>
  <c r="D333" i="36"/>
  <c r="D332" i="36"/>
  <c r="D331" i="36"/>
  <c r="D330" i="36"/>
  <c r="B306" i="36"/>
  <c r="A307" i="36"/>
  <c r="B307" i="36" s="1"/>
  <c r="D295" i="36"/>
  <c r="D294" i="36"/>
  <c r="D293" i="36"/>
  <c r="D292" i="36"/>
  <c r="D291" i="36"/>
  <c r="D290" i="36"/>
  <c r="D289" i="36"/>
  <c r="D288" i="36"/>
  <c r="D287" i="36"/>
  <c r="D286" i="36"/>
  <c r="D285" i="36"/>
  <c r="D284" i="36"/>
  <c r="B260" i="36"/>
  <c r="A261" i="36" s="1"/>
  <c r="A262" i="36" s="1"/>
  <c r="D249" i="36"/>
  <c r="D248" i="36"/>
  <c r="D247" i="36"/>
  <c r="D246" i="36"/>
  <c r="D245" i="36"/>
  <c r="D244" i="36"/>
  <c r="D243" i="36"/>
  <c r="D242" i="36"/>
  <c r="D241" i="36"/>
  <c r="D240" i="36"/>
  <c r="D239" i="36"/>
  <c r="D238" i="36"/>
  <c r="B214" i="36"/>
  <c r="A215" i="36"/>
  <c r="D204" i="36"/>
  <c r="D203" i="36"/>
  <c r="D202" i="36"/>
  <c r="D201" i="36"/>
  <c r="D200" i="36"/>
  <c r="D199" i="36"/>
  <c r="D198" i="36"/>
  <c r="D197" i="36"/>
  <c r="D196" i="36"/>
  <c r="D195" i="36"/>
  <c r="D194" i="36"/>
  <c r="D193" i="36"/>
  <c r="D158" i="36"/>
  <c r="D157" i="36"/>
  <c r="D156" i="36"/>
  <c r="D155" i="36"/>
  <c r="D154" i="36"/>
  <c r="D153" i="36"/>
  <c r="D152" i="36"/>
  <c r="D151" i="36"/>
  <c r="D150" i="36"/>
  <c r="D149" i="36"/>
  <c r="D148" i="36"/>
  <c r="D147" i="36"/>
  <c r="B123" i="36"/>
  <c r="A124" i="36"/>
  <c r="D112" i="36"/>
  <c r="D111" i="36"/>
  <c r="D110" i="36"/>
  <c r="D109" i="36"/>
  <c r="D108" i="36"/>
  <c r="D107" i="36"/>
  <c r="D106" i="36"/>
  <c r="D105" i="36"/>
  <c r="D104" i="36"/>
  <c r="D103" i="36"/>
  <c r="D102" i="36"/>
  <c r="D101" i="36"/>
  <c r="B77" i="36"/>
  <c r="A78" i="36"/>
  <c r="D66" i="36"/>
  <c r="D65" i="36"/>
  <c r="D64" i="36"/>
  <c r="D63" i="36"/>
  <c r="D62" i="36"/>
  <c r="D61" i="36"/>
  <c r="D60" i="36"/>
  <c r="D59" i="36"/>
  <c r="D58" i="36"/>
  <c r="D57" i="36"/>
  <c r="D56" i="36"/>
  <c r="D55" i="36"/>
  <c r="A2" i="36"/>
  <c r="A48" i="36" s="1"/>
  <c r="A55" i="36"/>
  <c r="B55" i="36"/>
  <c r="A101" i="36"/>
  <c r="A102" i="36"/>
  <c r="A560" i="36"/>
  <c r="B560" i="36"/>
  <c r="A514" i="36"/>
  <c r="A515" i="36"/>
  <c r="A468" i="36"/>
  <c r="A422" i="36"/>
  <c r="A376" i="36"/>
  <c r="A377" i="36"/>
  <c r="A378" i="36" s="1"/>
  <c r="A379" i="36" s="1"/>
  <c r="A330" i="36"/>
  <c r="B330" i="36"/>
  <c r="A284" i="36"/>
  <c r="A285" i="36"/>
  <c r="A238" i="36"/>
  <c r="B238" i="36"/>
  <c r="A193" i="36"/>
  <c r="A147" i="36"/>
  <c r="A148" i="36" s="1"/>
  <c r="B148" i="36" s="1"/>
  <c r="A9" i="36"/>
  <c r="B9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B31" i="36"/>
  <c r="A32" i="36"/>
  <c r="B32" i="36" s="1"/>
  <c r="B34" i="10"/>
  <c r="A35" i="10" s="1"/>
  <c r="E6" i="29"/>
  <c r="E7" i="29"/>
  <c r="E8" i="29"/>
  <c r="E9" i="29"/>
  <c r="E11" i="29"/>
  <c r="E12" i="29"/>
  <c r="E13" i="29"/>
  <c r="E14" i="29"/>
  <c r="E15" i="29"/>
  <c r="E16" i="29"/>
  <c r="E17" i="29"/>
  <c r="E18" i="29"/>
  <c r="E19" i="29"/>
  <c r="E5" i="29"/>
  <c r="C2" i="10"/>
  <c r="A4" i="10" s="1"/>
  <c r="A12" i="10"/>
  <c r="B12" i="10" s="1"/>
  <c r="D117" i="38"/>
  <c r="M21" i="38"/>
  <c r="P3" i="41"/>
  <c r="P26" i="41" s="1"/>
  <c r="S5" i="41"/>
  <c r="S28" i="41" s="1"/>
  <c r="H3" i="41"/>
  <c r="H26" i="41" s="1"/>
  <c r="J5" i="41"/>
  <c r="J28" i="41" s="1"/>
  <c r="B5" i="41"/>
  <c r="B28" i="41" s="1"/>
  <c r="D5" i="41"/>
  <c r="D28" i="41" s="1"/>
  <c r="G4" i="41"/>
  <c r="G27" i="41" s="1"/>
  <c r="U3" i="41"/>
  <c r="U26" i="41" s="1"/>
  <c r="N5" i="41"/>
  <c r="N28" i="41" s="1"/>
  <c r="B101" i="38"/>
  <c r="F101" i="38"/>
  <c r="B124" i="38"/>
  <c r="F124" i="38"/>
  <c r="I124" i="38" s="1"/>
  <c r="A10" i="38"/>
  <c r="A11" i="38"/>
  <c r="A12" i="38"/>
  <c r="F9" i="38"/>
  <c r="B32" i="38"/>
  <c r="F32" i="38"/>
  <c r="A33" i="36"/>
  <c r="A34" i="36"/>
  <c r="A35" i="36" s="1"/>
  <c r="B35" i="36" s="1"/>
  <c r="A56" i="38"/>
  <c r="B56" i="38" s="1"/>
  <c r="F55" i="38"/>
  <c r="B4" i="25"/>
  <c r="A5" i="25" s="1"/>
  <c r="P2" i="3"/>
  <c r="A699" i="36"/>
  <c r="A700" i="36" s="1"/>
  <c r="B700" i="36" s="1"/>
  <c r="A331" i="36"/>
  <c r="A332" i="36" s="1"/>
  <c r="G16" i="29"/>
  <c r="A538" i="36"/>
  <c r="B538" i="36"/>
  <c r="B790" i="36"/>
  <c r="A239" i="36"/>
  <c r="B239" i="36"/>
  <c r="B101" i="36"/>
  <c r="A102" i="38"/>
  <c r="X102" i="38" s="1"/>
  <c r="V10" i="29"/>
  <c r="G10" i="29"/>
  <c r="M10" i="29"/>
  <c r="L10" i="29"/>
  <c r="K10" i="29"/>
  <c r="J10" i="29"/>
  <c r="I10" i="29"/>
  <c r="H10" i="29"/>
  <c r="F10" i="29"/>
  <c r="G11" i="29"/>
  <c r="G13" i="29"/>
  <c r="V16" i="29"/>
  <c r="B951" i="36"/>
  <c r="A607" i="36"/>
  <c r="A608" i="36"/>
  <c r="B608" i="36" s="1"/>
  <c r="A768" i="36"/>
  <c r="B768" i="36" s="1"/>
  <c r="A56" i="41"/>
  <c r="B56" i="41"/>
  <c r="B9" i="38"/>
  <c r="A13" i="10"/>
  <c r="B13" i="10"/>
  <c r="B721" i="36"/>
  <c r="A561" i="36"/>
  <c r="B561" i="36"/>
  <c r="A171" i="36"/>
  <c r="B171" i="36" s="1"/>
  <c r="B882" i="36"/>
  <c r="B261" i="36"/>
  <c r="B836" i="36"/>
  <c r="A860" i="36"/>
  <c r="A56" i="36"/>
  <c r="B56" i="36" s="1"/>
  <c r="B284" i="36"/>
  <c r="A14" i="44"/>
  <c r="B13" i="44"/>
  <c r="D5" i="10"/>
  <c r="D28" i="10" s="1"/>
  <c r="X5" i="10"/>
  <c r="S51" i="41"/>
  <c r="S74" i="41" s="1"/>
  <c r="N51" i="41"/>
  <c r="N74" i="41" s="1"/>
  <c r="J51" i="41"/>
  <c r="J74" i="41" s="1"/>
  <c r="D51" i="41"/>
  <c r="D74" i="41" s="1"/>
  <c r="B51" i="41"/>
  <c r="B74" i="41" s="1"/>
  <c r="G50" i="41"/>
  <c r="G73" i="41" s="1"/>
  <c r="U49" i="41"/>
  <c r="U72" i="41" s="1"/>
  <c r="P49" i="41"/>
  <c r="P72" i="41" s="1"/>
  <c r="H49" i="41"/>
  <c r="H72" i="41" s="1"/>
  <c r="X48" i="41"/>
  <c r="D48" i="41"/>
  <c r="D71" i="41" s="1"/>
  <c r="U6" i="10"/>
  <c r="U29" i="10" s="1"/>
  <c r="A401" i="36"/>
  <c r="A402" i="36"/>
  <c r="A446" i="36"/>
  <c r="B446" i="36"/>
  <c r="B514" i="36"/>
  <c r="A975" i="36"/>
  <c r="A976" i="36"/>
  <c r="A977" i="36" s="1"/>
  <c r="A149" i="36"/>
  <c r="A150" i="36"/>
  <c r="B147" i="36"/>
  <c r="A953" i="36"/>
  <c r="A954" i="36"/>
  <c r="B954" i="36" s="1"/>
  <c r="B55" i="38"/>
  <c r="A355" i="36"/>
  <c r="A356" i="36" s="1"/>
  <c r="A357" i="36"/>
  <c r="B357" i="36" s="1"/>
  <c r="A492" i="36"/>
  <c r="A493" i="36"/>
  <c r="B493" i="36" s="1"/>
  <c r="B378" i="36"/>
  <c r="B376" i="36"/>
  <c r="B838" i="36"/>
  <c r="A840" i="36"/>
  <c r="A841" i="36"/>
  <c r="A842" i="36"/>
  <c r="B842" i="36" s="1"/>
  <c r="B837" i="36"/>
  <c r="A33" i="38"/>
  <c r="A676" i="36"/>
  <c r="B675" i="36"/>
  <c r="A723" i="36"/>
  <c r="A724" i="36"/>
  <c r="A630" i="36"/>
  <c r="A631" i="36"/>
  <c r="B631" i="36" s="1"/>
  <c r="A423" i="36"/>
  <c r="B423" i="36"/>
  <c r="B422" i="36"/>
  <c r="B124" i="36"/>
  <c r="A125" i="36"/>
  <c r="B125" i="36" s="1"/>
  <c r="B997" i="36"/>
  <c r="A998" i="36"/>
  <c r="A929" i="36"/>
  <c r="A930" i="36"/>
  <c r="B928" i="36"/>
  <c r="A79" i="41"/>
  <c r="A101" i="41"/>
  <c r="A124" i="41"/>
  <c r="A1" i="36"/>
  <c r="S5" i="36" s="1"/>
  <c r="S28" i="36" s="1"/>
  <c r="A10" i="41"/>
  <c r="B10" i="41" s="1"/>
  <c r="A286" i="36"/>
  <c r="B285" i="36"/>
  <c r="A10" i="36"/>
  <c r="B399" i="36"/>
  <c r="B377" i="36"/>
  <c r="A308" i="36"/>
  <c r="A309" i="36" s="1"/>
  <c r="B309" i="36" s="1"/>
  <c r="A584" i="36"/>
  <c r="B584" i="36" s="1"/>
  <c r="B583" i="36"/>
  <c r="A653" i="36"/>
  <c r="B652" i="36"/>
  <c r="B78" i="38"/>
  <c r="A79" i="38"/>
  <c r="F79" i="38"/>
  <c r="I79" i="38" s="1"/>
  <c r="A125" i="38"/>
  <c r="A814" i="36"/>
  <c r="B468" i="36"/>
  <c r="A469" i="36"/>
  <c r="A36" i="10"/>
  <c r="B35" i="10"/>
  <c r="A194" i="36"/>
  <c r="B194" i="36"/>
  <c r="B193" i="36"/>
  <c r="A93" i="41"/>
  <c r="A216" i="36"/>
  <c r="B215" i="36"/>
  <c r="G5" i="29"/>
  <c r="B883" i="36"/>
  <c r="A884" i="36"/>
  <c r="A885" i="36"/>
  <c r="A263" i="36"/>
  <c r="B262" i="36"/>
  <c r="B78" i="36"/>
  <c r="A79" i="36"/>
  <c r="A792" i="36"/>
  <c r="B792" i="36"/>
  <c r="B791" i="36"/>
  <c r="A906" i="36"/>
  <c r="B8" i="10"/>
  <c r="B31" i="10" s="1"/>
  <c r="G15" i="29"/>
  <c r="G7" i="10"/>
  <c r="G30" i="10" s="1"/>
  <c r="S8" i="10"/>
  <c r="S31" i="10" s="1"/>
  <c r="H6" i="10"/>
  <c r="H29" i="10" s="1"/>
  <c r="P6" i="10"/>
  <c r="P29" i="10" s="1"/>
  <c r="D8" i="10"/>
  <c r="D31" i="10" s="1"/>
  <c r="N14" i="29"/>
  <c r="P12" i="29"/>
  <c r="N8" i="29"/>
  <c r="L15" i="29"/>
  <c r="I6" i="29"/>
  <c r="I8" i="29"/>
  <c r="S18" i="29"/>
  <c r="P7" i="29"/>
  <c r="S17" i="29"/>
  <c r="P16" i="29"/>
  <c r="G19" i="29"/>
  <c r="G14" i="29"/>
  <c r="T14" i="29" s="1"/>
  <c r="G9" i="29"/>
  <c r="G8" i="29"/>
  <c r="G7" i="29"/>
  <c r="F6" i="29"/>
  <c r="J15" i="29"/>
  <c r="V8" i="29"/>
  <c r="S13" i="29"/>
  <c r="S5" i="29"/>
  <c r="O19" i="29"/>
  <c r="R9" i="29"/>
  <c r="Q17" i="29"/>
  <c r="O13" i="29"/>
  <c r="M13" i="29"/>
  <c r="L11" i="29"/>
  <c r="Q13" i="29"/>
  <c r="O7" i="29"/>
  <c r="N13" i="29"/>
  <c r="M18" i="29"/>
  <c r="L16" i="29"/>
  <c r="K11" i="29"/>
  <c r="J19" i="29"/>
  <c r="J8" i="10"/>
  <c r="J31" i="10" s="1"/>
  <c r="A94" i="38"/>
  <c r="A93" i="38" s="1"/>
  <c r="B3" i="24"/>
  <c r="M6" i="29"/>
  <c r="I12" i="29"/>
  <c r="R16" i="29"/>
  <c r="P17" i="29"/>
  <c r="M16" i="29"/>
  <c r="R11" i="29"/>
  <c r="R13" i="29"/>
  <c r="Q16" i="29"/>
  <c r="M9" i="29"/>
  <c r="Q19" i="29"/>
  <c r="P9" i="29"/>
  <c r="O18" i="29"/>
  <c r="K19" i="29"/>
  <c r="J11" i="29"/>
  <c r="J13" i="29"/>
  <c r="R5" i="29"/>
  <c r="P18" i="29"/>
  <c r="O8" i="29"/>
  <c r="N15" i="29"/>
  <c r="M5" i="29"/>
  <c r="L12" i="29"/>
  <c r="K9" i="29"/>
  <c r="J16" i="29"/>
  <c r="I11" i="29"/>
  <c r="R12" i="29"/>
  <c r="Q7" i="29"/>
  <c r="P5" i="29"/>
  <c r="N9" i="29"/>
  <c r="M8" i="29"/>
  <c r="L19" i="29"/>
  <c r="I17" i="29"/>
  <c r="R6" i="29"/>
  <c r="N17" i="29"/>
  <c r="L6" i="29"/>
  <c r="I19" i="29"/>
  <c r="I7" i="29"/>
  <c r="K7" i="29"/>
  <c r="S12" i="29"/>
  <c r="R17" i="29"/>
  <c r="Q6" i="29"/>
  <c r="P15" i="29"/>
  <c r="O6" i="29"/>
  <c r="N18" i="29"/>
  <c r="L18" i="29"/>
  <c r="K18" i="29"/>
  <c r="J5" i="29"/>
  <c r="S15" i="29"/>
  <c r="Q15" i="29"/>
  <c r="O9" i="29"/>
  <c r="N5" i="29"/>
  <c r="L7" i="29"/>
  <c r="K14" i="29"/>
  <c r="J12" i="29"/>
  <c r="V18" i="29"/>
  <c r="G18" i="29"/>
  <c r="I16" i="29"/>
  <c r="I13" i="29"/>
  <c r="W32" i="38"/>
  <c r="P19" i="29"/>
  <c r="P14" i="29"/>
  <c r="L9" i="29"/>
  <c r="J9" i="29"/>
  <c r="I9" i="29"/>
  <c r="I14" i="29"/>
  <c r="O16" i="29"/>
  <c r="N12" i="29"/>
  <c r="M12" i="29"/>
  <c r="L5" i="29"/>
  <c r="K12" i="29"/>
  <c r="R14" i="29"/>
  <c r="R7" i="29"/>
  <c r="Q11" i="29"/>
  <c r="N7" i="29"/>
  <c r="N19" i="29"/>
  <c r="L14" i="29"/>
  <c r="L17" i="29"/>
  <c r="S7" i="29"/>
  <c r="Q8" i="29"/>
  <c r="Q18" i="29"/>
  <c r="O12" i="29"/>
  <c r="O14" i="29"/>
  <c r="N16" i="29"/>
  <c r="L13" i="29"/>
  <c r="L8" i="29"/>
  <c r="K15" i="29"/>
  <c r="J18" i="29"/>
  <c r="J7" i="29"/>
  <c r="X32" i="38"/>
  <c r="V6" i="29"/>
  <c r="H6" i="29"/>
  <c r="V19" i="29"/>
  <c r="F19" i="29"/>
  <c r="W19" i="29" s="1"/>
  <c r="V17" i="29"/>
  <c r="F17" i="29"/>
  <c r="V15" i="29"/>
  <c r="F15" i="29"/>
  <c r="T15" i="29" s="1"/>
  <c r="F14" i="29"/>
  <c r="V13" i="29"/>
  <c r="F13" i="29"/>
  <c r="F12" i="29"/>
  <c r="W12" i="29" s="1"/>
  <c r="V12" i="29"/>
  <c r="F11" i="29"/>
  <c r="H15" i="29"/>
  <c r="H17" i="29"/>
  <c r="H5" i="29"/>
  <c r="H11" i="29"/>
  <c r="X124" i="38"/>
  <c r="H14" i="29"/>
  <c r="H18" i="29"/>
  <c r="W101" i="38"/>
  <c r="X32" i="41"/>
  <c r="M32" i="41" s="1"/>
  <c r="H7" i="29"/>
  <c r="H12" i="29"/>
  <c r="X101" i="38"/>
  <c r="F32" i="41"/>
  <c r="H16" i="29"/>
  <c r="H19" i="29"/>
  <c r="H8" i="29"/>
  <c r="H13" i="29"/>
  <c r="C16" i="24"/>
  <c r="C52" i="24"/>
  <c r="C18" i="24"/>
  <c r="W124" i="38"/>
  <c r="H9" i="29"/>
  <c r="F8" i="29"/>
  <c r="W9" i="41"/>
  <c r="R9" i="41" s="1"/>
  <c r="F7" i="29"/>
  <c r="W7" i="29" s="1"/>
  <c r="V5" i="29"/>
  <c r="F5" i="29"/>
  <c r="W32" i="41"/>
  <c r="R32" i="41" s="1"/>
  <c r="I9" i="41"/>
  <c r="C38" i="24"/>
  <c r="V11" i="29"/>
  <c r="W11" i="29" s="1"/>
  <c r="V7" i="29"/>
  <c r="F9" i="41"/>
  <c r="V14" i="29"/>
  <c r="V9" i="29"/>
  <c r="W9" i="29" s="1"/>
  <c r="F9" i="29"/>
  <c r="X9" i="41"/>
  <c r="L9" i="41" s="1"/>
  <c r="C20" i="24"/>
  <c r="C24" i="24"/>
  <c r="W55" i="38"/>
  <c r="X78" i="38"/>
  <c r="X9" i="38"/>
  <c r="W9" i="38"/>
  <c r="X55" i="38"/>
  <c r="C26" i="24"/>
  <c r="C48" i="24"/>
  <c r="F16" i="29"/>
  <c r="G12" i="29"/>
  <c r="C56" i="24"/>
  <c r="C42" i="24"/>
  <c r="C40" i="24"/>
  <c r="C54" i="24"/>
  <c r="C32" i="24"/>
  <c r="W78" i="38"/>
  <c r="C22" i="24"/>
  <c r="C36" i="24"/>
  <c r="G6" i="29"/>
  <c r="C34" i="24"/>
  <c r="C58" i="24"/>
  <c r="C50" i="24"/>
  <c r="F18" i="29"/>
  <c r="R8" i="29"/>
  <c r="Q14" i="29"/>
  <c r="N11" i="29"/>
  <c r="N6" i="29"/>
  <c r="M15" i="29"/>
  <c r="M11" i="29"/>
  <c r="M19" i="29"/>
  <c r="M7" i="29"/>
  <c r="O11" i="29"/>
  <c r="B331" i="36"/>
  <c r="K13" i="29"/>
  <c r="K8" i="29"/>
  <c r="K6" i="29"/>
  <c r="K16" i="29"/>
  <c r="K17" i="29"/>
  <c r="K5" i="29"/>
  <c r="B515" i="36"/>
  <c r="A516" i="36"/>
  <c r="J6" i="29"/>
  <c r="I5" i="29"/>
  <c r="I18" i="29"/>
  <c r="I15" i="29"/>
  <c r="A380" i="36"/>
  <c r="B379" i="36"/>
  <c r="G17" i="29"/>
  <c r="A47" i="36"/>
  <c r="S51" i="36" s="1"/>
  <c r="S74" i="36" s="1"/>
  <c r="A94" i="36"/>
  <c r="A93" i="36" s="1"/>
  <c r="N97" i="36" s="1"/>
  <c r="N120" i="36" s="1"/>
  <c r="N8" i="10"/>
  <c r="N31" i="10" s="1"/>
  <c r="S9" i="29"/>
  <c r="S14" i="29"/>
  <c r="S6" i="29"/>
  <c r="S16" i="29"/>
  <c r="S8" i="29"/>
  <c r="S11" i="29"/>
  <c r="S19" i="29"/>
  <c r="R15" i="29"/>
  <c r="R18" i="29"/>
  <c r="R19" i="29"/>
  <c r="Q9" i="29"/>
  <c r="Q5" i="29"/>
  <c r="Q12" i="29"/>
  <c r="P13" i="29"/>
  <c r="P8" i="29"/>
  <c r="P11" i="29"/>
  <c r="P6" i="29"/>
  <c r="O15" i="29"/>
  <c r="O5" i="29"/>
  <c r="O17" i="29"/>
  <c r="M14" i="29"/>
  <c r="M17" i="29"/>
  <c r="J8" i="29"/>
  <c r="J17" i="29"/>
  <c r="J14" i="29"/>
  <c r="A103" i="36"/>
  <c r="B102" i="36"/>
  <c r="B353" i="36"/>
  <c r="B744" i="36"/>
  <c r="A745" i="36"/>
  <c r="A33" i="41"/>
  <c r="B32" i="41"/>
  <c r="W79" i="38"/>
  <c r="X79" i="38"/>
  <c r="W10" i="38"/>
  <c r="A172" i="36"/>
  <c r="A173" i="36" s="1"/>
  <c r="W56" i="38"/>
  <c r="B149" i="36"/>
  <c r="X56" i="38"/>
  <c r="B34" i="36"/>
  <c r="A57" i="41"/>
  <c r="X10" i="38"/>
  <c r="I35" i="10"/>
  <c r="I36" i="10"/>
  <c r="A57" i="36"/>
  <c r="B57" i="36"/>
  <c r="W102" i="38"/>
  <c r="A310" i="36"/>
  <c r="F10" i="41"/>
  <c r="A585" i="36"/>
  <c r="A586" i="36"/>
  <c r="B33" i="36"/>
  <c r="B884" i="36"/>
  <c r="W10" i="41"/>
  <c r="R10" i="41" s="1"/>
  <c r="A36" i="36"/>
  <c r="A11" i="41"/>
  <c r="A12" i="41" s="1"/>
  <c r="X12" i="38"/>
  <c r="F12" i="38"/>
  <c r="I12" i="38" s="1"/>
  <c r="W125" i="38"/>
  <c r="F125" i="38"/>
  <c r="M125" i="38" s="1"/>
  <c r="B10" i="38"/>
  <c r="F10" i="38"/>
  <c r="I10" i="38" s="1"/>
  <c r="R124" i="38"/>
  <c r="M124" i="38"/>
  <c r="R55" i="38"/>
  <c r="I55" i="38"/>
  <c r="L55" i="38"/>
  <c r="A562" i="36"/>
  <c r="A57" i="38"/>
  <c r="F56" i="38"/>
  <c r="L56" i="38" s="1"/>
  <c r="A34" i="38"/>
  <c r="F34" i="38" s="1"/>
  <c r="R34" i="38" s="1"/>
  <c r="A35" i="38"/>
  <c r="F35" i="38" s="1"/>
  <c r="F33" i="38"/>
  <c r="I33" i="38" s="1"/>
  <c r="B11" i="38"/>
  <c r="F11" i="38"/>
  <c r="R11" i="38" s="1"/>
  <c r="B102" i="38"/>
  <c r="F102" i="38"/>
  <c r="R32" i="38"/>
  <c r="I32" i="38"/>
  <c r="A103" i="38"/>
  <c r="W103" i="38"/>
  <c r="R101" i="38"/>
  <c r="M101" i="38"/>
  <c r="I101" i="38"/>
  <c r="R9" i="38"/>
  <c r="I9" i="38"/>
  <c r="W16" i="29"/>
  <c r="B79" i="38"/>
  <c r="W11" i="38"/>
  <c r="X11" i="38"/>
  <c r="X56" i="41"/>
  <c r="A195" i="36"/>
  <c r="A196" i="36"/>
  <c r="B196" i="36" s="1"/>
  <c r="B21" i="25"/>
  <c r="A22" i="25" s="1"/>
  <c r="A14" i="10"/>
  <c r="G4" i="36"/>
  <c r="G27" i="36" s="1"/>
  <c r="N5" i="36"/>
  <c r="N28" i="36" s="1"/>
  <c r="U3" i="36"/>
  <c r="U26" i="36" s="1"/>
  <c r="J5" i="36"/>
  <c r="J28" i="36" s="1"/>
  <c r="B5" i="36"/>
  <c r="B28" i="36" s="1"/>
  <c r="D2" i="36"/>
  <c r="F35" i="36" s="1"/>
  <c r="D5" i="36"/>
  <c r="D28" i="36" s="1"/>
  <c r="H3" i="36"/>
  <c r="H26" i="36" s="1"/>
  <c r="P3" i="36"/>
  <c r="P26" i="36" s="1"/>
  <c r="W12" i="38"/>
  <c r="A13" i="38"/>
  <c r="F13" i="38" s="1"/>
  <c r="I13" i="38" s="1"/>
  <c r="F13" i="10"/>
  <c r="A769" i="36"/>
  <c r="T13" i="29"/>
  <c r="W33" i="38"/>
  <c r="A701" i="36"/>
  <c r="A702" i="36"/>
  <c r="A703" i="36" s="1"/>
  <c r="B703" i="36" s="1"/>
  <c r="B12" i="38"/>
  <c r="A240" i="36"/>
  <c r="A241" i="36" s="1"/>
  <c r="A242" i="36" s="1"/>
  <c r="B240" i="36"/>
  <c r="B607" i="36"/>
  <c r="A539" i="36"/>
  <c r="A540" i="36" s="1"/>
  <c r="B540" i="36" s="1"/>
  <c r="B699" i="36"/>
  <c r="A609" i="36"/>
  <c r="B609" i="36"/>
  <c r="T11" i="29"/>
  <c r="Z36" i="10"/>
  <c r="A793" i="36"/>
  <c r="B793" i="36"/>
  <c r="B976" i="36"/>
  <c r="L4" i="25"/>
  <c r="L21" i="25" s="1"/>
  <c r="K22" i="25" s="1"/>
  <c r="K23" i="25" s="1"/>
  <c r="K24" i="25" s="1"/>
  <c r="K25" i="25" s="1"/>
  <c r="K26" i="25" s="1"/>
  <c r="K27" i="25" s="1"/>
  <c r="K28" i="25" s="1"/>
  <c r="K29" i="25" s="1"/>
  <c r="A6" i="25"/>
  <c r="W36" i="10"/>
  <c r="W35" i="10"/>
  <c r="X36" i="10"/>
  <c r="L36" i="10" s="1"/>
  <c r="Z35" i="10"/>
  <c r="X35" i="10"/>
  <c r="X13" i="10"/>
  <c r="L13" i="10" s="1"/>
  <c r="X12" i="10"/>
  <c r="L12" i="10" s="1"/>
  <c r="Z12" i="10"/>
  <c r="Z13" i="10"/>
  <c r="I10" i="41"/>
  <c r="B975" i="36"/>
  <c r="X33" i="38"/>
  <c r="X125" i="38"/>
  <c r="B401" i="36"/>
  <c r="B723" i="36"/>
  <c r="W10" i="29"/>
  <c r="T10" i="29"/>
  <c r="T6" i="29"/>
  <c r="B929" i="36"/>
  <c r="T9" i="29"/>
  <c r="A632" i="36"/>
  <c r="A633" i="36" s="1"/>
  <c r="B841" i="36"/>
  <c r="B840" i="36"/>
  <c r="B33" i="38"/>
  <c r="B630" i="36"/>
  <c r="B356" i="36"/>
  <c r="A843" i="36"/>
  <c r="B492" i="36"/>
  <c r="X78" i="41"/>
  <c r="A955" i="36"/>
  <c r="B955" i="36" s="1"/>
  <c r="B953" i="36"/>
  <c r="X10" i="41"/>
  <c r="A424" i="36"/>
  <c r="A425" i="36" s="1"/>
  <c r="B425" i="36" s="1"/>
  <c r="W6" i="29"/>
  <c r="T5" i="29"/>
  <c r="W8" i="29"/>
  <c r="I55" i="41"/>
  <c r="A126" i="36"/>
  <c r="B126" i="36"/>
  <c r="F55" i="41"/>
  <c r="F56" i="41"/>
  <c r="B860" i="36"/>
  <c r="A861" i="36"/>
  <c r="I56" i="41"/>
  <c r="X55" i="41"/>
  <c r="L55" i="41" s="1"/>
  <c r="F78" i="41"/>
  <c r="A15" i="44"/>
  <c r="B14" i="44"/>
  <c r="S97" i="41"/>
  <c r="S120" i="41" s="1"/>
  <c r="N97" i="41"/>
  <c r="N120" i="41" s="1"/>
  <c r="J97" i="41"/>
  <c r="J120" i="41" s="1"/>
  <c r="D97" i="41"/>
  <c r="D120" i="41" s="1"/>
  <c r="B97" i="41"/>
  <c r="B120" i="41" s="1"/>
  <c r="G96" i="41"/>
  <c r="G119" i="41" s="1"/>
  <c r="U95" i="41"/>
  <c r="U118" i="41" s="1"/>
  <c r="P95" i="41"/>
  <c r="P118" i="41" s="1"/>
  <c r="H95" i="41"/>
  <c r="H118" i="41" s="1"/>
  <c r="X94" i="41"/>
  <c r="X124" i="41" s="1"/>
  <c r="L124" i="41" s="1"/>
  <c r="D94" i="41"/>
  <c r="D117" i="41" s="1"/>
  <c r="W55" i="41"/>
  <c r="R55" i="41" s="1"/>
  <c r="X71" i="41"/>
  <c r="W78" i="41" s="1"/>
  <c r="R78" i="41" s="1"/>
  <c r="W56" i="41"/>
  <c r="R56" i="41" s="1"/>
  <c r="B124" i="41"/>
  <c r="B101" i="41"/>
  <c r="B57" i="41"/>
  <c r="F57" i="41"/>
  <c r="I57" i="41"/>
  <c r="X57" i="41"/>
  <c r="M57" i="41" s="1"/>
  <c r="W57" i="41"/>
  <c r="R57" i="41" s="1"/>
  <c r="B79" i="41"/>
  <c r="F79" i="41"/>
  <c r="X79" i="41"/>
  <c r="L79" i="41" s="1"/>
  <c r="A125" i="41"/>
  <c r="A80" i="41"/>
  <c r="T17" i="29"/>
  <c r="A447" i="36"/>
  <c r="A448" i="36" s="1"/>
  <c r="B448" i="36" s="1"/>
  <c r="A358" i="36"/>
  <c r="B358" i="36"/>
  <c r="B355" i="36"/>
  <c r="A494" i="36"/>
  <c r="B494" i="36"/>
  <c r="W13" i="10"/>
  <c r="F35" i="10"/>
  <c r="F12" i="10"/>
  <c r="W12" i="10"/>
  <c r="I13" i="10"/>
  <c r="F36" i="10"/>
  <c r="I12" i="10"/>
  <c r="A37" i="36"/>
  <c r="B36" i="36"/>
  <c r="A80" i="38"/>
  <c r="B80" i="38" s="1"/>
  <c r="B676" i="36"/>
  <c r="A677" i="36"/>
  <c r="A102" i="41"/>
  <c r="B102" i="41" s="1"/>
  <c r="A147" i="41"/>
  <c r="A170" i="41"/>
  <c r="B998" i="36"/>
  <c r="A999" i="36"/>
  <c r="B308" i="36"/>
  <c r="B562" i="36"/>
  <c r="A563" i="36"/>
  <c r="B286" i="36"/>
  <c r="A287" i="36"/>
  <c r="B402" i="36"/>
  <c r="A403" i="36"/>
  <c r="B403" i="36" s="1"/>
  <c r="A11" i="36"/>
  <c r="B10" i="36"/>
  <c r="W18" i="29"/>
  <c r="A37" i="10"/>
  <c r="Y37" i="10" s="1"/>
  <c r="W37" i="10"/>
  <c r="R37" i="10" s="1"/>
  <c r="B36" i="10"/>
  <c r="A139" i="41"/>
  <c r="A217" i="36"/>
  <c r="B216" i="36"/>
  <c r="A815" i="36"/>
  <c r="B814" i="36"/>
  <c r="A470" i="36"/>
  <c r="B470" i="36" s="1"/>
  <c r="B469" i="36"/>
  <c r="B653" i="36"/>
  <c r="A654" i="36"/>
  <c r="A126" i="38"/>
  <c r="F126" i="38"/>
  <c r="R126" i="38" s="1"/>
  <c r="B125" i="38"/>
  <c r="T8" i="29"/>
  <c r="B724" i="36"/>
  <c r="A725" i="36"/>
  <c r="A907" i="36"/>
  <c r="B906" i="36"/>
  <c r="B263" i="36"/>
  <c r="A264" i="36"/>
  <c r="B977" i="36"/>
  <c r="A978" i="36"/>
  <c r="B930" i="36"/>
  <c r="A931" i="36"/>
  <c r="B79" i="36"/>
  <c r="A80" i="36"/>
  <c r="L32" i="41"/>
  <c r="W13" i="29"/>
  <c r="W17" i="29"/>
  <c r="T12" i="29"/>
  <c r="W14" i="29"/>
  <c r="W5" i="29"/>
  <c r="T16" i="29"/>
  <c r="T18" i="29"/>
  <c r="A333" i="36"/>
  <c r="B332" i="36"/>
  <c r="B585" i="36"/>
  <c r="A58" i="41"/>
  <c r="B58" i="41" s="1"/>
  <c r="B380" i="36"/>
  <c r="A381" i="36"/>
  <c r="B381" i="36" s="1"/>
  <c r="B516" i="36"/>
  <c r="A517" i="36"/>
  <c r="A518" i="36" s="1"/>
  <c r="B11" i="41"/>
  <c r="I11" i="41"/>
  <c r="X11" i="41"/>
  <c r="M11" i="41" s="1"/>
  <c r="W11" i="41"/>
  <c r="R11" i="41" s="1"/>
  <c r="F11" i="41"/>
  <c r="A746" i="36"/>
  <c r="B745" i="36"/>
  <c r="B310" i="36"/>
  <c r="A311" i="36"/>
  <c r="B150" i="36"/>
  <c r="A151" i="36"/>
  <c r="A886" i="36"/>
  <c r="B885" i="36"/>
  <c r="A58" i="36"/>
  <c r="B103" i="36"/>
  <c r="A104" i="36"/>
  <c r="A105" i="36" s="1"/>
  <c r="B33" i="41"/>
  <c r="A34" i="41"/>
  <c r="X33" i="41"/>
  <c r="M33" i="41" s="1"/>
  <c r="F33" i="41"/>
  <c r="I33" i="41"/>
  <c r="W33" i="41"/>
  <c r="R33" i="41" s="1"/>
  <c r="B172" i="36"/>
  <c r="W34" i="38"/>
  <c r="I37" i="10"/>
  <c r="A794" i="36"/>
  <c r="B35" i="38"/>
  <c r="B195" i="36"/>
  <c r="A14" i="38"/>
  <c r="F14" i="38" s="1"/>
  <c r="R14" i="38" s="1"/>
  <c r="R56" i="38"/>
  <c r="I56" i="38"/>
  <c r="B13" i="38"/>
  <c r="R10" i="38"/>
  <c r="W80" i="38"/>
  <c r="F80" i="38"/>
  <c r="R80" i="38" s="1"/>
  <c r="W35" i="38"/>
  <c r="R125" i="38"/>
  <c r="I125" i="38"/>
  <c r="X35" i="38"/>
  <c r="X13" i="38"/>
  <c r="B701" i="36"/>
  <c r="B103" i="38"/>
  <c r="F103" i="38"/>
  <c r="I103" i="38" s="1"/>
  <c r="X103" i="38"/>
  <c r="A104" i="38"/>
  <c r="B34" i="38"/>
  <c r="X34" i="38"/>
  <c r="R12" i="38"/>
  <c r="W13" i="38"/>
  <c r="F57" i="38"/>
  <c r="R57" i="38" s="1"/>
  <c r="X57" i="38"/>
  <c r="A58" i="38"/>
  <c r="F58" i="38" s="1"/>
  <c r="L58" i="38" s="1"/>
  <c r="W57" i="38"/>
  <c r="B57" i="38"/>
  <c r="B447" i="36"/>
  <c r="B539" i="36"/>
  <c r="W14" i="10"/>
  <c r="I14" i="10"/>
  <c r="X14" i="10"/>
  <c r="F14" i="10"/>
  <c r="A359" i="36"/>
  <c r="A610" i="36"/>
  <c r="A7" i="25"/>
  <c r="Z37" i="10"/>
  <c r="X37" i="10"/>
  <c r="B424" i="36"/>
  <c r="X80" i="38"/>
  <c r="A81" i="38"/>
  <c r="A82" i="38" s="1"/>
  <c r="F82" i="38"/>
  <c r="B632" i="36"/>
  <c r="A495" i="36"/>
  <c r="A127" i="36"/>
  <c r="A128" i="36"/>
  <c r="A129" i="36" s="1"/>
  <c r="B843" i="36"/>
  <c r="A844" i="36"/>
  <c r="A956" i="36"/>
  <c r="A957" i="36" s="1"/>
  <c r="B957" i="36" s="1"/>
  <c r="A862" i="36"/>
  <c r="A863" i="36" s="1"/>
  <c r="B863" i="36" s="1"/>
  <c r="B861" i="36"/>
  <c r="X101" i="41"/>
  <c r="L101" i="41" s="1"/>
  <c r="A16" i="44"/>
  <c r="A17" i="44" s="1"/>
  <c r="B17" i="44" s="1"/>
  <c r="B15" i="44"/>
  <c r="S143" i="41"/>
  <c r="S166" i="41" s="1"/>
  <c r="N143" i="41"/>
  <c r="N166" i="41" s="1"/>
  <c r="J143" i="41"/>
  <c r="J166" i="41" s="1"/>
  <c r="D143" i="41"/>
  <c r="D166" i="41" s="1"/>
  <c r="B143" i="41"/>
  <c r="B166" i="41" s="1"/>
  <c r="G142" i="41"/>
  <c r="G165" i="41" s="1"/>
  <c r="U141" i="41"/>
  <c r="U164" i="41" s="1"/>
  <c r="P141" i="41"/>
  <c r="P164" i="41" s="1"/>
  <c r="H141" i="41"/>
  <c r="H164" i="41" s="1"/>
  <c r="X140" i="41"/>
  <c r="W147" i="41" s="1"/>
  <c r="R147" i="41" s="1"/>
  <c r="D140" i="41"/>
  <c r="D163" i="41" s="1"/>
  <c r="B147" i="41"/>
  <c r="B125" i="41"/>
  <c r="F58" i="41"/>
  <c r="W58" i="41"/>
  <c r="R58" i="41" s="1"/>
  <c r="X58" i="41"/>
  <c r="L58" i="41" s="1"/>
  <c r="I58" i="41"/>
  <c r="B80" i="41"/>
  <c r="F80" i="41"/>
  <c r="X80" i="41"/>
  <c r="M80" i="41" s="1"/>
  <c r="W80" i="41"/>
  <c r="R80" i="41" s="1"/>
  <c r="A126" i="41"/>
  <c r="A81" i="41"/>
  <c r="B37" i="36"/>
  <c r="A38" i="36"/>
  <c r="A449" i="36"/>
  <c r="A678" i="36"/>
  <c r="B677" i="36"/>
  <c r="B999" i="36"/>
  <c r="A1000" i="36"/>
  <c r="A1001" i="36" s="1"/>
  <c r="B1001" i="36" s="1"/>
  <c r="A148" i="41"/>
  <c r="A216" i="41"/>
  <c r="A193" i="41"/>
  <c r="B563" i="36"/>
  <c r="A564" i="36"/>
  <c r="B564" i="36" s="1"/>
  <c r="A103" i="41"/>
  <c r="B103" i="41" s="1"/>
  <c r="A288" i="36"/>
  <c r="B288" i="36" s="1"/>
  <c r="B287" i="36"/>
  <c r="B11" i="36"/>
  <c r="A12" i="36"/>
  <c r="A404" i="36"/>
  <c r="A655" i="36"/>
  <c r="A656" i="36" s="1"/>
  <c r="B654" i="36"/>
  <c r="A38" i="10"/>
  <c r="B37" i="10"/>
  <c r="F37" i="10"/>
  <c r="A218" i="36"/>
  <c r="B217" i="36"/>
  <c r="A471" i="36"/>
  <c r="B471" i="36" s="1"/>
  <c r="A127" i="38"/>
  <c r="F127" i="38"/>
  <c r="I127" i="38" s="1"/>
  <c r="B126" i="38"/>
  <c r="W126" i="38"/>
  <c r="X126" i="38"/>
  <c r="B815" i="36"/>
  <c r="A816" i="36"/>
  <c r="A817" i="36" s="1"/>
  <c r="A185" i="41"/>
  <c r="B725" i="36"/>
  <c r="A726" i="36"/>
  <c r="A727" i="36" s="1"/>
  <c r="A728" i="36" s="1"/>
  <c r="B264" i="36"/>
  <c r="A265" i="36"/>
  <c r="A197" i="36"/>
  <c r="A198" i="36" s="1"/>
  <c r="B702" i="36"/>
  <c r="A932" i="36"/>
  <c r="B932" i="36" s="1"/>
  <c r="B931" i="36"/>
  <c r="A979" i="36"/>
  <c r="B978" i="36"/>
  <c r="B907" i="36"/>
  <c r="A908" i="36"/>
  <c r="B908" i="36" s="1"/>
  <c r="B80" i="36"/>
  <c r="A81" i="36"/>
  <c r="B81" i="36" s="1"/>
  <c r="A426" i="36"/>
  <c r="B586" i="36"/>
  <c r="A587" i="36"/>
  <c r="A334" i="36"/>
  <c r="B334" i="36" s="1"/>
  <c r="B333" i="36"/>
  <c r="A59" i="41"/>
  <c r="I12" i="41"/>
  <c r="W12" i="41"/>
  <c r="R12" i="41" s="1"/>
  <c r="F12" i="41"/>
  <c r="A13" i="41"/>
  <c r="X12" i="41"/>
  <c r="B12" i="41"/>
  <c r="B517" i="36"/>
  <c r="A15" i="38"/>
  <c r="F15" i="38"/>
  <c r="I15" i="38" s="1"/>
  <c r="B14" i="38"/>
  <c r="W14" i="38"/>
  <c r="X14" i="38"/>
  <c r="B173" i="36"/>
  <c r="A174" i="36"/>
  <c r="A382" i="36"/>
  <c r="A383" i="36" s="1"/>
  <c r="B383" i="36" s="1"/>
  <c r="A634" i="36"/>
  <c r="A635" i="36" s="1"/>
  <c r="B633" i="36"/>
  <c r="A59" i="36"/>
  <c r="B58" i="36"/>
  <c r="B104" i="36"/>
  <c r="B151" i="36"/>
  <c r="A152" i="36"/>
  <c r="A747" i="36"/>
  <c r="B746" i="36"/>
  <c r="A887" i="36"/>
  <c r="B886" i="36"/>
  <c r="A35" i="41"/>
  <c r="W35" i="41" s="1"/>
  <c r="R35" i="41" s="1"/>
  <c r="F34" i="41"/>
  <c r="B34" i="41"/>
  <c r="X34" i="41"/>
  <c r="I34" i="41"/>
  <c r="W34" i="41"/>
  <c r="R34" i="41" s="1"/>
  <c r="B794" i="36"/>
  <c r="A795" i="36"/>
  <c r="A796" i="36" s="1"/>
  <c r="I34" i="38"/>
  <c r="X81" i="38"/>
  <c r="F81" i="38"/>
  <c r="R81" i="38" s="1"/>
  <c r="B58" i="38"/>
  <c r="W58" i="38"/>
  <c r="A59" i="38"/>
  <c r="X59" i="38" s="1"/>
  <c r="X58" i="38"/>
  <c r="B104" i="38"/>
  <c r="F104" i="38"/>
  <c r="R104" i="38" s="1"/>
  <c r="W104" i="38"/>
  <c r="X104" i="38"/>
  <c r="A105" i="38"/>
  <c r="F105" i="38" s="1"/>
  <c r="M105" i="38" s="1"/>
  <c r="B81" i="38"/>
  <c r="W81" i="38"/>
  <c r="B127" i="36"/>
  <c r="B241" i="36"/>
  <c r="X38" i="10"/>
  <c r="W38" i="10"/>
  <c r="B956" i="36"/>
  <c r="B862" i="36"/>
  <c r="B16" i="44"/>
  <c r="S189" i="41"/>
  <c r="S212" i="41" s="1"/>
  <c r="N189" i="41"/>
  <c r="N212" i="41" s="1"/>
  <c r="J189" i="41"/>
  <c r="J212" i="41" s="1"/>
  <c r="D189" i="41"/>
  <c r="D212" i="41" s="1"/>
  <c r="B189" i="41"/>
  <c r="B212" i="41" s="1"/>
  <c r="G188" i="41"/>
  <c r="G211" i="41" s="1"/>
  <c r="U187" i="41"/>
  <c r="U210" i="41" s="1"/>
  <c r="P187" i="41"/>
  <c r="P210" i="41" s="1"/>
  <c r="H187" i="41"/>
  <c r="H210" i="41" s="1"/>
  <c r="X186" i="41"/>
  <c r="I193" i="41" s="1"/>
  <c r="D186" i="41"/>
  <c r="D209" i="41" s="1"/>
  <c r="B193" i="41"/>
  <c r="B148" i="41"/>
  <c r="B126" i="41"/>
  <c r="X59" i="41"/>
  <c r="B59" i="41"/>
  <c r="W59" i="41"/>
  <c r="R59" i="41" s="1"/>
  <c r="B81" i="41"/>
  <c r="F81" i="41"/>
  <c r="X81" i="41"/>
  <c r="M81" i="41" s="1"/>
  <c r="I81" i="41"/>
  <c r="A127" i="41"/>
  <c r="B127" i="41" s="1"/>
  <c r="A82" i="41"/>
  <c r="B449" i="36"/>
  <c r="A450" i="36"/>
  <c r="A451" i="36" s="1"/>
  <c r="A39" i="36"/>
  <c r="A679" i="36"/>
  <c r="B678" i="36"/>
  <c r="A239" i="41"/>
  <c r="A240" i="41" s="1"/>
  <c r="A262" i="41"/>
  <c r="B262" i="41" s="1"/>
  <c r="A149" i="41"/>
  <c r="A104" i="41"/>
  <c r="A565" i="36"/>
  <c r="B565" i="36" s="1"/>
  <c r="B1000" i="36"/>
  <c r="A194" i="41"/>
  <c r="B128" i="36"/>
  <c r="B404" i="36"/>
  <c r="A405" i="36"/>
  <c r="A13" i="36"/>
  <c r="A289" i="36"/>
  <c r="B816" i="36"/>
  <c r="A472" i="36"/>
  <c r="B655" i="36"/>
  <c r="A231" i="41"/>
  <c r="B127" i="38"/>
  <c r="A128" i="38"/>
  <c r="B128" i="38" s="1"/>
  <c r="F128" i="38"/>
  <c r="W127" i="38"/>
  <c r="X127" i="38"/>
  <c r="F38" i="10"/>
  <c r="A909" i="36"/>
  <c r="A910" i="36" s="1"/>
  <c r="B910" i="36" s="1"/>
  <c r="A82" i="36"/>
  <c r="A980" i="36"/>
  <c r="B979" i="36"/>
  <c r="A933" i="36"/>
  <c r="B933" i="36" s="1"/>
  <c r="A704" i="36"/>
  <c r="A705" i="36" s="1"/>
  <c r="A706" i="36" s="1"/>
  <c r="B197" i="36"/>
  <c r="A427" i="36"/>
  <c r="B426" i="36"/>
  <c r="B726" i="36"/>
  <c r="A266" i="36"/>
  <c r="B265" i="36"/>
  <c r="A16" i="38"/>
  <c r="F16" i="38"/>
  <c r="R16" i="38" s="1"/>
  <c r="W15" i="38"/>
  <c r="B587" i="36"/>
  <c r="A588" i="36"/>
  <c r="A519" i="36"/>
  <c r="B518" i="36"/>
  <c r="A60" i="41"/>
  <c r="W60" i="41" s="1"/>
  <c r="R60" i="41" s="1"/>
  <c r="A175" i="36"/>
  <c r="B175" i="36" s="1"/>
  <c r="B174" i="36"/>
  <c r="B382" i="36"/>
  <c r="B634" i="36"/>
  <c r="A14" i="41"/>
  <c r="I14" i="41" s="1"/>
  <c r="B13" i="41"/>
  <c r="W13" i="41"/>
  <c r="R13" i="41" s="1"/>
  <c r="A335" i="36"/>
  <c r="B795" i="36"/>
  <c r="A748" i="36"/>
  <c r="B747" i="36"/>
  <c r="A106" i="36"/>
  <c r="B106" i="36" s="1"/>
  <c r="B105" i="36"/>
  <c r="A60" i="36"/>
  <c r="F35" i="41"/>
  <c r="A36" i="41"/>
  <c r="X35" i="41"/>
  <c r="M35" i="41" s="1"/>
  <c r="B35" i="41"/>
  <c r="I35" i="41"/>
  <c r="A153" i="36"/>
  <c r="B152" i="36"/>
  <c r="W82" i="38"/>
  <c r="B82" i="38"/>
  <c r="A83" i="38"/>
  <c r="X82" i="38"/>
  <c r="X105" i="38"/>
  <c r="A106" i="38"/>
  <c r="W105" i="38"/>
  <c r="B105" i="38"/>
  <c r="F59" i="38"/>
  <c r="B59" i="38"/>
  <c r="W59" i="38"/>
  <c r="A60" i="38"/>
  <c r="A243" i="36"/>
  <c r="B243" i="36" s="1"/>
  <c r="B242" i="36"/>
  <c r="A958" i="36"/>
  <c r="A959" i="36" s="1"/>
  <c r="A864" i="36"/>
  <c r="A865" i="36" s="1"/>
  <c r="A18" i="44"/>
  <c r="S235" i="41"/>
  <c r="S258" i="41" s="1"/>
  <c r="N235" i="41"/>
  <c r="N258" i="41" s="1"/>
  <c r="J235" i="41"/>
  <c r="J258" i="41" s="1"/>
  <c r="D235" i="41"/>
  <c r="D258" i="41" s="1"/>
  <c r="G234" i="41"/>
  <c r="G257" i="41" s="1"/>
  <c r="U233" i="41"/>
  <c r="U256" i="41" s="1"/>
  <c r="P233" i="41"/>
  <c r="P256" i="41" s="1"/>
  <c r="H233" i="41"/>
  <c r="H256" i="41" s="1"/>
  <c r="D232" i="41"/>
  <c r="D255" i="41" s="1"/>
  <c r="B239" i="41"/>
  <c r="B194" i="41"/>
  <c r="B149" i="41"/>
  <c r="B104" i="41"/>
  <c r="W104" i="41"/>
  <c r="R104" i="41" s="1"/>
  <c r="B82" i="41"/>
  <c r="F82" i="41"/>
  <c r="B60" i="41"/>
  <c r="X60" i="41"/>
  <c r="F60" i="41"/>
  <c r="A128" i="41"/>
  <c r="B39" i="36"/>
  <c r="A40" i="36"/>
  <c r="B450" i="36"/>
  <c r="A1002" i="36"/>
  <c r="A150" i="41"/>
  <c r="A263" i="41"/>
  <c r="A264" i="41" s="1"/>
  <c r="A566" i="36"/>
  <c r="A567" i="36" s="1"/>
  <c r="B567" i="36" s="1"/>
  <c r="A285" i="41"/>
  <c r="A308" i="41"/>
  <c r="A105" i="41"/>
  <c r="A195" i="41"/>
  <c r="B13" i="36"/>
  <c r="A130" i="36"/>
  <c r="B129" i="36"/>
  <c r="A657" i="36"/>
  <c r="B656" i="36"/>
  <c r="A129" i="38"/>
  <c r="W128" i="38"/>
  <c r="X128" i="38"/>
  <c r="A818" i="36"/>
  <c r="B818" i="36" s="1"/>
  <c r="B817" i="36"/>
  <c r="B266" i="36"/>
  <c r="A267" i="36"/>
  <c r="B727" i="36"/>
  <c r="A83" i="36"/>
  <c r="B82" i="36"/>
  <c r="B909" i="36"/>
  <c r="A428" i="36"/>
  <c r="B427" i="36"/>
  <c r="A199" i="36"/>
  <c r="B198" i="36"/>
  <c r="A934" i="36"/>
  <c r="A935" i="36" s="1"/>
  <c r="B704" i="36"/>
  <c r="B635" i="36"/>
  <c r="A636" i="36"/>
  <c r="B519" i="36"/>
  <c r="A520" i="36"/>
  <c r="A589" i="36"/>
  <c r="B588" i="36"/>
  <c r="A384" i="36"/>
  <c r="B335" i="36"/>
  <c r="A336" i="36"/>
  <c r="B14" i="41"/>
  <c r="W14" i="41"/>
  <c r="R14" i="41" s="1"/>
  <c r="X14" i="41"/>
  <c r="F14" i="41"/>
  <c r="A15" i="41"/>
  <c r="A176" i="36"/>
  <c r="A61" i="41"/>
  <c r="A17" i="38"/>
  <c r="X16" i="38"/>
  <c r="B16" i="38"/>
  <c r="W16" i="38"/>
  <c r="B796" i="36"/>
  <c r="A797" i="36"/>
  <c r="B60" i="36"/>
  <c r="A61" i="36"/>
  <c r="A37" i="41"/>
  <c r="W36" i="41"/>
  <c r="R36" i="41" s="1"/>
  <c r="B36" i="41"/>
  <c r="A84" i="38"/>
  <c r="F84" i="38"/>
  <c r="X83" i="38"/>
  <c r="B83" i="38"/>
  <c r="A107" i="36"/>
  <c r="A108" i="36" s="1"/>
  <c r="A749" i="36"/>
  <c r="A750" i="36" s="1"/>
  <c r="B748" i="36"/>
  <c r="F60" i="38"/>
  <c r="I60" i="38" s="1"/>
  <c r="B60" i="38"/>
  <c r="F106" i="38"/>
  <c r="B106" i="38"/>
  <c r="A244" i="36"/>
  <c r="B958" i="36"/>
  <c r="B864" i="36"/>
  <c r="B308" i="41"/>
  <c r="B240" i="41"/>
  <c r="B263" i="41"/>
  <c r="B195" i="41"/>
  <c r="F195" i="41"/>
  <c r="W195" i="41"/>
  <c r="R195" i="41" s="1"/>
  <c r="B150" i="41"/>
  <c r="B128" i="41"/>
  <c r="B61" i="41"/>
  <c r="F61" i="41"/>
  <c r="W61" i="41"/>
  <c r="R61" i="41" s="1"/>
  <c r="B40" i="36"/>
  <c r="A41" i="36"/>
  <c r="A452" i="36"/>
  <c r="B452" i="36" s="1"/>
  <c r="B451" i="36"/>
  <c r="A241" i="41"/>
  <c r="B241" i="41" s="1"/>
  <c r="A331" i="41"/>
  <c r="A354" i="41"/>
  <c r="A309" i="41"/>
  <c r="A310" i="41" s="1"/>
  <c r="B566" i="36"/>
  <c r="A196" i="41"/>
  <c r="B1002" i="36"/>
  <c r="A1003" i="36"/>
  <c r="A1004" i="36" s="1"/>
  <c r="A1005" i="36" s="1"/>
  <c r="B657" i="36"/>
  <c r="A658" i="36"/>
  <c r="X129" i="38"/>
  <c r="A819" i="36"/>
  <c r="A820" i="36" s="1"/>
  <c r="A821" i="36" s="1"/>
  <c r="A729" i="36"/>
  <c r="B728" i="36"/>
  <c r="B428" i="36"/>
  <c r="A429" i="36"/>
  <c r="B429" i="36" s="1"/>
  <c r="B934" i="36"/>
  <c r="A911" i="36"/>
  <c r="A84" i="36"/>
  <c r="B83" i="36"/>
  <c r="B199" i="36"/>
  <c r="A200" i="36"/>
  <c r="B200" i="36" s="1"/>
  <c r="A268" i="36"/>
  <c r="A269" i="36" s="1"/>
  <c r="B269" i="36" s="1"/>
  <c r="B267" i="36"/>
  <c r="B705" i="36"/>
  <c r="B589" i="36"/>
  <c r="A590" i="36"/>
  <c r="B590" i="36" s="1"/>
  <c r="B176" i="36"/>
  <c r="A177" i="36"/>
  <c r="A62" i="41"/>
  <c r="B384" i="36"/>
  <c r="A385" i="36"/>
  <c r="B17" i="38"/>
  <c r="W17" i="38"/>
  <c r="X17" i="38"/>
  <c r="A16" i="41"/>
  <c r="I15" i="41"/>
  <c r="X15" i="41"/>
  <c r="L15" i="41" s="1"/>
  <c r="B636" i="36"/>
  <c r="A637" i="36"/>
  <c r="A337" i="36"/>
  <c r="B336" i="36"/>
  <c r="B61" i="36"/>
  <c r="A62" i="36"/>
  <c r="X84" i="38"/>
  <c r="B84" i="38"/>
  <c r="B107" i="36"/>
  <c r="B749" i="36"/>
  <c r="I37" i="41"/>
  <c r="B37" i="41"/>
  <c r="X37" i="41"/>
  <c r="M37" i="41" s="1"/>
  <c r="A38" i="41"/>
  <c r="A798" i="36"/>
  <c r="A799" i="36" s="1"/>
  <c r="B797" i="36"/>
  <c r="A245" i="36"/>
  <c r="A246" i="36" s="1"/>
  <c r="B246" i="36" s="1"/>
  <c r="B244" i="36"/>
  <c r="B959" i="36"/>
  <c r="A960" i="36"/>
  <c r="B960" i="36" s="1"/>
  <c r="B331" i="41"/>
  <c r="B309" i="41"/>
  <c r="B264" i="41"/>
  <c r="X62" i="41"/>
  <c r="F62" i="41"/>
  <c r="A453" i="36"/>
  <c r="A568" i="36"/>
  <c r="A400" i="41"/>
  <c r="B400" i="41" s="1"/>
  <c r="A377" i="41"/>
  <c r="B377" i="41" s="1"/>
  <c r="A265" i="41"/>
  <c r="B1003" i="36"/>
  <c r="A332" i="41"/>
  <c r="A242" i="41"/>
  <c r="A243" i="41" s="1"/>
  <c r="B243" i="41" s="1"/>
  <c r="B819" i="36"/>
  <c r="A659" i="36"/>
  <c r="B658" i="36"/>
  <c r="B911" i="36"/>
  <c r="A912" i="36"/>
  <c r="B912" i="36" s="1"/>
  <c r="A730" i="36"/>
  <c r="B729" i="36"/>
  <c r="A936" i="36"/>
  <c r="A937" i="36" s="1"/>
  <c r="A938" i="36" s="1"/>
  <c r="B938" i="36" s="1"/>
  <c r="B935" i="36"/>
  <c r="B268" i="36"/>
  <c r="A430" i="36"/>
  <c r="A201" i="36"/>
  <c r="A85" i="36"/>
  <c r="B85" i="36" s="1"/>
  <c r="B706" i="36"/>
  <c r="A707" i="36"/>
  <c r="A638" i="36"/>
  <c r="B637" i="36"/>
  <c r="B177" i="36"/>
  <c r="A178" i="36"/>
  <c r="A591" i="36"/>
  <c r="B591" i="36" s="1"/>
  <c r="B337" i="36"/>
  <c r="A338" i="36"/>
  <c r="W16" i="41"/>
  <c r="R16" i="41" s="1"/>
  <c r="F38" i="41"/>
  <c r="B38" i="41"/>
  <c r="W38" i="41"/>
  <c r="R38" i="41" s="1"/>
  <c r="A109" i="36"/>
  <c r="B108" i="36"/>
  <c r="A63" i="36"/>
  <c r="B62" i="36"/>
  <c r="B798" i="36"/>
  <c r="A751" i="36"/>
  <c r="A752" i="36" s="1"/>
  <c r="B752" i="36" s="1"/>
  <c r="B750" i="36"/>
  <c r="B245" i="36"/>
  <c r="A961" i="36"/>
  <c r="B332" i="41"/>
  <c r="B310" i="41"/>
  <c r="B242" i="41"/>
  <c r="B453" i="36"/>
  <c r="A454" i="36"/>
  <c r="A333" i="41"/>
  <c r="B333" i="41" s="1"/>
  <c r="A423" i="41"/>
  <c r="A446" i="41"/>
  <c r="A311" i="41"/>
  <c r="A401" i="41"/>
  <c r="B401" i="41" s="1"/>
  <c r="B1004" i="36"/>
  <c r="A569" i="36"/>
  <c r="B568" i="36"/>
  <c r="B820" i="36"/>
  <c r="A731" i="36"/>
  <c r="B730" i="36"/>
  <c r="A913" i="36"/>
  <c r="B430" i="36"/>
  <c r="A431" i="36"/>
  <c r="A86" i="36"/>
  <c r="A270" i="36"/>
  <c r="A271" i="36" s="1"/>
  <c r="B271" i="36" s="1"/>
  <c r="B638" i="36"/>
  <c r="A639" i="36"/>
  <c r="A640" i="36" s="1"/>
  <c r="A592" i="36"/>
  <c r="B592" i="36" s="1"/>
  <c r="A179" i="36"/>
  <c r="B178" i="36"/>
  <c r="B63" i="36"/>
  <c r="B751" i="36"/>
  <c r="A800" i="36"/>
  <c r="B799" i="36"/>
  <c r="B109" i="36"/>
  <c r="A247" i="36"/>
  <c r="B446" i="41"/>
  <c r="A1006" i="36"/>
  <c r="A1007" i="36" s="1"/>
  <c r="A1008" i="36" s="1"/>
  <c r="B1005" i="36"/>
  <c r="A447" i="41"/>
  <c r="A244" i="41"/>
  <c r="A469" i="41"/>
  <c r="A470" i="41" s="1"/>
  <c r="A471" i="41" s="1"/>
  <c r="A492" i="41"/>
  <c r="B492" i="41" s="1"/>
  <c r="A402" i="41"/>
  <c r="A403" i="41" s="1"/>
  <c r="A334" i="41"/>
  <c r="A822" i="36"/>
  <c r="A823" i="36" s="1"/>
  <c r="A824" i="36" s="1"/>
  <c r="B821" i="36"/>
  <c r="B86" i="36"/>
  <c r="B270" i="36"/>
  <c r="B937" i="36"/>
  <c r="B431" i="36"/>
  <c r="A432" i="36"/>
  <c r="A732" i="36"/>
  <c r="B732" i="36" s="1"/>
  <c r="B731" i="36"/>
  <c r="B913" i="36"/>
  <c r="A914" i="36"/>
  <c r="A915" i="36" s="1"/>
  <c r="B639" i="36"/>
  <c r="B640" i="36"/>
  <c r="A593" i="36"/>
  <c r="A594" i="36" s="1"/>
  <c r="A180" i="36"/>
  <c r="B179" i="36"/>
  <c r="A753" i="36"/>
  <c r="B247" i="36"/>
  <c r="A248" i="36"/>
  <c r="A249" i="36" s="1"/>
  <c r="B469" i="41"/>
  <c r="B447" i="41"/>
  <c r="B402" i="41"/>
  <c r="B334" i="41"/>
  <c r="B244" i="41"/>
  <c r="A448" i="41"/>
  <c r="A245" i="41"/>
  <c r="B245" i="41" s="1"/>
  <c r="A493" i="41"/>
  <c r="B493" i="41" s="1"/>
  <c r="A335" i="41"/>
  <c r="A515" i="41"/>
  <c r="A538" i="41"/>
  <c r="B1006" i="36"/>
  <c r="B822" i="36"/>
  <c r="A939" i="36"/>
  <c r="B939" i="36" s="1"/>
  <c r="A433" i="36"/>
  <c r="B433" i="36"/>
  <c r="B432" i="36"/>
  <c r="B914" i="36"/>
  <c r="A272" i="36"/>
  <c r="B593" i="36"/>
  <c r="B594" i="36"/>
  <c r="B248" i="36"/>
  <c r="B538" i="41"/>
  <c r="B515" i="41"/>
  <c r="B470" i="41"/>
  <c r="B448" i="41"/>
  <c r="B403" i="41"/>
  <c r="A584" i="41"/>
  <c r="A561" i="41"/>
  <c r="A246" i="41"/>
  <c r="A449" i="41"/>
  <c r="A494" i="41"/>
  <c r="B494" i="41" s="1"/>
  <c r="B1008" i="36"/>
  <c r="B1007" i="36"/>
  <c r="A539" i="41"/>
  <c r="A404" i="41"/>
  <c r="A516" i="41"/>
  <c r="B824" i="36"/>
  <c r="B823" i="36"/>
  <c r="A916" i="36"/>
  <c r="B916" i="36" s="1"/>
  <c r="B915" i="36"/>
  <c r="B272" i="36"/>
  <c r="M67" i="38"/>
  <c r="B249" i="36"/>
  <c r="B561" i="41"/>
  <c r="B584" i="41"/>
  <c r="B516" i="41"/>
  <c r="B539" i="41"/>
  <c r="B471" i="41"/>
  <c r="B449" i="41"/>
  <c r="B404" i="41"/>
  <c r="B246" i="41"/>
  <c r="A495" i="41"/>
  <c r="A472" i="41"/>
  <c r="A405" i="41"/>
  <c r="A540" i="41"/>
  <c r="A450" i="41"/>
  <c r="A517" i="41"/>
  <c r="A562" i="41"/>
  <c r="A247" i="41"/>
  <c r="A585" i="41"/>
  <c r="A607" i="41"/>
  <c r="A630" i="41"/>
  <c r="M90" i="38"/>
  <c r="B630" i="41"/>
  <c r="B607" i="41"/>
  <c r="B562" i="41"/>
  <c r="B585" i="41"/>
  <c r="B540" i="41"/>
  <c r="B517" i="41"/>
  <c r="B472" i="41"/>
  <c r="B495" i="41"/>
  <c r="B450" i="41"/>
  <c r="B405" i="41"/>
  <c r="B247" i="41"/>
  <c r="A653" i="41"/>
  <c r="A676" i="41"/>
  <c r="A541" i="41"/>
  <c r="A473" i="41"/>
  <c r="A608" i="41"/>
  <c r="A248" i="41"/>
  <c r="A563" i="41"/>
  <c r="A496" i="41"/>
  <c r="A586" i="41"/>
  <c r="A451" i="41"/>
  <c r="A406" i="41"/>
  <c r="A631" i="41"/>
  <c r="A518" i="41"/>
  <c r="B676" i="41"/>
  <c r="B653" i="41"/>
  <c r="B631" i="41"/>
  <c r="B608" i="41"/>
  <c r="B563" i="41"/>
  <c r="B586" i="41"/>
  <c r="B518" i="41"/>
  <c r="B541" i="41"/>
  <c r="B496" i="41"/>
  <c r="B473" i="41"/>
  <c r="B451" i="41"/>
  <c r="B406" i="41"/>
  <c r="B248" i="41"/>
  <c r="A497" i="41"/>
  <c r="A407" i="41"/>
  <c r="A587" i="41"/>
  <c r="A609" i="41"/>
  <c r="A632" i="41"/>
  <c r="A249" i="41"/>
  <c r="A519" i="41"/>
  <c r="A452" i="41"/>
  <c r="A564" i="41"/>
  <c r="A699" i="41"/>
  <c r="A722" i="41"/>
  <c r="A723" i="41" s="1"/>
  <c r="A474" i="41"/>
  <c r="A677" i="41"/>
  <c r="A542" i="41"/>
  <c r="A654" i="41"/>
  <c r="B699" i="41"/>
  <c r="B654" i="41"/>
  <c r="B677" i="41"/>
  <c r="B632" i="41"/>
  <c r="B609" i="41"/>
  <c r="B564" i="41"/>
  <c r="B587" i="41"/>
  <c r="B519" i="41"/>
  <c r="B542" i="41"/>
  <c r="B497" i="41"/>
  <c r="B474" i="41"/>
  <c r="B452" i="41"/>
  <c r="B407" i="41"/>
  <c r="B249" i="41"/>
  <c r="A475" i="41"/>
  <c r="A588" i="41"/>
  <c r="A768" i="41"/>
  <c r="B768" i="41" s="1"/>
  <c r="A745" i="41"/>
  <c r="A565" i="41"/>
  <c r="A453" i="41"/>
  <c r="A655" i="41"/>
  <c r="A678" i="41"/>
  <c r="A700" i="41"/>
  <c r="A610" i="41"/>
  <c r="A250" i="41"/>
  <c r="A408" i="41"/>
  <c r="A498" i="41"/>
  <c r="A633" i="41"/>
  <c r="A543" i="41"/>
  <c r="A520" i="41"/>
  <c r="B520" i="41" s="1"/>
  <c r="B745" i="41"/>
  <c r="B700" i="41"/>
  <c r="B678" i="41"/>
  <c r="B655" i="41"/>
  <c r="B633" i="41"/>
  <c r="B610" i="41"/>
  <c r="B565" i="41"/>
  <c r="B588" i="41"/>
  <c r="B543" i="41"/>
  <c r="B475" i="41"/>
  <c r="B498" i="41"/>
  <c r="B453" i="41"/>
  <c r="B408" i="41"/>
  <c r="B250" i="41"/>
  <c r="A409" i="41"/>
  <c r="A769" i="41"/>
  <c r="A701" i="41"/>
  <c r="A544" i="41"/>
  <c r="A679" i="41"/>
  <c r="A476" i="41"/>
  <c r="A656" i="41"/>
  <c r="A589" i="41"/>
  <c r="A634" i="41"/>
  <c r="A566" i="41"/>
  <c r="A746" i="41"/>
  <c r="A499" i="41"/>
  <c r="A611" i="41"/>
  <c r="A454" i="41"/>
  <c r="A791" i="41"/>
  <c r="A814" i="41"/>
  <c r="B814" i="41"/>
  <c r="B791" i="41"/>
  <c r="B769" i="41"/>
  <c r="B746" i="41"/>
  <c r="B701" i="41"/>
  <c r="B679" i="41"/>
  <c r="B656" i="41"/>
  <c r="B634" i="41"/>
  <c r="B611" i="41"/>
  <c r="B566" i="41"/>
  <c r="B589" i="41"/>
  <c r="B544" i="41"/>
  <c r="B476" i="41"/>
  <c r="B499" i="41"/>
  <c r="B454" i="41"/>
  <c r="B409" i="41"/>
  <c r="A567" i="41"/>
  <c r="A612" i="41"/>
  <c r="A590" i="41"/>
  <c r="A455" i="41"/>
  <c r="A500" i="41"/>
  <c r="A477" i="41"/>
  <c r="A770" i="41"/>
  <c r="A815" i="41"/>
  <c r="A410" i="41"/>
  <c r="A837" i="41"/>
  <c r="A860" i="41"/>
  <c r="A635" i="41"/>
  <c r="A680" i="41"/>
  <c r="A792" i="41"/>
  <c r="A657" i="41"/>
  <c r="A545" i="41"/>
  <c r="A747" i="41"/>
  <c r="A702" i="41"/>
  <c r="B860" i="41"/>
  <c r="B837" i="41"/>
  <c r="B815" i="41"/>
  <c r="B792" i="41"/>
  <c r="B747" i="41"/>
  <c r="B770" i="41"/>
  <c r="B702" i="41"/>
  <c r="B657" i="41"/>
  <c r="B680" i="41"/>
  <c r="B635" i="41"/>
  <c r="B612" i="41"/>
  <c r="B590" i="41"/>
  <c r="B567" i="41"/>
  <c r="B545" i="41"/>
  <c r="B500" i="41"/>
  <c r="B477" i="41"/>
  <c r="B455" i="41"/>
  <c r="B410" i="41"/>
  <c r="A658" i="41"/>
  <c r="A636" i="41"/>
  <c r="A883" i="41"/>
  <c r="B883" i="41" s="1"/>
  <c r="A906" i="41"/>
  <c r="A703" i="41"/>
  <c r="A546" i="41"/>
  <c r="A591" i="41"/>
  <c r="A748" i="41"/>
  <c r="A681" i="41"/>
  <c r="A478" i="41"/>
  <c r="A479" i="41" s="1"/>
  <c r="A456" i="41"/>
  <c r="A613" i="41"/>
  <c r="A816" i="41"/>
  <c r="A501" i="41"/>
  <c r="A793" i="41"/>
  <c r="A411" i="41"/>
  <c r="A568" i="41"/>
  <c r="A569" i="41" s="1"/>
  <c r="A861" i="41"/>
  <c r="A771" i="41"/>
  <c r="A838" i="41"/>
  <c r="B906" i="41"/>
  <c r="B861" i="41"/>
  <c r="B838" i="41"/>
  <c r="B793" i="41"/>
  <c r="B816" i="41"/>
  <c r="B748" i="41"/>
  <c r="B771" i="41"/>
  <c r="B703" i="41"/>
  <c r="B681" i="41"/>
  <c r="B658" i="41"/>
  <c r="B613" i="41"/>
  <c r="B636" i="41"/>
  <c r="B591" i="41"/>
  <c r="B546" i="41"/>
  <c r="B501" i="41"/>
  <c r="B456" i="41"/>
  <c r="B411" i="41"/>
  <c r="A772" i="41"/>
  <c r="A952" i="41"/>
  <c r="A929" i="41"/>
  <c r="A614" i="41"/>
  <c r="B614" i="41" s="1"/>
  <c r="A457" i="41"/>
  <c r="A592" i="41"/>
  <c r="A862" i="41"/>
  <c r="A682" i="41"/>
  <c r="A839" i="41"/>
  <c r="A749" i="41"/>
  <c r="B749" i="41" s="1"/>
  <c r="A794" i="41"/>
  <c r="A704" i="41"/>
  <c r="A659" i="41"/>
  <c r="A502" i="41"/>
  <c r="A547" i="41"/>
  <c r="A907" i="41"/>
  <c r="A637" i="41"/>
  <c r="B637" i="41" s="1"/>
  <c r="A817" i="41"/>
  <c r="A884" i="41"/>
  <c r="B929" i="41"/>
  <c r="B952" i="41"/>
  <c r="B884" i="41"/>
  <c r="B907" i="41"/>
  <c r="B862" i="41"/>
  <c r="B839" i="41"/>
  <c r="B794" i="41"/>
  <c r="B817" i="41"/>
  <c r="B772" i="41"/>
  <c r="B704" i="41"/>
  <c r="B659" i="41"/>
  <c r="B682" i="41"/>
  <c r="B592" i="41"/>
  <c r="B547" i="41"/>
  <c r="B502" i="41"/>
  <c r="B457" i="41"/>
  <c r="A908" i="41"/>
  <c r="A660" i="41"/>
  <c r="A998" i="41"/>
  <c r="A999" i="41" s="1"/>
  <c r="A975" i="41"/>
  <c r="A840" i="41"/>
  <c r="A795" i="41"/>
  <c r="A885" i="41"/>
  <c r="A773" i="41"/>
  <c r="A615" i="41"/>
  <c r="A818" i="41"/>
  <c r="A548" i="41"/>
  <c r="A683" i="41"/>
  <c r="A638" i="41"/>
  <c r="A750" i="41"/>
  <c r="A863" i="41"/>
  <c r="A593" i="41"/>
  <c r="A930" i="41"/>
  <c r="A503" i="41"/>
  <c r="A705" i="41"/>
  <c r="A953" i="41"/>
  <c r="B953" i="41" s="1"/>
  <c r="B975" i="41"/>
  <c r="B998" i="41"/>
  <c r="B930" i="41"/>
  <c r="B908" i="41"/>
  <c r="B885" i="41"/>
  <c r="B840" i="41"/>
  <c r="B863" i="41"/>
  <c r="B818" i="41"/>
  <c r="B795" i="41"/>
  <c r="B750" i="41"/>
  <c r="B773" i="41"/>
  <c r="B705" i="41"/>
  <c r="B683" i="41"/>
  <c r="B660" i="41"/>
  <c r="B638" i="41"/>
  <c r="B615" i="41"/>
  <c r="B593" i="41"/>
  <c r="B548" i="41"/>
  <c r="B503" i="41"/>
  <c r="A954" i="41"/>
  <c r="A819" i="41"/>
  <c r="A796" i="41"/>
  <c r="A1021" i="41"/>
  <c r="A1044" i="41"/>
  <c r="A931" i="41"/>
  <c r="A909" i="41"/>
  <c r="A594" i="41"/>
  <c r="A751" i="41"/>
  <c r="A639" i="41"/>
  <c r="A886" i="41"/>
  <c r="A549" i="41"/>
  <c r="A864" i="41"/>
  <c r="A684" i="41"/>
  <c r="A841" i="41"/>
  <c r="A774" i="41"/>
  <c r="A706" i="41"/>
  <c r="A616" i="41"/>
  <c r="A976" i="41"/>
  <c r="A661" i="41"/>
  <c r="B1044" i="41"/>
  <c r="B1021" i="41"/>
  <c r="B976" i="41"/>
  <c r="B999" i="41"/>
  <c r="B954" i="41"/>
  <c r="B931" i="41"/>
  <c r="B909" i="41"/>
  <c r="B886" i="41"/>
  <c r="B841" i="41"/>
  <c r="B864" i="41"/>
  <c r="B796" i="41"/>
  <c r="B819" i="41"/>
  <c r="B751" i="41"/>
  <c r="B774" i="41"/>
  <c r="B706" i="41"/>
  <c r="B684" i="41"/>
  <c r="B661" i="41"/>
  <c r="B639" i="41"/>
  <c r="B616" i="41"/>
  <c r="B594" i="41"/>
  <c r="B549" i="41"/>
  <c r="A932" i="41"/>
  <c r="A797" i="41"/>
  <c r="A955" i="41"/>
  <c r="B955" i="41" s="1"/>
  <c r="A595" i="41"/>
  <c r="A910" i="41"/>
  <c r="A1045" i="41"/>
  <c r="A775" i="41"/>
  <c r="A1067" i="41"/>
  <c r="A1090" i="41"/>
  <c r="A1022" i="41"/>
  <c r="B1022" i="41" s="1"/>
  <c r="A820" i="41"/>
  <c r="A707" i="41"/>
  <c r="A842" i="41"/>
  <c r="A865" i="41"/>
  <c r="A752" i="41"/>
  <c r="A1000" i="41"/>
  <c r="A887" i="41"/>
  <c r="A640" i="41"/>
  <c r="A662" i="41"/>
  <c r="A685" i="41"/>
  <c r="A977" i="41"/>
  <c r="A617" i="41"/>
  <c r="B1090" i="41"/>
  <c r="B1067" i="41"/>
  <c r="B1045" i="41"/>
  <c r="B1000" i="41"/>
  <c r="B977" i="41"/>
  <c r="B932" i="41"/>
  <c r="B887" i="41"/>
  <c r="B910" i="41"/>
  <c r="B865" i="41"/>
  <c r="B842" i="41"/>
  <c r="B797" i="41"/>
  <c r="B820" i="41"/>
  <c r="B775" i="41"/>
  <c r="B752" i="41"/>
  <c r="B707" i="41"/>
  <c r="B685" i="41"/>
  <c r="B662" i="41"/>
  <c r="B617" i="41"/>
  <c r="B640" i="41"/>
  <c r="B595" i="41"/>
  <c r="A821" i="41"/>
  <c r="A798" i="41"/>
  <c r="A618" i="41"/>
  <c r="A686" i="41"/>
  <c r="A753" i="41"/>
  <c r="A1023" i="41"/>
  <c r="A866" i="41"/>
  <c r="A1091" i="41"/>
  <c r="A776" i="41"/>
  <c r="A911" i="41"/>
  <c r="A956" i="41"/>
  <c r="A978" i="41"/>
  <c r="A1001" i="41"/>
  <c r="A1113" i="41"/>
  <c r="A1136" i="41"/>
  <c r="A933" i="41"/>
  <c r="A1068" i="41"/>
  <c r="A888" i="41"/>
  <c r="A708" i="41"/>
  <c r="A1046" i="41"/>
  <c r="A663" i="41"/>
  <c r="A641" i="41"/>
  <c r="A843" i="41"/>
  <c r="B1136" i="41"/>
  <c r="B1113" i="41"/>
  <c r="B1068" i="41"/>
  <c r="B1091" i="41"/>
  <c r="B1023" i="41"/>
  <c r="B1046" i="41"/>
  <c r="B1001" i="41"/>
  <c r="B978" i="41"/>
  <c r="B956" i="41"/>
  <c r="B933" i="41"/>
  <c r="B911" i="41"/>
  <c r="B888" i="41"/>
  <c r="B866" i="41"/>
  <c r="B843" i="41"/>
  <c r="B798" i="41"/>
  <c r="B821" i="41"/>
  <c r="B753" i="41"/>
  <c r="B776" i="41"/>
  <c r="B708" i="41"/>
  <c r="B663" i="41"/>
  <c r="B686" i="41"/>
  <c r="B618" i="41"/>
  <c r="B641" i="41"/>
  <c r="A1069" i="41"/>
  <c r="A934" i="41"/>
  <c r="A1024" i="41"/>
  <c r="A1025" i="41" s="1"/>
  <c r="A777" i="41"/>
  <c r="A867" i="41"/>
  <c r="A868" i="41" s="1"/>
  <c r="A1137" i="41"/>
  <c r="A979" i="41"/>
  <c r="A799" i="41"/>
  <c r="A822" i="41"/>
  <c r="A1114" i="41"/>
  <c r="B1114" i="41" s="1"/>
  <c r="A754" i="41"/>
  <c r="A687" i="41"/>
  <c r="A844" i="41"/>
  <c r="A709" i="41"/>
  <c r="A1182" i="41"/>
  <c r="A1159" i="41"/>
  <c r="A1160" i="41" s="1"/>
  <c r="A912" i="41"/>
  <c r="A1092" i="41"/>
  <c r="A664" i="41"/>
  <c r="B664" i="41" s="1"/>
  <c r="A1047" i="41"/>
  <c r="A889" i="41"/>
  <c r="A890" i="41" s="1"/>
  <c r="A891" i="41" s="1"/>
  <c r="B891" i="41" s="1"/>
  <c r="A1002" i="41"/>
  <c r="A957" i="41"/>
  <c r="B1182" i="41"/>
  <c r="B1159" i="41"/>
  <c r="B1137" i="41"/>
  <c r="B1069" i="41"/>
  <c r="B1092" i="41"/>
  <c r="B1047" i="41"/>
  <c r="B1024" i="41"/>
  <c r="B979" i="41"/>
  <c r="B1002" i="41"/>
  <c r="B957" i="41"/>
  <c r="B934" i="41"/>
  <c r="B912" i="41"/>
  <c r="B889" i="41"/>
  <c r="B867" i="41"/>
  <c r="B844" i="41"/>
  <c r="B799" i="41"/>
  <c r="B822" i="41"/>
  <c r="B754" i="41"/>
  <c r="B777" i="41"/>
  <c r="B709" i="41"/>
  <c r="B687" i="41"/>
  <c r="A1048" i="41"/>
  <c r="A1003" i="41"/>
  <c r="A913" i="41"/>
  <c r="A1093" i="41"/>
  <c r="A1094" i="41" s="1"/>
  <c r="A778" i="41"/>
  <c r="A1070" i="41"/>
  <c r="A1071" i="41" s="1"/>
  <c r="A755" i="41"/>
  <c r="A710" i="41"/>
  <c r="A980" i="41"/>
  <c r="A958" i="41"/>
  <c r="A1205" i="41"/>
  <c r="B1205" i="41" s="1"/>
  <c r="A1228" i="41"/>
  <c r="A1229" i="41" s="1"/>
  <c r="A1230" i="41" s="1"/>
  <c r="A845" i="41"/>
  <c r="A1183" i="41"/>
  <c r="B1183" i="41" s="1"/>
  <c r="A800" i="41"/>
  <c r="A1138" i="41"/>
  <c r="A935" i="41"/>
  <c r="A936" i="41" s="1"/>
  <c r="A823" i="41"/>
  <c r="B1228" i="41"/>
  <c r="B1138" i="41"/>
  <c r="B1093" i="41"/>
  <c r="B1070" i="41"/>
  <c r="B1048" i="41"/>
  <c r="B980" i="41"/>
  <c r="B1003" i="41"/>
  <c r="B935" i="41"/>
  <c r="B890" i="41"/>
  <c r="B845" i="41"/>
  <c r="B823" i="41"/>
  <c r="B755" i="41"/>
  <c r="B778" i="41"/>
  <c r="B710" i="41"/>
  <c r="A1139" i="41"/>
  <c r="B1139" i="41" s="1"/>
  <c r="A981" i="41"/>
  <c r="A982" i="41" s="1"/>
  <c r="A983" i="41" s="1"/>
  <c r="A984" i="41" s="1"/>
  <c r="A1049" i="41"/>
  <c r="A824" i="41"/>
  <c r="A756" i="41"/>
  <c r="B756" i="41" s="1"/>
  <c r="A1184" i="41"/>
  <c r="B1184" i="41" s="1"/>
  <c r="A846" i="41"/>
  <c r="A1004" i="41"/>
  <c r="A779" i="41"/>
  <c r="B779" i="41" s="1"/>
  <c r="A1251" i="41"/>
  <c r="A1252" i="41" s="1"/>
  <c r="A1274" i="41"/>
  <c r="A1275" i="41" s="1"/>
  <c r="B1229" i="41"/>
  <c r="B1049" i="41"/>
  <c r="B1004" i="41"/>
  <c r="B846" i="41"/>
  <c r="B824" i="41"/>
  <c r="A892" i="41"/>
  <c r="A847" i="41"/>
  <c r="B847" i="41" s="1"/>
  <c r="A1297" i="41"/>
  <c r="A1320" i="41"/>
  <c r="B1320" i="41" s="1"/>
  <c r="A1050" i="41"/>
  <c r="B1050" i="41" s="1"/>
  <c r="A1005" i="41"/>
  <c r="A1006" i="41" s="1"/>
  <c r="A1007" i="41" s="1"/>
  <c r="A825" i="41"/>
  <c r="B1297" i="41"/>
  <c r="B982" i="41"/>
  <c r="B825" i="41"/>
  <c r="A1298" i="41"/>
  <c r="A1366" i="41"/>
  <c r="A1343" i="41"/>
  <c r="B1343" i="41" s="1"/>
  <c r="B1366" i="41"/>
  <c r="B1298" i="41"/>
  <c r="B983" i="41"/>
  <c r="A1389" i="41"/>
  <c r="B1389" i="41" s="1"/>
  <c r="A1412" i="41"/>
  <c r="A1344" i="41"/>
  <c r="A1345" i="41" s="1"/>
  <c r="A1367" i="41"/>
  <c r="A1299" i="41"/>
  <c r="B1412" i="41"/>
  <c r="B1344" i="41"/>
  <c r="B1367" i="41"/>
  <c r="B1299" i="41"/>
  <c r="B1007" i="41"/>
  <c r="A1368" i="41"/>
  <c r="A1369" i="41" s="1"/>
  <c r="A1008" i="41"/>
  <c r="A1009" i="41" s="1"/>
  <c r="B1009" i="41" s="1"/>
  <c r="A1413" i="41"/>
  <c r="A1435" i="41"/>
  <c r="A1458" i="41"/>
  <c r="A1459" i="41" s="1"/>
  <c r="A1300" i="41"/>
  <c r="B1300" i="41" s="1"/>
  <c r="B1435" i="41"/>
  <c r="B1413" i="41"/>
  <c r="B1345" i="41"/>
  <c r="B1008" i="41"/>
  <c r="A1301" i="41"/>
  <c r="B1301" i="41" s="1"/>
  <c r="A1414" i="41"/>
  <c r="A1346" i="41"/>
  <c r="A1481" i="41"/>
  <c r="B1481" i="41" s="1"/>
  <c r="A1504" i="41"/>
  <c r="B1504" i="41" s="1"/>
  <c r="A1436" i="41"/>
  <c r="B1436" i="41"/>
  <c r="B1414" i="41"/>
  <c r="B1346" i="41"/>
  <c r="A1302" i="41"/>
  <c r="A1415" i="41"/>
  <c r="A1437" i="41"/>
  <c r="A1438" i="41" s="1"/>
  <c r="A1482" i="41"/>
  <c r="A1483" i="41" s="1"/>
  <c r="A1347" i="41"/>
  <c r="A1550" i="41"/>
  <c r="A1527" i="41"/>
  <c r="A1528" i="41" s="1"/>
  <c r="B1550" i="41"/>
  <c r="B1527" i="41"/>
  <c r="B1415" i="41"/>
  <c r="B1347" i="41"/>
  <c r="B1302" i="41"/>
  <c r="A1416" i="41"/>
  <c r="A1573" i="41"/>
  <c r="B1573" i="41" s="1"/>
  <c r="A1596" i="41"/>
  <c r="B1596" i="41" s="1"/>
  <c r="A1551" i="41"/>
  <c r="A1303" i="41"/>
  <c r="A1304" i="41" s="1"/>
  <c r="A1348" i="41"/>
  <c r="A1349" i="41" s="1"/>
  <c r="B1551" i="41"/>
  <c r="B1416" i="41"/>
  <c r="B1303" i="41"/>
  <c r="A1552" i="41"/>
  <c r="A1597" i="41"/>
  <c r="B1597" i="41" s="1"/>
  <c r="A1619" i="41"/>
  <c r="B1619" i="41" s="1"/>
  <c r="A1642" i="41"/>
  <c r="A1574" i="41"/>
  <c r="A1575" i="41" s="1"/>
  <c r="A1417" i="41"/>
  <c r="B1642" i="41"/>
  <c r="B1552" i="41"/>
  <c r="B1417" i="41"/>
  <c r="A1553" i="41"/>
  <c r="A1418" i="41"/>
  <c r="A1643" i="41"/>
  <c r="B1643" i="41" s="1"/>
  <c r="A1598" i="41"/>
  <c r="A1620" i="41"/>
  <c r="A1665" i="41"/>
  <c r="A1688" i="41"/>
  <c r="A1689" i="41" s="1"/>
  <c r="B1688" i="41"/>
  <c r="B1665" i="41"/>
  <c r="B1620" i="41"/>
  <c r="B1598" i="41"/>
  <c r="B1553" i="41"/>
  <c r="B1418" i="41"/>
  <c r="A1419" i="41"/>
  <c r="A1599" i="41"/>
  <c r="B1599" i="41" s="1"/>
  <c r="A1666" i="41"/>
  <c r="B1666" i="41" s="1"/>
  <c r="A1554" i="41"/>
  <c r="B1554" i="41" s="1"/>
  <c r="A1734" i="41"/>
  <c r="A1711" i="41"/>
  <c r="A1621" i="41"/>
  <c r="B1734" i="41"/>
  <c r="B1711" i="41"/>
  <c r="B1621" i="41"/>
  <c r="B1419" i="41"/>
  <c r="A1735" i="41"/>
  <c r="A1736" i="41" s="1"/>
  <c r="A1712" i="41"/>
  <c r="A1713" i="41" s="1"/>
  <c r="A1622" i="41"/>
  <c r="A1600" i="41"/>
  <c r="B1600" i="41" s="1"/>
  <c r="A1420" i="41"/>
  <c r="A1757" i="41"/>
  <c r="A1780" i="41"/>
  <c r="A1667" i="41"/>
  <c r="B1667" i="41" s="1"/>
  <c r="B1780" i="41"/>
  <c r="B1757" i="41"/>
  <c r="B1622" i="41"/>
  <c r="B1420" i="41"/>
  <c r="A1781" i="41"/>
  <c r="A1803" i="41"/>
  <c r="A1826" i="41"/>
  <c r="A1421" i="41"/>
  <c r="B1421" i="41" s="1"/>
  <c r="A1758" i="41"/>
  <c r="A1601" i="41"/>
  <c r="A1668" i="41"/>
  <c r="A1623" i="41"/>
  <c r="B1803" i="41"/>
  <c r="B1826" i="41"/>
  <c r="B1781" i="41"/>
  <c r="B1758" i="41"/>
  <c r="B1668" i="41"/>
  <c r="B1623" i="41"/>
  <c r="B1601" i="41"/>
  <c r="A1759" i="41"/>
  <c r="A1827" i="41"/>
  <c r="A1849" i="41"/>
  <c r="B1849" i="41" s="1"/>
  <c r="A1872" i="41"/>
  <c r="A1624" i="41"/>
  <c r="A1804" i="41"/>
  <c r="B1804" i="41" s="1"/>
  <c r="A1669" i="41"/>
  <c r="A1602" i="41"/>
  <c r="A1782" i="41"/>
  <c r="B1827" i="41"/>
  <c r="B1782" i="41"/>
  <c r="B1624" i="41"/>
  <c r="B1602" i="41"/>
  <c r="A1603" i="41"/>
  <c r="A1625" i="41"/>
  <c r="A1918" i="41"/>
  <c r="A1895" i="41"/>
  <c r="A1828" i="41"/>
  <c r="A1829" i="41" s="1"/>
  <c r="A1805" i="41"/>
  <c r="A1783" i="41"/>
  <c r="B1918" i="41"/>
  <c r="B1895" i="41"/>
  <c r="B1805" i="41"/>
  <c r="B1783" i="41"/>
  <c r="B1625" i="41"/>
  <c r="B1603" i="41"/>
  <c r="A1806" i="41"/>
  <c r="A1896" i="41"/>
  <c r="B1896" i="41" s="1"/>
  <c r="A1941" i="41"/>
  <c r="B1941" i="41" s="1"/>
  <c r="A1964" i="41"/>
  <c r="A1604" i="41"/>
  <c r="A1605" i="41" s="1"/>
  <c r="A1784" i="41"/>
  <c r="A1919" i="41"/>
  <c r="B1919" i="41" s="1"/>
  <c r="A1626" i="41"/>
  <c r="B1806" i="41"/>
  <c r="B1784" i="41"/>
  <c r="B1626" i="41"/>
  <c r="B1604" i="41"/>
  <c r="A1785" i="41"/>
  <c r="A1987" i="41"/>
  <c r="B1987" i="41" s="1"/>
  <c r="A2010" i="41"/>
  <c r="A1942" i="41"/>
  <c r="B1942" i="41" s="1"/>
  <c r="A1920" i="41"/>
  <c r="A1807" i="41"/>
  <c r="A1897" i="41"/>
  <c r="A1627" i="41"/>
  <c r="B1627" i="41" s="1"/>
  <c r="B2010" i="41"/>
  <c r="B1920" i="41"/>
  <c r="B1897" i="41"/>
  <c r="B1807" i="41"/>
  <c r="B1785" i="41"/>
  <c r="B1605" i="41"/>
  <c r="A1808" i="41"/>
  <c r="A1606" i="41"/>
  <c r="A1628" i="41"/>
  <c r="A1898" i="41"/>
  <c r="A1786" i="41"/>
  <c r="A2011" i="41"/>
  <c r="B2011" i="41" s="1"/>
  <c r="A1921" i="41"/>
  <c r="A1988" i="41"/>
  <c r="B1988" i="41" s="1"/>
  <c r="A2033" i="41"/>
  <c r="A2056" i="41"/>
  <c r="B2056" i="41" s="1"/>
  <c r="A1943" i="41"/>
  <c r="B1943" i="41" s="1"/>
  <c r="B2033" i="41"/>
  <c r="B1898" i="41"/>
  <c r="B1921" i="41"/>
  <c r="B1808" i="41"/>
  <c r="B1786" i="41"/>
  <c r="B1628" i="41"/>
  <c r="B1606" i="41"/>
  <c r="A2057" i="41"/>
  <c r="B2057" i="41" s="1"/>
  <c r="A2034" i="41"/>
  <c r="A2035" i="41" s="1"/>
  <c r="A2102" i="41"/>
  <c r="A2079" i="41"/>
  <c r="B2079" i="41" s="1"/>
  <c r="A1899" i="41"/>
  <c r="B1899" i="41" s="1"/>
  <c r="A1809" i="41"/>
  <c r="B1809" i="41" s="1"/>
  <c r="A1922" i="41"/>
  <c r="B1922" i="41" s="1"/>
  <c r="A1787" i="41"/>
  <c r="B1787" i="41" s="1"/>
  <c r="A1989" i="41"/>
  <c r="A1990" i="41" s="1"/>
  <c r="A1944" i="41"/>
  <c r="A1607" i="41"/>
  <c r="A2012" i="41"/>
  <c r="B2012" i="41" s="1"/>
  <c r="A1629" i="41"/>
  <c r="B1629" i="41" s="1"/>
  <c r="B2102" i="41"/>
  <c r="B2034" i="41"/>
  <c r="B1944" i="41"/>
  <c r="B1607" i="41"/>
  <c r="A1945" i="41"/>
  <c r="A2080" i="41"/>
  <c r="B2080" i="41" s="1"/>
  <c r="A2013" i="41"/>
  <c r="A1810" i="41"/>
  <c r="A2103" i="41"/>
  <c r="A1923" i="41"/>
  <c r="A1630" i="41"/>
  <c r="A1788" i="41"/>
  <c r="A1900" i="41"/>
  <c r="A2148" i="41"/>
  <c r="A2125" i="41"/>
  <c r="A2126" i="41" s="1"/>
  <c r="B2148" i="41"/>
  <c r="B2103" i="41"/>
  <c r="B2013" i="41"/>
  <c r="B1945" i="41"/>
  <c r="B1923" i="41"/>
  <c r="B1900" i="41"/>
  <c r="B1810" i="41"/>
  <c r="B1788" i="41"/>
  <c r="B1630" i="41"/>
  <c r="A2171" i="41"/>
  <c r="B2171" i="41" s="1"/>
  <c r="A2194" i="41"/>
  <c r="B2194" i="41" s="1"/>
  <c r="A2081" i="41"/>
  <c r="A2082" i="41" s="1"/>
  <c r="A2149" i="41"/>
  <c r="A1901" i="41"/>
  <c r="B1901" i="41" s="1"/>
  <c r="A1946" i="41"/>
  <c r="A1811" i="41"/>
  <c r="B1811" i="41" s="1"/>
  <c r="A1789" i="41"/>
  <c r="A2104" i="41"/>
  <c r="B2104" i="41" s="1"/>
  <c r="A1924" i="41"/>
  <c r="A2014" i="41"/>
  <c r="B2149" i="41"/>
  <c r="B2014" i="41"/>
  <c r="B1946" i="41"/>
  <c r="B1924" i="41"/>
  <c r="B1789" i="41"/>
  <c r="A1925" i="41"/>
  <c r="A2240" i="41"/>
  <c r="A2217" i="41"/>
  <c r="A2015" i="41"/>
  <c r="A2195" i="41"/>
  <c r="A2196" i="41" s="1"/>
  <c r="A1790" i="41"/>
  <c r="B1790" i="41" s="1"/>
  <c r="A2172" i="41"/>
  <c r="A2150" i="41"/>
  <c r="B2150" i="41" s="1"/>
  <c r="A1947" i="41"/>
  <c r="B1947" i="41" s="1"/>
  <c r="A2105" i="41"/>
  <c r="B2105" i="41" s="1"/>
  <c r="A1902" i="41"/>
  <c r="B1902" i="41" s="1"/>
  <c r="B2240" i="41"/>
  <c r="B2217" i="41"/>
  <c r="B2172" i="41"/>
  <c r="B2015" i="41"/>
  <c r="B1925" i="41"/>
  <c r="A2173" i="41"/>
  <c r="A1791" i="41"/>
  <c r="A2016" i="41"/>
  <c r="A2218" i="41"/>
  <c r="A2241" i="41"/>
  <c r="B2241" i="41" s="1"/>
  <c r="A2106" i="41"/>
  <c r="A1948" i="41"/>
  <c r="A2151" i="41"/>
  <c r="A2286" i="41"/>
  <c r="A2263" i="41"/>
  <c r="A1903" i="41"/>
  <c r="A1926" i="41"/>
  <c r="B2263" i="41"/>
  <c r="B2286" i="41"/>
  <c r="B2218" i="41"/>
  <c r="B2173" i="41"/>
  <c r="B2151" i="41"/>
  <c r="B2106" i="41"/>
  <c r="B2016" i="41"/>
  <c r="B1948" i="41"/>
  <c r="B1903" i="41"/>
  <c r="B1926" i="41"/>
  <c r="B1791" i="41"/>
  <c r="A2332" i="41"/>
  <c r="B2332" i="41" s="1"/>
  <c r="A2309" i="41"/>
  <c r="A2174" i="41"/>
  <c r="A2287" i="41"/>
  <c r="A2219" i="41"/>
  <c r="A2220" i="41" s="1"/>
  <c r="A1949" i="41"/>
  <c r="A2107" i="41"/>
  <c r="A1927" i="41"/>
  <c r="A1928" i="41" s="1"/>
  <c r="A2017" i="41"/>
  <c r="B2017" i="41" s="1"/>
  <c r="A2242" i="41"/>
  <c r="B2242" i="41" s="1"/>
  <c r="A1904" i="41"/>
  <c r="A2264" i="41"/>
  <c r="A2152" i="41"/>
  <c r="B2309" i="41"/>
  <c r="B2264" i="41"/>
  <c r="B2287" i="41"/>
  <c r="B2219" i="41"/>
  <c r="B2174" i="41"/>
  <c r="B2152" i="41"/>
  <c r="B2107" i="41"/>
  <c r="B1949" i="41"/>
  <c r="B1904" i="41"/>
  <c r="B1927" i="41"/>
  <c r="A1905" i="41"/>
  <c r="A1906" i="41" s="1"/>
  <c r="B1906" i="41" s="1"/>
  <c r="A1950" i="41"/>
  <c r="A1951" i="41" s="1"/>
  <c r="A2153" i="41"/>
  <c r="B2153" i="41" s="1"/>
  <c r="A2108" i="41"/>
  <c r="B2108" i="41" s="1"/>
  <c r="A2265" i="41"/>
  <c r="A2288" i="41"/>
  <c r="A2289" i="41" s="1"/>
  <c r="A2310" i="41"/>
  <c r="A2175" i="41"/>
  <c r="A2176" i="41" s="1"/>
  <c r="A2355" i="41"/>
  <c r="A2356" i="41" s="1"/>
  <c r="A2378" i="41"/>
  <c r="B2378" i="41"/>
  <c r="B2310" i="41"/>
  <c r="B2265" i="41"/>
  <c r="B2175" i="41"/>
  <c r="B1950" i="41"/>
  <c r="B1905" i="41"/>
  <c r="A2266" i="41"/>
  <c r="A2379" i="41"/>
  <c r="B2379" i="41" s="1"/>
  <c r="A2424" i="41"/>
  <c r="A2401" i="41"/>
  <c r="B2401" i="41" s="1"/>
  <c r="A2311" i="41"/>
  <c r="B2311" i="41" s="1"/>
  <c r="A2154" i="41"/>
  <c r="B2424" i="41"/>
  <c r="B2266" i="41"/>
  <c r="B2154" i="41"/>
  <c r="A2425" i="41"/>
  <c r="A2470" i="41"/>
  <c r="B2470" i="41" s="1"/>
  <c r="A2447" i="41"/>
  <c r="B2447" i="41" s="1"/>
  <c r="A2155" i="41"/>
  <c r="B2155" i="41" s="1"/>
  <c r="A2267" i="41"/>
  <c r="A2312" i="41"/>
  <c r="B2425" i="41"/>
  <c r="B2312" i="41"/>
  <c r="B2267" i="41"/>
  <c r="A2313" i="41"/>
  <c r="A2516" i="41"/>
  <c r="A2517" i="41" s="1"/>
  <c r="A2493" i="41"/>
  <c r="A2426" i="41"/>
  <c r="B2426" i="41" s="1"/>
  <c r="A2268" i="41"/>
  <c r="B2268" i="41" s="1"/>
  <c r="B2493" i="41"/>
  <c r="B2313" i="41"/>
  <c r="A2494" i="41"/>
  <c r="B2494" i="41" s="1"/>
  <c r="A2539" i="41"/>
  <c r="A2562" i="41"/>
  <c r="B2562" i="41" s="1"/>
  <c r="A2269" i="41"/>
  <c r="B2269" i="41" s="1"/>
  <c r="A2427" i="41"/>
  <c r="A2314" i="41"/>
  <c r="B2314" i="41" s="1"/>
  <c r="B2539" i="41"/>
  <c r="B2427" i="41"/>
  <c r="A2540" i="41"/>
  <c r="B2540" i="41" s="1"/>
  <c r="A2428" i="41"/>
  <c r="B2428" i="41" s="1"/>
  <c r="A2315" i="41"/>
  <c r="A2608" i="41"/>
  <c r="A2585" i="41"/>
  <c r="A2563" i="41"/>
  <c r="B2585" i="41"/>
  <c r="B2608" i="41"/>
  <c r="B2563" i="41"/>
  <c r="B2315" i="41"/>
  <c r="A2429" i="41"/>
  <c r="A2564" i="41"/>
  <c r="B2564" i="41" s="1"/>
  <c r="A2586" i="41"/>
  <c r="A2587" i="41" s="1"/>
  <c r="A2609" i="41"/>
  <c r="A2654" i="41"/>
  <c r="B2654" i="41" s="1"/>
  <c r="A2631" i="41"/>
  <c r="B2631" i="41" s="1"/>
  <c r="A2316" i="41"/>
  <c r="B2316" i="41" s="1"/>
  <c r="B2609" i="41"/>
  <c r="B2429" i="41"/>
  <c r="A2430" i="41"/>
  <c r="B2430" i="41" s="1"/>
  <c r="A2610" i="41"/>
  <c r="A2611" i="41" s="1"/>
  <c r="A2700" i="41"/>
  <c r="B2700" i="41" s="1"/>
  <c r="A2677" i="41"/>
  <c r="B2677" i="41" s="1"/>
  <c r="B2610" i="41"/>
  <c r="A2678" i="41"/>
  <c r="A2679" i="41" s="1"/>
  <c r="A2701" i="41"/>
  <c r="A2702" i="41" s="1"/>
  <c r="A2723" i="41"/>
  <c r="B2723" i="41" s="1"/>
  <c r="A2746" i="41"/>
  <c r="B2746" i="41"/>
  <c r="B2701" i="41"/>
  <c r="A2747" i="41"/>
  <c r="A2748" i="41" s="1"/>
  <c r="A2792" i="41"/>
  <c r="B2792" i="41" s="1"/>
  <c r="A2769" i="41"/>
  <c r="B2769" i="41"/>
  <c r="A2770" i="41"/>
  <c r="A2793" i="41"/>
  <c r="B2793" i="41" s="1"/>
  <c r="A2838" i="41"/>
  <c r="A2839" i="41" s="1"/>
  <c r="A2840" i="41" s="1"/>
  <c r="A2815" i="41"/>
  <c r="B2815" i="41" s="1"/>
  <c r="B2770" i="41"/>
  <c r="A2884" i="41"/>
  <c r="A2861" i="41"/>
  <c r="A2771" i="41"/>
  <c r="A2772" i="41" s="1"/>
  <c r="A2773" i="41" s="1"/>
  <c r="A2774" i="41" s="1"/>
  <c r="B2774" i="41" s="1"/>
  <c r="B2861" i="41"/>
  <c r="B2884" i="41"/>
  <c r="B2839" i="41"/>
  <c r="B2771" i="41"/>
  <c r="A2862" i="41"/>
  <c r="A2907" i="41"/>
  <c r="A2930" i="41"/>
  <c r="A2885" i="41"/>
  <c r="B2930" i="41"/>
  <c r="B2907" i="41"/>
  <c r="B2862" i="41"/>
  <c r="B2772" i="41"/>
  <c r="A2931" i="41"/>
  <c r="A2863" i="41"/>
  <c r="A2908" i="41"/>
  <c r="A2976" i="41"/>
  <c r="A2953" i="41"/>
  <c r="B2976" i="41"/>
  <c r="B2953" i="41"/>
  <c r="B2931" i="41"/>
  <c r="B2908" i="41"/>
  <c r="B2863" i="41"/>
  <c r="B2773" i="41"/>
  <c r="A3022" i="41"/>
  <c r="A2999" i="41"/>
  <c r="B2999" i="41" s="1"/>
  <c r="A2864" i="41"/>
  <c r="A2954" i="41"/>
  <c r="A2909" i="41"/>
  <c r="A2977" i="41"/>
  <c r="B2977" i="41" s="1"/>
  <c r="A2932" i="41"/>
  <c r="B3022" i="41"/>
  <c r="B2954" i="41"/>
  <c r="B2932" i="41"/>
  <c r="B2909" i="41"/>
  <c r="B2864" i="41"/>
  <c r="A2933" i="41"/>
  <c r="A3000" i="41"/>
  <c r="A3068" i="41"/>
  <c r="A3045" i="41"/>
  <c r="A3023" i="41"/>
  <c r="A2865" i="41"/>
  <c r="A2910" i="41"/>
  <c r="A2955" i="41"/>
  <c r="A2775" i="41"/>
  <c r="B3045" i="41"/>
  <c r="B3068" i="41"/>
  <c r="B3000" i="41"/>
  <c r="B3023" i="41"/>
  <c r="B2955" i="41"/>
  <c r="B2910" i="41"/>
  <c r="B2933" i="41"/>
  <c r="B2865" i="41"/>
  <c r="B2775" i="41"/>
  <c r="A2776" i="41"/>
  <c r="A2934" i="41"/>
  <c r="A3024" i="41"/>
  <c r="A3046" i="41"/>
  <c r="A2956" i="41"/>
  <c r="B2956" i="41" s="1"/>
  <c r="A3069" i="41"/>
  <c r="B3069" i="41" s="1"/>
  <c r="A3001" i="41"/>
  <c r="A3091" i="41"/>
  <c r="A3114" i="41"/>
  <c r="B3114" i="41" s="1"/>
  <c r="A2911" i="41"/>
  <c r="A2866" i="41"/>
  <c r="B3091" i="41"/>
  <c r="B3046" i="41"/>
  <c r="B3024" i="41"/>
  <c r="B3001" i="41"/>
  <c r="B2934" i="41"/>
  <c r="B2911" i="41"/>
  <c r="B2866" i="41"/>
  <c r="B2776" i="41"/>
  <c r="A3092" i="41"/>
  <c r="B3092" i="41" s="1"/>
  <c r="A3160" i="41"/>
  <c r="B3160" i="41" s="1"/>
  <c r="A3137" i="41"/>
  <c r="A2777" i="41"/>
  <c r="A3002" i="41"/>
  <c r="A2867" i="41"/>
  <c r="A3025" i="41"/>
  <c r="A3026" i="41" s="1"/>
  <c r="A3047" i="41"/>
  <c r="A2912" i="41"/>
  <c r="A3070" i="41"/>
  <c r="A3115" i="41"/>
  <c r="B3115" i="41" s="1"/>
  <c r="A2935" i="41"/>
  <c r="B2935" i="41" s="1"/>
  <c r="B3137" i="41"/>
  <c r="B3070" i="41"/>
  <c r="B3047" i="41"/>
  <c r="B3002" i="41"/>
  <c r="B2912" i="41"/>
  <c r="B2867" i="41"/>
  <c r="B2777" i="41"/>
  <c r="A2913" i="41"/>
  <c r="A2778" i="41"/>
  <c r="A3071" i="41"/>
  <c r="A3138" i="41"/>
  <c r="A3161" i="41"/>
  <c r="B3161" i="41" s="1"/>
  <c r="A3206" i="41"/>
  <c r="B3206" i="41" s="1"/>
  <c r="A3183" i="41"/>
  <c r="B3183" i="41" s="1"/>
  <c r="A3093" i="41"/>
  <c r="A2936" i="41"/>
  <c r="A2868" i="41"/>
  <c r="A3116" i="41"/>
  <c r="A3048" i="41"/>
  <c r="B3048" i="41" s="1"/>
  <c r="A3003" i="41"/>
  <c r="B3138" i="41"/>
  <c r="B3116" i="41"/>
  <c r="B3093" i="41"/>
  <c r="B3071" i="41"/>
  <c r="B3003" i="41"/>
  <c r="B2936" i="41"/>
  <c r="B2913" i="41"/>
  <c r="B2868" i="41"/>
  <c r="B2778" i="41"/>
  <c r="A3117" i="41"/>
  <c r="A3252" i="41"/>
  <c r="B3252" i="41" s="1"/>
  <c r="A3229" i="41"/>
  <c r="B3229" i="41" s="1"/>
  <c r="A3184" i="41"/>
  <c r="B3184" i="41" s="1"/>
  <c r="A3207" i="41"/>
  <c r="A3004" i="41"/>
  <c r="A3072" i="41"/>
  <c r="A2779" i="41"/>
  <c r="A2937" i="41"/>
  <c r="A3162" i="41"/>
  <c r="B3162" i="41" s="1"/>
  <c r="A2914" i="41"/>
  <c r="A2869" i="41"/>
  <c r="A3139" i="41"/>
  <c r="B3139" i="41" s="1"/>
  <c r="A3049" i="41"/>
  <c r="A3094" i="41"/>
  <c r="B3207" i="41"/>
  <c r="B3094" i="41"/>
  <c r="B3117" i="41"/>
  <c r="B3049" i="41"/>
  <c r="B3072" i="41"/>
  <c r="B3004" i="41"/>
  <c r="B2937" i="41"/>
  <c r="B2914" i="41"/>
  <c r="B2869" i="41"/>
  <c r="B2779" i="41"/>
  <c r="A2780" i="41"/>
  <c r="A3005" i="41"/>
  <c r="A2938" i="41"/>
  <c r="A3185" i="41"/>
  <c r="B3185" i="41" s="1"/>
  <c r="A3118" i="41"/>
  <c r="A3163" i="41"/>
  <c r="A3050" i="41"/>
  <c r="A3208" i="41"/>
  <c r="A3230" i="41"/>
  <c r="A2870" i="41"/>
  <c r="A2915" i="41"/>
  <c r="A2916" i="41" s="1"/>
  <c r="A3275" i="41"/>
  <c r="B3275" i="41" s="1"/>
  <c r="A3298" i="41"/>
  <c r="A3095" i="41"/>
  <c r="A3073" i="41"/>
  <c r="A3253" i="41"/>
  <c r="B3253" i="41" s="1"/>
  <c r="A3140" i="41"/>
  <c r="B3140" i="41" s="1"/>
  <c r="B3298" i="41"/>
  <c r="B3230" i="41"/>
  <c r="B3208" i="41"/>
  <c r="B3163" i="41"/>
  <c r="B3095" i="41"/>
  <c r="B3118" i="41"/>
  <c r="B3073" i="41"/>
  <c r="B3050" i="41"/>
  <c r="B3005" i="41"/>
  <c r="B2915" i="41"/>
  <c r="B2938" i="41"/>
  <c r="B2870" i="41"/>
  <c r="B2780" i="41"/>
  <c r="A3141" i="41"/>
  <c r="A3344" i="41"/>
  <c r="A3321" i="41"/>
  <c r="B3321" i="41" s="1"/>
  <c r="A3209" i="41"/>
  <c r="B3209" i="41" s="1"/>
  <c r="A3186" i="41"/>
  <c r="A2939" i="41"/>
  <c r="A3074" i="41"/>
  <c r="A3096" i="41"/>
  <c r="B3096" i="41" s="1"/>
  <c r="A3299" i="41"/>
  <c r="A3276" i="41"/>
  <c r="B3276" i="41" s="1"/>
  <c r="A3254" i="41"/>
  <c r="A3051" i="41"/>
  <c r="B3051" i="41" s="1"/>
  <c r="A3164" i="41"/>
  <c r="A3006" i="41"/>
  <c r="A3231" i="41"/>
  <c r="A3119" i="41"/>
  <c r="A2871" i="41"/>
  <c r="B3344" i="41"/>
  <c r="B3299" i="41"/>
  <c r="B3231" i="41"/>
  <c r="B3254" i="41"/>
  <c r="B3186" i="41"/>
  <c r="B3164" i="41"/>
  <c r="B3141" i="41"/>
  <c r="B3119" i="41"/>
  <c r="B3074" i="41"/>
  <c r="B3006" i="41"/>
  <c r="B2939" i="41"/>
  <c r="B2871" i="41"/>
  <c r="A3232" i="41"/>
  <c r="B3232" i="41" s="1"/>
  <c r="A3187" i="41"/>
  <c r="A3097" i="41"/>
  <c r="B3097" i="41" s="1"/>
  <c r="A3142" i="41"/>
  <c r="B3142" i="41" s="1"/>
  <c r="A3052" i="41"/>
  <c r="B3052" i="41" s="1"/>
  <c r="A3210" i="41"/>
  <c r="B3210" i="41" s="1"/>
  <c r="A3165" i="41"/>
  <c r="A3300" i="41"/>
  <c r="B3300" i="41" s="1"/>
  <c r="A3345" i="41"/>
  <c r="A3007" i="41"/>
  <c r="A3008" i="41" s="1"/>
  <c r="A3390" i="41"/>
  <c r="A3367" i="41"/>
  <c r="A2872" i="41"/>
  <c r="A3075" i="41"/>
  <c r="B3075" i="41" s="1"/>
  <c r="A3120" i="41"/>
  <c r="A3255" i="41"/>
  <c r="A3256" i="41" s="1"/>
  <c r="A2940" i="41"/>
  <c r="B3390" i="41"/>
  <c r="B3367" i="41"/>
  <c r="B3345" i="41"/>
  <c r="B3187" i="41"/>
  <c r="B3165" i="41"/>
  <c r="B3120" i="41"/>
  <c r="B2940" i="41"/>
  <c r="B2872" i="41"/>
  <c r="A3346" i="41"/>
  <c r="A3347" i="41" s="1"/>
  <c r="A3233" i="41"/>
  <c r="B3233" i="41" s="1"/>
  <c r="A3098" i="41"/>
  <c r="A3099" i="41" s="1"/>
  <c r="A3301" i="41"/>
  <c r="A3302" i="41" s="1"/>
  <c r="A3166" i="41"/>
  <c r="A3053" i="41"/>
  <c r="A3368" i="41"/>
  <c r="A3369" i="41" s="1"/>
  <c r="A3211" i="41"/>
  <c r="A3436" i="41"/>
  <c r="A3413" i="41"/>
  <c r="A2941" i="41"/>
  <c r="A3121" i="41"/>
  <c r="A3391" i="41"/>
  <c r="B3391" i="41" s="1"/>
  <c r="A3188" i="41"/>
  <c r="B3413" i="41"/>
  <c r="B3436" i="41"/>
  <c r="B3368" i="41"/>
  <c r="B3346" i="41"/>
  <c r="B3301" i="41"/>
  <c r="B3188" i="41"/>
  <c r="B3211" i="41"/>
  <c r="B3166" i="41"/>
  <c r="B3121" i="41"/>
  <c r="B3098" i="41"/>
  <c r="B3053" i="41"/>
  <c r="B2941" i="41"/>
  <c r="A3212" i="41"/>
  <c r="A3167" i="41"/>
  <c r="B3167" i="41" s="1"/>
  <c r="A3189" i="41"/>
  <c r="A3054" i="41"/>
  <c r="B3054" i="41" s="1"/>
  <c r="A3414" i="41"/>
  <c r="B3414" i="41" s="1"/>
  <c r="A3437" i="41"/>
  <c r="B3437" i="41" s="1"/>
  <c r="A3122" i="41"/>
  <c r="A3459" i="41"/>
  <c r="B3459" i="41" s="1"/>
  <c r="A3482" i="41"/>
  <c r="B3482" i="41" s="1"/>
  <c r="B3189" i="41"/>
  <c r="B3212" i="41"/>
  <c r="B3122" i="41"/>
  <c r="A3213" i="41"/>
  <c r="A3483" i="41"/>
  <c r="A3484" i="41" s="1"/>
  <c r="A3190" i="41"/>
  <c r="A3460" i="41"/>
  <c r="A3123" i="41"/>
  <c r="B3123" i="41" s="1"/>
  <c r="A3168" i="41"/>
  <c r="A3169" i="41" s="1"/>
  <c r="A3528" i="41"/>
  <c r="A3529" i="41" s="1"/>
  <c r="A3505" i="41"/>
  <c r="B3505" i="41"/>
  <c r="B3528" i="41"/>
  <c r="B3460" i="41"/>
  <c r="B3190" i="41"/>
  <c r="B3213" i="41"/>
  <c r="A3214" i="41"/>
  <c r="A3506" i="41"/>
  <c r="A3124" i="41"/>
  <c r="A3125" i="41" s="1"/>
  <c r="B3125" i="41" s="1"/>
  <c r="A3191" i="41"/>
  <c r="A3192" i="41" s="1"/>
  <c r="A3574" i="41"/>
  <c r="A3551" i="41"/>
  <c r="B3551" i="41" s="1"/>
  <c r="A3461" i="41"/>
  <c r="A3462" i="41" s="1"/>
  <c r="B3574" i="41"/>
  <c r="B3506" i="41"/>
  <c r="B3461" i="41"/>
  <c r="B3191" i="41"/>
  <c r="B3214" i="41"/>
  <c r="B3124" i="41"/>
  <c r="A3507" i="41"/>
  <c r="B3507" i="41" s="1"/>
  <c r="A3620" i="41"/>
  <c r="A3597" i="41"/>
  <c r="A3598" i="41" s="1"/>
  <c r="A3215" i="41"/>
  <c r="A3216" i="41" s="1"/>
  <c r="A3552" i="41"/>
  <c r="A3575" i="41"/>
  <c r="B3620" i="41"/>
  <c r="B3552" i="41"/>
  <c r="B3575" i="41"/>
  <c r="B3215" i="41"/>
  <c r="A3553" i="41"/>
  <c r="A3643" i="41"/>
  <c r="A3666" i="41"/>
  <c r="B3666" i="41" s="1"/>
  <c r="A3621" i="41"/>
  <c r="A3576" i="41"/>
  <c r="A3577" i="41" s="1"/>
  <c r="B3643" i="41"/>
  <c r="B3621" i="41"/>
  <c r="B3553" i="41"/>
  <c r="A3554" i="41"/>
  <c r="A3712" i="41"/>
  <c r="B3712" i="41" s="1"/>
  <c r="A3689" i="41"/>
  <c r="B3689" i="41" s="1"/>
  <c r="A3667" i="41"/>
  <c r="B3667" i="41" s="1"/>
  <c r="A3644" i="41"/>
  <c r="A3622" i="41"/>
  <c r="B3622" i="41" s="1"/>
  <c r="B3644" i="41"/>
  <c r="B3554" i="41"/>
  <c r="A3690" i="41"/>
  <c r="A3758" i="41"/>
  <c r="A3735" i="41"/>
  <c r="A3736" i="41" s="1"/>
  <c r="A3645" i="41"/>
  <c r="B3645" i="41" s="1"/>
  <c r="A3555" i="41"/>
  <c r="B3758" i="41"/>
  <c r="B3690" i="41"/>
  <c r="B3555" i="41"/>
  <c r="A3691" i="41"/>
  <c r="B3691" i="41" s="1"/>
  <c r="A3646" i="41"/>
  <c r="A3556" i="41"/>
  <c r="A3557" i="41" s="1"/>
  <c r="A3804" i="41"/>
  <c r="A3805" i="41" s="1"/>
  <c r="A3781" i="41"/>
  <c r="B3781" i="41" s="1"/>
  <c r="A3759" i="41"/>
  <c r="B3759" i="41" s="1"/>
  <c r="B3804" i="41"/>
  <c r="B3646" i="41"/>
  <c r="B3556" i="41"/>
  <c r="A3647" i="41"/>
  <c r="B3647" i="41" s="1"/>
  <c r="A3782" i="41"/>
  <c r="B3782" i="41" s="1"/>
  <c r="A3827" i="41"/>
  <c r="A3850" i="41"/>
  <c r="B3850" i="41" s="1"/>
  <c r="B3827" i="41"/>
  <c r="A3648" i="41"/>
  <c r="A3649" i="41" s="1"/>
  <c r="A3851" i="41"/>
  <c r="A3852" i="41" s="1"/>
  <c r="B3852" i="41" s="1"/>
  <c r="A3828" i="41"/>
  <c r="A3896" i="41"/>
  <c r="A3873" i="41"/>
  <c r="B3896" i="41"/>
  <c r="B3828" i="41"/>
  <c r="B3648" i="41"/>
  <c r="A3897" i="41"/>
  <c r="B3897" i="41" s="1"/>
  <c r="A3942" i="41"/>
  <c r="B3942" i="41" s="1"/>
  <c r="A3919" i="41"/>
  <c r="A3829" i="41"/>
  <c r="B3829" i="41"/>
  <c r="A3898" i="41"/>
  <c r="B3898" i="41" s="1"/>
  <c r="A3830" i="41"/>
  <c r="A3988" i="41"/>
  <c r="B3988" i="41" s="1"/>
  <c r="A3965" i="41"/>
  <c r="A3943" i="41"/>
  <c r="B3965" i="41"/>
  <c r="B3943" i="41"/>
  <c r="B3830" i="41"/>
  <c r="A3966" i="41"/>
  <c r="A3831" i="41"/>
  <c r="B3831" i="41" s="1"/>
  <c r="A3944" i="41"/>
  <c r="A4011" i="41"/>
  <c r="B4011" i="41" s="1"/>
  <c r="A4034" i="41"/>
  <c r="A3989" i="41"/>
  <c r="B3989" i="41" s="1"/>
  <c r="B4034" i="41"/>
  <c r="B3966" i="41"/>
  <c r="B3944" i="41"/>
  <c r="A3945" i="41"/>
  <c r="B3945" i="41" s="1"/>
  <c r="A3832" i="41"/>
  <c r="B3832" i="41" s="1"/>
  <c r="A3967" i="41"/>
  <c r="A4080" i="41"/>
  <c r="A4081" i="41" s="1"/>
  <c r="A4057" i="41"/>
  <c r="A4058" i="41" s="1"/>
  <c r="A4035" i="41"/>
  <c r="A4012" i="41"/>
  <c r="B4012" i="41" s="1"/>
  <c r="B4035" i="41"/>
  <c r="B3967" i="41"/>
  <c r="A4126" i="41"/>
  <c r="A4127" i="41" s="1"/>
  <c r="A4103" i="41"/>
  <c r="A3968" i="41"/>
  <c r="B3968" i="41" s="1"/>
  <c r="A4036" i="41"/>
  <c r="A4013" i="41"/>
  <c r="A3833" i="41"/>
  <c r="A3946" i="41"/>
  <c r="B4103" i="41"/>
  <c r="B4013" i="41"/>
  <c r="B4036" i="41"/>
  <c r="B3946" i="41"/>
  <c r="B3833" i="41"/>
  <c r="A4037" i="41"/>
  <c r="A3969" i="41"/>
  <c r="A4104" i="41"/>
  <c r="B4104" i="41" s="1"/>
  <c r="A4172" i="41"/>
  <c r="A4149" i="41"/>
  <c r="A3947" i="41"/>
  <c r="A3948" i="41" s="1"/>
  <c r="A4014" i="41"/>
  <c r="B4014" i="41" s="1"/>
  <c r="A3834" i="41"/>
  <c r="B4149" i="41"/>
  <c r="B4172" i="41"/>
  <c r="B4037" i="41"/>
  <c r="B3969" i="41"/>
  <c r="B3947" i="41"/>
  <c r="B3834" i="41"/>
  <c r="A4015" i="41"/>
  <c r="B4015" i="41" s="1"/>
  <c r="A4105" i="41"/>
  <c r="A4150" i="41"/>
  <c r="A4151" i="41" s="1"/>
  <c r="A3970" i="41"/>
  <c r="B3970" i="41" s="1"/>
  <c r="A4173" i="41"/>
  <c r="A4195" i="41"/>
  <c r="A4196" i="41" s="1"/>
  <c r="A4218" i="41"/>
  <c r="A4038" i="41"/>
  <c r="B4038" i="41" s="1"/>
  <c r="A3835" i="41"/>
  <c r="B3835" i="41" s="1"/>
  <c r="B4218" i="41"/>
  <c r="B4173" i="41"/>
  <c r="B4105" i="41"/>
  <c r="A4264" i="41"/>
  <c r="A4241" i="41"/>
  <c r="A4242" i="41" s="1"/>
  <c r="A3836" i="41"/>
  <c r="A3837" i="41" s="1"/>
  <c r="A4106" i="41"/>
  <c r="A4174" i="41"/>
  <c r="B4174" i="41" s="1"/>
  <c r="A4219" i="41"/>
  <c r="B4219" i="41" s="1"/>
  <c r="B4241" i="41"/>
  <c r="B4264" i="41"/>
  <c r="B4106" i="41"/>
  <c r="B3836" i="41"/>
  <c r="A4310" i="41"/>
  <c r="A4311" i="41" s="1"/>
  <c r="A4287" i="41"/>
  <c r="B4287" i="41" s="1"/>
  <c r="A4107" i="41"/>
  <c r="B4107" i="41" s="1"/>
  <c r="A4265" i="41"/>
  <c r="B4265" i="41" s="1"/>
  <c r="A4108" i="41"/>
  <c r="B4108" i="41" s="1"/>
  <c r="A4356" i="41"/>
  <c r="A4333" i="41"/>
  <c r="A4266" i="41"/>
  <c r="A4267" i="41" s="1"/>
  <c r="B4333" i="41"/>
  <c r="B4356" i="41"/>
  <c r="B4266" i="41"/>
  <c r="A4334" i="41"/>
  <c r="A4379" i="41"/>
  <c r="B4379" i="41" s="1"/>
  <c r="A4402" i="41"/>
  <c r="A4357" i="41"/>
  <c r="B4402" i="41"/>
  <c r="B4334" i="41"/>
  <c r="B4357" i="41"/>
  <c r="A4358" i="41"/>
  <c r="B4358" i="41" s="1"/>
  <c r="A4403" i="41"/>
  <c r="B4403" i="41" s="1"/>
  <c r="A4335" i="41"/>
  <c r="A4448" i="41"/>
  <c r="A4425" i="41"/>
  <c r="B4448" i="41"/>
  <c r="B4425" i="41"/>
  <c r="B4335" i="41"/>
  <c r="A4494" i="41"/>
  <c r="A4471" i="41"/>
  <c r="A4336" i="41"/>
  <c r="A4337" i="41" s="1"/>
  <c r="A4404" i="41"/>
  <c r="A4405" i="41" s="1"/>
  <c r="A4359" i="41"/>
  <c r="A4360" i="41" s="1"/>
  <c r="A4426" i="41"/>
  <c r="A4449" i="41"/>
  <c r="A4450" i="41" s="1"/>
  <c r="B4471" i="41"/>
  <c r="B4494" i="41"/>
  <c r="B4449" i="41"/>
  <c r="B4426" i="41"/>
  <c r="B4404" i="41"/>
  <c r="B4336" i="41"/>
  <c r="A4472" i="41"/>
  <c r="B4472" i="41" s="1"/>
  <c r="A4540" i="41"/>
  <c r="B4540" i="41" s="1"/>
  <c r="A4517" i="41"/>
  <c r="A4518" i="41" s="1"/>
  <c r="A4495" i="41"/>
  <c r="A4427" i="41"/>
  <c r="B4495" i="41"/>
  <c r="B4427" i="41"/>
  <c r="A4496" i="41"/>
  <c r="B4496" i="41" s="1"/>
  <c r="A4473" i="41"/>
  <c r="A4428" i="41"/>
  <c r="B4428" i="41" s="1"/>
  <c r="A4541" i="41"/>
  <c r="A4542" i="41" s="1"/>
  <c r="A4563" i="41"/>
  <c r="A4586" i="41"/>
  <c r="B4586" i="41"/>
  <c r="B4563" i="41"/>
  <c r="B4473" i="41"/>
  <c r="A4564" i="41"/>
  <c r="A4632" i="41"/>
  <c r="A4633" i="41" s="1"/>
  <c r="A4609" i="41"/>
  <c r="B4609" i="41" s="1"/>
  <c r="A4474" i="41"/>
  <c r="A4497" i="41"/>
  <c r="B4497" i="41" s="1"/>
  <c r="A4587" i="41"/>
  <c r="B4587" i="41" s="1"/>
  <c r="B4632" i="41"/>
  <c r="B4564" i="41"/>
  <c r="B4474" i="41"/>
  <c r="A4475" i="41"/>
  <c r="B4475" i="41" s="1"/>
  <c r="A4565" i="41"/>
  <c r="B4565" i="41" s="1"/>
  <c r="A4498" i="41"/>
  <c r="B4498" i="41" s="1"/>
  <c r="A4588" i="41"/>
  <c r="B4588" i="41" s="1"/>
  <c r="A4678" i="41"/>
  <c r="B4678" i="41" s="1"/>
  <c r="A4655" i="41"/>
  <c r="B4655" i="41"/>
  <c r="A4656" i="41"/>
  <c r="A4679" i="41"/>
  <c r="B4679" i="41" s="1"/>
  <c r="A4499" i="41"/>
  <c r="B4499" i="41" s="1"/>
  <c r="A4589" i="41"/>
  <c r="B4589" i="41" s="1"/>
  <c r="A4724" i="41"/>
  <c r="A4701" i="41"/>
  <c r="A4566" i="41"/>
  <c r="B4566" i="41" s="1"/>
  <c r="B4701" i="41"/>
  <c r="B4724" i="41"/>
  <c r="B4656" i="41"/>
  <c r="A4567" i="41"/>
  <c r="A4568" i="41" s="1"/>
  <c r="A4702" i="41"/>
  <c r="A4747" i="41"/>
  <c r="A4770" i="41"/>
  <c r="A4771" i="41" s="1"/>
  <c r="A4680" i="41"/>
  <c r="A4725" i="41"/>
  <c r="A4657" i="41"/>
  <c r="A4658" i="41" s="1"/>
  <c r="B4770" i="41"/>
  <c r="B4747" i="41"/>
  <c r="B4702" i="41"/>
  <c r="B4725" i="41"/>
  <c r="B4680" i="41"/>
  <c r="B4657" i="41"/>
  <c r="B4567" i="41"/>
  <c r="A4748" i="41"/>
  <c r="A4749" i="41" s="1"/>
  <c r="A4703" i="41"/>
  <c r="A4681" i="41"/>
  <c r="B4681" i="41" s="1"/>
  <c r="A4726" i="41"/>
  <c r="A4816" i="41"/>
  <c r="A4817" i="41" s="1"/>
  <c r="A4793" i="41"/>
  <c r="B4793" i="41" s="1"/>
  <c r="B4748" i="41"/>
  <c r="B4703" i="41"/>
  <c r="B4726" i="41"/>
  <c r="A4862" i="41"/>
  <c r="A4839" i="41"/>
  <c r="A4727" i="41"/>
  <c r="A4794" i="41"/>
  <c r="A4704" i="41"/>
  <c r="B4704" i="41" s="1"/>
  <c r="B4862" i="41"/>
  <c r="B4839" i="41"/>
  <c r="B4794" i="41"/>
  <c r="B4727" i="41"/>
  <c r="A4795" i="41"/>
  <c r="A4728" i="41"/>
  <c r="A4840" i="41"/>
  <c r="B4840" i="41" s="1"/>
  <c r="A4908" i="41"/>
  <c r="B4908" i="41" s="1"/>
  <c r="A4885" i="41"/>
  <c r="A4863" i="41"/>
  <c r="B4863" i="41" s="1"/>
  <c r="B4885" i="41"/>
  <c r="B4795" i="41"/>
  <c r="B4728" i="41"/>
  <c r="A4841" i="41"/>
  <c r="A4886" i="41"/>
  <c r="A4909" i="41"/>
  <c r="A4910" i="41" s="1"/>
  <c r="A4864" i="41"/>
  <c r="A4931" i="41"/>
  <c r="A4954" i="41"/>
  <c r="A4729" i="41"/>
  <c r="B4729" i="41" s="1"/>
  <c r="A4796" i="41"/>
  <c r="A4797" i="41" s="1"/>
  <c r="A4798" i="41" s="1"/>
  <c r="B4954" i="41"/>
  <c r="B4931" i="41"/>
  <c r="B4909" i="41"/>
  <c r="B4886" i="41"/>
  <c r="B4864" i="41"/>
  <c r="B4841" i="41"/>
  <c r="B4796" i="41"/>
  <c r="A4932" i="41"/>
  <c r="A4730" i="41"/>
  <c r="A5000" i="41"/>
  <c r="A5001" i="41" s="1"/>
  <c r="A4977" i="41"/>
  <c r="A4887" i="41"/>
  <c r="A4865" i="41"/>
  <c r="A4842" i="41"/>
  <c r="A4955" i="41"/>
  <c r="B4955" i="41" s="1"/>
  <c r="B4977" i="41"/>
  <c r="B5000" i="41"/>
  <c r="B4932" i="41"/>
  <c r="B4887" i="41"/>
  <c r="B4842" i="41"/>
  <c r="B4865" i="41"/>
  <c r="B4797" i="41"/>
  <c r="B4730" i="41"/>
  <c r="A5046" i="41"/>
  <c r="B5046" i="41" s="1"/>
  <c r="A5023" i="41"/>
  <c r="A4866" i="41"/>
  <c r="B4866" i="41" s="1"/>
  <c r="A4843" i="41"/>
  <c r="A4933" i="41"/>
  <c r="B4933" i="41" s="1"/>
  <c r="A4731" i="41"/>
  <c r="B4731" i="41" s="1"/>
  <c r="A4888" i="41"/>
  <c r="A4978" i="41"/>
  <c r="B4978" i="41" s="1"/>
  <c r="B5023" i="41"/>
  <c r="B4888" i="41"/>
  <c r="B4843" i="41"/>
  <c r="B4798" i="41"/>
  <c r="A4979" i="41"/>
  <c r="A5047" i="41"/>
  <c r="A4799" i="41"/>
  <c r="A4844" i="41"/>
  <c r="A4889" i="41"/>
  <c r="B4889" i="41" s="1"/>
  <c r="A4867" i="41"/>
  <c r="A5092" i="41"/>
  <c r="A5069" i="41"/>
  <c r="A4732" i="41"/>
  <c r="A5024" i="41"/>
  <c r="B5024" i="41" s="1"/>
  <c r="B5069" i="41"/>
  <c r="B5092" i="41"/>
  <c r="B5047" i="41"/>
  <c r="B4979" i="41"/>
  <c r="B4867" i="41"/>
  <c r="B4844" i="41"/>
  <c r="B4799" i="41"/>
  <c r="B4732" i="41"/>
  <c r="A5115" i="41"/>
  <c r="A5138" i="41"/>
  <c r="A4980" i="41"/>
  <c r="B4980" i="41" s="1"/>
  <c r="A5093" i="41"/>
  <c r="B5093" i="41" s="1"/>
  <c r="A4800" i="41"/>
  <c r="A5048" i="41"/>
  <c r="A4868" i="41"/>
  <c r="A4890" i="41"/>
  <c r="B4890" i="41" s="1"/>
  <c r="A4733" i="41"/>
  <c r="A4845" i="41"/>
  <c r="A5070" i="41"/>
  <c r="B5070" i="41" s="1"/>
  <c r="B5138" i="41"/>
  <c r="B5115" i="41"/>
  <c r="B5048" i="41"/>
  <c r="B4868" i="41"/>
  <c r="B4845" i="41"/>
  <c r="B4800" i="41"/>
  <c r="B4733" i="41"/>
  <c r="A5116" i="41"/>
  <c r="A4846" i="41"/>
  <c r="B4846" i="41" s="1"/>
  <c r="A4869" i="41"/>
  <c r="A4870" i="41" s="1"/>
  <c r="A4801" i="41"/>
  <c r="A4734" i="41"/>
  <c r="A4891" i="41"/>
  <c r="B4891" i="41" s="1"/>
  <c r="A5049" i="41"/>
  <c r="B5049" i="41" s="1"/>
  <c r="A5184" i="41"/>
  <c r="B5184" i="41" s="1"/>
  <c r="A5161" i="41"/>
  <c r="B5161" i="41" s="1"/>
  <c r="A5094" i="41"/>
  <c r="A5139" i="41"/>
  <c r="B5116" i="41"/>
  <c r="B5139" i="41"/>
  <c r="B5094" i="41"/>
  <c r="B4869" i="41"/>
  <c r="B4801" i="41"/>
  <c r="B4734" i="41"/>
  <c r="A4735" i="41"/>
  <c r="A4802" i="41"/>
  <c r="A4847" i="41"/>
  <c r="B4847" i="41" s="1"/>
  <c r="A5140" i="41"/>
  <c r="A5162" i="41"/>
  <c r="A5185" i="41"/>
  <c r="A5230" i="41"/>
  <c r="A5207" i="41"/>
  <c r="A5095" i="41"/>
  <c r="B5095" i="41" s="1"/>
  <c r="A5117" i="41"/>
  <c r="B5207" i="41"/>
  <c r="B5230" i="41"/>
  <c r="B5185" i="41"/>
  <c r="B5162" i="41"/>
  <c r="B5140" i="41"/>
  <c r="B5117" i="41"/>
  <c r="B4802" i="41"/>
  <c r="B4735" i="41"/>
  <c r="A5118" i="41"/>
  <c r="B5118" i="41" s="1"/>
  <c r="A5208" i="41"/>
  <c r="A5209" i="41" s="1"/>
  <c r="A5276" i="41"/>
  <c r="B5276" i="41" s="1"/>
  <c r="A5253" i="41"/>
  <c r="B5253" i="41" s="1"/>
  <c r="A5141" i="41"/>
  <c r="A5142" i="41" s="1"/>
  <c r="A5231" i="41"/>
  <c r="B5231" i="41" s="1"/>
  <c r="A5163" i="41"/>
  <c r="A5186" i="41"/>
  <c r="B5186" i="41" s="1"/>
  <c r="A4848" i="41"/>
  <c r="A4803" i="41"/>
  <c r="A4804" i="41" s="1"/>
  <c r="B4804" i="41" s="1"/>
  <c r="B5163" i="41"/>
  <c r="B5141" i="41"/>
  <c r="B4848" i="41"/>
  <c r="B4803" i="41"/>
  <c r="A4849" i="41"/>
  <c r="A4850" i="41" s="1"/>
  <c r="B4850" i="41" s="1"/>
  <c r="A5187" i="41"/>
  <c r="B5187" i="41" s="1"/>
  <c r="A5277" i="41"/>
  <c r="A5299" i="41"/>
  <c r="B5299" i="41" s="1"/>
  <c r="A5322" i="41"/>
  <c r="B5322" i="41" s="1"/>
  <c r="A5232" i="41"/>
  <c r="B5232" i="41" s="1"/>
  <c r="A5164" i="41"/>
  <c r="B5277" i="41"/>
  <c r="B5164" i="41"/>
  <c r="A5165" i="41"/>
  <c r="A5188" i="41"/>
  <c r="A5189" i="41" s="1"/>
  <c r="A5278" i="41"/>
  <c r="A5323" i="41"/>
  <c r="A5324" i="41" s="1"/>
  <c r="A5300" i="41"/>
  <c r="B5300" i="41"/>
  <c r="B5278" i="41"/>
  <c r="B5165" i="41"/>
  <c r="A5279" i="41"/>
  <c r="A5166" i="41"/>
  <c r="A5301" i="41"/>
  <c r="B5301" i="41" s="1"/>
  <c r="B5279" i="41"/>
  <c r="B5166" i="41"/>
  <c r="A5280" i="41"/>
  <c r="B5280" i="41" s="1"/>
  <c r="A5167" i="41"/>
  <c r="B5167" i="41"/>
  <c r="A5168" i="41"/>
  <c r="A5169" i="41" s="1"/>
  <c r="B5168" i="41"/>
  <c r="N20" i="28" l="1"/>
  <c r="O20" i="28" s="1"/>
  <c r="P20" i="28" s="1"/>
  <c r="Q20" i="28" s="1"/>
  <c r="R20" i="28" s="1"/>
  <c r="S20" i="28" s="1"/>
  <c r="M21" i="28" s="1"/>
  <c r="N21" i="28" s="1"/>
  <c r="O21" i="28" s="1"/>
  <c r="P21" i="28" s="1"/>
  <c r="Q21" i="28" s="1"/>
  <c r="R21" i="28" s="1"/>
  <c r="S21" i="28" s="1"/>
  <c r="M22" i="28" s="1"/>
  <c r="N22" i="28" s="1"/>
  <c r="O22" i="28" s="1"/>
  <c r="P22" i="28" s="1"/>
  <c r="Q22" i="28" s="1"/>
  <c r="R22" i="28" s="1"/>
  <c r="S22" i="28" s="1"/>
  <c r="M23" i="28" s="1"/>
  <c r="N23" i="28" s="1"/>
  <c r="O23" i="28" s="1"/>
  <c r="P23" i="28" s="1"/>
  <c r="Q23" i="28" s="1"/>
  <c r="R23" i="28" s="1"/>
  <c r="S23" i="28" s="1"/>
  <c r="M24" i="28" s="1"/>
  <c r="N24" i="28" s="1"/>
  <c r="O24" i="28" s="1"/>
  <c r="P24" i="28" s="1"/>
  <c r="Q24" i="28" s="1"/>
  <c r="R24" i="28" s="1"/>
  <c r="S24" i="28" s="1"/>
  <c r="M25" i="28" s="1"/>
  <c r="N25" i="28" s="1"/>
  <c r="X209" i="41"/>
  <c r="I216" i="41" s="1"/>
  <c r="M79" i="41"/>
  <c r="F105" i="41"/>
  <c r="X127" i="41"/>
  <c r="L127" i="41" s="1"/>
  <c r="F103" i="41"/>
  <c r="I104" i="41"/>
  <c r="I103" i="41"/>
  <c r="I80" i="41"/>
  <c r="X104" i="41"/>
  <c r="L104" i="41" s="1"/>
  <c r="W103" i="41"/>
  <c r="R103" i="41" s="1"/>
  <c r="W102" i="41"/>
  <c r="R102" i="41" s="1"/>
  <c r="F101" i="41"/>
  <c r="M9" i="41"/>
  <c r="I101" i="41"/>
  <c r="F40" i="36"/>
  <c r="W81" i="41"/>
  <c r="R81" i="41" s="1"/>
  <c r="P95" i="36"/>
  <c r="P118" i="36" s="1"/>
  <c r="I79" i="41"/>
  <c r="I78" i="41"/>
  <c r="L57" i="41"/>
  <c r="F102" i="41"/>
  <c r="X103" i="41"/>
  <c r="L103" i="41" s="1"/>
  <c r="L33" i="41"/>
  <c r="L11" i="41"/>
  <c r="U49" i="36"/>
  <c r="U72" i="36" s="1"/>
  <c r="M35" i="10"/>
  <c r="L35" i="10"/>
  <c r="I102" i="41"/>
  <c r="W101" i="41"/>
  <c r="R101" i="41" s="1"/>
  <c r="F125" i="41"/>
  <c r="I105" i="41"/>
  <c r="I194" i="41"/>
  <c r="X125" i="41"/>
  <c r="W9" i="36"/>
  <c r="R9" i="36" s="1"/>
  <c r="F104" i="41"/>
  <c r="F33" i="36"/>
  <c r="W13" i="36"/>
  <c r="R13" i="36" s="1"/>
  <c r="W11" i="36"/>
  <c r="R11" i="36" s="1"/>
  <c r="F37" i="36"/>
  <c r="D51" i="36"/>
  <c r="D74" i="36" s="1"/>
  <c r="F13" i="36"/>
  <c r="F216" i="41"/>
  <c r="F148" i="41"/>
  <c r="D25" i="36"/>
  <c r="X33" i="36"/>
  <c r="L33" i="36" s="1"/>
  <c r="F39" i="36"/>
  <c r="F150" i="41"/>
  <c r="X216" i="41"/>
  <c r="M216" i="41" s="1"/>
  <c r="X37" i="36"/>
  <c r="L37" i="36" s="1"/>
  <c r="I9" i="36"/>
  <c r="X10" i="36"/>
  <c r="M10" i="36" s="1"/>
  <c r="F10" i="36"/>
  <c r="W194" i="41"/>
  <c r="R194" i="41" s="1"/>
  <c r="M58" i="41"/>
  <c r="X32" i="36"/>
  <c r="F34" i="36"/>
  <c r="X38" i="36"/>
  <c r="L38" i="36" s="1"/>
  <c r="F11" i="36"/>
  <c r="K5" i="25"/>
  <c r="K6" i="25" s="1"/>
  <c r="K7" i="25" s="1"/>
  <c r="K8" i="25" s="1"/>
  <c r="T19" i="29"/>
  <c r="L80" i="38"/>
  <c r="R15" i="38"/>
  <c r="L80" i="41"/>
  <c r="I105" i="38"/>
  <c r="L37" i="41"/>
  <c r="R105" i="38"/>
  <c r="I78" i="38"/>
  <c r="M15" i="41"/>
  <c r="L10" i="36"/>
  <c r="W15" i="29"/>
  <c r="M104" i="41"/>
  <c r="M103" i="41"/>
  <c r="I104" i="38"/>
  <c r="M12" i="10"/>
  <c r="I11" i="38"/>
  <c r="M13" i="10"/>
  <c r="R13" i="38"/>
  <c r="T7" i="29"/>
  <c r="L79" i="38"/>
  <c r="R79" i="38"/>
  <c r="L78" i="38"/>
  <c r="R60" i="38"/>
  <c r="L81" i="41"/>
  <c r="I58" i="38"/>
  <c r="R58" i="38"/>
  <c r="I80" i="38"/>
  <c r="L35" i="41"/>
  <c r="I16" i="38"/>
  <c r="L57" i="38"/>
  <c r="M55" i="41"/>
  <c r="L81" i="38"/>
  <c r="I81" i="38"/>
  <c r="M127" i="41"/>
  <c r="M101" i="41"/>
  <c r="M103" i="38"/>
  <c r="R103" i="38"/>
  <c r="M36" i="10"/>
  <c r="O2" i="3"/>
  <c r="Q2" i="3"/>
  <c r="N2" i="3"/>
  <c r="Y13" i="10"/>
  <c r="R13" i="10" s="1"/>
  <c r="Y36" i="10"/>
  <c r="R36" i="10" s="1"/>
  <c r="Y35" i="10"/>
  <c r="R35" i="10" s="1"/>
  <c r="Y12" i="10"/>
  <c r="M38" i="36"/>
  <c r="L34" i="41"/>
  <c r="M34" i="41"/>
  <c r="U95" i="36"/>
  <c r="U118" i="36" s="1"/>
  <c r="H95" i="36"/>
  <c r="H118" i="36" s="1"/>
  <c r="L12" i="41"/>
  <c r="M12" i="41"/>
  <c r="M33" i="36"/>
  <c r="L37" i="10"/>
  <c r="M37" i="10"/>
  <c r="D97" i="36"/>
  <c r="D120" i="36" s="1"/>
  <c r="G96" i="36"/>
  <c r="G119" i="36" s="1"/>
  <c r="B97" i="36"/>
  <c r="B120" i="36" s="1"/>
  <c r="J97" i="36"/>
  <c r="J120" i="36" s="1"/>
  <c r="D94" i="36"/>
  <c r="F109" i="36" s="1"/>
  <c r="S97" i="36"/>
  <c r="S120" i="36" s="1"/>
  <c r="L125" i="41"/>
  <c r="M125" i="41"/>
  <c r="X148" i="41"/>
  <c r="W148" i="41"/>
  <c r="R148" i="41" s="1"/>
  <c r="I147" i="41"/>
  <c r="F147" i="41"/>
  <c r="F149" i="41"/>
  <c r="X170" i="41"/>
  <c r="X149" i="41"/>
  <c r="L149" i="41" s="1"/>
  <c r="A140" i="36"/>
  <c r="M56" i="41"/>
  <c r="L56" i="41"/>
  <c r="W38" i="36"/>
  <c r="R38" i="36" s="1"/>
  <c r="G50" i="36"/>
  <c r="G73" i="36" s="1"/>
  <c r="I195" i="41"/>
  <c r="W149" i="41"/>
  <c r="R149" i="41" s="1"/>
  <c r="B51" i="36"/>
  <c r="B74" i="36" s="1"/>
  <c r="P49" i="36"/>
  <c r="P72" i="36" s="1"/>
  <c r="L78" i="41"/>
  <c r="M78" i="41"/>
  <c r="N51" i="36"/>
  <c r="N74" i="36" s="1"/>
  <c r="D48" i="36"/>
  <c r="I59" i="36" s="1"/>
  <c r="J51" i="36"/>
  <c r="J74" i="36" s="1"/>
  <c r="H49" i="36"/>
  <c r="H72" i="36" s="1"/>
  <c r="F9" i="36"/>
  <c r="F32" i="36"/>
  <c r="X35" i="36"/>
  <c r="X11" i="36"/>
  <c r="R12" i="10"/>
  <c r="X126" i="41"/>
  <c r="D6" i="28"/>
  <c r="E5" i="25" s="1"/>
  <c r="A2" i="49"/>
  <c r="B5189" i="41"/>
  <c r="A5190" i="41"/>
  <c r="A4911" i="41"/>
  <c r="B4910" i="41"/>
  <c r="A5170" i="41"/>
  <c r="B5169" i="41"/>
  <c r="A4871" i="41"/>
  <c r="B4870" i="41"/>
  <c r="B5001" i="41"/>
  <c r="A5002" i="41"/>
  <c r="B5209" i="41"/>
  <c r="A5210" i="41"/>
  <c r="A5143" i="41"/>
  <c r="B5142" i="41"/>
  <c r="B5324" i="41"/>
  <c r="A5325" i="41"/>
  <c r="A5281" i="41"/>
  <c r="A5233" i="41"/>
  <c r="A4634" i="41"/>
  <c r="B4633" i="41"/>
  <c r="B4450" i="41"/>
  <c r="A4451" i="41"/>
  <c r="B4311" i="41"/>
  <c r="A4312" i="41"/>
  <c r="B3837" i="41"/>
  <c r="A3838" i="41"/>
  <c r="B3838" i="41" s="1"/>
  <c r="B4127" i="41"/>
  <c r="A4128" i="41"/>
  <c r="A5119" i="41"/>
  <c r="A5096" i="41"/>
  <c r="A5025" i="41"/>
  <c r="B4749" i="41"/>
  <c r="A4750" i="41"/>
  <c r="B4658" i="41"/>
  <c r="A4659" i="41"/>
  <c r="A4268" i="41"/>
  <c r="B4267" i="41"/>
  <c r="A4243" i="41"/>
  <c r="B4242" i="41"/>
  <c r="B4196" i="41"/>
  <c r="A4197" i="41"/>
  <c r="B5188" i="41"/>
  <c r="B5323" i="41"/>
  <c r="B4849" i="41"/>
  <c r="A5254" i="41"/>
  <c r="A5071" i="41"/>
  <c r="A4956" i="41"/>
  <c r="A4361" i="41"/>
  <c r="B4360" i="41"/>
  <c r="A5302" i="41"/>
  <c r="A5050" i="41"/>
  <c r="A4892" i="41"/>
  <c r="B4405" i="41"/>
  <c r="A4406" i="41"/>
  <c r="B5208" i="41"/>
  <c r="A4981" i="41"/>
  <c r="B4771" i="41"/>
  <c r="A4772" i="41"/>
  <c r="A4338" i="41"/>
  <c r="B4337" i="41"/>
  <c r="A4152" i="41"/>
  <c r="B4151" i="41"/>
  <c r="B4817" i="41"/>
  <c r="A4818" i="41"/>
  <c r="B4058" i="41"/>
  <c r="A4059" i="41"/>
  <c r="A4082" i="41"/>
  <c r="B4081" i="41"/>
  <c r="A4934" i="41"/>
  <c r="B4568" i="41"/>
  <c r="A4569" i="41"/>
  <c r="A4543" i="41"/>
  <c r="B4542" i="41"/>
  <c r="A4519" i="41"/>
  <c r="B4518" i="41"/>
  <c r="B3948" i="41"/>
  <c r="A3949" i="41"/>
  <c r="B3649" i="41"/>
  <c r="A3650" i="41"/>
  <c r="A4682" i="41"/>
  <c r="A4500" i="41"/>
  <c r="A4476" i="41"/>
  <c r="B4517" i="41"/>
  <c r="A4109" i="41"/>
  <c r="A4288" i="41"/>
  <c r="A4175" i="41"/>
  <c r="A3899" i="41"/>
  <c r="B3484" i="41"/>
  <c r="A3485" i="41"/>
  <c r="A4590" i="41"/>
  <c r="A4610" i="41"/>
  <c r="A4380" i="41"/>
  <c r="A4220" i="41"/>
  <c r="A4016" i="41"/>
  <c r="B3577" i="41"/>
  <c r="A3578" i="41"/>
  <c r="B3192" i="41"/>
  <c r="A3193" i="41"/>
  <c r="B3369" i="41"/>
  <c r="A3370" i="41"/>
  <c r="A3257" i="41"/>
  <c r="B3256" i="41"/>
  <c r="B2916" i="41"/>
  <c r="A2917" i="41"/>
  <c r="A3806" i="41"/>
  <c r="B3805" i="41"/>
  <c r="B4150" i="41"/>
  <c r="B4126" i="41"/>
  <c r="B3919" i="41"/>
  <c r="A3920" i="41"/>
  <c r="B3557" i="41"/>
  <c r="A3558" i="41"/>
  <c r="A3737" i="41"/>
  <c r="B3736" i="41"/>
  <c r="B3529" i="41"/>
  <c r="A3530" i="41"/>
  <c r="B3851" i="41"/>
  <c r="B3216" i="41"/>
  <c r="A3217" i="41"/>
  <c r="B3217" i="41" s="1"/>
  <c r="A3170" i="41"/>
  <c r="B3169" i="41"/>
  <c r="A3303" i="41"/>
  <c r="B3302" i="41"/>
  <c r="A4705" i="41"/>
  <c r="B4541" i="41"/>
  <c r="B4195" i="41"/>
  <c r="B4080" i="41"/>
  <c r="B3598" i="41"/>
  <c r="A3599" i="41"/>
  <c r="B3099" i="41"/>
  <c r="A3100" i="41"/>
  <c r="B4816" i="41"/>
  <c r="B4359" i="41"/>
  <c r="B4310" i="41"/>
  <c r="A4039" i="41"/>
  <c r="B4057" i="41"/>
  <c r="B3462" i="41"/>
  <c r="A3463" i="41"/>
  <c r="A4429" i="41"/>
  <c r="A3971" i="41"/>
  <c r="A3990" i="41"/>
  <c r="A3853" i="41"/>
  <c r="A3874" i="41"/>
  <c r="B3873" i="41"/>
  <c r="A3348" i="41"/>
  <c r="B3347" i="41"/>
  <c r="B3008" i="41"/>
  <c r="A3009" i="41"/>
  <c r="A3027" i="41"/>
  <c r="B3026" i="41"/>
  <c r="B2356" i="41"/>
  <c r="A2357" i="41"/>
  <c r="B1928" i="41"/>
  <c r="A1929" i="41"/>
  <c r="B1929" i="41" s="1"/>
  <c r="B2126" i="41"/>
  <c r="A2127" i="41"/>
  <c r="A3713" i="41"/>
  <c r="A3508" i="41"/>
  <c r="B3483" i="41"/>
  <c r="A3415" i="41"/>
  <c r="A3234" i="41"/>
  <c r="A3076" i="41"/>
  <c r="B3025" i="41"/>
  <c r="B2748" i="41"/>
  <c r="A2749" i="41"/>
  <c r="B2176" i="41"/>
  <c r="A2177" i="41"/>
  <c r="A2957" i="41"/>
  <c r="B2196" i="41"/>
  <c r="A2197" i="41"/>
  <c r="A2036" i="41"/>
  <c r="B2035" i="41"/>
  <c r="A3692" i="41"/>
  <c r="B3735" i="41"/>
  <c r="A3623" i="41"/>
  <c r="B3576" i="41"/>
  <c r="B3597" i="41"/>
  <c r="B3168" i="41"/>
  <c r="A3143" i="41"/>
  <c r="B3007" i="41"/>
  <c r="B3255" i="41"/>
  <c r="A2978" i="41"/>
  <c r="B2840" i="41"/>
  <c r="A2841" i="41"/>
  <c r="B2611" i="41"/>
  <c r="A2612" i="41"/>
  <c r="B2587" i="41"/>
  <c r="A2588" i="41"/>
  <c r="A2290" i="41"/>
  <c r="B2289" i="41"/>
  <c r="A2221" i="41"/>
  <c r="B2220" i="41"/>
  <c r="A1991" i="41"/>
  <c r="B1990" i="41"/>
  <c r="A3783" i="41"/>
  <c r="A3760" i="41"/>
  <c r="A3055" i="41"/>
  <c r="B2082" i="41"/>
  <c r="A2083" i="41"/>
  <c r="A3277" i="41"/>
  <c r="B2517" i="41"/>
  <c r="A2518" i="41"/>
  <c r="A3668" i="41"/>
  <c r="A3438" i="41"/>
  <c r="A3392" i="41"/>
  <c r="A3322" i="41"/>
  <c r="B2702" i="41"/>
  <c r="A2703" i="41"/>
  <c r="B2885" i="41"/>
  <c r="A2886" i="41"/>
  <c r="B2679" i="41"/>
  <c r="A2680" i="41"/>
  <c r="B1951" i="41"/>
  <c r="A1952" i="41"/>
  <c r="B1952" i="41" s="1"/>
  <c r="B2678" i="41"/>
  <c r="A2431" i="41"/>
  <c r="A2632" i="41"/>
  <c r="B1872" i="41"/>
  <c r="A1873" i="41"/>
  <c r="B1438" i="41"/>
  <c r="A1439" i="41"/>
  <c r="A2816" i="41"/>
  <c r="A2724" i="41"/>
  <c r="A2317" i="41"/>
  <c r="B2516" i="41"/>
  <c r="A2471" i="41"/>
  <c r="A2402" i="41"/>
  <c r="A2018" i="41"/>
  <c r="B2125" i="41"/>
  <c r="B1989" i="41"/>
  <c r="B1575" i="41"/>
  <c r="A1576" i="41"/>
  <c r="B1349" i="41"/>
  <c r="A1350" i="41"/>
  <c r="B1459" i="41"/>
  <c r="A1460" i="41"/>
  <c r="B1304" i="41"/>
  <c r="A1305" i="41"/>
  <c r="B2586" i="41"/>
  <c r="A2270" i="41"/>
  <c r="A2380" i="41"/>
  <c r="B2355" i="41"/>
  <c r="A2333" i="41"/>
  <c r="A2243" i="41"/>
  <c r="B2195" i="41"/>
  <c r="A1812" i="41"/>
  <c r="B1759" i="41"/>
  <c r="A1760" i="41"/>
  <c r="A1714" i="41"/>
  <c r="B1713" i="41"/>
  <c r="A2794" i="41"/>
  <c r="B2838" i="41"/>
  <c r="A2448" i="41"/>
  <c r="A1737" i="41"/>
  <c r="B1736" i="41"/>
  <c r="B1528" i="41"/>
  <c r="A1529" i="41"/>
  <c r="B2747" i="41"/>
  <c r="A2156" i="41"/>
  <c r="A2109" i="41"/>
  <c r="B2288" i="41"/>
  <c r="A2058" i="41"/>
  <c r="B1669" i="41"/>
  <c r="A1670" i="41"/>
  <c r="A1370" i="41"/>
  <c r="B1369" i="41"/>
  <c r="A2565" i="41"/>
  <c r="A2655" i="41"/>
  <c r="A2541" i="41"/>
  <c r="A2495" i="41"/>
  <c r="B2081" i="41"/>
  <c r="B1829" i="41"/>
  <c r="A1830" i="41"/>
  <c r="B1689" i="41"/>
  <c r="A1690" i="41"/>
  <c r="B1964" i="41"/>
  <c r="A1965" i="41"/>
  <c r="B1483" i="41"/>
  <c r="A1484" i="41"/>
  <c r="B1712" i="41"/>
  <c r="B1348" i="41"/>
  <c r="B1458" i="41"/>
  <c r="A1253" i="41"/>
  <c r="B1252" i="41"/>
  <c r="B958" i="41"/>
  <c r="A959" i="41"/>
  <c r="A985" i="41"/>
  <c r="B984" i="41"/>
  <c r="B936" i="41"/>
  <c r="A937" i="41"/>
  <c r="B1025" i="41"/>
  <c r="A1026" i="41"/>
  <c r="B1828" i="41"/>
  <c r="B1735" i="41"/>
  <c r="B1574" i="41"/>
  <c r="B1482" i="41"/>
  <c r="B800" i="41"/>
  <c r="A801" i="41"/>
  <c r="A1422" i="41"/>
  <c r="A1644" i="41"/>
  <c r="B1368" i="41"/>
  <c r="A1140" i="41"/>
  <c r="B1071" i="41"/>
  <c r="A1072" i="41"/>
  <c r="A1161" i="41"/>
  <c r="B1160" i="41"/>
  <c r="A1850" i="41"/>
  <c r="B1437" i="41"/>
  <c r="A1505" i="41"/>
  <c r="A1555" i="41"/>
  <c r="A1390" i="41"/>
  <c r="A893" i="41"/>
  <c r="B892" i="41"/>
  <c r="B1230" i="41"/>
  <c r="A1231" i="41"/>
  <c r="A1095" i="41"/>
  <c r="B1094" i="41"/>
  <c r="B1006" i="41"/>
  <c r="B1275" i="41"/>
  <c r="A1276" i="41"/>
  <c r="B913" i="41"/>
  <c r="A914" i="41"/>
  <c r="B868" i="41"/>
  <c r="A869" i="41"/>
  <c r="B1005" i="41"/>
  <c r="B1251" i="41"/>
  <c r="A1115" i="41"/>
  <c r="A1185" i="41"/>
  <c r="B981" i="41"/>
  <c r="B1274" i="41"/>
  <c r="A1051" i="41"/>
  <c r="A1206" i="41"/>
  <c r="B479" i="41"/>
  <c r="A480" i="41"/>
  <c r="B480" i="41" s="1"/>
  <c r="A1321" i="41"/>
  <c r="B569" i="41"/>
  <c r="A570" i="41"/>
  <c r="A848" i="41"/>
  <c r="B848" i="41" s="1"/>
  <c r="B723" i="41"/>
  <c r="A724" i="41"/>
  <c r="B478" i="41"/>
  <c r="B568" i="41"/>
  <c r="A521" i="41"/>
  <c r="B722" i="41"/>
  <c r="B338" i="36"/>
  <c r="A339" i="36"/>
  <c r="A336" i="41"/>
  <c r="B335" i="41"/>
  <c r="A754" i="36"/>
  <c r="B753" i="36"/>
  <c r="A962" i="36"/>
  <c r="B962" i="36" s="1"/>
  <c r="B961" i="36"/>
  <c r="B311" i="41"/>
  <c r="A312" i="41"/>
  <c r="A455" i="36"/>
  <c r="B454" i="36"/>
  <c r="L62" i="41"/>
  <c r="M62" i="41"/>
  <c r="B800" i="36"/>
  <c r="A801" i="36"/>
  <c r="B801" i="36" s="1"/>
  <c r="A202" i="36"/>
  <c r="B201" i="36"/>
  <c r="I38" i="41"/>
  <c r="X38" i="41"/>
  <c r="A39" i="41"/>
  <c r="B385" i="36"/>
  <c r="A386" i="36"/>
  <c r="B180" i="36"/>
  <c r="A181" i="36"/>
  <c r="B936" i="36"/>
  <c r="A424" i="41"/>
  <c r="B423" i="41"/>
  <c r="K30" i="25"/>
  <c r="A378" i="41"/>
  <c r="I109" i="36"/>
  <c r="A110" i="36"/>
  <c r="A708" i="36"/>
  <c r="B707" i="36"/>
  <c r="A87" i="36"/>
  <c r="W63" i="36"/>
  <c r="R63" i="36" s="1"/>
  <c r="A64" i="36"/>
  <c r="B659" i="36"/>
  <c r="A660" i="36"/>
  <c r="B196" i="41"/>
  <c r="A197" i="41"/>
  <c r="F196" i="41"/>
  <c r="W196" i="41"/>
  <c r="R196" i="41" s="1"/>
  <c r="I196" i="41"/>
  <c r="B41" i="36"/>
  <c r="A42" i="36"/>
  <c r="F41" i="36"/>
  <c r="W41" i="36"/>
  <c r="R41" i="36" s="1"/>
  <c r="A570" i="36"/>
  <c r="B569" i="36"/>
  <c r="A355" i="41"/>
  <c r="B354" i="41"/>
  <c r="M106" i="38"/>
  <c r="R106" i="38"/>
  <c r="I106" i="38"/>
  <c r="I84" i="38"/>
  <c r="R84" i="38"/>
  <c r="L84" i="38"/>
  <c r="B15" i="41"/>
  <c r="W15" i="41"/>
  <c r="R15" i="41" s="1"/>
  <c r="F15" i="41"/>
  <c r="M60" i="41"/>
  <c r="L60" i="41"/>
  <c r="X16" i="41"/>
  <c r="A17" i="41"/>
  <c r="B16" i="41"/>
  <c r="I16" i="41"/>
  <c r="F16" i="41"/>
  <c r="W62" i="41"/>
  <c r="R62" i="41" s="1"/>
  <c r="I62" i="41"/>
  <c r="A63" i="41"/>
  <c r="L59" i="38"/>
  <c r="R59" i="38"/>
  <c r="I59" i="38"/>
  <c r="A266" i="41"/>
  <c r="B265" i="41"/>
  <c r="B62" i="41"/>
  <c r="B980" i="36"/>
  <c r="A981" i="36"/>
  <c r="F37" i="41"/>
  <c r="W37" i="41"/>
  <c r="R37" i="41" s="1"/>
  <c r="W150" i="41"/>
  <c r="R150" i="41" s="1"/>
  <c r="I150" i="41"/>
  <c r="A151" i="41"/>
  <c r="X150" i="41"/>
  <c r="M128" i="38"/>
  <c r="I128" i="38"/>
  <c r="R128" i="38"/>
  <c r="L60" i="38"/>
  <c r="B84" i="36"/>
  <c r="M14" i="41"/>
  <c r="L14" i="41"/>
  <c r="B520" i="36"/>
  <c r="A521" i="36"/>
  <c r="B679" i="36"/>
  <c r="A680" i="36"/>
  <c r="A85" i="38"/>
  <c r="W84" i="38"/>
  <c r="A286" i="41"/>
  <c r="B285" i="41"/>
  <c r="A866" i="36"/>
  <c r="B865" i="36"/>
  <c r="W106" i="38"/>
  <c r="A107" i="38"/>
  <c r="L216" i="41"/>
  <c r="B130" i="36"/>
  <c r="A131" i="36"/>
  <c r="B18" i="44"/>
  <c r="A19" i="44"/>
  <c r="A61" i="38"/>
  <c r="X60" i="38"/>
  <c r="W60" i="38"/>
  <c r="F36" i="41"/>
  <c r="I36" i="41"/>
  <c r="X36" i="41"/>
  <c r="X106" i="38"/>
  <c r="K9" i="25"/>
  <c r="X61" i="41"/>
  <c r="I61" i="41"/>
  <c r="F129" i="38"/>
  <c r="A130" i="38"/>
  <c r="W129" i="38"/>
  <c r="B129" i="38"/>
  <c r="A106" i="41"/>
  <c r="W105" i="41"/>
  <c r="R105" i="41" s="1"/>
  <c r="B105" i="41"/>
  <c r="X128" i="41"/>
  <c r="A129" i="41"/>
  <c r="A473" i="36"/>
  <c r="B472" i="36"/>
  <c r="M38" i="10"/>
  <c r="L38" i="10"/>
  <c r="W216" i="41"/>
  <c r="R216" i="41" s="1"/>
  <c r="A39" i="10"/>
  <c r="Y38" i="10"/>
  <c r="B38" i="10"/>
  <c r="I38" i="10"/>
  <c r="Z38" i="10"/>
  <c r="B12" i="36"/>
  <c r="F12" i="36"/>
  <c r="X12" i="36"/>
  <c r="I12" i="36"/>
  <c r="B216" i="41"/>
  <c r="A217" i="41"/>
  <c r="X217" i="41" s="1"/>
  <c r="B610" i="36"/>
  <c r="A611" i="36"/>
  <c r="R127" i="38"/>
  <c r="M127" i="38"/>
  <c r="B887" i="36"/>
  <c r="A888" i="36"/>
  <c r="A8" i="25"/>
  <c r="B153" i="36"/>
  <c r="A154" i="36"/>
  <c r="A14" i="36"/>
  <c r="X13" i="36"/>
  <c r="M59" i="41"/>
  <c r="L59" i="41"/>
  <c r="F17" i="38"/>
  <c r="A18" i="38"/>
  <c r="M104" i="38"/>
  <c r="W83" i="38"/>
  <c r="F83" i="38"/>
  <c r="A845" i="36"/>
  <c r="B844" i="36"/>
  <c r="L32" i="36"/>
  <c r="M32" i="36"/>
  <c r="I82" i="41"/>
  <c r="A83" i="41"/>
  <c r="X82" i="41"/>
  <c r="M14" i="10"/>
  <c r="L14" i="10"/>
  <c r="B495" i="36"/>
  <c r="A496" i="36"/>
  <c r="B405" i="36"/>
  <c r="A406" i="36"/>
  <c r="X194" i="41"/>
  <c r="F193" i="41"/>
  <c r="X196" i="41"/>
  <c r="W193" i="41"/>
  <c r="R193" i="41" s="1"/>
  <c r="F194" i="41"/>
  <c r="X193" i="41"/>
  <c r="X195" i="41"/>
  <c r="F13" i="41"/>
  <c r="X13" i="41"/>
  <c r="I13" i="41"/>
  <c r="B38" i="36"/>
  <c r="F38" i="36"/>
  <c r="L82" i="38"/>
  <c r="I82" i="38"/>
  <c r="R82" i="38"/>
  <c r="B311" i="36"/>
  <c r="A312" i="36"/>
  <c r="B359" i="36"/>
  <c r="A360" i="36"/>
  <c r="A290" i="36"/>
  <c r="B289" i="36"/>
  <c r="W37" i="36"/>
  <c r="R37" i="36" s="1"/>
  <c r="W32" i="36"/>
  <c r="R32" i="36" s="1"/>
  <c r="I36" i="36"/>
  <c r="I39" i="36"/>
  <c r="W33" i="36"/>
  <c r="R33" i="36" s="1"/>
  <c r="W34" i="36"/>
  <c r="R34" i="36" s="1"/>
  <c r="I34" i="36"/>
  <c r="W35" i="36"/>
  <c r="R35" i="36" s="1"/>
  <c r="I37" i="36"/>
  <c r="W39" i="36"/>
  <c r="R39" i="36" s="1"/>
  <c r="I40" i="36"/>
  <c r="I60" i="41"/>
  <c r="B235" i="41"/>
  <c r="B258" i="41" s="1"/>
  <c r="X232" i="41"/>
  <c r="A277" i="41"/>
  <c r="F59" i="41"/>
  <c r="I59" i="41"/>
  <c r="M124" i="41"/>
  <c r="I57" i="38"/>
  <c r="I14" i="38"/>
  <c r="A541" i="36"/>
  <c r="B170" i="41"/>
  <c r="A171" i="41"/>
  <c r="F36" i="36"/>
  <c r="W12" i="36"/>
  <c r="R12" i="36" s="1"/>
  <c r="X36" i="36"/>
  <c r="X9" i="36"/>
  <c r="X34" i="36"/>
  <c r="I10" i="36"/>
  <c r="I11" i="36"/>
  <c r="X39" i="36"/>
  <c r="I13" i="36"/>
  <c r="X40" i="36"/>
  <c r="W14" i="36"/>
  <c r="R14" i="36" s="1"/>
  <c r="X41" i="36"/>
  <c r="W10" i="36"/>
  <c r="R10" i="36" s="1"/>
  <c r="R35" i="38"/>
  <c r="I35" i="38"/>
  <c r="B59" i="36"/>
  <c r="M126" i="38"/>
  <c r="M10" i="41"/>
  <c r="L10" i="41"/>
  <c r="A15" i="10"/>
  <c r="Z14" i="10"/>
  <c r="Y14" i="10"/>
  <c r="B14" i="10"/>
  <c r="I126" i="38"/>
  <c r="A23" i="25"/>
  <c r="R102" i="38"/>
  <c r="M102" i="38"/>
  <c r="I102" i="38"/>
  <c r="X15" i="38"/>
  <c r="B15" i="38"/>
  <c r="A219" i="36"/>
  <c r="B218" i="36"/>
  <c r="M35" i="36"/>
  <c r="L35" i="36"/>
  <c r="X117" i="41"/>
  <c r="F127" i="41"/>
  <c r="F124" i="41"/>
  <c r="X102" i="41"/>
  <c r="F126" i="41"/>
  <c r="F128" i="41"/>
  <c r="X105" i="41"/>
  <c r="W106" i="41"/>
  <c r="R106" i="41" s="1"/>
  <c r="X129" i="41"/>
  <c r="B769" i="36"/>
  <c r="A770" i="36"/>
  <c r="A36" i="38"/>
  <c r="W79" i="41"/>
  <c r="R79" i="41" s="1"/>
  <c r="W82" i="41"/>
  <c r="R82" i="41" s="1"/>
  <c r="R33" i="38"/>
  <c r="X163" i="41"/>
  <c r="F170" i="41"/>
  <c r="X147" i="41"/>
  <c r="I148" i="41"/>
  <c r="I149" i="41"/>
  <c r="O2" i="4"/>
  <c r="A36" i="44"/>
  <c r="B35" i="44"/>
  <c r="H28" i="28"/>
  <c r="I15" i="28"/>
  <c r="E24" i="28"/>
  <c r="F11" i="28"/>
  <c r="K24" i="28"/>
  <c r="Q28" i="25" s="1"/>
  <c r="G12" i="28"/>
  <c r="C21" i="28"/>
  <c r="N8" i="25" s="1"/>
  <c r="D8" i="28"/>
  <c r="E7" i="25" s="1"/>
  <c r="I21" i="28"/>
  <c r="O25" i="25" s="1"/>
  <c r="J8" i="28"/>
  <c r="F17" i="28"/>
  <c r="B7" i="28"/>
  <c r="C6" i="25" s="1"/>
  <c r="G18" i="28"/>
  <c r="M22" i="25" s="1"/>
  <c r="E25" i="28"/>
  <c r="F12" i="28"/>
  <c r="K25" i="28"/>
  <c r="Q29" i="25" s="1"/>
  <c r="G13" i="28"/>
  <c r="C22" i="28"/>
  <c r="D9" i="28"/>
  <c r="I22" i="28"/>
  <c r="O26" i="25" s="1"/>
  <c r="J9" i="28"/>
  <c r="F18" i="28"/>
  <c r="Q5" i="25" s="1"/>
  <c r="G19" i="28"/>
  <c r="M23" i="25" s="1"/>
  <c r="E26" i="28"/>
  <c r="F13" i="28"/>
  <c r="K26" i="28"/>
  <c r="G14" i="28"/>
  <c r="C23" i="28"/>
  <c r="D10" i="28"/>
  <c r="J26" i="28"/>
  <c r="K13" i="28"/>
  <c r="B23" i="28"/>
  <c r="C10" i="28"/>
  <c r="H23" i="28"/>
  <c r="N27" i="25" s="1"/>
  <c r="I10" i="28"/>
  <c r="E19" i="28"/>
  <c r="P6" i="25" s="1"/>
  <c r="K6" i="28"/>
  <c r="G22" i="25" s="1"/>
  <c r="K19" i="28"/>
  <c r="Q23" i="25" s="1"/>
  <c r="B29" i="28"/>
  <c r="C16" i="28"/>
  <c r="H29" i="28"/>
  <c r="I16" i="28"/>
  <c r="B24" i="28"/>
  <c r="C11" i="28"/>
  <c r="H24" i="28"/>
  <c r="N28" i="25" s="1"/>
  <c r="I11" i="28"/>
  <c r="E20" i="28"/>
  <c r="P7" i="25" s="1"/>
  <c r="K7" i="28"/>
  <c r="K20" i="28"/>
  <c r="Q24" i="25" s="1"/>
  <c r="G8" i="28"/>
  <c r="C17" i="28"/>
  <c r="K15" i="28"/>
  <c r="B25" i="28"/>
  <c r="C12" i="28"/>
  <c r="H25" i="28"/>
  <c r="N29" i="25" s="1"/>
  <c r="I12" i="28"/>
  <c r="E21" i="28"/>
  <c r="P8" i="25" s="1"/>
  <c r="F8" i="28"/>
  <c r="G7" i="25" s="1"/>
  <c r="G25" i="28"/>
  <c r="M29" i="25" s="1"/>
  <c r="H12" i="28"/>
  <c r="D21" i="28"/>
  <c r="O8" i="25" s="1"/>
  <c r="E8" i="28"/>
  <c r="F7" i="25" s="1"/>
  <c r="J21" i="28"/>
  <c r="P25" i="25" s="1"/>
  <c r="K8" i="28"/>
  <c r="B18" i="28"/>
  <c r="M5" i="25" s="1"/>
  <c r="C7" i="28"/>
  <c r="D6" i="25" s="1"/>
  <c r="H18" i="28"/>
  <c r="N22" i="25" s="1"/>
  <c r="D27" i="28"/>
  <c r="E14" i="28"/>
  <c r="J27" i="28"/>
  <c r="K14" i="28"/>
  <c r="D22" i="28"/>
  <c r="E9" i="28"/>
  <c r="J22" i="28"/>
  <c r="P26" i="25" s="1"/>
  <c r="K9" i="28"/>
  <c r="B19" i="28"/>
  <c r="M6" i="25" s="1"/>
  <c r="H19" i="28"/>
  <c r="N23" i="25" s="1"/>
  <c r="D28" i="28"/>
  <c r="E15" i="28"/>
  <c r="J28" i="28"/>
  <c r="H14" i="28"/>
  <c r="D23" i="28"/>
  <c r="E10" i="28"/>
  <c r="J23" i="28"/>
  <c r="P27" i="25" s="1"/>
  <c r="K10" i="28"/>
  <c r="B20" i="28"/>
  <c r="M7" i="25" s="1"/>
  <c r="H7" i="28"/>
  <c r="I23" i="28"/>
  <c r="O27" i="25" s="1"/>
  <c r="J10" i="28"/>
  <c r="F19" i="28"/>
  <c r="Q6" i="25" s="1"/>
  <c r="G7" i="28"/>
  <c r="G20" i="28"/>
  <c r="M24" i="25" s="1"/>
  <c r="C29" i="28"/>
  <c r="D16" i="28"/>
  <c r="I29" i="28"/>
  <c r="J16" i="28"/>
  <c r="F25" i="28"/>
  <c r="B13" i="28"/>
  <c r="G26" i="28"/>
  <c r="J11" i="28"/>
  <c r="F20" i="28"/>
  <c r="Q7" i="25" s="1"/>
  <c r="B8" i="28"/>
  <c r="C7" i="25" s="1"/>
  <c r="G21" i="28"/>
  <c r="M25" i="25" s="1"/>
  <c r="H8" i="28"/>
  <c r="D17" i="28"/>
  <c r="E6" i="28"/>
  <c r="F5" i="25" s="1"/>
  <c r="J17" i="28"/>
  <c r="F26" i="28"/>
  <c r="B14" i="28"/>
  <c r="G27" i="28"/>
  <c r="J12" i="28"/>
  <c r="F21" i="28"/>
  <c r="Q8" i="25" s="1"/>
  <c r="B9" i="28"/>
  <c r="G22" i="28"/>
  <c r="M26" i="25" s="1"/>
  <c r="H9" i="28"/>
  <c r="D18" i="28"/>
  <c r="O5" i="25" s="1"/>
  <c r="E7" i="28"/>
  <c r="F6" i="25" s="1"/>
  <c r="K21" i="28"/>
  <c r="Q25" i="25" s="1"/>
  <c r="G9" i="28"/>
  <c r="C18" i="28"/>
  <c r="N5" i="25" s="1"/>
  <c r="D7" i="28"/>
  <c r="E6" i="25" s="1"/>
  <c r="I18" i="28"/>
  <c r="O22" i="25" s="1"/>
  <c r="E27" i="28"/>
  <c r="F14" i="28"/>
  <c r="K27" i="28"/>
  <c r="G15" i="28"/>
  <c r="C24" i="28"/>
  <c r="D11" i="28"/>
  <c r="I24" i="28"/>
  <c r="O28" i="25" s="1"/>
  <c r="G10" i="28"/>
  <c r="C19" i="28"/>
  <c r="N6" i="25" s="1"/>
  <c r="I19" i="28"/>
  <c r="O23" i="25" s="1"/>
  <c r="E28" i="28"/>
  <c r="F15" i="28"/>
  <c r="K28" i="28"/>
  <c r="G16" i="28"/>
  <c r="C25" i="28"/>
  <c r="D12" i="28"/>
  <c r="I25" i="28"/>
  <c r="O29" i="25" s="1"/>
  <c r="G11" i="28"/>
  <c r="C20" i="28"/>
  <c r="N7" i="25" s="1"/>
  <c r="I7" i="28"/>
  <c r="I20" i="28"/>
  <c r="O24" i="25" s="1"/>
  <c r="E29" i="28"/>
  <c r="F16" i="28"/>
  <c r="I17" i="28"/>
  <c r="H20" i="28"/>
  <c r="N24" i="25" s="1"/>
  <c r="D29" i="28"/>
  <c r="E16" i="28"/>
  <c r="J29" i="28"/>
  <c r="K16" i="28"/>
  <c r="B26" i="28"/>
  <c r="C13" i="28"/>
  <c r="H26" i="28"/>
  <c r="I13" i="28"/>
  <c r="E22" i="28"/>
  <c r="F9" i="28"/>
  <c r="K22" i="28"/>
  <c r="Q26" i="25" s="1"/>
  <c r="I8" i="28"/>
  <c r="E17" i="28"/>
  <c r="F6" i="28"/>
  <c r="G5" i="25" s="1"/>
  <c r="K17" i="28"/>
  <c r="B27" i="28"/>
  <c r="C14" i="28"/>
  <c r="H27" i="28"/>
  <c r="I14" i="28"/>
  <c r="E23" i="28"/>
  <c r="F10" i="28"/>
  <c r="K23" i="28"/>
  <c r="Q27" i="25" s="1"/>
  <c r="I9" i="28"/>
  <c r="E18" i="28"/>
  <c r="P5" i="25" s="1"/>
  <c r="F7" i="28"/>
  <c r="G6" i="25" s="1"/>
  <c r="K18" i="28"/>
  <c r="Q22" i="25" s="1"/>
  <c r="B28" i="28"/>
  <c r="C15" i="28"/>
  <c r="H13" i="28"/>
  <c r="J18" i="28"/>
  <c r="P22" i="25" s="1"/>
  <c r="F27" i="28"/>
  <c r="B15" i="28"/>
  <c r="G28" i="28"/>
  <c r="H15" i="28"/>
  <c r="D24" i="28"/>
  <c r="E11" i="28"/>
  <c r="J24" i="28"/>
  <c r="P28" i="25" s="1"/>
  <c r="K11" i="28"/>
  <c r="B21" i="28"/>
  <c r="M8" i="25" s="1"/>
  <c r="C8" i="28"/>
  <c r="D7" i="25" s="1"/>
  <c r="H21" i="28"/>
  <c r="N25" i="25" s="1"/>
  <c r="F28" i="28"/>
  <c r="B16" i="28"/>
  <c r="G29" i="28"/>
  <c r="H16" i="28"/>
  <c r="D25" i="28"/>
  <c r="E12" i="28"/>
  <c r="J25" i="28"/>
  <c r="P29" i="25" s="1"/>
  <c r="K12" i="28"/>
  <c r="B22" i="28"/>
  <c r="C9" i="28"/>
  <c r="H22" i="28"/>
  <c r="N26" i="25" s="1"/>
  <c r="F29" i="28"/>
  <c r="B17" i="28"/>
  <c r="H17" i="28"/>
  <c r="D26" i="28"/>
  <c r="E13" i="28"/>
  <c r="K29" i="28"/>
  <c r="G17" i="28"/>
  <c r="C26" i="28"/>
  <c r="D13" i="28"/>
  <c r="I26" i="28"/>
  <c r="J13" i="28"/>
  <c r="F22" i="28"/>
  <c r="B10" i="28"/>
  <c r="G23" i="28"/>
  <c r="M27" i="25" s="1"/>
  <c r="H10" i="28"/>
  <c r="D19" i="28"/>
  <c r="O6" i="25" s="1"/>
  <c r="J6" i="28"/>
  <c r="F22" i="25" s="1"/>
  <c r="J19" i="28"/>
  <c r="P23" i="25" s="1"/>
  <c r="C27" i="28"/>
  <c r="D14" i="28"/>
  <c r="I27" i="28"/>
  <c r="J14" i="28"/>
  <c r="F23" i="28"/>
  <c r="B11" i="28"/>
  <c r="G24" i="28"/>
  <c r="M28" i="25" s="1"/>
  <c r="H11" i="28"/>
  <c r="D20" i="28"/>
  <c r="O7" i="25" s="1"/>
  <c r="J7" i="28"/>
  <c r="J20" i="28"/>
  <c r="P24" i="25" s="1"/>
  <c r="C28" i="28"/>
  <c r="D15" i="28"/>
  <c r="I28" i="28"/>
  <c r="J15" i="28"/>
  <c r="F24" i="28"/>
  <c r="B12" i="28"/>
  <c r="S8" i="44"/>
  <c r="S31" i="44" s="1"/>
  <c r="J8" i="44"/>
  <c r="J31" i="44" s="1"/>
  <c r="G7" i="44"/>
  <c r="G30" i="44" s="1"/>
  <c r="N8" i="44"/>
  <c r="N31" i="44" s="1"/>
  <c r="H6" i="44"/>
  <c r="H29" i="44" s="1"/>
  <c r="P6" i="44"/>
  <c r="P29" i="44" s="1"/>
  <c r="B8" i="44"/>
  <c r="B31" i="44" s="1"/>
  <c r="X5" i="44"/>
  <c r="U6" i="44"/>
  <c r="U29" i="44" s="1"/>
  <c r="D8" i="44"/>
  <c r="D31" i="44" s="1"/>
  <c r="D5" i="44"/>
  <c r="D28" i="44" s="1"/>
  <c r="M37" i="36" l="1"/>
  <c r="I56" i="36"/>
  <c r="I105" i="36"/>
  <c r="W59" i="36"/>
  <c r="R59" i="36" s="1"/>
  <c r="F101" i="36"/>
  <c r="X62" i="36"/>
  <c r="W55" i="36"/>
  <c r="R55" i="36" s="1"/>
  <c r="X127" i="36"/>
  <c r="W102" i="36"/>
  <c r="R102" i="36" s="1"/>
  <c r="X130" i="36"/>
  <c r="X103" i="36"/>
  <c r="F60" i="36"/>
  <c r="X128" i="36"/>
  <c r="F127" i="36"/>
  <c r="X84" i="36"/>
  <c r="L84" i="36" s="1"/>
  <c r="X63" i="36"/>
  <c r="X82" i="36"/>
  <c r="I60" i="36"/>
  <c r="F81" i="36"/>
  <c r="X81" i="36"/>
  <c r="M149" i="41"/>
  <c r="X86" i="36"/>
  <c r="I32" i="36"/>
  <c r="W36" i="36"/>
  <c r="R36" i="36" s="1"/>
  <c r="W40" i="36"/>
  <c r="R40" i="36" s="1"/>
  <c r="I38" i="36"/>
  <c r="I35" i="36"/>
  <c r="I33" i="36"/>
  <c r="I41" i="36"/>
  <c r="F58" i="36"/>
  <c r="W62" i="36"/>
  <c r="R62" i="36" s="1"/>
  <c r="M2" i="3"/>
  <c r="L11" i="36"/>
  <c r="M11" i="36"/>
  <c r="A139" i="36"/>
  <c r="A186" i="36"/>
  <c r="X80" i="36"/>
  <c r="F78" i="36"/>
  <c r="X79" i="36"/>
  <c r="I57" i="36"/>
  <c r="F79" i="36"/>
  <c r="I58" i="36"/>
  <c r="X59" i="36"/>
  <c r="F85" i="36"/>
  <c r="X78" i="36"/>
  <c r="X85" i="36"/>
  <c r="W57" i="36"/>
  <c r="R57" i="36" s="1"/>
  <c r="F80" i="36"/>
  <c r="X83" i="36"/>
  <c r="W61" i="36"/>
  <c r="R61" i="36" s="1"/>
  <c r="D71" i="36"/>
  <c r="X55" i="36"/>
  <c r="X60" i="36"/>
  <c r="F83" i="36"/>
  <c r="F62" i="36"/>
  <c r="I63" i="36"/>
  <c r="I55" i="36"/>
  <c r="F56" i="36"/>
  <c r="W58" i="36"/>
  <c r="R58" i="36" s="1"/>
  <c r="F86" i="36"/>
  <c r="X58" i="36"/>
  <c r="F61" i="36"/>
  <c r="F59" i="36"/>
  <c r="I62" i="36"/>
  <c r="I61" i="36"/>
  <c r="F63" i="36"/>
  <c r="F84" i="36"/>
  <c r="X57" i="36"/>
  <c r="F57" i="36"/>
  <c r="X56" i="36"/>
  <c r="W60" i="36"/>
  <c r="R60" i="36" s="1"/>
  <c r="W56" i="36"/>
  <c r="R56" i="36" s="1"/>
  <c r="F55" i="36"/>
  <c r="F82" i="36"/>
  <c r="M148" i="41"/>
  <c r="L148" i="41"/>
  <c r="R38" i="10"/>
  <c r="F104" i="36"/>
  <c r="F124" i="36"/>
  <c r="X102" i="36"/>
  <c r="W103" i="36"/>
  <c r="R103" i="36" s="1"/>
  <c r="F125" i="36"/>
  <c r="X124" i="36"/>
  <c r="F106" i="36"/>
  <c r="I107" i="36"/>
  <c r="I101" i="36"/>
  <c r="X125" i="36"/>
  <c r="W105" i="36"/>
  <c r="R105" i="36" s="1"/>
  <c r="X108" i="36"/>
  <c r="F129" i="36"/>
  <c r="X104" i="36"/>
  <c r="X101" i="36"/>
  <c r="W101" i="36"/>
  <c r="R101" i="36" s="1"/>
  <c r="F105" i="36"/>
  <c r="X107" i="36"/>
  <c r="X126" i="36"/>
  <c r="F103" i="36"/>
  <c r="X106" i="36"/>
  <c r="F107" i="36"/>
  <c r="I104" i="36"/>
  <c r="F126" i="36"/>
  <c r="I103" i="36"/>
  <c r="W106" i="36"/>
  <c r="R106" i="36" s="1"/>
  <c r="F130" i="36"/>
  <c r="I108" i="36"/>
  <c r="I102" i="36"/>
  <c r="I106" i="36"/>
  <c r="F128" i="36"/>
  <c r="F102" i="36"/>
  <c r="X129" i="36"/>
  <c r="X109" i="36"/>
  <c r="W108" i="36"/>
  <c r="R108" i="36" s="1"/>
  <c r="W109" i="36"/>
  <c r="R109" i="36" s="1"/>
  <c r="W104" i="36"/>
  <c r="R104" i="36" s="1"/>
  <c r="X105" i="36"/>
  <c r="W107" i="36"/>
  <c r="R107" i="36" s="1"/>
  <c r="D117" i="36"/>
  <c r="F108" i="36"/>
  <c r="L126" i="41"/>
  <c r="M126" i="41"/>
  <c r="M170" i="41"/>
  <c r="L170" i="41"/>
  <c r="X61" i="36"/>
  <c r="H7" i="25"/>
  <c r="I6" i="28"/>
  <c r="E22" i="25" s="1"/>
  <c r="R6" i="25"/>
  <c r="S6" i="25" s="1"/>
  <c r="H6" i="28"/>
  <c r="D22" i="25" s="1"/>
  <c r="G6" i="28"/>
  <c r="C22" i="25" s="1"/>
  <c r="R26" i="25"/>
  <c r="S26" i="25" s="1"/>
  <c r="C6" i="28"/>
  <c r="D5" i="25" s="1"/>
  <c r="B6" i="28"/>
  <c r="C5" i="25" s="1"/>
  <c r="M217" i="41"/>
  <c r="L217" i="41"/>
  <c r="I7" i="25"/>
  <c r="J7" i="25" s="1"/>
  <c r="A771" i="36"/>
  <c r="B770" i="36"/>
  <c r="Z15" i="10"/>
  <c r="W15" i="10"/>
  <c r="X15" i="10"/>
  <c r="I15" i="10"/>
  <c r="A16" i="10"/>
  <c r="Y15" i="10"/>
  <c r="F15" i="10"/>
  <c r="B15" i="10"/>
  <c r="M40" i="36"/>
  <c r="L40" i="36"/>
  <c r="B281" i="41"/>
  <c r="B304" i="41" s="1"/>
  <c r="J281" i="41"/>
  <c r="J304" i="41" s="1"/>
  <c r="P279" i="41"/>
  <c r="P302" i="41" s="1"/>
  <c r="G280" i="41"/>
  <c r="G303" i="41" s="1"/>
  <c r="D281" i="41"/>
  <c r="D304" i="41" s="1"/>
  <c r="U279" i="41"/>
  <c r="U302" i="41" s="1"/>
  <c r="S281" i="41"/>
  <c r="S304" i="41" s="1"/>
  <c r="X278" i="41"/>
  <c r="N281" i="41"/>
  <c r="N304" i="41" s="1"/>
  <c r="D278" i="41"/>
  <c r="D301" i="41" s="1"/>
  <c r="A323" i="41"/>
  <c r="H279" i="41"/>
  <c r="H302" i="41" s="1"/>
  <c r="M193" i="41"/>
  <c r="L193" i="41"/>
  <c r="B406" i="36"/>
  <c r="A407" i="36"/>
  <c r="R83" i="38"/>
  <c r="L83" i="38"/>
  <c r="I83" i="38"/>
  <c r="W217" i="41"/>
  <c r="R217" i="41" s="1"/>
  <c r="B473" i="36"/>
  <c r="A474" i="36"/>
  <c r="W130" i="38"/>
  <c r="F130" i="38"/>
  <c r="A131" i="38"/>
  <c r="B130" i="38"/>
  <c r="X130" i="38"/>
  <c r="A20" i="44"/>
  <c r="B19" i="44"/>
  <c r="A522" i="36"/>
  <c r="B521" i="36"/>
  <c r="M63" i="36"/>
  <c r="L63" i="36"/>
  <c r="X110" i="36"/>
  <c r="I110" i="36"/>
  <c r="F110" i="36"/>
  <c r="B110" i="36"/>
  <c r="A111" i="36"/>
  <c r="W110" i="36"/>
  <c r="R110" i="36" s="1"/>
  <c r="B1185" i="41"/>
  <c r="A1186" i="41"/>
  <c r="A1277" i="41"/>
  <c r="B1276" i="41"/>
  <c r="B893" i="41"/>
  <c r="A894" i="41"/>
  <c r="B894" i="41" s="1"/>
  <c r="A1073" i="41"/>
  <c r="B1072" i="41"/>
  <c r="A1671" i="41"/>
  <c r="B1670" i="41"/>
  <c r="A1761" i="41"/>
  <c r="B1760" i="41"/>
  <c r="A2271" i="41"/>
  <c r="B2270" i="41"/>
  <c r="A1577" i="41"/>
  <c r="B1576" i="41"/>
  <c r="B2317" i="41"/>
  <c r="A2318" i="41"/>
  <c r="B2431" i="41"/>
  <c r="A2432" i="41"/>
  <c r="A2704" i="41"/>
  <c r="B2703" i="41"/>
  <c r="B3277" i="41"/>
  <c r="A3278" i="41"/>
  <c r="A2842" i="41"/>
  <c r="B2841" i="41"/>
  <c r="A2958" i="41"/>
  <c r="B2957" i="41"/>
  <c r="B3415" i="41"/>
  <c r="A3416" i="41"/>
  <c r="B2357" i="41"/>
  <c r="A2358" i="41"/>
  <c r="A3171" i="41"/>
  <c r="B3171" i="41" s="1"/>
  <c r="B3170" i="41"/>
  <c r="A3559" i="41"/>
  <c r="B3558" i="41"/>
  <c r="B2917" i="41"/>
  <c r="A2918" i="41"/>
  <c r="B2918" i="41" s="1"/>
  <c r="B3578" i="41"/>
  <c r="A3579" i="41"/>
  <c r="A4683" i="41"/>
  <c r="B4682" i="41"/>
  <c r="A4544" i="41"/>
  <c r="B4543" i="41"/>
  <c r="A4819" i="41"/>
  <c r="B4818" i="41"/>
  <c r="A4982" i="41"/>
  <c r="B4981" i="41"/>
  <c r="B4361" i="41"/>
  <c r="A4362" i="41"/>
  <c r="B4312" i="41"/>
  <c r="A4313" i="41"/>
  <c r="B5325" i="41"/>
  <c r="A5326" i="41"/>
  <c r="A130" i="41"/>
  <c r="W130" i="41" s="1"/>
  <c r="R130" i="41" s="1"/>
  <c r="B129" i="41"/>
  <c r="F129" i="41"/>
  <c r="I129" i="38"/>
  <c r="M129" i="38"/>
  <c r="R129" i="38"/>
  <c r="B866" i="36"/>
  <c r="A867" i="36"/>
  <c r="F64" i="36"/>
  <c r="I64" i="36"/>
  <c r="B64" i="36"/>
  <c r="X64" i="36"/>
  <c r="A65" i="36"/>
  <c r="W64" i="36"/>
  <c r="R64" i="36" s="1"/>
  <c r="B181" i="36"/>
  <c r="B202" i="36"/>
  <c r="A203" i="36"/>
  <c r="A456" i="36"/>
  <c r="B456" i="36" s="1"/>
  <c r="B455" i="36"/>
  <c r="A522" i="41"/>
  <c r="B521" i="41"/>
  <c r="B1321" i="41"/>
  <c r="A1322" i="41"/>
  <c r="B1115" i="41"/>
  <c r="A1116" i="41"/>
  <c r="B1390" i="41"/>
  <c r="A1391" i="41"/>
  <c r="B985" i="41"/>
  <c r="A986" i="41"/>
  <c r="B986" i="41" s="1"/>
  <c r="B1484" i="41"/>
  <c r="A1485" i="41"/>
  <c r="B2724" i="41"/>
  <c r="A2725" i="41"/>
  <c r="A2084" i="41"/>
  <c r="B2083" i="41"/>
  <c r="B2221" i="41"/>
  <c r="A2222" i="41"/>
  <c r="B3623" i="41"/>
  <c r="A3624" i="41"/>
  <c r="B2177" i="41"/>
  <c r="A2178" i="41"/>
  <c r="B3874" i="41"/>
  <c r="A3875" i="41"/>
  <c r="A4040" i="41"/>
  <c r="B4039" i="41"/>
  <c r="B3899" i="41"/>
  <c r="A3900" i="41"/>
  <c r="A3651" i="41"/>
  <c r="B3650" i="41"/>
  <c r="B4569" i="41"/>
  <c r="A4570" i="41"/>
  <c r="B4956" i="41"/>
  <c r="A4957" i="41"/>
  <c r="A5026" i="41"/>
  <c r="B5025" i="41"/>
  <c r="B4871" i="41"/>
  <c r="A4872" i="41"/>
  <c r="M13" i="36"/>
  <c r="L13" i="36"/>
  <c r="R24" i="25"/>
  <c r="H6" i="25"/>
  <c r="L129" i="41"/>
  <c r="M129" i="41"/>
  <c r="I124" i="41"/>
  <c r="W126" i="41"/>
  <c r="R126" i="41" s="1"/>
  <c r="W124" i="41"/>
  <c r="R124" i="41" s="1"/>
  <c r="W125" i="41"/>
  <c r="R125" i="41" s="1"/>
  <c r="W127" i="41"/>
  <c r="R127" i="41" s="1"/>
  <c r="I126" i="41"/>
  <c r="I127" i="41"/>
  <c r="I125" i="41"/>
  <c r="I128" i="41"/>
  <c r="I129" i="41"/>
  <c r="I130" i="41"/>
  <c r="W128" i="41"/>
  <c r="R128" i="41" s="1"/>
  <c r="W129" i="41"/>
  <c r="R129" i="41" s="1"/>
  <c r="L39" i="36"/>
  <c r="M39" i="36"/>
  <c r="B171" i="41"/>
  <c r="F171" i="41"/>
  <c r="A172" i="41"/>
  <c r="X171" i="41"/>
  <c r="B14" i="36"/>
  <c r="A15" i="36"/>
  <c r="F14" i="36"/>
  <c r="X14" i="36"/>
  <c r="I14" i="36"/>
  <c r="A889" i="36"/>
  <c r="B888" i="36"/>
  <c r="A612" i="36"/>
  <c r="B611" i="36"/>
  <c r="M128" i="41"/>
  <c r="L128" i="41"/>
  <c r="L36" i="41"/>
  <c r="M36" i="41"/>
  <c r="M130" i="36"/>
  <c r="L130" i="36"/>
  <c r="B266" i="41"/>
  <c r="A267" i="41"/>
  <c r="A356" i="41"/>
  <c r="B355" i="41"/>
  <c r="A313" i="41"/>
  <c r="B312" i="41"/>
  <c r="A1556" i="41"/>
  <c r="B1555" i="41"/>
  <c r="B1140" i="41"/>
  <c r="A1141" i="41"/>
  <c r="B959" i="41"/>
  <c r="A960" i="41"/>
  <c r="A2496" i="41"/>
  <c r="B2495" i="41"/>
  <c r="A2059" i="41"/>
  <c r="B2058" i="41"/>
  <c r="B1737" i="41"/>
  <c r="A1738" i="41"/>
  <c r="B1812" i="41"/>
  <c r="A1813" i="41"/>
  <c r="A1306" i="41"/>
  <c r="B1305" i="41"/>
  <c r="B2816" i="41"/>
  <c r="A2817" i="41"/>
  <c r="B3322" i="41"/>
  <c r="A3323" i="41"/>
  <c r="A2979" i="41"/>
  <c r="B2978" i="41"/>
  <c r="A3509" i="41"/>
  <c r="B3508" i="41"/>
  <c r="B3853" i="41"/>
  <c r="A3854" i="41"/>
  <c r="B3920" i="41"/>
  <c r="A3921" i="41"/>
  <c r="A4017" i="41"/>
  <c r="B4016" i="41"/>
  <c r="A4176" i="41"/>
  <c r="B4175" i="41"/>
  <c r="B4406" i="41"/>
  <c r="A4407" i="41"/>
  <c r="B5071" i="41"/>
  <c r="A5072" i="41"/>
  <c r="A4244" i="41"/>
  <c r="B4243" i="41"/>
  <c r="B5096" i="41"/>
  <c r="A5097" i="41"/>
  <c r="A4452" i="41"/>
  <c r="B4451" i="41"/>
  <c r="W35" i="44"/>
  <c r="R35" i="44" s="1"/>
  <c r="W36" i="44"/>
  <c r="R36" i="44" s="1"/>
  <c r="I36" i="44"/>
  <c r="I35" i="44"/>
  <c r="I37" i="44"/>
  <c r="R22" i="25"/>
  <c r="M103" i="36"/>
  <c r="L103" i="36"/>
  <c r="I239" i="41"/>
  <c r="F240" i="41"/>
  <c r="I241" i="41"/>
  <c r="X255" i="41"/>
  <c r="X239" i="41"/>
  <c r="X240" i="41"/>
  <c r="W239" i="41"/>
  <c r="R239" i="41" s="1"/>
  <c r="X264" i="41"/>
  <c r="F239" i="41"/>
  <c r="X263" i="41"/>
  <c r="X241" i="41"/>
  <c r="X265" i="41"/>
  <c r="X242" i="41"/>
  <c r="F243" i="41"/>
  <c r="F262" i="41"/>
  <c r="I240" i="41"/>
  <c r="W240" i="41"/>
  <c r="R240" i="41" s="1"/>
  <c r="F241" i="41"/>
  <c r="F265" i="41"/>
  <c r="W244" i="41"/>
  <c r="R244" i="41" s="1"/>
  <c r="F267" i="41"/>
  <c r="F263" i="41"/>
  <c r="F242" i="41"/>
  <c r="X244" i="41"/>
  <c r="W242" i="41"/>
  <c r="R242" i="41" s="1"/>
  <c r="X266" i="41"/>
  <c r="F244" i="41"/>
  <c r="X262" i="41"/>
  <c r="F264" i="41"/>
  <c r="X243" i="41"/>
  <c r="I243" i="41"/>
  <c r="W243" i="41"/>
  <c r="R243" i="41" s="1"/>
  <c r="I242" i="41"/>
  <c r="F266" i="41"/>
  <c r="X267" i="41"/>
  <c r="W241" i="41"/>
  <c r="R241" i="41" s="1"/>
  <c r="I244" i="41"/>
  <c r="I245" i="41"/>
  <c r="X245" i="41"/>
  <c r="W245" i="41"/>
  <c r="R245" i="41" s="1"/>
  <c r="F245" i="41"/>
  <c r="X246" i="41"/>
  <c r="W246" i="41"/>
  <c r="R246" i="41" s="1"/>
  <c r="F246" i="41"/>
  <c r="F248" i="41"/>
  <c r="W250" i="41"/>
  <c r="R250" i="41" s="1"/>
  <c r="W247" i="41"/>
  <c r="R247" i="41" s="1"/>
  <c r="W248" i="41"/>
  <c r="R248" i="41" s="1"/>
  <c r="W249" i="41"/>
  <c r="R249" i="41" s="1"/>
  <c r="I250" i="41"/>
  <c r="I246" i="41"/>
  <c r="F247" i="41"/>
  <c r="F250" i="41"/>
  <c r="I247" i="41"/>
  <c r="F249" i="41"/>
  <c r="X247" i="41"/>
  <c r="X248" i="41"/>
  <c r="X249" i="41"/>
  <c r="I249" i="41"/>
  <c r="I248" i="41"/>
  <c r="X250" i="41"/>
  <c r="R29" i="25"/>
  <c r="L196" i="41"/>
  <c r="M196" i="41"/>
  <c r="X18" i="38"/>
  <c r="F18" i="38"/>
  <c r="W18" i="38"/>
  <c r="A19" i="38"/>
  <c r="B18" i="38"/>
  <c r="B154" i="36"/>
  <c r="A155" i="36"/>
  <c r="M61" i="41"/>
  <c r="L61" i="41"/>
  <c r="B286" i="41"/>
  <c r="A287" i="41"/>
  <c r="L86" i="36"/>
  <c r="M86" i="36"/>
  <c r="A379" i="41"/>
  <c r="B378" i="41"/>
  <c r="A387" i="36"/>
  <c r="B387" i="36" s="1"/>
  <c r="B386" i="36"/>
  <c r="A755" i="36"/>
  <c r="B755" i="36" s="1"/>
  <c r="B754" i="36"/>
  <c r="A1506" i="41"/>
  <c r="B1505" i="41"/>
  <c r="A1966" i="41"/>
  <c r="B1965" i="41"/>
  <c r="A2542" i="41"/>
  <c r="B2541" i="41"/>
  <c r="B2448" i="41"/>
  <c r="A2449" i="41"/>
  <c r="B1439" i="41"/>
  <c r="A1440" i="41"/>
  <c r="B3392" i="41"/>
  <c r="A3393" i="41"/>
  <c r="B3055" i="41"/>
  <c r="A3056" i="41"/>
  <c r="B3056" i="41" s="1"/>
  <c r="B2290" i="41"/>
  <c r="A2291" i="41"/>
  <c r="B3692" i="41"/>
  <c r="A3693" i="41"/>
  <c r="B2749" i="41"/>
  <c r="A2750" i="41"/>
  <c r="A3714" i="41"/>
  <c r="B3713" i="41"/>
  <c r="A3028" i="41"/>
  <c r="B3027" i="41"/>
  <c r="B3990" i="41"/>
  <c r="A3991" i="41"/>
  <c r="B3257" i="41"/>
  <c r="A3258" i="41"/>
  <c r="A4221" i="41"/>
  <c r="B4220" i="41"/>
  <c r="A4289" i="41"/>
  <c r="B4288" i="41"/>
  <c r="A3950" i="41"/>
  <c r="B3949" i="41"/>
  <c r="A4935" i="41"/>
  <c r="B4934" i="41"/>
  <c r="A4153" i="41"/>
  <c r="B4152" i="41"/>
  <c r="A5255" i="41"/>
  <c r="B5254" i="41"/>
  <c r="A5120" i="41"/>
  <c r="B5119" i="41"/>
  <c r="B5143" i="41"/>
  <c r="A5144" i="41"/>
  <c r="B5170" i="41"/>
  <c r="A5171" i="41"/>
  <c r="A497" i="36"/>
  <c r="B496" i="36"/>
  <c r="A571" i="36"/>
  <c r="B571" i="36" s="1"/>
  <c r="B570" i="36"/>
  <c r="W197" i="41"/>
  <c r="R197" i="41" s="1"/>
  <c r="B197" i="41"/>
  <c r="X197" i="41"/>
  <c r="A198" i="41"/>
  <c r="I197" i="41"/>
  <c r="F197" i="41"/>
  <c r="X87" i="36"/>
  <c r="F87" i="36"/>
  <c r="B87" i="36"/>
  <c r="A88" i="36"/>
  <c r="W87" i="36"/>
  <c r="R87" i="36" s="1"/>
  <c r="I87" i="36"/>
  <c r="Q30" i="25"/>
  <c r="N30" i="25"/>
  <c r="M30" i="25"/>
  <c r="P30" i="25"/>
  <c r="K31" i="25"/>
  <c r="O30" i="25"/>
  <c r="B724" i="41"/>
  <c r="A725" i="41"/>
  <c r="A1207" i="41"/>
  <c r="B1206" i="41"/>
  <c r="B869" i="41"/>
  <c r="A870" i="41"/>
  <c r="B1095" i="41"/>
  <c r="A1096" i="41"/>
  <c r="B1644" i="41"/>
  <c r="A1645" i="41"/>
  <c r="B1026" i="41"/>
  <c r="A1027" i="41"/>
  <c r="B2655" i="41"/>
  <c r="A2656" i="41"/>
  <c r="B2109" i="41"/>
  <c r="A2110" i="41"/>
  <c r="B2243" i="41"/>
  <c r="A2244" i="41"/>
  <c r="B1460" i="41"/>
  <c r="A1461" i="41"/>
  <c r="A2019" i="41"/>
  <c r="B2018" i="41"/>
  <c r="A2681" i="41"/>
  <c r="B2680" i="41"/>
  <c r="A3439" i="41"/>
  <c r="B3438" i="41"/>
  <c r="B3760" i="41"/>
  <c r="A3761" i="41"/>
  <c r="B2588" i="41"/>
  <c r="A2589" i="41"/>
  <c r="B2127" i="41"/>
  <c r="A2128" i="41"/>
  <c r="B3009" i="41"/>
  <c r="A3010" i="41"/>
  <c r="B3010" i="41" s="1"/>
  <c r="A3972" i="41"/>
  <c r="B3971" i="41"/>
  <c r="B4705" i="41"/>
  <c r="A4706" i="41"/>
  <c r="A3531" i="41"/>
  <c r="B3530" i="41"/>
  <c r="A3371" i="41"/>
  <c r="B3370" i="41"/>
  <c r="B4380" i="41"/>
  <c r="A4381" i="41"/>
  <c r="A4110" i="41"/>
  <c r="B4109" i="41"/>
  <c r="B4892" i="41"/>
  <c r="A4893" i="41"/>
  <c r="B4268" i="41"/>
  <c r="A4269" i="41"/>
  <c r="B4128" i="41"/>
  <c r="A4129" i="41"/>
  <c r="A5211" i="41"/>
  <c r="B5210" i="41"/>
  <c r="A18" i="41"/>
  <c r="B17" i="41"/>
  <c r="W17" i="41"/>
  <c r="R17" i="41" s="1"/>
  <c r="I17" i="41"/>
  <c r="X17" i="41"/>
  <c r="F17" i="41"/>
  <c r="R5" i="25"/>
  <c r="L147" i="41"/>
  <c r="M147" i="41"/>
  <c r="A220" i="36"/>
  <c r="B219" i="36"/>
  <c r="H22" i="25"/>
  <c r="L34" i="36"/>
  <c r="M34" i="36"/>
  <c r="L127" i="36"/>
  <c r="M127" i="36"/>
  <c r="M82" i="36"/>
  <c r="L82" i="36"/>
  <c r="A361" i="36"/>
  <c r="B360" i="36"/>
  <c r="L13" i="41"/>
  <c r="M13" i="41"/>
  <c r="G8" i="25"/>
  <c r="D8" i="25"/>
  <c r="A9" i="25"/>
  <c r="F8" i="25"/>
  <c r="E8" i="25"/>
  <c r="C8" i="25"/>
  <c r="A107" i="41"/>
  <c r="B106" i="41"/>
  <c r="X106" i="41"/>
  <c r="I106" i="41"/>
  <c r="F106" i="41"/>
  <c r="P9" i="25"/>
  <c r="O9" i="25"/>
  <c r="K10" i="25"/>
  <c r="Q9" i="25"/>
  <c r="N9" i="25"/>
  <c r="M9" i="25"/>
  <c r="B85" i="38"/>
  <c r="X85" i="38"/>
  <c r="A86" i="38"/>
  <c r="F85" i="38"/>
  <c r="W85" i="38"/>
  <c r="F151" i="41"/>
  <c r="X151" i="41"/>
  <c r="I151" i="41"/>
  <c r="W151" i="41"/>
  <c r="R151" i="41" s="1"/>
  <c r="A152" i="41"/>
  <c r="B151" i="41"/>
  <c r="A982" i="36"/>
  <c r="B981" i="36"/>
  <c r="L16" i="41"/>
  <c r="M16" i="41"/>
  <c r="A40" i="41"/>
  <c r="F39" i="41"/>
  <c r="I39" i="41"/>
  <c r="B39" i="41"/>
  <c r="X39" i="41"/>
  <c r="W39" i="41"/>
  <c r="R39" i="41" s="1"/>
  <c r="A337" i="41"/>
  <c r="B336" i="41"/>
  <c r="B1051" i="41"/>
  <c r="A1052" i="41"/>
  <c r="B1231" i="41"/>
  <c r="A1232" i="41"/>
  <c r="A1851" i="41"/>
  <c r="B1850" i="41"/>
  <c r="A1423" i="41"/>
  <c r="B1423" i="41" s="1"/>
  <c r="B1422" i="41"/>
  <c r="B1253" i="41"/>
  <c r="A1254" i="41"/>
  <c r="A1691" i="41"/>
  <c r="B1690" i="41"/>
  <c r="B2565" i="41"/>
  <c r="A2566" i="41"/>
  <c r="A2157" i="41"/>
  <c r="B2156" i="41"/>
  <c r="B2794" i="41"/>
  <c r="A2795" i="41"/>
  <c r="A2334" i="41"/>
  <c r="B2333" i="41"/>
  <c r="B2402" i="41"/>
  <c r="A2403" i="41"/>
  <c r="A1874" i="41"/>
  <c r="B1873" i="41"/>
  <c r="B3668" i="41"/>
  <c r="A3669" i="41"/>
  <c r="A3784" i="41"/>
  <c r="B3783" i="41"/>
  <c r="A3144" i="41"/>
  <c r="B3143" i="41"/>
  <c r="B2036" i="41"/>
  <c r="A2037" i="41"/>
  <c r="B4429" i="41"/>
  <c r="A4430" i="41"/>
  <c r="B3100" i="41"/>
  <c r="A3101" i="41"/>
  <c r="B4610" i="41"/>
  <c r="A4611" i="41"/>
  <c r="A4083" i="41"/>
  <c r="B4082" i="41"/>
  <c r="B4338" i="41"/>
  <c r="A4339" i="41"/>
  <c r="B5050" i="41"/>
  <c r="A5051" i="41"/>
  <c r="A4660" i="41"/>
  <c r="B4659" i="41"/>
  <c r="B4634" i="41"/>
  <c r="A4635" i="41"/>
  <c r="B4911" i="41"/>
  <c r="A4912" i="41"/>
  <c r="R7" i="25"/>
  <c r="R27" i="25"/>
  <c r="F12" i="44"/>
  <c r="W12" i="44"/>
  <c r="R12" i="44" s="1"/>
  <c r="F37" i="44"/>
  <c r="I12" i="44"/>
  <c r="W13" i="44"/>
  <c r="R13" i="44" s="1"/>
  <c r="I13" i="44"/>
  <c r="F36" i="44"/>
  <c r="X12" i="44"/>
  <c r="F13" i="44"/>
  <c r="X36" i="44"/>
  <c r="X35" i="44"/>
  <c r="F14" i="44"/>
  <c r="F35" i="44"/>
  <c r="X13" i="44"/>
  <c r="F15" i="44"/>
  <c r="X15" i="44"/>
  <c r="F17" i="44"/>
  <c r="I14" i="44"/>
  <c r="W14" i="44"/>
  <c r="R14" i="44" s="1"/>
  <c r="I15" i="44"/>
  <c r="F19" i="44"/>
  <c r="X19" i="44"/>
  <c r="X14" i="44"/>
  <c r="X37" i="44"/>
  <c r="F16" i="44"/>
  <c r="I17" i="44"/>
  <c r="W15" i="44"/>
  <c r="R15" i="44" s="1"/>
  <c r="W16" i="44"/>
  <c r="R16" i="44" s="1"/>
  <c r="F18" i="44"/>
  <c r="I18" i="44"/>
  <c r="I16" i="44"/>
  <c r="X16" i="44"/>
  <c r="W19" i="44"/>
  <c r="R19" i="44" s="1"/>
  <c r="W17" i="44"/>
  <c r="R17" i="44" s="1"/>
  <c r="X17" i="44"/>
  <c r="X18" i="44"/>
  <c r="I19" i="44"/>
  <c r="W18" i="44"/>
  <c r="R18" i="44" s="1"/>
  <c r="W20" i="44"/>
  <c r="R20" i="44" s="1"/>
  <c r="I17" i="38"/>
  <c r="R17" i="38"/>
  <c r="B217" i="41"/>
  <c r="I217" i="41"/>
  <c r="F217" i="41"/>
  <c r="A218" i="41"/>
  <c r="W131" i="36"/>
  <c r="R131" i="36" s="1"/>
  <c r="F131" i="36"/>
  <c r="B131" i="36"/>
  <c r="A132" i="36"/>
  <c r="X131" i="36"/>
  <c r="L150" i="41"/>
  <c r="M150" i="41"/>
  <c r="L62" i="36"/>
  <c r="M62" i="36"/>
  <c r="R28" i="25"/>
  <c r="R14" i="10"/>
  <c r="M41" i="36"/>
  <c r="L41" i="36"/>
  <c r="L9" i="36"/>
  <c r="M9" i="36"/>
  <c r="B541" i="36"/>
  <c r="A542" i="36"/>
  <c r="L81" i="36"/>
  <c r="M81" i="36"/>
  <c r="L82" i="41"/>
  <c r="M82" i="41"/>
  <c r="B845" i="36"/>
  <c r="A846" i="36"/>
  <c r="Z39" i="10"/>
  <c r="B39" i="10"/>
  <c r="I39" i="10"/>
  <c r="W39" i="10"/>
  <c r="F39" i="10"/>
  <c r="Y39" i="10"/>
  <c r="X39" i="10"/>
  <c r="A40" i="10"/>
  <c r="W107" i="38"/>
  <c r="X107" i="38"/>
  <c r="B107" i="38"/>
  <c r="F107" i="38"/>
  <c r="A108" i="38"/>
  <c r="B680" i="36"/>
  <c r="A681" i="36"/>
  <c r="M84" i="36"/>
  <c r="I63" i="41"/>
  <c r="B63" i="41"/>
  <c r="A64" i="41"/>
  <c r="F63" i="41"/>
  <c r="X63" i="41"/>
  <c r="W63" i="41"/>
  <c r="R63" i="41" s="1"/>
  <c r="B660" i="36"/>
  <c r="A661" i="36"/>
  <c r="A425" i="41"/>
  <c r="B424" i="41"/>
  <c r="M38" i="41"/>
  <c r="L38" i="41"/>
  <c r="B339" i="36"/>
  <c r="A340" i="36"/>
  <c r="B914" i="41"/>
  <c r="A915" i="41"/>
  <c r="A802" i="41"/>
  <c r="B802" i="41" s="1"/>
  <c r="B801" i="41"/>
  <c r="B937" i="41"/>
  <c r="A938" i="41"/>
  <c r="B1350" i="41"/>
  <c r="A1351" i="41"/>
  <c r="B2471" i="41"/>
  <c r="A2472" i="41"/>
  <c r="A2887" i="41"/>
  <c r="B2886" i="41"/>
  <c r="B2518" i="41"/>
  <c r="A2519" i="41"/>
  <c r="A2613" i="41"/>
  <c r="B2612" i="41"/>
  <c r="A2198" i="41"/>
  <c r="B2197" i="41"/>
  <c r="B3076" i="41"/>
  <c r="A3077" i="41"/>
  <c r="A3464" i="41"/>
  <c r="B3463" i="41"/>
  <c r="B3303" i="41"/>
  <c r="A3304" i="41"/>
  <c r="B3193" i="41"/>
  <c r="A3194" i="41"/>
  <c r="B3194" i="41" s="1"/>
  <c r="A4591" i="41"/>
  <c r="B4590" i="41"/>
  <c r="B4476" i="41"/>
  <c r="A4477" i="41"/>
  <c r="A4520" i="41"/>
  <c r="B4519" i="41"/>
  <c r="A4060" i="41"/>
  <c r="B4059" i="41"/>
  <c r="A4773" i="41"/>
  <c r="B4772" i="41"/>
  <c r="A5303" i="41"/>
  <c r="B5302" i="41"/>
  <c r="A5234" i="41"/>
  <c r="B5233" i="41"/>
  <c r="B5002" i="41"/>
  <c r="A5003" i="41"/>
  <c r="A5191" i="41"/>
  <c r="B5190" i="41"/>
  <c r="R8" i="25"/>
  <c r="L105" i="41"/>
  <c r="M105" i="41"/>
  <c r="E23" i="25"/>
  <c r="F23" i="25"/>
  <c r="D23" i="25"/>
  <c r="C23" i="25"/>
  <c r="A24" i="25"/>
  <c r="G23" i="25"/>
  <c r="R25" i="25"/>
  <c r="R23" i="25"/>
  <c r="B36" i="44"/>
  <c r="A37" i="44"/>
  <c r="I171" i="41"/>
  <c r="W170" i="41"/>
  <c r="R170" i="41" s="1"/>
  <c r="I170" i="41"/>
  <c r="I172" i="41"/>
  <c r="W171" i="41"/>
  <c r="R171" i="41" s="1"/>
  <c r="W172" i="41"/>
  <c r="R172" i="41" s="1"/>
  <c r="X36" i="38"/>
  <c r="F36" i="38"/>
  <c r="A37" i="38"/>
  <c r="B36" i="38"/>
  <c r="W36" i="38"/>
  <c r="L102" i="41"/>
  <c r="M102" i="41"/>
  <c r="L36" i="36"/>
  <c r="M36" i="36"/>
  <c r="L128" i="36"/>
  <c r="M128" i="36"/>
  <c r="B290" i="36"/>
  <c r="A291" i="36"/>
  <c r="A313" i="36"/>
  <c r="B312" i="36"/>
  <c r="M195" i="41"/>
  <c r="L195" i="41"/>
  <c r="L194" i="41"/>
  <c r="M194" i="41"/>
  <c r="X83" i="41"/>
  <c r="A84" i="41"/>
  <c r="F83" i="41"/>
  <c r="I83" i="41"/>
  <c r="B83" i="41"/>
  <c r="W83" i="41"/>
  <c r="R83" i="41" s="1"/>
  <c r="L12" i="36"/>
  <c r="M12" i="36"/>
  <c r="B61" i="38"/>
  <c r="F61" i="38"/>
  <c r="A62" i="38"/>
  <c r="X61" i="38"/>
  <c r="W61" i="38"/>
  <c r="F42" i="36"/>
  <c r="W42" i="36"/>
  <c r="R42" i="36" s="1"/>
  <c r="A43" i="36"/>
  <c r="I42" i="36"/>
  <c r="B42" i="36"/>
  <c r="X42" i="36"/>
  <c r="B708" i="36"/>
  <c r="A709" i="36"/>
  <c r="B709" i="36" s="1"/>
  <c r="A571" i="41"/>
  <c r="B570" i="41"/>
  <c r="A1162" i="41"/>
  <c r="B1161" i="41"/>
  <c r="B1830" i="41"/>
  <c r="A1831" i="41"/>
  <c r="B1370" i="41"/>
  <c r="A1371" i="41"/>
  <c r="A1530" i="41"/>
  <c r="B1529" i="41"/>
  <c r="B1714" i="41"/>
  <c r="A1715" i="41"/>
  <c r="B2380" i="41"/>
  <c r="A2381" i="41"/>
  <c r="B2632" i="41"/>
  <c r="A2633" i="41"/>
  <c r="B1991" i="41"/>
  <c r="A1992" i="41"/>
  <c r="A3235" i="41"/>
  <c r="B3234" i="41"/>
  <c r="B3348" i="41"/>
  <c r="A3349" i="41"/>
  <c r="A3600" i="41"/>
  <c r="B3599" i="41"/>
  <c r="A3738" i="41"/>
  <c r="B3737" i="41"/>
  <c r="A3807" i="41"/>
  <c r="B3806" i="41"/>
  <c r="B3485" i="41"/>
  <c r="A3486" i="41"/>
  <c r="A4501" i="41"/>
  <c r="B4500" i="41"/>
  <c r="B4197" i="41"/>
  <c r="A4198" i="41"/>
  <c r="A4751" i="41"/>
  <c r="B4750" i="41"/>
  <c r="A5282" i="41"/>
  <c r="B5281" i="41"/>
  <c r="E3" i="42" l="1"/>
  <c r="T26" i="25"/>
  <c r="T6" i="25"/>
  <c r="H2" i="42"/>
  <c r="C8" i="24"/>
  <c r="E3" i="3"/>
  <c r="E2" i="42"/>
  <c r="F2" i="42"/>
  <c r="E4" i="42"/>
  <c r="H4" i="42"/>
  <c r="F4" i="42"/>
  <c r="H3" i="42"/>
  <c r="F3" i="42"/>
  <c r="F5" i="42"/>
  <c r="E5" i="42"/>
  <c r="H5" i="42"/>
  <c r="H5" i="25"/>
  <c r="I5" i="25" s="1"/>
  <c r="J5" i="25" s="1"/>
  <c r="L104" i="36"/>
  <c r="M104" i="36"/>
  <c r="S143" i="36"/>
  <c r="S166" i="36" s="1"/>
  <c r="N143" i="36"/>
  <c r="N166" i="36" s="1"/>
  <c r="U141" i="36"/>
  <c r="U164" i="36" s="1"/>
  <c r="D143" i="36"/>
  <c r="D166" i="36" s="1"/>
  <c r="D140" i="36"/>
  <c r="I155" i="36" s="1"/>
  <c r="P141" i="36"/>
  <c r="P164" i="36" s="1"/>
  <c r="B143" i="36"/>
  <c r="B166" i="36" s="1"/>
  <c r="H141" i="36"/>
  <c r="H164" i="36" s="1"/>
  <c r="J143" i="36"/>
  <c r="J166" i="36" s="1"/>
  <c r="G142" i="36"/>
  <c r="G165" i="36" s="1"/>
  <c r="L106" i="36"/>
  <c r="M106" i="36"/>
  <c r="M57" i="36"/>
  <c r="L57" i="36"/>
  <c r="L55" i="36"/>
  <c r="M55" i="36"/>
  <c r="L124" i="36"/>
  <c r="M124" i="36"/>
  <c r="L60" i="36"/>
  <c r="M60" i="36"/>
  <c r="M80" i="36"/>
  <c r="L80" i="36"/>
  <c r="M108" i="36"/>
  <c r="L108" i="36"/>
  <c r="I81" i="36"/>
  <c r="W80" i="36"/>
  <c r="R80" i="36" s="1"/>
  <c r="W79" i="36"/>
  <c r="R79" i="36" s="1"/>
  <c r="W82" i="36"/>
  <c r="R82" i="36" s="1"/>
  <c r="I78" i="36"/>
  <c r="W83" i="36"/>
  <c r="R83" i="36" s="1"/>
  <c r="I80" i="36"/>
  <c r="I86" i="36"/>
  <c r="W86" i="36"/>
  <c r="R86" i="36" s="1"/>
  <c r="W85" i="36"/>
  <c r="R85" i="36" s="1"/>
  <c r="W78" i="36"/>
  <c r="R78" i="36" s="1"/>
  <c r="I85" i="36"/>
  <c r="I82" i="36"/>
  <c r="W81" i="36"/>
  <c r="R81" i="36" s="1"/>
  <c r="I83" i="36"/>
  <c r="I79" i="36"/>
  <c r="W84" i="36"/>
  <c r="R84" i="36" s="1"/>
  <c r="I84" i="36"/>
  <c r="L59" i="36"/>
  <c r="M59" i="36"/>
  <c r="L78" i="36"/>
  <c r="M78" i="36"/>
  <c r="L61" i="36"/>
  <c r="M61" i="36"/>
  <c r="L126" i="36"/>
  <c r="M126" i="36"/>
  <c r="M102" i="36"/>
  <c r="L102" i="36"/>
  <c r="L109" i="36"/>
  <c r="M109" i="36"/>
  <c r="M107" i="36"/>
  <c r="L107" i="36"/>
  <c r="M125" i="36"/>
  <c r="L125" i="36"/>
  <c r="M83" i="36"/>
  <c r="L83" i="36"/>
  <c r="L105" i="36"/>
  <c r="M105" i="36"/>
  <c r="L58" i="36"/>
  <c r="M58" i="36"/>
  <c r="L129" i="36"/>
  <c r="M129" i="36"/>
  <c r="I128" i="36"/>
  <c r="I124" i="36"/>
  <c r="I125" i="36"/>
  <c r="W128" i="36"/>
  <c r="R128" i="36" s="1"/>
  <c r="W126" i="36"/>
  <c r="R126" i="36" s="1"/>
  <c r="I129" i="36"/>
  <c r="W129" i="36"/>
  <c r="R129" i="36" s="1"/>
  <c r="I126" i="36"/>
  <c r="W127" i="36"/>
  <c r="R127" i="36" s="1"/>
  <c r="W124" i="36"/>
  <c r="R124" i="36" s="1"/>
  <c r="I127" i="36"/>
  <c r="W125" i="36"/>
  <c r="R125" i="36" s="1"/>
  <c r="I130" i="36"/>
  <c r="W130" i="36"/>
  <c r="R130" i="36" s="1"/>
  <c r="I131" i="36"/>
  <c r="M79" i="36"/>
  <c r="L79" i="36"/>
  <c r="M101" i="36"/>
  <c r="L101" i="36"/>
  <c r="L56" i="36"/>
  <c r="M56" i="36"/>
  <c r="M85" i="36"/>
  <c r="L85" i="36"/>
  <c r="A231" i="36"/>
  <c r="A185" i="36"/>
  <c r="R9" i="25"/>
  <c r="B1162" i="41"/>
  <c r="A1163" i="41"/>
  <c r="I43" i="36"/>
  <c r="W43" i="36"/>
  <c r="R43" i="36" s="1"/>
  <c r="F43" i="36"/>
  <c r="G44" i="36" s="1"/>
  <c r="X43" i="36"/>
  <c r="B43" i="36"/>
  <c r="S25" i="25"/>
  <c r="T25" i="25" s="1"/>
  <c r="A4636" i="41"/>
  <c r="B4635" i="41"/>
  <c r="B2037" i="41"/>
  <c r="A2038" i="41"/>
  <c r="L151" i="41"/>
  <c r="M151" i="41"/>
  <c r="A10" i="25"/>
  <c r="C9" i="25"/>
  <c r="G9" i="25"/>
  <c r="E9" i="25"/>
  <c r="D9" i="25"/>
  <c r="F9" i="25"/>
  <c r="A362" i="36"/>
  <c r="B361" i="36"/>
  <c r="F18" i="41"/>
  <c r="X18" i="41"/>
  <c r="W18" i="41"/>
  <c r="R18" i="41" s="1"/>
  <c r="I18" i="41"/>
  <c r="A19" i="41"/>
  <c r="B18" i="41"/>
  <c r="B3531" i="41"/>
  <c r="A3532" i="41"/>
  <c r="A2682" i="41"/>
  <c r="B2681" i="41"/>
  <c r="N31" i="25"/>
  <c r="Q31" i="25"/>
  <c r="K32" i="25"/>
  <c r="M31" i="25"/>
  <c r="P31" i="25"/>
  <c r="O31" i="25"/>
  <c r="B4153" i="41"/>
  <c r="A4154" i="41"/>
  <c r="A4222" i="41"/>
  <c r="B4221" i="41"/>
  <c r="A3715" i="41"/>
  <c r="B3714" i="41"/>
  <c r="B2542" i="41"/>
  <c r="A2543" i="41"/>
  <c r="L267" i="41"/>
  <c r="M267" i="41"/>
  <c r="M265" i="41"/>
  <c r="L265" i="41"/>
  <c r="I263" i="41"/>
  <c r="W263" i="41"/>
  <c r="R263" i="41" s="1"/>
  <c r="W266" i="41"/>
  <c r="R266" i="41" s="1"/>
  <c r="I262" i="41"/>
  <c r="W262" i="41"/>
  <c r="R262" i="41" s="1"/>
  <c r="I265" i="41"/>
  <c r="I267" i="41"/>
  <c r="W264" i="41"/>
  <c r="R264" i="41" s="1"/>
  <c r="W265" i="41"/>
  <c r="R265" i="41" s="1"/>
  <c r="I264" i="41"/>
  <c r="I266" i="41"/>
  <c r="W267" i="41"/>
  <c r="R267" i="41" s="1"/>
  <c r="A5098" i="41"/>
  <c r="B5097" i="41"/>
  <c r="A4571" i="41"/>
  <c r="B4570" i="41"/>
  <c r="B3875" i="41"/>
  <c r="A3876" i="41"/>
  <c r="B1391" i="41"/>
  <c r="A1392" i="41"/>
  <c r="B4819" i="41"/>
  <c r="A4820" i="41"/>
  <c r="A2705" i="41"/>
  <c r="B2704" i="41"/>
  <c r="B2271" i="41"/>
  <c r="A2272" i="41"/>
  <c r="B20" i="44"/>
  <c r="A21" i="44"/>
  <c r="A475" i="36"/>
  <c r="B474" i="36"/>
  <c r="A3739" i="41"/>
  <c r="B3738" i="41"/>
  <c r="A1531" i="41"/>
  <c r="B1530" i="41"/>
  <c r="W37" i="38"/>
  <c r="F37" i="38"/>
  <c r="B37" i="38"/>
  <c r="X37" i="38"/>
  <c r="A38" i="38"/>
  <c r="B681" i="36"/>
  <c r="A682" i="36"/>
  <c r="F40" i="10"/>
  <c r="I40" i="10"/>
  <c r="A41" i="10"/>
  <c r="X40" i="10"/>
  <c r="Y40" i="10"/>
  <c r="Z40" i="10"/>
  <c r="W40" i="10"/>
  <c r="B40" i="10"/>
  <c r="A847" i="36"/>
  <c r="B847" i="36" s="1"/>
  <c r="B846" i="36"/>
  <c r="B542" i="36"/>
  <c r="A543" i="36"/>
  <c r="B5282" i="41"/>
  <c r="A5283" i="41"/>
  <c r="B4751" i="41"/>
  <c r="A4752" i="41"/>
  <c r="A3808" i="41"/>
  <c r="B3807" i="41"/>
  <c r="A3236" i="41"/>
  <c r="B3235" i="41"/>
  <c r="A314" i="36"/>
  <c r="B313" i="36"/>
  <c r="S8" i="25"/>
  <c r="T8" i="25" s="1"/>
  <c r="A5192" i="41"/>
  <c r="B5191" i="41"/>
  <c r="A4774" i="41"/>
  <c r="B4773" i="41"/>
  <c r="A4592" i="41"/>
  <c r="B4591" i="41"/>
  <c r="B2887" i="41"/>
  <c r="A2888" i="41"/>
  <c r="A426" i="41"/>
  <c r="B425" i="41"/>
  <c r="A4199" i="41"/>
  <c r="B4198" i="41"/>
  <c r="A1993" i="41"/>
  <c r="B1992" i="41"/>
  <c r="X84" i="41"/>
  <c r="F84" i="41"/>
  <c r="W84" i="41"/>
  <c r="R84" i="41" s="1"/>
  <c r="I84" i="41"/>
  <c r="B84" i="41"/>
  <c r="A85" i="41"/>
  <c r="B291" i="36"/>
  <c r="A292" i="36"/>
  <c r="B5003" i="41"/>
  <c r="A5004" i="41"/>
  <c r="B2472" i="41"/>
  <c r="A2473" i="41"/>
  <c r="B915" i="41"/>
  <c r="A916" i="41"/>
  <c r="B661" i="36"/>
  <c r="A662" i="36"/>
  <c r="L35" i="44"/>
  <c r="M35" i="44"/>
  <c r="A4084" i="41"/>
  <c r="B4083" i="41"/>
  <c r="B1874" i="41"/>
  <c r="A1875" i="41"/>
  <c r="A2158" i="41"/>
  <c r="B2157" i="41"/>
  <c r="B337" i="41"/>
  <c r="A338" i="41"/>
  <c r="S9" i="25"/>
  <c r="T9" i="25" s="1"/>
  <c r="M106" i="41"/>
  <c r="L106" i="41"/>
  <c r="I22" i="25"/>
  <c r="J22" i="25" s="1"/>
  <c r="A4707" i="41"/>
  <c r="B4706" i="41"/>
  <c r="B2589" i="41"/>
  <c r="A2590" i="41"/>
  <c r="A2657" i="41"/>
  <c r="B2656" i="41"/>
  <c r="B870" i="41"/>
  <c r="A871" i="41"/>
  <c r="B871" i="41" s="1"/>
  <c r="B5144" i="41"/>
  <c r="A5145" i="41"/>
  <c r="B3258" i="41"/>
  <c r="A3259" i="41"/>
  <c r="A2751" i="41"/>
  <c r="B2750" i="41"/>
  <c r="A3394" i="41"/>
  <c r="B3393" i="41"/>
  <c r="A20" i="38"/>
  <c r="W19" i="38"/>
  <c r="B19" i="38"/>
  <c r="F19" i="38"/>
  <c r="X19" i="38"/>
  <c r="T29" i="25"/>
  <c r="S29" i="25"/>
  <c r="M248" i="41"/>
  <c r="L248" i="41"/>
  <c r="M266" i="41"/>
  <c r="L266" i="41"/>
  <c r="L241" i="41"/>
  <c r="M241" i="41"/>
  <c r="B4176" i="41"/>
  <c r="A4177" i="41"/>
  <c r="B3509" i="41"/>
  <c r="A3510" i="41"/>
  <c r="B1306" i="41"/>
  <c r="A1307" i="41"/>
  <c r="A2497" i="41"/>
  <c r="B2496" i="41"/>
  <c r="A314" i="41"/>
  <c r="B313" i="41"/>
  <c r="A613" i="36"/>
  <c r="B612" i="36"/>
  <c r="B2084" i="41"/>
  <c r="A2085" i="41"/>
  <c r="B4313" i="41"/>
  <c r="A4314" i="41"/>
  <c r="B2432" i="41"/>
  <c r="A2433" i="41"/>
  <c r="B407" i="36"/>
  <c r="A408" i="36"/>
  <c r="F285" i="41"/>
  <c r="X309" i="41"/>
  <c r="I285" i="41"/>
  <c r="I286" i="41"/>
  <c r="X301" i="41"/>
  <c r="X285" i="41"/>
  <c r="X287" i="41"/>
  <c r="X308" i="41"/>
  <c r="W286" i="41"/>
  <c r="R286" i="41" s="1"/>
  <c r="F286" i="41"/>
  <c r="F287" i="41"/>
  <c r="I287" i="41"/>
  <c r="W285" i="41"/>
  <c r="R285" i="41" s="1"/>
  <c r="F311" i="41"/>
  <c r="X286" i="41"/>
  <c r="F312" i="41"/>
  <c r="W287" i="41"/>
  <c r="R287" i="41" s="1"/>
  <c r="F308" i="41"/>
  <c r="X310" i="41"/>
  <c r="F309" i="41"/>
  <c r="F310" i="41"/>
  <c r="X311" i="41"/>
  <c r="X313" i="41"/>
  <c r="F313" i="41"/>
  <c r="X312" i="41"/>
  <c r="X314" i="41"/>
  <c r="F314" i="41"/>
  <c r="M15" i="10"/>
  <c r="L15" i="10"/>
  <c r="B4060" i="41"/>
  <c r="A4061" i="41"/>
  <c r="B2198" i="41"/>
  <c r="A2199" i="41"/>
  <c r="X20" i="44"/>
  <c r="L37" i="44"/>
  <c r="M37" i="44"/>
  <c r="L36" i="44"/>
  <c r="M36" i="44"/>
  <c r="A4612" i="41"/>
  <c r="B4611" i="41"/>
  <c r="B2403" i="41"/>
  <c r="A2404" i="41"/>
  <c r="A2567" i="41"/>
  <c r="B2566" i="41"/>
  <c r="S5" i="25"/>
  <c r="T5" i="25" s="1"/>
  <c r="B5211" i="41"/>
  <c r="A5212" i="41"/>
  <c r="B4110" i="41"/>
  <c r="A4111" i="41"/>
  <c r="A2020" i="41"/>
  <c r="B2019" i="41"/>
  <c r="R30" i="25"/>
  <c r="M87" i="36"/>
  <c r="L87" i="36"/>
  <c r="B4935" i="41"/>
  <c r="A4936" i="41"/>
  <c r="A1967" i="41"/>
  <c r="B1966" i="41"/>
  <c r="B379" i="41"/>
  <c r="A380" i="41"/>
  <c r="M247" i="41"/>
  <c r="L247" i="41"/>
  <c r="L263" i="41"/>
  <c r="M263" i="41"/>
  <c r="A1814" i="41"/>
  <c r="B1814" i="41" s="1"/>
  <c r="B1813" i="41"/>
  <c r="B960" i="41"/>
  <c r="A961" i="41"/>
  <c r="M171" i="41"/>
  <c r="L171" i="41"/>
  <c r="A4873" i="41"/>
  <c r="B4873" i="41" s="1"/>
  <c r="B4872" i="41"/>
  <c r="A2179" i="41"/>
  <c r="B2178" i="41"/>
  <c r="A2726" i="41"/>
  <c r="B2725" i="41"/>
  <c r="B1116" i="41"/>
  <c r="A1117" i="41"/>
  <c r="B203" i="36"/>
  <c r="A204" i="36"/>
  <c r="B204" i="36" s="1"/>
  <c r="B65" i="36"/>
  <c r="F65" i="36"/>
  <c r="A66" i="36"/>
  <c r="X65" i="36"/>
  <c r="I65" i="36"/>
  <c r="W65" i="36"/>
  <c r="R65" i="36" s="1"/>
  <c r="B4544" i="41"/>
  <c r="A4545" i="41"/>
  <c r="B3559" i="41"/>
  <c r="A3560" i="41"/>
  <c r="B2958" i="41"/>
  <c r="A2959" i="41"/>
  <c r="A1762" i="41"/>
  <c r="B1761" i="41"/>
  <c r="B1277" i="41"/>
  <c r="A1278" i="41"/>
  <c r="L110" i="36"/>
  <c r="M110" i="36"/>
  <c r="R15" i="10"/>
  <c r="I18" i="38"/>
  <c r="R18" i="38"/>
  <c r="M250" i="41"/>
  <c r="L250" i="41"/>
  <c r="M245" i="41"/>
  <c r="L245" i="41"/>
  <c r="M244" i="41"/>
  <c r="L244" i="41"/>
  <c r="G251" i="41"/>
  <c r="A4245" i="41"/>
  <c r="B4244" i="41"/>
  <c r="A4018" i="41"/>
  <c r="B4017" i="41"/>
  <c r="A2980" i="41"/>
  <c r="B2979" i="41"/>
  <c r="A357" i="41"/>
  <c r="B356" i="41"/>
  <c r="B889" i="36"/>
  <c r="A890" i="36"/>
  <c r="A173" i="41"/>
  <c r="B172" i="41"/>
  <c r="X172" i="41"/>
  <c r="F172" i="41"/>
  <c r="A3652" i="41"/>
  <c r="B3651" i="41"/>
  <c r="L64" i="36"/>
  <c r="M64" i="36"/>
  <c r="B4362" i="41"/>
  <c r="A4363" i="41"/>
  <c r="B2318" i="41"/>
  <c r="A2319" i="41"/>
  <c r="B1186" i="41"/>
  <c r="A1187" i="41"/>
  <c r="M83" i="41"/>
  <c r="L83" i="41"/>
  <c r="C24" i="25"/>
  <c r="D24" i="25"/>
  <c r="F24" i="25"/>
  <c r="G24" i="25"/>
  <c r="A25" i="25"/>
  <c r="E24" i="25"/>
  <c r="A1352" i="41"/>
  <c r="B1351" i="41"/>
  <c r="B340" i="36"/>
  <c r="A341" i="36"/>
  <c r="B341" i="36" s="1"/>
  <c r="B4660" i="41"/>
  <c r="A4661" i="41"/>
  <c r="A3145" i="41"/>
  <c r="B3144" i="41"/>
  <c r="A1852" i="41"/>
  <c r="B1851" i="41"/>
  <c r="L39" i="41"/>
  <c r="M39" i="41"/>
  <c r="B982" i="36"/>
  <c r="A983" i="36"/>
  <c r="R36" i="38"/>
  <c r="I36" i="38"/>
  <c r="H23" i="25"/>
  <c r="A5235" i="41"/>
  <c r="B5234" i="41"/>
  <c r="B4520" i="41"/>
  <c r="A4521" i="41"/>
  <c r="B2613" i="41"/>
  <c r="A2614" i="41"/>
  <c r="M63" i="41"/>
  <c r="L63" i="41"/>
  <c r="L39" i="10"/>
  <c r="M39" i="10"/>
  <c r="M131" i="36"/>
  <c r="L131" i="36"/>
  <c r="W218" i="41"/>
  <c r="R218" i="41" s="1"/>
  <c r="A219" i="41"/>
  <c r="B218" i="41"/>
  <c r="I218" i="41"/>
  <c r="X218" i="41"/>
  <c r="F218" i="41"/>
  <c r="F20" i="44"/>
  <c r="L14" i="44"/>
  <c r="M14" i="44"/>
  <c r="L15" i="44"/>
  <c r="M15" i="44"/>
  <c r="L12" i="44"/>
  <c r="M12" i="44"/>
  <c r="S27" i="25"/>
  <c r="T27" i="25"/>
  <c r="A5052" i="41"/>
  <c r="B5051" i="41"/>
  <c r="A3102" i="41"/>
  <c r="B3102" i="41" s="1"/>
  <c r="B3101" i="41"/>
  <c r="B1232" i="41"/>
  <c r="A1233" i="41"/>
  <c r="F86" i="38"/>
  <c r="A87" i="38"/>
  <c r="W86" i="38"/>
  <c r="X86" i="38"/>
  <c r="B86" i="38"/>
  <c r="O10" i="25"/>
  <c r="P10" i="25"/>
  <c r="Q10" i="25"/>
  <c r="N10" i="25"/>
  <c r="M10" i="25"/>
  <c r="K11" i="25"/>
  <c r="M17" i="41"/>
  <c r="L17" i="41"/>
  <c r="A3973" i="41"/>
  <c r="B3972" i="41"/>
  <c r="B1207" i="41"/>
  <c r="A1208" i="41"/>
  <c r="B5120" i="41"/>
  <c r="A5121" i="41"/>
  <c r="B3950" i="41"/>
  <c r="A3951" i="41"/>
  <c r="A1507" i="41"/>
  <c r="B1506" i="41"/>
  <c r="A156" i="36"/>
  <c r="B155" i="36"/>
  <c r="X155" i="36"/>
  <c r="L264" i="41"/>
  <c r="M264" i="41"/>
  <c r="B5072" i="41"/>
  <c r="A5073" i="41"/>
  <c r="B3921" i="41"/>
  <c r="A3922" i="41"/>
  <c r="B3323" i="41"/>
  <c r="A3324" i="41"/>
  <c r="B1738" i="41"/>
  <c r="A1739" i="41"/>
  <c r="B1141" i="41"/>
  <c r="A1142" i="41"/>
  <c r="A268" i="41"/>
  <c r="I268" i="41" s="1"/>
  <c r="B267" i="41"/>
  <c r="B3900" i="41"/>
  <c r="A3901" i="41"/>
  <c r="A3625" i="41"/>
  <c r="B3624" i="41"/>
  <c r="A1486" i="41"/>
  <c r="B1485" i="41"/>
  <c r="A1323" i="41"/>
  <c r="B1322" i="41"/>
  <c r="A4684" i="41"/>
  <c r="B4683" i="41"/>
  <c r="B2842" i="41"/>
  <c r="A2843" i="41"/>
  <c r="B1671" i="41"/>
  <c r="A1672" i="41"/>
  <c r="A572" i="41"/>
  <c r="B572" i="41" s="1"/>
  <c r="B571" i="41"/>
  <c r="A2634" i="41"/>
  <c r="B2633" i="41"/>
  <c r="A1372" i="41"/>
  <c r="B1371" i="41"/>
  <c r="B3304" i="41"/>
  <c r="A3305" i="41"/>
  <c r="I85" i="38"/>
  <c r="R85" i="38"/>
  <c r="L85" i="38"/>
  <c r="F107" i="41"/>
  <c r="I107" i="41"/>
  <c r="A108" i="41"/>
  <c r="B107" i="41"/>
  <c r="W107" i="41"/>
  <c r="R107" i="41" s="1"/>
  <c r="X107" i="41"/>
  <c r="B220" i="36"/>
  <c r="A221" i="36"/>
  <c r="A4130" i="41"/>
  <c r="B4129" i="41"/>
  <c r="B4381" i="41"/>
  <c r="A4382" i="41"/>
  <c r="B3761" i="41"/>
  <c r="A3762" i="41"/>
  <c r="A1462" i="41"/>
  <c r="B1461" i="41"/>
  <c r="B1027" i="41"/>
  <c r="A1028" i="41"/>
  <c r="B3991" i="41"/>
  <c r="A3992" i="41"/>
  <c r="A3694" i="41"/>
  <c r="B3693" i="41"/>
  <c r="A1441" i="41"/>
  <c r="B1440" i="41"/>
  <c r="B4501" i="41"/>
  <c r="A4502" i="41"/>
  <c r="B3600" i="41"/>
  <c r="A3601" i="41"/>
  <c r="A3487" i="41"/>
  <c r="B3486" i="41"/>
  <c r="A3350" i="41"/>
  <c r="B3349" i="41"/>
  <c r="B2381" i="41"/>
  <c r="A2382" i="41"/>
  <c r="B1831" i="41"/>
  <c r="A1832" i="41"/>
  <c r="L42" i="36"/>
  <c r="M42" i="36"/>
  <c r="X62" i="38"/>
  <c r="A63" i="38"/>
  <c r="W62" i="38"/>
  <c r="F62" i="38"/>
  <c r="B62" i="38"/>
  <c r="B37" i="44"/>
  <c r="A38" i="44"/>
  <c r="A4478" i="41"/>
  <c r="B4477" i="41"/>
  <c r="B2519" i="41"/>
  <c r="A2520" i="41"/>
  <c r="A939" i="41"/>
  <c r="B938" i="41"/>
  <c r="X108" i="38"/>
  <c r="W108" i="38"/>
  <c r="F108" i="38"/>
  <c r="B108" i="38"/>
  <c r="A109" i="38"/>
  <c r="B132" i="36"/>
  <c r="F132" i="36"/>
  <c r="W132" i="36"/>
  <c r="R132" i="36" s="1"/>
  <c r="A133" i="36"/>
  <c r="I132" i="36"/>
  <c r="X132" i="36"/>
  <c r="L18" i="44"/>
  <c r="M18" i="44"/>
  <c r="M19" i="44"/>
  <c r="L19" i="44"/>
  <c r="S7" i="25"/>
  <c r="T7" i="25" s="1"/>
  <c r="B3784" i="41"/>
  <c r="A3785" i="41"/>
  <c r="A2335" i="41"/>
  <c r="B2334" i="41"/>
  <c r="B1691" i="41"/>
  <c r="A1692" i="41"/>
  <c r="X152" i="41"/>
  <c r="B152" i="41"/>
  <c r="F152" i="41"/>
  <c r="W152" i="41"/>
  <c r="R152" i="41" s="1"/>
  <c r="A153" i="41"/>
  <c r="I152" i="41"/>
  <c r="H8" i="25"/>
  <c r="B4269" i="41"/>
  <c r="A4270" i="41"/>
  <c r="A2245" i="41"/>
  <c r="B2244" i="41"/>
  <c r="B1645" i="41"/>
  <c r="A1646" i="41"/>
  <c r="B725" i="41"/>
  <c r="A726" i="41"/>
  <c r="W198" i="41"/>
  <c r="R198" i="41" s="1"/>
  <c r="X198" i="41"/>
  <c r="I198" i="41"/>
  <c r="A199" i="41"/>
  <c r="B198" i="41"/>
  <c r="F198" i="41"/>
  <c r="A2292" i="41"/>
  <c r="B2291" i="41"/>
  <c r="B2449" i="41"/>
  <c r="A2450" i="41"/>
  <c r="A288" i="41"/>
  <c r="I288" i="41" s="1"/>
  <c r="B287" i="41"/>
  <c r="M243" i="41"/>
  <c r="L243" i="41"/>
  <c r="T22" i="25"/>
  <c r="S22" i="25"/>
  <c r="M14" i="36"/>
  <c r="L14" i="36"/>
  <c r="B5026" i="41"/>
  <c r="A5027" i="41"/>
  <c r="A3580" i="41"/>
  <c r="B3579" i="41"/>
  <c r="A2359" i="41"/>
  <c r="B2358" i="41"/>
  <c r="A3279" i="41"/>
  <c r="B3278" i="41"/>
  <c r="W131" i="38"/>
  <c r="X131" i="38"/>
  <c r="F131" i="38"/>
  <c r="B131" i="38"/>
  <c r="A132" i="38"/>
  <c r="L61" i="38"/>
  <c r="R61" i="38"/>
  <c r="I61" i="38"/>
  <c r="B5303" i="41"/>
  <c r="A5304" i="41"/>
  <c r="A3465" i="41"/>
  <c r="B3464" i="41"/>
  <c r="X64" i="41"/>
  <c r="I64" i="41"/>
  <c r="W64" i="41"/>
  <c r="R64" i="41" s="1"/>
  <c r="B64" i="41"/>
  <c r="F64" i="41"/>
  <c r="A65" i="41"/>
  <c r="I130" i="38"/>
  <c r="R130" i="38"/>
  <c r="M130" i="38"/>
  <c r="N327" i="41"/>
  <c r="N350" i="41" s="1"/>
  <c r="G326" i="41"/>
  <c r="G349" i="41" s="1"/>
  <c r="X324" i="41"/>
  <c r="B327" i="41"/>
  <c r="B350" i="41" s="1"/>
  <c r="U325" i="41"/>
  <c r="U348" i="41" s="1"/>
  <c r="D324" i="41"/>
  <c r="D347" i="41" s="1"/>
  <c r="D327" i="41"/>
  <c r="D350" i="41" s="1"/>
  <c r="A369" i="41"/>
  <c r="J327" i="41"/>
  <c r="J350" i="41" s="1"/>
  <c r="H325" i="41"/>
  <c r="H348" i="41" s="1"/>
  <c r="S327" i="41"/>
  <c r="S350" i="41" s="1"/>
  <c r="P325" i="41"/>
  <c r="P348" i="41" s="1"/>
  <c r="A772" i="36"/>
  <c r="B771" i="36"/>
  <c r="I107" i="38"/>
  <c r="R107" i="38"/>
  <c r="M107" i="38"/>
  <c r="I20" i="44"/>
  <c r="M16" i="44"/>
  <c r="L16" i="44"/>
  <c r="L13" i="44"/>
  <c r="M13" i="44"/>
  <c r="A4913" i="41"/>
  <c r="B4912" i="41"/>
  <c r="B4339" i="41"/>
  <c r="A4340" i="41"/>
  <c r="A4431" i="41"/>
  <c r="B4430" i="41"/>
  <c r="B3669" i="41"/>
  <c r="A3670" i="41"/>
  <c r="A2796" i="41"/>
  <c r="B2795" i="41"/>
  <c r="A1255" i="41"/>
  <c r="B1254" i="41"/>
  <c r="B1052" i="41"/>
  <c r="A1053" i="41"/>
  <c r="B3371" i="41"/>
  <c r="A3372" i="41"/>
  <c r="B3439" i="41"/>
  <c r="A3440" i="41"/>
  <c r="L197" i="41"/>
  <c r="M197" i="41"/>
  <c r="A498" i="36"/>
  <c r="B497" i="36"/>
  <c r="B5255" i="41"/>
  <c r="A5256" i="41"/>
  <c r="B4289" i="41"/>
  <c r="A4290" i="41"/>
  <c r="B3028" i="41"/>
  <c r="A3029" i="41"/>
  <c r="M240" i="41"/>
  <c r="L240" i="41"/>
  <c r="B4407" i="41"/>
  <c r="A4408" i="41"/>
  <c r="B3854" i="41"/>
  <c r="A3855" i="41"/>
  <c r="A2818" i="41"/>
  <c r="B2817" i="41"/>
  <c r="I6" i="25"/>
  <c r="J6" i="25" s="1"/>
  <c r="A4958" i="41"/>
  <c r="B4957" i="41"/>
  <c r="B2222" i="41"/>
  <c r="A2223" i="41"/>
  <c r="B130" i="41"/>
  <c r="F130" i="41"/>
  <c r="X130" i="41"/>
  <c r="A131" i="41"/>
  <c r="A4983" i="41"/>
  <c r="B4982" i="41"/>
  <c r="A1578" i="41"/>
  <c r="B1577" i="41"/>
  <c r="B1073" i="41"/>
  <c r="A1074" i="41"/>
  <c r="F111" i="36"/>
  <c r="I111" i="36"/>
  <c r="A112" i="36"/>
  <c r="W111" i="36"/>
  <c r="R111" i="36" s="1"/>
  <c r="B111" i="36"/>
  <c r="X111" i="36"/>
  <c r="A523" i="36"/>
  <c r="B522" i="36"/>
  <c r="B1715" i="41"/>
  <c r="A1716" i="41"/>
  <c r="S23" i="25"/>
  <c r="T23" i="25" s="1"/>
  <c r="B3077" i="41"/>
  <c r="A3078" i="41"/>
  <c r="R39" i="10"/>
  <c r="T28" i="25"/>
  <c r="S28" i="25"/>
  <c r="L17" i="44"/>
  <c r="M17" i="44"/>
  <c r="I40" i="41"/>
  <c r="A41" i="41"/>
  <c r="F40" i="41"/>
  <c r="B40" i="41"/>
  <c r="W40" i="41"/>
  <c r="R40" i="41" s="1"/>
  <c r="X40" i="41"/>
  <c r="B4893" i="41"/>
  <c r="A4894" i="41"/>
  <c r="A2129" i="41"/>
  <c r="B2128" i="41"/>
  <c r="B2110" i="41"/>
  <c r="A2111" i="41"/>
  <c r="B1096" i="41"/>
  <c r="A1097" i="41"/>
  <c r="W88" i="36"/>
  <c r="R88" i="36" s="1"/>
  <c r="F88" i="36"/>
  <c r="I88" i="36"/>
  <c r="X88" i="36"/>
  <c r="A89" i="36"/>
  <c r="B88" i="36"/>
  <c r="B5171" i="41"/>
  <c r="A5172" i="41"/>
  <c r="B5172" i="41" s="1"/>
  <c r="L249" i="41"/>
  <c r="M249" i="41"/>
  <c r="L246" i="41"/>
  <c r="M246" i="41"/>
  <c r="M262" i="41"/>
  <c r="L262" i="41"/>
  <c r="M242" i="41"/>
  <c r="L242" i="41"/>
  <c r="L239" i="41"/>
  <c r="M239" i="41"/>
  <c r="W37" i="44"/>
  <c r="R37" i="44" s="1"/>
  <c r="B4452" i="41"/>
  <c r="A4453" i="41"/>
  <c r="A2060" i="41"/>
  <c r="B2059" i="41"/>
  <c r="A1557" i="41"/>
  <c r="B1556" i="41"/>
  <c r="I15" i="36"/>
  <c r="A16" i="36"/>
  <c r="X15" i="36"/>
  <c r="W15" i="36"/>
  <c r="R15" i="36" s="1"/>
  <c r="B15" i="36"/>
  <c r="F15" i="36"/>
  <c r="S24" i="25"/>
  <c r="T24" i="25"/>
  <c r="A4041" i="41"/>
  <c r="B4040" i="41"/>
  <c r="A523" i="41"/>
  <c r="B522" i="41"/>
  <c r="B867" i="36"/>
  <c r="A868" i="36"/>
  <c r="A5327" i="41"/>
  <c r="B5326" i="41"/>
  <c r="A3417" i="41"/>
  <c r="B3416" i="41"/>
  <c r="B16" i="10"/>
  <c r="A17" i="10"/>
  <c r="F16" i="10"/>
  <c r="X16" i="10"/>
  <c r="Z16" i="10"/>
  <c r="Y16" i="10"/>
  <c r="I16" i="10"/>
  <c r="W16" i="10"/>
  <c r="F155" i="36" l="1"/>
  <c r="W155" i="36"/>
  <c r="R155" i="36" s="1"/>
  <c r="G5" i="42"/>
  <c r="I5" i="42" s="1"/>
  <c r="F6" i="42"/>
  <c r="E6" i="42"/>
  <c r="G2" i="42"/>
  <c r="H6" i="42"/>
  <c r="G4" i="42"/>
  <c r="I4" i="42" s="1"/>
  <c r="G3" i="42"/>
  <c r="I3" i="42" s="1"/>
  <c r="F149" i="36"/>
  <c r="X180" i="36"/>
  <c r="I148" i="36"/>
  <c r="F178" i="36"/>
  <c r="F173" i="36"/>
  <c r="W148" i="36"/>
  <c r="R148" i="36" s="1"/>
  <c r="X153" i="36"/>
  <c r="X175" i="36"/>
  <c r="X150" i="36"/>
  <c r="F153" i="36"/>
  <c r="X171" i="36"/>
  <c r="F150" i="36"/>
  <c r="X179" i="36"/>
  <c r="W152" i="36"/>
  <c r="R152" i="36" s="1"/>
  <c r="W150" i="36"/>
  <c r="R150" i="36" s="1"/>
  <c r="X176" i="36"/>
  <c r="X152" i="36"/>
  <c r="F151" i="36"/>
  <c r="D163" i="36"/>
  <c r="X177" i="36"/>
  <c r="F180" i="36"/>
  <c r="W147" i="36"/>
  <c r="R147" i="36" s="1"/>
  <c r="F147" i="36"/>
  <c r="X148" i="36"/>
  <c r="I153" i="36"/>
  <c r="I151" i="36"/>
  <c r="X151" i="36"/>
  <c r="I149" i="36"/>
  <c r="I150" i="36"/>
  <c r="F174" i="36"/>
  <c r="F172" i="36"/>
  <c r="X170" i="36"/>
  <c r="F152" i="36"/>
  <c r="F175" i="36"/>
  <c r="I147" i="36"/>
  <c r="X173" i="36"/>
  <c r="F148" i="36"/>
  <c r="F171" i="36"/>
  <c r="W149" i="36"/>
  <c r="R149" i="36" s="1"/>
  <c r="X178" i="36"/>
  <c r="W151" i="36"/>
  <c r="R151" i="36" s="1"/>
  <c r="X174" i="36"/>
  <c r="W153" i="36"/>
  <c r="R153" i="36" s="1"/>
  <c r="F179" i="36"/>
  <c r="X149" i="36"/>
  <c r="F176" i="36"/>
  <c r="F170" i="36"/>
  <c r="F177" i="36"/>
  <c r="I152" i="36"/>
  <c r="X147" i="36"/>
  <c r="X172" i="36"/>
  <c r="X154" i="36"/>
  <c r="X181" i="36"/>
  <c r="F154" i="36"/>
  <c r="W154" i="36"/>
  <c r="R154" i="36" s="1"/>
  <c r="F181" i="36"/>
  <c r="I154" i="36"/>
  <c r="N189" i="36"/>
  <c r="N211" i="36" s="1"/>
  <c r="J189" i="36"/>
  <c r="J211" i="36" s="1"/>
  <c r="D186" i="36"/>
  <c r="F221" i="36" s="1"/>
  <c r="B189" i="36"/>
  <c r="B211" i="36" s="1"/>
  <c r="H187" i="36"/>
  <c r="H209" i="36" s="1"/>
  <c r="D189" i="36"/>
  <c r="D211" i="36" s="1"/>
  <c r="P187" i="36"/>
  <c r="P209" i="36" s="1"/>
  <c r="S189" i="36"/>
  <c r="S211" i="36" s="1"/>
  <c r="U187" i="36"/>
  <c r="U209" i="36" s="1"/>
  <c r="G188" i="36"/>
  <c r="G210" i="36" s="1"/>
  <c r="A230" i="36"/>
  <c r="A277" i="36"/>
  <c r="R10" i="25"/>
  <c r="T10" i="25" s="1"/>
  <c r="A4409" i="41"/>
  <c r="B4408" i="41"/>
  <c r="A5257" i="41"/>
  <c r="B5256" i="41"/>
  <c r="A3373" i="41"/>
  <c r="B3372" i="41"/>
  <c r="B3670" i="41"/>
  <c r="A3671" i="41"/>
  <c r="B5027" i="41"/>
  <c r="A5028" i="41"/>
  <c r="A1647" i="41"/>
  <c r="B1646" i="41"/>
  <c r="B153" i="41"/>
  <c r="A154" i="41"/>
  <c r="I153" i="41"/>
  <c r="F153" i="41"/>
  <c r="X153" i="41"/>
  <c r="W153" i="41"/>
  <c r="R153" i="41" s="1"/>
  <c r="B2335" i="41"/>
  <c r="A2336" i="41"/>
  <c r="A3602" i="41"/>
  <c r="B3601" i="41"/>
  <c r="B1462" i="41"/>
  <c r="A1463" i="41"/>
  <c r="B1486" i="41"/>
  <c r="A1487" i="41"/>
  <c r="W156" i="36"/>
  <c r="R156" i="36" s="1"/>
  <c r="B156" i="36"/>
  <c r="I156" i="36"/>
  <c r="A157" i="36"/>
  <c r="X156" i="36"/>
  <c r="F156" i="36"/>
  <c r="A3146" i="41"/>
  <c r="B3145" i="41"/>
  <c r="B1187" i="41"/>
  <c r="A1188" i="41"/>
  <c r="B2959" i="41"/>
  <c r="A2960" i="41"/>
  <c r="M65" i="36"/>
  <c r="L65" i="36"/>
  <c r="B4612" i="41"/>
  <c r="A4613" i="41"/>
  <c r="B4061" i="41"/>
  <c r="A4062" i="41"/>
  <c r="M312" i="41"/>
  <c r="L312" i="41"/>
  <c r="L286" i="41"/>
  <c r="M286" i="41"/>
  <c r="I308" i="41"/>
  <c r="I310" i="41"/>
  <c r="I309" i="41"/>
  <c r="W310" i="41"/>
  <c r="R310" i="41" s="1"/>
  <c r="I312" i="41"/>
  <c r="W308" i="41"/>
  <c r="R308" i="41" s="1"/>
  <c r="W312" i="41"/>
  <c r="R312" i="41" s="1"/>
  <c r="W309" i="41"/>
  <c r="R309" i="41" s="1"/>
  <c r="W311" i="41"/>
  <c r="R311" i="41" s="1"/>
  <c r="I311" i="41"/>
  <c r="W313" i="41"/>
  <c r="R313" i="41" s="1"/>
  <c r="I313" i="41"/>
  <c r="I314" i="41"/>
  <c r="I315" i="41"/>
  <c r="W314" i="41"/>
  <c r="R314" i="41" s="1"/>
  <c r="A315" i="41"/>
  <c r="B314" i="41"/>
  <c r="B2158" i="41"/>
  <c r="A2159" i="41"/>
  <c r="B2159" i="41" s="1"/>
  <c r="B662" i="36"/>
  <c r="A663" i="36"/>
  <c r="B663" i="36" s="1"/>
  <c r="A293" i="36"/>
  <c r="B292" i="36"/>
  <c r="B4752" i="41"/>
  <c r="A4753" i="41"/>
  <c r="B682" i="36"/>
  <c r="A683" i="36"/>
  <c r="A1532" i="41"/>
  <c r="B1531" i="41"/>
  <c r="B4154" i="41"/>
  <c r="A4155" i="41"/>
  <c r="M18" i="41"/>
  <c r="L18" i="41"/>
  <c r="H9" i="25"/>
  <c r="B3785" i="41"/>
  <c r="A3786" i="41"/>
  <c r="A940" i="41"/>
  <c r="B940" i="41" s="1"/>
  <c r="B939" i="41"/>
  <c r="L62" i="38"/>
  <c r="I62" i="38"/>
  <c r="R62" i="38"/>
  <c r="A2383" i="41"/>
  <c r="B2382" i="41"/>
  <c r="A3695" i="41"/>
  <c r="B3694" i="41"/>
  <c r="B3762" i="41"/>
  <c r="A3763" i="41"/>
  <c r="B2634" i="41"/>
  <c r="A2635" i="41"/>
  <c r="B1739" i="41"/>
  <c r="A1740" i="41"/>
  <c r="O11" i="25"/>
  <c r="K12" i="25"/>
  <c r="P11" i="25"/>
  <c r="M11" i="25"/>
  <c r="Q11" i="25"/>
  <c r="N11" i="25"/>
  <c r="A5053" i="41"/>
  <c r="B5052" i="41"/>
  <c r="A4522" i="41"/>
  <c r="B4521" i="41"/>
  <c r="B983" i="36"/>
  <c r="A984" i="36"/>
  <c r="A4662" i="41"/>
  <c r="B4661" i="41"/>
  <c r="A26" i="25"/>
  <c r="C25" i="25"/>
  <c r="E25" i="25"/>
  <c r="F25" i="25"/>
  <c r="D25" i="25"/>
  <c r="G25" i="25"/>
  <c r="A3653" i="41"/>
  <c r="B3652" i="41"/>
  <c r="B357" i="41"/>
  <c r="A358" i="41"/>
  <c r="I66" i="36"/>
  <c r="B66" i="36"/>
  <c r="W66" i="36"/>
  <c r="R66" i="36" s="1"/>
  <c r="F66" i="36"/>
  <c r="G67" i="36" s="1"/>
  <c r="X66" i="36"/>
  <c r="A2727" i="41"/>
  <c r="B2726" i="41"/>
  <c r="A962" i="41"/>
  <c r="B961" i="41"/>
  <c r="B4314" i="41"/>
  <c r="A4315" i="41"/>
  <c r="A2752" i="41"/>
  <c r="B2751" i="41"/>
  <c r="A2658" i="41"/>
  <c r="B2657" i="41"/>
  <c r="B1875" i="41"/>
  <c r="A1876" i="41"/>
  <c r="R40" i="10"/>
  <c r="B2682" i="41"/>
  <c r="A2683" i="41"/>
  <c r="G10" i="25"/>
  <c r="C10" i="25"/>
  <c r="E10" i="25"/>
  <c r="F10" i="25"/>
  <c r="A11" i="25"/>
  <c r="D10" i="25"/>
  <c r="B1578" i="41"/>
  <c r="A1579" i="41"/>
  <c r="B2796" i="41"/>
  <c r="A2797" i="41"/>
  <c r="A4914" i="41"/>
  <c r="B4913" i="41"/>
  <c r="X354" i="41"/>
  <c r="F331" i="41"/>
  <c r="X355" i="41"/>
  <c r="W332" i="41"/>
  <c r="R332" i="41" s="1"/>
  <c r="I333" i="41"/>
  <c r="X347" i="41"/>
  <c r="X332" i="41"/>
  <c r="W331" i="41"/>
  <c r="R331" i="41" s="1"/>
  <c r="I331" i="41"/>
  <c r="X356" i="41"/>
  <c r="X357" i="41"/>
  <c r="F334" i="41"/>
  <c r="F335" i="41"/>
  <c r="X333" i="41"/>
  <c r="X334" i="41"/>
  <c r="F355" i="41"/>
  <c r="F332" i="41"/>
  <c r="W333" i="41"/>
  <c r="R333" i="41" s="1"/>
  <c r="W334" i="41"/>
  <c r="R334" i="41" s="1"/>
  <c r="X331" i="41"/>
  <c r="F354" i="41"/>
  <c r="F356" i="41"/>
  <c r="F357" i="41"/>
  <c r="X358" i="41"/>
  <c r="I332" i="41"/>
  <c r="I334" i="41"/>
  <c r="F333" i="41"/>
  <c r="X335" i="41"/>
  <c r="W335" i="41"/>
  <c r="R335" i="41" s="1"/>
  <c r="W336" i="41"/>
  <c r="R336" i="41" s="1"/>
  <c r="F358" i="41"/>
  <c r="I335" i="41"/>
  <c r="F336" i="41"/>
  <c r="I338" i="41"/>
  <c r="I336" i="41"/>
  <c r="W337" i="41"/>
  <c r="R337" i="41" s="1"/>
  <c r="X337" i="41"/>
  <c r="I337" i="41"/>
  <c r="X338" i="41"/>
  <c r="F337" i="41"/>
  <c r="F338" i="41"/>
  <c r="W338" i="41"/>
  <c r="R338" i="41" s="1"/>
  <c r="X336" i="41"/>
  <c r="B5327" i="41"/>
  <c r="A5328" i="41"/>
  <c r="A1558" i="41"/>
  <c r="B1557" i="41"/>
  <c r="A1098" i="41"/>
  <c r="B1097" i="41"/>
  <c r="M16" i="10"/>
  <c r="L16" i="10"/>
  <c r="A869" i="36"/>
  <c r="B868" i="36"/>
  <c r="L40" i="41"/>
  <c r="M40" i="41"/>
  <c r="F112" i="36"/>
  <c r="G113" i="36" s="1"/>
  <c r="W112" i="36"/>
  <c r="R112" i="36" s="1"/>
  <c r="I112" i="36"/>
  <c r="B112" i="36"/>
  <c r="X112" i="36"/>
  <c r="B4983" i="41"/>
  <c r="A4984" i="41"/>
  <c r="B4958" i="41"/>
  <c r="A4959" i="41"/>
  <c r="N373" i="41"/>
  <c r="N396" i="41" s="1"/>
  <c r="G372" i="41"/>
  <c r="G395" i="41" s="1"/>
  <c r="X370" i="41"/>
  <c r="D373" i="41"/>
  <c r="D396" i="41" s="1"/>
  <c r="B373" i="41"/>
  <c r="B396" i="41" s="1"/>
  <c r="D370" i="41"/>
  <c r="D393" i="41" s="1"/>
  <c r="S373" i="41"/>
  <c r="S396" i="41" s="1"/>
  <c r="P371" i="41"/>
  <c r="P394" i="41" s="1"/>
  <c r="H371" i="41"/>
  <c r="H394" i="41" s="1"/>
  <c r="J373" i="41"/>
  <c r="J396" i="41" s="1"/>
  <c r="A415" i="41"/>
  <c r="U371" i="41"/>
  <c r="U394" i="41" s="1"/>
  <c r="L64" i="41"/>
  <c r="M64" i="41"/>
  <c r="B2520" i="41"/>
  <c r="A2521" i="41"/>
  <c r="A4503" i="41"/>
  <c r="B4502" i="41"/>
  <c r="B3992" i="41"/>
  <c r="A3993" i="41"/>
  <c r="B4684" i="41"/>
  <c r="A4685" i="41"/>
  <c r="B3625" i="41"/>
  <c r="A3626" i="41"/>
  <c r="A1508" i="41"/>
  <c r="B1507" i="41"/>
  <c r="B3973" i="41"/>
  <c r="A3974" i="41"/>
  <c r="S10" i="25"/>
  <c r="W87" i="38"/>
  <c r="X87" i="38"/>
  <c r="F87" i="38"/>
  <c r="A88" i="38"/>
  <c r="B87" i="38"/>
  <c r="A2320" i="41"/>
  <c r="B2320" i="41" s="1"/>
  <c r="B2319" i="41"/>
  <c r="A381" i="41"/>
  <c r="B380" i="41"/>
  <c r="S30" i="25"/>
  <c r="T30" i="25"/>
  <c r="M310" i="41"/>
  <c r="L310" i="41"/>
  <c r="B2497" i="41"/>
  <c r="A2498" i="41"/>
  <c r="I19" i="38"/>
  <c r="R19" i="38"/>
  <c r="A3260" i="41"/>
  <c r="B3259" i="41"/>
  <c r="B2590" i="41"/>
  <c r="A2591" i="41"/>
  <c r="A917" i="41"/>
  <c r="B917" i="41" s="1"/>
  <c r="B916" i="41"/>
  <c r="W85" i="41"/>
  <c r="R85" i="41" s="1"/>
  <c r="A86" i="41"/>
  <c r="X85" i="41"/>
  <c r="F85" i="41"/>
  <c r="B85" i="41"/>
  <c r="I85" i="41"/>
  <c r="B1993" i="41"/>
  <c r="A1994" i="41"/>
  <c r="B4592" i="41"/>
  <c r="A4593" i="41"/>
  <c r="B314" i="36"/>
  <c r="A315" i="36"/>
  <c r="A5284" i="41"/>
  <c r="B5283" i="41"/>
  <c r="A39" i="38"/>
  <c r="F38" i="38"/>
  <c r="B38" i="38"/>
  <c r="X38" i="38"/>
  <c r="W38" i="38"/>
  <c r="B3739" i="41"/>
  <c r="A3740" i="41"/>
  <c r="A2706" i="41"/>
  <c r="B2705" i="41"/>
  <c r="B4571" i="41"/>
  <c r="A4572" i="41"/>
  <c r="B2543" i="41"/>
  <c r="A2544" i="41"/>
  <c r="B3532" i="41"/>
  <c r="A3533" i="41"/>
  <c r="A2061" i="41"/>
  <c r="B2060" i="41"/>
  <c r="B2111" i="41"/>
  <c r="A2112" i="41"/>
  <c r="B1716" i="41"/>
  <c r="A1717" i="41"/>
  <c r="F131" i="41"/>
  <c r="X131" i="41"/>
  <c r="B131" i="41"/>
  <c r="A132" i="41"/>
  <c r="I131" i="41"/>
  <c r="W131" i="41"/>
  <c r="R131" i="41" s="1"/>
  <c r="A1054" i="41"/>
  <c r="B1053" i="41"/>
  <c r="W199" i="41"/>
  <c r="R199" i="41" s="1"/>
  <c r="X199" i="41"/>
  <c r="A200" i="41"/>
  <c r="B199" i="41"/>
  <c r="I199" i="41"/>
  <c r="F199" i="41"/>
  <c r="R86" i="38"/>
  <c r="I86" i="38"/>
  <c r="L86" i="38"/>
  <c r="L172" i="41"/>
  <c r="M172" i="41"/>
  <c r="B2980" i="41"/>
  <c r="A2981" i="41"/>
  <c r="B2179" i="41"/>
  <c r="A2180" i="41"/>
  <c r="L309" i="41"/>
  <c r="M309" i="41"/>
  <c r="A2086" i="41"/>
  <c r="B2085" i="41"/>
  <c r="A1308" i="41"/>
  <c r="B1308" i="41" s="1"/>
  <c r="B1307" i="41"/>
  <c r="B4820" i="41"/>
  <c r="A4821" i="41"/>
  <c r="A363" i="36"/>
  <c r="B362" i="36"/>
  <c r="M43" i="36"/>
  <c r="M44" i="36" s="1"/>
  <c r="L43" i="36"/>
  <c r="B3279" i="41"/>
  <c r="A3280" i="41"/>
  <c r="A289" i="41"/>
  <c r="B288" i="41"/>
  <c r="B2245" i="41"/>
  <c r="A2246" i="41"/>
  <c r="L132" i="36"/>
  <c r="M132" i="36"/>
  <c r="X109" i="38"/>
  <c r="W109" i="38"/>
  <c r="F109" i="38"/>
  <c r="B109" i="38"/>
  <c r="A110" i="38"/>
  <c r="W63" i="38"/>
  <c r="F63" i="38"/>
  <c r="A64" i="38"/>
  <c r="B63" i="38"/>
  <c r="X63" i="38"/>
  <c r="B4382" i="41"/>
  <c r="A4383" i="41"/>
  <c r="M107" i="41"/>
  <c r="L107" i="41"/>
  <c r="B3901" i="41"/>
  <c r="A3902" i="41"/>
  <c r="B3324" i="41"/>
  <c r="A3325" i="41"/>
  <c r="A3952" i="41"/>
  <c r="B3951" i="41"/>
  <c r="B523" i="41"/>
  <c r="A524" i="41"/>
  <c r="M15" i="36"/>
  <c r="L15" i="36"/>
  <c r="M88" i="36"/>
  <c r="L88" i="36"/>
  <c r="A1075" i="41"/>
  <c r="B1074" i="41"/>
  <c r="A3030" i="41"/>
  <c r="B3029" i="41"/>
  <c r="B4340" i="41"/>
  <c r="A4341" i="41"/>
  <c r="B3465" i="41"/>
  <c r="A3466" i="41"/>
  <c r="B2450" i="41"/>
  <c r="A2451" i="41"/>
  <c r="L198" i="41"/>
  <c r="M198" i="41"/>
  <c r="A4271" i="41"/>
  <c r="B4270" i="41"/>
  <c r="L152" i="41"/>
  <c r="M152" i="41"/>
  <c r="B3350" i="41"/>
  <c r="A3351" i="41"/>
  <c r="B3305" i="41"/>
  <c r="A3306" i="41"/>
  <c r="A1234" i="41"/>
  <c r="B1233" i="41"/>
  <c r="M218" i="41"/>
  <c r="L218" i="41"/>
  <c r="A5236" i="41"/>
  <c r="B5235" i="41"/>
  <c r="B4363" i="41"/>
  <c r="A4364" i="41"/>
  <c r="A1279" i="41"/>
  <c r="B1278" i="41"/>
  <c r="B4545" i="41"/>
  <c r="A4546" i="41"/>
  <c r="B2020" i="41"/>
  <c r="A2021" i="41"/>
  <c r="B2021" i="41" s="1"/>
  <c r="B2567" i="41"/>
  <c r="A2568" i="41"/>
  <c r="M308" i="41"/>
  <c r="L308" i="41"/>
  <c r="B5145" i="41"/>
  <c r="A5146" i="41"/>
  <c r="A4085" i="41"/>
  <c r="B4084" i="41"/>
  <c r="B2473" i="41"/>
  <c r="A2474" i="41"/>
  <c r="B4199" i="41"/>
  <c r="A4200" i="41"/>
  <c r="B4774" i="41"/>
  <c r="A4775" i="41"/>
  <c r="B543" i="36"/>
  <c r="A544" i="36"/>
  <c r="M40" i="10"/>
  <c r="L40" i="10"/>
  <c r="B475" i="36"/>
  <c r="A476" i="36"/>
  <c r="R31" i="25"/>
  <c r="B2038" i="41"/>
  <c r="A2039" i="41"/>
  <c r="B3560" i="41"/>
  <c r="A3561" i="41"/>
  <c r="F17" i="10"/>
  <c r="Z17" i="10"/>
  <c r="Y17" i="10"/>
  <c r="B17" i="10"/>
  <c r="I17" i="10"/>
  <c r="W17" i="10"/>
  <c r="X17" i="10"/>
  <c r="A18" i="10"/>
  <c r="B4453" i="41"/>
  <c r="A4454" i="41"/>
  <c r="F89" i="36"/>
  <c r="G90" i="36" s="1"/>
  <c r="X89" i="36"/>
  <c r="I89" i="36"/>
  <c r="W89" i="36"/>
  <c r="R89" i="36" s="1"/>
  <c r="B89" i="36"/>
  <c r="M130" i="41"/>
  <c r="L130" i="41"/>
  <c r="A499" i="36"/>
  <c r="B498" i="36"/>
  <c r="A4432" i="41"/>
  <c r="B4431" i="41"/>
  <c r="R16" i="10"/>
  <c r="A17" i="36"/>
  <c r="B16" i="36"/>
  <c r="F16" i="36"/>
  <c r="X16" i="36"/>
  <c r="W16" i="36"/>
  <c r="R16" i="36" s="1"/>
  <c r="I16" i="36"/>
  <c r="A2130" i="41"/>
  <c r="B2129" i="41"/>
  <c r="I41" i="41"/>
  <c r="F41" i="41"/>
  <c r="X41" i="41"/>
  <c r="W41" i="41"/>
  <c r="R41" i="41" s="1"/>
  <c r="B41" i="41"/>
  <c r="A42" i="41"/>
  <c r="B3078" i="41"/>
  <c r="A3079" i="41"/>
  <c r="B3079" i="41" s="1"/>
  <c r="A524" i="36"/>
  <c r="B523" i="36"/>
  <c r="B2818" i="41"/>
  <c r="A2819" i="41"/>
  <c r="A1256" i="41"/>
  <c r="B1255" i="41"/>
  <c r="B772" i="36"/>
  <c r="A773" i="36"/>
  <c r="F65" i="41"/>
  <c r="A66" i="41"/>
  <c r="I65" i="41"/>
  <c r="X65" i="41"/>
  <c r="B65" i="41"/>
  <c r="W65" i="41"/>
  <c r="R65" i="41" s="1"/>
  <c r="A5305" i="41"/>
  <c r="B5304" i="41"/>
  <c r="W132" i="38"/>
  <c r="X132" i="38"/>
  <c r="F132" i="38"/>
  <c r="A133" i="38"/>
  <c r="B132" i="38"/>
  <c r="A2360" i="41"/>
  <c r="B2359" i="41"/>
  <c r="B1692" i="41"/>
  <c r="A1693" i="41"/>
  <c r="F133" i="36"/>
  <c r="I133" i="36"/>
  <c r="A134" i="36"/>
  <c r="B133" i="36"/>
  <c r="X133" i="36"/>
  <c r="W133" i="36"/>
  <c r="R133" i="36" s="1"/>
  <c r="I37" i="38"/>
  <c r="R37" i="38"/>
  <c r="A22" i="44"/>
  <c r="B21" i="44"/>
  <c r="F21" i="44"/>
  <c r="X21" i="44"/>
  <c r="W21" i="44"/>
  <c r="R21" i="44" s="1"/>
  <c r="I21" i="44"/>
  <c r="B1392" i="41"/>
  <c r="A1393" i="41"/>
  <c r="B5098" i="41"/>
  <c r="A5099" i="41"/>
  <c r="B3715" i="41"/>
  <c r="A3716" i="41"/>
  <c r="O32" i="25"/>
  <c r="K33" i="25"/>
  <c r="P32" i="25"/>
  <c r="Q32" i="25"/>
  <c r="M32" i="25"/>
  <c r="N32" i="25"/>
  <c r="B19" i="41"/>
  <c r="X19" i="41"/>
  <c r="W19" i="41"/>
  <c r="R19" i="41" s="1"/>
  <c r="A20" i="41"/>
  <c r="I19" i="41"/>
  <c r="F19" i="41"/>
  <c r="M108" i="38"/>
  <c r="R108" i="38"/>
  <c r="I108" i="38"/>
  <c r="B4478" i="41"/>
  <c r="A4479" i="41"/>
  <c r="B1028" i="41"/>
  <c r="A1029" i="41"/>
  <c r="B1672" i="41"/>
  <c r="A1673" i="41"/>
  <c r="B3922" i="41"/>
  <c r="A3923" i="41"/>
  <c r="M155" i="36"/>
  <c r="L155" i="36"/>
  <c r="B5121" i="41"/>
  <c r="A5122" i="41"/>
  <c r="I23" i="25"/>
  <c r="J23" i="25"/>
  <c r="H24" i="25"/>
  <c r="X173" i="41"/>
  <c r="F173" i="41"/>
  <c r="A174" i="41"/>
  <c r="B173" i="41"/>
  <c r="I173" i="41"/>
  <c r="W173" i="41"/>
  <c r="R173" i="41" s="1"/>
  <c r="B4018" i="41"/>
  <c r="A4019" i="41"/>
  <c r="B1967" i="41"/>
  <c r="A1968" i="41"/>
  <c r="B4111" i="41"/>
  <c r="A4112" i="41"/>
  <c r="B2404" i="41"/>
  <c r="A2405" i="41"/>
  <c r="L20" i="44"/>
  <c r="M20" i="44"/>
  <c r="M313" i="41"/>
  <c r="L313" i="41"/>
  <c r="X288" i="41"/>
  <c r="B408" i="36"/>
  <c r="A409" i="36"/>
  <c r="A3511" i="41"/>
  <c r="B3510" i="41"/>
  <c r="F20" i="38"/>
  <c r="B20" i="38"/>
  <c r="X20" i="38"/>
  <c r="W20" i="38"/>
  <c r="A4708" i="41"/>
  <c r="B4707" i="41"/>
  <c r="A339" i="41"/>
  <c r="B338" i="41"/>
  <c r="A3237" i="41"/>
  <c r="B3236" i="41"/>
  <c r="F41" i="10"/>
  <c r="B41" i="10"/>
  <c r="Z41" i="10"/>
  <c r="X41" i="10"/>
  <c r="W41" i="10"/>
  <c r="A42" i="10"/>
  <c r="I41" i="10"/>
  <c r="Y41" i="10"/>
  <c r="A3418" i="41"/>
  <c r="B3417" i="41"/>
  <c r="B4041" i="41"/>
  <c r="A4042" i="41"/>
  <c r="M251" i="41"/>
  <c r="B4894" i="41"/>
  <c r="A4895" i="41"/>
  <c r="L111" i="36"/>
  <c r="M111" i="36"/>
  <c r="B2223" i="41"/>
  <c r="A2224" i="41"/>
  <c r="A3856" i="41"/>
  <c r="B3855" i="41"/>
  <c r="A4291" i="41"/>
  <c r="B4290" i="41"/>
  <c r="B3440" i="41"/>
  <c r="A3441" i="41"/>
  <c r="B726" i="41"/>
  <c r="A727" i="41"/>
  <c r="I8" i="25"/>
  <c r="J8" i="25" s="1"/>
  <c r="A39" i="44"/>
  <c r="B38" i="44"/>
  <c r="X38" i="44"/>
  <c r="I38" i="44"/>
  <c r="W38" i="44"/>
  <c r="R38" i="44" s="1"/>
  <c r="F38" i="44"/>
  <c r="B3487" i="41"/>
  <c r="A3488" i="41"/>
  <c r="B4130" i="41"/>
  <c r="A4131" i="41"/>
  <c r="X108" i="41"/>
  <c r="W108" i="41"/>
  <c r="R108" i="41" s="1"/>
  <c r="F108" i="41"/>
  <c r="A109" i="41"/>
  <c r="B108" i="41"/>
  <c r="I108" i="41"/>
  <c r="A1324" i="41"/>
  <c r="B1323" i="41"/>
  <c r="B268" i="41"/>
  <c r="A269" i="41"/>
  <c r="F268" i="41"/>
  <c r="X268" i="41"/>
  <c r="B1852" i="41"/>
  <c r="A1853" i="41"/>
  <c r="B890" i="36"/>
  <c r="A891" i="36"/>
  <c r="A1118" i="41"/>
  <c r="B1117" i="41"/>
  <c r="B4936" i="41"/>
  <c r="A4937" i="41"/>
  <c r="A2200" i="41"/>
  <c r="B2199" i="41"/>
  <c r="M314" i="41"/>
  <c r="L314" i="41"/>
  <c r="F288" i="41"/>
  <c r="W288" i="41"/>
  <c r="R288" i="41" s="1"/>
  <c r="L287" i="41"/>
  <c r="M287" i="41"/>
  <c r="A614" i="36"/>
  <c r="B613" i="36"/>
  <c r="A5005" i="41"/>
  <c r="B5004" i="41"/>
  <c r="A427" i="41"/>
  <c r="B426" i="41"/>
  <c r="B5192" i="41"/>
  <c r="A5193" i="41"/>
  <c r="W268" i="41"/>
  <c r="R268" i="41" s="1"/>
  <c r="M131" i="38"/>
  <c r="I131" i="38"/>
  <c r="R131" i="38"/>
  <c r="B3580" i="41"/>
  <c r="A3581" i="41"/>
  <c r="A2293" i="41"/>
  <c r="B2292" i="41"/>
  <c r="B1832" i="41"/>
  <c r="A1833" i="41"/>
  <c r="A1442" i="41"/>
  <c r="B1441" i="41"/>
  <c r="B221" i="36"/>
  <c r="A222" i="36"/>
  <c r="B1372" i="41"/>
  <c r="A1373" i="41"/>
  <c r="A2844" i="41"/>
  <c r="B2843" i="41"/>
  <c r="B1142" i="41"/>
  <c r="A1143" i="41"/>
  <c r="B5073" i="41"/>
  <c r="A5074" i="41"/>
  <c r="B1208" i="41"/>
  <c r="A1209" i="41"/>
  <c r="X219" i="41"/>
  <c r="F219" i="41"/>
  <c r="W219" i="41"/>
  <c r="R219" i="41" s="1"/>
  <c r="A220" i="41"/>
  <c r="I219" i="41"/>
  <c r="B219" i="41"/>
  <c r="A2615" i="41"/>
  <c r="B2614" i="41"/>
  <c r="B1352" i="41"/>
  <c r="A1353" i="41"/>
  <c r="B4245" i="41"/>
  <c r="A4246" i="41"/>
  <c r="A1763" i="41"/>
  <c r="B1762" i="41"/>
  <c r="B5212" i="41"/>
  <c r="A5213" i="41"/>
  <c r="L311" i="41"/>
  <c r="M311" i="41"/>
  <c r="L285" i="41"/>
  <c r="M285" i="41"/>
  <c r="B2433" i="41"/>
  <c r="A2434" i="41"/>
  <c r="B4177" i="41"/>
  <c r="A4178" i="41"/>
  <c r="A3395" i="41"/>
  <c r="B3394" i="41"/>
  <c r="M84" i="41"/>
  <c r="L84" i="41"/>
  <c r="B2888" i="41"/>
  <c r="A2889" i="41"/>
  <c r="B3808" i="41"/>
  <c r="A3809" i="41"/>
  <c r="A2273" i="41"/>
  <c r="B2272" i="41"/>
  <c r="B3876" i="41"/>
  <c r="A3877" i="41"/>
  <c r="A4223" i="41"/>
  <c r="B4222" i="41"/>
  <c r="A4637" i="41"/>
  <c r="B4636" i="41"/>
  <c r="B1163" i="41"/>
  <c r="A1164" i="41"/>
  <c r="G6" i="42" l="1"/>
  <c r="I2" i="42"/>
  <c r="I6" i="42" s="1"/>
  <c r="G182" i="36"/>
  <c r="L153" i="36"/>
  <c r="M153" i="36"/>
  <c r="A323" i="36"/>
  <c r="A276" i="36"/>
  <c r="L181" i="36"/>
  <c r="M181" i="36"/>
  <c r="L149" i="36"/>
  <c r="M149" i="36"/>
  <c r="M179" i="36"/>
  <c r="L179" i="36"/>
  <c r="N234" i="36"/>
  <c r="N257" i="36" s="1"/>
  <c r="J234" i="36"/>
  <c r="J257" i="36" s="1"/>
  <c r="H232" i="36"/>
  <c r="H255" i="36" s="1"/>
  <c r="D231" i="36"/>
  <c r="S234" i="36"/>
  <c r="S257" i="36" s="1"/>
  <c r="D234" i="36"/>
  <c r="D257" i="36" s="1"/>
  <c r="B234" i="36"/>
  <c r="B257" i="36" s="1"/>
  <c r="U232" i="36"/>
  <c r="U255" i="36" s="1"/>
  <c r="G233" i="36"/>
  <c r="G256" i="36" s="1"/>
  <c r="P232" i="36"/>
  <c r="P255" i="36" s="1"/>
  <c r="F194" i="36"/>
  <c r="I202" i="36"/>
  <c r="W198" i="36"/>
  <c r="R198" i="36" s="1"/>
  <c r="F201" i="36"/>
  <c r="W203" i="36"/>
  <c r="R203" i="36" s="1"/>
  <c r="W201" i="36"/>
  <c r="R201" i="36" s="1"/>
  <c r="F202" i="36"/>
  <c r="F217" i="36"/>
  <c r="I193" i="36"/>
  <c r="X218" i="36"/>
  <c r="X196" i="36"/>
  <c r="W199" i="36"/>
  <c r="R199" i="36" s="1"/>
  <c r="F220" i="36"/>
  <c r="W195" i="36"/>
  <c r="R195" i="36" s="1"/>
  <c r="I204" i="36"/>
  <c r="I198" i="36"/>
  <c r="W202" i="36"/>
  <c r="R202" i="36" s="1"/>
  <c r="I201" i="36"/>
  <c r="I197" i="36"/>
  <c r="X200" i="36"/>
  <c r="X195" i="36"/>
  <c r="F216" i="36"/>
  <c r="W194" i="36"/>
  <c r="R194" i="36" s="1"/>
  <c r="F219" i="36"/>
  <c r="W193" i="36"/>
  <c r="R193" i="36" s="1"/>
  <c r="I203" i="36"/>
  <c r="I195" i="36"/>
  <c r="X217" i="36"/>
  <c r="I199" i="36"/>
  <c r="F197" i="36"/>
  <c r="X215" i="36"/>
  <c r="X203" i="36"/>
  <c r="W200" i="36"/>
  <c r="R200" i="36" s="1"/>
  <c r="F204" i="36"/>
  <c r="I196" i="36"/>
  <c r="X201" i="36"/>
  <c r="X193" i="36"/>
  <c r="X194" i="36"/>
  <c r="X220" i="36"/>
  <c r="F215" i="36"/>
  <c r="F196" i="36"/>
  <c r="F198" i="36"/>
  <c r="X216" i="36"/>
  <c r="F195" i="36"/>
  <c r="X202" i="36"/>
  <c r="X204" i="36"/>
  <c r="X197" i="36"/>
  <c r="F193" i="36"/>
  <c r="W196" i="36"/>
  <c r="R196" i="36" s="1"/>
  <c r="F200" i="36"/>
  <c r="I200" i="36"/>
  <c r="I194" i="36"/>
  <c r="F203" i="36"/>
  <c r="W204" i="36"/>
  <c r="R204" i="36" s="1"/>
  <c r="F218" i="36"/>
  <c r="X219" i="36"/>
  <c r="F199" i="36"/>
  <c r="D208" i="36"/>
  <c r="W197" i="36"/>
  <c r="R197" i="36" s="1"/>
  <c r="X199" i="36"/>
  <c r="X198" i="36"/>
  <c r="M154" i="36"/>
  <c r="L154" i="36"/>
  <c r="M173" i="36"/>
  <c r="L173" i="36"/>
  <c r="M177" i="36"/>
  <c r="L177" i="36"/>
  <c r="L172" i="36"/>
  <c r="M172" i="36"/>
  <c r="M151" i="36"/>
  <c r="L151" i="36"/>
  <c r="I177" i="36"/>
  <c r="I175" i="36"/>
  <c r="I176" i="36"/>
  <c r="I170" i="36"/>
  <c r="I174" i="36"/>
  <c r="I180" i="36"/>
  <c r="I172" i="36"/>
  <c r="I171" i="36"/>
  <c r="W176" i="36"/>
  <c r="R176" i="36" s="1"/>
  <c r="W171" i="36"/>
  <c r="R171" i="36" s="1"/>
  <c r="W178" i="36"/>
  <c r="R178" i="36" s="1"/>
  <c r="W173" i="36"/>
  <c r="R173" i="36" s="1"/>
  <c r="I179" i="36"/>
  <c r="I178" i="36"/>
  <c r="W179" i="36"/>
  <c r="R179" i="36" s="1"/>
  <c r="W177" i="36"/>
  <c r="R177" i="36" s="1"/>
  <c r="W172" i="36"/>
  <c r="R172" i="36" s="1"/>
  <c r="W170" i="36"/>
  <c r="R170" i="36" s="1"/>
  <c r="I173" i="36"/>
  <c r="W180" i="36"/>
  <c r="R180" i="36" s="1"/>
  <c r="W175" i="36"/>
  <c r="R175" i="36" s="1"/>
  <c r="W174" i="36"/>
  <c r="R174" i="36" s="1"/>
  <c r="W181" i="36"/>
  <c r="R181" i="36" s="1"/>
  <c r="I181" i="36"/>
  <c r="L171" i="36"/>
  <c r="M171" i="36"/>
  <c r="M147" i="36"/>
  <c r="L147" i="36"/>
  <c r="L174" i="36"/>
  <c r="M174" i="36"/>
  <c r="M180" i="36"/>
  <c r="L180" i="36"/>
  <c r="L152" i="36"/>
  <c r="M152" i="36"/>
  <c r="L150" i="36"/>
  <c r="M150" i="36"/>
  <c r="L178" i="36"/>
  <c r="M178" i="36"/>
  <c r="M170" i="36"/>
  <c r="L170" i="36"/>
  <c r="L148" i="36"/>
  <c r="M148" i="36"/>
  <c r="M176" i="36"/>
  <c r="L176" i="36"/>
  <c r="M175" i="36"/>
  <c r="L175" i="36"/>
  <c r="X221" i="36"/>
  <c r="R32" i="25"/>
  <c r="T32" i="25" s="1"/>
  <c r="H25" i="25"/>
  <c r="H10" i="25"/>
  <c r="I63" i="38"/>
  <c r="L63" i="38"/>
  <c r="R63" i="38"/>
  <c r="A2087" i="41"/>
  <c r="B2086" i="41"/>
  <c r="B2112" i="41"/>
  <c r="A2113" i="41"/>
  <c r="B2113" i="41" s="1"/>
  <c r="A4594" i="41"/>
  <c r="B4593" i="41"/>
  <c r="X86" i="41"/>
  <c r="A87" i="41"/>
  <c r="W86" i="41"/>
  <c r="R86" i="41" s="1"/>
  <c r="I86" i="41"/>
  <c r="B86" i="41"/>
  <c r="F86" i="41"/>
  <c r="A3878" i="41"/>
  <c r="B3877" i="41"/>
  <c r="A1764" i="41"/>
  <c r="B1763" i="41"/>
  <c r="A1443" i="41"/>
  <c r="B1442" i="41"/>
  <c r="A4247" i="41"/>
  <c r="B4246" i="41"/>
  <c r="I220" i="41"/>
  <c r="A221" i="41"/>
  <c r="X220" i="41"/>
  <c r="B220" i="41"/>
  <c r="F220" i="41"/>
  <c r="W220" i="41"/>
  <c r="R220" i="41" s="1"/>
  <c r="A5075" i="41"/>
  <c r="B5074" i="41"/>
  <c r="B222" i="36"/>
  <c r="A223" i="36"/>
  <c r="F222" i="36"/>
  <c r="X222" i="36"/>
  <c r="A1834" i="41"/>
  <c r="B1833" i="41"/>
  <c r="A892" i="36"/>
  <c r="B891" i="36"/>
  <c r="M108" i="41"/>
  <c r="L108" i="41"/>
  <c r="B39" i="44"/>
  <c r="A40" i="44"/>
  <c r="X39" i="44"/>
  <c r="I39" i="44"/>
  <c r="W39" i="44"/>
  <c r="R39" i="44" s="1"/>
  <c r="F39" i="44"/>
  <c r="B4291" i="41"/>
  <c r="A4292" i="41"/>
  <c r="Y42" i="10"/>
  <c r="A43" i="10"/>
  <c r="W42" i="10"/>
  <c r="I42" i="10"/>
  <c r="B42" i="10"/>
  <c r="F42" i="10"/>
  <c r="X42" i="10"/>
  <c r="Z42" i="10"/>
  <c r="I38" i="38"/>
  <c r="R38" i="38"/>
  <c r="A1995" i="41"/>
  <c r="B1994" i="41"/>
  <c r="B2498" i="41"/>
  <c r="A2499" i="41"/>
  <c r="A4686" i="41"/>
  <c r="B4685" i="41"/>
  <c r="N419" i="41"/>
  <c r="N442" i="41" s="1"/>
  <c r="G418" i="41"/>
  <c r="G441" i="41" s="1"/>
  <c r="X416" i="41"/>
  <c r="U417" i="41"/>
  <c r="U440" i="41" s="1"/>
  <c r="P417" i="41"/>
  <c r="P440" i="41" s="1"/>
  <c r="H417" i="41"/>
  <c r="H440" i="41" s="1"/>
  <c r="B419" i="41"/>
  <c r="B442" i="41" s="1"/>
  <c r="D416" i="41"/>
  <c r="D439" i="41" s="1"/>
  <c r="S419" i="41"/>
  <c r="S442" i="41" s="1"/>
  <c r="J419" i="41"/>
  <c r="J442" i="41" s="1"/>
  <c r="D419" i="41"/>
  <c r="D442" i="41" s="1"/>
  <c r="A461" i="41"/>
  <c r="F400" i="41"/>
  <c r="I378" i="41"/>
  <c r="X393" i="41"/>
  <c r="F377" i="41"/>
  <c r="X402" i="41"/>
  <c r="F403" i="41"/>
  <c r="I380" i="41"/>
  <c r="X400" i="41"/>
  <c r="X378" i="41"/>
  <c r="F379" i="41"/>
  <c r="X377" i="41"/>
  <c r="W377" i="41"/>
  <c r="R377" i="41" s="1"/>
  <c r="W378" i="41"/>
  <c r="R378" i="41" s="1"/>
  <c r="X379" i="41"/>
  <c r="F378" i="41"/>
  <c r="I377" i="41"/>
  <c r="I379" i="41"/>
  <c r="X401" i="41"/>
  <c r="F401" i="41"/>
  <c r="F402" i="41"/>
  <c r="F380" i="41"/>
  <c r="W380" i="41"/>
  <c r="R380" i="41" s="1"/>
  <c r="X380" i="41"/>
  <c r="X403" i="41"/>
  <c r="X381" i="41"/>
  <c r="F404" i="41"/>
  <c r="W379" i="41"/>
  <c r="R379" i="41" s="1"/>
  <c r="F381" i="41"/>
  <c r="X404" i="41"/>
  <c r="W381" i="41"/>
  <c r="R381" i="41" s="1"/>
  <c r="I381" i="41"/>
  <c r="F406" i="41"/>
  <c r="X408" i="41"/>
  <c r="F405" i="41"/>
  <c r="X406" i="41"/>
  <c r="F408" i="41"/>
  <c r="X405" i="41"/>
  <c r="F407" i="41"/>
  <c r="X407" i="41"/>
  <c r="F411" i="41"/>
  <c r="X411" i="41"/>
  <c r="X409" i="41"/>
  <c r="X410" i="41"/>
  <c r="F409" i="41"/>
  <c r="F410" i="41"/>
  <c r="M337" i="41"/>
  <c r="L337" i="41"/>
  <c r="M356" i="41"/>
  <c r="L356" i="41"/>
  <c r="A4316" i="41"/>
  <c r="B4315" i="41"/>
  <c r="A2961" i="41"/>
  <c r="B2960" i="41"/>
  <c r="B1463" i="41"/>
  <c r="A1464" i="41"/>
  <c r="B3602" i="41"/>
  <c r="A3603" i="41"/>
  <c r="A3374" i="41"/>
  <c r="B3373" i="41"/>
  <c r="A2294" i="41"/>
  <c r="B2293" i="41"/>
  <c r="B5193" i="41"/>
  <c r="A5194" i="41"/>
  <c r="B4937" i="41"/>
  <c r="A4938" i="41"/>
  <c r="S32" i="25"/>
  <c r="A23" i="44"/>
  <c r="B22" i="44"/>
  <c r="W22" i="44"/>
  <c r="R22" i="44" s="1"/>
  <c r="F22" i="44"/>
  <c r="I22" i="44"/>
  <c r="X22" i="44"/>
  <c r="B4546" i="41"/>
  <c r="A4547" i="41"/>
  <c r="A316" i="36"/>
  <c r="B315" i="36"/>
  <c r="M338" i="41"/>
  <c r="L338" i="41"/>
  <c r="L333" i="41"/>
  <c r="M333" i="41"/>
  <c r="A2798" i="41"/>
  <c r="B2797" i="41"/>
  <c r="B5053" i="41"/>
  <c r="A5054" i="41"/>
  <c r="A2616" i="41"/>
  <c r="B2615" i="41"/>
  <c r="B2844" i="41"/>
  <c r="A2845" i="41"/>
  <c r="B3441" i="41"/>
  <c r="A3442" i="41"/>
  <c r="B3418" i="41"/>
  <c r="A3419" i="41"/>
  <c r="B1393" i="41"/>
  <c r="A1394" i="41"/>
  <c r="I20" i="38"/>
  <c r="R20" i="38"/>
  <c r="M173" i="41"/>
  <c r="L173" i="41"/>
  <c r="B3923" i="41"/>
  <c r="A3924" i="41"/>
  <c r="A4480" i="41"/>
  <c r="B4479" i="41"/>
  <c r="L133" i="36"/>
  <c r="M133" i="36"/>
  <c r="A5306" i="41"/>
  <c r="B5305" i="41"/>
  <c r="A2131" i="41"/>
  <c r="B2130" i="41"/>
  <c r="M17" i="10"/>
  <c r="L17" i="10"/>
  <c r="B2568" i="41"/>
  <c r="A2569" i="41"/>
  <c r="B4364" i="41"/>
  <c r="A4365" i="41"/>
  <c r="B1234" i="41"/>
  <c r="A1235" i="41"/>
  <c r="X110" i="38"/>
  <c r="F110" i="38"/>
  <c r="W110" i="38"/>
  <c r="B110" i="38"/>
  <c r="A111" i="38"/>
  <c r="B363" i="36"/>
  <c r="A364" i="36"/>
  <c r="B364" i="36" s="1"/>
  <c r="X200" i="41"/>
  <c r="I200" i="41"/>
  <c r="B200" i="41"/>
  <c r="W200" i="41"/>
  <c r="R200" i="41" s="1"/>
  <c r="A201" i="41"/>
  <c r="F200" i="41"/>
  <c r="X132" i="41"/>
  <c r="B132" i="41"/>
  <c r="F132" i="41"/>
  <c r="A133" i="41"/>
  <c r="I132" i="41"/>
  <c r="W132" i="41"/>
  <c r="R132" i="41" s="1"/>
  <c r="B1164" i="41"/>
  <c r="A1165" i="41"/>
  <c r="A5006" i="41"/>
  <c r="B5005" i="41"/>
  <c r="B4131" i="41"/>
  <c r="A4132" i="41"/>
  <c r="B3488" i="41"/>
  <c r="A3489" i="41"/>
  <c r="R41" i="10"/>
  <c r="B4019" i="41"/>
  <c r="A4020" i="41"/>
  <c r="I24" i="25"/>
  <c r="J24" i="25"/>
  <c r="M19" i="41"/>
  <c r="L19" i="41"/>
  <c r="A3717" i="41"/>
  <c r="B3716" i="41"/>
  <c r="L21" i="44"/>
  <c r="M21" i="44"/>
  <c r="B2360" i="41"/>
  <c r="A2361" i="41"/>
  <c r="B42" i="41"/>
  <c r="F42" i="41"/>
  <c r="A43" i="41"/>
  <c r="X42" i="41"/>
  <c r="I42" i="41"/>
  <c r="W42" i="41"/>
  <c r="R42" i="41" s="1"/>
  <c r="B4432" i="41"/>
  <c r="A4433" i="41"/>
  <c r="R17" i="10"/>
  <c r="A545" i="36"/>
  <c r="B544" i="36"/>
  <c r="A3307" i="41"/>
  <c r="B3306" i="41"/>
  <c r="A1076" i="41"/>
  <c r="B1075" i="41"/>
  <c r="B4821" i="41"/>
  <c r="A4822" i="41"/>
  <c r="M199" i="41"/>
  <c r="L199" i="41"/>
  <c r="B2061" i="41"/>
  <c r="A2062" i="41"/>
  <c r="F39" i="38"/>
  <c r="A40" i="38"/>
  <c r="X39" i="38"/>
  <c r="B39" i="38"/>
  <c r="W39" i="38"/>
  <c r="M336" i="41"/>
  <c r="L336" i="41"/>
  <c r="L354" i="41"/>
  <c r="M354" i="41"/>
  <c r="G11" i="25"/>
  <c r="E11" i="25"/>
  <c r="C11" i="25"/>
  <c r="F11" i="25"/>
  <c r="D11" i="25"/>
  <c r="A12" i="25"/>
  <c r="O12" i="25"/>
  <c r="M12" i="25"/>
  <c r="P12" i="25"/>
  <c r="K13" i="25"/>
  <c r="N12" i="25"/>
  <c r="Q12" i="25"/>
  <c r="A3696" i="41"/>
  <c r="B3695" i="41"/>
  <c r="A3787" i="41"/>
  <c r="B3786" i="41"/>
  <c r="B1532" i="41"/>
  <c r="A1533" i="41"/>
  <c r="M156" i="36"/>
  <c r="L156" i="36"/>
  <c r="A2337" i="41"/>
  <c r="B2336" i="41"/>
  <c r="B4637" i="41"/>
  <c r="A4638" i="41"/>
  <c r="B4708" i="41"/>
  <c r="A4709" i="41"/>
  <c r="A4113" i="41"/>
  <c r="B4112" i="41"/>
  <c r="A5123" i="41"/>
  <c r="B5122" i="41"/>
  <c r="A1030" i="41"/>
  <c r="B1029" i="41"/>
  <c r="S31" i="25"/>
  <c r="T31" i="25"/>
  <c r="B4271" i="41"/>
  <c r="A4272" i="41"/>
  <c r="B4341" i="41"/>
  <c r="A4342" i="41"/>
  <c r="A3326" i="41"/>
  <c r="B3325" i="41"/>
  <c r="B1098" i="41"/>
  <c r="A1099" i="41"/>
  <c r="W356" i="41"/>
  <c r="R356" i="41" s="1"/>
  <c r="W355" i="41"/>
  <c r="R355" i="41" s="1"/>
  <c r="I354" i="41"/>
  <c r="I356" i="41"/>
  <c r="I357" i="41"/>
  <c r="W354" i="41"/>
  <c r="R354" i="41" s="1"/>
  <c r="W357" i="41"/>
  <c r="R357" i="41" s="1"/>
  <c r="I355" i="41"/>
  <c r="I358" i="41"/>
  <c r="W358" i="41"/>
  <c r="R358" i="41" s="1"/>
  <c r="F26" i="25"/>
  <c r="G26" i="25"/>
  <c r="C26" i="25"/>
  <c r="E26" i="25"/>
  <c r="D26" i="25"/>
  <c r="A27" i="25"/>
  <c r="M288" i="41"/>
  <c r="L288" i="41"/>
  <c r="B1373" i="41"/>
  <c r="A1374" i="41"/>
  <c r="A1969" i="41"/>
  <c r="B1968" i="41"/>
  <c r="A18" i="36"/>
  <c r="W17" i="36"/>
  <c r="R17" i="36" s="1"/>
  <c r="F17" i="36"/>
  <c r="X17" i="36"/>
  <c r="B17" i="36"/>
  <c r="I17" i="36"/>
  <c r="A2274" i="41"/>
  <c r="B2274" i="41" s="1"/>
  <c r="B2273" i="41"/>
  <c r="B3395" i="41"/>
  <c r="A3396" i="41"/>
  <c r="A1354" i="41"/>
  <c r="B1354" i="41" s="1"/>
  <c r="B1353" i="41"/>
  <c r="B1324" i="41"/>
  <c r="A1325" i="41"/>
  <c r="M41" i="10"/>
  <c r="L41" i="10"/>
  <c r="B339" i="41"/>
  <c r="A340" i="41"/>
  <c r="A2406" i="41"/>
  <c r="B2405" i="41"/>
  <c r="A1674" i="41"/>
  <c r="B1673" i="41"/>
  <c r="R109" i="38"/>
  <c r="I109" i="38"/>
  <c r="M109" i="38"/>
  <c r="A290" i="41"/>
  <c r="B289" i="41"/>
  <c r="I289" i="41"/>
  <c r="F289" i="41"/>
  <c r="X289" i="41"/>
  <c r="W289" i="41"/>
  <c r="R289" i="41" s="1"/>
  <c r="M131" i="41"/>
  <c r="L131" i="41"/>
  <c r="G21" i="38"/>
  <c r="B2706" i="41"/>
  <c r="A2707" i="41"/>
  <c r="B2591" i="41"/>
  <c r="A2592" i="41"/>
  <c r="B3974" i="41"/>
  <c r="A3975" i="41"/>
  <c r="A4504" i="41"/>
  <c r="B4503" i="41"/>
  <c r="I339" i="41"/>
  <c r="W339" i="41"/>
  <c r="R339" i="41" s="1"/>
  <c r="X339" i="41"/>
  <c r="M358" i="41"/>
  <c r="L358" i="41"/>
  <c r="A1877" i="41"/>
  <c r="B1876" i="41"/>
  <c r="A4523" i="41"/>
  <c r="B4522" i="41"/>
  <c r="B683" i="36"/>
  <c r="A684" i="36"/>
  <c r="B4062" i="41"/>
  <c r="A4063" i="41"/>
  <c r="B1188" i="41"/>
  <c r="A1189" i="41"/>
  <c r="W157" i="36"/>
  <c r="R157" i="36" s="1"/>
  <c r="F157" i="36"/>
  <c r="A158" i="36"/>
  <c r="B157" i="36"/>
  <c r="X157" i="36"/>
  <c r="I157" i="36"/>
  <c r="B1647" i="41"/>
  <c r="A1648" i="41"/>
  <c r="A5258" i="41"/>
  <c r="B5257" i="41"/>
  <c r="B1717" i="41"/>
  <c r="A1718" i="41"/>
  <c r="F88" i="38"/>
  <c r="B88" i="38"/>
  <c r="A89" i="38"/>
  <c r="X88" i="38"/>
  <c r="W88" i="38"/>
  <c r="B2434" i="41"/>
  <c r="A2435" i="41"/>
  <c r="B2435" i="41" s="1"/>
  <c r="B3581" i="41"/>
  <c r="A3582" i="41"/>
  <c r="A525" i="36"/>
  <c r="B525" i="36" s="1"/>
  <c r="B524" i="36"/>
  <c r="A1144" i="41"/>
  <c r="B1143" i="41"/>
  <c r="A1854" i="41"/>
  <c r="B1853" i="41"/>
  <c r="A3857" i="41"/>
  <c r="B3856" i="41"/>
  <c r="A4043" i="41"/>
  <c r="B4042" i="41"/>
  <c r="A3512" i="41"/>
  <c r="B3511" i="41"/>
  <c r="F134" i="36"/>
  <c r="B134" i="36"/>
  <c r="A135" i="36"/>
  <c r="I134" i="36"/>
  <c r="X134" i="36"/>
  <c r="W134" i="36"/>
  <c r="R134" i="36" s="1"/>
  <c r="A1257" i="41"/>
  <c r="B1256" i="41"/>
  <c r="M89" i="36"/>
  <c r="M90" i="36" s="1"/>
  <c r="L89" i="36"/>
  <c r="B2039" i="41"/>
  <c r="A2040" i="41"/>
  <c r="B4085" i="41"/>
  <c r="A4086" i="41"/>
  <c r="B3466" i="41"/>
  <c r="A3467" i="41"/>
  <c r="B3952" i="41"/>
  <c r="A3953" i="41"/>
  <c r="B3953" i="41" s="1"/>
  <c r="A3810" i="41"/>
  <c r="B3809" i="41"/>
  <c r="A4179" i="41"/>
  <c r="B4178" i="41"/>
  <c r="B5213" i="41"/>
  <c r="A5214" i="41"/>
  <c r="M219" i="41"/>
  <c r="L219" i="41"/>
  <c r="B614" i="36"/>
  <c r="A615" i="36"/>
  <c r="A2201" i="41"/>
  <c r="B2200" i="41"/>
  <c r="B727" i="41"/>
  <c r="A728" i="41"/>
  <c r="A2225" i="41"/>
  <c r="B2224" i="41"/>
  <c r="A410" i="36"/>
  <c r="B410" i="36" s="1"/>
  <c r="B409" i="36"/>
  <c r="B5099" i="41"/>
  <c r="A5100" i="41"/>
  <c r="W133" i="38"/>
  <c r="F133" i="38"/>
  <c r="B133" i="38"/>
  <c r="A134" i="38"/>
  <c r="X133" i="38"/>
  <c r="L65" i="41"/>
  <c r="M65" i="41"/>
  <c r="B2819" i="41"/>
  <c r="A2820" i="41"/>
  <c r="M16" i="36"/>
  <c r="L16" i="36"/>
  <c r="B499" i="36"/>
  <c r="A500" i="36"/>
  <c r="A4776" i="41"/>
  <c r="B4775" i="41"/>
  <c r="A5147" i="41"/>
  <c r="B5146" i="41"/>
  <c r="A5237" i="41"/>
  <c r="B5236" i="41"/>
  <c r="A4384" i="41"/>
  <c r="B4383" i="41"/>
  <c r="A3281" i="41"/>
  <c r="B3280" i="41"/>
  <c r="A2181" i="41"/>
  <c r="B2180" i="41"/>
  <c r="A3534" i="41"/>
  <c r="B3533" i="41"/>
  <c r="B3740" i="41"/>
  <c r="A3741" i="41"/>
  <c r="A5285" i="41"/>
  <c r="B5284" i="41"/>
  <c r="A2522" i="41"/>
  <c r="B2521" i="41"/>
  <c r="A4960" i="41"/>
  <c r="B4959" i="41"/>
  <c r="M334" i="41"/>
  <c r="L334" i="41"/>
  <c r="M332" i="41"/>
  <c r="L332" i="41"/>
  <c r="B4914" i="41"/>
  <c r="A4915" i="41"/>
  <c r="B962" i="41"/>
  <c r="A963" i="41"/>
  <c r="B963" i="41" s="1"/>
  <c r="A359" i="41"/>
  <c r="I359" i="41" s="1"/>
  <c r="B358" i="41"/>
  <c r="I25" i="25"/>
  <c r="J25" i="25"/>
  <c r="B1740" i="41"/>
  <c r="A1741" i="41"/>
  <c r="A2384" i="41"/>
  <c r="B2383" i="41"/>
  <c r="J9" i="25"/>
  <c r="I9" i="25"/>
  <c r="A5029" i="41"/>
  <c r="B5028" i="41"/>
  <c r="B4753" i="41"/>
  <c r="A4754" i="41"/>
  <c r="A4614" i="41"/>
  <c r="B4613" i="41"/>
  <c r="L153" i="41"/>
  <c r="M153" i="41"/>
  <c r="B4409" i="41"/>
  <c r="A4410" i="41"/>
  <c r="B1693" i="41"/>
  <c r="A1694" i="41"/>
  <c r="W66" i="41"/>
  <c r="R66" i="41" s="1"/>
  <c r="B66" i="41"/>
  <c r="X66" i="41"/>
  <c r="I66" i="41"/>
  <c r="F66" i="41"/>
  <c r="G67" i="41" s="1"/>
  <c r="B4454" i="41"/>
  <c r="A4455" i="41"/>
  <c r="A477" i="36"/>
  <c r="B476" i="36"/>
  <c r="A4201" i="41"/>
  <c r="B4200" i="41"/>
  <c r="F64" i="38"/>
  <c r="A65" i="38"/>
  <c r="B64" i="38"/>
  <c r="X64" i="38"/>
  <c r="W64" i="38"/>
  <c r="B2981" i="41"/>
  <c r="A2982" i="41"/>
  <c r="A1055" i="41"/>
  <c r="B1055" i="41" s="1"/>
  <c r="B1054" i="41"/>
  <c r="A2545" i="41"/>
  <c r="B2544" i="41"/>
  <c r="L85" i="41"/>
  <c r="M85" i="41"/>
  <c r="A3261" i="41"/>
  <c r="B3260" i="41"/>
  <c r="R87" i="38"/>
  <c r="I87" i="38"/>
  <c r="L87" i="38"/>
  <c r="B1508" i="41"/>
  <c r="A1509" i="41"/>
  <c r="A4985" i="41"/>
  <c r="B4984" i="41"/>
  <c r="B2658" i="41"/>
  <c r="A2659" i="41"/>
  <c r="B2727" i="41"/>
  <c r="A2728" i="41"/>
  <c r="A2636" i="41"/>
  <c r="B2635" i="41"/>
  <c r="A316" i="41"/>
  <c r="B315" i="41"/>
  <c r="X315" i="41"/>
  <c r="F315" i="41"/>
  <c r="A3147" i="41"/>
  <c r="B3146" i="41"/>
  <c r="A3672" i="41"/>
  <c r="B3671" i="41"/>
  <c r="B3626" i="41"/>
  <c r="A3627" i="41"/>
  <c r="B1558" i="41"/>
  <c r="A1559" i="41"/>
  <c r="L335" i="41"/>
  <c r="M335" i="41"/>
  <c r="L331" i="41"/>
  <c r="M331" i="41"/>
  <c r="B1579" i="41"/>
  <c r="A1580" i="41"/>
  <c r="L66" i="36"/>
  <c r="M66" i="36"/>
  <c r="M67" i="36" s="1"/>
  <c r="B3653" i="41"/>
  <c r="A3654" i="41"/>
  <c r="B3654" i="41" s="1"/>
  <c r="B4662" i="41"/>
  <c r="A4663" i="41"/>
  <c r="A4156" i="41"/>
  <c r="B4155" i="41"/>
  <c r="W315" i="41"/>
  <c r="R315" i="41" s="1"/>
  <c r="B1487" i="41"/>
  <c r="A1488" i="41"/>
  <c r="I132" i="38"/>
  <c r="R132" i="38"/>
  <c r="M132" i="38"/>
  <c r="M41" i="41"/>
  <c r="L41" i="41"/>
  <c r="J10" i="25"/>
  <c r="I10" i="25"/>
  <c r="B2889" i="41"/>
  <c r="A2890" i="41"/>
  <c r="M268" i="41"/>
  <c r="L268" i="41"/>
  <c r="X109" i="41"/>
  <c r="I109" i="41"/>
  <c r="B109" i="41"/>
  <c r="F109" i="41"/>
  <c r="W109" i="41"/>
  <c r="R109" i="41" s="1"/>
  <c r="A110" i="41"/>
  <c r="B4223" i="41"/>
  <c r="A4224" i="41"/>
  <c r="B1209" i="41"/>
  <c r="A1210" i="41"/>
  <c r="L38" i="44"/>
  <c r="M38" i="44"/>
  <c r="F174" i="41"/>
  <c r="B174" i="41"/>
  <c r="A175" i="41"/>
  <c r="X174" i="41"/>
  <c r="I174" i="41"/>
  <c r="W174" i="41"/>
  <c r="R174" i="41" s="1"/>
  <c r="B3902" i="41"/>
  <c r="A3903" i="41"/>
  <c r="A428" i="41"/>
  <c r="B427" i="41"/>
  <c r="B1118" i="41"/>
  <c r="A1119" i="41"/>
  <c r="B269" i="41"/>
  <c r="A270" i="41"/>
  <c r="X269" i="41"/>
  <c r="F269" i="41"/>
  <c r="I269" i="41"/>
  <c r="W269" i="41"/>
  <c r="R269" i="41" s="1"/>
  <c r="A4896" i="41"/>
  <c r="B4896" i="41" s="1"/>
  <c r="B4895" i="41"/>
  <c r="A3238" i="41"/>
  <c r="B3237" i="41"/>
  <c r="W222" i="36"/>
  <c r="R222" i="36" s="1"/>
  <c r="F20" i="41"/>
  <c r="G21" i="41" s="1"/>
  <c r="W20" i="41"/>
  <c r="R20" i="41" s="1"/>
  <c r="B20" i="41"/>
  <c r="I20" i="41"/>
  <c r="X20" i="41"/>
  <c r="M33" i="25"/>
  <c r="Q33" i="25"/>
  <c r="N33" i="25"/>
  <c r="O33" i="25"/>
  <c r="P33" i="25"/>
  <c r="A774" i="36"/>
  <c r="B773" i="36"/>
  <c r="Z18" i="10"/>
  <c r="Y18" i="10"/>
  <c r="W18" i="10"/>
  <c r="X18" i="10"/>
  <c r="B18" i="10"/>
  <c r="I18" i="10"/>
  <c r="F18" i="10"/>
  <c r="A19" i="10"/>
  <c r="B3561" i="41"/>
  <c r="A3562" i="41"/>
  <c r="B3562" i="41" s="1"/>
  <c r="A2475" i="41"/>
  <c r="B2474" i="41"/>
  <c r="A1280" i="41"/>
  <c r="B1279" i="41"/>
  <c r="B3351" i="41"/>
  <c r="A3352" i="41"/>
  <c r="A2452" i="41"/>
  <c r="B2451" i="41"/>
  <c r="B3030" i="41"/>
  <c r="A3031" i="41"/>
  <c r="A525" i="41"/>
  <c r="B524" i="41"/>
  <c r="A2247" i="41"/>
  <c r="B2246" i="41"/>
  <c r="A4573" i="41"/>
  <c r="B4572" i="41"/>
  <c r="B381" i="41"/>
  <c r="A382" i="41"/>
  <c r="W382" i="41" s="1"/>
  <c r="R382" i="41" s="1"/>
  <c r="A3994" i="41"/>
  <c r="B3993" i="41"/>
  <c r="L112" i="36"/>
  <c r="M112" i="36"/>
  <c r="M113" i="36" s="1"/>
  <c r="B869" i="36"/>
  <c r="A870" i="36"/>
  <c r="B870" i="36" s="1"/>
  <c r="A5329" i="41"/>
  <c r="B5328" i="41"/>
  <c r="F339" i="41"/>
  <c r="L357" i="41"/>
  <c r="M357" i="41"/>
  <c r="L355" i="41"/>
  <c r="M355" i="41"/>
  <c r="A2684" i="41"/>
  <c r="B2683" i="41"/>
  <c r="B2752" i="41"/>
  <c r="A2753" i="41"/>
  <c r="B984" i="36"/>
  <c r="A985" i="36"/>
  <c r="B985" i="36" s="1"/>
  <c r="R11" i="25"/>
  <c r="B3763" i="41"/>
  <c r="A3764" i="41"/>
  <c r="B293" i="36"/>
  <c r="A294" i="36"/>
  <c r="W154" i="41"/>
  <c r="R154" i="41" s="1"/>
  <c r="F154" i="41"/>
  <c r="X154" i="41"/>
  <c r="I154" i="41"/>
  <c r="A155" i="41"/>
  <c r="B154" i="41"/>
  <c r="L216" i="36" l="1"/>
  <c r="M216" i="36"/>
  <c r="L196" i="36"/>
  <c r="M196" i="36"/>
  <c r="I215" i="36"/>
  <c r="I217" i="36"/>
  <c r="I222" i="36"/>
  <c r="I218" i="36"/>
  <c r="W216" i="36"/>
  <c r="R216" i="36" s="1"/>
  <c r="W218" i="36"/>
  <c r="R218" i="36" s="1"/>
  <c r="W220" i="36"/>
  <c r="R220" i="36" s="1"/>
  <c r="I221" i="36"/>
  <c r="W217" i="36"/>
  <c r="R217" i="36" s="1"/>
  <c r="I220" i="36"/>
  <c r="I219" i="36"/>
  <c r="W219" i="36"/>
  <c r="R219" i="36" s="1"/>
  <c r="W221" i="36"/>
  <c r="R221" i="36" s="1"/>
  <c r="W215" i="36"/>
  <c r="R215" i="36" s="1"/>
  <c r="I216" i="36"/>
  <c r="L218" i="36"/>
  <c r="M218" i="36"/>
  <c r="I240" i="36"/>
  <c r="F268" i="36"/>
  <c r="W239" i="36"/>
  <c r="R239" i="36" s="1"/>
  <c r="X246" i="36"/>
  <c r="X270" i="36"/>
  <c r="F238" i="36"/>
  <c r="I245" i="36"/>
  <c r="X263" i="36"/>
  <c r="W249" i="36"/>
  <c r="R249" i="36" s="1"/>
  <c r="F266" i="36"/>
  <c r="I242" i="36"/>
  <c r="X242" i="36"/>
  <c r="I247" i="36"/>
  <c r="W248" i="36"/>
  <c r="R248" i="36" s="1"/>
  <c r="W238" i="36"/>
  <c r="R238" i="36" s="1"/>
  <c r="X271" i="36"/>
  <c r="F246" i="36"/>
  <c r="W247" i="36"/>
  <c r="R247" i="36" s="1"/>
  <c r="F267" i="36"/>
  <c r="X262" i="36"/>
  <c r="F263" i="36"/>
  <c r="X248" i="36"/>
  <c r="I241" i="36"/>
  <c r="F270" i="36"/>
  <c r="F248" i="36"/>
  <c r="I248" i="36"/>
  <c r="F271" i="36"/>
  <c r="W240" i="36"/>
  <c r="R240" i="36" s="1"/>
  <c r="X264" i="36"/>
  <c r="W242" i="36"/>
  <c r="R242" i="36" s="1"/>
  <c r="X245" i="36"/>
  <c r="I239" i="36"/>
  <c r="F240" i="36"/>
  <c r="X268" i="36"/>
  <c r="X272" i="36"/>
  <c r="X249" i="36"/>
  <c r="F243" i="36"/>
  <c r="I244" i="36"/>
  <c r="F244" i="36"/>
  <c r="W244" i="36"/>
  <c r="R244" i="36" s="1"/>
  <c r="F264" i="36"/>
  <c r="W246" i="36"/>
  <c r="R246" i="36" s="1"/>
  <c r="D254" i="36"/>
  <c r="X238" i="36"/>
  <c r="W243" i="36"/>
  <c r="R243" i="36" s="1"/>
  <c r="F249" i="36"/>
  <c r="X266" i="36"/>
  <c r="F265" i="36"/>
  <c r="F239" i="36"/>
  <c r="X244" i="36"/>
  <c r="X267" i="36"/>
  <c r="X247" i="36"/>
  <c r="I246" i="36"/>
  <c r="F245" i="36"/>
  <c r="F272" i="36"/>
  <c r="F242" i="36"/>
  <c r="X241" i="36"/>
  <c r="F241" i="36"/>
  <c r="X265" i="36"/>
  <c r="X261" i="36"/>
  <c r="X243" i="36"/>
  <c r="I243" i="36"/>
  <c r="F247" i="36"/>
  <c r="I238" i="36"/>
  <c r="X239" i="36"/>
  <c r="F269" i="36"/>
  <c r="F261" i="36"/>
  <c r="X269" i="36"/>
  <c r="W245" i="36"/>
  <c r="R245" i="36" s="1"/>
  <c r="X240" i="36"/>
  <c r="F262" i="36"/>
  <c r="W241" i="36"/>
  <c r="R241" i="36" s="1"/>
  <c r="I249" i="36"/>
  <c r="M182" i="36"/>
  <c r="L219" i="36"/>
  <c r="M219" i="36"/>
  <c r="G205" i="36"/>
  <c r="L203" i="36"/>
  <c r="M203" i="36"/>
  <c r="G279" i="36"/>
  <c r="G302" i="36" s="1"/>
  <c r="U278" i="36"/>
  <c r="U301" i="36" s="1"/>
  <c r="J280" i="36"/>
  <c r="J303" i="36" s="1"/>
  <c r="P278" i="36"/>
  <c r="P301" i="36" s="1"/>
  <c r="H278" i="36"/>
  <c r="H301" i="36" s="1"/>
  <c r="D277" i="36"/>
  <c r="S280" i="36"/>
  <c r="S303" i="36" s="1"/>
  <c r="N280" i="36"/>
  <c r="N303" i="36" s="1"/>
  <c r="D280" i="36"/>
  <c r="D303" i="36" s="1"/>
  <c r="B280" i="36"/>
  <c r="B303" i="36" s="1"/>
  <c r="L197" i="36"/>
  <c r="M197" i="36"/>
  <c r="M220" i="36"/>
  <c r="L220" i="36"/>
  <c r="L215" i="36"/>
  <c r="M215" i="36"/>
  <c r="A322" i="36"/>
  <c r="A369" i="36"/>
  <c r="L221" i="36"/>
  <c r="M221" i="36"/>
  <c r="M204" i="36"/>
  <c r="L204" i="36"/>
  <c r="L194" i="36"/>
  <c r="M194" i="36"/>
  <c r="L198" i="36"/>
  <c r="M198" i="36"/>
  <c r="M202" i="36"/>
  <c r="L202" i="36"/>
  <c r="M193" i="36"/>
  <c r="L193" i="36"/>
  <c r="M195" i="36"/>
  <c r="L195" i="36"/>
  <c r="M199" i="36"/>
  <c r="L199" i="36"/>
  <c r="M201" i="36"/>
  <c r="L201" i="36"/>
  <c r="M217" i="36"/>
  <c r="L217" i="36"/>
  <c r="M200" i="36"/>
  <c r="L200" i="36"/>
  <c r="R12" i="25"/>
  <c r="S12" i="25" s="1"/>
  <c r="H26" i="25"/>
  <c r="I26" i="25" s="1"/>
  <c r="J26" i="25" s="1"/>
  <c r="B2181" i="41"/>
  <c r="A2182" i="41"/>
  <c r="B2182" i="41" s="1"/>
  <c r="B1374" i="41"/>
  <c r="A1375" i="41"/>
  <c r="B3326" i="41"/>
  <c r="A3327" i="41"/>
  <c r="B1030" i="41"/>
  <c r="A1031" i="41"/>
  <c r="B4638" i="41"/>
  <c r="A4639" i="41"/>
  <c r="L200" i="41"/>
  <c r="M200" i="41"/>
  <c r="B1464" i="41"/>
  <c r="A1465" i="41"/>
  <c r="M86" i="41"/>
  <c r="L86" i="41"/>
  <c r="B4573" i="41"/>
  <c r="A4574" i="41"/>
  <c r="B4574" i="41" s="1"/>
  <c r="A3353" i="41"/>
  <c r="B3352" i="41"/>
  <c r="L20" i="41"/>
  <c r="M20" i="41"/>
  <c r="M21" i="41" s="1"/>
  <c r="B1119" i="41"/>
  <c r="A1120" i="41"/>
  <c r="B110" i="41"/>
  <c r="X110" i="41"/>
  <c r="I110" i="41"/>
  <c r="W110" i="41"/>
  <c r="R110" i="41" s="1"/>
  <c r="A111" i="41"/>
  <c r="F110" i="41"/>
  <c r="B2890" i="41"/>
  <c r="A2891" i="41"/>
  <c r="A4664" i="41"/>
  <c r="B4663" i="41"/>
  <c r="B4985" i="41"/>
  <c r="A4986" i="41"/>
  <c r="A4411" i="41"/>
  <c r="B4410" i="41"/>
  <c r="A5238" i="41"/>
  <c r="B5237" i="41"/>
  <c r="M17" i="36"/>
  <c r="L17" i="36"/>
  <c r="W359" i="41"/>
  <c r="R359" i="41" s="1"/>
  <c r="A4343" i="41"/>
  <c r="B4342" i="41"/>
  <c r="B3787" i="41"/>
  <c r="A3788" i="41"/>
  <c r="B2062" i="41"/>
  <c r="A2063" i="41"/>
  <c r="B1076" i="41"/>
  <c r="A1077" i="41"/>
  <c r="A2132" i="41"/>
  <c r="B2131" i="41"/>
  <c r="A317" i="36"/>
  <c r="B316" i="36"/>
  <c r="M409" i="41"/>
  <c r="L409" i="41"/>
  <c r="M408" i="41"/>
  <c r="L408" i="41"/>
  <c r="M377" i="41"/>
  <c r="L377" i="41"/>
  <c r="W402" i="41"/>
  <c r="R402" i="41" s="1"/>
  <c r="I402" i="41"/>
  <c r="I400" i="41"/>
  <c r="I403" i="41"/>
  <c r="W401" i="41"/>
  <c r="R401" i="41" s="1"/>
  <c r="I401" i="41"/>
  <c r="W403" i="41"/>
  <c r="R403" i="41" s="1"/>
  <c r="W400" i="41"/>
  <c r="R400" i="41" s="1"/>
  <c r="I404" i="41"/>
  <c r="I407" i="41"/>
  <c r="W407" i="41"/>
  <c r="R407" i="41" s="1"/>
  <c r="W404" i="41"/>
  <c r="R404" i="41" s="1"/>
  <c r="W406" i="41"/>
  <c r="R406" i="41" s="1"/>
  <c r="W408" i="41"/>
  <c r="R408" i="41" s="1"/>
  <c r="I405" i="41"/>
  <c r="W405" i="41"/>
  <c r="R405" i="41" s="1"/>
  <c r="I406" i="41"/>
  <c r="I408" i="41"/>
  <c r="W409" i="41"/>
  <c r="R409" i="41" s="1"/>
  <c r="W410" i="41"/>
  <c r="R410" i="41" s="1"/>
  <c r="I409" i="41"/>
  <c r="I410" i="41"/>
  <c r="W411" i="41"/>
  <c r="R411" i="41" s="1"/>
  <c r="I411" i="41"/>
  <c r="B4686" i="41"/>
  <c r="A4687" i="41"/>
  <c r="M42" i="10"/>
  <c r="L42" i="10"/>
  <c r="L88" i="38"/>
  <c r="R88" i="38"/>
  <c r="I88" i="38"/>
  <c r="M157" i="36"/>
  <c r="L157" i="36"/>
  <c r="B2592" i="41"/>
  <c r="A2593" i="41"/>
  <c r="M289" i="41"/>
  <c r="L289" i="41"/>
  <c r="B1325" i="41"/>
  <c r="A1326" i="41"/>
  <c r="A5124" i="41"/>
  <c r="B5123" i="41"/>
  <c r="E12" i="25"/>
  <c r="G12" i="25"/>
  <c r="A13" i="25"/>
  <c r="F12" i="25"/>
  <c r="D12" i="25"/>
  <c r="C12" i="25"/>
  <c r="A4021" i="41"/>
  <c r="B4020" i="41"/>
  <c r="A5007" i="41"/>
  <c r="B5006" i="41"/>
  <c r="M132" i="41"/>
  <c r="L132" i="41"/>
  <c r="B4365" i="41"/>
  <c r="A4366" i="41"/>
  <c r="B3442" i="41"/>
  <c r="A3443" i="41"/>
  <c r="F382" i="41"/>
  <c r="M401" i="41"/>
  <c r="L401" i="41"/>
  <c r="B2499" i="41"/>
  <c r="A2500" i="41"/>
  <c r="A3879" i="41"/>
  <c r="B3878" i="41"/>
  <c r="A4595" i="41"/>
  <c r="B4594" i="41"/>
  <c r="A295" i="36"/>
  <c r="B294" i="36"/>
  <c r="M18" i="10"/>
  <c r="L18" i="10"/>
  <c r="M269" i="41"/>
  <c r="L269" i="41"/>
  <c r="B4224" i="41"/>
  <c r="A4225" i="41"/>
  <c r="A3239" i="41"/>
  <c r="B3238" i="41"/>
  <c r="A317" i="41"/>
  <c r="B316" i="41"/>
  <c r="X316" i="41"/>
  <c r="F316" i="41"/>
  <c r="I316" i="41"/>
  <c r="W316" i="41"/>
  <c r="R316" i="41" s="1"/>
  <c r="R133" i="38"/>
  <c r="I133" i="38"/>
  <c r="M133" i="38"/>
  <c r="B728" i="41"/>
  <c r="A729" i="41"/>
  <c r="B135" i="36"/>
  <c r="X135" i="36"/>
  <c r="F135" i="36"/>
  <c r="G136" i="36" s="1"/>
  <c r="W135" i="36"/>
  <c r="R135" i="36" s="1"/>
  <c r="I135" i="36"/>
  <c r="A3858" i="41"/>
  <c r="B3857" i="41"/>
  <c r="B4063" i="41"/>
  <c r="A4064" i="41"/>
  <c r="S11" i="25"/>
  <c r="T11" i="25"/>
  <c r="Z19" i="10"/>
  <c r="I19" i="10"/>
  <c r="X19" i="10"/>
  <c r="B19" i="10"/>
  <c r="W19" i="10"/>
  <c r="Y19" i="10"/>
  <c r="F19" i="10"/>
  <c r="A20" i="10"/>
  <c r="A1489" i="41"/>
  <c r="B1488" i="41"/>
  <c r="B3672" i="41"/>
  <c r="A3673" i="41"/>
  <c r="A2637" i="41"/>
  <c r="B2636" i="41"/>
  <c r="B1509" i="41"/>
  <c r="A1510" i="41"/>
  <c r="B5029" i="41"/>
  <c r="A5030" i="41"/>
  <c r="A5286" i="41"/>
  <c r="B5285" i="41"/>
  <c r="A3282" i="41"/>
  <c r="B3281" i="41"/>
  <c r="A2821" i="41"/>
  <c r="B2820" i="41"/>
  <c r="B5214" i="41"/>
  <c r="A5215" i="41"/>
  <c r="A3583" i="41"/>
  <c r="B3582" i="41"/>
  <c r="A2248" i="41"/>
  <c r="B2247" i="41"/>
  <c r="B774" i="36"/>
  <c r="A775" i="36"/>
  <c r="B2728" i="41"/>
  <c r="A2729" i="41"/>
  <c r="B3741" i="41"/>
  <c r="A3742" i="41"/>
  <c r="B5147" i="41"/>
  <c r="A5148" i="41"/>
  <c r="B5100" i="41"/>
  <c r="A5101" i="41"/>
  <c r="A1855" i="41"/>
  <c r="B1854" i="41"/>
  <c r="B1718" i="41"/>
  <c r="A1719" i="41"/>
  <c r="A685" i="36"/>
  <c r="B684" i="36"/>
  <c r="M339" i="41"/>
  <c r="L339" i="41"/>
  <c r="A1675" i="41"/>
  <c r="B1674" i="41"/>
  <c r="B1099" i="41"/>
  <c r="A1100" i="41"/>
  <c r="B4272" i="41"/>
  <c r="A4273" i="41"/>
  <c r="B2337" i="41"/>
  <c r="A2338" i="41"/>
  <c r="B3696" i="41"/>
  <c r="A3697" i="41"/>
  <c r="A1166" i="41"/>
  <c r="B1165" i="41"/>
  <c r="X111" i="38"/>
  <c r="B111" i="38"/>
  <c r="A112" i="38"/>
  <c r="F111" i="38"/>
  <c r="W111" i="38"/>
  <c r="A5307" i="41"/>
  <c r="B5306" i="41"/>
  <c r="A2799" i="41"/>
  <c r="B2798" i="41"/>
  <c r="B23" i="44"/>
  <c r="W23" i="44"/>
  <c r="R23" i="44" s="1"/>
  <c r="F23" i="44"/>
  <c r="G24" i="44" s="1"/>
  <c r="I23" i="44"/>
  <c r="X23" i="44"/>
  <c r="A2295" i="41"/>
  <c r="B2294" i="41"/>
  <c r="A2962" i="41"/>
  <c r="B2961" i="41"/>
  <c r="M381" i="41"/>
  <c r="L381" i="41"/>
  <c r="M378" i="41"/>
  <c r="L378" i="41"/>
  <c r="G412" i="41"/>
  <c r="B892" i="36"/>
  <c r="A893" i="36"/>
  <c r="B893" i="36" s="1"/>
  <c r="B5075" i="41"/>
  <c r="A5076" i="41"/>
  <c r="B4247" i="41"/>
  <c r="A4248" i="41"/>
  <c r="I39" i="38"/>
  <c r="R39" i="38"/>
  <c r="A4434" i="41"/>
  <c r="B4433" i="41"/>
  <c r="B2361" i="41"/>
  <c r="A2362" i="41"/>
  <c r="B1235" i="41"/>
  <c r="A1236" i="41"/>
  <c r="A3925" i="41"/>
  <c r="B3924" i="41"/>
  <c r="B3419" i="41"/>
  <c r="A3420" i="41"/>
  <c r="B5054" i="41"/>
  <c r="A5055" i="41"/>
  <c r="A5195" i="41"/>
  <c r="B5195" i="41" s="1"/>
  <c r="B5194" i="41"/>
  <c r="M410" i="41"/>
  <c r="L410" i="41"/>
  <c r="X382" i="41"/>
  <c r="B4292" i="41"/>
  <c r="A4293" i="41"/>
  <c r="B223" i="36"/>
  <c r="A224" i="36"/>
  <c r="X223" i="36"/>
  <c r="F223" i="36"/>
  <c r="W223" i="36"/>
  <c r="R223" i="36" s="1"/>
  <c r="I223" i="36"/>
  <c r="F221" i="41"/>
  <c r="B221" i="41"/>
  <c r="W221" i="41"/>
  <c r="R221" i="41" s="1"/>
  <c r="A222" i="41"/>
  <c r="X221" i="41"/>
  <c r="I221" i="41"/>
  <c r="M154" i="41"/>
  <c r="L154" i="41"/>
  <c r="A526" i="41"/>
  <c r="B526" i="41" s="1"/>
  <c r="B525" i="41"/>
  <c r="B1280" i="41"/>
  <c r="A1281" i="41"/>
  <c r="A429" i="41"/>
  <c r="B428" i="41"/>
  <c r="M174" i="41"/>
  <c r="L174" i="41"/>
  <c r="A1211" i="41"/>
  <c r="B1210" i="41"/>
  <c r="A3148" i="41"/>
  <c r="B3148" i="41" s="1"/>
  <c r="B3147" i="41"/>
  <c r="B2545" i="41"/>
  <c r="A2546" i="41"/>
  <c r="X65" i="38"/>
  <c r="B65" i="38"/>
  <c r="W65" i="38"/>
  <c r="A66" i="38"/>
  <c r="F65" i="38"/>
  <c r="A4202" i="41"/>
  <c r="B4201" i="41"/>
  <c r="M66" i="41"/>
  <c r="M67" i="41" s="1"/>
  <c r="L66" i="41"/>
  <c r="B359" i="41"/>
  <c r="A360" i="41"/>
  <c r="X359" i="41"/>
  <c r="F359" i="41"/>
  <c r="B4384" i="41"/>
  <c r="A4385" i="41"/>
  <c r="B3467" i="41"/>
  <c r="A3468" i="41"/>
  <c r="B158" i="36"/>
  <c r="I158" i="36"/>
  <c r="W158" i="36"/>
  <c r="R158" i="36" s="1"/>
  <c r="X158" i="36"/>
  <c r="F158" i="36"/>
  <c r="G159" i="36" s="1"/>
  <c r="B2707" i="41"/>
  <c r="A2708" i="41"/>
  <c r="W18" i="36"/>
  <c r="R18" i="36" s="1"/>
  <c r="A19" i="36"/>
  <c r="F18" i="36"/>
  <c r="X18" i="36"/>
  <c r="I18" i="36"/>
  <c r="B18" i="36"/>
  <c r="B4113" i="41"/>
  <c r="A4114" i="41"/>
  <c r="B4114" i="41" s="1"/>
  <c r="X294" i="36"/>
  <c r="A3308" i="41"/>
  <c r="B3307" i="41"/>
  <c r="M42" i="41"/>
  <c r="L42" i="41"/>
  <c r="B201" i="41"/>
  <c r="W201" i="41"/>
  <c r="R201" i="41" s="1"/>
  <c r="I201" i="41"/>
  <c r="X201" i="41"/>
  <c r="F201" i="41"/>
  <c r="A202" i="41"/>
  <c r="A2570" i="41"/>
  <c r="B2569" i="41"/>
  <c r="B2845" i="41"/>
  <c r="A2846" i="41"/>
  <c r="B4547" i="41"/>
  <c r="A4548" i="41"/>
  <c r="M411" i="41"/>
  <c r="L411" i="41"/>
  <c r="M403" i="41"/>
  <c r="L403" i="41"/>
  <c r="M400" i="41"/>
  <c r="L400" i="41"/>
  <c r="J465" i="41"/>
  <c r="J488" i="41" s="1"/>
  <c r="H463" i="41"/>
  <c r="H486" i="41" s="1"/>
  <c r="D465" i="41"/>
  <c r="D488" i="41" s="1"/>
  <c r="X462" i="41"/>
  <c r="B465" i="41"/>
  <c r="B488" i="41" s="1"/>
  <c r="D462" i="41"/>
  <c r="D485" i="41" s="1"/>
  <c r="G464" i="41"/>
  <c r="G487" i="41" s="1"/>
  <c r="A507" i="41"/>
  <c r="U463" i="41"/>
  <c r="U486" i="41" s="1"/>
  <c r="S465" i="41"/>
  <c r="S488" i="41" s="1"/>
  <c r="N465" i="41"/>
  <c r="N488" i="41" s="1"/>
  <c r="P463" i="41"/>
  <c r="P486" i="41" s="1"/>
  <c r="B382" i="41"/>
  <c r="A383" i="41"/>
  <c r="M109" i="41"/>
  <c r="L109" i="41"/>
  <c r="M315" i="41"/>
  <c r="L315" i="41"/>
  <c r="B3764" i="41"/>
  <c r="A3765" i="41"/>
  <c r="B2684" i="41"/>
  <c r="A2685" i="41"/>
  <c r="B2452" i="41"/>
  <c r="A2453" i="41"/>
  <c r="R33" i="25"/>
  <c r="A4157" i="41"/>
  <c r="B4156" i="41"/>
  <c r="B3261" i="41"/>
  <c r="A3262" i="41"/>
  <c r="A2523" i="41"/>
  <c r="B2522" i="41"/>
  <c r="B2225" i="41"/>
  <c r="A2226" i="41"/>
  <c r="B2040" i="41"/>
  <c r="A2041" i="41"/>
  <c r="F89" i="38"/>
  <c r="B89" i="38"/>
  <c r="X89" i="38"/>
  <c r="W89" i="38"/>
  <c r="B1877" i="41"/>
  <c r="A1878" i="41"/>
  <c r="B3975" i="41"/>
  <c r="A3976" i="41"/>
  <c r="B3976" i="41" s="1"/>
  <c r="A2754" i="41"/>
  <c r="B2753" i="41"/>
  <c r="A3995" i="41"/>
  <c r="B3994" i="41"/>
  <c r="B3031" i="41"/>
  <c r="A3032" i="41"/>
  <c r="X175" i="41"/>
  <c r="B175" i="41"/>
  <c r="F175" i="41"/>
  <c r="A176" i="41"/>
  <c r="W175" i="41"/>
  <c r="R175" i="41" s="1"/>
  <c r="I175" i="41"/>
  <c r="A1560" i="41"/>
  <c r="B1559" i="41"/>
  <c r="A2660" i="41"/>
  <c r="B2659" i="41"/>
  <c r="I64" i="38"/>
  <c r="R64" i="38"/>
  <c r="L64" i="38"/>
  <c r="B4776" i="41"/>
  <c r="A4777" i="41"/>
  <c r="B2201" i="41"/>
  <c r="A2202" i="41"/>
  <c r="B4179" i="41"/>
  <c r="A4180" i="41"/>
  <c r="A1258" i="41"/>
  <c r="B1257" i="41"/>
  <c r="A3513" i="41"/>
  <c r="B3512" i="41"/>
  <c r="A1145" i="41"/>
  <c r="B1144" i="41"/>
  <c r="B2406" i="41"/>
  <c r="A2407" i="41"/>
  <c r="G27" i="25"/>
  <c r="A28" i="25"/>
  <c r="E27" i="25"/>
  <c r="F27" i="25"/>
  <c r="D27" i="25"/>
  <c r="C27" i="25"/>
  <c r="B4709" i="41"/>
  <c r="A4710" i="41"/>
  <c r="W294" i="36"/>
  <c r="R294" i="36" s="1"/>
  <c r="H11" i="25"/>
  <c r="A4823" i="41"/>
  <c r="B4822" i="41"/>
  <c r="F43" i="41"/>
  <c r="G44" i="41" s="1"/>
  <c r="B43" i="41"/>
  <c r="X43" i="41"/>
  <c r="I43" i="41"/>
  <c r="W43" i="41"/>
  <c r="R43" i="41" s="1"/>
  <c r="A3718" i="41"/>
  <c r="B3717" i="41"/>
  <c r="A3490" i="41"/>
  <c r="B3489" i="41"/>
  <c r="B3374" i="41"/>
  <c r="A3375" i="41"/>
  <c r="B4316" i="41"/>
  <c r="A4317" i="41"/>
  <c r="M405" i="41"/>
  <c r="L405" i="41"/>
  <c r="M380" i="41"/>
  <c r="L380" i="41"/>
  <c r="F423" i="41"/>
  <c r="I423" i="41"/>
  <c r="F447" i="41"/>
  <c r="X423" i="41"/>
  <c r="I424" i="41"/>
  <c r="F424" i="41"/>
  <c r="W424" i="41"/>
  <c r="R424" i="41" s="1"/>
  <c r="F446" i="41"/>
  <c r="X447" i="41"/>
  <c r="X448" i="41"/>
  <c r="W425" i="41"/>
  <c r="R425" i="41" s="1"/>
  <c r="X446" i="41"/>
  <c r="X439" i="41"/>
  <c r="X425" i="41"/>
  <c r="W423" i="41"/>
  <c r="R423" i="41" s="1"/>
  <c r="F448" i="41"/>
  <c r="X424" i="41"/>
  <c r="I426" i="41"/>
  <c r="X449" i="41"/>
  <c r="F425" i="41"/>
  <c r="F449" i="41"/>
  <c r="I425" i="41"/>
  <c r="F426" i="41"/>
  <c r="X427" i="41"/>
  <c r="F450" i="41"/>
  <c r="X428" i="41"/>
  <c r="F429" i="41"/>
  <c r="I428" i="41"/>
  <c r="X426" i="41"/>
  <c r="F427" i="41"/>
  <c r="F428" i="41"/>
  <c r="W426" i="41"/>
  <c r="R426" i="41" s="1"/>
  <c r="W427" i="41"/>
  <c r="R427" i="41" s="1"/>
  <c r="X451" i="41"/>
  <c r="X429" i="41"/>
  <c r="I427" i="41"/>
  <c r="F451" i="41"/>
  <c r="W428" i="41"/>
  <c r="R428" i="41" s="1"/>
  <c r="I429" i="41"/>
  <c r="X452" i="41"/>
  <c r="W429" i="41"/>
  <c r="R429" i="41" s="1"/>
  <c r="X453" i="41"/>
  <c r="X450" i="41"/>
  <c r="F452" i="41"/>
  <c r="F453" i="41"/>
  <c r="X457" i="41"/>
  <c r="X456" i="41"/>
  <c r="F456" i="41"/>
  <c r="F454" i="41"/>
  <c r="F455" i="41"/>
  <c r="X454" i="41"/>
  <c r="X455" i="41"/>
  <c r="F457" i="41"/>
  <c r="B1995" i="41"/>
  <c r="A1996" i="41"/>
  <c r="R42" i="10"/>
  <c r="M39" i="44"/>
  <c r="L39" i="44"/>
  <c r="A1835" i="41"/>
  <c r="B1834" i="41"/>
  <c r="A1444" i="41"/>
  <c r="B1443" i="41"/>
  <c r="B477" i="36"/>
  <c r="A478" i="36"/>
  <c r="A4615" i="41"/>
  <c r="B4614" i="41"/>
  <c r="A2385" i="41"/>
  <c r="B2384" i="41"/>
  <c r="B4960" i="41"/>
  <c r="A4961" i="41"/>
  <c r="B3534" i="41"/>
  <c r="A3535" i="41"/>
  <c r="A501" i="36"/>
  <c r="B500" i="36"/>
  <c r="B615" i="36"/>
  <c r="A616" i="36"/>
  <c r="B4086" i="41"/>
  <c r="A4087" i="41"/>
  <c r="A5259" i="41"/>
  <c r="B5258" i="41"/>
  <c r="B4523" i="41"/>
  <c r="A4524" i="41"/>
  <c r="B290" i="41"/>
  <c r="A291" i="41"/>
  <c r="W290" i="41"/>
  <c r="R290" i="41" s="1"/>
  <c r="X290" i="41"/>
  <c r="F290" i="41"/>
  <c r="I290" i="41"/>
  <c r="A341" i="41"/>
  <c r="B340" i="41"/>
  <c r="F340" i="41"/>
  <c r="W340" i="41"/>
  <c r="R340" i="41" s="1"/>
  <c r="I340" i="41"/>
  <c r="X340" i="41"/>
  <c r="B1969" i="41"/>
  <c r="A1970" i="41"/>
  <c r="I294" i="36"/>
  <c r="B1533" i="41"/>
  <c r="A1534" i="41"/>
  <c r="Q13" i="25"/>
  <c r="M13" i="25"/>
  <c r="K14" i="25"/>
  <c r="P13" i="25"/>
  <c r="O13" i="25"/>
  <c r="N13" i="25"/>
  <c r="A546" i="36"/>
  <c r="B545" i="36"/>
  <c r="W43" i="10"/>
  <c r="I43" i="10"/>
  <c r="F43" i="10"/>
  <c r="A44" i="10"/>
  <c r="Z43" i="10"/>
  <c r="B43" i="10"/>
  <c r="X43" i="10"/>
  <c r="Y43" i="10"/>
  <c r="B40" i="44"/>
  <c r="A41" i="44"/>
  <c r="X40" i="44"/>
  <c r="W40" i="44"/>
  <c r="R40" i="44" s="1"/>
  <c r="I40" i="44"/>
  <c r="F40" i="44"/>
  <c r="L222" i="36"/>
  <c r="M222" i="36"/>
  <c r="B2087" i="41"/>
  <c r="A2088" i="41"/>
  <c r="M110" i="38"/>
  <c r="R110" i="38"/>
  <c r="I110" i="38"/>
  <c r="B1394" i="41"/>
  <c r="A1395" i="41"/>
  <c r="M22" i="44"/>
  <c r="L22" i="44"/>
  <c r="B4938" i="41"/>
  <c r="A4939" i="41"/>
  <c r="B3603" i="41"/>
  <c r="A3604" i="41"/>
  <c r="I382" i="41"/>
  <c r="M379" i="41"/>
  <c r="L379" i="41"/>
  <c r="X155" i="41"/>
  <c r="W155" i="41"/>
  <c r="R155" i="41" s="1"/>
  <c r="F155" i="41"/>
  <c r="A156" i="41"/>
  <c r="B155" i="41"/>
  <c r="I155" i="41"/>
  <c r="B5329" i="41"/>
  <c r="A5330" i="41"/>
  <c r="A2476" i="41"/>
  <c r="B2475" i="41"/>
  <c r="R18" i="10"/>
  <c r="A271" i="41"/>
  <c r="B270" i="41"/>
  <c r="X270" i="41"/>
  <c r="F270" i="41"/>
  <c r="W270" i="41"/>
  <c r="R270" i="41" s="1"/>
  <c r="I270" i="41"/>
  <c r="A3904" i="41"/>
  <c r="B3903" i="41"/>
  <c r="A1581" i="41"/>
  <c r="B1580" i="41"/>
  <c r="A3628" i="41"/>
  <c r="B3627" i="41"/>
  <c r="A2983" i="41"/>
  <c r="B2982" i="41"/>
  <c r="A4456" i="41"/>
  <c r="B4455" i="41"/>
  <c r="B1694" i="41"/>
  <c r="A1695" i="41"/>
  <c r="B4754" i="41"/>
  <c r="A4755" i="41"/>
  <c r="A1742" i="41"/>
  <c r="B1741" i="41"/>
  <c r="A4916" i="41"/>
  <c r="B4915" i="41"/>
  <c r="F134" i="38"/>
  <c r="W134" i="38"/>
  <c r="B134" i="38"/>
  <c r="A135" i="38"/>
  <c r="X134" i="38"/>
  <c r="B3810" i="41"/>
  <c r="A3811" i="41"/>
  <c r="L134" i="36"/>
  <c r="M134" i="36"/>
  <c r="A4044" i="41"/>
  <c r="B4043" i="41"/>
  <c r="B1648" i="41"/>
  <c r="A1649" i="41"/>
  <c r="A1190" i="41"/>
  <c r="B1189" i="41"/>
  <c r="B4504" i="41"/>
  <c r="A4505" i="41"/>
  <c r="B4505" i="41" s="1"/>
  <c r="B3396" i="41"/>
  <c r="A3397" i="41"/>
  <c r="F40" i="38"/>
  <c r="W40" i="38"/>
  <c r="A41" i="38"/>
  <c r="B40" i="38"/>
  <c r="X40" i="38"/>
  <c r="A4133" i="41"/>
  <c r="B4132" i="41"/>
  <c r="F133" i="41"/>
  <c r="B133" i="41"/>
  <c r="A134" i="41"/>
  <c r="X133" i="41"/>
  <c r="I133" i="41"/>
  <c r="W133" i="41"/>
  <c r="R133" i="41" s="1"/>
  <c r="B4480" i="41"/>
  <c r="A4481" i="41"/>
  <c r="A2617" i="41"/>
  <c r="B2616" i="41"/>
  <c r="L407" i="41"/>
  <c r="M407" i="41"/>
  <c r="M406" i="41"/>
  <c r="L406" i="41"/>
  <c r="M404" i="41"/>
  <c r="L404" i="41"/>
  <c r="M402" i="41"/>
  <c r="L402" i="41"/>
  <c r="L220" i="41"/>
  <c r="M220" i="41"/>
  <c r="B1764" i="41"/>
  <c r="A1765" i="41"/>
  <c r="F87" i="41"/>
  <c r="W87" i="41"/>
  <c r="R87" i="41" s="1"/>
  <c r="I87" i="41"/>
  <c r="B87" i="41"/>
  <c r="X87" i="41"/>
  <c r="A88" i="41"/>
  <c r="T12" i="25" l="1"/>
  <c r="L244" i="36"/>
  <c r="M244" i="36"/>
  <c r="M268" i="36"/>
  <c r="L268" i="36"/>
  <c r="A368" i="36"/>
  <c r="A415" i="36"/>
  <c r="M239" i="36"/>
  <c r="L239" i="36"/>
  <c r="M241" i="36"/>
  <c r="L241" i="36"/>
  <c r="S326" i="36"/>
  <c r="S349" i="36" s="1"/>
  <c r="H324" i="36"/>
  <c r="H347" i="36" s="1"/>
  <c r="U324" i="36"/>
  <c r="U347" i="36" s="1"/>
  <c r="G325" i="36"/>
  <c r="G348" i="36" s="1"/>
  <c r="N326" i="36"/>
  <c r="N349" i="36" s="1"/>
  <c r="J326" i="36"/>
  <c r="J349" i="36" s="1"/>
  <c r="D323" i="36"/>
  <c r="P324" i="36"/>
  <c r="P347" i="36" s="1"/>
  <c r="D326" i="36"/>
  <c r="D349" i="36" s="1"/>
  <c r="B326" i="36"/>
  <c r="B349" i="36" s="1"/>
  <c r="M271" i="36"/>
  <c r="L271" i="36"/>
  <c r="M263" i="36"/>
  <c r="L263" i="36"/>
  <c r="M266" i="36"/>
  <c r="L266" i="36"/>
  <c r="M245" i="36"/>
  <c r="L245" i="36"/>
  <c r="L240" i="36"/>
  <c r="M240" i="36"/>
  <c r="L248" i="36"/>
  <c r="M248" i="36"/>
  <c r="G250" i="36"/>
  <c r="F315" i="36"/>
  <c r="I286" i="36"/>
  <c r="X309" i="36"/>
  <c r="F288" i="36"/>
  <c r="F291" i="36"/>
  <c r="I293" i="36"/>
  <c r="X293" i="36"/>
  <c r="F287" i="36"/>
  <c r="W288" i="36"/>
  <c r="R288" i="36" s="1"/>
  <c r="F312" i="36"/>
  <c r="W284" i="36"/>
  <c r="R284" i="36" s="1"/>
  <c r="X315" i="36"/>
  <c r="F290" i="36"/>
  <c r="X288" i="36"/>
  <c r="I285" i="36"/>
  <c r="F311" i="36"/>
  <c r="X314" i="36"/>
  <c r="I289" i="36"/>
  <c r="X285" i="36"/>
  <c r="X287" i="36"/>
  <c r="X307" i="36"/>
  <c r="I291" i="36"/>
  <c r="I290" i="36"/>
  <c r="X308" i="36"/>
  <c r="F285" i="36"/>
  <c r="F308" i="36"/>
  <c r="W292" i="36"/>
  <c r="R292" i="36" s="1"/>
  <c r="F314" i="36"/>
  <c r="W293" i="36"/>
  <c r="R293" i="36" s="1"/>
  <c r="X291" i="36"/>
  <c r="I288" i="36"/>
  <c r="W290" i="36"/>
  <c r="R290" i="36" s="1"/>
  <c r="X290" i="36"/>
  <c r="F284" i="36"/>
  <c r="F293" i="36"/>
  <c r="D300" i="36"/>
  <c r="X292" i="36"/>
  <c r="F310" i="36"/>
  <c r="W285" i="36"/>
  <c r="R285" i="36" s="1"/>
  <c r="X289" i="36"/>
  <c r="X284" i="36"/>
  <c r="X310" i="36"/>
  <c r="F316" i="36"/>
  <c r="F292" i="36"/>
  <c r="W287" i="36"/>
  <c r="R287" i="36" s="1"/>
  <c r="I284" i="36"/>
  <c r="X316" i="36"/>
  <c r="X311" i="36"/>
  <c r="X312" i="36"/>
  <c r="X286" i="36"/>
  <c r="W289" i="36"/>
  <c r="R289" i="36" s="1"/>
  <c r="F307" i="36"/>
  <c r="I287" i="36"/>
  <c r="F309" i="36"/>
  <c r="F313" i="36"/>
  <c r="F286" i="36"/>
  <c r="W291" i="36"/>
  <c r="R291" i="36" s="1"/>
  <c r="W286" i="36"/>
  <c r="R286" i="36" s="1"/>
  <c r="I292" i="36"/>
  <c r="X313" i="36"/>
  <c r="F289" i="36"/>
  <c r="M243" i="36"/>
  <c r="L243" i="36"/>
  <c r="L264" i="36"/>
  <c r="M264" i="36"/>
  <c r="M270" i="36"/>
  <c r="L270" i="36"/>
  <c r="M205" i="36"/>
  <c r="L269" i="36"/>
  <c r="M269" i="36"/>
  <c r="M261" i="36"/>
  <c r="L261" i="36"/>
  <c r="M247" i="36"/>
  <c r="L247" i="36"/>
  <c r="L238" i="36"/>
  <c r="M238" i="36"/>
  <c r="M249" i="36"/>
  <c r="L249" i="36"/>
  <c r="M262" i="36"/>
  <c r="L262" i="36"/>
  <c r="M242" i="36"/>
  <c r="L242" i="36"/>
  <c r="L246" i="36"/>
  <c r="M246" i="36"/>
  <c r="G273" i="36"/>
  <c r="M265" i="36"/>
  <c r="L265" i="36"/>
  <c r="M267" i="36"/>
  <c r="L267" i="36"/>
  <c r="W268" i="36"/>
  <c r="R268" i="36" s="1"/>
  <c r="I269" i="36"/>
  <c r="W272" i="36"/>
  <c r="R272" i="36" s="1"/>
  <c r="I268" i="36"/>
  <c r="I262" i="36"/>
  <c r="W271" i="36"/>
  <c r="R271" i="36" s="1"/>
  <c r="W261" i="36"/>
  <c r="R261" i="36" s="1"/>
  <c r="W262" i="36"/>
  <c r="R262" i="36" s="1"/>
  <c r="W265" i="36"/>
  <c r="R265" i="36" s="1"/>
  <c r="I265" i="36"/>
  <c r="I271" i="36"/>
  <c r="W264" i="36"/>
  <c r="R264" i="36" s="1"/>
  <c r="W267" i="36"/>
  <c r="R267" i="36" s="1"/>
  <c r="I272" i="36"/>
  <c r="W263" i="36"/>
  <c r="R263" i="36" s="1"/>
  <c r="I270" i="36"/>
  <c r="I267" i="36"/>
  <c r="I261" i="36"/>
  <c r="I263" i="36"/>
  <c r="W270" i="36"/>
  <c r="R270" i="36" s="1"/>
  <c r="I266" i="36"/>
  <c r="I264" i="36"/>
  <c r="W266" i="36"/>
  <c r="R266" i="36" s="1"/>
  <c r="W269" i="36"/>
  <c r="R269" i="36" s="1"/>
  <c r="L272" i="36"/>
  <c r="M272" i="36"/>
  <c r="F294" i="36"/>
  <c r="H12" i="25"/>
  <c r="I12" i="25" s="1"/>
  <c r="I44" i="10"/>
  <c r="Y44" i="10"/>
  <c r="B44" i="10"/>
  <c r="W44" i="10"/>
  <c r="X44" i="10"/>
  <c r="Z44" i="10"/>
  <c r="A45" i="10"/>
  <c r="F44" i="10"/>
  <c r="B291" i="41"/>
  <c r="A292" i="41"/>
  <c r="W291" i="41"/>
  <c r="R291" i="41" s="1"/>
  <c r="F291" i="41"/>
  <c r="I291" i="41"/>
  <c r="X291" i="41"/>
  <c r="B616" i="36"/>
  <c r="A617" i="36"/>
  <c r="B617" i="36" s="1"/>
  <c r="M427" i="41"/>
  <c r="L427" i="41"/>
  <c r="G458" i="41"/>
  <c r="B4180" i="41"/>
  <c r="A4181" i="41"/>
  <c r="S33" i="25"/>
  <c r="T33" i="25"/>
  <c r="T34" i="25" s="1"/>
  <c r="M201" i="41"/>
  <c r="L201" i="41"/>
  <c r="A4386" i="41"/>
  <c r="B4385" i="41"/>
  <c r="A3421" i="41"/>
  <c r="B3420" i="41"/>
  <c r="F112" i="38"/>
  <c r="W112" i="38"/>
  <c r="B112" i="38"/>
  <c r="X112" i="38"/>
  <c r="B5101" i="41"/>
  <c r="A5102" i="41"/>
  <c r="B1489" i="41"/>
  <c r="A1490" i="41"/>
  <c r="B4481" i="41"/>
  <c r="A4482" i="41"/>
  <c r="B4482" i="41" s="1"/>
  <c r="A4940" i="41"/>
  <c r="B4939" i="41"/>
  <c r="L40" i="44"/>
  <c r="M40" i="44"/>
  <c r="B2385" i="41"/>
  <c r="A2386" i="41"/>
  <c r="B1835" i="41"/>
  <c r="A1836" i="41"/>
  <c r="M455" i="41"/>
  <c r="L455" i="41"/>
  <c r="M457" i="41"/>
  <c r="L457" i="41"/>
  <c r="M450" i="41"/>
  <c r="L450" i="41"/>
  <c r="B3490" i="41"/>
  <c r="A3491" i="41"/>
  <c r="H27" i="25"/>
  <c r="A3996" i="41"/>
  <c r="B3995" i="41"/>
  <c r="A2454" i="41"/>
  <c r="B2453" i="41"/>
  <c r="N511" i="41"/>
  <c r="N534" i="41" s="1"/>
  <c r="G510" i="41"/>
  <c r="G533" i="41" s="1"/>
  <c r="X508" i="41"/>
  <c r="J511" i="41"/>
  <c r="J534" i="41" s="1"/>
  <c r="U509" i="41"/>
  <c r="U532" i="41" s="1"/>
  <c r="P509" i="41"/>
  <c r="P532" i="41" s="1"/>
  <c r="H509" i="41"/>
  <c r="H532" i="41" s="1"/>
  <c r="D511" i="41"/>
  <c r="D534" i="41" s="1"/>
  <c r="B511" i="41"/>
  <c r="B534" i="41" s="1"/>
  <c r="D508" i="41"/>
  <c r="D531" i="41" s="1"/>
  <c r="A553" i="41"/>
  <c r="S511" i="41"/>
  <c r="S534" i="41" s="1"/>
  <c r="B2846" i="41"/>
  <c r="A2847" i="41"/>
  <c r="B4202" i="41"/>
  <c r="A4203" i="41"/>
  <c r="L382" i="41"/>
  <c r="M382" i="41"/>
  <c r="B4434" i="41"/>
  <c r="A4435" i="41"/>
  <c r="B2962" i="41"/>
  <c r="A2963" i="41"/>
  <c r="B4273" i="41"/>
  <c r="A4274" i="41"/>
  <c r="A776" i="36"/>
  <c r="B775" i="36"/>
  <c r="B1510" i="41"/>
  <c r="A1511" i="41"/>
  <c r="I20" i="10"/>
  <c r="Y20" i="10"/>
  <c r="W20" i="10"/>
  <c r="Z20" i="10"/>
  <c r="F20" i="10"/>
  <c r="A21" i="10"/>
  <c r="X20" i="10"/>
  <c r="B20" i="10"/>
  <c r="B4225" i="41"/>
  <c r="A4226" i="41"/>
  <c r="B5007" i="41"/>
  <c r="A5008" i="41"/>
  <c r="B4687" i="41"/>
  <c r="A4688" i="41"/>
  <c r="B3788" i="41"/>
  <c r="A3789" i="41"/>
  <c r="B5238" i="41"/>
  <c r="A5239" i="41"/>
  <c r="A2892" i="41"/>
  <c r="B2891" i="41"/>
  <c r="A3328" i="41"/>
  <c r="B3327" i="41"/>
  <c r="F134" i="41"/>
  <c r="X134" i="41"/>
  <c r="A135" i="41"/>
  <c r="B134" i="41"/>
  <c r="I134" i="41"/>
  <c r="W134" i="41"/>
  <c r="R134" i="41" s="1"/>
  <c r="B4044" i="41"/>
  <c r="A4045" i="41"/>
  <c r="B4045" i="41" s="1"/>
  <c r="B1695" i="41"/>
  <c r="A1696" i="41"/>
  <c r="A3605" i="41"/>
  <c r="B3604" i="41"/>
  <c r="A1445" i="41"/>
  <c r="B1444" i="41"/>
  <c r="M424" i="41"/>
  <c r="L424" i="41"/>
  <c r="M447" i="41"/>
  <c r="L447" i="41"/>
  <c r="B4710" i="41"/>
  <c r="A4711" i="41"/>
  <c r="A2408" i="41"/>
  <c r="B2407" i="41"/>
  <c r="A1259" i="41"/>
  <c r="B1258" i="41"/>
  <c r="A2227" i="41"/>
  <c r="B2226" i="41"/>
  <c r="A4549" i="41"/>
  <c r="B4548" i="41"/>
  <c r="R65" i="38"/>
  <c r="L65" i="38"/>
  <c r="I65" i="38"/>
  <c r="A430" i="41"/>
  <c r="B429" i="41"/>
  <c r="B2799" i="41"/>
  <c r="A2800" i="41"/>
  <c r="A5149" i="41"/>
  <c r="B5149" i="41" s="1"/>
  <c r="B5148" i="41"/>
  <c r="B2821" i="41"/>
  <c r="A2822" i="41"/>
  <c r="L135" i="36"/>
  <c r="M135" i="36"/>
  <c r="M136" i="36" s="1"/>
  <c r="A4596" i="41"/>
  <c r="B4595" i="41"/>
  <c r="A3444" i="41"/>
  <c r="B3443" i="41"/>
  <c r="A318" i="36"/>
  <c r="B317" i="36"/>
  <c r="F317" i="36"/>
  <c r="X317" i="36"/>
  <c r="B1120" i="41"/>
  <c r="A1121" i="41"/>
  <c r="B2295" i="41"/>
  <c r="A2296" i="41"/>
  <c r="A1101" i="41"/>
  <c r="B1101" i="41" s="1"/>
  <c r="B1100" i="41"/>
  <c r="A686" i="36"/>
  <c r="B686" i="36" s="1"/>
  <c r="B685" i="36"/>
  <c r="A4065" i="41"/>
  <c r="B4064" i="41"/>
  <c r="A4022" i="41"/>
  <c r="B4022" i="41" s="1"/>
  <c r="B4021" i="41"/>
  <c r="B5124" i="41"/>
  <c r="A5125" i="41"/>
  <c r="B4411" i="41"/>
  <c r="A4412" i="41"/>
  <c r="B4639" i="41"/>
  <c r="A4640" i="41"/>
  <c r="R89" i="38"/>
  <c r="I89" i="38"/>
  <c r="L89" i="38"/>
  <c r="G90" i="38"/>
  <c r="A3263" i="41"/>
  <c r="B3263" i="41" s="1"/>
  <c r="B3262" i="41"/>
  <c r="A2686" i="41"/>
  <c r="B2685" i="41"/>
  <c r="B383" i="41"/>
  <c r="A384" i="41"/>
  <c r="I383" i="41"/>
  <c r="F383" i="41"/>
  <c r="X383" i="41"/>
  <c r="W383" i="41"/>
  <c r="R383" i="41" s="1"/>
  <c r="L18" i="36"/>
  <c r="M18" i="36"/>
  <c r="M359" i="41"/>
  <c r="L359" i="41"/>
  <c r="X66" i="38"/>
  <c r="F66" i="38"/>
  <c r="W66" i="38"/>
  <c r="B66" i="38"/>
  <c r="B1281" i="41"/>
  <c r="A1282" i="41"/>
  <c r="L221" i="41"/>
  <c r="M221" i="41"/>
  <c r="M223" i="36"/>
  <c r="L223" i="36"/>
  <c r="B3925" i="41"/>
  <c r="A3926" i="41"/>
  <c r="B1649" i="41"/>
  <c r="A1650" i="41"/>
  <c r="B1742" i="41"/>
  <c r="A1743" i="41"/>
  <c r="B2983" i="41"/>
  <c r="A2984" i="41"/>
  <c r="A5331" i="41"/>
  <c r="B5330" i="41"/>
  <c r="B1970" i="41"/>
  <c r="A1971" i="41"/>
  <c r="B3535" i="41"/>
  <c r="A3536" i="41"/>
  <c r="A479" i="36"/>
  <c r="B479" i="36" s="1"/>
  <c r="B478" i="36"/>
  <c r="L452" i="41"/>
  <c r="M452" i="41"/>
  <c r="L446" i="41"/>
  <c r="M446" i="41"/>
  <c r="M423" i="41"/>
  <c r="L423" i="41"/>
  <c r="A4318" i="41"/>
  <c r="B4317" i="41"/>
  <c r="B4777" i="41"/>
  <c r="A4778" i="41"/>
  <c r="B2041" i="41"/>
  <c r="A2042" i="41"/>
  <c r="A2571" i="41"/>
  <c r="B2570" i="41"/>
  <c r="M294" i="36"/>
  <c r="L294" i="36"/>
  <c r="A361" i="41"/>
  <c r="B360" i="41"/>
  <c r="X360" i="41"/>
  <c r="F360" i="41"/>
  <c r="W360" i="41"/>
  <c r="R360" i="41" s="1"/>
  <c r="I360" i="41"/>
  <c r="W222" i="41"/>
  <c r="R222" i="41" s="1"/>
  <c r="A223" i="41"/>
  <c r="I222" i="41"/>
  <c r="B222" i="41"/>
  <c r="F222" i="41"/>
  <c r="X222" i="41"/>
  <c r="A225" i="36"/>
  <c r="B224" i="36"/>
  <c r="F224" i="36"/>
  <c r="X224" i="36"/>
  <c r="W224" i="36"/>
  <c r="R224" i="36" s="1"/>
  <c r="I224" i="36"/>
  <c r="A1237" i="41"/>
  <c r="B1236" i="41"/>
  <c r="L23" i="44"/>
  <c r="M23" i="44"/>
  <c r="M24" i="44" s="1"/>
  <c r="A1167" i="41"/>
  <c r="B1166" i="41"/>
  <c r="B1719" i="41"/>
  <c r="A1720" i="41"/>
  <c r="B3742" i="41"/>
  <c r="A3743" i="41"/>
  <c r="A2249" i="41"/>
  <c r="B2248" i="41"/>
  <c r="B3282" i="41"/>
  <c r="A3283" i="41"/>
  <c r="B2637" i="41"/>
  <c r="A2638" i="41"/>
  <c r="R19" i="10"/>
  <c r="A730" i="41"/>
  <c r="B729" i="41"/>
  <c r="M316" i="41"/>
  <c r="L316" i="41"/>
  <c r="A3880" i="41"/>
  <c r="B3879" i="41"/>
  <c r="B4366" i="41"/>
  <c r="A4367" i="41"/>
  <c r="B4367" i="41" s="1"/>
  <c r="B1326" i="41"/>
  <c r="A1327" i="41"/>
  <c r="B2132" i="41"/>
  <c r="A2133" i="41"/>
  <c r="A4344" i="41"/>
  <c r="B4344" i="41" s="1"/>
  <c r="B4343" i="41"/>
  <c r="B4986" i="41"/>
  <c r="A4987" i="41"/>
  <c r="I111" i="41"/>
  <c r="W111" i="41"/>
  <c r="R111" i="41" s="1"/>
  <c r="X111" i="41"/>
  <c r="A112" i="41"/>
  <c r="B111" i="41"/>
  <c r="F111" i="41"/>
  <c r="B1465" i="41"/>
  <c r="A1466" i="41"/>
  <c r="R40" i="38"/>
  <c r="I40" i="38"/>
  <c r="B1077" i="41"/>
  <c r="A1078" i="41"/>
  <c r="B1078" i="41" s="1"/>
  <c r="B1375" i="41"/>
  <c r="A1376" i="41"/>
  <c r="R134" i="38"/>
  <c r="M134" i="38"/>
  <c r="I134" i="38"/>
  <c r="B1581" i="41"/>
  <c r="A1582" i="41"/>
  <c r="B271" i="41"/>
  <c r="A272" i="41"/>
  <c r="X271" i="41"/>
  <c r="F271" i="41"/>
  <c r="W271" i="41"/>
  <c r="R271" i="41" s="1"/>
  <c r="I271" i="41"/>
  <c r="I156" i="41"/>
  <c r="A157" i="41"/>
  <c r="X156" i="41"/>
  <c r="F156" i="41"/>
  <c r="B156" i="41"/>
  <c r="W156" i="41"/>
  <c r="R156" i="41" s="1"/>
  <c r="A3812" i="41"/>
  <c r="B3811" i="41"/>
  <c r="B4916" i="41"/>
  <c r="A4917" i="41"/>
  <c r="A4457" i="41"/>
  <c r="B4456" i="41"/>
  <c r="B3904" i="41"/>
  <c r="A3905" i="41"/>
  <c r="B2088" i="41"/>
  <c r="A2089" i="41"/>
  <c r="A42" i="44"/>
  <c r="B41" i="44"/>
  <c r="F41" i="44"/>
  <c r="W41" i="44"/>
  <c r="R41" i="44" s="1"/>
  <c r="I41" i="44"/>
  <c r="X41" i="44"/>
  <c r="K15" i="25"/>
  <c r="P14" i="25"/>
  <c r="M14" i="25"/>
  <c r="Q14" i="25"/>
  <c r="O14" i="25"/>
  <c r="N14" i="25"/>
  <c r="B4524" i="41"/>
  <c r="A4525" i="41"/>
  <c r="M453" i="41"/>
  <c r="L453" i="41"/>
  <c r="M429" i="41"/>
  <c r="L429" i="41"/>
  <c r="M426" i="41"/>
  <c r="L426" i="41"/>
  <c r="M425" i="41"/>
  <c r="L425" i="41"/>
  <c r="B4823" i="41"/>
  <c r="A4824" i="41"/>
  <c r="A2203" i="41"/>
  <c r="B2202" i="41"/>
  <c r="A2661" i="41"/>
  <c r="B2660" i="41"/>
  <c r="F176" i="41"/>
  <c r="B176" i="41"/>
  <c r="X176" i="41"/>
  <c r="A177" i="41"/>
  <c r="I176" i="41"/>
  <c r="W176" i="41"/>
  <c r="R176" i="41" s="1"/>
  <c r="B2523" i="41"/>
  <c r="A2524" i="41"/>
  <c r="M412" i="41"/>
  <c r="L158" i="36"/>
  <c r="M158" i="36"/>
  <c r="M159" i="36" s="1"/>
  <c r="B1765" i="41"/>
  <c r="A1766" i="41"/>
  <c r="B4133" i="41"/>
  <c r="A4134" i="41"/>
  <c r="B1190" i="41"/>
  <c r="A1191" i="41"/>
  <c r="A2477" i="41"/>
  <c r="B2476" i="41"/>
  <c r="L155" i="41"/>
  <c r="M155" i="41"/>
  <c r="R43" i="10"/>
  <c r="R13" i="25"/>
  <c r="A342" i="41"/>
  <c r="B341" i="41"/>
  <c r="X341" i="41"/>
  <c r="F341" i="41"/>
  <c r="I341" i="41"/>
  <c r="W341" i="41"/>
  <c r="R341" i="41" s="1"/>
  <c r="A502" i="36"/>
  <c r="B502" i="36" s="1"/>
  <c r="B501" i="36"/>
  <c r="A4616" i="41"/>
  <c r="B4615" i="41"/>
  <c r="M454" i="41"/>
  <c r="L454" i="41"/>
  <c r="M451" i="41"/>
  <c r="L451" i="41"/>
  <c r="W447" i="41"/>
  <c r="R447" i="41" s="1"/>
  <c r="I446" i="41"/>
  <c r="I447" i="41"/>
  <c r="W446" i="41"/>
  <c r="R446" i="41" s="1"/>
  <c r="W448" i="41"/>
  <c r="R448" i="41" s="1"/>
  <c r="I448" i="41"/>
  <c r="W449" i="41"/>
  <c r="R449" i="41" s="1"/>
  <c r="I451" i="41"/>
  <c r="W452" i="41"/>
  <c r="R452" i="41" s="1"/>
  <c r="I453" i="41"/>
  <c r="I450" i="41"/>
  <c r="W453" i="41"/>
  <c r="R453" i="41" s="1"/>
  <c r="W450" i="41"/>
  <c r="R450" i="41" s="1"/>
  <c r="I452" i="41"/>
  <c r="I449" i="41"/>
  <c r="W451" i="41"/>
  <c r="R451" i="41" s="1"/>
  <c r="W454" i="41"/>
  <c r="R454" i="41" s="1"/>
  <c r="W455" i="41"/>
  <c r="R455" i="41" s="1"/>
  <c r="I454" i="41"/>
  <c r="I455" i="41"/>
  <c r="W457" i="41"/>
  <c r="R457" i="41" s="1"/>
  <c r="I457" i="41"/>
  <c r="W456" i="41"/>
  <c r="R456" i="41" s="1"/>
  <c r="I456" i="41"/>
  <c r="B3718" i="41"/>
  <c r="A3719" i="41"/>
  <c r="I11" i="25"/>
  <c r="J11" i="25" s="1"/>
  <c r="B1145" i="41"/>
  <c r="A1146" i="41"/>
  <c r="A2755" i="41"/>
  <c r="B2754" i="41"/>
  <c r="W88" i="41"/>
  <c r="R88" i="41" s="1"/>
  <c r="F88" i="41"/>
  <c r="A89" i="41"/>
  <c r="B88" i="41"/>
  <c r="X88" i="41"/>
  <c r="I88" i="41"/>
  <c r="F135" i="38"/>
  <c r="X135" i="38"/>
  <c r="B135" i="38"/>
  <c r="W135" i="38"/>
  <c r="B4755" i="41"/>
  <c r="A4756" i="41"/>
  <c r="A1396" i="41"/>
  <c r="B1395" i="41"/>
  <c r="M43" i="10"/>
  <c r="L43" i="10"/>
  <c r="A1535" i="41"/>
  <c r="B1534" i="41"/>
  <c r="A5260" i="41"/>
  <c r="B5259" i="41"/>
  <c r="B1996" i="41"/>
  <c r="A1997" i="41"/>
  <c r="M456" i="41"/>
  <c r="L456" i="41"/>
  <c r="M449" i="41"/>
  <c r="L449" i="41"/>
  <c r="G28" i="25"/>
  <c r="F28" i="25"/>
  <c r="A29" i="25"/>
  <c r="D28" i="25"/>
  <c r="C28" i="25"/>
  <c r="E28" i="25"/>
  <c r="B3513" i="41"/>
  <c r="A3514" i="41"/>
  <c r="B1560" i="41"/>
  <c r="A1561" i="41"/>
  <c r="B1561" i="41" s="1"/>
  <c r="L175" i="41"/>
  <c r="M175" i="41"/>
  <c r="B3765" i="41"/>
  <c r="A3766" i="41"/>
  <c r="F469" i="41"/>
  <c r="I470" i="41"/>
  <c r="X493" i="41"/>
  <c r="X485" i="41"/>
  <c r="X470" i="41"/>
  <c r="W470" i="41"/>
  <c r="R470" i="41" s="1"/>
  <c r="X492" i="41"/>
  <c r="F470" i="41"/>
  <c r="F494" i="41"/>
  <c r="F471" i="41"/>
  <c r="W469" i="41"/>
  <c r="R469" i="41" s="1"/>
  <c r="X494" i="41"/>
  <c r="I471" i="41"/>
  <c r="X469" i="41"/>
  <c r="F492" i="41"/>
  <c r="F493" i="41"/>
  <c r="X471" i="41"/>
  <c r="I469" i="41"/>
  <c r="W471" i="41"/>
  <c r="R471" i="41" s="1"/>
  <c r="F473" i="41"/>
  <c r="F474" i="41"/>
  <c r="F475" i="41"/>
  <c r="X498" i="41"/>
  <c r="F495" i="41"/>
  <c r="W475" i="41"/>
  <c r="R475" i="41" s="1"/>
  <c r="F498" i="41"/>
  <c r="X495" i="41"/>
  <c r="I472" i="41"/>
  <c r="W474" i="41"/>
  <c r="R474" i="41" s="1"/>
  <c r="X475" i="41"/>
  <c r="F472" i="41"/>
  <c r="X473" i="41"/>
  <c r="X497" i="41"/>
  <c r="I475" i="41"/>
  <c r="W472" i="41"/>
  <c r="R472" i="41" s="1"/>
  <c r="I473" i="41"/>
  <c r="F497" i="41"/>
  <c r="F496" i="41"/>
  <c r="W473" i="41"/>
  <c r="R473" i="41" s="1"/>
  <c r="I474" i="41"/>
  <c r="X472" i="41"/>
  <c r="X496" i="41"/>
  <c r="X474" i="41"/>
  <c r="X499" i="41"/>
  <c r="F500" i="41"/>
  <c r="I477" i="41"/>
  <c r="F499" i="41"/>
  <c r="X500" i="41"/>
  <c r="W477" i="41"/>
  <c r="R477" i="41" s="1"/>
  <c r="F502" i="41"/>
  <c r="W476" i="41"/>
  <c r="R476" i="41" s="1"/>
  <c r="I478" i="41"/>
  <c r="X502" i="41"/>
  <c r="X503" i="41"/>
  <c r="W480" i="41"/>
  <c r="R480" i="41" s="1"/>
  <c r="F479" i="41"/>
  <c r="F476" i="41"/>
  <c r="W478" i="41"/>
  <c r="R478" i="41" s="1"/>
  <c r="W479" i="41"/>
  <c r="R479" i="41" s="1"/>
  <c r="X476" i="41"/>
  <c r="F501" i="41"/>
  <c r="I476" i="41"/>
  <c r="X477" i="41"/>
  <c r="X501" i="41"/>
  <c r="X478" i="41"/>
  <c r="I479" i="41"/>
  <c r="F477" i="41"/>
  <c r="F478" i="41"/>
  <c r="X479" i="41"/>
  <c r="I480" i="41"/>
  <c r="F480" i="41"/>
  <c r="X480" i="41"/>
  <c r="F503" i="41"/>
  <c r="F19" i="36"/>
  <c r="A20" i="36"/>
  <c r="B19" i="36"/>
  <c r="X19" i="36"/>
  <c r="I19" i="36"/>
  <c r="W19" i="36"/>
  <c r="R19" i="36" s="1"/>
  <c r="B4248" i="41"/>
  <c r="A4249" i="41"/>
  <c r="B5307" i="41"/>
  <c r="A5308" i="41"/>
  <c r="A3698" i="41"/>
  <c r="B3697" i="41"/>
  <c r="A3674" i="41"/>
  <c r="B3673" i="41"/>
  <c r="B2500" i="41"/>
  <c r="A2501" i="41"/>
  <c r="M87" i="41"/>
  <c r="L87" i="41"/>
  <c r="M133" i="41"/>
  <c r="L133" i="41"/>
  <c r="F41" i="38"/>
  <c r="X41" i="38"/>
  <c r="W41" i="38"/>
  <c r="A42" i="38"/>
  <c r="B41" i="38"/>
  <c r="A3398" i="41"/>
  <c r="B3397" i="41"/>
  <c r="A3629" i="41"/>
  <c r="B3628" i="41"/>
  <c r="M270" i="41"/>
  <c r="L270" i="41"/>
  <c r="B546" i="36"/>
  <c r="A547" i="36"/>
  <c r="M340" i="41"/>
  <c r="L340" i="41"/>
  <c r="M290" i="41"/>
  <c r="L290" i="41"/>
  <c r="A4088" i="41"/>
  <c r="B4087" i="41"/>
  <c r="A4962" i="41"/>
  <c r="B4961" i="41"/>
  <c r="M428" i="41"/>
  <c r="L428" i="41"/>
  <c r="M448" i="41"/>
  <c r="L448" i="41"/>
  <c r="A3376" i="41"/>
  <c r="B3375" i="41"/>
  <c r="M43" i="41"/>
  <c r="M44" i="41" s="1"/>
  <c r="L43" i="41"/>
  <c r="B3032" i="41"/>
  <c r="A3033" i="41"/>
  <c r="B3033" i="41" s="1"/>
  <c r="A1879" i="41"/>
  <c r="B1878" i="41"/>
  <c r="A4158" i="41"/>
  <c r="B4157" i="41"/>
  <c r="I202" i="41"/>
  <c r="B202" i="41"/>
  <c r="X202" i="41"/>
  <c r="W202" i="41"/>
  <c r="R202" i="41" s="1"/>
  <c r="F202" i="41"/>
  <c r="A203" i="41"/>
  <c r="B3468" i="41"/>
  <c r="A3469" i="41"/>
  <c r="A1212" i="41"/>
  <c r="B1211" i="41"/>
  <c r="B4293" i="41"/>
  <c r="A4294" i="41"/>
  <c r="B5055" i="41"/>
  <c r="A5056" i="41"/>
  <c r="B2362" i="41"/>
  <c r="A2363" i="41"/>
  <c r="B1675" i="41"/>
  <c r="A1676" i="41"/>
  <c r="B1676" i="41" s="1"/>
  <c r="A2730" i="41"/>
  <c r="B2729" i="41"/>
  <c r="B3583" i="41"/>
  <c r="A3584" i="41"/>
  <c r="B5286" i="41"/>
  <c r="A5287" i="41"/>
  <c r="B5287" i="41" s="1"/>
  <c r="L19" i="10"/>
  <c r="M19" i="10"/>
  <c r="A3859" i="41"/>
  <c r="B3858" i="41"/>
  <c r="B317" i="41"/>
  <c r="A318" i="41"/>
  <c r="X317" i="41"/>
  <c r="F317" i="41"/>
  <c r="W317" i="41"/>
  <c r="R317" i="41" s="1"/>
  <c r="I317" i="41"/>
  <c r="R111" i="38"/>
  <c r="M111" i="38"/>
  <c r="I111" i="38"/>
  <c r="A2339" i="41"/>
  <c r="B2338" i="41"/>
  <c r="A1856" i="41"/>
  <c r="B1855" i="41"/>
  <c r="B5215" i="41"/>
  <c r="A5216" i="41"/>
  <c r="A5031" i="41"/>
  <c r="B5030" i="41"/>
  <c r="A2064" i="41"/>
  <c r="B2063" i="41"/>
  <c r="M110" i="41"/>
  <c r="L110" i="41"/>
  <c r="B3353" i="41"/>
  <c r="A3354" i="41"/>
  <c r="A1032" i="41"/>
  <c r="B1032" i="41" s="1"/>
  <c r="B1031" i="41"/>
  <c r="B3308" i="41"/>
  <c r="A3309" i="41"/>
  <c r="B3309" i="41" s="1"/>
  <c r="B2708" i="41"/>
  <c r="A2709" i="41"/>
  <c r="A2547" i="41"/>
  <c r="B2546" i="41"/>
  <c r="A5077" i="41"/>
  <c r="B5076" i="41"/>
  <c r="B2617" i="41"/>
  <c r="A2618" i="41"/>
  <c r="B3239" i="41"/>
  <c r="A3240" i="41"/>
  <c r="B3240" i="41" s="1"/>
  <c r="B295" i="36"/>
  <c r="W295" i="36"/>
  <c r="R295" i="36" s="1"/>
  <c r="I295" i="36"/>
  <c r="X295" i="36"/>
  <c r="F295" i="36"/>
  <c r="G296" i="36" s="1"/>
  <c r="F13" i="25"/>
  <c r="E13" i="25"/>
  <c r="D13" i="25"/>
  <c r="G13" i="25"/>
  <c r="C13" i="25"/>
  <c r="A14" i="25"/>
  <c r="B2593" i="41"/>
  <c r="A2594" i="41"/>
  <c r="B4664" i="41"/>
  <c r="A4665" i="41"/>
  <c r="J12" i="25" l="1"/>
  <c r="M273" i="36"/>
  <c r="L316" i="36"/>
  <c r="M316" i="36"/>
  <c r="L293" i="36"/>
  <c r="M293" i="36"/>
  <c r="L291" i="36"/>
  <c r="M291" i="36"/>
  <c r="L288" i="36"/>
  <c r="M288" i="36"/>
  <c r="M292" i="36"/>
  <c r="L292" i="36"/>
  <c r="M307" i="36"/>
  <c r="L307" i="36"/>
  <c r="A414" i="36"/>
  <c r="A461" i="36"/>
  <c r="M250" i="36"/>
  <c r="L313" i="36"/>
  <c r="M313" i="36"/>
  <c r="I317" i="36"/>
  <c r="W313" i="36"/>
  <c r="R313" i="36" s="1"/>
  <c r="W308" i="36"/>
  <c r="R308" i="36" s="1"/>
  <c r="W316" i="36"/>
  <c r="R316" i="36" s="1"/>
  <c r="I310" i="36"/>
  <c r="W309" i="36"/>
  <c r="R309" i="36" s="1"/>
  <c r="I308" i="36"/>
  <c r="W311" i="36"/>
  <c r="R311" i="36" s="1"/>
  <c r="I311" i="36"/>
  <c r="I316" i="36"/>
  <c r="W314" i="36"/>
  <c r="R314" i="36" s="1"/>
  <c r="I307" i="36"/>
  <c r="I309" i="36"/>
  <c r="W310" i="36"/>
  <c r="R310" i="36" s="1"/>
  <c r="I312" i="36"/>
  <c r="I314" i="36"/>
  <c r="W307" i="36"/>
  <c r="R307" i="36" s="1"/>
  <c r="I315" i="36"/>
  <c r="W315" i="36"/>
  <c r="R315" i="36" s="1"/>
  <c r="I313" i="36"/>
  <c r="W312" i="36"/>
  <c r="R312" i="36" s="1"/>
  <c r="W317" i="36"/>
  <c r="R317" i="36" s="1"/>
  <c r="L287" i="36"/>
  <c r="M287" i="36"/>
  <c r="L315" i="36"/>
  <c r="M315" i="36"/>
  <c r="D369" i="36"/>
  <c r="G371" i="36"/>
  <c r="G394" i="36" s="1"/>
  <c r="N372" i="36"/>
  <c r="N395" i="36" s="1"/>
  <c r="S372" i="36"/>
  <c r="S395" i="36" s="1"/>
  <c r="B372" i="36"/>
  <c r="B395" i="36" s="1"/>
  <c r="H370" i="36"/>
  <c r="H393" i="36" s="1"/>
  <c r="D372" i="36"/>
  <c r="D395" i="36" s="1"/>
  <c r="J372" i="36"/>
  <c r="J395" i="36" s="1"/>
  <c r="P370" i="36"/>
  <c r="P393" i="36" s="1"/>
  <c r="U370" i="36"/>
  <c r="U393" i="36" s="1"/>
  <c r="M285" i="36"/>
  <c r="L285" i="36"/>
  <c r="M309" i="36"/>
  <c r="L309" i="36"/>
  <c r="L286" i="36"/>
  <c r="M286" i="36"/>
  <c r="L310" i="36"/>
  <c r="M310" i="36"/>
  <c r="L312" i="36"/>
  <c r="M312" i="36"/>
  <c r="L284" i="36"/>
  <c r="M284" i="36"/>
  <c r="M290" i="36"/>
  <c r="L290" i="36"/>
  <c r="L314" i="36"/>
  <c r="M314" i="36"/>
  <c r="L311" i="36"/>
  <c r="M311" i="36"/>
  <c r="M289" i="36"/>
  <c r="L289" i="36"/>
  <c r="M308" i="36"/>
  <c r="L308" i="36"/>
  <c r="X361" i="36"/>
  <c r="I330" i="36"/>
  <c r="X340" i="36"/>
  <c r="F334" i="36"/>
  <c r="X337" i="36"/>
  <c r="X330" i="36"/>
  <c r="F335" i="36"/>
  <c r="F356" i="36"/>
  <c r="W340" i="36"/>
  <c r="R340" i="36" s="1"/>
  <c r="F337" i="36"/>
  <c r="W331" i="36"/>
  <c r="R331" i="36" s="1"/>
  <c r="I335" i="36"/>
  <c r="I336" i="36"/>
  <c r="X338" i="36"/>
  <c r="F363" i="36"/>
  <c r="F340" i="36"/>
  <c r="X364" i="36"/>
  <c r="F357" i="36"/>
  <c r="F339" i="36"/>
  <c r="W332" i="36"/>
  <c r="R332" i="36" s="1"/>
  <c r="W336" i="36"/>
  <c r="R336" i="36" s="1"/>
  <c r="X354" i="36"/>
  <c r="X333" i="36"/>
  <c r="F333" i="36"/>
  <c r="X339" i="36"/>
  <c r="X360" i="36"/>
  <c r="I332" i="36"/>
  <c r="X336" i="36"/>
  <c r="I338" i="36"/>
  <c r="I333" i="36"/>
  <c r="W335" i="36"/>
  <c r="R335" i="36" s="1"/>
  <c r="X359" i="36"/>
  <c r="W339" i="36"/>
  <c r="R339" i="36" s="1"/>
  <c r="I334" i="36"/>
  <c r="X341" i="36"/>
  <c r="X335" i="36"/>
  <c r="X353" i="36"/>
  <c r="W338" i="36"/>
  <c r="R338" i="36" s="1"/>
  <c r="F355" i="36"/>
  <c r="F359" i="36"/>
  <c r="F361" i="36"/>
  <c r="X334" i="36"/>
  <c r="F336" i="36"/>
  <c r="F338" i="36"/>
  <c r="F360" i="36"/>
  <c r="F353" i="36"/>
  <c r="X357" i="36"/>
  <c r="X356" i="36"/>
  <c r="D346" i="36"/>
  <c r="I337" i="36"/>
  <c r="I340" i="36"/>
  <c r="X362" i="36"/>
  <c r="F358" i="36"/>
  <c r="I339" i="36"/>
  <c r="X332" i="36"/>
  <c r="F331" i="36"/>
  <c r="F364" i="36"/>
  <c r="X331" i="36"/>
  <c r="I331" i="36"/>
  <c r="W334" i="36"/>
  <c r="R334" i="36" s="1"/>
  <c r="F332" i="36"/>
  <c r="F330" i="36"/>
  <c r="W341" i="36"/>
  <c r="R341" i="36" s="1"/>
  <c r="I341" i="36"/>
  <c r="W333" i="36"/>
  <c r="R333" i="36" s="1"/>
  <c r="F362" i="36"/>
  <c r="F341" i="36"/>
  <c r="F354" i="36"/>
  <c r="X358" i="36"/>
  <c r="X355" i="36"/>
  <c r="W330" i="36"/>
  <c r="R330" i="36" s="1"/>
  <c r="W337" i="36"/>
  <c r="R337" i="36" s="1"/>
  <c r="X363" i="36"/>
  <c r="M135" i="38"/>
  <c r="M136" i="38" s="1"/>
  <c r="R135" i="38"/>
  <c r="I135" i="38"/>
  <c r="G136" i="38"/>
  <c r="A2756" i="41"/>
  <c r="B2755" i="41"/>
  <c r="B4917" i="41"/>
  <c r="A4918" i="41"/>
  <c r="B157" i="41"/>
  <c r="F157" i="41"/>
  <c r="I157" i="41"/>
  <c r="A158" i="41"/>
  <c r="W157" i="41"/>
  <c r="R157" i="41" s="1"/>
  <c r="X157" i="41"/>
  <c r="A1583" i="41"/>
  <c r="B1582" i="41"/>
  <c r="L111" i="41"/>
  <c r="M111" i="41"/>
  <c r="B1167" i="41"/>
  <c r="A1168" i="41"/>
  <c r="B2571" i="41"/>
  <c r="A2572" i="41"/>
  <c r="A3537" i="41"/>
  <c r="B3536" i="41"/>
  <c r="B4065" i="41"/>
  <c r="A4066" i="41"/>
  <c r="A3445" i="41"/>
  <c r="B3444" i="41"/>
  <c r="B4711" i="41"/>
  <c r="A4712" i="41"/>
  <c r="B4712" i="41" s="1"/>
  <c r="B1445" i="41"/>
  <c r="A1446" i="41"/>
  <c r="B1446" i="41" s="1"/>
  <c r="B2892" i="41"/>
  <c r="A2893" i="41"/>
  <c r="A4275" i="41"/>
  <c r="B4275" i="41" s="1"/>
  <c r="B4274" i="41"/>
  <c r="J27" i="25"/>
  <c r="I27" i="25"/>
  <c r="R41" i="38"/>
  <c r="I41" i="38"/>
  <c r="M480" i="41"/>
  <c r="L480" i="41"/>
  <c r="M501" i="41"/>
  <c r="L501" i="41"/>
  <c r="M500" i="41"/>
  <c r="L500" i="41"/>
  <c r="M473" i="41"/>
  <c r="L473" i="41"/>
  <c r="B3766" i="41"/>
  <c r="A3767" i="41"/>
  <c r="B1766" i="41"/>
  <c r="A1767" i="41"/>
  <c r="B2661" i="41"/>
  <c r="A2662" i="41"/>
  <c r="B4457" i="41"/>
  <c r="A4458" i="41"/>
  <c r="M156" i="41"/>
  <c r="L156" i="41"/>
  <c r="B112" i="41"/>
  <c r="F112" i="41"/>
  <c r="G113" i="41" s="1"/>
  <c r="W112" i="41"/>
  <c r="R112" i="41" s="1"/>
  <c r="X112" i="41"/>
  <c r="I112" i="41"/>
  <c r="A2134" i="41"/>
  <c r="B2133" i="41"/>
  <c r="B3880" i="41"/>
  <c r="A3881" i="41"/>
  <c r="B3283" i="41"/>
  <c r="A3284" i="41"/>
  <c r="M224" i="36"/>
  <c r="L224" i="36"/>
  <c r="F223" i="41"/>
  <c r="W223" i="41"/>
  <c r="R223" i="41" s="1"/>
  <c r="A224" i="41"/>
  <c r="B223" i="41"/>
  <c r="X223" i="41"/>
  <c r="I223" i="41"/>
  <c r="B4318" i="41"/>
  <c r="A4319" i="41"/>
  <c r="A2985" i="41"/>
  <c r="B2984" i="41"/>
  <c r="B2686" i="41"/>
  <c r="A2687" i="41"/>
  <c r="B2296" i="41"/>
  <c r="A2297" i="41"/>
  <c r="B2297" i="41" s="1"/>
  <c r="A2595" i="41"/>
  <c r="B2594" i="41"/>
  <c r="A3355" i="41"/>
  <c r="B3355" i="41" s="1"/>
  <c r="B3354" i="41"/>
  <c r="A319" i="41"/>
  <c r="B318" i="41"/>
  <c r="X318" i="41"/>
  <c r="F318" i="41"/>
  <c r="I318" i="41"/>
  <c r="W318" i="41"/>
  <c r="R318" i="41" s="1"/>
  <c r="A3585" i="41"/>
  <c r="B3585" i="41" s="1"/>
  <c r="B3584" i="41"/>
  <c r="B5056" i="41"/>
  <c r="A5057" i="41"/>
  <c r="B5057" i="41" s="1"/>
  <c r="B3629" i="41"/>
  <c r="A3630" i="41"/>
  <c r="L477" i="41"/>
  <c r="M477" i="41"/>
  <c r="L498" i="41"/>
  <c r="M498" i="41"/>
  <c r="G504" i="41"/>
  <c r="M492" i="41"/>
  <c r="L492" i="41"/>
  <c r="H28" i="25"/>
  <c r="L295" i="36"/>
  <c r="M295" i="36"/>
  <c r="M296" i="36" s="1"/>
  <c r="B2547" i="41"/>
  <c r="A2548" i="41"/>
  <c r="A5032" i="41"/>
  <c r="B5031" i="41"/>
  <c r="M202" i="41"/>
  <c r="L202" i="41"/>
  <c r="B3674" i="41"/>
  <c r="A3675" i="41"/>
  <c r="L503" i="41"/>
  <c r="M503" i="41"/>
  <c r="M475" i="41"/>
  <c r="L475" i="41"/>
  <c r="L469" i="41"/>
  <c r="M469" i="41"/>
  <c r="B1997" i="41"/>
  <c r="A1998" i="41"/>
  <c r="B1998" i="41" s="1"/>
  <c r="A1147" i="41"/>
  <c r="B1147" i="41" s="1"/>
  <c r="B1146" i="41"/>
  <c r="B2203" i="41"/>
  <c r="A2204" i="41"/>
  <c r="R14" i="25"/>
  <c r="A43" i="44"/>
  <c r="B42" i="44"/>
  <c r="I42" i="44"/>
  <c r="F42" i="44"/>
  <c r="W42" i="44"/>
  <c r="R42" i="44" s="1"/>
  <c r="X42" i="44"/>
  <c r="B2042" i="41"/>
  <c r="A2043" i="41"/>
  <c r="B1743" i="41"/>
  <c r="A1744" i="41"/>
  <c r="M383" i="41"/>
  <c r="L383" i="41"/>
  <c r="A4413" i="41"/>
  <c r="B4413" i="41" s="1"/>
  <c r="B4412" i="41"/>
  <c r="A1122" i="41"/>
  <c r="B1121" i="41"/>
  <c r="B2800" i="41"/>
  <c r="A2801" i="41"/>
  <c r="A4550" i="41"/>
  <c r="B4549" i="41"/>
  <c r="A5240" i="41"/>
  <c r="B5239" i="41"/>
  <c r="B4226" i="41"/>
  <c r="A4227" i="41"/>
  <c r="R20" i="10"/>
  <c r="D554" i="41"/>
  <c r="D577" i="41" s="1"/>
  <c r="D557" i="41"/>
  <c r="D580" i="41" s="1"/>
  <c r="P555" i="41"/>
  <c r="P578" i="41" s="1"/>
  <c r="S557" i="41"/>
  <c r="S580" i="41" s="1"/>
  <c r="B557" i="41"/>
  <c r="B580" i="41" s="1"/>
  <c r="H555" i="41"/>
  <c r="H578" i="41" s="1"/>
  <c r="N557" i="41"/>
  <c r="N580" i="41" s="1"/>
  <c r="G556" i="41"/>
  <c r="G579" i="41" s="1"/>
  <c r="X554" i="41"/>
  <c r="J557" i="41"/>
  <c r="J580" i="41" s="1"/>
  <c r="U555" i="41"/>
  <c r="U578" i="41" s="1"/>
  <c r="A599" i="41"/>
  <c r="I515" i="41"/>
  <c r="F516" i="41"/>
  <c r="X531" i="41"/>
  <c r="X515" i="41"/>
  <c r="X538" i="41"/>
  <c r="X516" i="41"/>
  <c r="F539" i="41"/>
  <c r="X539" i="41"/>
  <c r="F538" i="41"/>
  <c r="I516" i="41"/>
  <c r="W516" i="41"/>
  <c r="R516" i="41" s="1"/>
  <c r="X540" i="41"/>
  <c r="I517" i="41"/>
  <c r="F518" i="41"/>
  <c r="X543" i="41"/>
  <c r="X517" i="41"/>
  <c r="W518" i="41"/>
  <c r="R518" i="41" s="1"/>
  <c r="W520" i="41"/>
  <c r="R520" i="41" s="1"/>
  <c r="F543" i="41"/>
  <c r="W517" i="41"/>
  <c r="R517" i="41" s="1"/>
  <c r="W515" i="41"/>
  <c r="R515" i="41" s="1"/>
  <c r="X518" i="41"/>
  <c r="X519" i="41"/>
  <c r="I518" i="41"/>
  <c r="X542" i="41"/>
  <c r="F520" i="41"/>
  <c r="I519" i="41"/>
  <c r="F542" i="41"/>
  <c r="F515" i="41"/>
  <c r="F541" i="41"/>
  <c r="F519" i="41"/>
  <c r="X520" i="41"/>
  <c r="F540" i="41"/>
  <c r="F517" i="41"/>
  <c r="X541" i="41"/>
  <c r="W519" i="41"/>
  <c r="R519" i="41" s="1"/>
  <c r="W521" i="41"/>
  <c r="R521" i="41" s="1"/>
  <c r="I522" i="41"/>
  <c r="X524" i="41"/>
  <c r="W523" i="41"/>
  <c r="R523" i="41" s="1"/>
  <c r="F546" i="41"/>
  <c r="W524" i="41"/>
  <c r="R524" i="41" s="1"/>
  <c r="X548" i="41"/>
  <c r="I525" i="41"/>
  <c r="X521" i="41"/>
  <c r="X546" i="41"/>
  <c r="X525" i="41"/>
  <c r="X523" i="41"/>
  <c r="F524" i="41"/>
  <c r="W522" i="41"/>
  <c r="R522" i="41" s="1"/>
  <c r="X545" i="41"/>
  <c r="F523" i="41"/>
  <c r="F545" i="41"/>
  <c r="I523" i="41"/>
  <c r="F547" i="41"/>
  <c r="I520" i="41"/>
  <c r="I521" i="41"/>
  <c r="X544" i="41"/>
  <c r="F522" i="41"/>
  <c r="X547" i="41"/>
  <c r="F525" i="41"/>
  <c r="F521" i="41"/>
  <c r="F544" i="41"/>
  <c r="X522" i="41"/>
  <c r="I524" i="41"/>
  <c r="W525" i="41"/>
  <c r="R525" i="41" s="1"/>
  <c r="I526" i="41"/>
  <c r="W526" i="41"/>
  <c r="R526" i="41" s="1"/>
  <c r="X526" i="41"/>
  <c r="F548" i="41"/>
  <c r="F549" i="41"/>
  <c r="F526" i="41"/>
  <c r="X549" i="41"/>
  <c r="B3491" i="41"/>
  <c r="A3492" i="41"/>
  <c r="A1837" i="41"/>
  <c r="B1837" i="41" s="1"/>
  <c r="B1836" i="41"/>
  <c r="B4940" i="41"/>
  <c r="A4941" i="41"/>
  <c r="A2710" i="41"/>
  <c r="B2709" i="41"/>
  <c r="L19" i="36"/>
  <c r="M19" i="36"/>
  <c r="M470" i="41"/>
  <c r="L470" i="41"/>
  <c r="R66" i="38"/>
  <c r="L66" i="38"/>
  <c r="I66" i="38"/>
  <c r="A4597" i="41"/>
  <c r="B4597" i="41" s="1"/>
  <c r="B4596" i="41"/>
  <c r="A3606" i="41"/>
  <c r="B3605" i="41"/>
  <c r="B135" i="41"/>
  <c r="F135" i="41"/>
  <c r="G136" i="41" s="1"/>
  <c r="X135" i="41"/>
  <c r="W135" i="41"/>
  <c r="R135" i="41" s="1"/>
  <c r="I135" i="41"/>
  <c r="A2964" i="41"/>
  <c r="B2964" i="41" s="1"/>
  <c r="B2963" i="41"/>
  <c r="X45" i="10"/>
  <c r="Z45" i="10"/>
  <c r="Y45" i="10"/>
  <c r="A46" i="10"/>
  <c r="W45" i="10"/>
  <c r="I45" i="10"/>
  <c r="F45" i="10"/>
  <c r="B45" i="10"/>
  <c r="B3398" i="41"/>
  <c r="A3399" i="41"/>
  <c r="L479" i="41"/>
  <c r="M479" i="41"/>
  <c r="C29" i="25"/>
  <c r="F29" i="25"/>
  <c r="A30" i="25"/>
  <c r="G29" i="25"/>
  <c r="D29" i="25"/>
  <c r="E29" i="25"/>
  <c r="B1396" i="41"/>
  <c r="A1397" i="41"/>
  <c r="M112" i="38"/>
  <c r="M113" i="38" s="1"/>
  <c r="I112" i="38"/>
  <c r="R112" i="38"/>
  <c r="G113" i="38"/>
  <c r="M291" i="41"/>
  <c r="L291" i="41"/>
  <c r="B1237" i="41"/>
  <c r="A1238" i="41"/>
  <c r="B361" i="41"/>
  <c r="A362" i="41"/>
  <c r="X361" i="41"/>
  <c r="F361" i="41"/>
  <c r="I361" i="41"/>
  <c r="W361" i="41"/>
  <c r="R361" i="41" s="1"/>
  <c r="B4778" i="41"/>
  <c r="A4779" i="41"/>
  <c r="B1282" i="41"/>
  <c r="A1283" i="41"/>
  <c r="A385" i="41"/>
  <c r="B384" i="41"/>
  <c r="W384" i="41"/>
  <c r="R384" i="41" s="1"/>
  <c r="X384" i="41"/>
  <c r="I384" i="41"/>
  <c r="F384" i="41"/>
  <c r="B430" i="41"/>
  <c r="A431" i="41"/>
  <c r="W430" i="41"/>
  <c r="R430" i="41" s="1"/>
  <c r="I430" i="41"/>
  <c r="F430" i="41"/>
  <c r="X430" i="41"/>
  <c r="B1511" i="41"/>
  <c r="A1512" i="41"/>
  <c r="B4435" i="41"/>
  <c r="A4436" i="41"/>
  <c r="B4436" i="41" s="1"/>
  <c r="A4204" i="41"/>
  <c r="B4203" i="41"/>
  <c r="A1491" i="41"/>
  <c r="B1490" i="41"/>
  <c r="A4182" i="41"/>
  <c r="B4181" i="41"/>
  <c r="M44" i="10"/>
  <c r="L44" i="10"/>
  <c r="B2822" i="41"/>
  <c r="A2823" i="41"/>
  <c r="B1259" i="41"/>
  <c r="A1260" i="41"/>
  <c r="B4688" i="41"/>
  <c r="A4689" i="41"/>
  <c r="B4689" i="41" s="1"/>
  <c r="L20" i="10"/>
  <c r="M20" i="10"/>
  <c r="B2454" i="41"/>
  <c r="A2455" i="41"/>
  <c r="A3422" i="41"/>
  <c r="B3421" i="41"/>
  <c r="R44" i="10"/>
  <c r="B1327" i="41"/>
  <c r="A1328" i="41"/>
  <c r="A2250" i="41"/>
  <c r="B2249" i="41"/>
  <c r="B225" i="36"/>
  <c r="A226" i="36"/>
  <c r="F225" i="36"/>
  <c r="X225" i="36"/>
  <c r="W225" i="36"/>
  <c r="R225" i="36" s="1"/>
  <c r="I225" i="36"/>
  <c r="M360" i="41"/>
  <c r="L360" i="41"/>
  <c r="M458" i="41"/>
  <c r="A1972" i="41"/>
  <c r="B1971" i="41"/>
  <c r="H13" i="25"/>
  <c r="A3860" i="41"/>
  <c r="B3859" i="41"/>
  <c r="A2731" i="41"/>
  <c r="B2730" i="41"/>
  <c r="B1212" i="41"/>
  <c r="A1213" i="41"/>
  <c r="A4963" i="41"/>
  <c r="B4962" i="41"/>
  <c r="B3698" i="41"/>
  <c r="A3699" i="41"/>
  <c r="L476" i="41"/>
  <c r="M476" i="41"/>
  <c r="M499" i="41"/>
  <c r="L499" i="41"/>
  <c r="M494" i="41"/>
  <c r="L494" i="41"/>
  <c r="I492" i="41"/>
  <c r="W493" i="41"/>
  <c r="R493" i="41" s="1"/>
  <c r="W492" i="41"/>
  <c r="R492" i="41" s="1"/>
  <c r="I494" i="41"/>
  <c r="I493" i="41"/>
  <c r="W494" i="41"/>
  <c r="R494" i="41" s="1"/>
  <c r="I496" i="41"/>
  <c r="W496" i="41"/>
  <c r="R496" i="41" s="1"/>
  <c r="W498" i="41"/>
  <c r="R498" i="41" s="1"/>
  <c r="W495" i="41"/>
  <c r="R495" i="41" s="1"/>
  <c r="I498" i="41"/>
  <c r="I495" i="41"/>
  <c r="I497" i="41"/>
  <c r="W497" i="41"/>
  <c r="R497" i="41" s="1"/>
  <c r="W501" i="41"/>
  <c r="R501" i="41" s="1"/>
  <c r="I499" i="41"/>
  <c r="W500" i="41"/>
  <c r="R500" i="41" s="1"/>
  <c r="W499" i="41"/>
  <c r="R499" i="41" s="1"/>
  <c r="I502" i="41"/>
  <c r="I503" i="41"/>
  <c r="I500" i="41"/>
  <c r="W502" i="41"/>
  <c r="R502" i="41" s="1"/>
  <c r="I501" i="41"/>
  <c r="W503" i="41"/>
  <c r="R503" i="41" s="1"/>
  <c r="A4757" i="41"/>
  <c r="B4756" i="41"/>
  <c r="A1192" i="41"/>
  <c r="B1191" i="41"/>
  <c r="M176" i="41"/>
  <c r="L176" i="41"/>
  <c r="K16" i="25"/>
  <c r="N15" i="25"/>
  <c r="P15" i="25"/>
  <c r="M15" i="25"/>
  <c r="Q15" i="25"/>
  <c r="O15" i="25"/>
  <c r="B3812" i="41"/>
  <c r="A3813" i="41"/>
  <c r="A1467" i="41"/>
  <c r="B1466" i="41"/>
  <c r="B4987" i="41"/>
  <c r="A4988" i="41"/>
  <c r="B4988" i="41" s="1"/>
  <c r="B730" i="41"/>
  <c r="A731" i="41"/>
  <c r="A3744" i="41"/>
  <c r="B3743" i="41"/>
  <c r="M222" i="41"/>
  <c r="L222" i="41"/>
  <c r="B1650" i="41"/>
  <c r="A1651" i="41"/>
  <c r="B5125" i="41"/>
  <c r="A5126" i="41"/>
  <c r="B5126" i="41" s="1"/>
  <c r="M317" i="36"/>
  <c r="L317" i="36"/>
  <c r="B2227" i="41"/>
  <c r="A2228" i="41"/>
  <c r="B2228" i="41" s="1"/>
  <c r="A1697" i="41"/>
  <c r="B1696" i="41"/>
  <c r="M134" i="41"/>
  <c r="L134" i="41"/>
  <c r="A3790" i="41"/>
  <c r="B3789" i="41"/>
  <c r="A2387" i="41"/>
  <c r="B2386" i="41"/>
  <c r="B3469" i="41"/>
  <c r="A3470" i="41"/>
  <c r="B3470" i="41" s="1"/>
  <c r="F42" i="38"/>
  <c r="X42" i="38"/>
  <c r="A43" i="38"/>
  <c r="B42" i="38"/>
  <c r="W42" i="38"/>
  <c r="B5308" i="41"/>
  <c r="A5309" i="41"/>
  <c r="X20" i="36"/>
  <c r="I20" i="36"/>
  <c r="F20" i="36"/>
  <c r="G21" i="36" s="1"/>
  <c r="W20" i="36"/>
  <c r="R20" i="36" s="1"/>
  <c r="B20" i="36"/>
  <c r="L474" i="41"/>
  <c r="M474" i="41"/>
  <c r="M495" i="41"/>
  <c r="L495" i="41"/>
  <c r="M493" i="41"/>
  <c r="L493" i="41"/>
  <c r="A5261" i="41"/>
  <c r="B5260" i="41"/>
  <c r="B89" i="41"/>
  <c r="F89" i="41"/>
  <c r="G90" i="41" s="1"/>
  <c r="X89" i="41"/>
  <c r="I89" i="41"/>
  <c r="W89" i="41"/>
  <c r="R89" i="41" s="1"/>
  <c r="B4616" i="41"/>
  <c r="A4617" i="41"/>
  <c r="B342" i="41"/>
  <c r="X342" i="41"/>
  <c r="F342" i="41"/>
  <c r="G343" i="41" s="1"/>
  <c r="W342" i="41"/>
  <c r="R342" i="41" s="1"/>
  <c r="I342" i="41"/>
  <c r="A4526" i="41"/>
  <c r="B4525" i="41"/>
  <c r="L41" i="44"/>
  <c r="M41" i="44"/>
  <c r="A3906" i="41"/>
  <c r="B3905" i="41"/>
  <c r="B1856" i="41"/>
  <c r="A1857" i="41"/>
  <c r="B4158" i="41"/>
  <c r="A4159" i="41"/>
  <c r="B3376" i="41"/>
  <c r="A3377" i="41"/>
  <c r="B4088" i="41"/>
  <c r="A4089" i="41"/>
  <c r="M496" i="41"/>
  <c r="L496" i="41"/>
  <c r="B3514" i="41"/>
  <c r="A3515" i="41"/>
  <c r="B3719" i="41"/>
  <c r="A3720" i="41"/>
  <c r="S13" i="25"/>
  <c r="T13" i="25"/>
  <c r="A4135" i="41"/>
  <c r="B4134" i="41"/>
  <c r="L271" i="41"/>
  <c r="M271" i="41"/>
  <c r="B1376" i="41"/>
  <c r="A1377" i="41"/>
  <c r="B1377" i="41" s="1"/>
  <c r="A2639" i="41"/>
  <c r="B2638" i="41"/>
  <c r="B1720" i="41"/>
  <c r="A1721" i="41"/>
  <c r="G67" i="38"/>
  <c r="B4665" i="41"/>
  <c r="A4666" i="41"/>
  <c r="B4666" i="41" s="1"/>
  <c r="A2065" i="41"/>
  <c r="B2064" i="41"/>
  <c r="B2363" i="41"/>
  <c r="A2364" i="41"/>
  <c r="X203" i="41"/>
  <c r="A204" i="41"/>
  <c r="B203" i="41"/>
  <c r="F203" i="41"/>
  <c r="W203" i="41"/>
  <c r="R203" i="41" s="1"/>
  <c r="I203" i="41"/>
  <c r="A2502" i="41"/>
  <c r="B2501" i="41"/>
  <c r="B4249" i="41"/>
  <c r="A4250" i="41"/>
  <c r="M478" i="41"/>
  <c r="L478" i="41"/>
  <c r="M472" i="41"/>
  <c r="L472" i="41"/>
  <c r="L497" i="41"/>
  <c r="M497" i="41"/>
  <c r="L471" i="41"/>
  <c r="M471" i="41"/>
  <c r="G481" i="41"/>
  <c r="A1536" i="41"/>
  <c r="B1535" i="41"/>
  <c r="B2524" i="41"/>
  <c r="A2525" i="41"/>
  <c r="A273" i="41"/>
  <c r="B272" i="41"/>
  <c r="F272" i="41"/>
  <c r="X272" i="41"/>
  <c r="W272" i="41"/>
  <c r="R272" i="41" s="1"/>
  <c r="I272" i="41"/>
  <c r="B5331" i="41"/>
  <c r="A5332" i="41"/>
  <c r="B3926" i="41"/>
  <c r="A3927" i="41"/>
  <c r="B4640" i="41"/>
  <c r="A4641" i="41"/>
  <c r="B318" i="36"/>
  <c r="F318" i="36"/>
  <c r="G319" i="36" s="1"/>
  <c r="X318" i="36"/>
  <c r="I318" i="36"/>
  <c r="W318" i="36"/>
  <c r="R318" i="36" s="1"/>
  <c r="B3328" i="41"/>
  <c r="A3329" i="41"/>
  <c r="A22" i="10"/>
  <c r="X21" i="10"/>
  <c r="W21" i="10"/>
  <c r="Z21" i="10"/>
  <c r="I21" i="10"/>
  <c r="F21" i="10"/>
  <c r="Y21" i="10"/>
  <c r="B21" i="10"/>
  <c r="B2847" i="41"/>
  <c r="A2848" i="41"/>
  <c r="B5102" i="41"/>
  <c r="A5103" i="41"/>
  <c r="B5103" i="41" s="1"/>
  <c r="A4387" i="41"/>
  <c r="B4386" i="41"/>
  <c r="A15" i="25"/>
  <c r="G14" i="25"/>
  <c r="E14" i="25"/>
  <c r="C14" i="25"/>
  <c r="D14" i="25"/>
  <c r="F14" i="25"/>
  <c r="A5078" i="41"/>
  <c r="B5077" i="41"/>
  <c r="A5217" i="41"/>
  <c r="B5216" i="41"/>
  <c r="B4294" i="41"/>
  <c r="A4295" i="41"/>
  <c r="A548" i="36"/>
  <c r="B548" i="36" s="1"/>
  <c r="B547" i="36"/>
  <c r="L502" i="41"/>
  <c r="M502" i="41"/>
  <c r="L88" i="41"/>
  <c r="M88" i="41"/>
  <c r="M341" i="41"/>
  <c r="L341" i="41"/>
  <c r="A2478" i="41"/>
  <c r="B2477" i="41"/>
  <c r="A178" i="41"/>
  <c r="X177" i="41"/>
  <c r="F177" i="41"/>
  <c r="B177" i="41"/>
  <c r="I177" i="41"/>
  <c r="W177" i="41"/>
  <c r="R177" i="41" s="1"/>
  <c r="A4825" i="41"/>
  <c r="B4824" i="41"/>
  <c r="B2089" i="41"/>
  <c r="A2090" i="41"/>
  <c r="B2090" i="41" s="1"/>
  <c r="A2619" i="41"/>
  <c r="B2619" i="41" s="1"/>
  <c r="B2618" i="41"/>
  <c r="A2340" i="41"/>
  <c r="B2339" i="41"/>
  <c r="M317" i="41"/>
  <c r="L317" i="41"/>
  <c r="B1879" i="41"/>
  <c r="A1880" i="41"/>
  <c r="A2409" i="41"/>
  <c r="B2408" i="41"/>
  <c r="B5008" i="41"/>
  <c r="A5009" i="41"/>
  <c r="B776" i="36"/>
  <c r="A777" i="36"/>
  <c r="A3997" i="41"/>
  <c r="B3996" i="41"/>
  <c r="A293" i="41"/>
  <c r="B292" i="41"/>
  <c r="F292" i="41"/>
  <c r="X292" i="41"/>
  <c r="W292" i="41"/>
  <c r="R292" i="41" s="1"/>
  <c r="I292" i="41"/>
  <c r="L362" i="36" l="1"/>
  <c r="M362" i="36"/>
  <c r="M335" i="36"/>
  <c r="L335" i="36"/>
  <c r="L336" i="36"/>
  <c r="M336" i="36"/>
  <c r="M341" i="36"/>
  <c r="L341" i="36"/>
  <c r="L340" i="36"/>
  <c r="M340" i="36"/>
  <c r="A460" i="36"/>
  <c r="A507" i="36"/>
  <c r="M331" i="36"/>
  <c r="L331" i="36"/>
  <c r="L334" i="36"/>
  <c r="M334" i="36"/>
  <c r="L360" i="36"/>
  <c r="M360" i="36"/>
  <c r="N418" i="36"/>
  <c r="N441" i="36" s="1"/>
  <c r="D415" i="36"/>
  <c r="B418" i="36"/>
  <c r="B441" i="36" s="1"/>
  <c r="J418" i="36"/>
  <c r="J441" i="36" s="1"/>
  <c r="P416" i="36"/>
  <c r="P439" i="36" s="1"/>
  <c r="H416" i="36"/>
  <c r="H439" i="36" s="1"/>
  <c r="D418" i="36"/>
  <c r="D441" i="36" s="1"/>
  <c r="U416" i="36"/>
  <c r="U439" i="36" s="1"/>
  <c r="S418" i="36"/>
  <c r="S441" i="36" s="1"/>
  <c r="G417" i="36"/>
  <c r="G440" i="36" s="1"/>
  <c r="R45" i="10"/>
  <c r="L363" i="36"/>
  <c r="M363" i="36"/>
  <c r="I363" i="36"/>
  <c r="W353" i="36"/>
  <c r="R353" i="36" s="1"/>
  <c r="I361" i="36"/>
  <c r="W359" i="36"/>
  <c r="R359" i="36" s="1"/>
  <c r="I355" i="36"/>
  <c r="W355" i="36"/>
  <c r="R355" i="36" s="1"/>
  <c r="I360" i="36"/>
  <c r="I364" i="36"/>
  <c r="I354" i="36"/>
  <c r="W362" i="36"/>
  <c r="R362" i="36" s="1"/>
  <c r="W363" i="36"/>
  <c r="R363" i="36" s="1"/>
  <c r="W357" i="36"/>
  <c r="R357" i="36" s="1"/>
  <c r="I358" i="36"/>
  <c r="W354" i="36"/>
  <c r="R354" i="36" s="1"/>
  <c r="W361" i="36"/>
  <c r="R361" i="36" s="1"/>
  <c r="I362" i="36"/>
  <c r="I356" i="36"/>
  <c r="W356" i="36"/>
  <c r="R356" i="36" s="1"/>
  <c r="I359" i="36"/>
  <c r="W358" i="36"/>
  <c r="R358" i="36" s="1"/>
  <c r="I357" i="36"/>
  <c r="W360" i="36"/>
  <c r="R360" i="36" s="1"/>
  <c r="W364" i="36"/>
  <c r="R364" i="36" s="1"/>
  <c r="I353" i="36"/>
  <c r="L339" i="36"/>
  <c r="M339" i="36"/>
  <c r="M364" i="36"/>
  <c r="L364" i="36"/>
  <c r="M361" i="36"/>
  <c r="L361" i="36"/>
  <c r="X380" i="36"/>
  <c r="W383" i="36"/>
  <c r="R383" i="36" s="1"/>
  <c r="I382" i="36"/>
  <c r="F404" i="36"/>
  <c r="X410" i="36"/>
  <c r="X406" i="36"/>
  <c r="I387" i="36"/>
  <c r="X409" i="36"/>
  <c r="X408" i="36"/>
  <c r="F405" i="36"/>
  <c r="X407" i="36"/>
  <c r="F381" i="36"/>
  <c r="F408" i="36"/>
  <c r="X403" i="36"/>
  <c r="X401" i="36"/>
  <c r="I384" i="36"/>
  <c r="X404" i="36"/>
  <c r="F378" i="36"/>
  <c r="F410" i="36"/>
  <c r="F386" i="36"/>
  <c r="W387" i="36"/>
  <c r="R387" i="36" s="1"/>
  <c r="W385" i="36"/>
  <c r="R385" i="36" s="1"/>
  <c r="X378" i="36"/>
  <c r="X402" i="36"/>
  <c r="F387" i="36"/>
  <c r="X377" i="36"/>
  <c r="X384" i="36"/>
  <c r="W380" i="36"/>
  <c r="R380" i="36" s="1"/>
  <c r="F401" i="36"/>
  <c r="W382" i="36"/>
  <c r="R382" i="36" s="1"/>
  <c r="X400" i="36"/>
  <c r="W378" i="36"/>
  <c r="R378" i="36" s="1"/>
  <c r="X405" i="36"/>
  <c r="F403" i="36"/>
  <c r="D392" i="36"/>
  <c r="X382" i="36"/>
  <c r="F402" i="36"/>
  <c r="I381" i="36"/>
  <c r="X385" i="36"/>
  <c r="F379" i="36"/>
  <c r="X383" i="36"/>
  <c r="I386" i="36"/>
  <c r="I379" i="36"/>
  <c r="I376" i="36"/>
  <c r="I380" i="36"/>
  <c r="X379" i="36"/>
  <c r="I385" i="36"/>
  <c r="F380" i="36"/>
  <c r="W377" i="36"/>
  <c r="R377" i="36" s="1"/>
  <c r="W381" i="36"/>
  <c r="R381" i="36" s="1"/>
  <c r="W386" i="36"/>
  <c r="R386" i="36" s="1"/>
  <c r="I378" i="36"/>
  <c r="W376" i="36"/>
  <c r="R376" i="36" s="1"/>
  <c r="F400" i="36"/>
  <c r="F385" i="36"/>
  <c r="F377" i="36"/>
  <c r="F376" i="36"/>
  <c r="X386" i="36"/>
  <c r="W384" i="36"/>
  <c r="R384" i="36" s="1"/>
  <c r="I383" i="36"/>
  <c r="F399" i="36"/>
  <c r="F383" i="36"/>
  <c r="F382" i="36"/>
  <c r="F384" i="36"/>
  <c r="F409" i="36"/>
  <c r="X381" i="36"/>
  <c r="F406" i="36"/>
  <c r="X376" i="36"/>
  <c r="F407" i="36"/>
  <c r="W379" i="36"/>
  <c r="R379" i="36" s="1"/>
  <c r="I377" i="36"/>
  <c r="X399" i="36"/>
  <c r="X387" i="36"/>
  <c r="M356" i="36"/>
  <c r="L356" i="36"/>
  <c r="L359" i="36"/>
  <c r="M359" i="36"/>
  <c r="L332" i="36"/>
  <c r="M332" i="36"/>
  <c r="L357" i="36"/>
  <c r="M357" i="36"/>
  <c r="L333" i="36"/>
  <c r="M333" i="36"/>
  <c r="M355" i="36"/>
  <c r="L355" i="36"/>
  <c r="G342" i="36"/>
  <c r="G365" i="36"/>
  <c r="M354" i="36"/>
  <c r="L354" i="36"/>
  <c r="L338" i="36"/>
  <c r="M338" i="36"/>
  <c r="L330" i="36"/>
  <c r="M330" i="36"/>
  <c r="M358" i="36"/>
  <c r="L358" i="36"/>
  <c r="L353" i="36"/>
  <c r="M353" i="36"/>
  <c r="L337" i="36"/>
  <c r="M337" i="36"/>
  <c r="H29" i="25"/>
  <c r="H14" i="25"/>
  <c r="B5009" i="41"/>
  <c r="A5010" i="41"/>
  <c r="M21" i="10"/>
  <c r="L21" i="10"/>
  <c r="A2066" i="41"/>
  <c r="B2065" i="41"/>
  <c r="A2640" i="41"/>
  <c r="B2639" i="41"/>
  <c r="A3907" i="41"/>
  <c r="B3907" i="41" s="1"/>
  <c r="B3906" i="41"/>
  <c r="A2388" i="41"/>
  <c r="B2387" i="41"/>
  <c r="X204" i="41"/>
  <c r="W204" i="41"/>
  <c r="R204" i="41" s="1"/>
  <c r="B204" i="41"/>
  <c r="I204" i="41"/>
  <c r="F204" i="41"/>
  <c r="G205" i="41" s="1"/>
  <c r="B4617" i="41"/>
  <c r="A4618" i="41"/>
  <c r="X43" i="38"/>
  <c r="B43" i="38"/>
  <c r="F43" i="38"/>
  <c r="W43" i="38"/>
  <c r="B3790" i="41"/>
  <c r="A3791" i="41"/>
  <c r="B2731" i="41"/>
  <c r="A2732" i="41"/>
  <c r="M177" i="41"/>
  <c r="L177" i="41"/>
  <c r="B178" i="41"/>
  <c r="X178" i="41"/>
  <c r="A179" i="41"/>
  <c r="F178" i="41"/>
  <c r="W178" i="41"/>
  <c r="R178" i="41" s="1"/>
  <c r="I178" i="41"/>
  <c r="B5078" i="41"/>
  <c r="A5079" i="41"/>
  <c r="B4387" i="41"/>
  <c r="A4388" i="41"/>
  <c r="A4826" i="41"/>
  <c r="B4825" i="41"/>
  <c r="B2478" i="41"/>
  <c r="A2479" i="41"/>
  <c r="R21" i="10"/>
  <c r="L272" i="41"/>
  <c r="M272" i="41"/>
  <c r="A4090" i="41"/>
  <c r="B4089" i="41"/>
  <c r="B3813" i="41"/>
  <c r="A3814" i="41"/>
  <c r="A1214" i="41"/>
  <c r="B1213" i="41"/>
  <c r="B1972" i="41"/>
  <c r="A1973" i="41"/>
  <c r="A4205" i="41"/>
  <c r="B4204" i="41"/>
  <c r="A3607" i="41"/>
  <c r="B3606" i="41"/>
  <c r="L547" i="41"/>
  <c r="M547" i="41"/>
  <c r="M540" i="41"/>
  <c r="L540" i="41"/>
  <c r="M515" i="41"/>
  <c r="L515" i="41"/>
  <c r="A2596" i="41"/>
  <c r="B2596" i="41" s="1"/>
  <c r="B2595" i="41"/>
  <c r="B2985" i="41"/>
  <c r="A2986" i="41"/>
  <c r="B2134" i="41"/>
  <c r="A2135" i="41"/>
  <c r="A4459" i="41"/>
  <c r="B4459" i="41" s="1"/>
  <c r="B4458" i="41"/>
  <c r="B2756" i="41"/>
  <c r="A2757" i="41"/>
  <c r="B2757" i="41" s="1"/>
  <c r="B1168" i="41"/>
  <c r="A1169" i="41"/>
  <c r="I158" i="41"/>
  <c r="F158" i="41"/>
  <c r="G159" i="41" s="1"/>
  <c r="X158" i="41"/>
  <c r="B158" i="41"/>
  <c r="W158" i="41"/>
  <c r="R158" i="41" s="1"/>
  <c r="D30" i="25"/>
  <c r="G30" i="25"/>
  <c r="C30" i="25"/>
  <c r="A31" i="25"/>
  <c r="E30" i="25"/>
  <c r="F30" i="25"/>
  <c r="B3492" i="41"/>
  <c r="A3493" i="41"/>
  <c r="B3493" i="41" s="1"/>
  <c r="M545" i="41"/>
  <c r="L545" i="41"/>
  <c r="M548" i="41"/>
  <c r="L548" i="41"/>
  <c r="M541" i="41"/>
  <c r="L541" i="41"/>
  <c r="W538" i="41"/>
  <c r="R538" i="41" s="1"/>
  <c r="I538" i="41"/>
  <c r="W539" i="41"/>
  <c r="R539" i="41" s="1"/>
  <c r="I541" i="41"/>
  <c r="I542" i="41"/>
  <c r="I540" i="41"/>
  <c r="W541" i="41"/>
  <c r="R541" i="41" s="1"/>
  <c r="W540" i="41"/>
  <c r="R540" i="41" s="1"/>
  <c r="W543" i="41"/>
  <c r="R543" i="41" s="1"/>
  <c r="I539" i="41"/>
  <c r="I543" i="41"/>
  <c r="W542" i="41"/>
  <c r="R542" i="41" s="1"/>
  <c r="I544" i="41"/>
  <c r="I545" i="41"/>
  <c r="W544" i="41"/>
  <c r="R544" i="41" s="1"/>
  <c r="I547" i="41"/>
  <c r="I548" i="41"/>
  <c r="W546" i="41"/>
  <c r="R546" i="41" s="1"/>
  <c r="W548" i="41"/>
  <c r="R548" i="41" s="1"/>
  <c r="I546" i="41"/>
  <c r="W545" i="41"/>
  <c r="R545" i="41" s="1"/>
  <c r="W547" i="41"/>
  <c r="R547" i="41" s="1"/>
  <c r="I549" i="41"/>
  <c r="W549" i="41"/>
  <c r="R549" i="41" s="1"/>
  <c r="A4228" i="41"/>
  <c r="B4227" i="41"/>
  <c r="B43" i="44"/>
  <c r="A44" i="44"/>
  <c r="F43" i="44"/>
  <c r="X43" i="44"/>
  <c r="I43" i="44"/>
  <c r="W43" i="44"/>
  <c r="R43" i="44" s="1"/>
  <c r="M481" i="41"/>
  <c r="I28" i="25"/>
  <c r="J28" i="25" s="1"/>
  <c r="B3630" i="41"/>
  <c r="A3631" i="41"/>
  <c r="B3631" i="41" s="1"/>
  <c r="B4319" i="41"/>
  <c r="A4320" i="41"/>
  <c r="A2341" i="41"/>
  <c r="B2340" i="41"/>
  <c r="X22" i="10"/>
  <c r="I22" i="10"/>
  <c r="Z22" i="10"/>
  <c r="F22" i="10"/>
  <c r="W22" i="10"/>
  <c r="B22" i="10"/>
  <c r="A23" i="10"/>
  <c r="Y22" i="10"/>
  <c r="B4250" i="41"/>
  <c r="A4251" i="41"/>
  <c r="A3721" i="41"/>
  <c r="B3720" i="41"/>
  <c r="B3377" i="41"/>
  <c r="A3378" i="41"/>
  <c r="B3378" i="41" s="1"/>
  <c r="B731" i="41"/>
  <c r="A732" i="41"/>
  <c r="A1329" i="41"/>
  <c r="B1328" i="41"/>
  <c r="A1284" i="41"/>
  <c r="B1283" i="41"/>
  <c r="B362" i="41"/>
  <c r="A363" i="41"/>
  <c r="X362" i="41"/>
  <c r="F362" i="41"/>
  <c r="W362" i="41"/>
  <c r="R362" i="41" s="1"/>
  <c r="I362" i="41"/>
  <c r="M544" i="41"/>
  <c r="L544" i="41"/>
  <c r="B1122" i="41"/>
  <c r="A1123" i="41"/>
  <c r="A2044" i="41"/>
  <c r="B2044" i="41" s="1"/>
  <c r="B2043" i="41"/>
  <c r="S14" i="25"/>
  <c r="T14" i="25"/>
  <c r="M318" i="41"/>
  <c r="L318" i="41"/>
  <c r="M112" i="41"/>
  <c r="M113" i="41" s="1"/>
  <c r="L112" i="41"/>
  <c r="B2662" i="41"/>
  <c r="A2663" i="41"/>
  <c r="B3537" i="41"/>
  <c r="A3538" i="41"/>
  <c r="L292" i="41"/>
  <c r="M292" i="41"/>
  <c r="I14" i="25"/>
  <c r="J14" i="25" s="1"/>
  <c r="A5333" i="41"/>
  <c r="B5333" i="41" s="1"/>
  <c r="B5332" i="41"/>
  <c r="B2250" i="41"/>
  <c r="A2251" i="41"/>
  <c r="B2251" i="41" s="1"/>
  <c r="A432" i="41"/>
  <c r="B431" i="41"/>
  <c r="I431" i="41"/>
  <c r="X431" i="41"/>
  <c r="W431" i="41"/>
  <c r="R431" i="41" s="1"/>
  <c r="F431" i="41"/>
  <c r="B385" i="41"/>
  <c r="A386" i="41"/>
  <c r="F385" i="41"/>
  <c r="I385" i="41"/>
  <c r="W385" i="41"/>
  <c r="R385" i="41" s="1"/>
  <c r="X385" i="41"/>
  <c r="I29" i="25"/>
  <c r="J29" i="25" s="1"/>
  <c r="M549" i="41"/>
  <c r="L549" i="41"/>
  <c r="L542" i="41"/>
  <c r="M542" i="41"/>
  <c r="G550" i="41"/>
  <c r="A2205" i="41"/>
  <c r="B2205" i="41" s="1"/>
  <c r="B2204" i="41"/>
  <c r="M504" i="41"/>
  <c r="A2688" i="41"/>
  <c r="B2688" i="41" s="1"/>
  <c r="B2687" i="41"/>
  <c r="A3285" i="41"/>
  <c r="B3284" i="41"/>
  <c r="B293" i="41"/>
  <c r="A294" i="41"/>
  <c r="W293" i="41"/>
  <c r="R293" i="41" s="1"/>
  <c r="X293" i="41"/>
  <c r="F293" i="41"/>
  <c r="I293" i="41"/>
  <c r="B2409" i="41"/>
  <c r="A2410" i="41"/>
  <c r="A5218" i="41"/>
  <c r="B5218" i="41" s="1"/>
  <c r="B5217" i="41"/>
  <c r="C15" i="25"/>
  <c r="A16" i="25"/>
  <c r="D15" i="25"/>
  <c r="E15" i="25"/>
  <c r="F15" i="25"/>
  <c r="G15" i="25"/>
  <c r="B2525" i="41"/>
  <c r="A2526" i="41"/>
  <c r="L203" i="41"/>
  <c r="M203" i="41"/>
  <c r="B3515" i="41"/>
  <c r="A3516" i="41"/>
  <c r="B3516" i="41" s="1"/>
  <c r="A4160" i="41"/>
  <c r="B4160" i="41" s="1"/>
  <c r="B4159" i="41"/>
  <c r="R15" i="25"/>
  <c r="B3699" i="41"/>
  <c r="A3700" i="41"/>
  <c r="B3700" i="41" s="1"/>
  <c r="M225" i="36"/>
  <c r="L225" i="36"/>
  <c r="A4183" i="41"/>
  <c r="B4183" i="41" s="1"/>
  <c r="B4182" i="41"/>
  <c r="A4780" i="41"/>
  <c r="B4779" i="41"/>
  <c r="A1239" i="41"/>
  <c r="B1239" i="41" s="1"/>
  <c r="B1238" i="41"/>
  <c r="B1397" i="41"/>
  <c r="A1398" i="41"/>
  <c r="I46" i="10"/>
  <c r="Z46" i="10"/>
  <c r="F46" i="10"/>
  <c r="G47" i="10" s="1"/>
  <c r="W46" i="10"/>
  <c r="Y46" i="10"/>
  <c r="X46" i="10"/>
  <c r="B46" i="10"/>
  <c r="M135" i="41"/>
  <c r="M136" i="41" s="1"/>
  <c r="L135" i="41"/>
  <c r="B2710" i="41"/>
  <c r="A2711" i="41"/>
  <c r="B2711" i="41" s="1"/>
  <c r="L522" i="41"/>
  <c r="M522" i="41"/>
  <c r="L523" i="41"/>
  <c r="M523" i="41"/>
  <c r="M520" i="41"/>
  <c r="L520" i="41"/>
  <c r="L517" i="41"/>
  <c r="M517" i="41"/>
  <c r="M539" i="41"/>
  <c r="L539" i="41"/>
  <c r="S603" i="41"/>
  <c r="S626" i="41" s="1"/>
  <c r="B603" i="41"/>
  <c r="B626" i="41" s="1"/>
  <c r="H601" i="41"/>
  <c r="H624" i="41" s="1"/>
  <c r="N603" i="41"/>
  <c r="N626" i="41" s="1"/>
  <c r="G602" i="41"/>
  <c r="G625" i="41" s="1"/>
  <c r="X600" i="41"/>
  <c r="J603" i="41"/>
  <c r="J626" i="41" s="1"/>
  <c r="U601" i="41"/>
  <c r="U624" i="41" s="1"/>
  <c r="D603" i="41"/>
  <c r="D626" i="41" s="1"/>
  <c r="P601" i="41"/>
  <c r="P624" i="41" s="1"/>
  <c r="D600" i="41"/>
  <c r="D623" i="41" s="1"/>
  <c r="A645" i="41"/>
  <c r="A5241" i="41"/>
  <c r="B5241" i="41" s="1"/>
  <c r="B5240" i="41"/>
  <c r="L42" i="44"/>
  <c r="M42" i="44"/>
  <c r="B5032" i="41"/>
  <c r="A5033" i="41"/>
  <c r="B319" i="41"/>
  <c r="X319" i="41"/>
  <c r="F319" i="41"/>
  <c r="G320" i="41" s="1"/>
  <c r="W319" i="41"/>
  <c r="R319" i="41" s="1"/>
  <c r="I319" i="41"/>
  <c r="M223" i="41"/>
  <c r="L223" i="41"/>
  <c r="A1768" i="41"/>
  <c r="B1768" i="41" s="1"/>
  <c r="B1767" i="41"/>
  <c r="I42" i="38"/>
  <c r="R42" i="38"/>
  <c r="A4758" i="41"/>
  <c r="B4758" i="41" s="1"/>
  <c r="B4757" i="41"/>
  <c r="B3860" i="41"/>
  <c r="A3861" i="41"/>
  <c r="B3861" i="41" s="1"/>
  <c r="A1261" i="41"/>
  <c r="B1260" i="41"/>
  <c r="L430" i="41"/>
  <c r="M430" i="41"/>
  <c r="B4941" i="41"/>
  <c r="A4942" i="41"/>
  <c r="B4942" i="41" s="1"/>
  <c r="L525" i="41"/>
  <c r="M525" i="41"/>
  <c r="M524" i="41"/>
  <c r="L524" i="41"/>
  <c r="L519" i="41"/>
  <c r="M519" i="41"/>
  <c r="M543" i="41"/>
  <c r="L543" i="41"/>
  <c r="B2548" i="41"/>
  <c r="A2549" i="41"/>
  <c r="B3881" i="41"/>
  <c r="A3882" i="41"/>
  <c r="B4918" i="41"/>
  <c r="A4919" i="41"/>
  <c r="B4919" i="41" s="1"/>
  <c r="M546" i="41"/>
  <c r="L546" i="41"/>
  <c r="M518" i="41"/>
  <c r="L518" i="41"/>
  <c r="M516" i="41"/>
  <c r="L516" i="41"/>
  <c r="B4550" i="41"/>
  <c r="A4551" i="41"/>
  <c r="B4551" i="41" s="1"/>
  <c r="X224" i="41"/>
  <c r="F224" i="41"/>
  <c r="I224" i="41"/>
  <c r="A225" i="41"/>
  <c r="W224" i="41"/>
  <c r="R224" i="41" s="1"/>
  <c r="B224" i="41"/>
  <c r="A3768" i="41"/>
  <c r="B3767" i="41"/>
  <c r="B3445" i="41"/>
  <c r="A3446" i="41"/>
  <c r="A1584" i="41"/>
  <c r="B1584" i="41" s="1"/>
  <c r="B1583" i="41"/>
  <c r="A4296" i="41"/>
  <c r="B4295" i="41"/>
  <c r="A2849" i="41"/>
  <c r="B2849" i="41" s="1"/>
  <c r="B2848" i="41"/>
  <c r="M342" i="41"/>
  <c r="M343" i="41" s="1"/>
  <c r="L342" i="41"/>
  <c r="B3744" i="41"/>
  <c r="A3745" i="41"/>
  <c r="M361" i="41"/>
  <c r="L361" i="41"/>
  <c r="A3330" i="41"/>
  <c r="B3329" i="41"/>
  <c r="B4641" i="41"/>
  <c r="A4642" i="41"/>
  <c r="B273" i="41"/>
  <c r="X273" i="41"/>
  <c r="F273" i="41"/>
  <c r="G274" i="41" s="1"/>
  <c r="I273" i="41"/>
  <c r="W273" i="41"/>
  <c r="R273" i="41" s="1"/>
  <c r="B5261" i="41"/>
  <c r="A5262" i="41"/>
  <c r="B1192" i="41"/>
  <c r="A1193" i="41"/>
  <c r="B1193" i="41" s="1"/>
  <c r="A1513" i="41"/>
  <c r="B1512" i="41"/>
  <c r="B1880" i="41"/>
  <c r="A1881" i="41"/>
  <c r="B2502" i="41"/>
  <c r="A2503" i="41"/>
  <c r="A2365" i="41"/>
  <c r="B2364" i="41"/>
  <c r="B4526" i="41"/>
  <c r="A4527" i="41"/>
  <c r="B3997" i="41"/>
  <c r="A3998" i="41"/>
  <c r="A1722" i="41"/>
  <c r="B1722" i="41" s="1"/>
  <c r="B1721" i="41"/>
  <c r="B1857" i="41"/>
  <c r="A1858" i="41"/>
  <c r="M20" i="36"/>
  <c r="M21" i="36" s="1"/>
  <c r="L20" i="36"/>
  <c r="B1651" i="41"/>
  <c r="A1652" i="41"/>
  <c r="I13" i="25"/>
  <c r="J13" i="25" s="1"/>
  <c r="B226" i="36"/>
  <c r="X226" i="36"/>
  <c r="F226" i="36"/>
  <c r="G227" i="36" s="1"/>
  <c r="W226" i="36"/>
  <c r="R226" i="36" s="1"/>
  <c r="I226" i="36"/>
  <c r="A3423" i="41"/>
  <c r="B3422" i="41"/>
  <c r="B1491" i="41"/>
  <c r="A1492" i="41"/>
  <c r="B1492" i="41" s="1"/>
  <c r="M384" i="41"/>
  <c r="L384" i="41"/>
  <c r="B3399" i="41"/>
  <c r="A3400" i="41"/>
  <c r="A778" i="36"/>
  <c r="B778" i="36" s="1"/>
  <c r="B777" i="36"/>
  <c r="L318" i="36"/>
  <c r="M318" i="36"/>
  <c r="M319" i="36" s="1"/>
  <c r="B3927" i="41"/>
  <c r="A3928" i="41"/>
  <c r="A1537" i="41"/>
  <c r="B1536" i="41"/>
  <c r="A4136" i="41"/>
  <c r="B4135" i="41"/>
  <c r="M89" i="41"/>
  <c r="M90" i="41" s="1"/>
  <c r="L89" i="41"/>
  <c r="B5309" i="41"/>
  <c r="A5310" i="41"/>
  <c r="B5310" i="41" s="1"/>
  <c r="B1697" i="41"/>
  <c r="A1698" i="41"/>
  <c r="A1468" i="41"/>
  <c r="B1467" i="41"/>
  <c r="N16" i="25"/>
  <c r="M16" i="25"/>
  <c r="P16" i="25"/>
  <c r="O16" i="25"/>
  <c r="Q16" i="25"/>
  <c r="A4964" i="41"/>
  <c r="B4963" i="41"/>
  <c r="B2455" i="41"/>
  <c r="A2456" i="41"/>
  <c r="A2824" i="41"/>
  <c r="B2823" i="41"/>
  <c r="L45" i="10"/>
  <c r="M45" i="10"/>
  <c r="M526" i="41"/>
  <c r="L526" i="41"/>
  <c r="M521" i="41"/>
  <c r="L521" i="41"/>
  <c r="G527" i="41"/>
  <c r="M538" i="41"/>
  <c r="L538" i="41"/>
  <c r="X565" i="41"/>
  <c r="F588" i="41"/>
  <c r="F566" i="41"/>
  <c r="F584" i="41"/>
  <c r="F585" i="41"/>
  <c r="I563" i="41"/>
  <c r="I565" i="41"/>
  <c r="X588" i="41"/>
  <c r="X561" i="41"/>
  <c r="X585" i="41"/>
  <c r="X563" i="41"/>
  <c r="W564" i="41"/>
  <c r="R564" i="41" s="1"/>
  <c r="X587" i="41"/>
  <c r="F565" i="41"/>
  <c r="X577" i="41"/>
  <c r="W561" i="41"/>
  <c r="R561" i="41" s="1"/>
  <c r="I562" i="41"/>
  <c r="F587" i="41"/>
  <c r="X584" i="41"/>
  <c r="X562" i="41"/>
  <c r="I564" i="41"/>
  <c r="F562" i="41"/>
  <c r="F564" i="41"/>
  <c r="F561" i="41"/>
  <c r="W562" i="41"/>
  <c r="R562" i="41" s="1"/>
  <c r="F563" i="41"/>
  <c r="X586" i="41"/>
  <c r="X564" i="41"/>
  <c r="W565" i="41"/>
  <c r="R565" i="41" s="1"/>
  <c r="I561" i="41"/>
  <c r="W563" i="41"/>
  <c r="R563" i="41" s="1"/>
  <c r="F586" i="41"/>
  <c r="W566" i="41"/>
  <c r="R566" i="41" s="1"/>
  <c r="F589" i="41"/>
  <c r="I567" i="41"/>
  <c r="X589" i="41"/>
  <c r="W569" i="41"/>
  <c r="R569" i="41" s="1"/>
  <c r="F592" i="41"/>
  <c r="X593" i="41"/>
  <c r="W570" i="41"/>
  <c r="R570" i="41" s="1"/>
  <c r="X566" i="41"/>
  <c r="X592" i="41"/>
  <c r="X568" i="41"/>
  <c r="I569" i="41"/>
  <c r="W567" i="41"/>
  <c r="R567" i="41" s="1"/>
  <c r="W568" i="41"/>
  <c r="R568" i="41" s="1"/>
  <c r="X569" i="41"/>
  <c r="F591" i="41"/>
  <c r="F569" i="41"/>
  <c r="F590" i="41"/>
  <c r="F567" i="41"/>
  <c r="X591" i="41"/>
  <c r="I568" i="41"/>
  <c r="X570" i="41"/>
  <c r="I566" i="41"/>
  <c r="X590" i="41"/>
  <c r="X567" i="41"/>
  <c r="F568" i="41"/>
  <c r="F570" i="41"/>
  <c r="X572" i="41"/>
  <c r="I570" i="41"/>
  <c r="X595" i="41"/>
  <c r="W572" i="41"/>
  <c r="R572" i="41" s="1"/>
  <c r="X594" i="41"/>
  <c r="F594" i="41"/>
  <c r="I572" i="41"/>
  <c r="I571" i="41"/>
  <c r="F593" i="41"/>
  <c r="X571" i="41"/>
  <c r="F571" i="41"/>
  <c r="F572" i="41"/>
  <c r="W571" i="41"/>
  <c r="R571" i="41" s="1"/>
  <c r="F595" i="41"/>
  <c r="B2801" i="41"/>
  <c r="A2802" i="41"/>
  <c r="A1745" i="41"/>
  <c r="B1745" i="41" s="1"/>
  <c r="B1744" i="41"/>
  <c r="A3676" i="41"/>
  <c r="B3675" i="41"/>
  <c r="B2893" i="41"/>
  <c r="A2894" i="41"/>
  <c r="B4066" i="41"/>
  <c r="A4067" i="41"/>
  <c r="B2572" i="41"/>
  <c r="A2573" i="41"/>
  <c r="B2573" i="41" s="1"/>
  <c r="M157" i="41"/>
  <c r="L157" i="41"/>
  <c r="I405" i="36" l="1"/>
  <c r="W400" i="36"/>
  <c r="R400" i="36" s="1"/>
  <c r="I401" i="36"/>
  <c r="I403" i="36"/>
  <c r="I407" i="36"/>
  <c r="I399" i="36"/>
  <c r="W405" i="36"/>
  <c r="R405" i="36" s="1"/>
  <c r="W407" i="36"/>
  <c r="R407" i="36" s="1"/>
  <c r="I406" i="36"/>
  <c r="I410" i="36"/>
  <c r="I400" i="36"/>
  <c r="W399" i="36"/>
  <c r="R399" i="36" s="1"/>
  <c r="W409" i="36"/>
  <c r="R409" i="36" s="1"/>
  <c r="W408" i="36"/>
  <c r="R408" i="36" s="1"/>
  <c r="W410" i="36"/>
  <c r="R410" i="36" s="1"/>
  <c r="I409" i="36"/>
  <c r="W403" i="36"/>
  <c r="R403" i="36" s="1"/>
  <c r="I402" i="36"/>
  <c r="W404" i="36"/>
  <c r="R404" i="36" s="1"/>
  <c r="I404" i="36"/>
  <c r="W402" i="36"/>
  <c r="R402" i="36" s="1"/>
  <c r="W406" i="36"/>
  <c r="R406" i="36" s="1"/>
  <c r="I408" i="36"/>
  <c r="W401" i="36"/>
  <c r="R401" i="36" s="1"/>
  <c r="L407" i="36"/>
  <c r="M407" i="36"/>
  <c r="M384" i="36"/>
  <c r="L384" i="36"/>
  <c r="M381" i="36"/>
  <c r="L381" i="36"/>
  <c r="M386" i="36"/>
  <c r="L386" i="36"/>
  <c r="L377" i="36"/>
  <c r="M377" i="36"/>
  <c r="M550" i="41"/>
  <c r="M365" i="36"/>
  <c r="M387" i="36"/>
  <c r="L387" i="36"/>
  <c r="G388" i="36"/>
  <c r="L383" i="36"/>
  <c r="M383" i="36"/>
  <c r="L405" i="36"/>
  <c r="M405" i="36"/>
  <c r="L404" i="36"/>
  <c r="M404" i="36"/>
  <c r="L408" i="36"/>
  <c r="M408" i="36"/>
  <c r="L380" i="36"/>
  <c r="M380" i="36"/>
  <c r="M399" i="36"/>
  <c r="L399" i="36"/>
  <c r="L402" i="36"/>
  <c r="M402" i="36"/>
  <c r="L409" i="36"/>
  <c r="M409" i="36"/>
  <c r="L385" i="36"/>
  <c r="M385" i="36"/>
  <c r="M400" i="36"/>
  <c r="L400" i="36"/>
  <c r="M378" i="36"/>
  <c r="L378" i="36"/>
  <c r="L401" i="36"/>
  <c r="M401" i="36"/>
  <c r="X431" i="36"/>
  <c r="F454" i="36"/>
  <c r="I431" i="36"/>
  <c r="W425" i="36"/>
  <c r="R425" i="36" s="1"/>
  <c r="F428" i="36"/>
  <c r="F448" i="36"/>
  <c r="F431" i="36"/>
  <c r="F430" i="36"/>
  <c r="X428" i="36"/>
  <c r="W432" i="36"/>
  <c r="R432" i="36" s="1"/>
  <c r="I432" i="36"/>
  <c r="F423" i="36"/>
  <c r="F455" i="36"/>
  <c r="I423" i="36"/>
  <c r="I429" i="36"/>
  <c r="X430" i="36"/>
  <c r="W428" i="36"/>
  <c r="R428" i="36" s="1"/>
  <c r="X455" i="36"/>
  <c r="X423" i="36"/>
  <c r="X452" i="36"/>
  <c r="W431" i="36"/>
  <c r="R431" i="36" s="1"/>
  <c r="X449" i="36"/>
  <c r="F446" i="36"/>
  <c r="W430" i="36"/>
  <c r="R430" i="36" s="1"/>
  <c r="X450" i="36"/>
  <c r="X451" i="36"/>
  <c r="W426" i="36"/>
  <c r="R426" i="36" s="1"/>
  <c r="X426" i="36"/>
  <c r="I425" i="36"/>
  <c r="F452" i="36"/>
  <c r="W429" i="36"/>
  <c r="R429" i="36" s="1"/>
  <c r="X448" i="36"/>
  <c r="F426" i="36"/>
  <c r="F450" i="36"/>
  <c r="X447" i="36"/>
  <c r="D438" i="36"/>
  <c r="I422" i="36"/>
  <c r="X424" i="36"/>
  <c r="F447" i="36"/>
  <c r="F424" i="36"/>
  <c r="X446" i="36"/>
  <c r="F451" i="36"/>
  <c r="W423" i="36"/>
  <c r="R423" i="36" s="1"/>
  <c r="X427" i="36"/>
  <c r="F429" i="36"/>
  <c r="F449" i="36"/>
  <c r="F425" i="36"/>
  <c r="X432" i="36"/>
  <c r="I428" i="36"/>
  <c r="I426" i="36"/>
  <c r="X429" i="36"/>
  <c r="X422" i="36"/>
  <c r="W424" i="36"/>
  <c r="R424" i="36" s="1"/>
  <c r="I430" i="36"/>
  <c r="X456" i="36"/>
  <c r="F453" i="36"/>
  <c r="X425" i="36"/>
  <c r="X445" i="36"/>
  <c r="X433" i="36"/>
  <c r="F432" i="36"/>
  <c r="F456" i="36"/>
  <c r="I424" i="36"/>
  <c r="F433" i="36"/>
  <c r="I433" i="36"/>
  <c r="F445" i="36"/>
  <c r="W427" i="36"/>
  <c r="R427" i="36" s="1"/>
  <c r="W422" i="36"/>
  <c r="R422" i="36" s="1"/>
  <c r="W433" i="36"/>
  <c r="R433" i="36" s="1"/>
  <c r="F422" i="36"/>
  <c r="X453" i="36"/>
  <c r="X454" i="36"/>
  <c r="F427" i="36"/>
  <c r="I427" i="36"/>
  <c r="A506" i="36"/>
  <c r="A553" i="36"/>
  <c r="M379" i="36"/>
  <c r="L379" i="36"/>
  <c r="M403" i="36"/>
  <c r="L403" i="36"/>
  <c r="L406" i="36"/>
  <c r="M406" i="36"/>
  <c r="N464" i="36"/>
  <c r="N487" i="36" s="1"/>
  <c r="S464" i="36"/>
  <c r="S487" i="36" s="1"/>
  <c r="U462" i="36"/>
  <c r="U485" i="36" s="1"/>
  <c r="P462" i="36"/>
  <c r="P485" i="36" s="1"/>
  <c r="D461" i="36"/>
  <c r="D464" i="36"/>
  <c r="D487" i="36" s="1"/>
  <c r="B464" i="36"/>
  <c r="B487" i="36" s="1"/>
  <c r="G463" i="36"/>
  <c r="G486" i="36" s="1"/>
  <c r="J464" i="36"/>
  <c r="J487" i="36" s="1"/>
  <c r="H462" i="36"/>
  <c r="H485" i="36" s="1"/>
  <c r="M342" i="36"/>
  <c r="G411" i="36"/>
  <c r="M410" i="36"/>
  <c r="L410" i="36"/>
  <c r="L376" i="36"/>
  <c r="M376" i="36"/>
  <c r="M382" i="36"/>
  <c r="L382" i="36"/>
  <c r="H15" i="25"/>
  <c r="B4251" i="41"/>
  <c r="A4252" i="41"/>
  <c r="B4252" i="41" s="1"/>
  <c r="H30" i="25"/>
  <c r="A1170" i="41"/>
  <c r="B1170" i="41" s="1"/>
  <c r="B1169" i="41"/>
  <c r="B1973" i="41"/>
  <c r="A1974" i="41"/>
  <c r="B3791" i="41"/>
  <c r="A3792" i="41"/>
  <c r="B3792" i="41" s="1"/>
  <c r="A2067" i="41"/>
  <c r="B2067" i="41" s="1"/>
  <c r="B2066" i="41"/>
  <c r="L226" i="36"/>
  <c r="M226" i="36"/>
  <c r="M227" i="36" s="1"/>
  <c r="B1858" i="41"/>
  <c r="A1859" i="41"/>
  <c r="A4528" i="41"/>
  <c r="B4528" i="41" s="1"/>
  <c r="B4527" i="41"/>
  <c r="L570" i="41"/>
  <c r="M570" i="41"/>
  <c r="M319" i="41"/>
  <c r="M320" i="41" s="1"/>
  <c r="L319" i="41"/>
  <c r="N649" i="41"/>
  <c r="N672" i="41" s="1"/>
  <c r="G648" i="41"/>
  <c r="G671" i="41" s="1"/>
  <c r="X646" i="41"/>
  <c r="J649" i="41"/>
  <c r="J672" i="41" s="1"/>
  <c r="U647" i="41"/>
  <c r="U670" i="41" s="1"/>
  <c r="D646" i="41"/>
  <c r="D669" i="41" s="1"/>
  <c r="A691" i="41"/>
  <c r="D649" i="41"/>
  <c r="D672" i="41" s="1"/>
  <c r="P647" i="41"/>
  <c r="P670" i="41" s="1"/>
  <c r="S649" i="41"/>
  <c r="S672" i="41" s="1"/>
  <c r="B649" i="41"/>
  <c r="B672" i="41" s="1"/>
  <c r="H647" i="41"/>
  <c r="H670" i="41" s="1"/>
  <c r="A295" i="41"/>
  <c r="B294" i="41"/>
  <c r="X294" i="41"/>
  <c r="W294" i="41"/>
  <c r="R294" i="41" s="1"/>
  <c r="I294" i="41"/>
  <c r="F294" i="41"/>
  <c r="M385" i="41"/>
  <c r="L385" i="41"/>
  <c r="L431" i="41"/>
  <c r="M431" i="41"/>
  <c r="A2664" i="41"/>
  <c r="B2663" i="41"/>
  <c r="A1330" i="41"/>
  <c r="B1329" i="41"/>
  <c r="A45" i="44"/>
  <c r="B44" i="44"/>
  <c r="I44" i="44"/>
  <c r="W44" i="44"/>
  <c r="R44" i="44" s="1"/>
  <c r="F44" i="44"/>
  <c r="X44" i="44"/>
  <c r="A2987" i="41"/>
  <c r="B2987" i="41" s="1"/>
  <c r="B2986" i="41"/>
  <c r="B5079" i="41"/>
  <c r="A5080" i="41"/>
  <c r="B5080" i="41" s="1"/>
  <c r="B3676" i="41"/>
  <c r="A3677" i="41"/>
  <c r="B3677" i="41" s="1"/>
  <c r="M595" i="41"/>
  <c r="L595" i="41"/>
  <c r="B4642" i="41"/>
  <c r="A4643" i="41"/>
  <c r="B4643" i="41" s="1"/>
  <c r="X225" i="41"/>
  <c r="I225" i="41"/>
  <c r="W225" i="41"/>
  <c r="R225" i="41" s="1"/>
  <c r="A226" i="41"/>
  <c r="B225" i="41"/>
  <c r="F225" i="41"/>
  <c r="A3883" i="41"/>
  <c r="B3882" i="41"/>
  <c r="L571" i="41"/>
  <c r="M571" i="41"/>
  <c r="L587" i="41"/>
  <c r="M587" i="41"/>
  <c r="B2824" i="41"/>
  <c r="A2825" i="41"/>
  <c r="R16" i="25"/>
  <c r="A5263" i="41"/>
  <c r="B5262" i="41"/>
  <c r="A1399" i="41"/>
  <c r="B1398" i="41"/>
  <c r="A733" i="41"/>
  <c r="B733" i="41" s="1"/>
  <c r="B732" i="41"/>
  <c r="B2388" i="41"/>
  <c r="A2389" i="41"/>
  <c r="B2389" i="41" s="1"/>
  <c r="R43" i="38"/>
  <c r="I43" i="38"/>
  <c r="G44" i="38"/>
  <c r="M593" i="41"/>
  <c r="L593" i="41"/>
  <c r="M572" i="41"/>
  <c r="L572" i="41"/>
  <c r="M564" i="41"/>
  <c r="L564" i="41"/>
  <c r="M562" i="41"/>
  <c r="L562" i="41"/>
  <c r="B2479" i="41"/>
  <c r="A2480" i="41"/>
  <c r="A4068" i="41"/>
  <c r="B4068" i="41" s="1"/>
  <c r="B4067" i="41"/>
  <c r="B2802" i="41"/>
  <c r="A2803" i="41"/>
  <c r="B2803" i="41" s="1"/>
  <c r="L568" i="41"/>
  <c r="M568" i="41"/>
  <c r="L586" i="41"/>
  <c r="M586" i="41"/>
  <c r="L584" i="41"/>
  <c r="M584" i="41"/>
  <c r="L563" i="41"/>
  <c r="M563" i="41"/>
  <c r="A3401" i="41"/>
  <c r="B3401" i="41" s="1"/>
  <c r="B3400" i="41"/>
  <c r="A3424" i="41"/>
  <c r="B3424" i="41" s="1"/>
  <c r="B3423" i="41"/>
  <c r="A1653" i="41"/>
  <c r="B1653" i="41" s="1"/>
  <c r="B1652" i="41"/>
  <c r="A2504" i="41"/>
  <c r="B2504" i="41" s="1"/>
  <c r="B2503" i="41"/>
  <c r="A3331" i="41"/>
  <c r="B3330" i="41"/>
  <c r="M224" i="41"/>
  <c r="L224" i="41"/>
  <c r="A2550" i="41"/>
  <c r="B2550" i="41" s="1"/>
  <c r="B2549" i="41"/>
  <c r="M46" i="10"/>
  <c r="M47" i="10" s="1"/>
  <c r="L46" i="10"/>
  <c r="B3285" i="41"/>
  <c r="A3286" i="41"/>
  <c r="B3286" i="41" s="1"/>
  <c r="A433" i="41"/>
  <c r="B432" i="41"/>
  <c r="F432" i="41"/>
  <c r="I432" i="41"/>
  <c r="W432" i="41"/>
  <c r="R432" i="41" s="1"/>
  <c r="X432" i="41"/>
  <c r="A1124" i="41"/>
  <c r="B1124" i="41" s="1"/>
  <c r="B1123" i="41"/>
  <c r="B363" i="41"/>
  <c r="A364" i="41"/>
  <c r="X363" i="41"/>
  <c r="F363" i="41"/>
  <c r="I363" i="41"/>
  <c r="W363" i="41"/>
  <c r="R363" i="41" s="1"/>
  <c r="B4228" i="41"/>
  <c r="A4229" i="41"/>
  <c r="B4229" i="41" s="1"/>
  <c r="B3607" i="41"/>
  <c r="A3608" i="41"/>
  <c r="B3608" i="41" s="1"/>
  <c r="B3814" i="41"/>
  <c r="A3815" i="41"/>
  <c r="B3815" i="41" s="1"/>
  <c r="M204" i="41"/>
  <c r="M205" i="41" s="1"/>
  <c r="L204" i="41"/>
  <c r="W586" i="41"/>
  <c r="R586" i="41" s="1"/>
  <c r="I586" i="41"/>
  <c r="I588" i="41"/>
  <c r="W585" i="41"/>
  <c r="R585" i="41" s="1"/>
  <c r="W588" i="41"/>
  <c r="R588" i="41" s="1"/>
  <c r="I584" i="41"/>
  <c r="W587" i="41"/>
  <c r="R587" i="41" s="1"/>
  <c r="I585" i="41"/>
  <c r="I587" i="41"/>
  <c r="W584" i="41"/>
  <c r="R584" i="41" s="1"/>
  <c r="I590" i="41"/>
  <c r="W591" i="41"/>
  <c r="R591" i="41" s="1"/>
  <c r="W590" i="41"/>
  <c r="R590" i="41" s="1"/>
  <c r="I589" i="41"/>
  <c r="W593" i="41"/>
  <c r="R593" i="41" s="1"/>
  <c r="W589" i="41"/>
  <c r="R589" i="41" s="1"/>
  <c r="W592" i="41"/>
  <c r="R592" i="41" s="1"/>
  <c r="I592" i="41"/>
  <c r="I591" i="41"/>
  <c r="W595" i="41"/>
  <c r="R595" i="41" s="1"/>
  <c r="W594" i="41"/>
  <c r="R594" i="41" s="1"/>
  <c r="I595" i="41"/>
  <c r="I593" i="41"/>
  <c r="I594" i="41"/>
  <c r="B2365" i="41"/>
  <c r="A2366" i="41"/>
  <c r="B2366" i="41" s="1"/>
  <c r="B3446" i="41"/>
  <c r="A3447" i="41"/>
  <c r="B3447" i="41" s="1"/>
  <c r="M362" i="41"/>
  <c r="L362" i="41"/>
  <c r="B1214" i="41"/>
  <c r="A1215" i="41"/>
  <c r="M592" i="41"/>
  <c r="L592" i="41"/>
  <c r="B2526" i="41"/>
  <c r="A2527" i="41"/>
  <c r="B2527" i="41" s="1"/>
  <c r="B386" i="41"/>
  <c r="A387" i="41"/>
  <c r="F386" i="41"/>
  <c r="I386" i="41"/>
  <c r="X386" i="41"/>
  <c r="W386" i="41"/>
  <c r="R386" i="41" s="1"/>
  <c r="B23" i="10"/>
  <c r="X23" i="10"/>
  <c r="Z23" i="10"/>
  <c r="Y23" i="10"/>
  <c r="I23" i="10"/>
  <c r="F23" i="10"/>
  <c r="G24" i="10" s="1"/>
  <c r="W23" i="10"/>
  <c r="A2342" i="41"/>
  <c r="B2341" i="41"/>
  <c r="M158" i="41"/>
  <c r="M159" i="41" s="1"/>
  <c r="L158" i="41"/>
  <c r="A5011" i="41"/>
  <c r="B5011" i="41" s="1"/>
  <c r="B5010" i="41"/>
  <c r="L569" i="41"/>
  <c r="M569" i="41"/>
  <c r="M591" i="41"/>
  <c r="L591" i="41"/>
  <c r="M589" i="41"/>
  <c r="L589" i="41"/>
  <c r="G596" i="41"/>
  <c r="B2456" i="41"/>
  <c r="A2457" i="41"/>
  <c r="A1262" i="41"/>
  <c r="B1262" i="41" s="1"/>
  <c r="B1261" i="41"/>
  <c r="M585" i="41"/>
  <c r="L585" i="41"/>
  <c r="A1469" i="41"/>
  <c r="B1469" i="41" s="1"/>
  <c r="B1468" i="41"/>
  <c r="B4136" i="41"/>
  <c r="A4137" i="41"/>
  <c r="B4137" i="41" s="1"/>
  <c r="M567" i="41"/>
  <c r="L567" i="41"/>
  <c r="M566" i="41"/>
  <c r="L566" i="41"/>
  <c r="M561" i="41"/>
  <c r="L561" i="41"/>
  <c r="M565" i="41"/>
  <c r="L565" i="41"/>
  <c r="B4964" i="41"/>
  <c r="A4965" i="41"/>
  <c r="B4965" i="41" s="1"/>
  <c r="B1698" i="41"/>
  <c r="A1699" i="41"/>
  <c r="B1699" i="41" s="1"/>
  <c r="B3928" i="41"/>
  <c r="A3929" i="41"/>
  <c r="A3999" i="41"/>
  <c r="B3999" i="41" s="1"/>
  <c r="B3998" i="41"/>
  <c r="A1514" i="41"/>
  <c r="B1513" i="41"/>
  <c r="B3768" i="41"/>
  <c r="A3769" i="41"/>
  <c r="B3769" i="41" s="1"/>
  <c r="R46" i="10"/>
  <c r="S15" i="25"/>
  <c r="T15" i="25"/>
  <c r="A4321" i="41"/>
  <c r="B4321" i="41" s="1"/>
  <c r="B4320" i="41"/>
  <c r="A2136" i="41"/>
  <c r="B2136" i="41" s="1"/>
  <c r="B2135" i="41"/>
  <c r="M527" i="41"/>
  <c r="A4827" i="41"/>
  <c r="B4827" i="41" s="1"/>
  <c r="B4826" i="41"/>
  <c r="F179" i="41"/>
  <c r="X179" i="41"/>
  <c r="A180" i="41"/>
  <c r="B179" i="41"/>
  <c r="W179" i="41"/>
  <c r="R179" i="41" s="1"/>
  <c r="I179" i="41"/>
  <c r="B2732" i="41"/>
  <c r="A2733" i="41"/>
  <c r="B4618" i="41"/>
  <c r="A4619" i="41"/>
  <c r="A2641" i="41"/>
  <c r="B2640" i="41"/>
  <c r="B4296" i="41"/>
  <c r="A4297" i="41"/>
  <c r="A1882" i="41"/>
  <c r="B1881" i="41"/>
  <c r="B5033" i="41"/>
  <c r="A5034" i="41"/>
  <c r="B5034" i="41" s="1"/>
  <c r="A2411" i="41"/>
  <c r="B2410" i="41"/>
  <c r="L22" i="10"/>
  <c r="M22" i="10"/>
  <c r="A2895" i="41"/>
  <c r="B2895" i="41" s="1"/>
  <c r="B2894" i="41"/>
  <c r="M594" i="41"/>
  <c r="L594" i="41"/>
  <c r="M590" i="41"/>
  <c r="L590" i="41"/>
  <c r="G573" i="41"/>
  <c r="M588" i="41"/>
  <c r="L588" i="41"/>
  <c r="A1538" i="41"/>
  <c r="B1538" i="41" s="1"/>
  <c r="B1537" i="41"/>
  <c r="L273" i="41"/>
  <c r="M273" i="41"/>
  <c r="M274" i="41" s="1"/>
  <c r="B3745" i="41"/>
  <c r="A3746" i="41"/>
  <c r="B3746" i="41" s="1"/>
  <c r="F607" i="41"/>
  <c r="F631" i="41"/>
  <c r="W608" i="41"/>
  <c r="R608" i="41" s="1"/>
  <c r="F610" i="41"/>
  <c r="X607" i="41"/>
  <c r="X631" i="41"/>
  <c r="X609" i="41"/>
  <c r="X610" i="41"/>
  <c r="F608" i="41"/>
  <c r="X632" i="41"/>
  <c r="I610" i="41"/>
  <c r="X623" i="41"/>
  <c r="F632" i="41"/>
  <c r="F609" i="41"/>
  <c r="F630" i="41"/>
  <c r="X630" i="41"/>
  <c r="I609" i="41"/>
  <c r="I607" i="41"/>
  <c r="W609" i="41"/>
  <c r="R609" i="41" s="1"/>
  <c r="W607" i="41"/>
  <c r="R607" i="41" s="1"/>
  <c r="I608" i="41"/>
  <c r="X633" i="41"/>
  <c r="W610" i="41"/>
  <c r="R610" i="41" s="1"/>
  <c r="X608" i="41"/>
  <c r="F633" i="41"/>
  <c r="X612" i="41"/>
  <c r="X637" i="41"/>
  <c r="I614" i="41"/>
  <c r="X611" i="41"/>
  <c r="I612" i="41"/>
  <c r="F613" i="41"/>
  <c r="X638" i="41"/>
  <c r="W615" i="41"/>
  <c r="R615" i="41" s="1"/>
  <c r="F611" i="41"/>
  <c r="F612" i="41"/>
  <c r="W614" i="41"/>
  <c r="R614" i="41" s="1"/>
  <c r="I611" i="41"/>
  <c r="F636" i="41"/>
  <c r="I615" i="41"/>
  <c r="W611" i="41"/>
  <c r="R611" i="41" s="1"/>
  <c r="X636" i="41"/>
  <c r="F614" i="41"/>
  <c r="X634" i="41"/>
  <c r="W612" i="41"/>
  <c r="R612" i="41" s="1"/>
  <c r="X613" i="41"/>
  <c r="X614" i="41"/>
  <c r="F634" i="41"/>
  <c r="F635" i="41"/>
  <c r="I613" i="41"/>
  <c r="X635" i="41"/>
  <c r="W613" i="41"/>
  <c r="R613" i="41" s="1"/>
  <c r="F637" i="41"/>
  <c r="F615" i="41"/>
  <c r="X640" i="41"/>
  <c r="X615" i="41"/>
  <c r="I616" i="41"/>
  <c r="F640" i="41"/>
  <c r="F641" i="41"/>
  <c r="F616" i="41"/>
  <c r="F617" i="41"/>
  <c r="X618" i="41"/>
  <c r="F639" i="41"/>
  <c r="X616" i="41"/>
  <c r="X617" i="41"/>
  <c r="I618" i="41"/>
  <c r="X641" i="41"/>
  <c r="F638" i="41"/>
  <c r="X639" i="41"/>
  <c r="W616" i="41"/>
  <c r="R616" i="41" s="1"/>
  <c r="I617" i="41"/>
  <c r="W618" i="41"/>
  <c r="R618" i="41" s="1"/>
  <c r="W617" i="41"/>
  <c r="R617" i="41" s="1"/>
  <c r="F618" i="41"/>
  <c r="A4781" i="41"/>
  <c r="B4781" i="41" s="1"/>
  <c r="B4780" i="41"/>
  <c r="F16" i="25"/>
  <c r="C16" i="25"/>
  <c r="D16" i="25"/>
  <c r="E16" i="25"/>
  <c r="G16" i="25"/>
  <c r="M293" i="41"/>
  <c r="L293" i="41"/>
  <c r="A3539" i="41"/>
  <c r="B3539" i="41" s="1"/>
  <c r="B3538" i="41"/>
  <c r="A1285" i="41"/>
  <c r="B1285" i="41" s="1"/>
  <c r="B1284" i="41"/>
  <c r="B3721" i="41"/>
  <c r="A3722" i="41"/>
  <c r="R22" i="10"/>
  <c r="L43" i="44"/>
  <c r="M43" i="44"/>
  <c r="D31" i="25"/>
  <c r="C31" i="25"/>
  <c r="G31" i="25"/>
  <c r="A32" i="25"/>
  <c r="F31" i="25"/>
  <c r="E31" i="25"/>
  <c r="A4206" i="41"/>
  <c r="B4206" i="41" s="1"/>
  <c r="B4205" i="41"/>
  <c r="B4090" i="41"/>
  <c r="A4091" i="41"/>
  <c r="B4091" i="41" s="1"/>
  <c r="A4389" i="41"/>
  <c r="B4388" i="41"/>
  <c r="M178" i="41"/>
  <c r="L178" i="41"/>
  <c r="M388" i="36" l="1"/>
  <c r="G457" i="36"/>
  <c r="R23" i="10"/>
  <c r="M425" i="36"/>
  <c r="L425" i="36"/>
  <c r="L446" i="36"/>
  <c r="M446" i="36"/>
  <c r="M450" i="36"/>
  <c r="L450" i="36"/>
  <c r="M428" i="36"/>
  <c r="L428" i="36"/>
  <c r="L431" i="36"/>
  <c r="M431" i="36"/>
  <c r="L432" i="36"/>
  <c r="M432" i="36"/>
  <c r="M448" i="36"/>
  <c r="L448" i="36"/>
  <c r="L430" i="36"/>
  <c r="M430" i="36"/>
  <c r="M454" i="36"/>
  <c r="L454" i="36"/>
  <c r="L456" i="36"/>
  <c r="M456" i="36"/>
  <c r="W469" i="36"/>
  <c r="R469" i="36" s="1"/>
  <c r="X492" i="36"/>
  <c r="X496" i="36"/>
  <c r="F495" i="36"/>
  <c r="F502" i="36"/>
  <c r="W475" i="36"/>
  <c r="R475" i="36" s="1"/>
  <c r="W472" i="36"/>
  <c r="R472" i="36" s="1"/>
  <c r="F474" i="36"/>
  <c r="F499" i="36"/>
  <c r="W470" i="36"/>
  <c r="R470" i="36" s="1"/>
  <c r="I477" i="36"/>
  <c r="I476" i="36"/>
  <c r="I468" i="36"/>
  <c r="F477" i="36"/>
  <c r="X495" i="36"/>
  <c r="F501" i="36"/>
  <c r="F500" i="36"/>
  <c r="F478" i="36"/>
  <c r="F492" i="36"/>
  <c r="I475" i="36"/>
  <c r="I479" i="36"/>
  <c r="I470" i="36"/>
  <c r="X500" i="36"/>
  <c r="F475" i="36"/>
  <c r="W476" i="36"/>
  <c r="R476" i="36" s="1"/>
  <c r="I473" i="36"/>
  <c r="X497" i="36"/>
  <c r="F476" i="36"/>
  <c r="F473" i="36"/>
  <c r="F472" i="36"/>
  <c r="X475" i="36"/>
  <c r="X491" i="36"/>
  <c r="X498" i="36"/>
  <c r="I472" i="36"/>
  <c r="X499" i="36"/>
  <c r="X472" i="36"/>
  <c r="X501" i="36"/>
  <c r="W477" i="36"/>
  <c r="R477" i="36" s="1"/>
  <c r="X479" i="36"/>
  <c r="X493" i="36"/>
  <c r="W474" i="36"/>
  <c r="R474" i="36" s="1"/>
  <c r="F468" i="36"/>
  <c r="W473" i="36"/>
  <c r="R473" i="36" s="1"/>
  <c r="F498" i="36"/>
  <c r="I469" i="36"/>
  <c r="F496" i="36"/>
  <c r="X473" i="36"/>
  <c r="X494" i="36"/>
  <c r="X471" i="36"/>
  <c r="I474" i="36"/>
  <c r="X474" i="36"/>
  <c r="W478" i="36"/>
  <c r="R478" i="36" s="1"/>
  <c r="F469" i="36"/>
  <c r="F497" i="36"/>
  <c r="F494" i="36"/>
  <c r="F493" i="36"/>
  <c r="X478" i="36"/>
  <c r="I478" i="36"/>
  <c r="X468" i="36"/>
  <c r="X476" i="36"/>
  <c r="F471" i="36"/>
  <c r="W479" i="36"/>
  <c r="R479" i="36" s="1"/>
  <c r="F491" i="36"/>
  <c r="F470" i="36"/>
  <c r="X470" i="36"/>
  <c r="I471" i="36"/>
  <c r="D484" i="36"/>
  <c r="X477" i="36"/>
  <c r="W471" i="36"/>
  <c r="R471" i="36" s="1"/>
  <c r="F479" i="36"/>
  <c r="X469" i="36"/>
  <c r="W468" i="36"/>
  <c r="R468" i="36" s="1"/>
  <c r="X502" i="36"/>
  <c r="M453" i="36"/>
  <c r="L453" i="36"/>
  <c r="M424" i="36"/>
  <c r="L424" i="36"/>
  <c r="M449" i="36"/>
  <c r="L449" i="36"/>
  <c r="G434" i="36"/>
  <c r="L422" i="36"/>
  <c r="M422" i="36"/>
  <c r="M427" i="36"/>
  <c r="L427" i="36"/>
  <c r="I447" i="36"/>
  <c r="W447" i="36"/>
  <c r="R447" i="36" s="1"/>
  <c r="W451" i="36"/>
  <c r="R451" i="36" s="1"/>
  <c r="W448" i="36"/>
  <c r="R448" i="36" s="1"/>
  <c r="I451" i="36"/>
  <c r="W452" i="36"/>
  <c r="R452" i="36" s="1"/>
  <c r="W449" i="36"/>
  <c r="R449" i="36" s="1"/>
  <c r="I446" i="36"/>
  <c r="W450" i="36"/>
  <c r="R450" i="36" s="1"/>
  <c r="I450" i="36"/>
  <c r="W454" i="36"/>
  <c r="R454" i="36" s="1"/>
  <c r="I449" i="36"/>
  <c r="I454" i="36"/>
  <c r="I448" i="36"/>
  <c r="W446" i="36"/>
  <c r="R446" i="36" s="1"/>
  <c r="I456" i="36"/>
  <c r="W456" i="36"/>
  <c r="R456" i="36" s="1"/>
  <c r="I452" i="36"/>
  <c r="I445" i="36"/>
  <c r="W453" i="36"/>
  <c r="R453" i="36" s="1"/>
  <c r="W445" i="36"/>
  <c r="R445" i="36" s="1"/>
  <c r="W455" i="36"/>
  <c r="R455" i="36" s="1"/>
  <c r="I453" i="36"/>
  <c r="I455" i="36"/>
  <c r="L426" i="36"/>
  <c r="M426" i="36"/>
  <c r="L452" i="36"/>
  <c r="M452" i="36"/>
  <c r="A552" i="36"/>
  <c r="A599" i="36"/>
  <c r="M433" i="36"/>
  <c r="L433" i="36"/>
  <c r="L429" i="36"/>
  <c r="M429" i="36"/>
  <c r="L447" i="36"/>
  <c r="M447" i="36"/>
  <c r="L423" i="36"/>
  <c r="M423" i="36"/>
  <c r="M411" i="36"/>
  <c r="S510" i="36"/>
  <c r="S533" i="36" s="1"/>
  <c r="D507" i="36"/>
  <c r="P508" i="36"/>
  <c r="P531" i="36" s="1"/>
  <c r="B510" i="36"/>
  <c r="B533" i="36" s="1"/>
  <c r="G509" i="36"/>
  <c r="G532" i="36" s="1"/>
  <c r="D510" i="36"/>
  <c r="D533" i="36" s="1"/>
  <c r="U508" i="36"/>
  <c r="U531" i="36" s="1"/>
  <c r="J510" i="36"/>
  <c r="J533" i="36" s="1"/>
  <c r="N510" i="36"/>
  <c r="N533" i="36" s="1"/>
  <c r="H508" i="36"/>
  <c r="H531" i="36" s="1"/>
  <c r="M445" i="36"/>
  <c r="L445" i="36"/>
  <c r="M451" i="36"/>
  <c r="L451" i="36"/>
  <c r="M455" i="36"/>
  <c r="L455" i="36"/>
  <c r="M636" i="41"/>
  <c r="L636" i="41"/>
  <c r="G619" i="41"/>
  <c r="A2734" i="41"/>
  <c r="B2734" i="41" s="1"/>
  <c r="B2733" i="41"/>
  <c r="A2343" i="41"/>
  <c r="B2343" i="41" s="1"/>
  <c r="B2342" i="41"/>
  <c r="M432" i="41"/>
  <c r="L432" i="41"/>
  <c r="B2825" i="41"/>
  <c r="A2826" i="41"/>
  <c r="B2826" i="41" s="1"/>
  <c r="A1331" i="41"/>
  <c r="B1331" i="41" s="1"/>
  <c r="B1330" i="41"/>
  <c r="L225" i="41"/>
  <c r="M225" i="41"/>
  <c r="M44" i="44"/>
  <c r="L44" i="44"/>
  <c r="M617" i="41"/>
  <c r="L617" i="41"/>
  <c r="L608" i="41"/>
  <c r="M608" i="41"/>
  <c r="M386" i="41"/>
  <c r="L386" i="41"/>
  <c r="D32" i="25"/>
  <c r="E32" i="25"/>
  <c r="F32" i="25"/>
  <c r="A33" i="25"/>
  <c r="C32" i="25"/>
  <c r="G32" i="25"/>
  <c r="M616" i="41"/>
  <c r="L616" i="41"/>
  <c r="M615" i="41"/>
  <c r="L615" i="41"/>
  <c r="G642" i="41"/>
  <c r="M609" i="41"/>
  <c r="L609" i="41"/>
  <c r="B4297" i="41"/>
  <c r="A4298" i="41"/>
  <c r="B4298" i="41" s="1"/>
  <c r="B2457" i="41"/>
  <c r="A2458" i="41"/>
  <c r="B2458" i="41" s="1"/>
  <c r="B2664" i="41"/>
  <c r="A2665" i="41"/>
  <c r="B2665" i="41" s="1"/>
  <c r="L294" i="41"/>
  <c r="M294" i="41"/>
  <c r="J695" i="41"/>
  <c r="J718" i="41" s="1"/>
  <c r="U693" i="41"/>
  <c r="U716" i="41" s="1"/>
  <c r="D692" i="41"/>
  <c r="D715" i="41" s="1"/>
  <c r="A737" i="41"/>
  <c r="D695" i="41"/>
  <c r="D718" i="41" s="1"/>
  <c r="P693" i="41"/>
  <c r="P716" i="41" s="1"/>
  <c r="S695" i="41"/>
  <c r="S718" i="41" s="1"/>
  <c r="B695" i="41"/>
  <c r="B718" i="41" s="1"/>
  <c r="H693" i="41"/>
  <c r="H716" i="41" s="1"/>
  <c r="N695" i="41"/>
  <c r="N718" i="41" s="1"/>
  <c r="G694" i="41"/>
  <c r="G717" i="41" s="1"/>
  <c r="X692" i="41"/>
  <c r="M610" i="41"/>
  <c r="L610" i="41"/>
  <c r="M640" i="41"/>
  <c r="L640" i="41"/>
  <c r="M614" i="41"/>
  <c r="L614" i="41"/>
  <c r="L633" i="41"/>
  <c r="M633" i="41"/>
  <c r="L631" i="41"/>
  <c r="M631" i="41"/>
  <c r="B1215" i="41"/>
  <c r="A1216" i="41"/>
  <c r="B1216" i="41" s="1"/>
  <c r="L363" i="41"/>
  <c r="M363" i="41"/>
  <c r="M596" i="41"/>
  <c r="J30" i="25"/>
  <c r="I30" i="25"/>
  <c r="L630" i="41"/>
  <c r="M630" i="41"/>
  <c r="A2412" i="41"/>
  <c r="B2412" i="41" s="1"/>
  <c r="B2411" i="41"/>
  <c r="B1882" i="41"/>
  <c r="A1883" i="41"/>
  <c r="B1883" i="41" s="1"/>
  <c r="H31" i="25"/>
  <c r="H16" i="25"/>
  <c r="L618" i="41"/>
  <c r="M618" i="41"/>
  <c r="M613" i="41"/>
  <c r="L613" i="41"/>
  <c r="M611" i="41"/>
  <c r="L611" i="41"/>
  <c r="L607" i="41"/>
  <c r="M607" i="41"/>
  <c r="A3930" i="41"/>
  <c r="B3930" i="41" s="1"/>
  <c r="B3929" i="41"/>
  <c r="B387" i="41"/>
  <c r="A388" i="41"/>
  <c r="F387" i="41"/>
  <c r="I387" i="41"/>
  <c r="W387" i="41"/>
  <c r="R387" i="41" s="1"/>
  <c r="X387" i="41"/>
  <c r="B364" i="41"/>
  <c r="A365" i="41"/>
  <c r="F364" i="41"/>
  <c r="X364" i="41"/>
  <c r="I364" i="41"/>
  <c r="W364" i="41"/>
  <c r="R364" i="41" s="1"/>
  <c r="A5264" i="41"/>
  <c r="B5264" i="41" s="1"/>
  <c r="B5263" i="41"/>
  <c r="B295" i="41"/>
  <c r="A296" i="41"/>
  <c r="F295" i="41"/>
  <c r="W295" i="41"/>
  <c r="R295" i="41" s="1"/>
  <c r="I295" i="41"/>
  <c r="X295" i="41"/>
  <c r="A4390" i="41"/>
  <c r="B4390" i="41" s="1"/>
  <c r="B4389" i="41"/>
  <c r="M639" i="41"/>
  <c r="L639" i="41"/>
  <c r="W633" i="41"/>
  <c r="R633" i="41" s="1"/>
  <c r="I634" i="41"/>
  <c r="W631" i="41"/>
  <c r="R631" i="41" s="1"/>
  <c r="I633" i="41"/>
  <c r="I630" i="41"/>
  <c r="W630" i="41"/>
  <c r="R630" i="41" s="1"/>
  <c r="I631" i="41"/>
  <c r="W632" i="41"/>
  <c r="R632" i="41" s="1"/>
  <c r="I632" i="41"/>
  <c r="I635" i="41"/>
  <c r="W635" i="41"/>
  <c r="R635" i="41" s="1"/>
  <c r="I637" i="41"/>
  <c r="W637" i="41"/>
  <c r="R637" i="41" s="1"/>
  <c r="W638" i="41"/>
  <c r="R638" i="41" s="1"/>
  <c r="I636" i="41"/>
  <c r="W636" i="41"/>
  <c r="R636" i="41" s="1"/>
  <c r="W634" i="41"/>
  <c r="R634" i="41" s="1"/>
  <c r="I639" i="41"/>
  <c r="I640" i="41"/>
  <c r="W640" i="41"/>
  <c r="R640" i="41" s="1"/>
  <c r="W641" i="41"/>
  <c r="R641" i="41" s="1"/>
  <c r="I638" i="41"/>
  <c r="W639" i="41"/>
  <c r="R639" i="41" s="1"/>
  <c r="I641" i="41"/>
  <c r="B2641" i="41"/>
  <c r="A2642" i="41"/>
  <c r="B2642" i="41" s="1"/>
  <c r="B180" i="41"/>
  <c r="A181" i="41"/>
  <c r="X180" i="41"/>
  <c r="F180" i="41"/>
  <c r="I180" i="41"/>
  <c r="W180" i="41"/>
  <c r="R180" i="41" s="1"/>
  <c r="M573" i="41"/>
  <c r="A434" i="41"/>
  <c r="B433" i="41"/>
  <c r="F433" i="41"/>
  <c r="I433" i="41"/>
  <c r="W433" i="41"/>
  <c r="R433" i="41" s="1"/>
  <c r="X433" i="41"/>
  <c r="A2481" i="41"/>
  <c r="B2481" i="41" s="1"/>
  <c r="B2480" i="41"/>
  <c r="M638" i="41"/>
  <c r="L638" i="41"/>
  <c r="B1514" i="41"/>
  <c r="A1515" i="41"/>
  <c r="B1515" i="41" s="1"/>
  <c r="M634" i="41"/>
  <c r="L634" i="41"/>
  <c r="L637" i="41"/>
  <c r="M637" i="41"/>
  <c r="A4620" i="41"/>
  <c r="B4620" i="41" s="1"/>
  <c r="B4619" i="41"/>
  <c r="M179" i="41"/>
  <c r="L179" i="41"/>
  <c r="L23" i="10"/>
  <c r="M23" i="10"/>
  <c r="M24" i="10" s="1"/>
  <c r="B226" i="41"/>
  <c r="F226" i="41"/>
  <c r="A227" i="41"/>
  <c r="X226" i="41"/>
  <c r="W226" i="41"/>
  <c r="R226" i="41" s="1"/>
  <c r="I226" i="41"/>
  <c r="A46" i="44"/>
  <c r="B45" i="44"/>
  <c r="W45" i="44"/>
  <c r="R45" i="44" s="1"/>
  <c r="I45" i="44"/>
  <c r="F45" i="44"/>
  <c r="X45" i="44"/>
  <c r="I653" i="41"/>
  <c r="F654" i="41"/>
  <c r="X678" i="41"/>
  <c r="W655" i="41"/>
  <c r="R655" i="41" s="1"/>
  <c r="W656" i="41"/>
  <c r="R656" i="41" s="1"/>
  <c r="X669" i="41"/>
  <c r="F676" i="41"/>
  <c r="F653" i="41"/>
  <c r="W654" i="41"/>
  <c r="R654" i="41" s="1"/>
  <c r="F678" i="41"/>
  <c r="X676" i="41"/>
  <c r="X655" i="41"/>
  <c r="I656" i="41"/>
  <c r="F677" i="41"/>
  <c r="X677" i="41"/>
  <c r="W653" i="41"/>
  <c r="R653" i="41" s="1"/>
  <c r="I654" i="41"/>
  <c r="F655" i="41"/>
  <c r="X653" i="41"/>
  <c r="X654" i="41"/>
  <c r="I655" i="41"/>
  <c r="F679" i="41"/>
  <c r="X656" i="41"/>
  <c r="F657" i="41"/>
  <c r="X659" i="41"/>
  <c r="X682" i="41"/>
  <c r="W657" i="41"/>
  <c r="R657" i="41" s="1"/>
  <c r="W658" i="41"/>
  <c r="R658" i="41" s="1"/>
  <c r="I659" i="41"/>
  <c r="F682" i="41"/>
  <c r="W659" i="41"/>
  <c r="R659" i="41" s="1"/>
  <c r="I657" i="41"/>
  <c r="X681" i="41"/>
  <c r="X658" i="41"/>
  <c r="F659" i="41"/>
  <c r="X680" i="41"/>
  <c r="F681" i="41"/>
  <c r="I658" i="41"/>
  <c r="X683" i="41"/>
  <c r="F660" i="41"/>
  <c r="X679" i="41"/>
  <c r="F656" i="41"/>
  <c r="X657" i="41"/>
  <c r="F680" i="41"/>
  <c r="F658" i="41"/>
  <c r="I660" i="41"/>
  <c r="X685" i="41"/>
  <c r="X662" i="41"/>
  <c r="I663" i="41"/>
  <c r="X660" i="41"/>
  <c r="F662" i="41"/>
  <c r="W663" i="41"/>
  <c r="R663" i="41" s="1"/>
  <c r="F687" i="41"/>
  <c r="W661" i="41"/>
  <c r="R661" i="41" s="1"/>
  <c r="W662" i="41"/>
  <c r="R662" i="41" s="1"/>
  <c r="I664" i="41"/>
  <c r="F683" i="41"/>
  <c r="X663" i="41"/>
  <c r="X687" i="41"/>
  <c r="F664" i="41"/>
  <c r="F684" i="41"/>
  <c r="I661" i="41"/>
  <c r="X684" i="41"/>
  <c r="X661" i="41"/>
  <c r="X686" i="41"/>
  <c r="X664" i="41"/>
  <c r="W660" i="41"/>
  <c r="R660" i="41" s="1"/>
  <c r="F661" i="41"/>
  <c r="I662" i="41"/>
  <c r="F686" i="41"/>
  <c r="F685" i="41"/>
  <c r="F663" i="41"/>
  <c r="W664" i="41"/>
  <c r="R664" i="41" s="1"/>
  <c r="I15" i="25"/>
  <c r="J15" i="25"/>
  <c r="A3723" i="41"/>
  <c r="B3723" i="41" s="1"/>
  <c r="B3722" i="41"/>
  <c r="M641" i="41"/>
  <c r="L641" i="41"/>
  <c r="M635" i="41"/>
  <c r="L635" i="41"/>
  <c r="M612" i="41"/>
  <c r="L612" i="41"/>
  <c r="M632" i="41"/>
  <c r="L632" i="41"/>
  <c r="A3332" i="41"/>
  <c r="B3332" i="41" s="1"/>
  <c r="B3331" i="41"/>
  <c r="B1399" i="41"/>
  <c r="A1400" i="41"/>
  <c r="B1400" i="41" s="1"/>
  <c r="S16" i="25"/>
  <c r="T16" i="25"/>
  <c r="T17" i="25" s="1"/>
  <c r="B3883" i="41"/>
  <c r="A3884" i="41"/>
  <c r="B3884" i="41" s="1"/>
  <c r="B1859" i="41"/>
  <c r="A1860" i="41"/>
  <c r="B1860" i="41" s="1"/>
  <c r="B1974" i="41"/>
  <c r="A1975" i="41"/>
  <c r="B1975" i="41" s="1"/>
  <c r="M477" i="36" l="1"/>
  <c r="L477" i="36"/>
  <c r="M476" i="36"/>
  <c r="L476" i="36"/>
  <c r="L472" i="36"/>
  <c r="M472" i="36"/>
  <c r="I492" i="36"/>
  <c r="W500" i="36"/>
  <c r="R500" i="36" s="1"/>
  <c r="W502" i="36"/>
  <c r="R502" i="36" s="1"/>
  <c r="I498" i="36"/>
  <c r="I495" i="36"/>
  <c r="W491" i="36"/>
  <c r="R491" i="36" s="1"/>
  <c r="W501" i="36"/>
  <c r="R501" i="36" s="1"/>
  <c r="W495" i="36"/>
  <c r="R495" i="36" s="1"/>
  <c r="W496" i="36"/>
  <c r="R496" i="36" s="1"/>
  <c r="I502" i="36"/>
  <c r="I499" i="36"/>
  <c r="W497" i="36"/>
  <c r="R497" i="36" s="1"/>
  <c r="W493" i="36"/>
  <c r="R493" i="36" s="1"/>
  <c r="W498" i="36"/>
  <c r="R498" i="36" s="1"/>
  <c r="W492" i="36"/>
  <c r="R492" i="36" s="1"/>
  <c r="W499" i="36"/>
  <c r="R499" i="36" s="1"/>
  <c r="I496" i="36"/>
  <c r="I491" i="36"/>
  <c r="I494" i="36"/>
  <c r="W494" i="36"/>
  <c r="R494" i="36" s="1"/>
  <c r="I500" i="36"/>
  <c r="I497" i="36"/>
  <c r="I501" i="36"/>
  <c r="I493" i="36"/>
  <c r="M468" i="36"/>
  <c r="L468" i="36"/>
  <c r="M474" i="36"/>
  <c r="L474" i="36"/>
  <c r="M499" i="36"/>
  <c r="L499" i="36"/>
  <c r="L497" i="36"/>
  <c r="M497" i="36"/>
  <c r="L496" i="36"/>
  <c r="M496" i="36"/>
  <c r="A598" i="36"/>
  <c r="A645" i="36"/>
  <c r="M434" i="36"/>
  <c r="G480" i="36"/>
  <c r="L492" i="36"/>
  <c r="M492" i="36"/>
  <c r="G555" i="36"/>
  <c r="G578" i="36" s="1"/>
  <c r="B556" i="36"/>
  <c r="B579" i="36" s="1"/>
  <c r="D556" i="36"/>
  <c r="D579" i="36" s="1"/>
  <c r="J556" i="36"/>
  <c r="J579" i="36" s="1"/>
  <c r="U554" i="36"/>
  <c r="U577" i="36" s="1"/>
  <c r="H554" i="36"/>
  <c r="H577" i="36" s="1"/>
  <c r="S556" i="36"/>
  <c r="S579" i="36" s="1"/>
  <c r="P554" i="36"/>
  <c r="P577" i="36" s="1"/>
  <c r="D553" i="36"/>
  <c r="N556" i="36"/>
  <c r="N579" i="36" s="1"/>
  <c r="M502" i="36"/>
  <c r="L502" i="36"/>
  <c r="L470" i="36"/>
  <c r="M470" i="36"/>
  <c r="L478" i="36"/>
  <c r="M478" i="36"/>
  <c r="M471" i="36"/>
  <c r="L471" i="36"/>
  <c r="M498" i="36"/>
  <c r="L498" i="36"/>
  <c r="L494" i="36"/>
  <c r="M494" i="36"/>
  <c r="M493" i="36"/>
  <c r="L493" i="36"/>
  <c r="M491" i="36"/>
  <c r="L491" i="36"/>
  <c r="M469" i="36"/>
  <c r="L469" i="36"/>
  <c r="G503" i="36"/>
  <c r="M473" i="36"/>
  <c r="L473" i="36"/>
  <c r="L479" i="36"/>
  <c r="M479" i="36"/>
  <c r="L475" i="36"/>
  <c r="M475" i="36"/>
  <c r="L500" i="36"/>
  <c r="M500" i="36"/>
  <c r="M495" i="36"/>
  <c r="L495" i="36"/>
  <c r="M457" i="36"/>
  <c r="I523" i="36"/>
  <c r="X524" i="36"/>
  <c r="X519" i="36"/>
  <c r="W518" i="36"/>
  <c r="R518" i="36" s="1"/>
  <c r="X542" i="36"/>
  <c r="X540" i="36"/>
  <c r="I516" i="36"/>
  <c r="F545" i="36"/>
  <c r="F544" i="36"/>
  <c r="X514" i="36"/>
  <c r="I520" i="36"/>
  <c r="W520" i="36"/>
  <c r="R520" i="36" s="1"/>
  <c r="W514" i="36"/>
  <c r="R514" i="36" s="1"/>
  <c r="F519" i="36"/>
  <c r="F516" i="36"/>
  <c r="W515" i="36"/>
  <c r="R515" i="36" s="1"/>
  <c r="F514" i="36"/>
  <c r="X544" i="36"/>
  <c r="X541" i="36"/>
  <c r="F520" i="36"/>
  <c r="F537" i="36"/>
  <c r="X520" i="36"/>
  <c r="X518" i="36"/>
  <c r="I519" i="36"/>
  <c r="F517" i="36"/>
  <c r="F518" i="36"/>
  <c r="X548" i="36"/>
  <c r="I517" i="36"/>
  <c r="W519" i="36"/>
  <c r="R519" i="36" s="1"/>
  <c r="W524" i="36"/>
  <c r="R524" i="36" s="1"/>
  <c r="F522" i="36"/>
  <c r="W525" i="36"/>
  <c r="R525" i="36" s="1"/>
  <c r="W516" i="36"/>
  <c r="R516" i="36" s="1"/>
  <c r="F521" i="36"/>
  <c r="X543" i="36"/>
  <c r="D530" i="36"/>
  <c r="I521" i="36"/>
  <c r="F539" i="36"/>
  <c r="X522" i="36"/>
  <c r="F538" i="36"/>
  <c r="I515" i="36"/>
  <c r="F525" i="36"/>
  <c r="I514" i="36"/>
  <c r="W517" i="36"/>
  <c r="R517" i="36" s="1"/>
  <c r="X538" i="36"/>
  <c r="I522" i="36"/>
  <c r="X523" i="36"/>
  <c r="X537" i="36"/>
  <c r="F547" i="36"/>
  <c r="F546" i="36"/>
  <c r="X515" i="36"/>
  <c r="F524" i="36"/>
  <c r="F543" i="36"/>
  <c r="F515" i="36"/>
  <c r="X521" i="36"/>
  <c r="W521" i="36"/>
  <c r="R521" i="36" s="1"/>
  <c r="X547" i="36"/>
  <c r="X546" i="36"/>
  <c r="F542" i="36"/>
  <c r="X525" i="36"/>
  <c r="X516" i="36"/>
  <c r="F540" i="36"/>
  <c r="F523" i="36"/>
  <c r="X545" i="36"/>
  <c r="I525" i="36"/>
  <c r="X517" i="36"/>
  <c r="W523" i="36"/>
  <c r="R523" i="36" s="1"/>
  <c r="X539" i="36"/>
  <c r="I524" i="36"/>
  <c r="I518" i="36"/>
  <c r="F541" i="36"/>
  <c r="W522" i="36"/>
  <c r="R522" i="36" s="1"/>
  <c r="F548" i="36"/>
  <c r="M501" i="36"/>
  <c r="L501" i="36"/>
  <c r="H32" i="25"/>
  <c r="L661" i="41"/>
  <c r="M661" i="41"/>
  <c r="M662" i="41"/>
  <c r="L662" i="41"/>
  <c r="G665" i="41"/>
  <c r="L45" i="44"/>
  <c r="M45" i="44"/>
  <c r="M226" i="41"/>
  <c r="L226" i="41"/>
  <c r="B434" i="41"/>
  <c r="W434" i="41"/>
  <c r="R434" i="41" s="1"/>
  <c r="F434" i="41"/>
  <c r="G435" i="41" s="1"/>
  <c r="I434" i="41"/>
  <c r="X434" i="41"/>
  <c r="B296" i="41"/>
  <c r="F296" i="41"/>
  <c r="G297" i="41" s="1"/>
  <c r="X296" i="41"/>
  <c r="W296" i="41"/>
  <c r="R296" i="41" s="1"/>
  <c r="I296" i="41"/>
  <c r="B365" i="41"/>
  <c r="X365" i="41"/>
  <c r="F365" i="41"/>
  <c r="G366" i="41" s="1"/>
  <c r="I365" i="41"/>
  <c r="W365" i="41"/>
  <c r="R365" i="41" s="1"/>
  <c r="X722" i="41"/>
  <c r="F723" i="41"/>
  <c r="W701" i="41"/>
  <c r="R701" i="41" s="1"/>
  <c r="X723" i="41"/>
  <c r="W699" i="41"/>
  <c r="R699" i="41" s="1"/>
  <c r="I700" i="41"/>
  <c r="X701" i="41"/>
  <c r="X700" i="41"/>
  <c r="F722" i="41"/>
  <c r="X699" i="41"/>
  <c r="F700" i="41"/>
  <c r="I699" i="41"/>
  <c r="X715" i="41"/>
  <c r="F699" i="41"/>
  <c r="I702" i="41"/>
  <c r="X726" i="41"/>
  <c r="X727" i="41"/>
  <c r="I705" i="41"/>
  <c r="X725" i="41"/>
  <c r="F726" i="41"/>
  <c r="W704" i="41"/>
  <c r="R704" i="41" s="1"/>
  <c r="F727" i="41"/>
  <c r="X728" i="41"/>
  <c r="W705" i="41"/>
  <c r="R705" i="41" s="1"/>
  <c r="X724" i="41"/>
  <c r="F725" i="41"/>
  <c r="X703" i="41"/>
  <c r="F728" i="41"/>
  <c r="W700" i="41"/>
  <c r="R700" i="41" s="1"/>
  <c r="F724" i="41"/>
  <c r="F702" i="41"/>
  <c r="F703" i="41"/>
  <c r="X702" i="41"/>
  <c r="W703" i="41"/>
  <c r="R703" i="41" s="1"/>
  <c r="X704" i="41"/>
  <c r="F701" i="41"/>
  <c r="W702" i="41"/>
  <c r="R702" i="41" s="1"/>
  <c r="I704" i="41"/>
  <c r="I701" i="41"/>
  <c r="I703" i="41"/>
  <c r="F704" i="41"/>
  <c r="X705" i="41"/>
  <c r="X706" i="41"/>
  <c r="X730" i="41"/>
  <c r="I708" i="41"/>
  <c r="F705" i="41"/>
  <c r="W707" i="41"/>
  <c r="R707" i="41" s="1"/>
  <c r="F731" i="41"/>
  <c r="I709" i="41"/>
  <c r="X732" i="41"/>
  <c r="F729" i="41"/>
  <c r="X731" i="41"/>
  <c r="W708" i="41"/>
  <c r="R708" i="41" s="1"/>
  <c r="W709" i="41"/>
  <c r="R709" i="41" s="1"/>
  <c r="F732" i="41"/>
  <c r="W710" i="41"/>
  <c r="R710" i="41" s="1"/>
  <c r="X729" i="41"/>
  <c r="I707" i="41"/>
  <c r="F733" i="41"/>
  <c r="W706" i="41"/>
  <c r="R706" i="41" s="1"/>
  <c r="X707" i="41"/>
  <c r="X708" i="41"/>
  <c r="I710" i="41"/>
  <c r="F707" i="41"/>
  <c r="F708" i="41"/>
  <c r="X733" i="41"/>
  <c r="X710" i="41"/>
  <c r="F706" i="41"/>
  <c r="F710" i="41"/>
  <c r="I706" i="41"/>
  <c r="F730" i="41"/>
  <c r="F709" i="41"/>
  <c r="X709" i="41"/>
  <c r="S741" i="41"/>
  <c r="S764" i="41" s="1"/>
  <c r="B741" i="41"/>
  <c r="B764" i="41" s="1"/>
  <c r="H739" i="41"/>
  <c r="H762" i="41" s="1"/>
  <c r="N741" i="41"/>
  <c r="N764" i="41" s="1"/>
  <c r="G740" i="41"/>
  <c r="G763" i="41" s="1"/>
  <c r="X738" i="41"/>
  <c r="J741" i="41"/>
  <c r="J764" i="41" s="1"/>
  <c r="U739" i="41"/>
  <c r="U762" i="41" s="1"/>
  <c r="D741" i="41"/>
  <c r="D764" i="41" s="1"/>
  <c r="P739" i="41"/>
  <c r="P762" i="41" s="1"/>
  <c r="D738" i="41"/>
  <c r="D761" i="41" s="1"/>
  <c r="A783" i="41"/>
  <c r="M657" i="41"/>
  <c r="L657" i="41"/>
  <c r="M684" i="41"/>
  <c r="L684" i="41"/>
  <c r="M685" i="41"/>
  <c r="L685" i="41"/>
  <c r="L683" i="41"/>
  <c r="M683" i="41"/>
  <c r="M656" i="41"/>
  <c r="L656" i="41"/>
  <c r="L677" i="41"/>
  <c r="M677" i="41"/>
  <c r="G688" i="41"/>
  <c r="I227" i="41"/>
  <c r="B227" i="41"/>
  <c r="F227" i="41"/>
  <c r="G228" i="41" s="1"/>
  <c r="X227" i="41"/>
  <c r="W227" i="41"/>
  <c r="R227" i="41" s="1"/>
  <c r="M687" i="41"/>
  <c r="L687" i="41"/>
  <c r="I677" i="41"/>
  <c r="I679" i="41"/>
  <c r="I676" i="41"/>
  <c r="W678" i="41"/>
  <c r="R678" i="41" s="1"/>
  <c r="W676" i="41"/>
  <c r="R676" i="41" s="1"/>
  <c r="I678" i="41"/>
  <c r="W677" i="41"/>
  <c r="R677" i="41" s="1"/>
  <c r="W680" i="41"/>
  <c r="R680" i="41" s="1"/>
  <c r="W681" i="41"/>
  <c r="R681" i="41" s="1"/>
  <c r="W679" i="41"/>
  <c r="R679" i="41" s="1"/>
  <c r="W683" i="41"/>
  <c r="R683" i="41" s="1"/>
  <c r="I680" i="41"/>
  <c r="I682" i="41"/>
  <c r="W682" i="41"/>
  <c r="R682" i="41" s="1"/>
  <c r="I681" i="41"/>
  <c r="I685" i="41"/>
  <c r="I686" i="41"/>
  <c r="W685" i="41"/>
  <c r="R685" i="41" s="1"/>
  <c r="I683" i="41"/>
  <c r="W687" i="41"/>
  <c r="R687" i="41" s="1"/>
  <c r="I684" i="41"/>
  <c r="I687" i="41"/>
  <c r="W684" i="41"/>
  <c r="R684" i="41" s="1"/>
  <c r="W686" i="41"/>
  <c r="R686" i="41" s="1"/>
  <c r="M433" i="41"/>
  <c r="L433" i="41"/>
  <c r="M387" i="41"/>
  <c r="L387" i="41"/>
  <c r="M619" i="41"/>
  <c r="I16" i="25"/>
  <c r="J16" i="25" s="1"/>
  <c r="J17" i="25" s="1"/>
  <c r="M680" i="41"/>
  <c r="L680" i="41"/>
  <c r="M654" i="41"/>
  <c r="L654" i="41"/>
  <c r="L655" i="41"/>
  <c r="M655" i="41"/>
  <c r="M295" i="41"/>
  <c r="L295" i="41"/>
  <c r="I31" i="25"/>
  <c r="J31" i="25" s="1"/>
  <c r="I32" i="25"/>
  <c r="J32" i="25" s="1"/>
  <c r="L653" i="41"/>
  <c r="M653" i="41"/>
  <c r="L676" i="41"/>
  <c r="M676" i="41"/>
  <c r="M678" i="41"/>
  <c r="L678" i="41"/>
  <c r="B46" i="44"/>
  <c r="X46" i="44"/>
  <c r="I46" i="44"/>
  <c r="F46" i="44"/>
  <c r="G47" i="44" s="1"/>
  <c r="W46" i="44"/>
  <c r="R46" i="44" s="1"/>
  <c r="M180" i="41"/>
  <c r="L180" i="41"/>
  <c r="C33" i="25"/>
  <c r="F33" i="25"/>
  <c r="E33" i="25"/>
  <c r="D33" i="25"/>
  <c r="G33" i="25"/>
  <c r="M664" i="41"/>
  <c r="L664" i="41"/>
  <c r="L660" i="41"/>
  <c r="M660" i="41"/>
  <c r="M658" i="41"/>
  <c r="L658" i="41"/>
  <c r="M682" i="41"/>
  <c r="L682" i="41"/>
  <c r="B181" i="41"/>
  <c r="F181" i="41"/>
  <c r="G182" i="41" s="1"/>
  <c r="X181" i="41"/>
  <c r="W181" i="41"/>
  <c r="R181" i="41" s="1"/>
  <c r="I181" i="41"/>
  <c r="L364" i="41"/>
  <c r="M364" i="41"/>
  <c r="M642" i="41"/>
  <c r="M663" i="41"/>
  <c r="L663" i="41"/>
  <c r="M686" i="41"/>
  <c r="L686" i="41"/>
  <c r="M679" i="41"/>
  <c r="L679" i="41"/>
  <c r="M681" i="41"/>
  <c r="L681" i="41"/>
  <c r="M659" i="41"/>
  <c r="L659" i="41"/>
  <c r="B388" i="41"/>
  <c r="W388" i="41"/>
  <c r="R388" i="41" s="1"/>
  <c r="X388" i="41"/>
  <c r="F388" i="41"/>
  <c r="G389" i="41" s="1"/>
  <c r="I388" i="41"/>
  <c r="L517" i="36" l="1"/>
  <c r="M517" i="36"/>
  <c r="M546" i="36"/>
  <c r="L546" i="36"/>
  <c r="L544" i="36"/>
  <c r="M544" i="36"/>
  <c r="M514" i="36"/>
  <c r="L514" i="36"/>
  <c r="M524" i="36"/>
  <c r="L524" i="36"/>
  <c r="L547" i="36"/>
  <c r="M547" i="36"/>
  <c r="G526" i="36"/>
  <c r="M503" i="36"/>
  <c r="F589" i="36"/>
  <c r="F565" i="36"/>
  <c r="X560" i="36"/>
  <c r="X583" i="36"/>
  <c r="F566" i="36"/>
  <c r="F560" i="36"/>
  <c r="F563" i="36"/>
  <c r="F585" i="36"/>
  <c r="W564" i="36"/>
  <c r="R564" i="36" s="1"/>
  <c r="X586" i="36"/>
  <c r="I561" i="36"/>
  <c r="I562" i="36"/>
  <c r="F592" i="36"/>
  <c r="F591" i="36"/>
  <c r="F586" i="36"/>
  <c r="I564" i="36"/>
  <c r="X570" i="36"/>
  <c r="I565" i="36"/>
  <c r="X563" i="36"/>
  <c r="I560" i="36"/>
  <c r="W563" i="36"/>
  <c r="R563" i="36" s="1"/>
  <c r="F594" i="36"/>
  <c r="X568" i="36"/>
  <c r="W568" i="36"/>
  <c r="R568" i="36" s="1"/>
  <c r="F569" i="36"/>
  <c r="X569" i="36"/>
  <c r="I567" i="36"/>
  <c r="I566" i="36"/>
  <c r="F584" i="36"/>
  <c r="X566" i="36"/>
  <c r="X587" i="36"/>
  <c r="F571" i="36"/>
  <c r="W562" i="36"/>
  <c r="R562" i="36" s="1"/>
  <c r="X562" i="36"/>
  <c r="F583" i="36"/>
  <c r="W569" i="36"/>
  <c r="R569" i="36" s="1"/>
  <c r="X584" i="36"/>
  <c r="X565" i="36"/>
  <c r="W565" i="36"/>
  <c r="R565" i="36" s="1"/>
  <c r="X561" i="36"/>
  <c r="D576" i="36"/>
  <c r="F588" i="36"/>
  <c r="I571" i="36"/>
  <c r="W567" i="36"/>
  <c r="R567" i="36" s="1"/>
  <c r="W566" i="36"/>
  <c r="R566" i="36" s="1"/>
  <c r="X571" i="36"/>
  <c r="F564" i="36"/>
  <c r="X594" i="36"/>
  <c r="F561" i="36"/>
  <c r="W560" i="36"/>
  <c r="R560" i="36" s="1"/>
  <c r="I563" i="36"/>
  <c r="X589" i="36"/>
  <c r="W561" i="36"/>
  <c r="R561" i="36" s="1"/>
  <c r="I569" i="36"/>
  <c r="F570" i="36"/>
  <c r="I568" i="36"/>
  <c r="X593" i="36"/>
  <c r="X591" i="36"/>
  <c r="X567" i="36"/>
  <c r="X564" i="36"/>
  <c r="F568" i="36"/>
  <c r="F587" i="36"/>
  <c r="X590" i="36"/>
  <c r="X588" i="36"/>
  <c r="W571" i="36"/>
  <c r="R571" i="36" s="1"/>
  <c r="F562" i="36"/>
  <c r="F590" i="36"/>
  <c r="X592" i="36"/>
  <c r="I570" i="36"/>
  <c r="X585" i="36"/>
  <c r="F567" i="36"/>
  <c r="W570" i="36"/>
  <c r="R570" i="36" s="1"/>
  <c r="F593" i="36"/>
  <c r="M480" i="36"/>
  <c r="L545" i="36"/>
  <c r="M545" i="36"/>
  <c r="M537" i="36"/>
  <c r="L537" i="36"/>
  <c r="L521" i="36"/>
  <c r="M521" i="36"/>
  <c r="L523" i="36"/>
  <c r="M523" i="36"/>
  <c r="L522" i="36"/>
  <c r="M522" i="36"/>
  <c r="L518" i="36"/>
  <c r="M518" i="36"/>
  <c r="M520" i="36"/>
  <c r="L520" i="36"/>
  <c r="L540" i="36"/>
  <c r="M540" i="36"/>
  <c r="L516" i="36"/>
  <c r="M516" i="36"/>
  <c r="M538" i="36"/>
  <c r="L538" i="36"/>
  <c r="G549" i="36"/>
  <c r="L542" i="36"/>
  <c r="M542" i="36"/>
  <c r="L539" i="36"/>
  <c r="M539" i="36"/>
  <c r="M525" i="36"/>
  <c r="L525" i="36"/>
  <c r="W544" i="36"/>
  <c r="R544" i="36" s="1"/>
  <c r="W541" i="36"/>
  <c r="R541" i="36" s="1"/>
  <c r="I545" i="36"/>
  <c r="I548" i="36"/>
  <c r="I547" i="36"/>
  <c r="I539" i="36"/>
  <c r="W545" i="36"/>
  <c r="R545" i="36" s="1"/>
  <c r="W547" i="36"/>
  <c r="R547" i="36" s="1"/>
  <c r="I537" i="36"/>
  <c r="W546" i="36"/>
  <c r="R546" i="36" s="1"/>
  <c r="I542" i="36"/>
  <c r="I546" i="36"/>
  <c r="W542" i="36"/>
  <c r="R542" i="36" s="1"/>
  <c r="W540" i="36"/>
  <c r="R540" i="36" s="1"/>
  <c r="W537" i="36"/>
  <c r="R537" i="36" s="1"/>
  <c r="I538" i="36"/>
  <c r="W538" i="36"/>
  <c r="R538" i="36" s="1"/>
  <c r="W548" i="36"/>
  <c r="R548" i="36" s="1"/>
  <c r="I543" i="36"/>
  <c r="I544" i="36"/>
  <c r="W543" i="36"/>
  <c r="R543" i="36" s="1"/>
  <c r="I540" i="36"/>
  <c r="I541" i="36"/>
  <c r="W539" i="36"/>
  <c r="R539" i="36" s="1"/>
  <c r="A644" i="36"/>
  <c r="A691" i="36"/>
  <c r="L515" i="36"/>
  <c r="M515" i="36"/>
  <c r="L543" i="36"/>
  <c r="M543" i="36"/>
  <c r="M548" i="36"/>
  <c r="L548" i="36"/>
  <c r="L541" i="36"/>
  <c r="M541" i="36"/>
  <c r="L519" i="36"/>
  <c r="M519" i="36"/>
  <c r="N602" i="36"/>
  <c r="N625" i="36" s="1"/>
  <c r="J602" i="36"/>
  <c r="J625" i="36" s="1"/>
  <c r="P600" i="36"/>
  <c r="P623" i="36" s="1"/>
  <c r="U600" i="36"/>
  <c r="U623" i="36" s="1"/>
  <c r="H600" i="36"/>
  <c r="H623" i="36" s="1"/>
  <c r="D599" i="36"/>
  <c r="D602" i="36"/>
  <c r="D625" i="36" s="1"/>
  <c r="G601" i="36"/>
  <c r="G624" i="36" s="1"/>
  <c r="S602" i="36"/>
  <c r="S625" i="36" s="1"/>
  <c r="B602" i="36"/>
  <c r="B625" i="36" s="1"/>
  <c r="M708" i="41"/>
  <c r="L708" i="41"/>
  <c r="G711" i="41"/>
  <c r="L434" i="41"/>
  <c r="M434" i="41"/>
  <c r="M435" i="41" s="1"/>
  <c r="M388" i="41"/>
  <c r="M389" i="41" s="1"/>
  <c r="L388" i="41"/>
  <c r="D787" i="41"/>
  <c r="D810" i="41" s="1"/>
  <c r="P785" i="41"/>
  <c r="P808" i="41" s="1"/>
  <c r="D784" i="41"/>
  <c r="D807" i="41" s="1"/>
  <c r="N787" i="41"/>
  <c r="N810" i="41" s="1"/>
  <c r="X784" i="41"/>
  <c r="J787" i="41"/>
  <c r="J810" i="41" s="1"/>
  <c r="B787" i="41"/>
  <c r="B810" i="41" s="1"/>
  <c r="G786" i="41"/>
  <c r="G809" i="41" s="1"/>
  <c r="U785" i="41"/>
  <c r="U808" i="41" s="1"/>
  <c r="A829" i="41"/>
  <c r="S787" i="41"/>
  <c r="S810" i="41" s="1"/>
  <c r="H785" i="41"/>
  <c r="H808" i="41" s="1"/>
  <c r="L707" i="41"/>
  <c r="M707" i="41"/>
  <c r="I722" i="41"/>
  <c r="I724" i="41"/>
  <c r="I723" i="41"/>
  <c r="W723" i="41"/>
  <c r="R723" i="41" s="1"/>
  <c r="W722" i="41"/>
  <c r="R722" i="41" s="1"/>
  <c r="W726" i="41"/>
  <c r="R726" i="41" s="1"/>
  <c r="W727" i="41"/>
  <c r="R727" i="41" s="1"/>
  <c r="I725" i="41"/>
  <c r="W724" i="41"/>
  <c r="R724" i="41" s="1"/>
  <c r="W725" i="41"/>
  <c r="R725" i="41" s="1"/>
  <c r="I726" i="41"/>
  <c r="I727" i="41"/>
  <c r="I728" i="41"/>
  <c r="I730" i="41"/>
  <c r="W730" i="41"/>
  <c r="R730" i="41" s="1"/>
  <c r="I731" i="41"/>
  <c r="I732" i="41"/>
  <c r="I729" i="41"/>
  <c r="W731" i="41"/>
  <c r="R731" i="41" s="1"/>
  <c r="W732" i="41"/>
  <c r="R732" i="41" s="1"/>
  <c r="W728" i="41"/>
  <c r="R728" i="41" s="1"/>
  <c r="W729" i="41"/>
  <c r="R729" i="41" s="1"/>
  <c r="W733" i="41"/>
  <c r="R733" i="41" s="1"/>
  <c r="I733" i="41"/>
  <c r="M365" i="41"/>
  <c r="M366" i="41" s="1"/>
  <c r="L365" i="41"/>
  <c r="M688" i="41"/>
  <c r="M731" i="41"/>
  <c r="L731" i="41"/>
  <c r="M730" i="41"/>
  <c r="L730" i="41"/>
  <c r="M723" i="41"/>
  <c r="L723" i="41"/>
  <c r="L181" i="41"/>
  <c r="M181" i="41"/>
  <c r="M182" i="41" s="1"/>
  <c r="M710" i="41"/>
  <c r="L710" i="41"/>
  <c r="L706" i="41"/>
  <c r="M706" i="41"/>
  <c r="L704" i="41"/>
  <c r="M704" i="41"/>
  <c r="M703" i="41"/>
  <c r="L703" i="41"/>
  <c r="M725" i="41"/>
  <c r="L725" i="41"/>
  <c r="M665" i="41"/>
  <c r="L227" i="41"/>
  <c r="M227" i="41"/>
  <c r="M228" i="41" s="1"/>
  <c r="M733" i="41"/>
  <c r="L733" i="41"/>
  <c r="L732" i="41"/>
  <c r="M732" i="41"/>
  <c r="L705" i="41"/>
  <c r="M705" i="41"/>
  <c r="M699" i="41"/>
  <c r="L699" i="41"/>
  <c r="L709" i="41"/>
  <c r="M709" i="41"/>
  <c r="M729" i="41"/>
  <c r="L729" i="41"/>
  <c r="M702" i="41"/>
  <c r="L702" i="41"/>
  <c r="L724" i="41"/>
  <c r="M724" i="41"/>
  <c r="M727" i="41"/>
  <c r="L727" i="41"/>
  <c r="G734" i="41"/>
  <c r="L722" i="41"/>
  <c r="M722" i="41"/>
  <c r="M296" i="41"/>
  <c r="M297" i="41" s="1"/>
  <c r="L296" i="41"/>
  <c r="H33" i="25"/>
  <c r="L46" i="44"/>
  <c r="M46" i="44"/>
  <c r="M47" i="44" s="1"/>
  <c r="M726" i="41"/>
  <c r="L726" i="41"/>
  <c r="M700" i="41"/>
  <c r="L700" i="41"/>
  <c r="X769" i="41"/>
  <c r="W746" i="41"/>
  <c r="R746" i="41" s="1"/>
  <c r="F745" i="41"/>
  <c r="I746" i="41"/>
  <c r="X761" i="41"/>
  <c r="F768" i="41"/>
  <c r="X745" i="41"/>
  <c r="I747" i="41"/>
  <c r="F746" i="41"/>
  <c r="W747" i="41"/>
  <c r="R747" i="41" s="1"/>
  <c r="X748" i="41"/>
  <c r="F771" i="41"/>
  <c r="F772" i="41"/>
  <c r="W750" i="41"/>
  <c r="R750" i="41" s="1"/>
  <c r="I745" i="41"/>
  <c r="X746" i="41"/>
  <c r="I748" i="41"/>
  <c r="X771" i="41"/>
  <c r="X772" i="41"/>
  <c r="W748" i="41"/>
  <c r="R748" i="41" s="1"/>
  <c r="I749" i="41"/>
  <c r="X750" i="41"/>
  <c r="X768" i="41"/>
  <c r="X749" i="41"/>
  <c r="W745" i="41"/>
  <c r="R745" i="41" s="1"/>
  <c r="F748" i="41"/>
  <c r="W749" i="41"/>
  <c r="R749" i="41" s="1"/>
  <c r="F769" i="41"/>
  <c r="X747" i="41"/>
  <c r="F770" i="41"/>
  <c r="X773" i="41"/>
  <c r="F747" i="41"/>
  <c r="X770" i="41"/>
  <c r="F749" i="41"/>
  <c r="F773" i="41"/>
  <c r="I751" i="41"/>
  <c r="F752" i="41"/>
  <c r="X753" i="41"/>
  <c r="X776" i="41"/>
  <c r="X754" i="41"/>
  <c r="X777" i="41"/>
  <c r="X755" i="41"/>
  <c r="I756" i="41"/>
  <c r="X752" i="41"/>
  <c r="W753" i="41"/>
  <c r="R753" i="41" s="1"/>
  <c r="F776" i="41"/>
  <c r="W754" i="41"/>
  <c r="R754" i="41" s="1"/>
  <c r="F777" i="41"/>
  <c r="W756" i="41"/>
  <c r="R756" i="41" s="1"/>
  <c r="X775" i="41"/>
  <c r="I752" i="41"/>
  <c r="F778" i="41"/>
  <c r="F751" i="41"/>
  <c r="X774" i="41"/>
  <c r="F775" i="41"/>
  <c r="W752" i="41"/>
  <c r="R752" i="41" s="1"/>
  <c r="I753" i="41"/>
  <c r="I754" i="41"/>
  <c r="X778" i="41"/>
  <c r="X751" i="41"/>
  <c r="F774" i="41"/>
  <c r="F753" i="41"/>
  <c r="F754" i="41"/>
  <c r="I755" i="41"/>
  <c r="F779" i="41"/>
  <c r="F750" i="41"/>
  <c r="W751" i="41"/>
  <c r="R751" i="41" s="1"/>
  <c r="W755" i="41"/>
  <c r="R755" i="41" s="1"/>
  <c r="F756" i="41"/>
  <c r="I750" i="41"/>
  <c r="X779" i="41"/>
  <c r="F755" i="41"/>
  <c r="X756" i="41"/>
  <c r="M728" i="41"/>
  <c r="L728" i="41"/>
  <c r="M701" i="41"/>
  <c r="L701" i="41"/>
  <c r="M591" i="36" l="1"/>
  <c r="L591" i="36"/>
  <c r="L562" i="36"/>
  <c r="M562" i="36"/>
  <c r="L569" i="36"/>
  <c r="M569" i="36"/>
  <c r="M586" i="36"/>
  <c r="L586" i="36"/>
  <c r="L593" i="36"/>
  <c r="M593" i="36"/>
  <c r="W587" i="36"/>
  <c r="R587" i="36" s="1"/>
  <c r="I586" i="36"/>
  <c r="W586" i="36"/>
  <c r="R586" i="36" s="1"/>
  <c r="W594" i="36"/>
  <c r="R594" i="36" s="1"/>
  <c r="I593" i="36"/>
  <c r="I591" i="36"/>
  <c r="W585" i="36"/>
  <c r="R585" i="36" s="1"/>
  <c r="W589" i="36"/>
  <c r="R589" i="36" s="1"/>
  <c r="W591" i="36"/>
  <c r="R591" i="36" s="1"/>
  <c r="I583" i="36"/>
  <c r="I585" i="36"/>
  <c r="I592" i="36"/>
  <c r="W592" i="36"/>
  <c r="R592" i="36" s="1"/>
  <c r="W588" i="36"/>
  <c r="R588" i="36" s="1"/>
  <c r="I589" i="36"/>
  <c r="I590" i="36"/>
  <c r="I588" i="36"/>
  <c r="I594" i="36"/>
  <c r="W590" i="36"/>
  <c r="R590" i="36" s="1"/>
  <c r="I584" i="36"/>
  <c r="W584" i="36"/>
  <c r="R584" i="36" s="1"/>
  <c r="W583" i="36"/>
  <c r="R583" i="36" s="1"/>
  <c r="I587" i="36"/>
  <c r="W593" i="36"/>
  <c r="R593" i="36" s="1"/>
  <c r="L570" i="36"/>
  <c r="M570" i="36"/>
  <c r="M526" i="36"/>
  <c r="L588" i="36"/>
  <c r="M588" i="36"/>
  <c r="L594" i="36"/>
  <c r="M594" i="36"/>
  <c r="M561" i="36"/>
  <c r="L561" i="36"/>
  <c r="W607" i="36"/>
  <c r="R607" i="36" s="1"/>
  <c r="W611" i="36"/>
  <c r="R611" i="36" s="1"/>
  <c r="X639" i="36"/>
  <c r="X616" i="36"/>
  <c r="I607" i="36"/>
  <c r="X609" i="36"/>
  <c r="F632" i="36"/>
  <c r="W610" i="36"/>
  <c r="R610" i="36" s="1"/>
  <c r="F635" i="36"/>
  <c r="X613" i="36"/>
  <c r="X631" i="36"/>
  <c r="X637" i="36"/>
  <c r="W617" i="36"/>
  <c r="R617" i="36" s="1"/>
  <c r="F634" i="36"/>
  <c r="F613" i="36"/>
  <c r="X608" i="36"/>
  <c r="X610" i="36"/>
  <c r="X632" i="36"/>
  <c r="F636" i="36"/>
  <c r="F610" i="36"/>
  <c r="W608" i="36"/>
  <c r="R608" i="36" s="1"/>
  <c r="I615" i="36"/>
  <c r="I616" i="36"/>
  <c r="W609" i="36"/>
  <c r="R609" i="36" s="1"/>
  <c r="X635" i="36"/>
  <c r="F614" i="36"/>
  <c r="I608" i="36"/>
  <c r="I606" i="36"/>
  <c r="F607" i="36"/>
  <c r="F631" i="36"/>
  <c r="F615" i="36"/>
  <c r="I612" i="36"/>
  <c r="I613" i="36"/>
  <c r="I610" i="36"/>
  <c r="F612" i="36"/>
  <c r="W612" i="36"/>
  <c r="R612" i="36" s="1"/>
  <c r="F629" i="36"/>
  <c r="W613" i="36"/>
  <c r="R613" i="36" s="1"/>
  <c r="X630" i="36"/>
  <c r="W614" i="36"/>
  <c r="R614" i="36" s="1"/>
  <c r="I609" i="36"/>
  <c r="F606" i="36"/>
  <c r="W615" i="36"/>
  <c r="R615" i="36" s="1"/>
  <c r="W616" i="36"/>
  <c r="R616" i="36" s="1"/>
  <c r="X607" i="36"/>
  <c r="F633" i="36"/>
  <c r="X640" i="36"/>
  <c r="D622" i="36"/>
  <c r="F616" i="36"/>
  <c r="X614" i="36"/>
  <c r="F639" i="36"/>
  <c r="X636" i="36"/>
  <c r="X606" i="36"/>
  <c r="F640" i="36"/>
  <c r="X634" i="36"/>
  <c r="F608" i="36"/>
  <c r="F617" i="36"/>
  <c r="X611" i="36"/>
  <c r="F609" i="36"/>
  <c r="F638" i="36"/>
  <c r="I611" i="36"/>
  <c r="W606" i="36"/>
  <c r="R606" i="36" s="1"/>
  <c r="I617" i="36"/>
  <c r="X615" i="36"/>
  <c r="F637" i="36"/>
  <c r="I614" i="36"/>
  <c r="X633" i="36"/>
  <c r="F630" i="36"/>
  <c r="X638" i="36"/>
  <c r="X617" i="36"/>
  <c r="F611" i="36"/>
  <c r="X612" i="36"/>
  <c r="X629" i="36"/>
  <c r="A690" i="36"/>
  <c r="A737" i="36"/>
  <c r="M590" i="36"/>
  <c r="L590" i="36"/>
  <c r="M587" i="36"/>
  <c r="L587" i="36"/>
  <c r="M568" i="36"/>
  <c r="L568" i="36"/>
  <c r="B648" i="36"/>
  <c r="B671" i="36" s="1"/>
  <c r="N648" i="36"/>
  <c r="N671" i="36" s="1"/>
  <c r="P646" i="36"/>
  <c r="P669" i="36" s="1"/>
  <c r="S648" i="36"/>
  <c r="S671" i="36" s="1"/>
  <c r="G647" i="36"/>
  <c r="G670" i="36" s="1"/>
  <c r="U646" i="36"/>
  <c r="U669" i="36" s="1"/>
  <c r="D645" i="36"/>
  <c r="J648" i="36"/>
  <c r="J671" i="36" s="1"/>
  <c r="D648" i="36"/>
  <c r="D671" i="36" s="1"/>
  <c r="H646" i="36"/>
  <c r="H669" i="36" s="1"/>
  <c r="L585" i="36"/>
  <c r="M585" i="36"/>
  <c r="M571" i="36"/>
  <c r="L571" i="36"/>
  <c r="M565" i="36"/>
  <c r="L565" i="36"/>
  <c r="L566" i="36"/>
  <c r="M566" i="36"/>
  <c r="G572" i="36"/>
  <c r="M549" i="36"/>
  <c r="M584" i="36"/>
  <c r="L584" i="36"/>
  <c r="L592" i="36"/>
  <c r="M592" i="36"/>
  <c r="L564" i="36"/>
  <c r="M564" i="36"/>
  <c r="L589" i="36"/>
  <c r="M589" i="36"/>
  <c r="M583" i="36"/>
  <c r="L583" i="36"/>
  <c r="L567" i="36"/>
  <c r="M567" i="36"/>
  <c r="G595" i="36"/>
  <c r="L563" i="36"/>
  <c r="M563" i="36"/>
  <c r="M560" i="36"/>
  <c r="L560" i="36"/>
  <c r="M778" i="41"/>
  <c r="L778" i="41"/>
  <c r="L772" i="41"/>
  <c r="M772" i="41"/>
  <c r="M748" i="41"/>
  <c r="L748" i="41"/>
  <c r="G757" i="41"/>
  <c r="M734" i="41"/>
  <c r="M751" i="41"/>
  <c r="L751" i="41"/>
  <c r="M775" i="41"/>
  <c r="L775" i="41"/>
  <c r="M755" i="41"/>
  <c r="L755" i="41"/>
  <c r="M771" i="41"/>
  <c r="L771" i="41"/>
  <c r="X807" i="41"/>
  <c r="F815" i="41"/>
  <c r="F792" i="41"/>
  <c r="X794" i="41"/>
  <c r="F817" i="41"/>
  <c r="I791" i="41"/>
  <c r="X815" i="41"/>
  <c r="W792" i="41"/>
  <c r="R792" i="41" s="1"/>
  <c r="F793" i="41"/>
  <c r="X816" i="41"/>
  <c r="W794" i="41"/>
  <c r="R794" i="41" s="1"/>
  <c r="F818" i="41"/>
  <c r="F795" i="41"/>
  <c r="F791" i="41"/>
  <c r="I793" i="41"/>
  <c r="F816" i="41"/>
  <c r="W795" i="41"/>
  <c r="R795" i="41" s="1"/>
  <c r="F814" i="41"/>
  <c r="X814" i="41"/>
  <c r="W793" i="41"/>
  <c r="R793" i="41" s="1"/>
  <c r="I794" i="41"/>
  <c r="X791" i="41"/>
  <c r="X793" i="41"/>
  <c r="I792" i="41"/>
  <c r="W791" i="41"/>
  <c r="R791" i="41" s="1"/>
  <c r="X792" i="41"/>
  <c r="F794" i="41"/>
  <c r="X817" i="41"/>
  <c r="X795" i="41"/>
  <c r="F796" i="41"/>
  <c r="X797" i="41"/>
  <c r="F820" i="41"/>
  <c r="F821" i="41"/>
  <c r="X799" i="41"/>
  <c r="X823" i="41"/>
  <c r="I797" i="41"/>
  <c r="X820" i="41"/>
  <c r="X821" i="41"/>
  <c r="F799" i="41"/>
  <c r="F823" i="41"/>
  <c r="I795" i="41"/>
  <c r="W796" i="41"/>
  <c r="R796" i="41" s="1"/>
  <c r="W797" i="41"/>
  <c r="R797" i="41" s="1"/>
  <c r="W798" i="41"/>
  <c r="R798" i="41" s="1"/>
  <c r="I799" i="41"/>
  <c r="I800" i="41"/>
  <c r="F801" i="41"/>
  <c r="F825" i="41"/>
  <c r="X819" i="41"/>
  <c r="F800" i="41"/>
  <c r="X801" i="41"/>
  <c r="I802" i="41"/>
  <c r="F819" i="41"/>
  <c r="F797" i="41"/>
  <c r="F798" i="41"/>
  <c r="F822" i="41"/>
  <c r="W800" i="41"/>
  <c r="R800" i="41" s="1"/>
  <c r="X824" i="41"/>
  <c r="I801" i="41"/>
  <c r="X802" i="41"/>
  <c r="X825" i="41"/>
  <c r="X796" i="41"/>
  <c r="I798" i="41"/>
  <c r="X822" i="41"/>
  <c r="F824" i="41"/>
  <c r="W801" i="41"/>
  <c r="R801" i="41" s="1"/>
  <c r="F802" i="41"/>
  <c r="X818" i="41"/>
  <c r="I796" i="41"/>
  <c r="X798" i="41"/>
  <c r="W799" i="41"/>
  <c r="R799" i="41" s="1"/>
  <c r="X800" i="41"/>
  <c r="W802" i="41"/>
  <c r="R802" i="41" s="1"/>
  <c r="M756" i="41"/>
  <c r="L756" i="41"/>
  <c r="L777" i="41"/>
  <c r="M777" i="41"/>
  <c r="M770" i="41"/>
  <c r="L770" i="41"/>
  <c r="M769" i="41"/>
  <c r="L769" i="41"/>
  <c r="M754" i="41"/>
  <c r="L754" i="41"/>
  <c r="M749" i="41"/>
  <c r="L749" i="41"/>
  <c r="M746" i="41"/>
  <c r="L746" i="41"/>
  <c r="I33" i="25"/>
  <c r="J33" i="25" s="1"/>
  <c r="M779" i="41"/>
  <c r="L779" i="41"/>
  <c r="M776" i="41"/>
  <c r="L776" i="41"/>
  <c r="M773" i="41"/>
  <c r="L773" i="41"/>
  <c r="L768" i="41"/>
  <c r="M768" i="41"/>
  <c r="L745" i="41"/>
  <c r="M745" i="41"/>
  <c r="M711" i="41"/>
  <c r="J833" i="41"/>
  <c r="J856" i="41" s="1"/>
  <c r="U831" i="41"/>
  <c r="U854" i="41" s="1"/>
  <c r="D833" i="41"/>
  <c r="D856" i="41" s="1"/>
  <c r="P831" i="41"/>
  <c r="P854" i="41" s="1"/>
  <c r="D830" i="41"/>
  <c r="D853" i="41" s="1"/>
  <c r="A875" i="41"/>
  <c r="S833" i="41"/>
  <c r="S856" i="41" s="1"/>
  <c r="B833" i="41"/>
  <c r="B856" i="41" s="1"/>
  <c r="H831" i="41"/>
  <c r="H854" i="41" s="1"/>
  <c r="N833" i="41"/>
  <c r="N856" i="41" s="1"/>
  <c r="G832" i="41"/>
  <c r="G855" i="41" s="1"/>
  <c r="X830" i="41"/>
  <c r="M774" i="41"/>
  <c r="L774" i="41"/>
  <c r="M753" i="41"/>
  <c r="L753" i="41"/>
  <c r="M750" i="41"/>
  <c r="L750" i="41"/>
  <c r="G780" i="41"/>
  <c r="M747" i="41"/>
  <c r="L747" i="41"/>
  <c r="W769" i="41"/>
  <c r="R769" i="41" s="1"/>
  <c r="I768" i="41"/>
  <c r="W770" i="41"/>
  <c r="R770" i="41" s="1"/>
  <c r="W773" i="41"/>
  <c r="R773" i="41" s="1"/>
  <c r="I770" i="41"/>
  <c r="W768" i="41"/>
  <c r="R768" i="41" s="1"/>
  <c r="W771" i="41"/>
  <c r="R771" i="41" s="1"/>
  <c r="W772" i="41"/>
  <c r="R772" i="41" s="1"/>
  <c r="I771" i="41"/>
  <c r="I772" i="41"/>
  <c r="I769" i="41"/>
  <c r="I773" i="41"/>
  <c r="I779" i="41"/>
  <c r="I776" i="41"/>
  <c r="W777" i="41"/>
  <c r="R777" i="41" s="1"/>
  <c r="W776" i="41"/>
  <c r="R776" i="41" s="1"/>
  <c r="I775" i="41"/>
  <c r="I777" i="41"/>
  <c r="W778" i="41"/>
  <c r="R778" i="41" s="1"/>
  <c r="I774" i="41"/>
  <c r="W775" i="41"/>
  <c r="R775" i="41" s="1"/>
  <c r="W774" i="41"/>
  <c r="R774" i="41" s="1"/>
  <c r="I778" i="41"/>
  <c r="W779" i="41"/>
  <c r="R779" i="41" s="1"/>
  <c r="L752" i="41"/>
  <c r="M752" i="41"/>
  <c r="M572" i="36" l="1"/>
  <c r="L638" i="36"/>
  <c r="M638" i="36"/>
  <c r="L606" i="36"/>
  <c r="M606" i="36"/>
  <c r="L607" i="36"/>
  <c r="M607" i="36"/>
  <c r="G641" i="36"/>
  <c r="M636" i="36"/>
  <c r="L636" i="36"/>
  <c r="L637" i="36"/>
  <c r="M637" i="36"/>
  <c r="L616" i="36"/>
  <c r="M616" i="36"/>
  <c r="A736" i="36"/>
  <c r="A783" i="36"/>
  <c r="M633" i="36"/>
  <c r="L633" i="36"/>
  <c r="M631" i="36"/>
  <c r="L631" i="36"/>
  <c r="L639" i="36"/>
  <c r="M639" i="36"/>
  <c r="P692" i="36"/>
  <c r="P715" i="36" s="1"/>
  <c r="J694" i="36"/>
  <c r="J717" i="36" s="1"/>
  <c r="D691" i="36"/>
  <c r="B694" i="36"/>
  <c r="B717" i="36" s="1"/>
  <c r="N694" i="36"/>
  <c r="N717" i="36" s="1"/>
  <c r="G693" i="36"/>
  <c r="G716" i="36" s="1"/>
  <c r="D694" i="36"/>
  <c r="D717" i="36" s="1"/>
  <c r="S694" i="36"/>
  <c r="S717" i="36" s="1"/>
  <c r="U692" i="36"/>
  <c r="U715" i="36" s="1"/>
  <c r="H692" i="36"/>
  <c r="H715" i="36" s="1"/>
  <c r="L611" i="36"/>
  <c r="M611" i="36"/>
  <c r="M614" i="36"/>
  <c r="L614" i="36"/>
  <c r="G618" i="36"/>
  <c r="M632" i="36"/>
  <c r="L632" i="36"/>
  <c r="L613" i="36"/>
  <c r="M613" i="36"/>
  <c r="M629" i="36"/>
  <c r="L629" i="36"/>
  <c r="L635" i="36"/>
  <c r="M635" i="36"/>
  <c r="L610" i="36"/>
  <c r="M610" i="36"/>
  <c r="F661" i="36"/>
  <c r="W655" i="36"/>
  <c r="R655" i="36" s="1"/>
  <c r="F652" i="36"/>
  <c r="F684" i="36"/>
  <c r="W657" i="36"/>
  <c r="R657" i="36" s="1"/>
  <c r="F656" i="36"/>
  <c r="F676" i="36"/>
  <c r="W660" i="36"/>
  <c r="R660" i="36" s="1"/>
  <c r="F678" i="36"/>
  <c r="X683" i="36"/>
  <c r="F683" i="36"/>
  <c r="F660" i="36"/>
  <c r="F682" i="36"/>
  <c r="X662" i="36"/>
  <c r="F685" i="36"/>
  <c r="W663" i="36"/>
  <c r="R663" i="36" s="1"/>
  <c r="I661" i="36"/>
  <c r="W656" i="36"/>
  <c r="R656" i="36" s="1"/>
  <c r="X653" i="36"/>
  <c r="X675" i="36"/>
  <c r="I657" i="36"/>
  <c r="X677" i="36"/>
  <c r="X658" i="36"/>
  <c r="X661" i="36"/>
  <c r="I659" i="36"/>
  <c r="F675" i="36"/>
  <c r="F686" i="36"/>
  <c r="D668" i="36"/>
  <c r="W658" i="36"/>
  <c r="R658" i="36" s="1"/>
  <c r="X663" i="36"/>
  <c r="I653" i="36"/>
  <c r="F662" i="36"/>
  <c r="F681" i="36"/>
  <c r="X679" i="36"/>
  <c r="F657" i="36"/>
  <c r="X682" i="36"/>
  <c r="X686" i="36"/>
  <c r="I654" i="36"/>
  <c r="X684" i="36"/>
  <c r="X657" i="36"/>
  <c r="X652" i="36"/>
  <c r="F659" i="36"/>
  <c r="X656" i="36"/>
  <c r="W654" i="36"/>
  <c r="R654" i="36" s="1"/>
  <c r="I660" i="36"/>
  <c r="W652" i="36"/>
  <c r="R652" i="36" s="1"/>
  <c r="X685" i="36"/>
  <c r="X680" i="36"/>
  <c r="F680" i="36"/>
  <c r="W659" i="36"/>
  <c r="R659" i="36" s="1"/>
  <c r="X676" i="36"/>
  <c r="F653" i="36"/>
  <c r="W662" i="36"/>
  <c r="R662" i="36" s="1"/>
  <c r="I663" i="36"/>
  <c r="W653" i="36"/>
  <c r="R653" i="36" s="1"/>
  <c r="I658" i="36"/>
  <c r="X660" i="36"/>
  <c r="F654" i="36"/>
  <c r="F677" i="36"/>
  <c r="I656" i="36"/>
  <c r="I662" i="36"/>
  <c r="X655" i="36"/>
  <c r="X678" i="36"/>
  <c r="I655" i="36"/>
  <c r="W661" i="36"/>
  <c r="R661" i="36" s="1"/>
  <c r="F658" i="36"/>
  <c r="I652" i="36"/>
  <c r="X659" i="36"/>
  <c r="F663" i="36"/>
  <c r="F679" i="36"/>
  <c r="X681" i="36"/>
  <c r="X654" i="36"/>
  <c r="F655" i="36"/>
  <c r="L612" i="36"/>
  <c r="M612" i="36"/>
  <c r="M615" i="36"/>
  <c r="L615" i="36"/>
  <c r="W637" i="36"/>
  <c r="R637" i="36" s="1"/>
  <c r="W634" i="36"/>
  <c r="R634" i="36" s="1"/>
  <c r="W632" i="36"/>
  <c r="R632" i="36" s="1"/>
  <c r="W638" i="36"/>
  <c r="R638" i="36" s="1"/>
  <c r="W640" i="36"/>
  <c r="R640" i="36" s="1"/>
  <c r="I634" i="36"/>
  <c r="I638" i="36"/>
  <c r="W635" i="36"/>
  <c r="R635" i="36" s="1"/>
  <c r="W636" i="36"/>
  <c r="R636" i="36" s="1"/>
  <c r="W631" i="36"/>
  <c r="R631" i="36" s="1"/>
  <c r="I639" i="36"/>
  <c r="W639" i="36"/>
  <c r="R639" i="36" s="1"/>
  <c r="I629" i="36"/>
  <c r="I637" i="36"/>
  <c r="W633" i="36"/>
  <c r="R633" i="36" s="1"/>
  <c r="I631" i="36"/>
  <c r="I633" i="36"/>
  <c r="I636" i="36"/>
  <c r="I635" i="36"/>
  <c r="W630" i="36"/>
  <c r="R630" i="36" s="1"/>
  <c r="I630" i="36"/>
  <c r="I640" i="36"/>
  <c r="I632" i="36"/>
  <c r="W629" i="36"/>
  <c r="R629" i="36" s="1"/>
  <c r="L608" i="36"/>
  <c r="M608" i="36"/>
  <c r="M634" i="36"/>
  <c r="L634" i="36"/>
  <c r="L640" i="36"/>
  <c r="M640" i="36"/>
  <c r="M630" i="36"/>
  <c r="L630" i="36"/>
  <c r="M595" i="36"/>
  <c r="L617" i="36"/>
  <c r="M617" i="36"/>
  <c r="L609" i="36"/>
  <c r="M609" i="36"/>
  <c r="C10" i="24"/>
  <c r="J34" i="25"/>
  <c r="M825" i="41"/>
  <c r="L825" i="41"/>
  <c r="M820" i="41"/>
  <c r="L820" i="41"/>
  <c r="M795" i="41"/>
  <c r="L795" i="41"/>
  <c r="D876" i="41"/>
  <c r="D899" i="41" s="1"/>
  <c r="A921" i="41"/>
  <c r="D879" i="41"/>
  <c r="D902" i="41" s="1"/>
  <c r="P877" i="41"/>
  <c r="P900" i="41" s="1"/>
  <c r="S879" i="41"/>
  <c r="S902" i="41" s="1"/>
  <c r="B879" i="41"/>
  <c r="B902" i="41" s="1"/>
  <c r="H877" i="41"/>
  <c r="H900" i="41" s="1"/>
  <c r="N879" i="41"/>
  <c r="N902" i="41" s="1"/>
  <c r="G878" i="41"/>
  <c r="G901" i="41" s="1"/>
  <c r="X876" i="41"/>
  <c r="J879" i="41"/>
  <c r="J902" i="41" s="1"/>
  <c r="U877" i="41"/>
  <c r="U900" i="41" s="1"/>
  <c r="M757" i="41"/>
  <c r="M818" i="41"/>
  <c r="L818" i="41"/>
  <c r="L802" i="41"/>
  <c r="M802" i="41"/>
  <c r="L817" i="41"/>
  <c r="M817" i="41"/>
  <c r="L794" i="41"/>
  <c r="M794" i="41"/>
  <c r="M801" i="41"/>
  <c r="L801" i="41"/>
  <c r="M823" i="41"/>
  <c r="L823" i="41"/>
  <c r="L814" i="41"/>
  <c r="M814" i="41"/>
  <c r="X853" i="41"/>
  <c r="F860" i="41"/>
  <c r="W837" i="41"/>
  <c r="R837" i="41" s="1"/>
  <c r="F862" i="41"/>
  <c r="X839" i="41"/>
  <c r="X863" i="41"/>
  <c r="X837" i="41"/>
  <c r="F837" i="41"/>
  <c r="I839" i="41"/>
  <c r="X840" i="41"/>
  <c r="X838" i="41"/>
  <c r="W839" i="41"/>
  <c r="R839" i="41" s="1"/>
  <c r="F840" i="41"/>
  <c r="I838" i="41"/>
  <c r="W840" i="41"/>
  <c r="R840" i="41" s="1"/>
  <c r="I837" i="41"/>
  <c r="F861" i="41"/>
  <c r="W838" i="41"/>
  <c r="R838" i="41" s="1"/>
  <c r="F839" i="41"/>
  <c r="X860" i="41"/>
  <c r="X861" i="41"/>
  <c r="I840" i="41"/>
  <c r="F838" i="41"/>
  <c r="X862" i="41"/>
  <c r="F841" i="41"/>
  <c r="F842" i="41"/>
  <c r="I843" i="41"/>
  <c r="F865" i="41"/>
  <c r="X842" i="41"/>
  <c r="F866" i="41"/>
  <c r="W843" i="41"/>
  <c r="R843" i="41" s="1"/>
  <c r="F867" i="41"/>
  <c r="I844" i="41"/>
  <c r="F845" i="41"/>
  <c r="I846" i="41"/>
  <c r="F864" i="41"/>
  <c r="X865" i="41"/>
  <c r="W842" i="41"/>
  <c r="R842" i="41" s="1"/>
  <c r="X866" i="41"/>
  <c r="X867" i="41"/>
  <c r="X844" i="41"/>
  <c r="X845" i="41"/>
  <c r="X864" i="41"/>
  <c r="X843" i="41"/>
  <c r="F844" i="41"/>
  <c r="F868" i="41"/>
  <c r="I845" i="41"/>
  <c r="F869" i="41"/>
  <c r="F870" i="41"/>
  <c r="X847" i="41"/>
  <c r="F863" i="41"/>
  <c r="I841" i="41"/>
  <c r="W844" i="41"/>
  <c r="R844" i="41" s="1"/>
  <c r="X868" i="41"/>
  <c r="W845" i="41"/>
  <c r="R845" i="41" s="1"/>
  <c r="X869" i="41"/>
  <c r="I847" i="41"/>
  <c r="W841" i="41"/>
  <c r="R841" i="41" s="1"/>
  <c r="W846" i="41"/>
  <c r="R846" i="41" s="1"/>
  <c r="W847" i="41"/>
  <c r="R847" i="41" s="1"/>
  <c r="F848" i="41"/>
  <c r="X871" i="41"/>
  <c r="X841" i="41"/>
  <c r="I842" i="41"/>
  <c r="F843" i="41"/>
  <c r="F846" i="41"/>
  <c r="I848" i="41"/>
  <c r="X870" i="41"/>
  <c r="X846" i="41"/>
  <c r="X848" i="41"/>
  <c r="F847" i="41"/>
  <c r="W848" i="41"/>
  <c r="R848" i="41" s="1"/>
  <c r="F871" i="41"/>
  <c r="M780" i="41"/>
  <c r="L824" i="41"/>
  <c r="M824" i="41"/>
  <c r="L799" i="41"/>
  <c r="M799" i="41"/>
  <c r="M792" i="41"/>
  <c r="L792" i="41"/>
  <c r="G826" i="41"/>
  <c r="M816" i="41"/>
  <c r="L816" i="41"/>
  <c r="M819" i="41"/>
  <c r="L819" i="41"/>
  <c r="W814" i="41"/>
  <c r="R814" i="41" s="1"/>
  <c r="W817" i="41"/>
  <c r="R817" i="41" s="1"/>
  <c r="I815" i="41"/>
  <c r="I818" i="41"/>
  <c r="W815" i="41"/>
  <c r="R815" i="41" s="1"/>
  <c r="I816" i="41"/>
  <c r="I817" i="41"/>
  <c r="W818" i="41"/>
  <c r="R818" i="41" s="1"/>
  <c r="W816" i="41"/>
  <c r="R816" i="41" s="1"/>
  <c r="I814" i="41"/>
  <c r="I822" i="41"/>
  <c r="W820" i="41"/>
  <c r="R820" i="41" s="1"/>
  <c r="W821" i="41"/>
  <c r="R821" i="41" s="1"/>
  <c r="I823" i="41"/>
  <c r="W823" i="41"/>
  <c r="R823" i="41" s="1"/>
  <c r="I820" i="41"/>
  <c r="I821" i="41"/>
  <c r="I819" i="41"/>
  <c r="I825" i="41"/>
  <c r="W819" i="41"/>
  <c r="R819" i="41" s="1"/>
  <c r="W822" i="41"/>
  <c r="R822" i="41" s="1"/>
  <c r="I824" i="41"/>
  <c r="W825" i="41"/>
  <c r="R825" i="41" s="1"/>
  <c r="W824" i="41"/>
  <c r="R824" i="41" s="1"/>
  <c r="L800" i="41"/>
  <c r="M800" i="41"/>
  <c r="L822" i="41"/>
  <c r="M822" i="41"/>
  <c r="M797" i="41"/>
  <c r="L797" i="41"/>
  <c r="M793" i="41"/>
  <c r="L793" i="41"/>
  <c r="M815" i="41"/>
  <c r="L815" i="41"/>
  <c r="L798" i="41"/>
  <c r="M798" i="41"/>
  <c r="M796" i="41"/>
  <c r="L796" i="41"/>
  <c r="M821" i="41"/>
  <c r="L821" i="41"/>
  <c r="M791" i="41"/>
  <c r="L791" i="41"/>
  <c r="G803" i="41"/>
  <c r="L660" i="36" l="1"/>
  <c r="M660" i="36"/>
  <c r="L652" i="36"/>
  <c r="M652" i="36"/>
  <c r="A782" i="36"/>
  <c r="A829" i="36"/>
  <c r="M654" i="36"/>
  <c r="L654" i="36"/>
  <c r="M680" i="36"/>
  <c r="L680" i="36"/>
  <c r="M657" i="36"/>
  <c r="L657" i="36"/>
  <c r="M661" i="36"/>
  <c r="L661" i="36"/>
  <c r="D737" i="36"/>
  <c r="U738" i="36"/>
  <c r="U761" i="36" s="1"/>
  <c r="G739" i="36"/>
  <c r="G762" i="36" s="1"/>
  <c r="P738" i="36"/>
  <c r="P761" i="36" s="1"/>
  <c r="D740" i="36"/>
  <c r="D763" i="36" s="1"/>
  <c r="J740" i="36"/>
  <c r="J763" i="36" s="1"/>
  <c r="S740" i="36"/>
  <c r="S763" i="36" s="1"/>
  <c r="B740" i="36"/>
  <c r="B763" i="36" s="1"/>
  <c r="H738" i="36"/>
  <c r="H761" i="36" s="1"/>
  <c r="N740" i="36"/>
  <c r="N763" i="36" s="1"/>
  <c r="L681" i="36"/>
  <c r="M681" i="36"/>
  <c r="M678" i="36"/>
  <c r="L678" i="36"/>
  <c r="L685" i="36"/>
  <c r="M685" i="36"/>
  <c r="L684" i="36"/>
  <c r="M684" i="36"/>
  <c r="M658" i="36"/>
  <c r="L658" i="36"/>
  <c r="L655" i="36"/>
  <c r="M655" i="36"/>
  <c r="L663" i="36"/>
  <c r="M663" i="36"/>
  <c r="M677" i="36"/>
  <c r="L677" i="36"/>
  <c r="M662" i="36"/>
  <c r="L662" i="36"/>
  <c r="M618" i="36"/>
  <c r="L686" i="36"/>
  <c r="M686" i="36"/>
  <c r="M659" i="36"/>
  <c r="L659" i="36"/>
  <c r="L682" i="36"/>
  <c r="M682" i="36"/>
  <c r="I684" i="36"/>
  <c r="W685" i="36"/>
  <c r="R685" i="36" s="1"/>
  <c r="I675" i="36"/>
  <c r="I677" i="36"/>
  <c r="W680" i="36"/>
  <c r="R680" i="36" s="1"/>
  <c r="I679" i="36"/>
  <c r="W677" i="36"/>
  <c r="R677" i="36" s="1"/>
  <c r="W675" i="36"/>
  <c r="R675" i="36" s="1"/>
  <c r="W681" i="36"/>
  <c r="R681" i="36" s="1"/>
  <c r="I686" i="36"/>
  <c r="W686" i="36"/>
  <c r="R686" i="36" s="1"/>
  <c r="W683" i="36"/>
  <c r="R683" i="36" s="1"/>
  <c r="I678" i="36"/>
  <c r="I685" i="36"/>
  <c r="W684" i="36"/>
  <c r="R684" i="36" s="1"/>
  <c r="I680" i="36"/>
  <c r="W679" i="36"/>
  <c r="R679" i="36" s="1"/>
  <c r="W682" i="36"/>
  <c r="R682" i="36" s="1"/>
  <c r="W678" i="36"/>
  <c r="R678" i="36" s="1"/>
  <c r="I676" i="36"/>
  <c r="W676" i="36"/>
  <c r="R676" i="36" s="1"/>
  <c r="I681" i="36"/>
  <c r="I682" i="36"/>
  <c r="I683" i="36"/>
  <c r="L675" i="36"/>
  <c r="M675" i="36"/>
  <c r="L676" i="36"/>
  <c r="M676" i="36"/>
  <c r="L656" i="36"/>
  <c r="M656" i="36"/>
  <c r="M653" i="36"/>
  <c r="L653" i="36"/>
  <c r="G664" i="36"/>
  <c r="M641" i="36"/>
  <c r="M803" i="41"/>
  <c r="M679" i="36"/>
  <c r="L679" i="36"/>
  <c r="G687" i="36"/>
  <c r="L683" i="36"/>
  <c r="M683" i="36"/>
  <c r="X732" i="36"/>
  <c r="X723" i="36"/>
  <c r="F723" i="36"/>
  <c r="F709" i="36"/>
  <c r="X701" i="36"/>
  <c r="I700" i="36"/>
  <c r="I703" i="36"/>
  <c r="X705" i="36"/>
  <c r="F708" i="36"/>
  <c r="W703" i="36"/>
  <c r="R703" i="36" s="1"/>
  <c r="F706" i="36"/>
  <c r="X725" i="36"/>
  <c r="I699" i="36"/>
  <c r="X709" i="36"/>
  <c r="D714" i="36"/>
  <c r="F704" i="36"/>
  <c r="X703" i="36"/>
  <c r="F721" i="36"/>
  <c r="X722" i="36"/>
  <c r="I707" i="36"/>
  <c r="F705" i="36"/>
  <c r="F727" i="36"/>
  <c r="W699" i="36"/>
  <c r="R699" i="36" s="1"/>
  <c r="W704" i="36"/>
  <c r="R704" i="36" s="1"/>
  <c r="F707" i="36"/>
  <c r="X699" i="36"/>
  <c r="I704" i="36"/>
  <c r="X729" i="36"/>
  <c r="F728" i="36"/>
  <c r="X698" i="36"/>
  <c r="X728" i="36"/>
  <c r="X724" i="36"/>
  <c r="X702" i="36"/>
  <c r="I701" i="36"/>
  <c r="I705" i="36"/>
  <c r="X727" i="36"/>
  <c r="W705" i="36"/>
  <c r="R705" i="36" s="1"/>
  <c r="W701" i="36"/>
  <c r="R701" i="36" s="1"/>
  <c r="X726" i="36"/>
  <c r="F722" i="36"/>
  <c r="F701" i="36"/>
  <c r="X708" i="36"/>
  <c r="F732" i="36"/>
  <c r="F702" i="36"/>
  <c r="X706" i="36"/>
  <c r="W709" i="36"/>
  <c r="R709" i="36" s="1"/>
  <c r="X731" i="36"/>
  <c r="F703" i="36"/>
  <c r="X700" i="36"/>
  <c r="W708" i="36"/>
  <c r="R708" i="36" s="1"/>
  <c r="I698" i="36"/>
  <c r="W700" i="36"/>
  <c r="R700" i="36" s="1"/>
  <c r="F725" i="36"/>
  <c r="W706" i="36"/>
  <c r="R706" i="36" s="1"/>
  <c r="I708" i="36"/>
  <c r="F699" i="36"/>
  <c r="F700" i="36"/>
  <c r="W698" i="36"/>
  <c r="R698" i="36" s="1"/>
  <c r="I702" i="36"/>
  <c r="X707" i="36"/>
  <c r="W702" i="36"/>
  <c r="R702" i="36" s="1"/>
  <c r="X721" i="36"/>
  <c r="F724" i="36"/>
  <c r="W707" i="36"/>
  <c r="R707" i="36" s="1"/>
  <c r="F698" i="36"/>
  <c r="F730" i="36"/>
  <c r="F731" i="36"/>
  <c r="X704" i="36"/>
  <c r="F729" i="36"/>
  <c r="I706" i="36"/>
  <c r="X730" i="36"/>
  <c r="I709" i="36"/>
  <c r="F726" i="36"/>
  <c r="M848" i="41"/>
  <c r="L848" i="41"/>
  <c r="M871" i="41"/>
  <c r="L871" i="41"/>
  <c r="L868" i="41"/>
  <c r="M868" i="41"/>
  <c r="M863" i="41"/>
  <c r="L863" i="41"/>
  <c r="M846" i="41"/>
  <c r="L846" i="41"/>
  <c r="M865" i="41"/>
  <c r="L865" i="41"/>
  <c r="M842" i="41"/>
  <c r="L842" i="41"/>
  <c r="M861" i="41"/>
  <c r="L861" i="41"/>
  <c r="L839" i="41"/>
  <c r="M839" i="41"/>
  <c r="W883" i="41"/>
  <c r="R883" i="41" s="1"/>
  <c r="F907" i="41"/>
  <c r="X883" i="41"/>
  <c r="X907" i="41"/>
  <c r="I884" i="41"/>
  <c r="F885" i="41"/>
  <c r="F884" i="41"/>
  <c r="W884" i="41"/>
  <c r="R884" i="41" s="1"/>
  <c r="X899" i="41"/>
  <c r="F906" i="41"/>
  <c r="I883" i="41"/>
  <c r="F908" i="41"/>
  <c r="X885" i="41"/>
  <c r="F883" i="41"/>
  <c r="X906" i="41"/>
  <c r="X884" i="41"/>
  <c r="X908" i="41"/>
  <c r="W885" i="41"/>
  <c r="R885" i="41" s="1"/>
  <c r="I886" i="41"/>
  <c r="X887" i="41"/>
  <c r="F910" i="41"/>
  <c r="W888" i="41"/>
  <c r="R888" i="41" s="1"/>
  <c r="X912" i="41"/>
  <c r="I889" i="41"/>
  <c r="F890" i="41"/>
  <c r="W891" i="41"/>
  <c r="R891" i="41" s="1"/>
  <c r="X892" i="41"/>
  <c r="F909" i="41"/>
  <c r="F887" i="41"/>
  <c r="X910" i="41"/>
  <c r="F912" i="41"/>
  <c r="X889" i="41"/>
  <c r="W890" i="41"/>
  <c r="R890" i="41" s="1"/>
  <c r="X909" i="41"/>
  <c r="I887" i="41"/>
  <c r="X911" i="41"/>
  <c r="X888" i="41"/>
  <c r="W889" i="41"/>
  <c r="R889" i="41" s="1"/>
  <c r="X913" i="41"/>
  <c r="X891" i="41"/>
  <c r="X915" i="41"/>
  <c r="F886" i="41"/>
  <c r="W887" i="41"/>
  <c r="R887" i="41" s="1"/>
  <c r="F911" i="41"/>
  <c r="I888" i="41"/>
  <c r="I890" i="41"/>
  <c r="F913" i="41"/>
  <c r="F892" i="41"/>
  <c r="F893" i="41"/>
  <c r="F916" i="41"/>
  <c r="I885" i="41"/>
  <c r="W886" i="41"/>
  <c r="R886" i="41" s="1"/>
  <c r="F888" i="41"/>
  <c r="F889" i="41"/>
  <c r="X890" i="41"/>
  <c r="F914" i="41"/>
  <c r="W893" i="41"/>
  <c r="R893" i="41" s="1"/>
  <c r="X916" i="41"/>
  <c r="X914" i="41"/>
  <c r="X886" i="41"/>
  <c r="F891" i="41"/>
  <c r="I893" i="41"/>
  <c r="X894" i="41"/>
  <c r="F894" i="41"/>
  <c r="X893" i="41"/>
  <c r="W894" i="41"/>
  <c r="R894" i="41" s="1"/>
  <c r="F915" i="41"/>
  <c r="F917" i="41"/>
  <c r="I892" i="41"/>
  <c r="X917" i="41"/>
  <c r="I891" i="41"/>
  <c r="W892" i="41"/>
  <c r="R892" i="41" s="1"/>
  <c r="I894" i="41"/>
  <c r="S925" i="41"/>
  <c r="S948" i="41" s="1"/>
  <c r="B925" i="41"/>
  <c r="B948" i="41" s="1"/>
  <c r="H923" i="41"/>
  <c r="H946" i="41" s="1"/>
  <c r="N925" i="41"/>
  <c r="N948" i="41" s="1"/>
  <c r="G924" i="41"/>
  <c r="G947" i="41" s="1"/>
  <c r="X922" i="41"/>
  <c r="J925" i="41"/>
  <c r="J948" i="41" s="1"/>
  <c r="U923" i="41"/>
  <c r="U946" i="41" s="1"/>
  <c r="D922" i="41"/>
  <c r="D945" i="41" s="1"/>
  <c r="A967" i="41"/>
  <c r="D925" i="41"/>
  <c r="D948" i="41" s="1"/>
  <c r="P923" i="41"/>
  <c r="P946" i="41" s="1"/>
  <c r="M870" i="41"/>
  <c r="L870" i="41"/>
  <c r="M843" i="41"/>
  <c r="L843" i="41"/>
  <c r="L860" i="41"/>
  <c r="M860" i="41"/>
  <c r="M826" i="41"/>
  <c r="M864" i="41"/>
  <c r="L864" i="41"/>
  <c r="M838" i="41"/>
  <c r="L838" i="41"/>
  <c r="L847" i="41"/>
  <c r="M847" i="41"/>
  <c r="M845" i="41"/>
  <c r="L845" i="41"/>
  <c r="L840" i="41"/>
  <c r="M840" i="41"/>
  <c r="G872" i="41"/>
  <c r="L844" i="41"/>
  <c r="M844" i="41"/>
  <c r="W860" i="41"/>
  <c r="R860" i="41" s="1"/>
  <c r="I861" i="41"/>
  <c r="W862" i="41"/>
  <c r="R862" i="41" s="1"/>
  <c r="W863" i="41"/>
  <c r="R863" i="41" s="1"/>
  <c r="I862" i="41"/>
  <c r="I860" i="41"/>
  <c r="I863" i="41"/>
  <c r="W861" i="41"/>
  <c r="R861" i="41" s="1"/>
  <c r="I865" i="41"/>
  <c r="I866" i="41"/>
  <c r="I867" i="41"/>
  <c r="I864" i="41"/>
  <c r="W865" i="41"/>
  <c r="R865" i="41" s="1"/>
  <c r="W866" i="41"/>
  <c r="R866" i="41" s="1"/>
  <c r="W867" i="41"/>
  <c r="R867" i="41" s="1"/>
  <c r="W870" i="41"/>
  <c r="R870" i="41" s="1"/>
  <c r="W864" i="41"/>
  <c r="R864" i="41" s="1"/>
  <c r="W868" i="41"/>
  <c r="R868" i="41" s="1"/>
  <c r="W869" i="41"/>
  <c r="R869" i="41" s="1"/>
  <c r="I870" i="41"/>
  <c r="I868" i="41"/>
  <c r="I869" i="41"/>
  <c r="W871" i="41"/>
  <c r="R871" i="41" s="1"/>
  <c r="I871" i="41"/>
  <c r="M869" i="41"/>
  <c r="L869" i="41"/>
  <c r="L867" i="41"/>
  <c r="M867" i="41"/>
  <c r="L862" i="41"/>
  <c r="M862" i="41"/>
  <c r="G849" i="41"/>
  <c r="M841" i="41"/>
  <c r="L841" i="41"/>
  <c r="M866" i="41"/>
  <c r="L866" i="41"/>
  <c r="M837" i="41"/>
  <c r="L837" i="41"/>
  <c r="L730" i="36" l="1"/>
  <c r="M730" i="36"/>
  <c r="L731" i="36"/>
  <c r="M731" i="36"/>
  <c r="L726" i="36"/>
  <c r="M726" i="36"/>
  <c r="M728" i="36"/>
  <c r="L728" i="36"/>
  <c r="W730" i="36"/>
  <c r="R730" i="36" s="1"/>
  <c r="W728" i="36"/>
  <c r="R728" i="36" s="1"/>
  <c r="I727" i="36"/>
  <c r="I730" i="36"/>
  <c r="I721" i="36"/>
  <c r="W731" i="36"/>
  <c r="R731" i="36" s="1"/>
  <c r="I724" i="36"/>
  <c r="W732" i="36"/>
  <c r="R732" i="36" s="1"/>
  <c r="I723" i="36"/>
  <c r="I732" i="36"/>
  <c r="I728" i="36"/>
  <c r="I722" i="36"/>
  <c r="W721" i="36"/>
  <c r="R721" i="36" s="1"/>
  <c r="W729" i="36"/>
  <c r="R729" i="36" s="1"/>
  <c r="W724" i="36"/>
  <c r="R724" i="36" s="1"/>
  <c r="I726" i="36"/>
  <c r="I725" i="36"/>
  <c r="W725" i="36"/>
  <c r="R725" i="36" s="1"/>
  <c r="I729" i="36"/>
  <c r="W723" i="36"/>
  <c r="R723" i="36" s="1"/>
  <c r="W722" i="36"/>
  <c r="R722" i="36" s="1"/>
  <c r="I731" i="36"/>
  <c r="W727" i="36"/>
  <c r="R727" i="36" s="1"/>
  <c r="W726" i="36"/>
  <c r="R726" i="36" s="1"/>
  <c r="M721" i="36"/>
  <c r="L721" i="36"/>
  <c r="M698" i="36"/>
  <c r="L698" i="36"/>
  <c r="L709" i="36"/>
  <c r="M709" i="36"/>
  <c r="X770" i="36"/>
  <c r="X749" i="36"/>
  <c r="I749" i="36"/>
  <c r="X752" i="36"/>
  <c r="F777" i="36"/>
  <c r="X767" i="36"/>
  <c r="X748" i="36"/>
  <c r="F776" i="36"/>
  <c r="X769" i="36"/>
  <c r="X768" i="36"/>
  <c r="X745" i="36"/>
  <c r="F747" i="36"/>
  <c r="I753" i="36"/>
  <c r="I754" i="36"/>
  <c r="F773" i="36"/>
  <c r="F744" i="36"/>
  <c r="X754" i="36"/>
  <c r="X751" i="36"/>
  <c r="X744" i="36"/>
  <c r="F767" i="36"/>
  <c r="W753" i="36"/>
  <c r="R753" i="36" s="1"/>
  <c r="F770" i="36"/>
  <c r="F772" i="36"/>
  <c r="W751" i="36"/>
  <c r="R751" i="36" s="1"/>
  <c r="X777" i="36"/>
  <c r="X772" i="36"/>
  <c r="X774" i="36"/>
  <c r="W750" i="36"/>
  <c r="R750" i="36" s="1"/>
  <c r="I748" i="36"/>
  <c r="I752" i="36"/>
  <c r="X775" i="36"/>
  <c r="I750" i="36"/>
  <c r="F775" i="36"/>
  <c r="W749" i="36"/>
  <c r="R749" i="36" s="1"/>
  <c r="X753" i="36"/>
  <c r="F746" i="36"/>
  <c r="W746" i="36"/>
  <c r="R746" i="36" s="1"/>
  <c r="F754" i="36"/>
  <c r="W754" i="36"/>
  <c r="R754" i="36" s="1"/>
  <c r="W745" i="36"/>
  <c r="R745" i="36" s="1"/>
  <c r="F774" i="36"/>
  <c r="I751" i="36"/>
  <c r="I744" i="36"/>
  <c r="F755" i="36"/>
  <c r="F771" i="36"/>
  <c r="X755" i="36"/>
  <c r="W744" i="36"/>
  <c r="R744" i="36" s="1"/>
  <c r="F750" i="36"/>
  <c r="F748" i="36"/>
  <c r="F778" i="36"/>
  <c r="X778" i="36"/>
  <c r="X747" i="36"/>
  <c r="F753" i="36"/>
  <c r="I745" i="36"/>
  <c r="W748" i="36"/>
  <c r="R748" i="36" s="1"/>
  <c r="I747" i="36"/>
  <c r="F752" i="36"/>
  <c r="W755" i="36"/>
  <c r="R755" i="36" s="1"/>
  <c r="X776" i="36"/>
  <c r="X750" i="36"/>
  <c r="W752" i="36"/>
  <c r="R752" i="36" s="1"/>
  <c r="X771" i="36"/>
  <c r="F749" i="36"/>
  <c r="F745" i="36"/>
  <c r="W747" i="36"/>
  <c r="R747" i="36" s="1"/>
  <c r="I755" i="36"/>
  <c r="F751" i="36"/>
  <c r="X773" i="36"/>
  <c r="F768" i="36"/>
  <c r="I746" i="36"/>
  <c r="D760" i="36"/>
  <c r="X746" i="36"/>
  <c r="F769" i="36"/>
  <c r="M706" i="36"/>
  <c r="L706" i="36"/>
  <c r="L701" i="36"/>
  <c r="M701" i="36"/>
  <c r="A875" i="36"/>
  <c r="A828" i="36"/>
  <c r="M704" i="36"/>
  <c r="L704" i="36"/>
  <c r="M707" i="36"/>
  <c r="L707" i="36"/>
  <c r="M727" i="36"/>
  <c r="L727" i="36"/>
  <c r="M729" i="36"/>
  <c r="L729" i="36"/>
  <c r="M725" i="36"/>
  <c r="L725" i="36"/>
  <c r="J786" i="36"/>
  <c r="J809" i="36" s="1"/>
  <c r="P784" i="36"/>
  <c r="P807" i="36" s="1"/>
  <c r="B786" i="36"/>
  <c r="B809" i="36" s="1"/>
  <c r="G785" i="36"/>
  <c r="G808" i="36" s="1"/>
  <c r="U784" i="36"/>
  <c r="U807" i="36" s="1"/>
  <c r="D783" i="36"/>
  <c r="H784" i="36"/>
  <c r="H807" i="36" s="1"/>
  <c r="D786" i="36"/>
  <c r="D809" i="36" s="1"/>
  <c r="S786" i="36"/>
  <c r="S809" i="36" s="1"/>
  <c r="N786" i="36"/>
  <c r="N809" i="36" s="1"/>
  <c r="M722" i="36"/>
  <c r="L722" i="36"/>
  <c r="M664" i="36"/>
  <c r="M708" i="36"/>
  <c r="L708" i="36"/>
  <c r="L699" i="36"/>
  <c r="M699" i="36"/>
  <c r="G733" i="36"/>
  <c r="L723" i="36"/>
  <c r="M723" i="36"/>
  <c r="M687" i="36"/>
  <c r="M849" i="41"/>
  <c r="G710" i="36"/>
  <c r="L700" i="36"/>
  <c r="M700" i="36"/>
  <c r="M702" i="36"/>
  <c r="L702" i="36"/>
  <c r="M703" i="36"/>
  <c r="L703" i="36"/>
  <c r="L732" i="36"/>
  <c r="M732" i="36"/>
  <c r="M724" i="36"/>
  <c r="L724" i="36"/>
  <c r="M705" i="36"/>
  <c r="L705" i="36"/>
  <c r="M893" i="41"/>
  <c r="L893" i="41"/>
  <c r="M915" i="41"/>
  <c r="L915" i="41"/>
  <c r="L908" i="41"/>
  <c r="M908" i="41"/>
  <c r="I908" i="41"/>
  <c r="W907" i="41"/>
  <c r="R907" i="41" s="1"/>
  <c r="W906" i="41"/>
  <c r="R906" i="41" s="1"/>
  <c r="I907" i="41"/>
  <c r="I906" i="41"/>
  <c r="I914" i="41"/>
  <c r="W908" i="41"/>
  <c r="R908" i="41" s="1"/>
  <c r="I910" i="41"/>
  <c r="I912" i="41"/>
  <c r="W909" i="41"/>
  <c r="R909" i="41" s="1"/>
  <c r="W910" i="41"/>
  <c r="R910" i="41" s="1"/>
  <c r="W912" i="41"/>
  <c r="R912" i="41" s="1"/>
  <c r="W915" i="41"/>
  <c r="R915" i="41" s="1"/>
  <c r="I911" i="41"/>
  <c r="I913" i="41"/>
  <c r="I909" i="41"/>
  <c r="W911" i="41"/>
  <c r="R911" i="41" s="1"/>
  <c r="W913" i="41"/>
  <c r="R913" i="41" s="1"/>
  <c r="I915" i="41"/>
  <c r="W914" i="41"/>
  <c r="R914" i="41" s="1"/>
  <c r="I917" i="41"/>
  <c r="W916" i="41"/>
  <c r="R916" i="41" s="1"/>
  <c r="W917" i="41"/>
  <c r="R917" i="41" s="1"/>
  <c r="I916" i="41"/>
  <c r="M872" i="41"/>
  <c r="M891" i="41"/>
  <c r="L891" i="41"/>
  <c r="L889" i="41"/>
  <c r="M889" i="41"/>
  <c r="M884" i="41"/>
  <c r="L884" i="41"/>
  <c r="F952" i="41"/>
  <c r="F929" i="41"/>
  <c r="X930" i="41"/>
  <c r="X952" i="41"/>
  <c r="F953" i="41"/>
  <c r="F930" i="41"/>
  <c r="X953" i="41"/>
  <c r="W930" i="41"/>
  <c r="R930" i="41" s="1"/>
  <c r="X945" i="41"/>
  <c r="W929" i="41"/>
  <c r="R929" i="41" s="1"/>
  <c r="X929" i="41"/>
  <c r="X931" i="41"/>
  <c r="X933" i="41"/>
  <c r="I930" i="41"/>
  <c r="X955" i="41"/>
  <c r="X957" i="41"/>
  <c r="X934" i="41"/>
  <c r="I936" i="41"/>
  <c r="F955" i="41"/>
  <c r="F933" i="41"/>
  <c r="F957" i="41"/>
  <c r="I934" i="41"/>
  <c r="F932" i="41"/>
  <c r="X956" i="41"/>
  <c r="W933" i="41"/>
  <c r="R933" i="41" s="1"/>
  <c r="F934" i="41"/>
  <c r="X958" i="41"/>
  <c r="X935" i="41"/>
  <c r="X960" i="41"/>
  <c r="X954" i="41"/>
  <c r="F931" i="41"/>
  <c r="X932" i="41"/>
  <c r="F956" i="41"/>
  <c r="F958" i="41"/>
  <c r="I935" i="41"/>
  <c r="I937" i="41"/>
  <c r="I929" i="41"/>
  <c r="F954" i="41"/>
  <c r="I931" i="41"/>
  <c r="W932" i="41"/>
  <c r="R932" i="41" s="1"/>
  <c r="I933" i="41"/>
  <c r="W935" i="41"/>
  <c r="R935" i="41" s="1"/>
  <c r="W936" i="41"/>
  <c r="R936" i="41" s="1"/>
  <c r="F959" i="41"/>
  <c r="X937" i="41"/>
  <c r="X938" i="41"/>
  <c r="F939" i="41"/>
  <c r="W931" i="41"/>
  <c r="R931" i="41" s="1"/>
  <c r="W934" i="41"/>
  <c r="R934" i="41" s="1"/>
  <c r="X959" i="41"/>
  <c r="F937" i="41"/>
  <c r="I932" i="41"/>
  <c r="F935" i="41"/>
  <c r="F936" i="41"/>
  <c r="I939" i="41"/>
  <c r="X962" i="41"/>
  <c r="W937" i="41"/>
  <c r="R937" i="41" s="1"/>
  <c r="X940" i="41"/>
  <c r="F962" i="41"/>
  <c r="I940" i="41"/>
  <c r="F960" i="41"/>
  <c r="F961" i="41"/>
  <c r="X939" i="41"/>
  <c r="F940" i="41"/>
  <c r="X961" i="41"/>
  <c r="W939" i="41"/>
  <c r="R939" i="41" s="1"/>
  <c r="X936" i="41"/>
  <c r="I938" i="41"/>
  <c r="F963" i="41"/>
  <c r="W938" i="41"/>
  <c r="R938" i="41" s="1"/>
  <c r="W940" i="41"/>
  <c r="R940" i="41" s="1"/>
  <c r="F938" i="41"/>
  <c r="X963" i="41"/>
  <c r="L894" i="41"/>
  <c r="M894" i="41"/>
  <c r="L890" i="41"/>
  <c r="M890" i="41"/>
  <c r="M913" i="41"/>
  <c r="L913" i="41"/>
  <c r="M912" i="41"/>
  <c r="L912" i="41"/>
  <c r="L906" i="41"/>
  <c r="M906" i="41"/>
  <c r="M917" i="41"/>
  <c r="L917" i="41"/>
  <c r="M910" i="41"/>
  <c r="L910" i="41"/>
  <c r="G895" i="41"/>
  <c r="L888" i="41"/>
  <c r="M888" i="41"/>
  <c r="M885" i="41"/>
  <c r="L885" i="41"/>
  <c r="M886" i="41"/>
  <c r="L886" i="41"/>
  <c r="M911" i="41"/>
  <c r="L911" i="41"/>
  <c r="M887" i="41"/>
  <c r="L887" i="41"/>
  <c r="M907" i="41"/>
  <c r="L907" i="41"/>
  <c r="N971" i="41"/>
  <c r="N994" i="41" s="1"/>
  <c r="G970" i="41"/>
  <c r="G993" i="41" s="1"/>
  <c r="X968" i="41"/>
  <c r="J971" i="41"/>
  <c r="J994" i="41" s="1"/>
  <c r="U969" i="41"/>
  <c r="U992" i="41" s="1"/>
  <c r="D971" i="41"/>
  <c r="D994" i="41" s="1"/>
  <c r="P969" i="41"/>
  <c r="P992" i="41" s="1"/>
  <c r="B971" i="41"/>
  <c r="B994" i="41" s="1"/>
  <c r="H969" i="41"/>
  <c r="H992" i="41" s="1"/>
  <c r="D968" i="41"/>
  <c r="D991" i="41" s="1"/>
  <c r="A1013" i="41"/>
  <c r="S971" i="41"/>
  <c r="S994" i="41" s="1"/>
  <c r="M914" i="41"/>
  <c r="L914" i="41"/>
  <c r="M892" i="41"/>
  <c r="L892" i="41"/>
  <c r="L883" i="41"/>
  <c r="M883" i="41"/>
  <c r="L916" i="41"/>
  <c r="M916" i="41"/>
  <c r="M909" i="41"/>
  <c r="L909" i="41"/>
  <c r="G918" i="41"/>
  <c r="M772" i="36" l="1"/>
  <c r="L772" i="36"/>
  <c r="M751" i="36"/>
  <c r="L751" i="36"/>
  <c r="M768" i="36"/>
  <c r="L768" i="36"/>
  <c r="M749" i="36"/>
  <c r="L749" i="36"/>
  <c r="L777" i="36"/>
  <c r="M777" i="36"/>
  <c r="L754" i="36"/>
  <c r="M754" i="36"/>
  <c r="L769" i="36"/>
  <c r="M769" i="36"/>
  <c r="L770" i="36"/>
  <c r="M770" i="36"/>
  <c r="L746" i="36"/>
  <c r="M746" i="36"/>
  <c r="G756" i="36"/>
  <c r="F800" i="36"/>
  <c r="I800" i="36"/>
  <c r="X797" i="36"/>
  <c r="F793" i="36"/>
  <c r="X824" i="36"/>
  <c r="X816" i="36"/>
  <c r="W796" i="36"/>
  <c r="R796" i="36" s="1"/>
  <c r="X794" i="36"/>
  <c r="F796" i="36"/>
  <c r="W795" i="36"/>
  <c r="R795" i="36" s="1"/>
  <c r="F824" i="36"/>
  <c r="X815" i="36"/>
  <c r="I790" i="36"/>
  <c r="I799" i="36"/>
  <c r="F815" i="36"/>
  <c r="X798" i="36"/>
  <c r="F794" i="36"/>
  <c r="F822" i="36"/>
  <c r="F818" i="36"/>
  <c r="F795" i="36"/>
  <c r="I792" i="36"/>
  <c r="X820" i="36"/>
  <c r="X821" i="36"/>
  <c r="I793" i="36"/>
  <c r="X814" i="36"/>
  <c r="F820" i="36"/>
  <c r="X823" i="36"/>
  <c r="X792" i="36"/>
  <c r="F790" i="36"/>
  <c r="I796" i="36"/>
  <c r="F799" i="36"/>
  <c r="X817" i="36"/>
  <c r="I797" i="36"/>
  <c r="I801" i="36"/>
  <c r="F797" i="36"/>
  <c r="X801" i="36"/>
  <c r="W794" i="36"/>
  <c r="R794" i="36" s="1"/>
  <c r="F798" i="36"/>
  <c r="F801" i="36"/>
  <c r="F816" i="36"/>
  <c r="F823" i="36"/>
  <c r="D806" i="36"/>
  <c r="F819" i="36"/>
  <c r="F814" i="36"/>
  <c r="I795" i="36"/>
  <c r="X796" i="36"/>
  <c r="X818" i="36"/>
  <c r="X795" i="36"/>
  <c r="I791" i="36"/>
  <c r="W791" i="36"/>
  <c r="R791" i="36" s="1"/>
  <c r="W792" i="36"/>
  <c r="R792" i="36" s="1"/>
  <c r="F817" i="36"/>
  <c r="W798" i="36"/>
  <c r="R798" i="36" s="1"/>
  <c r="X813" i="36"/>
  <c r="X791" i="36"/>
  <c r="F821" i="36"/>
  <c r="W797" i="36"/>
  <c r="R797" i="36" s="1"/>
  <c r="X822" i="36"/>
  <c r="I794" i="36"/>
  <c r="W800" i="36"/>
  <c r="R800" i="36" s="1"/>
  <c r="W790" i="36"/>
  <c r="R790" i="36" s="1"/>
  <c r="I798" i="36"/>
  <c r="X819" i="36"/>
  <c r="F792" i="36"/>
  <c r="X800" i="36"/>
  <c r="X790" i="36"/>
  <c r="F813" i="36"/>
  <c r="W801" i="36"/>
  <c r="R801" i="36" s="1"/>
  <c r="X793" i="36"/>
  <c r="W799" i="36"/>
  <c r="R799" i="36" s="1"/>
  <c r="W793" i="36"/>
  <c r="R793" i="36" s="1"/>
  <c r="X799" i="36"/>
  <c r="F791" i="36"/>
  <c r="N832" i="36"/>
  <c r="N855" i="36" s="1"/>
  <c r="D829" i="36"/>
  <c r="P830" i="36"/>
  <c r="P853" i="36" s="1"/>
  <c r="S832" i="36"/>
  <c r="S855" i="36" s="1"/>
  <c r="B832" i="36"/>
  <c r="B855" i="36" s="1"/>
  <c r="H830" i="36"/>
  <c r="H853" i="36" s="1"/>
  <c r="G831" i="36"/>
  <c r="G854" i="36" s="1"/>
  <c r="J832" i="36"/>
  <c r="J855" i="36" s="1"/>
  <c r="U830" i="36"/>
  <c r="U853" i="36" s="1"/>
  <c r="D832" i="36"/>
  <c r="D855" i="36" s="1"/>
  <c r="I770" i="36"/>
  <c r="W767" i="36"/>
  <c r="R767" i="36" s="1"/>
  <c r="W778" i="36"/>
  <c r="R778" i="36" s="1"/>
  <c r="I774" i="36"/>
  <c r="I771" i="36"/>
  <c r="W772" i="36"/>
  <c r="R772" i="36" s="1"/>
  <c r="I772" i="36"/>
  <c r="I769" i="36"/>
  <c r="W776" i="36"/>
  <c r="R776" i="36" s="1"/>
  <c r="W768" i="36"/>
  <c r="R768" i="36" s="1"/>
  <c r="W770" i="36"/>
  <c r="R770" i="36" s="1"/>
  <c r="W775" i="36"/>
  <c r="R775" i="36" s="1"/>
  <c r="I776" i="36"/>
  <c r="I768" i="36"/>
  <c r="W769" i="36"/>
  <c r="R769" i="36" s="1"/>
  <c r="I775" i="36"/>
  <c r="W771" i="36"/>
  <c r="R771" i="36" s="1"/>
  <c r="I778" i="36"/>
  <c r="W777" i="36"/>
  <c r="R777" i="36" s="1"/>
  <c r="I777" i="36"/>
  <c r="W773" i="36"/>
  <c r="R773" i="36" s="1"/>
  <c r="I773" i="36"/>
  <c r="I767" i="36"/>
  <c r="W774" i="36"/>
  <c r="R774" i="36" s="1"/>
  <c r="M775" i="36"/>
  <c r="L775" i="36"/>
  <c r="L748" i="36"/>
  <c r="M748" i="36"/>
  <c r="A874" i="36"/>
  <c r="A921" i="36"/>
  <c r="M771" i="36"/>
  <c r="L771" i="36"/>
  <c r="M755" i="36"/>
  <c r="L755" i="36"/>
  <c r="L767" i="36"/>
  <c r="M767" i="36"/>
  <c r="M710" i="36"/>
  <c r="M773" i="36"/>
  <c r="L773" i="36"/>
  <c r="M750" i="36"/>
  <c r="L750" i="36"/>
  <c r="L747" i="36"/>
  <c r="M747" i="36"/>
  <c r="G779" i="36"/>
  <c r="M752" i="36"/>
  <c r="L752" i="36"/>
  <c r="L776" i="36"/>
  <c r="M776" i="36"/>
  <c r="L778" i="36"/>
  <c r="M778" i="36"/>
  <c r="L753" i="36"/>
  <c r="M753" i="36"/>
  <c r="L774" i="36"/>
  <c r="M774" i="36"/>
  <c r="M744" i="36"/>
  <c r="L744" i="36"/>
  <c r="L745" i="36"/>
  <c r="M745" i="36"/>
  <c r="M733" i="36"/>
  <c r="M939" i="41"/>
  <c r="L939" i="41"/>
  <c r="M955" i="41"/>
  <c r="L955" i="41"/>
  <c r="M953" i="41"/>
  <c r="L953" i="41"/>
  <c r="L938" i="41"/>
  <c r="M938" i="41"/>
  <c r="M954" i="41"/>
  <c r="L954" i="41"/>
  <c r="X991" i="41"/>
  <c r="F975" i="41"/>
  <c r="W976" i="41"/>
  <c r="R976" i="41" s="1"/>
  <c r="F1000" i="41"/>
  <c r="F977" i="41"/>
  <c r="W975" i="41"/>
  <c r="R975" i="41" s="1"/>
  <c r="X975" i="41"/>
  <c r="X977" i="41"/>
  <c r="F1001" i="41"/>
  <c r="F978" i="41"/>
  <c r="F1002" i="41"/>
  <c r="F981" i="41"/>
  <c r="X1005" i="41"/>
  <c r="X982" i="41"/>
  <c r="F976" i="41"/>
  <c r="X1001" i="41"/>
  <c r="X978" i="41"/>
  <c r="X979" i="41"/>
  <c r="X1002" i="41"/>
  <c r="X980" i="41"/>
  <c r="I977" i="41"/>
  <c r="I978" i="41"/>
  <c r="X983" i="41"/>
  <c r="F1006" i="41"/>
  <c r="X998" i="41"/>
  <c r="X999" i="41"/>
  <c r="W977" i="41"/>
  <c r="R977" i="41" s="1"/>
  <c r="W979" i="41"/>
  <c r="R979" i="41" s="1"/>
  <c r="F980" i="41"/>
  <c r="W981" i="41"/>
  <c r="R981" i="41" s="1"/>
  <c r="F982" i="41"/>
  <c r="W983" i="41"/>
  <c r="R983" i="41" s="1"/>
  <c r="F999" i="41"/>
  <c r="I980" i="41"/>
  <c r="F998" i="41"/>
  <c r="I976" i="41"/>
  <c r="F979" i="41"/>
  <c r="I975" i="41"/>
  <c r="X976" i="41"/>
  <c r="X1000" i="41"/>
  <c r="W978" i="41"/>
  <c r="R978" i="41" s="1"/>
  <c r="I979" i="41"/>
  <c r="X1003" i="41"/>
  <c r="F1004" i="41"/>
  <c r="X981" i="41"/>
  <c r="I982" i="41"/>
  <c r="X1007" i="41"/>
  <c r="W980" i="41"/>
  <c r="R980" i="41" s="1"/>
  <c r="X984" i="41"/>
  <c r="X1008" i="41"/>
  <c r="X986" i="41"/>
  <c r="X1006" i="41"/>
  <c r="F985" i="41"/>
  <c r="F1008" i="41"/>
  <c r="X1004" i="41"/>
  <c r="F1003" i="41"/>
  <c r="I981" i="41"/>
  <c r="F1005" i="41"/>
  <c r="I985" i="41"/>
  <c r="F986" i="41"/>
  <c r="F983" i="41"/>
  <c r="I984" i="41"/>
  <c r="X985" i="41"/>
  <c r="F1009" i="41"/>
  <c r="W984" i="41"/>
  <c r="R984" i="41" s="1"/>
  <c r="W985" i="41"/>
  <c r="R985" i="41" s="1"/>
  <c r="W986" i="41"/>
  <c r="R986" i="41" s="1"/>
  <c r="W982" i="41"/>
  <c r="R982" i="41" s="1"/>
  <c r="I983" i="41"/>
  <c r="X1009" i="41"/>
  <c r="F1007" i="41"/>
  <c r="F984" i="41"/>
  <c r="I986" i="41"/>
  <c r="L937" i="41"/>
  <c r="M937" i="41"/>
  <c r="M960" i="41"/>
  <c r="L960" i="41"/>
  <c r="M933" i="41"/>
  <c r="L933" i="41"/>
  <c r="D1017" i="41"/>
  <c r="D1040" i="41" s="1"/>
  <c r="P1015" i="41"/>
  <c r="P1038" i="41" s="1"/>
  <c r="D1014" i="41"/>
  <c r="D1037" i="41" s="1"/>
  <c r="A1059" i="41"/>
  <c r="S1017" i="41"/>
  <c r="S1040" i="41" s="1"/>
  <c r="B1017" i="41"/>
  <c r="B1040" i="41" s="1"/>
  <c r="H1015" i="41"/>
  <c r="H1038" i="41" s="1"/>
  <c r="N1017" i="41"/>
  <c r="N1040" i="41" s="1"/>
  <c r="G1016" i="41"/>
  <c r="G1039" i="41" s="1"/>
  <c r="X1014" i="41"/>
  <c r="J1017" i="41"/>
  <c r="J1040" i="41" s="1"/>
  <c r="U1015" i="41"/>
  <c r="U1038" i="41" s="1"/>
  <c r="M895" i="41"/>
  <c r="M935" i="41"/>
  <c r="L935" i="41"/>
  <c r="M931" i="41"/>
  <c r="L931" i="41"/>
  <c r="L952" i="41"/>
  <c r="M952" i="41"/>
  <c r="M918" i="41"/>
  <c r="L936" i="41"/>
  <c r="M936" i="41"/>
  <c r="M958" i="41"/>
  <c r="L958" i="41"/>
  <c r="L929" i="41"/>
  <c r="M929" i="41"/>
  <c r="M930" i="41"/>
  <c r="L930" i="41"/>
  <c r="M940" i="41"/>
  <c r="L940" i="41"/>
  <c r="M959" i="41"/>
  <c r="L959" i="41"/>
  <c r="G941" i="41"/>
  <c r="M963" i="41"/>
  <c r="L963" i="41"/>
  <c r="M961" i="41"/>
  <c r="L961" i="41"/>
  <c r="L934" i="41"/>
  <c r="M934" i="41"/>
  <c r="W953" i="41"/>
  <c r="R953" i="41" s="1"/>
  <c r="I952" i="41"/>
  <c r="W952" i="41"/>
  <c r="R952" i="41" s="1"/>
  <c r="I953" i="41"/>
  <c r="I954" i="41"/>
  <c r="W955" i="41"/>
  <c r="R955" i="41" s="1"/>
  <c r="W957" i="41"/>
  <c r="R957" i="41" s="1"/>
  <c r="I960" i="41"/>
  <c r="W961" i="41"/>
  <c r="R961" i="41" s="1"/>
  <c r="I955" i="41"/>
  <c r="W956" i="41"/>
  <c r="R956" i="41" s="1"/>
  <c r="I957" i="41"/>
  <c r="I958" i="41"/>
  <c r="W960" i="41"/>
  <c r="R960" i="41" s="1"/>
  <c r="W954" i="41"/>
  <c r="R954" i="41" s="1"/>
  <c r="W958" i="41"/>
  <c r="R958" i="41" s="1"/>
  <c r="I956" i="41"/>
  <c r="I959" i="41"/>
  <c r="W963" i="41"/>
  <c r="R963" i="41" s="1"/>
  <c r="W962" i="41"/>
  <c r="R962" i="41" s="1"/>
  <c r="I963" i="41"/>
  <c r="I961" i="41"/>
  <c r="I962" i="41"/>
  <c r="W959" i="41"/>
  <c r="R959" i="41" s="1"/>
  <c r="G964" i="41"/>
  <c r="M962" i="41"/>
  <c r="L962" i="41"/>
  <c r="M932" i="41"/>
  <c r="L932" i="41"/>
  <c r="M956" i="41"/>
  <c r="L956" i="41"/>
  <c r="L957" i="41"/>
  <c r="M957" i="41"/>
  <c r="G825" i="36" l="1"/>
  <c r="G802" i="36"/>
  <c r="M824" i="36"/>
  <c r="L824" i="36"/>
  <c r="L801" i="36"/>
  <c r="M801" i="36"/>
  <c r="L792" i="36"/>
  <c r="M792" i="36"/>
  <c r="M815" i="36"/>
  <c r="L815" i="36"/>
  <c r="F844" i="36"/>
  <c r="X841" i="36"/>
  <c r="F862" i="36"/>
  <c r="F868" i="36"/>
  <c r="X845" i="36"/>
  <c r="W841" i="36"/>
  <c r="R841" i="36" s="1"/>
  <c r="F838" i="36"/>
  <c r="W840" i="36"/>
  <c r="R840" i="36" s="1"/>
  <c r="F863" i="36"/>
  <c r="X868" i="36"/>
  <c r="F842" i="36"/>
  <c r="X860" i="36"/>
  <c r="X842" i="36"/>
  <c r="F846" i="36"/>
  <c r="X864" i="36"/>
  <c r="F836" i="36"/>
  <c r="F841" i="36"/>
  <c r="X843" i="36"/>
  <c r="W843" i="36"/>
  <c r="R843" i="36" s="1"/>
  <c r="W836" i="36"/>
  <c r="R836" i="36" s="1"/>
  <c r="W838" i="36"/>
  <c r="R838" i="36" s="1"/>
  <c r="I839" i="36"/>
  <c r="W839" i="36"/>
  <c r="R839" i="36" s="1"/>
  <c r="X847" i="36"/>
  <c r="I845" i="36"/>
  <c r="X867" i="36"/>
  <c r="X862" i="36"/>
  <c r="F866" i="36"/>
  <c r="F865" i="36"/>
  <c r="W846" i="36"/>
  <c r="R846" i="36" s="1"/>
  <c r="I844" i="36"/>
  <c r="X836" i="36"/>
  <c r="X837" i="36"/>
  <c r="F870" i="36"/>
  <c r="I840" i="36"/>
  <c r="I843" i="36"/>
  <c r="F845" i="36"/>
  <c r="F847" i="36"/>
  <c r="W837" i="36"/>
  <c r="R837" i="36" s="1"/>
  <c r="X859" i="36"/>
  <c r="F861" i="36"/>
  <c r="I836" i="36"/>
  <c r="X861" i="36"/>
  <c r="X865" i="36"/>
  <c r="X866" i="36"/>
  <c r="X840" i="36"/>
  <c r="I838" i="36"/>
  <c r="X869" i="36"/>
  <c r="X846" i="36"/>
  <c r="X844" i="36"/>
  <c r="F867" i="36"/>
  <c r="I842" i="36"/>
  <c r="F864" i="36"/>
  <c r="X838" i="36"/>
  <c r="F839" i="36"/>
  <c r="W844" i="36"/>
  <c r="R844" i="36" s="1"/>
  <c r="F869" i="36"/>
  <c r="W847" i="36"/>
  <c r="R847" i="36" s="1"/>
  <c r="I837" i="36"/>
  <c r="I846" i="36"/>
  <c r="X863" i="36"/>
  <c r="X839" i="36"/>
  <c r="F859" i="36"/>
  <c r="F837" i="36"/>
  <c r="F843" i="36"/>
  <c r="W845" i="36"/>
  <c r="R845" i="36" s="1"/>
  <c r="D852" i="36"/>
  <c r="W842" i="36"/>
  <c r="R842" i="36" s="1"/>
  <c r="X870" i="36"/>
  <c r="I847" i="36"/>
  <c r="I841" i="36"/>
  <c r="F860" i="36"/>
  <c r="F840" i="36"/>
  <c r="L823" i="36"/>
  <c r="M823" i="36"/>
  <c r="L797" i="36"/>
  <c r="M797" i="36"/>
  <c r="M756" i="36"/>
  <c r="L790" i="36"/>
  <c r="M790" i="36"/>
  <c r="M822" i="36"/>
  <c r="L822" i="36"/>
  <c r="W817" i="36"/>
  <c r="R817" i="36" s="1"/>
  <c r="I820" i="36"/>
  <c r="W822" i="36"/>
  <c r="R822" i="36" s="1"/>
  <c r="W818" i="36"/>
  <c r="R818" i="36" s="1"/>
  <c r="W823" i="36"/>
  <c r="R823" i="36" s="1"/>
  <c r="W820" i="36"/>
  <c r="R820" i="36" s="1"/>
  <c r="W813" i="36"/>
  <c r="R813" i="36" s="1"/>
  <c r="W816" i="36"/>
  <c r="R816" i="36" s="1"/>
  <c r="I813" i="36"/>
  <c r="I819" i="36"/>
  <c r="I823" i="36"/>
  <c r="W814" i="36"/>
  <c r="R814" i="36" s="1"/>
  <c r="I824" i="36"/>
  <c r="I818" i="36"/>
  <c r="I822" i="36"/>
  <c r="I814" i="36"/>
  <c r="I816" i="36"/>
  <c r="W815" i="36"/>
  <c r="R815" i="36" s="1"/>
  <c r="I821" i="36"/>
  <c r="W821" i="36"/>
  <c r="R821" i="36" s="1"/>
  <c r="I815" i="36"/>
  <c r="W819" i="36"/>
  <c r="R819" i="36" s="1"/>
  <c r="W824" i="36"/>
  <c r="R824" i="36" s="1"/>
  <c r="I817" i="36"/>
  <c r="L793" i="36"/>
  <c r="M793" i="36"/>
  <c r="A920" i="36"/>
  <c r="A967" i="36"/>
  <c r="A966" i="36" s="1"/>
  <c r="L800" i="36"/>
  <c r="M800" i="36"/>
  <c r="M814" i="36"/>
  <c r="L814" i="36"/>
  <c r="G877" i="36"/>
  <c r="G900" i="36" s="1"/>
  <c r="H876" i="36"/>
  <c r="H899" i="36" s="1"/>
  <c r="U876" i="36"/>
  <c r="U899" i="36" s="1"/>
  <c r="P876" i="36"/>
  <c r="P899" i="36" s="1"/>
  <c r="D878" i="36"/>
  <c r="D901" i="36" s="1"/>
  <c r="B878" i="36"/>
  <c r="B901" i="36" s="1"/>
  <c r="S878" i="36"/>
  <c r="S901" i="36" s="1"/>
  <c r="N878" i="36"/>
  <c r="N901" i="36" s="1"/>
  <c r="J878" i="36"/>
  <c r="J901" i="36" s="1"/>
  <c r="D875" i="36"/>
  <c r="L799" i="36"/>
  <c r="M799" i="36"/>
  <c r="M795" i="36"/>
  <c r="L795" i="36"/>
  <c r="M817" i="36"/>
  <c r="L817" i="36"/>
  <c r="L798" i="36"/>
  <c r="M798" i="36"/>
  <c r="M794" i="36"/>
  <c r="L794" i="36"/>
  <c r="M779" i="36"/>
  <c r="L819" i="36"/>
  <c r="M819" i="36"/>
  <c r="L791" i="36"/>
  <c r="M791" i="36"/>
  <c r="M818" i="36"/>
  <c r="L818" i="36"/>
  <c r="M821" i="36"/>
  <c r="L821" i="36"/>
  <c r="L813" i="36"/>
  <c r="M813" i="36"/>
  <c r="M796" i="36"/>
  <c r="L796" i="36"/>
  <c r="L820" i="36"/>
  <c r="M820" i="36"/>
  <c r="M816" i="36"/>
  <c r="L816" i="36"/>
  <c r="L984" i="41"/>
  <c r="M984" i="41"/>
  <c r="M998" i="41"/>
  <c r="L998" i="41"/>
  <c r="M978" i="41"/>
  <c r="L978" i="41"/>
  <c r="I998" i="41"/>
  <c r="W1000" i="41"/>
  <c r="R1000" i="41" s="1"/>
  <c r="W1003" i="41"/>
  <c r="R1003" i="41" s="1"/>
  <c r="I1004" i="41"/>
  <c r="W1004" i="41"/>
  <c r="R1004" i="41" s="1"/>
  <c r="I1000" i="41"/>
  <c r="W1001" i="41"/>
  <c r="R1001" i="41" s="1"/>
  <c r="W1002" i="41"/>
  <c r="R1002" i="41" s="1"/>
  <c r="I1003" i="41"/>
  <c r="I1005" i="41"/>
  <c r="W1006" i="41"/>
  <c r="R1006" i="41" s="1"/>
  <c r="I1001" i="41"/>
  <c r="I1002" i="41"/>
  <c r="I999" i="41"/>
  <c r="W998" i="41"/>
  <c r="R998" i="41" s="1"/>
  <c r="W999" i="41"/>
  <c r="R999" i="41" s="1"/>
  <c r="W1007" i="41"/>
  <c r="R1007" i="41" s="1"/>
  <c r="I1009" i="41"/>
  <c r="I1006" i="41"/>
  <c r="I1007" i="41"/>
  <c r="I1008" i="41"/>
  <c r="W1008" i="41"/>
  <c r="R1008" i="41" s="1"/>
  <c r="W1005" i="41"/>
  <c r="R1005" i="41" s="1"/>
  <c r="W1009" i="41"/>
  <c r="R1009" i="41" s="1"/>
  <c r="M941" i="41"/>
  <c r="L1000" i="41"/>
  <c r="M1000" i="41"/>
  <c r="M1001" i="41"/>
  <c r="L1001" i="41"/>
  <c r="M977" i="41"/>
  <c r="L977" i="41"/>
  <c r="L985" i="41"/>
  <c r="M985" i="41"/>
  <c r="M1004" i="41"/>
  <c r="L1004" i="41"/>
  <c r="L1007" i="41"/>
  <c r="M1007" i="41"/>
  <c r="L976" i="41"/>
  <c r="M976" i="41"/>
  <c r="M983" i="41"/>
  <c r="L983" i="41"/>
  <c r="M975" i="41"/>
  <c r="L975" i="41"/>
  <c r="S1063" i="41"/>
  <c r="S1086" i="41" s="1"/>
  <c r="B1063" i="41"/>
  <c r="B1086" i="41" s="1"/>
  <c r="H1061" i="41"/>
  <c r="H1084" i="41" s="1"/>
  <c r="N1063" i="41"/>
  <c r="N1086" i="41" s="1"/>
  <c r="G1062" i="41"/>
  <c r="G1085" i="41" s="1"/>
  <c r="X1060" i="41"/>
  <c r="J1063" i="41"/>
  <c r="J1086" i="41" s="1"/>
  <c r="U1061" i="41"/>
  <c r="U1084" i="41" s="1"/>
  <c r="D1063" i="41"/>
  <c r="D1086" i="41" s="1"/>
  <c r="P1061" i="41"/>
  <c r="P1084" i="41" s="1"/>
  <c r="D1060" i="41"/>
  <c r="D1083" i="41" s="1"/>
  <c r="A1105" i="41"/>
  <c r="M1009" i="41"/>
  <c r="L1009" i="41"/>
  <c r="L982" i="41"/>
  <c r="M982" i="41"/>
  <c r="M981" i="41"/>
  <c r="L981" i="41"/>
  <c r="L1005" i="41"/>
  <c r="M1005" i="41"/>
  <c r="W1021" i="41"/>
  <c r="R1021" i="41" s="1"/>
  <c r="I1022" i="41"/>
  <c r="X1046" i="41"/>
  <c r="X1047" i="41"/>
  <c r="F1024" i="41"/>
  <c r="F1026" i="41"/>
  <c r="I1027" i="41"/>
  <c r="X1022" i="41"/>
  <c r="F1046" i="41"/>
  <c r="F1047" i="41"/>
  <c r="X1024" i="41"/>
  <c r="F1025" i="41"/>
  <c r="X1021" i="41"/>
  <c r="F1045" i="41"/>
  <c r="F1022" i="41"/>
  <c r="F1023" i="41"/>
  <c r="W1024" i="41"/>
  <c r="R1024" i="41" s="1"/>
  <c r="W1025" i="41"/>
  <c r="R1025" i="41" s="1"/>
  <c r="X1048" i="41"/>
  <c r="X1045" i="41"/>
  <c r="W1022" i="41"/>
  <c r="R1022" i="41" s="1"/>
  <c r="I1023" i="41"/>
  <c r="F1048" i="41"/>
  <c r="W1026" i="41"/>
  <c r="R1026" i="41" s="1"/>
  <c r="F1027" i="41"/>
  <c r="F1051" i="41"/>
  <c r="F1028" i="41"/>
  <c r="X1029" i="41"/>
  <c r="F1021" i="41"/>
  <c r="W1023" i="41"/>
  <c r="R1023" i="41" s="1"/>
  <c r="I1024" i="41"/>
  <c r="I1025" i="41"/>
  <c r="X1051" i="41"/>
  <c r="X1028" i="41"/>
  <c r="F1029" i="41"/>
  <c r="X1037" i="41"/>
  <c r="F1044" i="41"/>
  <c r="X1044" i="41"/>
  <c r="X1050" i="41"/>
  <c r="I1021" i="41"/>
  <c r="X1023" i="41"/>
  <c r="X1026" i="41"/>
  <c r="X1049" i="41"/>
  <c r="F1050" i="41"/>
  <c r="F1052" i="41"/>
  <c r="F1049" i="41"/>
  <c r="W1027" i="41"/>
  <c r="R1027" i="41" s="1"/>
  <c r="I1029" i="41"/>
  <c r="X1054" i="41"/>
  <c r="I1031" i="41"/>
  <c r="F1032" i="41"/>
  <c r="W1028" i="41"/>
  <c r="R1028" i="41" s="1"/>
  <c r="X1030" i="41"/>
  <c r="F1054" i="41"/>
  <c r="W1031" i="41"/>
  <c r="R1031" i="41" s="1"/>
  <c r="I1028" i="41"/>
  <c r="X1052" i="41"/>
  <c r="W1030" i="41"/>
  <c r="R1030" i="41" s="1"/>
  <c r="X1032" i="41"/>
  <c r="F1030" i="41"/>
  <c r="F1055" i="41"/>
  <c r="X1025" i="41"/>
  <c r="W1032" i="41"/>
  <c r="R1032" i="41" s="1"/>
  <c r="I1026" i="41"/>
  <c r="W1029" i="41"/>
  <c r="R1029" i="41" s="1"/>
  <c r="F1053" i="41"/>
  <c r="F1031" i="41"/>
  <c r="X1055" i="41"/>
  <c r="X1027" i="41"/>
  <c r="I1030" i="41"/>
  <c r="X1053" i="41"/>
  <c r="X1031" i="41"/>
  <c r="I1032" i="41"/>
  <c r="L1006" i="41"/>
  <c r="M1006" i="41"/>
  <c r="M980" i="41"/>
  <c r="L980" i="41"/>
  <c r="M964" i="41"/>
  <c r="L986" i="41"/>
  <c r="M986" i="41"/>
  <c r="L1003" i="41"/>
  <c r="M1003" i="41"/>
  <c r="G1010" i="41"/>
  <c r="L1002" i="41"/>
  <c r="M1002" i="41"/>
  <c r="L1008" i="41"/>
  <c r="M1008" i="41"/>
  <c r="L999" i="41"/>
  <c r="M999" i="41"/>
  <c r="M979" i="41"/>
  <c r="L979" i="41"/>
  <c r="G987" i="41"/>
  <c r="H968" i="36" l="1"/>
  <c r="H991" i="36" s="1"/>
  <c r="U968" i="36"/>
  <c r="U991" i="36" s="1"/>
  <c r="N970" i="36"/>
  <c r="N993" i="36" s="1"/>
  <c r="D967" i="36"/>
  <c r="P968" i="36"/>
  <c r="P991" i="36" s="1"/>
  <c r="G969" i="36"/>
  <c r="G992" i="36" s="1"/>
  <c r="D970" i="36"/>
  <c r="D993" i="36" s="1"/>
  <c r="B970" i="36"/>
  <c r="B993" i="36" s="1"/>
  <c r="J970" i="36"/>
  <c r="J993" i="36" s="1"/>
  <c r="S970" i="36"/>
  <c r="S993" i="36" s="1"/>
  <c r="L839" i="36"/>
  <c r="M839" i="36"/>
  <c r="M802" i="36"/>
  <c r="M869" i="36"/>
  <c r="L869" i="36"/>
  <c r="M859" i="36"/>
  <c r="L859" i="36"/>
  <c r="L836" i="36"/>
  <c r="M836" i="36"/>
  <c r="M847" i="36"/>
  <c r="L847" i="36"/>
  <c r="G848" i="36"/>
  <c r="L840" i="36"/>
  <c r="M840" i="36"/>
  <c r="G871" i="36"/>
  <c r="L864" i="36"/>
  <c r="M864" i="36"/>
  <c r="M838" i="36"/>
  <c r="L838" i="36"/>
  <c r="L863" i="36"/>
  <c r="M863" i="36"/>
  <c r="L845" i="36"/>
  <c r="M845" i="36"/>
  <c r="F911" i="36"/>
  <c r="F909" i="36"/>
  <c r="F891" i="36"/>
  <c r="F915" i="36"/>
  <c r="W888" i="36"/>
  <c r="R888" i="36" s="1"/>
  <c r="X912" i="36"/>
  <c r="X911" i="36"/>
  <c r="I892" i="36"/>
  <c r="W892" i="36"/>
  <c r="R892" i="36" s="1"/>
  <c r="I893" i="36"/>
  <c r="F906" i="36"/>
  <c r="X905" i="36"/>
  <c r="W893" i="36"/>
  <c r="R893" i="36" s="1"/>
  <c r="I884" i="36"/>
  <c r="X884" i="36"/>
  <c r="F882" i="36"/>
  <c r="F885" i="36"/>
  <c r="W885" i="36"/>
  <c r="R885" i="36" s="1"/>
  <c r="I886" i="36"/>
  <c r="F910" i="36"/>
  <c r="W891" i="36"/>
  <c r="R891" i="36" s="1"/>
  <c r="F890" i="36"/>
  <c r="X891" i="36"/>
  <c r="X909" i="36"/>
  <c r="X908" i="36"/>
  <c r="I891" i="36"/>
  <c r="I889" i="36"/>
  <c r="X887" i="36"/>
  <c r="F892" i="36"/>
  <c r="X890" i="36"/>
  <c r="F887" i="36"/>
  <c r="W887" i="36"/>
  <c r="R887" i="36" s="1"/>
  <c r="X916" i="36"/>
  <c r="X914" i="36"/>
  <c r="F914" i="36"/>
  <c r="W883" i="36"/>
  <c r="R883" i="36" s="1"/>
  <c r="I883" i="36"/>
  <c r="X907" i="36"/>
  <c r="I882" i="36"/>
  <c r="X892" i="36"/>
  <c r="W886" i="36"/>
  <c r="R886" i="36" s="1"/>
  <c r="F916" i="36"/>
  <c r="X886" i="36"/>
  <c r="F908" i="36"/>
  <c r="F907" i="36"/>
  <c r="D898" i="36"/>
  <c r="I888" i="36"/>
  <c r="X885" i="36"/>
  <c r="W884" i="36"/>
  <c r="R884" i="36" s="1"/>
  <c r="W890" i="36"/>
  <c r="R890" i="36" s="1"/>
  <c r="I887" i="36"/>
  <c r="W889" i="36"/>
  <c r="R889" i="36" s="1"/>
  <c r="I890" i="36"/>
  <c r="F913" i="36"/>
  <c r="X910" i="36"/>
  <c r="F884" i="36"/>
  <c r="X915" i="36"/>
  <c r="F912" i="36"/>
  <c r="X888" i="36"/>
  <c r="X906" i="36"/>
  <c r="X883" i="36"/>
  <c r="W882" i="36"/>
  <c r="R882" i="36" s="1"/>
  <c r="I885" i="36"/>
  <c r="X913" i="36"/>
  <c r="F905" i="36"/>
  <c r="X889" i="36"/>
  <c r="X882" i="36"/>
  <c r="F883" i="36"/>
  <c r="X893" i="36"/>
  <c r="F889" i="36"/>
  <c r="F888" i="36"/>
  <c r="F893" i="36"/>
  <c r="F886" i="36"/>
  <c r="M865" i="36"/>
  <c r="L865" i="36"/>
  <c r="L860" i="36"/>
  <c r="M860" i="36"/>
  <c r="J924" i="36"/>
  <c r="J947" i="36" s="1"/>
  <c r="S924" i="36"/>
  <c r="S947" i="36" s="1"/>
  <c r="U922" i="36"/>
  <c r="U945" i="36" s="1"/>
  <c r="D921" i="36"/>
  <c r="N924" i="36"/>
  <c r="N947" i="36" s="1"/>
  <c r="G923" i="36"/>
  <c r="G946" i="36" s="1"/>
  <c r="H922" i="36"/>
  <c r="H945" i="36" s="1"/>
  <c r="B924" i="36"/>
  <c r="B947" i="36" s="1"/>
  <c r="D924" i="36"/>
  <c r="D947" i="36" s="1"/>
  <c r="P922" i="36"/>
  <c r="P945" i="36" s="1"/>
  <c r="L842" i="36"/>
  <c r="M842" i="36"/>
  <c r="W870" i="36"/>
  <c r="R870" i="36" s="1"/>
  <c r="I863" i="36"/>
  <c r="W869" i="36"/>
  <c r="R869" i="36" s="1"/>
  <c r="W866" i="36"/>
  <c r="R866" i="36" s="1"/>
  <c r="W867" i="36"/>
  <c r="R867" i="36" s="1"/>
  <c r="I866" i="36"/>
  <c r="W860" i="36"/>
  <c r="R860" i="36" s="1"/>
  <c r="I861" i="36"/>
  <c r="I868" i="36"/>
  <c r="W861" i="36"/>
  <c r="R861" i="36" s="1"/>
  <c r="I864" i="36"/>
  <c r="W865" i="36"/>
  <c r="R865" i="36" s="1"/>
  <c r="W859" i="36"/>
  <c r="R859" i="36" s="1"/>
  <c r="I869" i="36"/>
  <c r="W862" i="36"/>
  <c r="R862" i="36" s="1"/>
  <c r="I865" i="36"/>
  <c r="W863" i="36"/>
  <c r="R863" i="36" s="1"/>
  <c r="I862" i="36"/>
  <c r="I859" i="36"/>
  <c r="I870" i="36"/>
  <c r="I860" i="36"/>
  <c r="W864" i="36"/>
  <c r="R864" i="36" s="1"/>
  <c r="W868" i="36"/>
  <c r="R868" i="36" s="1"/>
  <c r="I867" i="36"/>
  <c r="L861" i="36"/>
  <c r="M861" i="36"/>
  <c r="L862" i="36"/>
  <c r="M862" i="36"/>
  <c r="L870" i="36"/>
  <c r="M870" i="36"/>
  <c r="M866" i="36"/>
  <c r="L866" i="36"/>
  <c r="M844" i="36"/>
  <c r="L844" i="36"/>
  <c r="L867" i="36"/>
  <c r="M867" i="36"/>
  <c r="L843" i="36"/>
  <c r="M843" i="36"/>
  <c r="M868" i="36"/>
  <c r="L868" i="36"/>
  <c r="M841" i="36"/>
  <c r="L841" i="36"/>
  <c r="M825" i="36"/>
  <c r="M846" i="36"/>
  <c r="L846" i="36"/>
  <c r="L837" i="36"/>
  <c r="M837" i="36"/>
  <c r="M1055" i="41"/>
  <c r="L1055" i="41"/>
  <c r="I1049" i="41"/>
  <c r="I1044" i="41"/>
  <c r="W1049" i="41"/>
  <c r="R1049" i="41" s="1"/>
  <c r="W1046" i="41"/>
  <c r="R1046" i="41" s="1"/>
  <c r="I1047" i="41"/>
  <c r="W1047" i="41"/>
  <c r="R1047" i="41" s="1"/>
  <c r="W1045" i="41"/>
  <c r="R1045" i="41" s="1"/>
  <c r="I1046" i="41"/>
  <c r="W1048" i="41"/>
  <c r="R1048" i="41" s="1"/>
  <c r="W1044" i="41"/>
  <c r="R1044" i="41" s="1"/>
  <c r="I1045" i="41"/>
  <c r="I1048" i="41"/>
  <c r="W1051" i="41"/>
  <c r="R1051" i="41" s="1"/>
  <c r="I1053" i="41"/>
  <c r="W1055" i="41"/>
  <c r="R1055" i="41" s="1"/>
  <c r="W1050" i="41"/>
  <c r="R1050" i="41" s="1"/>
  <c r="W1053" i="41"/>
  <c r="R1053" i="41" s="1"/>
  <c r="I1050" i="41"/>
  <c r="I1054" i="41"/>
  <c r="I1052" i="41"/>
  <c r="W1054" i="41"/>
  <c r="R1054" i="41" s="1"/>
  <c r="W1052" i="41"/>
  <c r="R1052" i="41" s="1"/>
  <c r="I1051" i="41"/>
  <c r="I1055" i="41"/>
  <c r="L1029" i="41"/>
  <c r="M1029" i="41"/>
  <c r="M1045" i="41"/>
  <c r="L1045" i="41"/>
  <c r="L1047" i="41"/>
  <c r="M1047" i="41"/>
  <c r="M987" i="41"/>
  <c r="L1032" i="41"/>
  <c r="M1032" i="41"/>
  <c r="M1049" i="41"/>
  <c r="L1049" i="41"/>
  <c r="M1048" i="41"/>
  <c r="L1048" i="41"/>
  <c r="M1024" i="41"/>
  <c r="L1024" i="41"/>
  <c r="M1046" i="41"/>
  <c r="L1046" i="41"/>
  <c r="M1026" i="41"/>
  <c r="L1026" i="41"/>
  <c r="M1028" i="41"/>
  <c r="L1028" i="41"/>
  <c r="M1010" i="41"/>
  <c r="M1052" i="41"/>
  <c r="L1052" i="41"/>
  <c r="M1054" i="41"/>
  <c r="L1054" i="41"/>
  <c r="M1023" i="41"/>
  <c r="L1023" i="41"/>
  <c r="M1051" i="41"/>
  <c r="L1051" i="41"/>
  <c r="M1031" i="41"/>
  <c r="L1031" i="41"/>
  <c r="M1022" i="41"/>
  <c r="L1022" i="41"/>
  <c r="M1053" i="41"/>
  <c r="L1053" i="41"/>
  <c r="M1050" i="41"/>
  <c r="L1050" i="41"/>
  <c r="I1067" i="41"/>
  <c r="F1069" i="41"/>
  <c r="F1090" i="41"/>
  <c r="F1091" i="41"/>
  <c r="X1092" i="41"/>
  <c r="F1070" i="41"/>
  <c r="W1071" i="41"/>
  <c r="R1071" i="41" s="1"/>
  <c r="W1072" i="41"/>
  <c r="R1072" i="41" s="1"/>
  <c r="X1067" i="41"/>
  <c r="I1068" i="41"/>
  <c r="X1091" i="41"/>
  <c r="I1069" i="41"/>
  <c r="F1092" i="41"/>
  <c r="X1070" i="41"/>
  <c r="X1083" i="41"/>
  <c r="W1069" i="41"/>
  <c r="R1069" i="41" s="1"/>
  <c r="X1093" i="41"/>
  <c r="W1070" i="41"/>
  <c r="R1070" i="41" s="1"/>
  <c r="F1071" i="41"/>
  <c r="W1067" i="41"/>
  <c r="R1067" i="41" s="1"/>
  <c r="X1068" i="41"/>
  <c r="F1093" i="41"/>
  <c r="X1095" i="41"/>
  <c r="F1072" i="41"/>
  <c r="X1096" i="41"/>
  <c r="I1073" i="41"/>
  <c r="W1068" i="41"/>
  <c r="R1068" i="41" s="1"/>
  <c r="X1069" i="41"/>
  <c r="I1070" i="41"/>
  <c r="F1095" i="41"/>
  <c r="X1072" i="41"/>
  <c r="F1096" i="41"/>
  <c r="W1073" i="41"/>
  <c r="R1073" i="41" s="1"/>
  <c r="X1090" i="41"/>
  <c r="I1072" i="41"/>
  <c r="F1067" i="41"/>
  <c r="F1068" i="41"/>
  <c r="X1071" i="41"/>
  <c r="X1094" i="41"/>
  <c r="F1073" i="41"/>
  <c r="X1074" i="41"/>
  <c r="X1097" i="41"/>
  <c r="F1097" i="41"/>
  <c r="W1075" i="41"/>
  <c r="R1075" i="41" s="1"/>
  <c r="F1101" i="41"/>
  <c r="I1076" i="41"/>
  <c r="I1078" i="41"/>
  <c r="F1098" i="41"/>
  <c r="X1075" i="41"/>
  <c r="F1099" i="41"/>
  <c r="X1101" i="41"/>
  <c r="W1078" i="41"/>
  <c r="R1078" i="41" s="1"/>
  <c r="X1073" i="41"/>
  <c r="F1074" i="41"/>
  <c r="X1098" i="41"/>
  <c r="I1075" i="41"/>
  <c r="X1099" i="41"/>
  <c r="X1076" i="41"/>
  <c r="F1077" i="41"/>
  <c r="I1071" i="41"/>
  <c r="I1074" i="41"/>
  <c r="F1075" i="41"/>
  <c r="W1076" i="41"/>
  <c r="R1076" i="41" s="1"/>
  <c r="I1077" i="41"/>
  <c r="F1078" i="41"/>
  <c r="F1094" i="41"/>
  <c r="W1074" i="41"/>
  <c r="R1074" i="41" s="1"/>
  <c r="W1077" i="41"/>
  <c r="R1077" i="41" s="1"/>
  <c r="X1100" i="41"/>
  <c r="F1076" i="41"/>
  <c r="F1100" i="41"/>
  <c r="X1078" i="41"/>
  <c r="X1077" i="41"/>
  <c r="M1025" i="41"/>
  <c r="L1025" i="41"/>
  <c r="L1044" i="41"/>
  <c r="M1044" i="41"/>
  <c r="M1027" i="41"/>
  <c r="L1027" i="41"/>
  <c r="M1030" i="41"/>
  <c r="L1030" i="41"/>
  <c r="G1056" i="41"/>
  <c r="G1033" i="41"/>
  <c r="M1021" i="41"/>
  <c r="L1021" i="41"/>
  <c r="N1109" i="41"/>
  <c r="N1132" i="41" s="1"/>
  <c r="G1108" i="41"/>
  <c r="G1131" i="41" s="1"/>
  <c r="X1106" i="41"/>
  <c r="J1109" i="41"/>
  <c r="J1132" i="41" s="1"/>
  <c r="U1107" i="41"/>
  <c r="U1130" i="41" s="1"/>
  <c r="D1106" i="41"/>
  <c r="D1129" i="41" s="1"/>
  <c r="D1109" i="41"/>
  <c r="D1132" i="41" s="1"/>
  <c r="P1107" i="41"/>
  <c r="P1130" i="41" s="1"/>
  <c r="A1151" i="41"/>
  <c r="S1109" i="41"/>
  <c r="S1132" i="41" s="1"/>
  <c r="B1109" i="41"/>
  <c r="B1132" i="41" s="1"/>
  <c r="H1107" i="41"/>
  <c r="H1130" i="41" s="1"/>
  <c r="G917" i="36" l="1"/>
  <c r="M884" i="36"/>
  <c r="L884" i="36"/>
  <c r="L911" i="36"/>
  <c r="M911" i="36"/>
  <c r="M871" i="36"/>
  <c r="I914" i="36"/>
  <c r="W914" i="36"/>
  <c r="R914" i="36" s="1"/>
  <c r="W916" i="36"/>
  <c r="R916" i="36" s="1"/>
  <c r="W910" i="36"/>
  <c r="R910" i="36" s="1"/>
  <c r="I911" i="36"/>
  <c r="I913" i="36"/>
  <c r="I910" i="36"/>
  <c r="I912" i="36"/>
  <c r="W908" i="36"/>
  <c r="R908" i="36" s="1"/>
  <c r="W909" i="36"/>
  <c r="R909" i="36" s="1"/>
  <c r="W912" i="36"/>
  <c r="R912" i="36" s="1"/>
  <c r="W913" i="36"/>
  <c r="R913" i="36" s="1"/>
  <c r="I915" i="36"/>
  <c r="I905" i="36"/>
  <c r="I908" i="36"/>
  <c r="W906" i="36"/>
  <c r="R906" i="36" s="1"/>
  <c r="I907" i="36"/>
  <c r="I906" i="36"/>
  <c r="I909" i="36"/>
  <c r="I916" i="36"/>
  <c r="W907" i="36"/>
  <c r="R907" i="36" s="1"/>
  <c r="W911" i="36"/>
  <c r="R911" i="36" s="1"/>
  <c r="W905" i="36"/>
  <c r="R905" i="36" s="1"/>
  <c r="W915" i="36"/>
  <c r="R915" i="36" s="1"/>
  <c r="L907" i="36"/>
  <c r="M907" i="36"/>
  <c r="L890" i="36"/>
  <c r="M890" i="36"/>
  <c r="M912" i="36"/>
  <c r="L912" i="36"/>
  <c r="M893" i="36"/>
  <c r="L893" i="36"/>
  <c r="M883" i="36"/>
  <c r="L883" i="36"/>
  <c r="M891" i="36"/>
  <c r="L891" i="36"/>
  <c r="L906" i="36"/>
  <c r="M906" i="36"/>
  <c r="L887" i="36"/>
  <c r="M887" i="36"/>
  <c r="M905" i="36"/>
  <c r="L905" i="36"/>
  <c r="L882" i="36"/>
  <c r="M882" i="36"/>
  <c r="M888" i="36"/>
  <c r="L888" i="36"/>
  <c r="L886" i="36"/>
  <c r="M886" i="36"/>
  <c r="F975" i="36"/>
  <c r="F977" i="36"/>
  <c r="W977" i="36"/>
  <c r="R977" i="36" s="1"/>
  <c r="D990" i="36"/>
  <c r="W982" i="36"/>
  <c r="R982" i="36" s="1"/>
  <c r="X1000" i="36"/>
  <c r="F1007" i="36"/>
  <c r="I974" i="36"/>
  <c r="F1006" i="36"/>
  <c r="X984" i="36"/>
  <c r="F1000" i="36"/>
  <c r="F1005" i="36"/>
  <c r="F979" i="36"/>
  <c r="X997" i="36"/>
  <c r="I982" i="36"/>
  <c r="X980" i="36"/>
  <c r="F974" i="36"/>
  <c r="I983" i="36"/>
  <c r="X982" i="36"/>
  <c r="W979" i="36"/>
  <c r="R979" i="36" s="1"/>
  <c r="F999" i="36"/>
  <c r="F997" i="36"/>
  <c r="I980" i="36"/>
  <c r="X1006" i="36"/>
  <c r="X985" i="36"/>
  <c r="I984" i="36"/>
  <c r="F982" i="36"/>
  <c r="X979" i="36"/>
  <c r="W984" i="36"/>
  <c r="R984" i="36" s="1"/>
  <c r="X1002" i="36"/>
  <c r="I981" i="36"/>
  <c r="F1004" i="36"/>
  <c r="W980" i="36"/>
  <c r="R980" i="36" s="1"/>
  <c r="F981" i="36"/>
  <c r="X977" i="36"/>
  <c r="W985" i="36"/>
  <c r="R985" i="36" s="1"/>
  <c r="W981" i="36"/>
  <c r="R981" i="36" s="1"/>
  <c r="W978" i="36"/>
  <c r="R978" i="36" s="1"/>
  <c r="I979" i="36"/>
  <c r="F984" i="36"/>
  <c r="I978" i="36"/>
  <c r="X978" i="36"/>
  <c r="X975" i="36"/>
  <c r="F980" i="36"/>
  <c r="X1003" i="36"/>
  <c r="I985" i="36"/>
  <c r="W983" i="36"/>
  <c r="R983" i="36" s="1"/>
  <c r="X981" i="36"/>
  <c r="X1005" i="36"/>
  <c r="X1008" i="36"/>
  <c r="X1007" i="36"/>
  <c r="F1002" i="36"/>
  <c r="W974" i="36"/>
  <c r="R974" i="36" s="1"/>
  <c r="F978" i="36"/>
  <c r="X1004" i="36"/>
  <c r="I975" i="36"/>
  <c r="F998" i="36"/>
  <c r="X999" i="36"/>
  <c r="F1001" i="36"/>
  <c r="F983" i="36"/>
  <c r="F985" i="36"/>
  <c r="W976" i="36"/>
  <c r="R976" i="36" s="1"/>
  <c r="I977" i="36"/>
  <c r="F976" i="36"/>
  <c r="W975" i="36"/>
  <c r="R975" i="36" s="1"/>
  <c r="F1008" i="36"/>
  <c r="X998" i="36"/>
  <c r="I976" i="36"/>
  <c r="F1003" i="36"/>
  <c r="X974" i="36"/>
  <c r="X976" i="36"/>
  <c r="X983" i="36"/>
  <c r="X1001" i="36"/>
  <c r="L889" i="36"/>
  <c r="M889" i="36"/>
  <c r="M914" i="36"/>
  <c r="L914" i="36"/>
  <c r="M848" i="36"/>
  <c r="L910" i="36"/>
  <c r="M910" i="36"/>
  <c r="X961" i="36"/>
  <c r="W935" i="36"/>
  <c r="R935" i="36" s="1"/>
  <c r="X951" i="36"/>
  <c r="X956" i="36"/>
  <c r="F934" i="36"/>
  <c r="F938" i="36"/>
  <c r="F928" i="36"/>
  <c r="F951" i="36"/>
  <c r="I935" i="36"/>
  <c r="I930" i="36"/>
  <c r="F954" i="36"/>
  <c r="I933" i="36"/>
  <c r="I936" i="36"/>
  <c r="X930" i="36"/>
  <c r="X933" i="36"/>
  <c r="X928" i="36"/>
  <c r="X955" i="36"/>
  <c r="X953" i="36"/>
  <c r="I928" i="36"/>
  <c r="X937" i="36"/>
  <c r="F961" i="36"/>
  <c r="X952" i="36"/>
  <c r="X931" i="36"/>
  <c r="X938" i="36"/>
  <c r="F955" i="36"/>
  <c r="W932" i="36"/>
  <c r="R932" i="36" s="1"/>
  <c r="F960" i="36"/>
  <c r="I929" i="36"/>
  <c r="X934" i="36"/>
  <c r="F932" i="36"/>
  <c r="F952" i="36"/>
  <c r="I938" i="36"/>
  <c r="X936" i="36"/>
  <c r="W939" i="36"/>
  <c r="R939" i="36" s="1"/>
  <c r="I934" i="36"/>
  <c r="W928" i="36"/>
  <c r="R928" i="36" s="1"/>
  <c r="F930" i="36"/>
  <c r="W931" i="36"/>
  <c r="R931" i="36" s="1"/>
  <c r="W933" i="36"/>
  <c r="R933" i="36" s="1"/>
  <c r="W929" i="36"/>
  <c r="R929" i="36" s="1"/>
  <c r="I939" i="36"/>
  <c r="F929" i="36"/>
  <c r="W934" i="36"/>
  <c r="R934" i="36" s="1"/>
  <c r="W936" i="36"/>
  <c r="R936" i="36" s="1"/>
  <c r="X958" i="36"/>
  <c r="F937" i="36"/>
  <c r="F936" i="36"/>
  <c r="W938" i="36"/>
  <c r="R938" i="36" s="1"/>
  <c r="X959" i="36"/>
  <c r="F939" i="36"/>
  <c r="F957" i="36"/>
  <c r="X935" i="36"/>
  <c r="X962" i="36"/>
  <c r="W930" i="36"/>
  <c r="R930" i="36" s="1"/>
  <c r="F956" i="36"/>
  <c r="F953" i="36"/>
  <c r="X929" i="36"/>
  <c r="F959" i="36"/>
  <c r="X939" i="36"/>
  <c r="I937" i="36"/>
  <c r="X957" i="36"/>
  <c r="D944" i="36"/>
  <c r="X954" i="36"/>
  <c r="I931" i="36"/>
  <c r="F935" i="36"/>
  <c r="F962" i="36"/>
  <c r="X932" i="36"/>
  <c r="W937" i="36"/>
  <c r="R937" i="36" s="1"/>
  <c r="X960" i="36"/>
  <c r="F958" i="36"/>
  <c r="F933" i="36"/>
  <c r="I932" i="36"/>
  <c r="F931" i="36"/>
  <c r="M915" i="36"/>
  <c r="L915" i="36"/>
  <c r="L916" i="36"/>
  <c r="M916" i="36"/>
  <c r="L908" i="36"/>
  <c r="M908" i="36"/>
  <c r="M1056" i="41"/>
  <c r="M913" i="36"/>
  <c r="L913" i="36"/>
  <c r="L885" i="36"/>
  <c r="M885" i="36"/>
  <c r="M892" i="36"/>
  <c r="L892" i="36"/>
  <c r="M909" i="36"/>
  <c r="L909" i="36"/>
  <c r="G894" i="36"/>
  <c r="F1136" i="41"/>
  <c r="I1113" i="41"/>
  <c r="F1137" i="41"/>
  <c r="I1116" i="41"/>
  <c r="X1117" i="41"/>
  <c r="X1129" i="41"/>
  <c r="I1114" i="41"/>
  <c r="X1137" i="41"/>
  <c r="F1115" i="41"/>
  <c r="X1138" i="41"/>
  <c r="F1117" i="41"/>
  <c r="X1141" i="41"/>
  <c r="F1113" i="41"/>
  <c r="X1136" i="41"/>
  <c r="X1114" i="41"/>
  <c r="X1115" i="41"/>
  <c r="F1138" i="41"/>
  <c r="X1140" i="41"/>
  <c r="I1117" i="41"/>
  <c r="W1118" i="41"/>
  <c r="R1118" i="41" s="1"/>
  <c r="W1113" i="41"/>
  <c r="R1113" i="41" s="1"/>
  <c r="F1114" i="41"/>
  <c r="I1115" i="41"/>
  <c r="X1139" i="41"/>
  <c r="W1116" i="41"/>
  <c r="R1116" i="41" s="1"/>
  <c r="F1140" i="41"/>
  <c r="W1117" i="41"/>
  <c r="R1117" i="41" s="1"/>
  <c r="X1119" i="41"/>
  <c r="F1142" i="41"/>
  <c r="X1113" i="41"/>
  <c r="W1114" i="41"/>
  <c r="R1114" i="41" s="1"/>
  <c r="W1115" i="41"/>
  <c r="R1115" i="41" s="1"/>
  <c r="F1139" i="41"/>
  <c r="F1116" i="41"/>
  <c r="F1118" i="41"/>
  <c r="W1119" i="41"/>
  <c r="R1119" i="41" s="1"/>
  <c r="I1119" i="41"/>
  <c r="F1120" i="41"/>
  <c r="X1144" i="41"/>
  <c r="W1121" i="41"/>
  <c r="R1121" i="41" s="1"/>
  <c r="X1146" i="41"/>
  <c r="X1123" i="41"/>
  <c r="I1124" i="41"/>
  <c r="F1141" i="41"/>
  <c r="X1120" i="41"/>
  <c r="F1144" i="41"/>
  <c r="F1146" i="41"/>
  <c r="W1123" i="41"/>
  <c r="R1123" i="41" s="1"/>
  <c r="F1147" i="41"/>
  <c r="W1124" i="41"/>
  <c r="R1124" i="41" s="1"/>
  <c r="F1119" i="41"/>
  <c r="I1120" i="41"/>
  <c r="F1121" i="41"/>
  <c r="X1116" i="41"/>
  <c r="I1122" i="41"/>
  <c r="F1145" i="41"/>
  <c r="X1147" i="41"/>
  <c r="F1124" i="41"/>
  <c r="F1122" i="41"/>
  <c r="X1145" i="41"/>
  <c r="X1142" i="41"/>
  <c r="X1122" i="41"/>
  <c r="X1124" i="41"/>
  <c r="I1118" i="41"/>
  <c r="X1143" i="41"/>
  <c r="W1120" i="41"/>
  <c r="R1120" i="41" s="1"/>
  <c r="I1121" i="41"/>
  <c r="W1122" i="41"/>
  <c r="R1122" i="41" s="1"/>
  <c r="F1123" i="41"/>
  <c r="X1118" i="41"/>
  <c r="F1143" i="41"/>
  <c r="X1121" i="41"/>
  <c r="I1123" i="41"/>
  <c r="M1071" i="41"/>
  <c r="L1071" i="41"/>
  <c r="M1070" i="41"/>
  <c r="L1070" i="41"/>
  <c r="M1100" i="41"/>
  <c r="L1100" i="41"/>
  <c r="M1073" i="41"/>
  <c r="L1073" i="41"/>
  <c r="M1068" i="41"/>
  <c r="L1068" i="41"/>
  <c r="L1092" i="41"/>
  <c r="M1092" i="41"/>
  <c r="S1155" i="41"/>
  <c r="S1178" i="41" s="1"/>
  <c r="B1155" i="41"/>
  <c r="B1178" i="41" s="1"/>
  <c r="H1153" i="41"/>
  <c r="H1176" i="41" s="1"/>
  <c r="N1155" i="41"/>
  <c r="N1178" i="41" s="1"/>
  <c r="G1154" i="41"/>
  <c r="G1177" i="41" s="1"/>
  <c r="X1152" i="41"/>
  <c r="J1155" i="41"/>
  <c r="J1178" i="41" s="1"/>
  <c r="U1153" i="41"/>
  <c r="U1176" i="41" s="1"/>
  <c r="D1155" i="41"/>
  <c r="D1178" i="41" s="1"/>
  <c r="P1153" i="41"/>
  <c r="P1176" i="41" s="1"/>
  <c r="D1152" i="41"/>
  <c r="D1175" i="41" s="1"/>
  <c r="A1197" i="41"/>
  <c r="G1079" i="41"/>
  <c r="L1069" i="41"/>
  <c r="M1069" i="41"/>
  <c r="M1101" i="41"/>
  <c r="L1101" i="41"/>
  <c r="M1091" i="41"/>
  <c r="L1091" i="41"/>
  <c r="G1102" i="41"/>
  <c r="M1076" i="41"/>
  <c r="L1076" i="41"/>
  <c r="L1097" i="41"/>
  <c r="M1097" i="41"/>
  <c r="M1090" i="41"/>
  <c r="L1090" i="41"/>
  <c r="M1077" i="41"/>
  <c r="L1077" i="41"/>
  <c r="M1099" i="41"/>
  <c r="L1099" i="41"/>
  <c r="M1075" i="41"/>
  <c r="L1075" i="41"/>
  <c r="L1074" i="41"/>
  <c r="M1074" i="41"/>
  <c r="M1096" i="41"/>
  <c r="L1096" i="41"/>
  <c r="M1093" i="41"/>
  <c r="L1093" i="41"/>
  <c r="M1067" i="41"/>
  <c r="L1067" i="41"/>
  <c r="M1033" i="41"/>
  <c r="M1078" i="41"/>
  <c r="L1078" i="41"/>
  <c r="L1098" i="41"/>
  <c r="M1098" i="41"/>
  <c r="M1094" i="41"/>
  <c r="L1094" i="41"/>
  <c r="M1072" i="41"/>
  <c r="L1072" i="41"/>
  <c r="M1095" i="41"/>
  <c r="L1095" i="41"/>
  <c r="W1094" i="41"/>
  <c r="R1094" i="41" s="1"/>
  <c r="W1091" i="41"/>
  <c r="R1091" i="41" s="1"/>
  <c r="W1092" i="41"/>
  <c r="R1092" i="41" s="1"/>
  <c r="I1094" i="41"/>
  <c r="W1090" i="41"/>
  <c r="R1090" i="41" s="1"/>
  <c r="I1091" i="41"/>
  <c r="I1092" i="41"/>
  <c r="I1093" i="41"/>
  <c r="I1090" i="41"/>
  <c r="W1093" i="41"/>
  <c r="R1093" i="41" s="1"/>
  <c r="I1095" i="41"/>
  <c r="W1095" i="41"/>
  <c r="R1095" i="41" s="1"/>
  <c r="W1096" i="41"/>
  <c r="R1096" i="41" s="1"/>
  <c r="I1097" i="41"/>
  <c r="I1100" i="41"/>
  <c r="W1097" i="41"/>
  <c r="R1097" i="41" s="1"/>
  <c r="W1101" i="41"/>
  <c r="R1101" i="41" s="1"/>
  <c r="I1098" i="41"/>
  <c r="W1099" i="41"/>
  <c r="R1099" i="41" s="1"/>
  <c r="W1098" i="41"/>
  <c r="R1098" i="41" s="1"/>
  <c r="I1101" i="41"/>
  <c r="I1096" i="41"/>
  <c r="I1099" i="41"/>
  <c r="W1100" i="41"/>
  <c r="R1100" i="41" s="1"/>
  <c r="M939" i="36" l="1"/>
  <c r="L939" i="36"/>
  <c r="M953" i="36"/>
  <c r="L953" i="36"/>
  <c r="M999" i="36"/>
  <c r="L999" i="36"/>
  <c r="L1008" i="36"/>
  <c r="M1008" i="36"/>
  <c r="L978" i="36"/>
  <c r="M978" i="36"/>
  <c r="L984" i="36"/>
  <c r="M984" i="36"/>
  <c r="M935" i="36"/>
  <c r="L935" i="36"/>
  <c r="L951" i="36"/>
  <c r="M951" i="36"/>
  <c r="M1007" i="36"/>
  <c r="L1007" i="36"/>
  <c r="L982" i="36"/>
  <c r="M982" i="36"/>
  <c r="L929" i="36"/>
  <c r="M929" i="36"/>
  <c r="L959" i="36"/>
  <c r="M959" i="36"/>
  <c r="M936" i="36"/>
  <c r="L936" i="36"/>
  <c r="L955" i="36"/>
  <c r="M955" i="36"/>
  <c r="L961" i="36"/>
  <c r="M961" i="36"/>
  <c r="L1001" i="36"/>
  <c r="M1001" i="36"/>
  <c r="M1005" i="36"/>
  <c r="L1005" i="36"/>
  <c r="M985" i="36"/>
  <c r="L985" i="36"/>
  <c r="G986" i="36"/>
  <c r="M917" i="36"/>
  <c r="M975" i="36"/>
  <c r="L975" i="36"/>
  <c r="L938" i="36"/>
  <c r="M938" i="36"/>
  <c r="L928" i="36"/>
  <c r="M928" i="36"/>
  <c r="G963" i="36"/>
  <c r="L983" i="36"/>
  <c r="M983" i="36"/>
  <c r="M981" i="36"/>
  <c r="L981" i="36"/>
  <c r="M1006" i="36"/>
  <c r="L1006" i="36"/>
  <c r="L980" i="36"/>
  <c r="M980" i="36"/>
  <c r="M932" i="36"/>
  <c r="L932" i="36"/>
  <c r="L998" i="36"/>
  <c r="M998" i="36"/>
  <c r="L977" i="36"/>
  <c r="M977" i="36"/>
  <c r="L954" i="36"/>
  <c r="M954" i="36"/>
  <c r="M931" i="36"/>
  <c r="L931" i="36"/>
  <c r="L933" i="36"/>
  <c r="M933" i="36"/>
  <c r="G940" i="36"/>
  <c r="M976" i="36"/>
  <c r="L976" i="36"/>
  <c r="L1004" i="36"/>
  <c r="M1004" i="36"/>
  <c r="I954" i="36"/>
  <c r="W953" i="36"/>
  <c r="R953" i="36" s="1"/>
  <c r="I952" i="36"/>
  <c r="I959" i="36"/>
  <c r="W959" i="36"/>
  <c r="R959" i="36" s="1"/>
  <c r="W955" i="36"/>
  <c r="R955" i="36" s="1"/>
  <c r="I958" i="36"/>
  <c r="W952" i="36"/>
  <c r="R952" i="36" s="1"/>
  <c r="W958" i="36"/>
  <c r="R958" i="36" s="1"/>
  <c r="W957" i="36"/>
  <c r="R957" i="36" s="1"/>
  <c r="I956" i="36"/>
  <c r="I955" i="36"/>
  <c r="W962" i="36"/>
  <c r="R962" i="36" s="1"/>
  <c r="I957" i="36"/>
  <c r="W954" i="36"/>
  <c r="R954" i="36" s="1"/>
  <c r="I960" i="36"/>
  <c r="W951" i="36"/>
  <c r="R951" i="36" s="1"/>
  <c r="W956" i="36"/>
  <c r="R956" i="36" s="1"/>
  <c r="I962" i="36"/>
  <c r="I951" i="36"/>
  <c r="W961" i="36"/>
  <c r="R961" i="36" s="1"/>
  <c r="I961" i="36"/>
  <c r="W960" i="36"/>
  <c r="R960" i="36" s="1"/>
  <c r="I953" i="36"/>
  <c r="M952" i="36"/>
  <c r="L952" i="36"/>
  <c r="M930" i="36"/>
  <c r="L930" i="36"/>
  <c r="L974" i="36"/>
  <c r="M974" i="36"/>
  <c r="M1002" i="36"/>
  <c r="L1002" i="36"/>
  <c r="G1009" i="36"/>
  <c r="L997" i="36"/>
  <c r="M997" i="36"/>
  <c r="L1000" i="36"/>
  <c r="M1000" i="36"/>
  <c r="L960" i="36"/>
  <c r="M960" i="36"/>
  <c r="L957" i="36"/>
  <c r="M957" i="36"/>
  <c r="M962" i="36"/>
  <c r="L962" i="36"/>
  <c r="M958" i="36"/>
  <c r="L958" i="36"/>
  <c r="M934" i="36"/>
  <c r="L934" i="36"/>
  <c r="M1003" i="36"/>
  <c r="L1003" i="36"/>
  <c r="M937" i="36"/>
  <c r="L937" i="36"/>
  <c r="L956" i="36"/>
  <c r="M956" i="36"/>
  <c r="M979" i="36"/>
  <c r="L979" i="36"/>
  <c r="W1004" i="36"/>
  <c r="R1004" i="36" s="1"/>
  <c r="W1003" i="36"/>
  <c r="R1003" i="36" s="1"/>
  <c r="W1008" i="36"/>
  <c r="R1008" i="36" s="1"/>
  <c r="W997" i="36"/>
  <c r="R997" i="36" s="1"/>
  <c r="I997" i="36"/>
  <c r="I999" i="36"/>
  <c r="W998" i="36"/>
  <c r="R998" i="36" s="1"/>
  <c r="W1001" i="36"/>
  <c r="R1001" i="36" s="1"/>
  <c r="I1003" i="36"/>
  <c r="W999" i="36"/>
  <c r="R999" i="36" s="1"/>
  <c r="W1002" i="36"/>
  <c r="R1002" i="36" s="1"/>
  <c r="W1000" i="36"/>
  <c r="R1000" i="36" s="1"/>
  <c r="I998" i="36"/>
  <c r="I1005" i="36"/>
  <c r="W1006" i="36"/>
  <c r="R1006" i="36" s="1"/>
  <c r="I1004" i="36"/>
  <c r="I1006" i="36"/>
  <c r="I1001" i="36"/>
  <c r="I1008" i="36"/>
  <c r="I1002" i="36"/>
  <c r="I1007" i="36"/>
  <c r="I1000" i="36"/>
  <c r="W1005" i="36"/>
  <c r="R1005" i="36" s="1"/>
  <c r="W1007" i="36"/>
  <c r="R1007" i="36" s="1"/>
  <c r="M894" i="36"/>
  <c r="M1121" i="41"/>
  <c r="L1121" i="41"/>
  <c r="M1139" i="41"/>
  <c r="L1139" i="41"/>
  <c r="M1115" i="41"/>
  <c r="L1115" i="41"/>
  <c r="L1137" i="41"/>
  <c r="M1137" i="41"/>
  <c r="M1102" i="41"/>
  <c r="M1124" i="41"/>
  <c r="L1124" i="41"/>
  <c r="M1144" i="41"/>
  <c r="L1144" i="41"/>
  <c r="L1114" i="41"/>
  <c r="M1114" i="41"/>
  <c r="M1118" i="41"/>
  <c r="L1118" i="41"/>
  <c r="M1122" i="41"/>
  <c r="L1122" i="41"/>
  <c r="M1116" i="41"/>
  <c r="L1116" i="41"/>
  <c r="M1113" i="41"/>
  <c r="L1113" i="41"/>
  <c r="L1136" i="41"/>
  <c r="M1136" i="41"/>
  <c r="I1139" i="41"/>
  <c r="W1136" i="41"/>
  <c r="R1136" i="41" s="1"/>
  <c r="I1136" i="41"/>
  <c r="W1137" i="41"/>
  <c r="R1137" i="41" s="1"/>
  <c r="I1141" i="41"/>
  <c r="I1137" i="41"/>
  <c r="W1138" i="41"/>
  <c r="R1138" i="41" s="1"/>
  <c r="W1141" i="41"/>
  <c r="R1141" i="41" s="1"/>
  <c r="I1140" i="41"/>
  <c r="I1138" i="41"/>
  <c r="W1139" i="41"/>
  <c r="R1139" i="41" s="1"/>
  <c r="W1140" i="41"/>
  <c r="R1140" i="41" s="1"/>
  <c r="I1142" i="41"/>
  <c r="I1143" i="41"/>
  <c r="W1143" i="41"/>
  <c r="R1143" i="41" s="1"/>
  <c r="W1144" i="41"/>
  <c r="R1144" i="41" s="1"/>
  <c r="W1146" i="41"/>
  <c r="R1146" i="41" s="1"/>
  <c r="I1144" i="41"/>
  <c r="I1146" i="41"/>
  <c r="W1147" i="41"/>
  <c r="R1147" i="41" s="1"/>
  <c r="W1145" i="41"/>
  <c r="R1145" i="41" s="1"/>
  <c r="W1142" i="41"/>
  <c r="R1142" i="41" s="1"/>
  <c r="I1147" i="41"/>
  <c r="I1145" i="41"/>
  <c r="M1079" i="41"/>
  <c r="M1142" i="41"/>
  <c r="L1142" i="41"/>
  <c r="L1120" i="41"/>
  <c r="M1120" i="41"/>
  <c r="G1125" i="41"/>
  <c r="M1117" i="41"/>
  <c r="L1117" i="41"/>
  <c r="F1182" i="41"/>
  <c r="W1159" i="41"/>
  <c r="R1159" i="41" s="1"/>
  <c r="F1159" i="41"/>
  <c r="I1160" i="41"/>
  <c r="X1175" i="41"/>
  <c r="I1159" i="41"/>
  <c r="I1162" i="41"/>
  <c r="X1185" i="41"/>
  <c r="F1163" i="41"/>
  <c r="X1182" i="41"/>
  <c r="F1160" i="41"/>
  <c r="F1161" i="41"/>
  <c r="W1162" i="41"/>
  <c r="R1162" i="41" s="1"/>
  <c r="X1186" i="41"/>
  <c r="W1163" i="41"/>
  <c r="R1163" i="41" s="1"/>
  <c r="F1187" i="41"/>
  <c r="F1183" i="41"/>
  <c r="W1160" i="41"/>
  <c r="R1160" i="41" s="1"/>
  <c r="F1184" i="41"/>
  <c r="F1186" i="41"/>
  <c r="W1164" i="41"/>
  <c r="R1164" i="41" s="1"/>
  <c r="X1183" i="41"/>
  <c r="I1161" i="41"/>
  <c r="X1184" i="41"/>
  <c r="X1162" i="41"/>
  <c r="X1159" i="41"/>
  <c r="X1160" i="41"/>
  <c r="X1161" i="41"/>
  <c r="F1164" i="41"/>
  <c r="W1161" i="41"/>
  <c r="R1161" i="41" s="1"/>
  <c r="I1164" i="41"/>
  <c r="W1165" i="41"/>
  <c r="R1165" i="41" s="1"/>
  <c r="F1189" i="41"/>
  <c r="I1169" i="41"/>
  <c r="F1170" i="41"/>
  <c r="X1163" i="41"/>
  <c r="X1189" i="41"/>
  <c r="X1167" i="41"/>
  <c r="X1168" i="41"/>
  <c r="X1169" i="41"/>
  <c r="X1193" i="41"/>
  <c r="I1163" i="41"/>
  <c r="X1187" i="41"/>
  <c r="X1165" i="41"/>
  <c r="W1166" i="41"/>
  <c r="R1166" i="41" s="1"/>
  <c r="W1167" i="41"/>
  <c r="R1167" i="41" s="1"/>
  <c r="F1168" i="41"/>
  <c r="W1170" i="41"/>
  <c r="R1170" i="41" s="1"/>
  <c r="F1190" i="41"/>
  <c r="F1192" i="41"/>
  <c r="F1162" i="41"/>
  <c r="X1188" i="41"/>
  <c r="X1166" i="41"/>
  <c r="X1190" i="41"/>
  <c r="F1167" i="41"/>
  <c r="X1192" i="41"/>
  <c r="F1188" i="41"/>
  <c r="F1166" i="41"/>
  <c r="I1167" i="41"/>
  <c r="F1169" i="41"/>
  <c r="F1185" i="41"/>
  <c r="F1165" i="41"/>
  <c r="I1166" i="41"/>
  <c r="I1168" i="41"/>
  <c r="F1191" i="41"/>
  <c r="W1169" i="41"/>
  <c r="R1169" i="41" s="1"/>
  <c r="X1170" i="41"/>
  <c r="X1164" i="41"/>
  <c r="I1165" i="41"/>
  <c r="W1168" i="41"/>
  <c r="R1168" i="41" s="1"/>
  <c r="X1191" i="41"/>
  <c r="F1193" i="41"/>
  <c r="I1170" i="41"/>
  <c r="M1145" i="41"/>
  <c r="L1145" i="41"/>
  <c r="M1119" i="41"/>
  <c r="L1119" i="41"/>
  <c r="M1141" i="41"/>
  <c r="L1141" i="41"/>
  <c r="D1201" i="41"/>
  <c r="D1224" i="41" s="1"/>
  <c r="P1199" i="41"/>
  <c r="P1222" i="41" s="1"/>
  <c r="S1201" i="41"/>
  <c r="S1224" i="41" s="1"/>
  <c r="B1201" i="41"/>
  <c r="B1224" i="41" s="1"/>
  <c r="H1199" i="41"/>
  <c r="H1222" i="41" s="1"/>
  <c r="N1201" i="41"/>
  <c r="N1224" i="41" s="1"/>
  <c r="G1200" i="41"/>
  <c r="G1223" i="41" s="1"/>
  <c r="X1198" i="41"/>
  <c r="J1201" i="41"/>
  <c r="J1224" i="41" s="1"/>
  <c r="U1199" i="41"/>
  <c r="U1222" i="41" s="1"/>
  <c r="A1243" i="41"/>
  <c r="D1198" i="41"/>
  <c r="D1221" i="41" s="1"/>
  <c r="M1123" i="41"/>
  <c r="L1123" i="41"/>
  <c r="M1140" i="41"/>
  <c r="L1140" i="41"/>
  <c r="M1138" i="41"/>
  <c r="L1138" i="41"/>
  <c r="M1143" i="41"/>
  <c r="L1143" i="41"/>
  <c r="L1147" i="41"/>
  <c r="M1147" i="41"/>
  <c r="M1146" i="41"/>
  <c r="L1146" i="41"/>
  <c r="G1148" i="41"/>
  <c r="M1009" i="36" l="1"/>
  <c r="M963" i="36"/>
  <c r="M986" i="36"/>
  <c r="M940" i="36"/>
  <c r="M1168" i="41"/>
  <c r="L1168" i="41"/>
  <c r="M1190" i="41"/>
  <c r="L1190" i="41"/>
  <c r="M1167" i="41"/>
  <c r="L1167" i="41"/>
  <c r="M1183" i="41"/>
  <c r="L1183" i="41"/>
  <c r="M1186" i="41"/>
  <c r="L1186" i="41"/>
  <c r="F1229" i="41"/>
  <c r="F1206" i="41"/>
  <c r="F1230" i="41"/>
  <c r="F1228" i="41"/>
  <c r="I1205" i="41"/>
  <c r="X1229" i="41"/>
  <c r="W1206" i="41"/>
  <c r="R1206" i="41" s="1"/>
  <c r="F1205" i="41"/>
  <c r="I1207" i="41"/>
  <c r="F1231" i="41"/>
  <c r="X1205" i="41"/>
  <c r="X1228" i="41"/>
  <c r="W1207" i="41"/>
  <c r="R1207" i="41" s="1"/>
  <c r="F1208" i="41"/>
  <c r="X1208" i="41"/>
  <c r="X1232" i="41"/>
  <c r="X1221" i="41"/>
  <c r="X1207" i="41"/>
  <c r="I1206" i="41"/>
  <c r="F1207" i="41"/>
  <c r="I1209" i="41"/>
  <c r="X1210" i="41"/>
  <c r="X1234" i="41"/>
  <c r="X1211" i="41"/>
  <c r="F1236" i="41"/>
  <c r="W1213" i="41"/>
  <c r="R1213" i="41" s="1"/>
  <c r="F1238" i="41"/>
  <c r="W1215" i="41"/>
  <c r="R1215" i="41" s="1"/>
  <c r="I1216" i="41"/>
  <c r="X1230" i="41"/>
  <c r="X1231" i="41"/>
  <c r="F1232" i="41"/>
  <c r="I1210" i="41"/>
  <c r="F1234" i="41"/>
  <c r="I1211" i="41"/>
  <c r="W1212" i="41"/>
  <c r="R1212" i="41" s="1"/>
  <c r="X1236" i="41"/>
  <c r="X1239" i="41"/>
  <c r="X1216" i="41"/>
  <c r="W1205" i="41"/>
  <c r="R1205" i="41" s="1"/>
  <c r="F1210" i="41"/>
  <c r="W1211" i="41"/>
  <c r="R1211" i="41" s="1"/>
  <c r="I1213" i="41"/>
  <c r="F1216" i="41"/>
  <c r="X1235" i="41"/>
  <c r="F1212" i="41"/>
  <c r="X1213" i="41"/>
  <c r="I1214" i="41"/>
  <c r="F1237" i="41"/>
  <c r="X1209" i="41"/>
  <c r="X1233" i="41"/>
  <c r="F1211" i="41"/>
  <c r="F1235" i="41"/>
  <c r="I1212" i="41"/>
  <c r="F1213" i="41"/>
  <c r="X1214" i="41"/>
  <c r="X1237" i="41"/>
  <c r="F1209" i="41"/>
  <c r="W1210" i="41"/>
  <c r="R1210" i="41" s="1"/>
  <c r="F1233" i="41"/>
  <c r="X1212" i="41"/>
  <c r="W1214" i="41"/>
  <c r="R1214" i="41" s="1"/>
  <c r="F1215" i="41"/>
  <c r="W1208" i="41"/>
  <c r="R1208" i="41" s="1"/>
  <c r="W1209" i="41"/>
  <c r="R1209" i="41" s="1"/>
  <c r="X1215" i="41"/>
  <c r="W1216" i="41"/>
  <c r="R1216" i="41" s="1"/>
  <c r="X1206" i="41"/>
  <c r="I1208" i="41"/>
  <c r="F1214" i="41"/>
  <c r="X1238" i="41"/>
  <c r="I1215" i="41"/>
  <c r="F1239" i="41"/>
  <c r="L1166" i="41"/>
  <c r="M1166" i="41"/>
  <c r="M1189" i="41"/>
  <c r="L1189" i="41"/>
  <c r="I1183" i="41"/>
  <c r="W1182" i="41"/>
  <c r="R1182" i="41" s="1"/>
  <c r="W1185" i="41"/>
  <c r="R1185" i="41" s="1"/>
  <c r="I1187" i="41"/>
  <c r="I1182" i="41"/>
  <c r="I1185" i="41"/>
  <c r="W1183" i="41"/>
  <c r="R1183" i="41" s="1"/>
  <c r="I1184" i="41"/>
  <c r="W1186" i="41"/>
  <c r="R1186" i="41" s="1"/>
  <c r="W1191" i="41"/>
  <c r="R1191" i="41" s="1"/>
  <c r="W1184" i="41"/>
  <c r="R1184" i="41" s="1"/>
  <c r="I1189" i="41"/>
  <c r="I1191" i="41"/>
  <c r="W1193" i="41"/>
  <c r="R1193" i="41" s="1"/>
  <c r="W1187" i="41"/>
  <c r="R1187" i="41" s="1"/>
  <c r="W1189" i="41"/>
  <c r="R1189" i="41" s="1"/>
  <c r="I1193" i="41"/>
  <c r="W1190" i="41"/>
  <c r="R1190" i="41" s="1"/>
  <c r="W1192" i="41"/>
  <c r="R1192" i="41" s="1"/>
  <c r="I1186" i="41"/>
  <c r="I1188" i="41"/>
  <c r="W1188" i="41"/>
  <c r="R1188" i="41" s="1"/>
  <c r="I1190" i="41"/>
  <c r="I1192" i="41"/>
  <c r="M1125" i="41"/>
  <c r="L1188" i="41"/>
  <c r="M1188" i="41"/>
  <c r="M1165" i="41"/>
  <c r="L1165" i="41"/>
  <c r="M1163" i="41"/>
  <c r="L1163" i="41"/>
  <c r="M1161" i="41"/>
  <c r="L1161" i="41"/>
  <c r="M1164" i="41"/>
  <c r="L1164" i="41"/>
  <c r="M1170" i="41"/>
  <c r="L1170" i="41"/>
  <c r="M1187" i="41"/>
  <c r="L1187" i="41"/>
  <c r="M1160" i="41"/>
  <c r="L1160" i="41"/>
  <c r="G1171" i="41"/>
  <c r="M1159" i="41"/>
  <c r="L1159" i="41"/>
  <c r="M1182" i="41"/>
  <c r="L1182" i="41"/>
  <c r="J1247" i="41"/>
  <c r="J1270" i="41" s="1"/>
  <c r="U1245" i="41"/>
  <c r="U1268" i="41" s="1"/>
  <c r="D1247" i="41"/>
  <c r="D1270" i="41" s="1"/>
  <c r="P1245" i="41"/>
  <c r="P1268" i="41" s="1"/>
  <c r="D1244" i="41"/>
  <c r="D1267" i="41" s="1"/>
  <c r="A1289" i="41"/>
  <c r="S1247" i="41"/>
  <c r="S1270" i="41" s="1"/>
  <c r="B1247" i="41"/>
  <c r="B1270" i="41" s="1"/>
  <c r="H1245" i="41"/>
  <c r="H1268" i="41" s="1"/>
  <c r="N1247" i="41"/>
  <c r="N1270" i="41" s="1"/>
  <c r="G1246" i="41"/>
  <c r="G1269" i="41" s="1"/>
  <c r="X1244" i="41"/>
  <c r="M1193" i="41"/>
  <c r="L1193" i="41"/>
  <c r="L1162" i="41"/>
  <c r="M1162" i="41"/>
  <c r="G1194" i="41"/>
  <c r="M1191" i="41"/>
  <c r="L1191" i="41"/>
  <c r="M1192" i="41"/>
  <c r="L1192" i="41"/>
  <c r="L1169" i="41"/>
  <c r="M1169" i="41"/>
  <c r="M1184" i="41"/>
  <c r="L1184" i="41"/>
  <c r="M1185" i="41"/>
  <c r="L1185" i="41"/>
  <c r="M1148" i="41"/>
  <c r="M1171" i="41" l="1"/>
  <c r="M1239" i="41"/>
  <c r="L1239" i="41"/>
  <c r="M1230" i="41"/>
  <c r="L1230" i="41"/>
  <c r="M1210" i="41"/>
  <c r="L1210" i="41"/>
  <c r="M1229" i="41"/>
  <c r="L1229" i="41"/>
  <c r="L1212" i="41"/>
  <c r="M1212" i="41"/>
  <c r="M1235" i="41"/>
  <c r="L1235" i="41"/>
  <c r="M1236" i="41"/>
  <c r="L1236" i="41"/>
  <c r="M1206" i="41"/>
  <c r="L1206" i="41"/>
  <c r="L1228" i="41"/>
  <c r="M1228" i="41"/>
  <c r="G1240" i="41"/>
  <c r="M1233" i="41"/>
  <c r="L1233" i="41"/>
  <c r="M1205" i="41"/>
  <c r="L1205" i="41"/>
  <c r="M1194" i="41"/>
  <c r="M1215" i="41"/>
  <c r="L1215" i="41"/>
  <c r="M1209" i="41"/>
  <c r="L1209" i="41"/>
  <c r="M1207" i="41"/>
  <c r="L1207" i="41"/>
  <c r="S1293" i="41"/>
  <c r="S1316" i="41" s="1"/>
  <c r="B1293" i="41"/>
  <c r="B1316" i="41" s="1"/>
  <c r="H1291" i="41"/>
  <c r="H1314" i="41" s="1"/>
  <c r="N1293" i="41"/>
  <c r="N1316" i="41" s="1"/>
  <c r="G1292" i="41"/>
  <c r="G1315" i="41" s="1"/>
  <c r="X1290" i="41"/>
  <c r="J1293" i="41"/>
  <c r="J1316" i="41" s="1"/>
  <c r="U1291" i="41"/>
  <c r="U1314" i="41" s="1"/>
  <c r="D1293" i="41"/>
  <c r="D1316" i="41" s="1"/>
  <c r="P1291" i="41"/>
  <c r="P1314" i="41" s="1"/>
  <c r="D1290" i="41"/>
  <c r="D1313" i="41" s="1"/>
  <c r="A1335" i="41"/>
  <c r="M1237" i="41"/>
  <c r="L1237" i="41"/>
  <c r="W1229" i="41"/>
  <c r="R1229" i="41" s="1"/>
  <c r="I1230" i="41"/>
  <c r="W1231" i="41"/>
  <c r="R1231" i="41" s="1"/>
  <c r="I1229" i="41"/>
  <c r="W1228" i="41"/>
  <c r="R1228" i="41" s="1"/>
  <c r="I1228" i="41"/>
  <c r="I1232" i="41"/>
  <c r="I1238" i="41"/>
  <c r="W1230" i="41"/>
  <c r="R1230" i="41" s="1"/>
  <c r="I1231" i="41"/>
  <c r="W1232" i="41"/>
  <c r="R1232" i="41" s="1"/>
  <c r="W1234" i="41"/>
  <c r="R1234" i="41" s="1"/>
  <c r="I1236" i="41"/>
  <c r="W1238" i="41"/>
  <c r="R1238" i="41" s="1"/>
  <c r="I1239" i="41"/>
  <c r="W1236" i="41"/>
  <c r="R1236" i="41" s="1"/>
  <c r="W1239" i="41"/>
  <c r="R1239" i="41" s="1"/>
  <c r="I1234" i="41"/>
  <c r="I1235" i="41"/>
  <c r="I1237" i="41"/>
  <c r="I1233" i="41"/>
  <c r="W1235" i="41"/>
  <c r="R1235" i="41" s="1"/>
  <c r="W1237" i="41"/>
  <c r="R1237" i="41" s="1"/>
  <c r="W1233" i="41"/>
  <c r="R1233" i="41" s="1"/>
  <c r="M1214" i="41"/>
  <c r="L1214" i="41"/>
  <c r="M1211" i="41"/>
  <c r="L1211" i="41"/>
  <c r="M1232" i="41"/>
  <c r="L1232" i="41"/>
  <c r="G1217" i="41"/>
  <c r="X1267" i="41"/>
  <c r="X1275" i="41"/>
  <c r="I1253" i="41"/>
  <c r="X1276" i="41"/>
  <c r="X1274" i="41"/>
  <c r="I1252" i="41"/>
  <c r="X1253" i="41"/>
  <c r="F1252" i="41"/>
  <c r="W1253" i="41"/>
  <c r="R1253" i="41" s="1"/>
  <c r="W1251" i="41"/>
  <c r="R1251" i="41" s="1"/>
  <c r="W1252" i="41"/>
  <c r="R1252" i="41" s="1"/>
  <c r="F1274" i="41"/>
  <c r="F1277" i="41"/>
  <c r="F1254" i="41"/>
  <c r="W1254" i="41"/>
  <c r="R1254" i="41" s="1"/>
  <c r="I1255" i="41"/>
  <c r="F1279" i="41"/>
  <c r="W1258" i="41"/>
  <c r="R1258" i="41" s="1"/>
  <c r="X1281" i="41"/>
  <c r="W1260" i="41"/>
  <c r="R1260" i="41" s="1"/>
  <c r="W1261" i="41"/>
  <c r="R1261" i="41" s="1"/>
  <c r="X1284" i="41"/>
  <c r="F1262" i="41"/>
  <c r="X1285" i="41"/>
  <c r="F1276" i="41"/>
  <c r="W1255" i="41"/>
  <c r="R1255" i="41" s="1"/>
  <c r="X1279" i="41"/>
  <c r="W1256" i="41"/>
  <c r="R1256" i="41" s="1"/>
  <c r="F1281" i="41"/>
  <c r="F1282" i="41"/>
  <c r="X1254" i="41"/>
  <c r="I1258" i="41"/>
  <c r="X1282" i="41"/>
  <c r="I1261" i="41"/>
  <c r="W1262" i="41"/>
  <c r="R1262" i="41" s="1"/>
  <c r="I1251" i="41"/>
  <c r="X1277" i="41"/>
  <c r="I1254" i="41"/>
  <c r="I1257" i="41"/>
  <c r="X1258" i="41"/>
  <c r="F1259" i="41"/>
  <c r="X1261" i="41"/>
  <c r="X1251" i="41"/>
  <c r="X1256" i="41"/>
  <c r="X1257" i="41"/>
  <c r="F1258" i="41"/>
  <c r="I1259" i="41"/>
  <c r="I1260" i="41"/>
  <c r="X1262" i="41"/>
  <c r="F1251" i="41"/>
  <c r="X1252" i="41"/>
  <c r="F1253" i="41"/>
  <c r="X1255" i="41"/>
  <c r="I1256" i="41"/>
  <c r="W1257" i="41"/>
  <c r="R1257" i="41" s="1"/>
  <c r="X1280" i="41"/>
  <c r="X1259" i="41"/>
  <c r="F1283" i="41"/>
  <c r="F1275" i="41"/>
  <c r="F1278" i="41"/>
  <c r="F1256" i="41"/>
  <c r="F1280" i="41"/>
  <c r="W1259" i="41"/>
  <c r="R1259" i="41" s="1"/>
  <c r="X1283" i="41"/>
  <c r="X1260" i="41"/>
  <c r="F1285" i="41"/>
  <c r="X1278" i="41"/>
  <c r="F1255" i="41"/>
  <c r="F1257" i="41"/>
  <c r="F1260" i="41"/>
  <c r="F1261" i="41"/>
  <c r="F1284" i="41"/>
  <c r="I1262" i="41"/>
  <c r="M1238" i="41"/>
  <c r="L1238" i="41"/>
  <c r="L1213" i="41"/>
  <c r="M1213" i="41"/>
  <c r="L1216" i="41"/>
  <c r="M1216" i="41"/>
  <c r="M1231" i="41"/>
  <c r="L1231" i="41"/>
  <c r="M1234" i="41"/>
  <c r="L1234" i="41"/>
  <c r="M1208" i="41"/>
  <c r="L1208" i="41"/>
  <c r="M1278" i="41" l="1"/>
  <c r="L1278" i="41"/>
  <c r="M1252" i="41"/>
  <c r="L1252" i="41"/>
  <c r="M1251" i="41"/>
  <c r="L1251" i="41"/>
  <c r="M1279" i="41"/>
  <c r="L1279" i="41"/>
  <c r="M1281" i="41"/>
  <c r="L1281" i="41"/>
  <c r="M1217" i="41"/>
  <c r="M1256" i="41"/>
  <c r="L1256" i="41"/>
  <c r="G1263" i="41"/>
  <c r="M1261" i="41"/>
  <c r="L1261" i="41"/>
  <c r="M1275" i="41"/>
  <c r="L1275" i="41"/>
  <c r="G1286" i="41"/>
  <c r="L1259" i="41"/>
  <c r="M1259" i="41"/>
  <c r="M1262" i="41"/>
  <c r="L1262" i="41"/>
  <c r="M1282" i="41"/>
  <c r="L1282" i="41"/>
  <c r="I1274" i="41"/>
  <c r="W1274" i="41"/>
  <c r="R1274" i="41" s="1"/>
  <c r="W1275" i="41"/>
  <c r="R1275" i="41" s="1"/>
  <c r="W1276" i="41"/>
  <c r="R1276" i="41" s="1"/>
  <c r="I1275" i="41"/>
  <c r="I1278" i="41"/>
  <c r="W1280" i="41"/>
  <c r="R1280" i="41" s="1"/>
  <c r="W1278" i="41"/>
  <c r="R1278" i="41" s="1"/>
  <c r="I1283" i="41"/>
  <c r="I1284" i="41"/>
  <c r="I1285" i="41"/>
  <c r="I1276" i="41"/>
  <c r="I1279" i="41"/>
  <c r="W1281" i="41"/>
  <c r="R1281" i="41" s="1"/>
  <c r="W1284" i="41"/>
  <c r="R1284" i="41" s="1"/>
  <c r="W1285" i="41"/>
  <c r="R1285" i="41" s="1"/>
  <c r="W1279" i="41"/>
  <c r="R1279" i="41" s="1"/>
  <c r="W1282" i="41"/>
  <c r="R1282" i="41" s="1"/>
  <c r="W1277" i="41"/>
  <c r="R1277" i="41" s="1"/>
  <c r="I1281" i="41"/>
  <c r="I1282" i="41"/>
  <c r="I1277" i="41"/>
  <c r="I1280" i="41"/>
  <c r="W1283" i="41"/>
  <c r="R1283" i="41" s="1"/>
  <c r="X1320" i="41"/>
  <c r="W1297" i="41"/>
  <c r="R1297" i="41" s="1"/>
  <c r="X1297" i="41"/>
  <c r="F1320" i="41"/>
  <c r="X1313" i="41"/>
  <c r="X1321" i="41"/>
  <c r="I1299" i="41"/>
  <c r="I1298" i="41"/>
  <c r="F1321" i="41"/>
  <c r="X1299" i="41"/>
  <c r="I1297" i="41"/>
  <c r="X1298" i="41"/>
  <c r="X1322" i="41"/>
  <c r="X1323" i="41"/>
  <c r="F1302" i="41"/>
  <c r="W1303" i="41"/>
  <c r="R1303" i="41" s="1"/>
  <c r="F1326" i="41"/>
  <c r="F1329" i="41"/>
  <c r="W1307" i="41"/>
  <c r="R1307" i="41" s="1"/>
  <c r="W1308" i="41"/>
  <c r="R1308" i="41" s="1"/>
  <c r="F1331" i="41"/>
  <c r="F1298" i="41"/>
  <c r="F1323" i="41"/>
  <c r="X1302" i="41"/>
  <c r="X1326" i="41"/>
  <c r="I1304" i="41"/>
  <c r="F1327" i="41"/>
  <c r="F1305" i="41"/>
  <c r="F1306" i="41"/>
  <c r="F1299" i="41"/>
  <c r="I1300" i="41"/>
  <c r="F1324" i="41"/>
  <c r="W1301" i="41"/>
  <c r="R1301" i="41" s="1"/>
  <c r="X1303" i="41"/>
  <c r="W1304" i="41"/>
  <c r="R1304" i="41" s="1"/>
  <c r="X1327" i="41"/>
  <c r="I1305" i="41"/>
  <c r="I1306" i="41"/>
  <c r="X1308" i="41"/>
  <c r="X1331" i="41"/>
  <c r="W1299" i="41"/>
  <c r="R1299" i="41" s="1"/>
  <c r="F1300" i="41"/>
  <c r="X1324" i="41"/>
  <c r="F1325" i="41"/>
  <c r="F1303" i="41"/>
  <c r="X1305" i="41"/>
  <c r="X1306" i="41"/>
  <c r="F1297" i="41"/>
  <c r="W1300" i="41"/>
  <c r="R1300" i="41" s="1"/>
  <c r="X1301" i="41"/>
  <c r="X1325" i="41"/>
  <c r="I1303" i="41"/>
  <c r="F1304" i="41"/>
  <c r="W1306" i="41"/>
  <c r="R1306" i="41" s="1"/>
  <c r="I1301" i="41"/>
  <c r="W1302" i="41"/>
  <c r="R1302" i="41" s="1"/>
  <c r="X1304" i="41"/>
  <c r="X1328" i="41"/>
  <c r="X1330" i="41"/>
  <c r="I1307" i="41"/>
  <c r="I1308" i="41"/>
  <c r="F1322" i="41"/>
  <c r="X1300" i="41"/>
  <c r="F1301" i="41"/>
  <c r="F1328" i="41"/>
  <c r="F1330" i="41"/>
  <c r="X1307" i="41"/>
  <c r="F1308" i="41"/>
  <c r="W1298" i="41"/>
  <c r="R1298" i="41" s="1"/>
  <c r="I1302" i="41"/>
  <c r="W1305" i="41"/>
  <c r="R1305" i="41" s="1"/>
  <c r="X1329" i="41"/>
  <c r="F1307" i="41"/>
  <c r="M1283" i="41"/>
  <c r="L1283" i="41"/>
  <c r="M1280" i="41"/>
  <c r="L1280" i="41"/>
  <c r="L1258" i="41"/>
  <c r="M1258" i="41"/>
  <c r="L1285" i="41"/>
  <c r="M1285" i="41"/>
  <c r="M1254" i="41"/>
  <c r="L1254" i="41"/>
  <c r="M1253" i="41"/>
  <c r="L1253" i="41"/>
  <c r="S1339" i="41"/>
  <c r="S1362" i="41" s="1"/>
  <c r="B1339" i="41"/>
  <c r="B1362" i="41" s="1"/>
  <c r="H1337" i="41"/>
  <c r="H1360" i="41" s="1"/>
  <c r="N1339" i="41"/>
  <c r="N1362" i="41" s="1"/>
  <c r="G1338" i="41"/>
  <c r="G1361" i="41" s="1"/>
  <c r="X1336" i="41"/>
  <c r="U1337" i="41"/>
  <c r="U1360" i="41" s="1"/>
  <c r="P1337" i="41"/>
  <c r="P1360" i="41" s="1"/>
  <c r="D1336" i="41"/>
  <c r="D1359" i="41" s="1"/>
  <c r="J1339" i="41"/>
  <c r="J1362" i="41" s="1"/>
  <c r="D1339" i="41"/>
  <c r="D1362" i="41" s="1"/>
  <c r="A1381" i="41"/>
  <c r="M1240" i="41"/>
  <c r="M1276" i="41"/>
  <c r="L1276" i="41"/>
  <c r="M1260" i="41"/>
  <c r="L1260" i="41"/>
  <c r="M1284" i="41"/>
  <c r="L1284" i="41"/>
  <c r="L1255" i="41"/>
  <c r="M1255" i="41"/>
  <c r="M1257" i="41"/>
  <c r="L1257" i="41"/>
  <c r="M1277" i="41"/>
  <c r="L1277" i="41"/>
  <c r="L1274" i="41"/>
  <c r="M1274" i="41"/>
  <c r="M1305" i="41" l="1"/>
  <c r="L1305" i="41"/>
  <c r="L1323" i="41"/>
  <c r="M1323" i="41"/>
  <c r="L1321" i="41"/>
  <c r="M1321" i="41"/>
  <c r="M1322" i="41"/>
  <c r="L1322" i="41"/>
  <c r="W1320" i="41"/>
  <c r="R1320" i="41" s="1"/>
  <c r="I1320" i="41"/>
  <c r="I1322" i="41"/>
  <c r="I1328" i="41"/>
  <c r="W1329" i="41"/>
  <c r="R1329" i="41" s="1"/>
  <c r="I1330" i="41"/>
  <c r="W1321" i="41"/>
  <c r="R1321" i="41" s="1"/>
  <c r="W1323" i="41"/>
  <c r="R1323" i="41" s="1"/>
  <c r="I1326" i="41"/>
  <c r="I1321" i="41"/>
  <c r="W1326" i="41"/>
  <c r="R1326" i="41" s="1"/>
  <c r="I1327" i="41"/>
  <c r="I1329" i="41"/>
  <c r="W1331" i="41"/>
  <c r="R1331" i="41" s="1"/>
  <c r="I1323" i="41"/>
  <c r="I1324" i="41"/>
  <c r="W1327" i="41"/>
  <c r="R1327" i="41" s="1"/>
  <c r="W1324" i="41"/>
  <c r="R1324" i="41" s="1"/>
  <c r="I1325" i="41"/>
  <c r="I1331" i="41"/>
  <c r="W1325" i="41"/>
  <c r="R1325" i="41" s="1"/>
  <c r="W1322" i="41"/>
  <c r="R1322" i="41" s="1"/>
  <c r="W1328" i="41"/>
  <c r="R1328" i="41" s="1"/>
  <c r="W1330" i="41"/>
  <c r="R1330" i="41" s="1"/>
  <c r="M1308" i="41"/>
  <c r="L1308" i="41"/>
  <c r="M1327" i="41"/>
  <c r="L1327" i="41"/>
  <c r="M1298" i="41"/>
  <c r="L1298" i="41"/>
  <c r="G1332" i="41"/>
  <c r="M1263" i="41"/>
  <c r="M1306" i="41"/>
  <c r="L1306" i="41"/>
  <c r="M1330" i="41"/>
  <c r="L1330" i="41"/>
  <c r="M1325" i="41"/>
  <c r="L1325" i="41"/>
  <c r="M1324" i="41"/>
  <c r="L1324" i="41"/>
  <c r="M1297" i="41"/>
  <c r="L1297" i="41"/>
  <c r="L1300" i="41"/>
  <c r="M1300" i="41"/>
  <c r="L1307" i="41"/>
  <c r="M1307" i="41"/>
  <c r="M1328" i="41"/>
  <c r="L1328" i="41"/>
  <c r="M1301" i="41"/>
  <c r="L1301" i="41"/>
  <c r="M1303" i="41"/>
  <c r="L1303" i="41"/>
  <c r="M1299" i="41"/>
  <c r="L1299" i="41"/>
  <c r="W1343" i="41"/>
  <c r="R1343" i="41" s="1"/>
  <c r="X1343" i="41"/>
  <c r="W1344" i="41"/>
  <c r="R1344" i="41" s="1"/>
  <c r="X1359" i="41"/>
  <c r="F1367" i="41"/>
  <c r="F1345" i="41"/>
  <c r="F1369" i="41"/>
  <c r="X1348" i="41"/>
  <c r="I1350" i="41"/>
  <c r="I1351" i="41"/>
  <c r="W1353" i="41"/>
  <c r="R1353" i="41" s="1"/>
  <c r="I1344" i="41"/>
  <c r="I1345" i="41"/>
  <c r="X1369" i="41"/>
  <c r="F1348" i="41"/>
  <c r="X1372" i="41"/>
  <c r="X1350" i="41"/>
  <c r="X1374" i="41"/>
  <c r="F1351" i="41"/>
  <c r="F1377" i="41"/>
  <c r="X1366" i="41"/>
  <c r="F1344" i="41"/>
  <c r="X1345" i="41"/>
  <c r="X1346" i="41"/>
  <c r="X1347" i="41"/>
  <c r="I1348" i="41"/>
  <c r="F1372" i="41"/>
  <c r="F1374" i="41"/>
  <c r="W1351" i="41"/>
  <c r="R1351" i="41" s="1"/>
  <c r="I1353" i="41"/>
  <c r="I1354" i="41"/>
  <c r="F1343" i="41"/>
  <c r="F1346" i="41"/>
  <c r="X1370" i="41"/>
  <c r="X1349" i="41"/>
  <c r="X1373" i="41"/>
  <c r="F1375" i="41"/>
  <c r="I1352" i="41"/>
  <c r="X1353" i="41"/>
  <c r="W1354" i="41"/>
  <c r="R1354" i="41" s="1"/>
  <c r="X1377" i="41"/>
  <c r="I1343" i="41"/>
  <c r="X1367" i="41"/>
  <c r="F1368" i="41"/>
  <c r="W1346" i="41"/>
  <c r="R1346" i="41" s="1"/>
  <c r="F1347" i="41"/>
  <c r="F1370" i="41"/>
  <c r="I1349" i="41"/>
  <c r="F1373" i="41"/>
  <c r="X1375" i="41"/>
  <c r="X1352" i="41"/>
  <c r="X1368" i="41"/>
  <c r="I1347" i="41"/>
  <c r="W1348" i="41"/>
  <c r="R1348" i="41" s="1"/>
  <c r="W1349" i="41"/>
  <c r="R1349" i="41" s="1"/>
  <c r="W1350" i="41"/>
  <c r="R1350" i="41" s="1"/>
  <c r="F1352" i="41"/>
  <c r="F1376" i="41"/>
  <c r="X1354" i="41"/>
  <c r="W1345" i="41"/>
  <c r="R1345" i="41" s="1"/>
  <c r="I1346" i="41"/>
  <c r="W1347" i="41"/>
  <c r="R1347" i="41" s="1"/>
  <c r="F1371" i="41"/>
  <c r="W1352" i="41"/>
  <c r="R1352" i="41" s="1"/>
  <c r="X1376" i="41"/>
  <c r="F1354" i="41"/>
  <c r="F1366" i="41"/>
  <c r="X1344" i="41"/>
  <c r="X1371" i="41"/>
  <c r="F1349" i="41"/>
  <c r="F1350" i="41"/>
  <c r="X1351" i="41"/>
  <c r="F1353" i="41"/>
  <c r="D1382" i="41"/>
  <c r="D1405" i="41" s="1"/>
  <c r="D1385" i="41"/>
  <c r="D1408" i="41" s="1"/>
  <c r="P1383" i="41"/>
  <c r="P1406" i="41" s="1"/>
  <c r="S1385" i="41"/>
  <c r="S1408" i="41" s="1"/>
  <c r="B1385" i="41"/>
  <c r="B1408" i="41" s="1"/>
  <c r="H1383" i="41"/>
  <c r="H1406" i="41" s="1"/>
  <c r="U1383" i="41"/>
  <c r="U1406" i="41" s="1"/>
  <c r="N1385" i="41"/>
  <c r="N1408" i="41" s="1"/>
  <c r="A1427" i="41"/>
  <c r="J1385" i="41"/>
  <c r="J1408" i="41" s="1"/>
  <c r="X1382" i="41"/>
  <c r="G1384" i="41"/>
  <c r="G1407" i="41" s="1"/>
  <c r="L1304" i="41"/>
  <c r="M1304" i="41"/>
  <c r="M1326" i="41"/>
  <c r="L1326" i="41"/>
  <c r="L1320" i="41"/>
  <c r="M1320" i="41"/>
  <c r="M1286" i="41"/>
  <c r="M1329" i="41"/>
  <c r="L1329" i="41"/>
  <c r="G1309" i="41"/>
  <c r="M1331" i="41"/>
  <c r="L1331" i="41"/>
  <c r="M1302" i="41"/>
  <c r="L1302" i="41"/>
  <c r="G1355" i="41" l="1"/>
  <c r="L1351" i="41"/>
  <c r="M1351" i="41"/>
  <c r="M1348" i="41"/>
  <c r="L1348" i="41"/>
  <c r="M1375" i="41"/>
  <c r="L1375" i="41"/>
  <c r="M1370" i="41"/>
  <c r="L1370" i="41"/>
  <c r="M1374" i="41"/>
  <c r="L1374" i="41"/>
  <c r="M1343" i="41"/>
  <c r="L1343" i="41"/>
  <c r="D1431" i="41"/>
  <c r="D1454" i="41" s="1"/>
  <c r="H1429" i="41"/>
  <c r="H1452" i="41" s="1"/>
  <c r="B1431" i="41"/>
  <c r="B1454" i="41" s="1"/>
  <c r="X1428" i="41"/>
  <c r="S1431" i="41"/>
  <c r="S1454" i="41" s="1"/>
  <c r="G1430" i="41"/>
  <c r="G1453" i="41" s="1"/>
  <c r="U1429" i="41"/>
  <c r="U1452" i="41" s="1"/>
  <c r="D1428" i="41"/>
  <c r="D1451" i="41" s="1"/>
  <c r="A1473" i="41"/>
  <c r="N1431" i="41"/>
  <c r="N1454" i="41" s="1"/>
  <c r="P1429" i="41"/>
  <c r="P1452" i="41" s="1"/>
  <c r="J1431" i="41"/>
  <c r="J1454" i="41" s="1"/>
  <c r="L1376" i="41"/>
  <c r="M1376" i="41"/>
  <c r="M1377" i="41"/>
  <c r="L1377" i="41"/>
  <c r="M1347" i="41"/>
  <c r="L1347" i="41"/>
  <c r="L1350" i="41"/>
  <c r="M1350" i="41"/>
  <c r="L1353" i="41"/>
  <c r="M1353" i="41"/>
  <c r="M1345" i="41"/>
  <c r="L1345" i="41"/>
  <c r="M1369" i="41"/>
  <c r="L1369" i="41"/>
  <c r="L1366" i="41"/>
  <c r="M1366" i="41"/>
  <c r="M1372" i="41"/>
  <c r="L1372" i="41"/>
  <c r="M1371" i="41"/>
  <c r="L1371" i="41"/>
  <c r="X1412" i="41"/>
  <c r="X1414" i="41"/>
  <c r="I1392" i="41"/>
  <c r="X1416" i="41"/>
  <c r="W1394" i="41"/>
  <c r="R1394" i="41" s="1"/>
  <c r="F1395" i="41"/>
  <c r="F1418" i="41"/>
  <c r="F1396" i="41"/>
  <c r="W1398" i="41"/>
  <c r="R1398" i="41" s="1"/>
  <c r="X1422" i="41"/>
  <c r="X1389" i="41"/>
  <c r="I1390" i="41"/>
  <c r="F1414" i="41"/>
  <c r="X1392" i="41"/>
  <c r="X1393" i="41"/>
  <c r="F1416" i="41"/>
  <c r="X1395" i="41"/>
  <c r="X1419" i="41"/>
  <c r="I1397" i="41"/>
  <c r="F1422" i="41"/>
  <c r="W1400" i="41"/>
  <c r="R1400" i="41" s="1"/>
  <c r="I1389" i="41"/>
  <c r="X1413" i="41"/>
  <c r="W1390" i="41"/>
  <c r="R1390" i="41" s="1"/>
  <c r="W1391" i="41"/>
  <c r="R1391" i="41" s="1"/>
  <c r="F1419" i="41"/>
  <c r="W1396" i="41"/>
  <c r="R1396" i="41" s="1"/>
  <c r="F1397" i="41"/>
  <c r="W1399" i="41"/>
  <c r="R1399" i="41" s="1"/>
  <c r="F1412" i="41"/>
  <c r="F1413" i="41"/>
  <c r="W1393" i="41"/>
  <c r="R1393" i="41" s="1"/>
  <c r="X1394" i="41"/>
  <c r="X1417" i="41"/>
  <c r="X1420" i="41"/>
  <c r="X1397" i="41"/>
  <c r="X1421" i="41"/>
  <c r="X1405" i="41"/>
  <c r="F1390" i="41"/>
  <c r="F1391" i="41"/>
  <c r="I1394" i="41"/>
  <c r="F1417" i="41"/>
  <c r="I1395" i="41"/>
  <c r="I1396" i="41"/>
  <c r="F1420" i="41"/>
  <c r="W1397" i="41"/>
  <c r="R1397" i="41" s="1"/>
  <c r="X1398" i="41"/>
  <c r="F1421" i="41"/>
  <c r="F1399" i="41"/>
  <c r="F1389" i="41"/>
  <c r="I1391" i="41"/>
  <c r="X1415" i="41"/>
  <c r="F1392" i="41"/>
  <c r="I1393" i="41"/>
  <c r="F1394" i="41"/>
  <c r="X1396" i="41"/>
  <c r="I1399" i="41"/>
  <c r="I1400" i="41"/>
  <c r="W1389" i="41"/>
  <c r="R1389" i="41" s="1"/>
  <c r="X1391" i="41"/>
  <c r="F1415" i="41"/>
  <c r="W1392" i="41"/>
  <c r="R1392" i="41" s="1"/>
  <c r="F1393" i="41"/>
  <c r="W1395" i="41"/>
  <c r="R1395" i="41" s="1"/>
  <c r="I1398" i="41"/>
  <c r="X1399" i="41"/>
  <c r="X1390" i="41"/>
  <c r="X1418" i="41"/>
  <c r="F1400" i="41"/>
  <c r="F1398" i="41"/>
  <c r="X1423" i="41"/>
  <c r="F1423" i="41"/>
  <c r="X1400" i="41"/>
  <c r="M1344" i="41"/>
  <c r="L1344" i="41"/>
  <c r="M1368" i="41"/>
  <c r="L1368" i="41"/>
  <c r="M1373" i="41"/>
  <c r="L1373" i="41"/>
  <c r="I1368" i="41"/>
  <c r="I1371" i="41"/>
  <c r="W1371" i="41"/>
  <c r="R1371" i="41" s="1"/>
  <c r="I1376" i="41"/>
  <c r="I1366" i="41"/>
  <c r="W1369" i="41"/>
  <c r="R1369" i="41" s="1"/>
  <c r="I1372" i="41"/>
  <c r="W1374" i="41"/>
  <c r="R1374" i="41" s="1"/>
  <c r="I1369" i="41"/>
  <c r="W1372" i="41"/>
  <c r="R1372" i="41" s="1"/>
  <c r="W1377" i="41"/>
  <c r="R1377" i="41" s="1"/>
  <c r="W1366" i="41"/>
  <c r="R1366" i="41" s="1"/>
  <c r="W1367" i="41"/>
  <c r="R1367" i="41" s="1"/>
  <c r="I1370" i="41"/>
  <c r="I1373" i="41"/>
  <c r="I1374" i="41"/>
  <c r="W1375" i="41"/>
  <c r="R1375" i="41" s="1"/>
  <c r="W1368" i="41"/>
  <c r="R1368" i="41" s="1"/>
  <c r="W1370" i="41"/>
  <c r="R1370" i="41" s="1"/>
  <c r="W1373" i="41"/>
  <c r="R1373" i="41" s="1"/>
  <c r="I1377" i="41"/>
  <c r="I1367" i="41"/>
  <c r="I1375" i="41"/>
  <c r="W1376" i="41"/>
  <c r="R1376" i="41" s="1"/>
  <c r="M1346" i="41"/>
  <c r="L1346" i="41"/>
  <c r="M1332" i="41"/>
  <c r="G1378" i="41"/>
  <c r="M1354" i="41"/>
  <c r="L1354" i="41"/>
  <c r="M1352" i="41"/>
  <c r="L1352" i="41"/>
  <c r="M1367" i="41"/>
  <c r="L1367" i="41"/>
  <c r="M1349" i="41"/>
  <c r="L1349" i="41"/>
  <c r="M1309" i="41"/>
  <c r="G1401" i="41" l="1"/>
  <c r="M1419" i="41"/>
  <c r="L1419" i="41"/>
  <c r="M1418" i="41"/>
  <c r="L1418" i="41"/>
  <c r="M1391" i="41"/>
  <c r="L1391" i="41"/>
  <c r="L1415" i="41"/>
  <c r="M1415" i="41"/>
  <c r="L1397" i="41"/>
  <c r="M1397" i="41"/>
  <c r="M1416" i="41"/>
  <c r="L1416" i="41"/>
  <c r="M1378" i="41"/>
  <c r="X1451" i="41"/>
  <c r="F1458" i="41"/>
  <c r="W1435" i="41"/>
  <c r="R1435" i="41" s="1"/>
  <c r="X1436" i="41"/>
  <c r="F1461" i="41"/>
  <c r="I1440" i="41"/>
  <c r="X1441" i="41"/>
  <c r="F1467" i="41"/>
  <c r="X1445" i="41"/>
  <c r="F1435" i="41"/>
  <c r="X1438" i="41"/>
  <c r="X1461" i="41"/>
  <c r="X1440" i="41"/>
  <c r="X1464" i="41"/>
  <c r="F1441" i="41"/>
  <c r="F1442" i="41"/>
  <c r="X1467" i="41"/>
  <c r="X1444" i="41"/>
  <c r="I1446" i="41"/>
  <c r="X1435" i="41"/>
  <c r="F1459" i="41"/>
  <c r="I1438" i="41"/>
  <c r="X1439" i="41"/>
  <c r="F1464" i="41"/>
  <c r="W1441" i="41"/>
  <c r="R1441" i="41" s="1"/>
  <c r="X1442" i="41"/>
  <c r="F1444" i="41"/>
  <c r="W1446" i="41"/>
  <c r="R1446" i="41" s="1"/>
  <c r="F1469" i="41"/>
  <c r="X1459" i="41"/>
  <c r="F1460" i="41"/>
  <c r="F1437" i="41"/>
  <c r="X1462" i="41"/>
  <c r="F1463" i="41"/>
  <c r="I1442" i="41"/>
  <c r="I1443" i="41"/>
  <c r="X1458" i="41"/>
  <c r="I1436" i="41"/>
  <c r="X1460" i="41"/>
  <c r="I1437" i="41"/>
  <c r="F1462" i="41"/>
  <c r="I1439" i="41"/>
  <c r="W1440" i="41"/>
  <c r="R1440" i="41" s="1"/>
  <c r="X1463" i="41"/>
  <c r="F1443" i="41"/>
  <c r="F1445" i="41"/>
  <c r="F1468" i="41"/>
  <c r="X1446" i="41"/>
  <c r="X1469" i="41"/>
  <c r="W1436" i="41"/>
  <c r="R1436" i="41" s="1"/>
  <c r="X1437" i="41"/>
  <c r="W1439" i="41"/>
  <c r="R1439" i="41" s="1"/>
  <c r="X1465" i="41"/>
  <c r="F1466" i="41"/>
  <c r="W1443" i="41"/>
  <c r="R1443" i="41" s="1"/>
  <c r="I1444" i="41"/>
  <c r="I1445" i="41"/>
  <c r="X1468" i="41"/>
  <c r="W1437" i="41"/>
  <c r="R1437" i="41" s="1"/>
  <c r="F1438" i="41"/>
  <c r="F1465" i="41"/>
  <c r="X1466" i="41"/>
  <c r="I1435" i="41"/>
  <c r="F1436" i="41"/>
  <c r="W1438" i="41"/>
  <c r="R1438" i="41" s="1"/>
  <c r="F1439" i="41"/>
  <c r="F1440" i="41"/>
  <c r="I1441" i="41"/>
  <c r="W1442" i="41"/>
  <c r="R1442" i="41" s="1"/>
  <c r="W1445" i="41"/>
  <c r="R1445" i="41" s="1"/>
  <c r="F1446" i="41"/>
  <c r="X1443" i="41"/>
  <c r="W1444" i="41"/>
  <c r="R1444" i="41" s="1"/>
  <c r="L1390" i="41"/>
  <c r="M1390" i="41"/>
  <c r="M1420" i="41"/>
  <c r="L1420" i="41"/>
  <c r="L1389" i="41"/>
  <c r="M1389" i="41"/>
  <c r="M1400" i="41"/>
  <c r="L1400" i="41"/>
  <c r="L1394" i="41"/>
  <c r="M1394" i="41"/>
  <c r="M1395" i="41"/>
  <c r="L1395" i="41"/>
  <c r="M1412" i="41"/>
  <c r="L1412" i="41"/>
  <c r="D1477" i="41"/>
  <c r="D1500" i="41" s="1"/>
  <c r="P1475" i="41"/>
  <c r="P1498" i="41" s="1"/>
  <c r="S1477" i="41"/>
  <c r="S1500" i="41" s="1"/>
  <c r="B1477" i="41"/>
  <c r="B1500" i="41" s="1"/>
  <c r="H1475" i="41"/>
  <c r="H1498" i="41" s="1"/>
  <c r="N1477" i="41"/>
  <c r="N1500" i="41" s="1"/>
  <c r="G1476" i="41"/>
  <c r="G1499" i="41" s="1"/>
  <c r="X1474" i="41"/>
  <c r="J1477" i="41"/>
  <c r="J1500" i="41" s="1"/>
  <c r="U1475" i="41"/>
  <c r="U1498" i="41" s="1"/>
  <c r="D1474" i="41"/>
  <c r="D1497" i="41" s="1"/>
  <c r="A1519" i="41"/>
  <c r="M1399" i="41"/>
  <c r="L1399" i="41"/>
  <c r="L1396" i="41"/>
  <c r="M1396" i="41"/>
  <c r="M1414" i="41"/>
  <c r="L1414" i="41"/>
  <c r="M1423" i="41"/>
  <c r="L1423" i="41"/>
  <c r="M1398" i="41"/>
  <c r="L1398" i="41"/>
  <c r="M1413" i="41"/>
  <c r="L1413" i="41"/>
  <c r="M1393" i="41"/>
  <c r="L1393" i="41"/>
  <c r="M1355" i="41"/>
  <c r="M1417" i="41"/>
  <c r="L1417" i="41"/>
  <c r="W1412" i="41"/>
  <c r="R1412" i="41" s="1"/>
  <c r="I1415" i="41"/>
  <c r="I1418" i="41"/>
  <c r="W1423" i="41"/>
  <c r="R1423" i="41" s="1"/>
  <c r="W1414" i="41"/>
  <c r="R1414" i="41" s="1"/>
  <c r="I1416" i="41"/>
  <c r="W1418" i="41"/>
  <c r="R1418" i="41" s="1"/>
  <c r="W1422" i="41"/>
  <c r="R1422" i="41" s="1"/>
  <c r="W1416" i="41"/>
  <c r="R1416" i="41" s="1"/>
  <c r="W1419" i="41"/>
  <c r="R1419" i="41" s="1"/>
  <c r="I1423" i="41"/>
  <c r="W1413" i="41"/>
  <c r="R1413" i="41" s="1"/>
  <c r="I1414" i="41"/>
  <c r="I1422" i="41"/>
  <c r="I1412" i="41"/>
  <c r="I1417" i="41"/>
  <c r="I1419" i="41"/>
  <c r="W1420" i="41"/>
  <c r="R1420" i="41" s="1"/>
  <c r="W1421" i="41"/>
  <c r="R1421" i="41" s="1"/>
  <c r="I1413" i="41"/>
  <c r="W1417" i="41"/>
  <c r="R1417" i="41" s="1"/>
  <c r="W1415" i="41"/>
  <c r="R1415" i="41" s="1"/>
  <c r="I1420" i="41"/>
  <c r="I1421" i="41"/>
  <c r="G1424" i="41"/>
  <c r="M1392" i="41"/>
  <c r="L1392" i="41"/>
  <c r="M1422" i="41"/>
  <c r="L1422" i="41"/>
  <c r="L1421" i="41"/>
  <c r="M1421" i="41"/>
  <c r="L1437" i="41" l="1"/>
  <c r="M1437" i="41"/>
  <c r="M1438" i="41"/>
  <c r="L1438" i="41"/>
  <c r="J1523" i="41"/>
  <c r="J1546" i="41" s="1"/>
  <c r="U1521" i="41"/>
  <c r="U1544" i="41" s="1"/>
  <c r="D1520" i="41"/>
  <c r="D1543" i="41" s="1"/>
  <c r="A1565" i="41"/>
  <c r="D1523" i="41"/>
  <c r="D1546" i="41" s="1"/>
  <c r="P1521" i="41"/>
  <c r="P1544" i="41" s="1"/>
  <c r="S1523" i="41"/>
  <c r="S1546" i="41" s="1"/>
  <c r="B1523" i="41"/>
  <c r="B1546" i="41" s="1"/>
  <c r="H1521" i="41"/>
  <c r="H1544" i="41" s="1"/>
  <c r="N1523" i="41"/>
  <c r="N1546" i="41" s="1"/>
  <c r="G1522" i="41"/>
  <c r="G1545" i="41" s="1"/>
  <c r="X1520" i="41"/>
  <c r="L1468" i="41"/>
  <c r="M1468" i="41"/>
  <c r="L1442" i="41"/>
  <c r="M1442" i="41"/>
  <c r="M1444" i="41"/>
  <c r="L1444" i="41"/>
  <c r="G1447" i="41"/>
  <c r="G1470" i="41"/>
  <c r="M1445" i="41"/>
  <c r="L1445" i="41"/>
  <c r="W1465" i="41"/>
  <c r="R1465" i="41" s="1"/>
  <c r="I1468" i="41"/>
  <c r="I1466" i="41"/>
  <c r="W1461" i="41"/>
  <c r="R1461" i="41" s="1"/>
  <c r="W1467" i="41"/>
  <c r="R1467" i="41" s="1"/>
  <c r="W1458" i="41"/>
  <c r="R1458" i="41" s="1"/>
  <c r="I1464" i="41"/>
  <c r="W1459" i="41"/>
  <c r="R1459" i="41" s="1"/>
  <c r="I1461" i="41"/>
  <c r="W1464" i="41"/>
  <c r="R1464" i="41" s="1"/>
  <c r="I1467" i="41"/>
  <c r="W1460" i="41"/>
  <c r="R1460" i="41" s="1"/>
  <c r="I1462" i="41"/>
  <c r="I1463" i="41"/>
  <c r="W1469" i="41"/>
  <c r="R1469" i="41" s="1"/>
  <c r="I1458" i="41"/>
  <c r="I1459" i="41"/>
  <c r="W1462" i="41"/>
  <c r="R1462" i="41" s="1"/>
  <c r="W1463" i="41"/>
  <c r="R1463" i="41" s="1"/>
  <c r="I1460" i="41"/>
  <c r="I1465" i="41"/>
  <c r="W1466" i="41"/>
  <c r="R1466" i="41" s="1"/>
  <c r="W1468" i="41"/>
  <c r="R1468" i="41" s="1"/>
  <c r="I1469" i="41"/>
  <c r="L1443" i="41"/>
  <c r="M1443" i="41"/>
  <c r="M1446" i="41"/>
  <c r="L1446" i="41"/>
  <c r="X1481" i="41"/>
  <c r="X1505" i="41"/>
  <c r="X1506" i="41"/>
  <c r="F1508" i="41"/>
  <c r="W1485" i="41"/>
  <c r="R1485" i="41" s="1"/>
  <c r="X1509" i="41"/>
  <c r="W1488" i="41"/>
  <c r="R1488" i="41" s="1"/>
  <c r="X1490" i="41"/>
  <c r="F1482" i="41"/>
  <c r="F1483" i="41"/>
  <c r="F1506" i="41"/>
  <c r="W1484" i="41"/>
  <c r="R1484" i="41" s="1"/>
  <c r="X1486" i="41"/>
  <c r="X1487" i="41"/>
  <c r="F1511" i="41"/>
  <c r="W1489" i="41"/>
  <c r="R1489" i="41" s="1"/>
  <c r="W1490" i="41"/>
  <c r="R1490" i="41" s="1"/>
  <c r="F1491" i="41"/>
  <c r="X1514" i="41"/>
  <c r="F1504" i="41"/>
  <c r="I1483" i="41"/>
  <c r="I1486" i="41"/>
  <c r="I1487" i="41"/>
  <c r="X1511" i="41"/>
  <c r="F1488" i="41"/>
  <c r="X1491" i="41"/>
  <c r="F1514" i="41"/>
  <c r="W1481" i="41"/>
  <c r="R1481" i="41" s="1"/>
  <c r="W1483" i="41"/>
  <c r="R1483" i="41" s="1"/>
  <c r="X1507" i="41"/>
  <c r="F1484" i="41"/>
  <c r="F1486" i="41"/>
  <c r="F1510" i="41"/>
  <c r="W1487" i="41"/>
  <c r="R1487" i="41" s="1"/>
  <c r="X1488" i="41"/>
  <c r="I1489" i="41"/>
  <c r="I1491" i="41"/>
  <c r="I1481" i="41"/>
  <c r="F1507" i="41"/>
  <c r="X1484" i="41"/>
  <c r="X1485" i="41"/>
  <c r="X1510" i="41"/>
  <c r="X1489" i="41"/>
  <c r="F1513" i="41"/>
  <c r="W1491" i="41"/>
  <c r="R1491" i="41" s="1"/>
  <c r="X1497" i="41"/>
  <c r="X1504" i="41"/>
  <c r="I1482" i="41"/>
  <c r="I1484" i="41"/>
  <c r="F1487" i="41"/>
  <c r="X1513" i="41"/>
  <c r="X1482" i="41"/>
  <c r="F1485" i="41"/>
  <c r="W1486" i="41"/>
  <c r="R1486" i="41" s="1"/>
  <c r="I1488" i="41"/>
  <c r="F1512" i="41"/>
  <c r="F1481" i="41"/>
  <c r="F1505" i="41"/>
  <c r="W1482" i="41"/>
  <c r="R1482" i="41" s="1"/>
  <c r="X1483" i="41"/>
  <c r="X1508" i="41"/>
  <c r="I1485" i="41"/>
  <c r="F1509" i="41"/>
  <c r="X1515" i="41"/>
  <c r="I1492" i="41"/>
  <c r="W1492" i="41"/>
  <c r="R1492" i="41" s="1"/>
  <c r="F1489" i="41"/>
  <c r="X1512" i="41"/>
  <c r="F1492" i="41"/>
  <c r="I1490" i="41"/>
  <c r="F1490" i="41"/>
  <c r="F1515" i="41"/>
  <c r="X1492" i="41"/>
  <c r="M1401" i="41"/>
  <c r="M1460" i="41"/>
  <c r="L1460" i="41"/>
  <c r="M1439" i="41"/>
  <c r="L1439" i="41"/>
  <c r="M1441" i="41"/>
  <c r="L1441" i="41"/>
  <c r="M1462" i="41"/>
  <c r="L1462" i="41"/>
  <c r="M1424" i="41"/>
  <c r="M1466" i="41"/>
  <c r="L1466" i="41"/>
  <c r="M1459" i="41"/>
  <c r="L1459" i="41"/>
  <c r="M1464" i="41"/>
  <c r="L1464" i="41"/>
  <c r="M1469" i="41"/>
  <c r="L1469" i="41"/>
  <c r="M1467" i="41"/>
  <c r="L1467" i="41"/>
  <c r="M1465" i="41"/>
  <c r="L1465" i="41"/>
  <c r="L1458" i="41"/>
  <c r="M1458" i="41"/>
  <c r="M1440" i="41"/>
  <c r="L1440" i="41"/>
  <c r="M1463" i="41"/>
  <c r="L1463" i="41"/>
  <c r="M1435" i="41"/>
  <c r="L1435" i="41"/>
  <c r="M1461" i="41"/>
  <c r="L1461" i="41"/>
  <c r="M1436" i="41"/>
  <c r="L1436" i="41"/>
  <c r="M1510" i="41" l="1"/>
  <c r="L1510" i="41"/>
  <c r="M1491" i="41"/>
  <c r="L1491" i="41"/>
  <c r="M1505" i="41"/>
  <c r="L1505" i="41"/>
  <c r="X1543" i="41"/>
  <c r="W1527" i="41"/>
  <c r="R1527" i="41" s="1"/>
  <c r="F1531" i="41"/>
  <c r="I1533" i="41"/>
  <c r="F1557" i="41"/>
  <c r="F1534" i="41"/>
  <c r="F1535" i="41"/>
  <c r="X1536" i="41"/>
  <c r="X1528" i="41"/>
  <c r="I1530" i="41"/>
  <c r="W1531" i="41"/>
  <c r="R1531" i="41" s="1"/>
  <c r="X1554" i="41"/>
  <c r="W1533" i="41"/>
  <c r="R1533" i="41" s="1"/>
  <c r="X1557" i="41"/>
  <c r="I1534" i="41"/>
  <c r="F1536" i="41"/>
  <c r="F1551" i="41"/>
  <c r="F1528" i="41"/>
  <c r="F1554" i="41"/>
  <c r="W1532" i="41"/>
  <c r="R1532" i="41" s="1"/>
  <c r="X1534" i="41"/>
  <c r="W1536" i="41"/>
  <c r="R1536" i="41" s="1"/>
  <c r="X1551" i="41"/>
  <c r="W1528" i="41"/>
  <c r="R1528" i="41" s="1"/>
  <c r="X1552" i="41"/>
  <c r="F1529" i="41"/>
  <c r="I1531" i="41"/>
  <c r="F1533" i="41"/>
  <c r="I1527" i="41"/>
  <c r="F1552" i="41"/>
  <c r="I1529" i="41"/>
  <c r="W1535" i="41"/>
  <c r="R1535" i="41" s="1"/>
  <c r="F1558" i="41"/>
  <c r="F1550" i="41"/>
  <c r="F1527" i="41"/>
  <c r="W1529" i="41"/>
  <c r="R1529" i="41" s="1"/>
  <c r="X1553" i="41"/>
  <c r="F1530" i="41"/>
  <c r="X1532" i="41"/>
  <c r="X1555" i="41"/>
  <c r="X1556" i="41"/>
  <c r="X1558" i="41"/>
  <c r="F1559" i="41"/>
  <c r="X1527" i="41"/>
  <c r="X1550" i="41"/>
  <c r="F1553" i="41"/>
  <c r="X1530" i="41"/>
  <c r="X1531" i="41"/>
  <c r="I1532" i="41"/>
  <c r="F1555" i="41"/>
  <c r="F1556" i="41"/>
  <c r="W1534" i="41"/>
  <c r="R1534" i="41" s="1"/>
  <c r="I1528" i="41"/>
  <c r="X1529" i="41"/>
  <c r="W1530" i="41"/>
  <c r="R1530" i="41" s="1"/>
  <c r="F1532" i="41"/>
  <c r="X1533" i="41"/>
  <c r="I1536" i="41"/>
  <c r="I1537" i="41"/>
  <c r="X1561" i="41"/>
  <c r="I1538" i="41"/>
  <c r="I1535" i="41"/>
  <c r="W1537" i="41"/>
  <c r="R1537" i="41" s="1"/>
  <c r="F1538" i="41"/>
  <c r="X1535" i="41"/>
  <c r="X1559" i="41"/>
  <c r="X1560" i="41"/>
  <c r="F1537" i="41"/>
  <c r="F1560" i="41"/>
  <c r="W1538" i="41"/>
  <c r="R1538" i="41" s="1"/>
  <c r="F1561" i="41"/>
  <c r="X1537" i="41"/>
  <c r="X1538" i="41"/>
  <c r="S1569" i="41"/>
  <c r="S1592" i="41" s="1"/>
  <c r="B1569" i="41"/>
  <c r="B1592" i="41" s="1"/>
  <c r="H1567" i="41"/>
  <c r="H1590" i="41" s="1"/>
  <c r="N1569" i="41"/>
  <c r="N1592" i="41" s="1"/>
  <c r="G1568" i="41"/>
  <c r="G1591" i="41" s="1"/>
  <c r="X1566" i="41"/>
  <c r="J1569" i="41"/>
  <c r="J1592" i="41" s="1"/>
  <c r="U1567" i="41"/>
  <c r="U1590" i="41" s="1"/>
  <c r="D1566" i="41"/>
  <c r="D1589" i="41" s="1"/>
  <c r="A1611" i="41"/>
  <c r="D1569" i="41"/>
  <c r="D1592" i="41" s="1"/>
  <c r="P1567" i="41"/>
  <c r="P1590" i="41" s="1"/>
  <c r="G1493" i="41"/>
  <c r="M1485" i="41"/>
  <c r="L1485" i="41"/>
  <c r="M1481" i="41"/>
  <c r="L1481" i="41"/>
  <c r="L1515" i="41"/>
  <c r="M1515" i="41"/>
  <c r="M1484" i="41"/>
  <c r="L1484" i="41"/>
  <c r="M1511" i="41"/>
  <c r="L1511" i="41"/>
  <c r="M1490" i="41"/>
  <c r="L1490" i="41"/>
  <c r="M1470" i="41"/>
  <c r="M1504" i="41"/>
  <c r="L1504" i="41"/>
  <c r="M1492" i="41"/>
  <c r="L1492" i="41"/>
  <c r="M1447" i="41"/>
  <c r="I1512" i="41"/>
  <c r="I1513" i="41"/>
  <c r="W1505" i="41"/>
  <c r="R1505" i="41" s="1"/>
  <c r="W1508" i="41"/>
  <c r="R1508" i="41" s="1"/>
  <c r="I1509" i="41"/>
  <c r="W1512" i="41"/>
  <c r="R1512" i="41" s="1"/>
  <c r="W1504" i="41"/>
  <c r="R1504" i="41" s="1"/>
  <c r="W1506" i="41"/>
  <c r="R1506" i="41" s="1"/>
  <c r="W1509" i="41"/>
  <c r="R1509" i="41" s="1"/>
  <c r="I1505" i="41"/>
  <c r="I1508" i="41"/>
  <c r="W1511" i="41"/>
  <c r="R1511" i="41" s="1"/>
  <c r="I1514" i="41"/>
  <c r="I1506" i="41"/>
  <c r="W1514" i="41"/>
  <c r="R1514" i="41" s="1"/>
  <c r="W1507" i="41"/>
  <c r="R1507" i="41" s="1"/>
  <c r="I1510" i="41"/>
  <c r="I1511" i="41"/>
  <c r="I1504" i="41"/>
  <c r="W1510" i="41"/>
  <c r="R1510" i="41" s="1"/>
  <c r="I1507" i="41"/>
  <c r="W1515" i="41"/>
  <c r="R1515" i="41" s="1"/>
  <c r="I1515" i="41"/>
  <c r="W1513" i="41"/>
  <c r="R1513" i="41" s="1"/>
  <c r="M1507" i="41"/>
  <c r="L1507" i="41"/>
  <c r="M1487" i="41"/>
  <c r="L1487" i="41"/>
  <c r="M1509" i="41"/>
  <c r="L1509" i="41"/>
  <c r="M1508" i="41"/>
  <c r="L1508" i="41"/>
  <c r="M1486" i="41"/>
  <c r="L1486" i="41"/>
  <c r="M1512" i="41"/>
  <c r="L1512" i="41"/>
  <c r="M1483" i="41"/>
  <c r="L1483" i="41"/>
  <c r="M1482" i="41"/>
  <c r="L1482" i="41"/>
  <c r="G1516" i="41"/>
  <c r="M1513" i="41"/>
  <c r="L1513" i="41"/>
  <c r="L1489" i="41"/>
  <c r="M1489" i="41"/>
  <c r="L1488" i="41"/>
  <c r="M1488" i="41"/>
  <c r="M1514" i="41"/>
  <c r="L1514" i="41"/>
  <c r="M1506" i="41"/>
  <c r="L1506" i="41"/>
  <c r="M1559" i="41" l="1"/>
  <c r="L1559" i="41"/>
  <c r="M1558" i="41"/>
  <c r="L1558" i="41"/>
  <c r="G1562" i="41"/>
  <c r="M1493" i="41"/>
  <c r="M1538" i="41"/>
  <c r="L1538" i="41"/>
  <c r="L1535" i="41"/>
  <c r="M1535" i="41"/>
  <c r="M1533" i="41"/>
  <c r="L1533" i="41"/>
  <c r="M1556" i="41"/>
  <c r="L1556" i="41"/>
  <c r="M1552" i="41"/>
  <c r="L1552" i="41"/>
  <c r="M1528" i="41"/>
  <c r="L1528" i="41"/>
  <c r="W1553" i="41"/>
  <c r="R1553" i="41" s="1"/>
  <c r="W1555" i="41"/>
  <c r="R1555" i="41" s="1"/>
  <c r="W1559" i="41"/>
  <c r="R1559" i="41" s="1"/>
  <c r="I1550" i="41"/>
  <c r="I1556" i="41"/>
  <c r="W1550" i="41"/>
  <c r="R1550" i="41" s="1"/>
  <c r="W1557" i="41"/>
  <c r="R1557" i="41" s="1"/>
  <c r="I1554" i="41"/>
  <c r="I1551" i="41"/>
  <c r="W1554" i="41"/>
  <c r="R1554" i="41" s="1"/>
  <c r="I1557" i="41"/>
  <c r="W1551" i="41"/>
  <c r="R1551" i="41" s="1"/>
  <c r="I1552" i="41"/>
  <c r="W1552" i="41"/>
  <c r="R1552" i="41" s="1"/>
  <c r="I1553" i="41"/>
  <c r="I1555" i="41"/>
  <c r="I1561" i="41"/>
  <c r="W1561" i="41"/>
  <c r="R1561" i="41" s="1"/>
  <c r="I1558" i="41"/>
  <c r="I1559" i="41"/>
  <c r="W1558" i="41"/>
  <c r="R1558" i="41" s="1"/>
  <c r="I1560" i="41"/>
  <c r="W1556" i="41"/>
  <c r="R1556" i="41" s="1"/>
  <c r="W1560" i="41"/>
  <c r="R1560" i="41" s="1"/>
  <c r="M1537" i="41"/>
  <c r="L1537" i="41"/>
  <c r="M1531" i="41"/>
  <c r="L1531" i="41"/>
  <c r="M1555" i="41"/>
  <c r="L1555" i="41"/>
  <c r="M1536" i="41"/>
  <c r="L1536" i="41"/>
  <c r="X1596" i="41"/>
  <c r="W1574" i="41"/>
  <c r="R1574" i="41" s="1"/>
  <c r="F1598" i="41"/>
  <c r="I1576" i="41"/>
  <c r="F1578" i="41"/>
  <c r="I1580" i="41"/>
  <c r="F1604" i="41"/>
  <c r="X1575" i="41"/>
  <c r="X1576" i="41"/>
  <c r="I1578" i="41"/>
  <c r="I1581" i="41"/>
  <c r="F1573" i="41"/>
  <c r="W1576" i="41"/>
  <c r="R1576" i="41" s="1"/>
  <c r="X1577" i="41"/>
  <c r="F1602" i="41"/>
  <c r="X1579" i="41"/>
  <c r="X1589" i="41"/>
  <c r="W1573" i="41"/>
  <c r="R1573" i="41" s="1"/>
  <c r="X1597" i="41"/>
  <c r="X1600" i="41"/>
  <c r="X1601" i="41"/>
  <c r="X1602" i="41"/>
  <c r="I1579" i="41"/>
  <c r="F1597" i="41"/>
  <c r="F1600" i="41"/>
  <c r="F1577" i="41"/>
  <c r="F1601" i="41"/>
  <c r="F1579" i="41"/>
  <c r="F1603" i="41"/>
  <c r="X1580" i="41"/>
  <c r="F1596" i="41"/>
  <c r="I1574" i="41"/>
  <c r="F1575" i="41"/>
  <c r="X1599" i="41"/>
  <c r="W1577" i="41"/>
  <c r="R1577" i="41" s="1"/>
  <c r="W1578" i="41"/>
  <c r="R1578" i="41" s="1"/>
  <c r="X1603" i="41"/>
  <c r="W1580" i="41"/>
  <c r="R1580" i="41" s="1"/>
  <c r="X1581" i="41"/>
  <c r="X1573" i="41"/>
  <c r="X1574" i="41"/>
  <c r="I1575" i="41"/>
  <c r="F1599" i="41"/>
  <c r="I1573" i="41"/>
  <c r="F1574" i="41"/>
  <c r="X1598" i="41"/>
  <c r="W1575" i="41"/>
  <c r="R1575" i="41" s="1"/>
  <c r="F1576" i="41"/>
  <c r="I1577" i="41"/>
  <c r="F1580" i="41"/>
  <c r="W1582" i="41"/>
  <c r="R1582" i="41" s="1"/>
  <c r="X1606" i="41"/>
  <c r="I1583" i="41"/>
  <c r="F1606" i="41"/>
  <c r="F1583" i="41"/>
  <c r="F1607" i="41"/>
  <c r="I1584" i="41"/>
  <c r="X1582" i="41"/>
  <c r="X1583" i="41"/>
  <c r="W1583" i="41"/>
  <c r="R1583" i="41" s="1"/>
  <c r="X1607" i="41"/>
  <c r="X1578" i="41"/>
  <c r="X1605" i="41"/>
  <c r="F1584" i="41"/>
  <c r="X1604" i="41"/>
  <c r="F1605" i="41"/>
  <c r="F1581" i="41"/>
  <c r="I1582" i="41"/>
  <c r="X1584" i="41"/>
  <c r="W1579" i="41"/>
  <c r="R1579" i="41" s="1"/>
  <c r="W1581" i="41"/>
  <c r="R1581" i="41" s="1"/>
  <c r="F1582" i="41"/>
  <c r="W1584" i="41"/>
  <c r="R1584" i="41" s="1"/>
  <c r="M1530" i="41"/>
  <c r="L1530" i="41"/>
  <c r="M1532" i="41"/>
  <c r="L1532" i="41"/>
  <c r="M1551" i="41"/>
  <c r="L1551" i="41"/>
  <c r="M1529" i="41"/>
  <c r="L1529" i="41"/>
  <c r="M1557" i="41"/>
  <c r="L1557" i="41"/>
  <c r="L1550" i="41"/>
  <c r="M1550" i="41"/>
  <c r="M1553" i="41"/>
  <c r="L1553" i="41"/>
  <c r="L1534" i="41"/>
  <c r="M1534" i="41"/>
  <c r="M1516" i="41"/>
  <c r="M1561" i="41"/>
  <c r="L1561" i="41"/>
  <c r="M1527" i="41"/>
  <c r="L1527" i="41"/>
  <c r="M1554" i="41"/>
  <c r="L1554" i="41"/>
  <c r="D1612" i="41"/>
  <c r="D1635" i="41" s="1"/>
  <c r="A1657" i="41"/>
  <c r="D1615" i="41"/>
  <c r="D1638" i="41" s="1"/>
  <c r="P1613" i="41"/>
  <c r="P1636" i="41" s="1"/>
  <c r="S1615" i="41"/>
  <c r="S1638" i="41" s="1"/>
  <c r="B1615" i="41"/>
  <c r="B1638" i="41" s="1"/>
  <c r="H1613" i="41"/>
  <c r="H1636" i="41" s="1"/>
  <c r="N1615" i="41"/>
  <c r="N1638" i="41" s="1"/>
  <c r="G1614" i="41"/>
  <c r="G1637" i="41" s="1"/>
  <c r="X1612" i="41"/>
  <c r="J1615" i="41"/>
  <c r="J1638" i="41" s="1"/>
  <c r="U1613" i="41"/>
  <c r="U1636" i="41" s="1"/>
  <c r="M1560" i="41"/>
  <c r="L1560" i="41"/>
  <c r="G1539" i="41"/>
  <c r="M1539" i="41" l="1"/>
  <c r="M1578" i="41"/>
  <c r="L1578" i="41"/>
  <c r="L1598" i="41"/>
  <c r="M1598" i="41"/>
  <c r="L1580" i="41"/>
  <c r="M1580" i="41"/>
  <c r="L1602" i="41"/>
  <c r="M1602" i="41"/>
  <c r="M1577" i="41"/>
  <c r="L1577" i="41"/>
  <c r="M1584" i="41"/>
  <c r="L1584" i="41"/>
  <c r="L1603" i="41"/>
  <c r="M1603" i="41"/>
  <c r="L1601" i="41"/>
  <c r="M1601" i="41"/>
  <c r="L1606" i="41"/>
  <c r="M1606" i="41"/>
  <c r="L1600" i="41"/>
  <c r="M1600" i="41"/>
  <c r="G1585" i="41"/>
  <c r="M1562" i="41"/>
  <c r="L1583" i="41"/>
  <c r="M1583" i="41"/>
  <c r="L1597" i="41"/>
  <c r="M1597" i="41"/>
  <c r="M1607" i="41"/>
  <c r="L1607" i="41"/>
  <c r="F1642" i="41"/>
  <c r="F1620" i="41"/>
  <c r="W1622" i="41"/>
  <c r="R1622" i="41" s="1"/>
  <c r="F1646" i="41"/>
  <c r="X1624" i="41"/>
  <c r="X1625" i="41"/>
  <c r="W1626" i="41"/>
  <c r="R1626" i="41" s="1"/>
  <c r="F1649" i="41"/>
  <c r="W1619" i="41"/>
  <c r="R1619" i="41" s="1"/>
  <c r="X1643" i="41"/>
  <c r="I1620" i="41"/>
  <c r="X1644" i="41"/>
  <c r="F1623" i="41"/>
  <c r="I1624" i="41"/>
  <c r="F1643" i="41"/>
  <c r="W1620" i="41"/>
  <c r="R1620" i="41" s="1"/>
  <c r="F1644" i="41"/>
  <c r="W1623" i="41"/>
  <c r="R1623" i="41" s="1"/>
  <c r="F1624" i="41"/>
  <c r="X1626" i="41"/>
  <c r="F1627" i="41"/>
  <c r="X1650" i="41"/>
  <c r="X1619" i="41"/>
  <c r="X1642" i="41"/>
  <c r="W1621" i="41"/>
  <c r="R1621" i="41" s="1"/>
  <c r="X1645" i="41"/>
  <c r="W1624" i="41"/>
  <c r="R1624" i="41" s="1"/>
  <c r="I1626" i="41"/>
  <c r="F1645" i="41"/>
  <c r="X1623" i="41"/>
  <c r="X1648" i="41"/>
  <c r="W1625" i="41"/>
  <c r="R1625" i="41" s="1"/>
  <c r="X1627" i="41"/>
  <c r="F1619" i="41"/>
  <c r="F1621" i="41"/>
  <c r="F1622" i="41"/>
  <c r="I1623" i="41"/>
  <c r="F1648" i="41"/>
  <c r="X1635" i="41"/>
  <c r="I1621" i="41"/>
  <c r="X1622" i="41"/>
  <c r="X1647" i="41"/>
  <c r="I1619" i="41"/>
  <c r="X1620" i="41"/>
  <c r="X1621" i="41"/>
  <c r="I1622" i="41"/>
  <c r="I1628" i="41"/>
  <c r="F1652" i="41"/>
  <c r="X1630" i="41"/>
  <c r="F1626" i="41"/>
  <c r="I1627" i="41"/>
  <c r="W1628" i="41"/>
  <c r="R1628" i="41" s="1"/>
  <c r="X1629" i="41"/>
  <c r="I1630" i="41"/>
  <c r="X1653" i="41"/>
  <c r="I1625" i="41"/>
  <c r="W1627" i="41"/>
  <c r="R1627" i="41" s="1"/>
  <c r="I1629" i="41"/>
  <c r="X1646" i="41"/>
  <c r="F1625" i="41"/>
  <c r="X1649" i="41"/>
  <c r="W1629" i="41"/>
  <c r="R1629" i="41" s="1"/>
  <c r="F1647" i="41"/>
  <c r="W1630" i="41"/>
  <c r="R1630" i="41" s="1"/>
  <c r="F1629" i="41"/>
  <c r="F1650" i="41"/>
  <c r="X1628" i="41"/>
  <c r="F1651" i="41"/>
  <c r="F1630" i="41"/>
  <c r="F1628" i="41"/>
  <c r="X1651" i="41"/>
  <c r="X1652" i="41"/>
  <c r="F1653" i="41"/>
  <c r="N1661" i="41"/>
  <c r="N1684" i="41" s="1"/>
  <c r="G1660" i="41"/>
  <c r="G1683" i="41" s="1"/>
  <c r="X1658" i="41"/>
  <c r="J1661" i="41"/>
  <c r="J1684" i="41" s="1"/>
  <c r="U1659" i="41"/>
  <c r="U1682" i="41" s="1"/>
  <c r="D1661" i="41"/>
  <c r="D1684" i="41" s="1"/>
  <c r="P1659" i="41"/>
  <c r="P1682" i="41" s="1"/>
  <c r="D1658" i="41"/>
  <c r="D1681" i="41" s="1"/>
  <c r="A1703" i="41"/>
  <c r="S1661" i="41"/>
  <c r="S1684" i="41" s="1"/>
  <c r="B1661" i="41"/>
  <c r="B1684" i="41" s="1"/>
  <c r="H1659" i="41"/>
  <c r="H1682" i="41" s="1"/>
  <c r="L1582" i="41"/>
  <c r="M1582" i="41"/>
  <c r="M1599" i="41"/>
  <c r="L1599" i="41"/>
  <c r="L1604" i="41"/>
  <c r="M1604" i="41"/>
  <c r="L1574" i="41"/>
  <c r="M1574" i="41"/>
  <c r="W1599" i="41"/>
  <c r="R1599" i="41" s="1"/>
  <c r="I1603" i="41"/>
  <c r="W1596" i="41"/>
  <c r="R1596" i="41" s="1"/>
  <c r="I1598" i="41"/>
  <c r="W1604" i="41"/>
  <c r="R1604" i="41" s="1"/>
  <c r="W1598" i="41"/>
  <c r="R1598" i="41" s="1"/>
  <c r="I1604" i="41"/>
  <c r="I1596" i="41"/>
  <c r="I1602" i="41"/>
  <c r="I1597" i="41"/>
  <c r="W1600" i="41"/>
  <c r="R1600" i="41" s="1"/>
  <c r="I1601" i="41"/>
  <c r="W1602" i="41"/>
  <c r="R1602" i="41" s="1"/>
  <c r="W1597" i="41"/>
  <c r="R1597" i="41" s="1"/>
  <c r="W1601" i="41"/>
  <c r="R1601" i="41" s="1"/>
  <c r="I1599" i="41"/>
  <c r="I1600" i="41"/>
  <c r="I1606" i="41"/>
  <c r="W1606" i="41"/>
  <c r="R1606" i="41" s="1"/>
  <c r="I1607" i="41"/>
  <c r="W1603" i="41"/>
  <c r="R1603" i="41" s="1"/>
  <c r="W1607" i="41"/>
  <c r="R1607" i="41" s="1"/>
  <c r="I1605" i="41"/>
  <c r="W1605" i="41"/>
  <c r="R1605" i="41" s="1"/>
  <c r="M1576" i="41"/>
  <c r="L1576" i="41"/>
  <c r="L1596" i="41"/>
  <c r="M1596" i="41"/>
  <c r="L1573" i="41"/>
  <c r="M1573" i="41"/>
  <c r="M1579" i="41"/>
  <c r="L1579" i="41"/>
  <c r="M1575" i="41"/>
  <c r="L1575" i="41"/>
  <c r="L1605" i="41"/>
  <c r="M1605" i="41"/>
  <c r="M1581" i="41"/>
  <c r="L1581" i="41"/>
  <c r="G1608" i="41"/>
  <c r="X1668" i="41" l="1"/>
  <c r="I1669" i="41"/>
  <c r="I1670" i="41"/>
  <c r="X1681" i="41"/>
  <c r="I1665" i="41"/>
  <c r="X1689" i="41"/>
  <c r="I1668" i="41"/>
  <c r="W1671" i="41"/>
  <c r="R1671" i="41" s="1"/>
  <c r="F1694" i="41"/>
  <c r="X1665" i="41"/>
  <c r="F1689" i="41"/>
  <c r="I1667" i="41"/>
  <c r="W1668" i="41"/>
  <c r="R1668" i="41" s="1"/>
  <c r="F1692" i="41"/>
  <c r="F1693" i="41"/>
  <c r="X1694" i="41"/>
  <c r="X1695" i="41"/>
  <c r="I1666" i="41"/>
  <c r="F1690" i="41"/>
  <c r="X1669" i="41"/>
  <c r="X1692" i="41"/>
  <c r="W1670" i="41"/>
  <c r="R1670" i="41" s="1"/>
  <c r="X1693" i="41"/>
  <c r="F1671" i="41"/>
  <c r="F1666" i="41"/>
  <c r="F1667" i="41"/>
  <c r="X1690" i="41"/>
  <c r="I1671" i="41"/>
  <c r="I1672" i="41"/>
  <c r="W1665" i="41"/>
  <c r="R1665" i="41" s="1"/>
  <c r="X1666" i="41"/>
  <c r="W1667" i="41"/>
  <c r="R1667" i="41" s="1"/>
  <c r="F1691" i="41"/>
  <c r="W1669" i="41"/>
  <c r="R1669" i="41" s="1"/>
  <c r="X1671" i="41"/>
  <c r="X1688" i="41"/>
  <c r="W1666" i="41"/>
  <c r="R1666" i="41" s="1"/>
  <c r="X1691" i="41"/>
  <c r="F1670" i="41"/>
  <c r="F1665" i="41"/>
  <c r="F1688" i="41"/>
  <c r="X1667" i="41"/>
  <c r="F1668" i="41"/>
  <c r="F1672" i="41"/>
  <c r="W1673" i="41"/>
  <c r="R1673" i="41" s="1"/>
  <c r="W1674" i="41"/>
  <c r="R1674" i="41" s="1"/>
  <c r="X1697" i="41"/>
  <c r="F1675" i="41"/>
  <c r="F1699" i="41"/>
  <c r="F1669" i="41"/>
  <c r="I1673" i="41"/>
  <c r="F1697" i="41"/>
  <c r="F1674" i="41"/>
  <c r="W1676" i="41"/>
  <c r="R1676" i="41" s="1"/>
  <c r="X1674" i="41"/>
  <c r="X1675" i="41"/>
  <c r="X1699" i="41"/>
  <c r="F1698" i="41"/>
  <c r="I1675" i="41"/>
  <c r="F1676" i="41"/>
  <c r="X1672" i="41"/>
  <c r="X1698" i="41"/>
  <c r="W1675" i="41"/>
  <c r="R1675" i="41" s="1"/>
  <c r="X1670" i="41"/>
  <c r="W1672" i="41"/>
  <c r="R1672" i="41" s="1"/>
  <c r="X1696" i="41"/>
  <c r="X1673" i="41"/>
  <c r="I1674" i="41"/>
  <c r="X1676" i="41"/>
  <c r="F1695" i="41"/>
  <c r="F1696" i="41"/>
  <c r="F1673" i="41"/>
  <c r="I1676" i="41"/>
  <c r="M1620" i="41"/>
  <c r="L1620" i="41"/>
  <c r="L1626" i="41"/>
  <c r="M1626" i="41"/>
  <c r="M1644" i="41"/>
  <c r="L1644" i="41"/>
  <c r="M1585" i="41"/>
  <c r="M1628" i="41"/>
  <c r="L1628" i="41"/>
  <c r="M1646" i="41"/>
  <c r="L1646" i="41"/>
  <c r="S1707" i="41"/>
  <c r="S1730" i="41" s="1"/>
  <c r="B1707" i="41"/>
  <c r="B1730" i="41" s="1"/>
  <c r="H1705" i="41"/>
  <c r="H1728" i="41" s="1"/>
  <c r="N1707" i="41"/>
  <c r="N1730" i="41" s="1"/>
  <c r="G1706" i="41"/>
  <c r="G1729" i="41" s="1"/>
  <c r="X1704" i="41"/>
  <c r="J1707" i="41"/>
  <c r="J1730" i="41" s="1"/>
  <c r="U1705" i="41"/>
  <c r="U1728" i="41" s="1"/>
  <c r="D1704" i="41"/>
  <c r="D1727" i="41" s="1"/>
  <c r="D1707" i="41"/>
  <c r="D1730" i="41" s="1"/>
  <c r="P1705" i="41"/>
  <c r="P1728" i="41" s="1"/>
  <c r="A1749" i="41"/>
  <c r="M1647" i="41"/>
  <c r="L1647" i="41"/>
  <c r="G1631" i="41"/>
  <c r="M1645" i="41"/>
  <c r="L1645" i="41"/>
  <c r="M1643" i="41"/>
  <c r="L1643" i="41"/>
  <c r="M1608" i="41"/>
  <c r="L1630" i="41"/>
  <c r="M1630" i="41"/>
  <c r="M1622" i="41"/>
  <c r="L1622" i="41"/>
  <c r="M1627" i="41"/>
  <c r="L1627" i="41"/>
  <c r="G1654" i="41"/>
  <c r="M1652" i="41"/>
  <c r="L1652" i="41"/>
  <c r="L1642" i="41"/>
  <c r="M1642" i="41"/>
  <c r="M1651" i="41"/>
  <c r="L1651" i="41"/>
  <c r="M1653" i="41"/>
  <c r="L1653" i="41"/>
  <c r="I1647" i="41"/>
  <c r="I1646" i="41"/>
  <c r="W1647" i="41"/>
  <c r="R1647" i="41" s="1"/>
  <c r="I1649" i="41"/>
  <c r="W1646" i="41"/>
  <c r="R1646" i="41" s="1"/>
  <c r="W1649" i="41"/>
  <c r="R1649" i="41" s="1"/>
  <c r="W1643" i="41"/>
  <c r="R1643" i="41" s="1"/>
  <c r="W1644" i="41"/>
  <c r="R1644" i="41" s="1"/>
  <c r="W1650" i="41"/>
  <c r="R1650" i="41" s="1"/>
  <c r="W1642" i="41"/>
  <c r="R1642" i="41" s="1"/>
  <c r="I1643" i="41"/>
  <c r="I1644" i="41"/>
  <c r="W1645" i="41"/>
  <c r="R1645" i="41" s="1"/>
  <c r="I1648" i="41"/>
  <c r="I1642" i="41"/>
  <c r="I1645" i="41"/>
  <c r="W1648" i="41"/>
  <c r="R1648" i="41" s="1"/>
  <c r="I1650" i="41"/>
  <c r="W1651" i="41"/>
  <c r="R1651" i="41" s="1"/>
  <c r="W1652" i="41"/>
  <c r="R1652" i="41" s="1"/>
  <c r="I1651" i="41"/>
  <c r="W1653" i="41"/>
  <c r="R1653" i="41" s="1"/>
  <c r="I1652" i="41"/>
  <c r="I1653" i="41"/>
  <c r="M1648" i="41"/>
  <c r="L1648" i="41"/>
  <c r="L1619" i="41"/>
  <c r="M1619" i="41"/>
  <c r="M1623" i="41"/>
  <c r="L1623" i="41"/>
  <c r="M1650" i="41"/>
  <c r="L1650" i="41"/>
  <c r="M1625" i="41"/>
  <c r="L1625" i="41"/>
  <c r="M1649" i="41"/>
  <c r="L1649" i="41"/>
  <c r="L1629" i="41"/>
  <c r="M1629" i="41"/>
  <c r="M1621" i="41"/>
  <c r="L1621" i="41"/>
  <c r="M1624" i="41"/>
  <c r="L1624" i="41"/>
  <c r="J1753" i="41" l="1"/>
  <c r="J1776" i="41" s="1"/>
  <c r="U1751" i="41"/>
  <c r="U1774" i="41" s="1"/>
  <c r="D1753" i="41"/>
  <c r="D1776" i="41" s="1"/>
  <c r="P1751" i="41"/>
  <c r="P1774" i="41" s="1"/>
  <c r="D1750" i="41"/>
  <c r="D1773" i="41" s="1"/>
  <c r="A1795" i="41"/>
  <c r="S1753" i="41"/>
  <c r="S1776" i="41" s="1"/>
  <c r="B1753" i="41"/>
  <c r="B1776" i="41" s="1"/>
  <c r="H1751" i="41"/>
  <c r="H1774" i="41" s="1"/>
  <c r="N1753" i="41"/>
  <c r="N1776" i="41" s="1"/>
  <c r="G1752" i="41"/>
  <c r="G1775" i="41" s="1"/>
  <c r="X1750" i="41"/>
  <c r="M1670" i="41"/>
  <c r="L1670" i="41"/>
  <c r="M1675" i="41"/>
  <c r="L1675" i="41"/>
  <c r="G1677" i="41"/>
  <c r="M1694" i="41"/>
  <c r="L1694" i="41"/>
  <c r="L1674" i="41"/>
  <c r="M1674" i="41"/>
  <c r="M1697" i="41"/>
  <c r="L1697" i="41"/>
  <c r="M1666" i="41"/>
  <c r="L1666" i="41"/>
  <c r="M1693" i="41"/>
  <c r="L1693" i="41"/>
  <c r="L1698" i="41"/>
  <c r="M1698" i="41"/>
  <c r="M1691" i="41"/>
  <c r="L1691" i="41"/>
  <c r="M1689" i="41"/>
  <c r="L1689" i="41"/>
  <c r="M1676" i="41"/>
  <c r="L1676" i="41"/>
  <c r="L1672" i="41"/>
  <c r="M1672" i="41"/>
  <c r="M1692" i="41"/>
  <c r="L1692" i="41"/>
  <c r="M1688" i="41"/>
  <c r="L1688" i="41"/>
  <c r="L1669" i="41"/>
  <c r="M1669" i="41"/>
  <c r="W1691" i="41"/>
  <c r="R1691" i="41" s="1"/>
  <c r="W1688" i="41"/>
  <c r="R1688" i="41" s="1"/>
  <c r="W1689" i="41"/>
  <c r="R1689" i="41" s="1"/>
  <c r="I1694" i="41"/>
  <c r="I1688" i="41"/>
  <c r="W1692" i="41"/>
  <c r="R1692" i="41" s="1"/>
  <c r="I1693" i="41"/>
  <c r="W1694" i="41"/>
  <c r="R1694" i="41" s="1"/>
  <c r="I1695" i="41"/>
  <c r="I1689" i="41"/>
  <c r="W1690" i="41"/>
  <c r="R1690" i="41" s="1"/>
  <c r="W1693" i="41"/>
  <c r="R1693" i="41" s="1"/>
  <c r="I1692" i="41"/>
  <c r="I1690" i="41"/>
  <c r="W1695" i="41"/>
  <c r="R1695" i="41" s="1"/>
  <c r="W1696" i="41"/>
  <c r="R1696" i="41" s="1"/>
  <c r="I1698" i="41"/>
  <c r="I1696" i="41"/>
  <c r="W1697" i="41"/>
  <c r="R1697" i="41" s="1"/>
  <c r="I1699" i="41"/>
  <c r="I1697" i="41"/>
  <c r="W1699" i="41"/>
  <c r="R1699" i="41" s="1"/>
  <c r="I1691" i="41"/>
  <c r="W1698" i="41"/>
  <c r="R1698" i="41" s="1"/>
  <c r="M1654" i="41"/>
  <c r="L1673" i="41"/>
  <c r="M1673" i="41"/>
  <c r="M1671" i="41"/>
  <c r="L1671" i="41"/>
  <c r="M1690" i="41"/>
  <c r="L1690" i="41"/>
  <c r="X1712" i="41"/>
  <c r="F1736" i="41"/>
  <c r="I1714" i="41"/>
  <c r="I1715" i="41"/>
  <c r="W1711" i="41"/>
  <c r="R1711" i="41" s="1"/>
  <c r="X1711" i="41"/>
  <c r="F1712" i="41"/>
  <c r="X1713" i="41"/>
  <c r="X1716" i="41"/>
  <c r="X1739" i="41"/>
  <c r="W1712" i="41"/>
  <c r="R1712" i="41" s="1"/>
  <c r="X1737" i="41"/>
  <c r="I1716" i="41"/>
  <c r="F1739" i="41"/>
  <c r="X1717" i="41"/>
  <c r="X1727" i="41"/>
  <c r="F1711" i="41"/>
  <c r="F1734" i="41"/>
  <c r="F1737" i="41"/>
  <c r="X1715" i="41"/>
  <c r="F1716" i="41"/>
  <c r="F1714" i="41"/>
  <c r="W1717" i="41"/>
  <c r="R1717" i="41" s="1"/>
  <c r="X1740" i="41"/>
  <c r="F1735" i="41"/>
  <c r="F1713" i="41"/>
  <c r="X1714" i="41"/>
  <c r="F1715" i="41"/>
  <c r="I1711" i="41"/>
  <c r="I1712" i="41"/>
  <c r="X1735" i="41"/>
  <c r="I1713" i="41"/>
  <c r="W1714" i="41"/>
  <c r="R1714" i="41" s="1"/>
  <c r="X1738" i="41"/>
  <c r="W1715" i="41"/>
  <c r="R1715" i="41" s="1"/>
  <c r="X1734" i="41"/>
  <c r="W1716" i="41"/>
  <c r="R1716" i="41" s="1"/>
  <c r="W1718" i="41"/>
  <c r="R1718" i="41" s="1"/>
  <c r="I1721" i="41"/>
  <c r="W1719" i="41"/>
  <c r="R1719" i="41" s="1"/>
  <c r="W1721" i="41"/>
  <c r="R1721" i="41" s="1"/>
  <c r="X1722" i="41"/>
  <c r="F1718" i="41"/>
  <c r="F1740" i="41"/>
  <c r="I1718" i="41"/>
  <c r="F1742" i="41"/>
  <c r="I1719" i="41"/>
  <c r="I1720" i="41"/>
  <c r="X1721" i="41"/>
  <c r="F1745" i="41"/>
  <c r="W1713" i="41"/>
  <c r="R1713" i="41" s="1"/>
  <c r="F1738" i="41"/>
  <c r="X1718" i="41"/>
  <c r="X1742" i="41"/>
  <c r="X1719" i="41"/>
  <c r="F1743" i="41"/>
  <c r="W1722" i="41"/>
  <c r="R1722" i="41" s="1"/>
  <c r="X1736" i="41"/>
  <c r="I1717" i="41"/>
  <c r="F1719" i="41"/>
  <c r="X1720" i="41"/>
  <c r="X1743" i="41"/>
  <c r="X1744" i="41"/>
  <c r="X1745" i="41"/>
  <c r="X1741" i="41"/>
  <c r="F1720" i="41"/>
  <c r="F1744" i="41"/>
  <c r="I1722" i="41"/>
  <c r="F1717" i="41"/>
  <c r="F1741" i="41"/>
  <c r="W1720" i="41"/>
  <c r="R1720" i="41" s="1"/>
  <c r="F1721" i="41"/>
  <c r="F1722" i="41"/>
  <c r="M1696" i="41"/>
  <c r="L1696" i="41"/>
  <c r="L1667" i="41"/>
  <c r="M1667" i="41"/>
  <c r="L1665" i="41"/>
  <c r="M1665" i="41"/>
  <c r="M1631" i="41"/>
  <c r="L1699" i="41"/>
  <c r="M1699" i="41"/>
  <c r="G1700" i="41"/>
  <c r="M1695" i="41"/>
  <c r="L1695" i="41"/>
  <c r="L1668" i="41"/>
  <c r="M1668" i="41"/>
  <c r="M1677" i="41" l="1"/>
  <c r="M1743" i="41"/>
  <c r="L1743" i="41"/>
  <c r="M1742" i="41"/>
  <c r="L1742" i="41"/>
  <c r="L1711" i="41"/>
  <c r="M1711" i="41"/>
  <c r="M1700" i="41"/>
  <c r="M1720" i="41"/>
  <c r="L1720" i="41"/>
  <c r="L1718" i="41"/>
  <c r="M1718" i="41"/>
  <c r="M1734" i="41"/>
  <c r="L1734" i="41"/>
  <c r="M1715" i="41"/>
  <c r="L1715" i="41"/>
  <c r="M1737" i="41"/>
  <c r="L1737" i="41"/>
  <c r="N1799" i="41"/>
  <c r="N1822" i="41" s="1"/>
  <c r="G1798" i="41"/>
  <c r="G1821" i="41" s="1"/>
  <c r="X1796" i="41"/>
  <c r="J1799" i="41"/>
  <c r="J1822" i="41" s="1"/>
  <c r="U1797" i="41"/>
  <c r="U1820" i="41" s="1"/>
  <c r="D1796" i="41"/>
  <c r="D1819" i="41" s="1"/>
  <c r="A1841" i="41"/>
  <c r="D1799" i="41"/>
  <c r="D1822" i="41" s="1"/>
  <c r="P1797" i="41"/>
  <c r="P1820" i="41" s="1"/>
  <c r="S1799" i="41"/>
  <c r="S1822" i="41" s="1"/>
  <c r="B1799" i="41"/>
  <c r="B1822" i="41" s="1"/>
  <c r="H1797" i="41"/>
  <c r="H1820" i="41" s="1"/>
  <c r="M1714" i="41"/>
  <c r="L1714" i="41"/>
  <c r="M1736" i="41"/>
  <c r="L1736" i="41"/>
  <c r="L1722" i="41"/>
  <c r="M1722" i="41"/>
  <c r="M1738" i="41"/>
  <c r="L1738" i="41"/>
  <c r="G1746" i="41"/>
  <c r="M1739" i="41"/>
  <c r="L1739" i="41"/>
  <c r="X1758" i="41"/>
  <c r="I1760" i="41"/>
  <c r="F1761" i="41"/>
  <c r="F1762" i="41"/>
  <c r="F1781" i="41"/>
  <c r="F1758" i="41"/>
  <c r="I1761" i="41"/>
  <c r="X1784" i="41"/>
  <c r="W1757" i="41"/>
  <c r="R1757" i="41" s="1"/>
  <c r="X1781" i="41"/>
  <c r="W1758" i="41"/>
  <c r="R1758" i="41" s="1"/>
  <c r="X1782" i="41"/>
  <c r="F1759" i="41"/>
  <c r="W1761" i="41"/>
  <c r="R1761" i="41" s="1"/>
  <c r="F1784" i="41"/>
  <c r="I1757" i="41"/>
  <c r="F1782" i="41"/>
  <c r="I1759" i="41"/>
  <c r="F1757" i="41"/>
  <c r="W1759" i="41"/>
  <c r="R1759" i="41" s="1"/>
  <c r="F1760" i="41"/>
  <c r="X1783" i="41"/>
  <c r="X1780" i="41"/>
  <c r="X1760" i="41"/>
  <c r="F1783" i="41"/>
  <c r="F1780" i="41"/>
  <c r="X1759" i="41"/>
  <c r="W1760" i="41"/>
  <c r="R1760" i="41" s="1"/>
  <c r="X1773" i="41"/>
  <c r="X1757" i="41"/>
  <c r="F1785" i="41"/>
  <c r="X1763" i="41"/>
  <c r="I1765" i="41"/>
  <c r="X1791" i="41"/>
  <c r="W1762" i="41"/>
  <c r="R1762" i="41" s="1"/>
  <c r="I1763" i="41"/>
  <c r="X1787" i="41"/>
  <c r="F1764" i="41"/>
  <c r="X1765" i="41"/>
  <c r="I1766" i="41"/>
  <c r="F1789" i="41"/>
  <c r="I1768" i="41"/>
  <c r="X1786" i="41"/>
  <c r="W1763" i="41"/>
  <c r="R1763" i="41" s="1"/>
  <c r="F1787" i="41"/>
  <c r="I1764" i="41"/>
  <c r="F1765" i="41"/>
  <c r="X1766" i="41"/>
  <c r="X1789" i="41"/>
  <c r="F1768" i="41"/>
  <c r="I1758" i="41"/>
  <c r="X1762" i="41"/>
  <c r="F1786" i="41"/>
  <c r="X1764" i="41"/>
  <c r="F1766" i="41"/>
  <c r="F1767" i="41"/>
  <c r="X1790" i="41"/>
  <c r="X1761" i="41"/>
  <c r="I1762" i="41"/>
  <c r="F1763" i="41"/>
  <c r="F1788" i="41"/>
  <c r="W1766" i="41"/>
  <c r="R1766" i="41" s="1"/>
  <c r="I1767" i="41"/>
  <c r="F1790" i="41"/>
  <c r="X1768" i="41"/>
  <c r="X1788" i="41"/>
  <c r="W1767" i="41"/>
  <c r="R1767" i="41" s="1"/>
  <c r="W1765" i="41"/>
  <c r="R1765" i="41" s="1"/>
  <c r="F1791" i="41"/>
  <c r="X1785" i="41"/>
  <c r="W1764" i="41"/>
  <c r="R1764" i="41" s="1"/>
  <c r="X1767" i="41"/>
  <c r="W1768" i="41"/>
  <c r="R1768" i="41" s="1"/>
  <c r="M1741" i="41"/>
  <c r="L1741" i="41"/>
  <c r="M1721" i="41"/>
  <c r="L1721" i="41"/>
  <c r="G1723" i="41"/>
  <c r="M1716" i="41"/>
  <c r="L1716" i="41"/>
  <c r="M1712" i="41"/>
  <c r="L1712" i="41"/>
  <c r="M1745" i="41"/>
  <c r="L1745" i="41"/>
  <c r="M1740" i="41"/>
  <c r="L1740" i="41"/>
  <c r="W1735" i="41"/>
  <c r="R1735" i="41" s="1"/>
  <c r="W1738" i="41"/>
  <c r="R1738" i="41" s="1"/>
  <c r="I1736" i="41"/>
  <c r="W1736" i="41"/>
  <c r="R1736" i="41" s="1"/>
  <c r="I1738" i="41"/>
  <c r="W1739" i="41"/>
  <c r="R1739" i="41" s="1"/>
  <c r="I1734" i="41"/>
  <c r="W1734" i="41"/>
  <c r="R1734" i="41" s="1"/>
  <c r="W1737" i="41"/>
  <c r="R1737" i="41" s="1"/>
  <c r="I1739" i="41"/>
  <c r="I1737" i="41"/>
  <c r="I1735" i="41"/>
  <c r="I1741" i="41"/>
  <c r="I1743" i="41"/>
  <c r="I1745" i="41"/>
  <c r="W1741" i="41"/>
  <c r="R1741" i="41" s="1"/>
  <c r="I1744" i="41"/>
  <c r="I1740" i="41"/>
  <c r="W1740" i="41"/>
  <c r="R1740" i="41" s="1"/>
  <c r="I1742" i="41"/>
  <c r="W1742" i="41"/>
  <c r="R1742" i="41" s="1"/>
  <c r="W1743" i="41"/>
  <c r="R1743" i="41" s="1"/>
  <c r="W1745" i="41"/>
  <c r="R1745" i="41" s="1"/>
  <c r="W1744" i="41"/>
  <c r="R1744" i="41" s="1"/>
  <c r="L1713" i="41"/>
  <c r="M1713" i="41"/>
  <c r="M1744" i="41"/>
  <c r="L1744" i="41"/>
  <c r="L1719" i="41"/>
  <c r="M1719" i="41"/>
  <c r="M1735" i="41"/>
  <c r="L1735" i="41"/>
  <c r="M1717" i="41"/>
  <c r="L1717" i="41"/>
  <c r="W1780" i="41" l="1"/>
  <c r="R1780" i="41" s="1"/>
  <c r="I1783" i="41"/>
  <c r="I1785" i="41"/>
  <c r="I1780" i="41"/>
  <c r="W1785" i="41"/>
  <c r="R1785" i="41" s="1"/>
  <c r="I1781" i="41"/>
  <c r="W1784" i="41"/>
  <c r="R1784" i="41" s="1"/>
  <c r="W1781" i="41"/>
  <c r="R1781" i="41" s="1"/>
  <c r="I1782" i="41"/>
  <c r="W1782" i="41"/>
  <c r="R1782" i="41" s="1"/>
  <c r="I1784" i="41"/>
  <c r="W1783" i="41"/>
  <c r="R1783" i="41" s="1"/>
  <c r="W1791" i="41"/>
  <c r="R1791" i="41" s="1"/>
  <c r="I1787" i="41"/>
  <c r="I1789" i="41"/>
  <c r="I1791" i="41"/>
  <c r="W1786" i="41"/>
  <c r="R1786" i="41" s="1"/>
  <c r="W1787" i="41"/>
  <c r="R1787" i="41" s="1"/>
  <c r="W1789" i="41"/>
  <c r="R1789" i="41" s="1"/>
  <c r="I1790" i="41"/>
  <c r="I1786" i="41"/>
  <c r="I1788" i="41"/>
  <c r="W1790" i="41"/>
  <c r="R1790" i="41" s="1"/>
  <c r="W1788" i="41"/>
  <c r="R1788" i="41" s="1"/>
  <c r="L1765" i="41"/>
  <c r="M1765" i="41"/>
  <c r="M1780" i="41"/>
  <c r="L1780" i="41"/>
  <c r="L1785" i="41"/>
  <c r="M1785" i="41"/>
  <c r="L1764" i="41"/>
  <c r="M1764" i="41"/>
  <c r="M1757" i="41"/>
  <c r="L1757" i="41"/>
  <c r="M1783" i="41"/>
  <c r="L1783" i="41"/>
  <c r="M1723" i="41"/>
  <c r="M1762" i="41"/>
  <c r="L1762" i="41"/>
  <c r="M1782" i="41"/>
  <c r="L1782" i="41"/>
  <c r="X1803" i="41"/>
  <c r="X1806" i="41"/>
  <c r="I1807" i="41"/>
  <c r="F1803" i="41"/>
  <c r="F1805" i="41"/>
  <c r="W1806" i="41"/>
  <c r="R1806" i="41" s="1"/>
  <c r="F1829" i="41"/>
  <c r="X1819" i="41"/>
  <c r="W1803" i="41"/>
  <c r="R1803" i="41" s="1"/>
  <c r="F1804" i="41"/>
  <c r="I1805" i="41"/>
  <c r="X1829" i="41"/>
  <c r="X1804" i="41"/>
  <c r="I1806" i="41"/>
  <c r="F1826" i="41"/>
  <c r="F1827" i="41"/>
  <c r="I1804" i="41"/>
  <c r="X1807" i="41"/>
  <c r="I1803" i="41"/>
  <c r="X1827" i="41"/>
  <c r="W1804" i="41"/>
  <c r="R1804" i="41" s="1"/>
  <c r="X1826" i="41"/>
  <c r="X1805" i="41"/>
  <c r="F1828" i="41"/>
  <c r="X1828" i="41"/>
  <c r="F1806" i="41"/>
  <c r="X1830" i="41"/>
  <c r="F1834" i="41"/>
  <c r="I1813" i="41"/>
  <c r="F1814" i="41"/>
  <c r="F1808" i="41"/>
  <c r="X1832" i="41"/>
  <c r="W1809" i="41"/>
  <c r="R1809" i="41" s="1"/>
  <c r="X1811" i="41"/>
  <c r="X1812" i="41"/>
  <c r="F1813" i="41"/>
  <c r="X1837" i="41"/>
  <c r="F1807" i="41"/>
  <c r="I1808" i="41"/>
  <c r="F1832" i="41"/>
  <c r="X1810" i="41"/>
  <c r="W1811" i="41"/>
  <c r="R1811" i="41" s="1"/>
  <c r="W1812" i="41"/>
  <c r="R1812" i="41" s="1"/>
  <c r="X1813" i="41"/>
  <c r="I1814" i="41"/>
  <c r="W1807" i="41"/>
  <c r="R1807" i="41" s="1"/>
  <c r="X1809" i="41"/>
  <c r="F1810" i="41"/>
  <c r="X1835" i="41"/>
  <c r="X1814" i="41"/>
  <c r="F1809" i="41"/>
  <c r="X1833" i="41"/>
  <c r="W1810" i="41"/>
  <c r="R1810" i="41" s="1"/>
  <c r="I1811" i="41"/>
  <c r="F1835" i="41"/>
  <c r="I1812" i="41"/>
  <c r="W1814" i="41"/>
  <c r="R1814" i="41" s="1"/>
  <c r="I1809" i="41"/>
  <c r="F1833" i="41"/>
  <c r="F1811" i="41"/>
  <c r="F1812" i="41"/>
  <c r="X1808" i="41"/>
  <c r="X1831" i="41"/>
  <c r="I1810" i="41"/>
  <c r="F1836" i="41"/>
  <c r="W1813" i="41"/>
  <c r="R1813" i="41" s="1"/>
  <c r="W1805" i="41"/>
  <c r="R1805" i="41" s="1"/>
  <c r="F1830" i="41"/>
  <c r="W1808" i="41"/>
  <c r="R1808" i="41" s="1"/>
  <c r="F1831" i="41"/>
  <c r="X1834" i="41"/>
  <c r="X1836" i="41"/>
  <c r="F1837" i="41"/>
  <c r="M1746" i="41"/>
  <c r="M1787" i="41"/>
  <c r="L1787" i="41"/>
  <c r="M1786" i="41"/>
  <c r="L1786" i="41"/>
  <c r="M1759" i="41"/>
  <c r="L1759" i="41"/>
  <c r="G1769" i="41"/>
  <c r="M1788" i="41"/>
  <c r="L1788" i="41"/>
  <c r="L1761" i="41"/>
  <c r="M1761" i="41"/>
  <c r="M1791" i="41"/>
  <c r="L1791" i="41"/>
  <c r="G1792" i="41"/>
  <c r="L1781" i="41"/>
  <c r="M1781" i="41"/>
  <c r="M1768" i="41"/>
  <c r="L1768" i="41"/>
  <c r="M1790" i="41"/>
  <c r="L1790" i="41"/>
  <c r="M1789" i="41"/>
  <c r="L1789" i="41"/>
  <c r="L1758" i="41"/>
  <c r="M1758" i="41"/>
  <c r="M1767" i="41"/>
  <c r="L1767" i="41"/>
  <c r="M1766" i="41"/>
  <c r="L1766" i="41"/>
  <c r="M1763" i="41"/>
  <c r="L1763" i="41"/>
  <c r="M1760" i="41"/>
  <c r="L1760" i="41"/>
  <c r="M1784" i="41"/>
  <c r="L1784" i="41"/>
  <c r="D1845" i="41"/>
  <c r="D1868" i="41" s="1"/>
  <c r="P1843" i="41"/>
  <c r="P1866" i="41" s="1"/>
  <c r="S1845" i="41"/>
  <c r="S1868" i="41" s="1"/>
  <c r="B1845" i="41"/>
  <c r="B1868" i="41" s="1"/>
  <c r="H1843" i="41"/>
  <c r="H1866" i="41" s="1"/>
  <c r="N1845" i="41"/>
  <c r="N1868" i="41" s="1"/>
  <c r="G1844" i="41"/>
  <c r="G1867" i="41" s="1"/>
  <c r="X1842" i="41"/>
  <c r="J1845" i="41"/>
  <c r="J1868" i="41" s="1"/>
  <c r="U1843" i="41"/>
  <c r="U1866" i="41" s="1"/>
  <c r="D1842" i="41"/>
  <c r="D1865" i="41" s="1"/>
  <c r="A1887" i="41"/>
  <c r="L1809" i="41" l="1"/>
  <c r="M1809" i="41"/>
  <c r="L1805" i="41"/>
  <c r="M1805" i="41"/>
  <c r="G1838" i="41"/>
  <c r="M1808" i="41"/>
  <c r="L1808" i="41"/>
  <c r="L1826" i="41"/>
  <c r="M1826" i="41"/>
  <c r="M1834" i="41"/>
  <c r="L1834" i="41"/>
  <c r="M1837" i="41"/>
  <c r="L1837" i="41"/>
  <c r="M1804" i="41"/>
  <c r="L1804" i="41"/>
  <c r="M1831" i="41"/>
  <c r="L1831" i="41"/>
  <c r="I1850" i="41"/>
  <c r="I1851" i="41"/>
  <c r="F1852" i="41"/>
  <c r="W1849" i="41"/>
  <c r="R1849" i="41" s="1"/>
  <c r="X1850" i="41"/>
  <c r="W1851" i="41"/>
  <c r="R1851" i="41" s="1"/>
  <c r="X1852" i="41"/>
  <c r="I1849" i="41"/>
  <c r="F1850" i="41"/>
  <c r="X1875" i="41"/>
  <c r="W1852" i="41"/>
  <c r="R1852" i="41" s="1"/>
  <c r="F1872" i="41"/>
  <c r="X1849" i="41"/>
  <c r="W1850" i="41"/>
  <c r="R1850" i="41" s="1"/>
  <c r="X1851" i="41"/>
  <c r="I1852" i="41"/>
  <c r="X1865" i="41"/>
  <c r="X1874" i="41"/>
  <c r="F1849" i="41"/>
  <c r="X1873" i="41"/>
  <c r="X1853" i="41"/>
  <c r="X1876" i="41"/>
  <c r="W1854" i="41"/>
  <c r="R1854" i="41" s="1"/>
  <c r="F1855" i="41"/>
  <c r="X1879" i="41"/>
  <c r="F1856" i="41"/>
  <c r="X1857" i="41"/>
  <c r="F1881" i="41"/>
  <c r="F1853" i="41"/>
  <c r="F1876" i="41"/>
  <c r="I1856" i="41"/>
  <c r="F1857" i="41"/>
  <c r="I1858" i="41"/>
  <c r="X1881" i="41"/>
  <c r="X1859" i="41"/>
  <c r="W1853" i="41"/>
  <c r="R1853" i="41" s="1"/>
  <c r="X1882" i="41"/>
  <c r="I1859" i="41"/>
  <c r="F1883" i="41"/>
  <c r="F1851" i="41"/>
  <c r="X1854" i="41"/>
  <c r="X1877" i="41"/>
  <c r="W1858" i="41"/>
  <c r="R1858" i="41" s="1"/>
  <c r="F1882" i="41"/>
  <c r="W1859" i="41"/>
  <c r="R1859" i="41" s="1"/>
  <c r="W1860" i="41"/>
  <c r="R1860" i="41" s="1"/>
  <c r="I1853" i="41"/>
  <c r="I1854" i="41"/>
  <c r="F1877" i="41"/>
  <c r="X1855" i="41"/>
  <c r="X1883" i="41"/>
  <c r="F1873" i="41"/>
  <c r="F1874" i="41"/>
  <c r="F1875" i="41"/>
  <c r="F1854" i="41"/>
  <c r="I1855" i="41"/>
  <c r="X1856" i="41"/>
  <c r="F1880" i="41"/>
  <c r="W1857" i="41"/>
  <c r="R1857" i="41" s="1"/>
  <c r="X1858" i="41"/>
  <c r="X1860" i="41"/>
  <c r="X1872" i="41"/>
  <c r="W1855" i="41"/>
  <c r="R1855" i="41" s="1"/>
  <c r="X1878" i="41"/>
  <c r="W1856" i="41"/>
  <c r="R1856" i="41" s="1"/>
  <c r="X1880" i="41"/>
  <c r="F1858" i="41"/>
  <c r="I1860" i="41"/>
  <c r="F1878" i="41"/>
  <c r="F1879" i="41"/>
  <c r="I1857" i="41"/>
  <c r="F1859" i="41"/>
  <c r="F1860" i="41"/>
  <c r="M1833" i="41"/>
  <c r="L1833" i="41"/>
  <c r="L1813" i="41"/>
  <c r="M1813" i="41"/>
  <c r="M1827" i="41"/>
  <c r="L1827" i="41"/>
  <c r="M1829" i="41"/>
  <c r="L1829" i="41"/>
  <c r="G1815" i="41"/>
  <c r="M1812" i="41"/>
  <c r="L1812" i="41"/>
  <c r="M1830" i="41"/>
  <c r="L1830" i="41"/>
  <c r="L1814" i="41"/>
  <c r="M1814" i="41"/>
  <c r="M1811" i="41"/>
  <c r="L1811" i="41"/>
  <c r="M1807" i="41"/>
  <c r="L1807" i="41"/>
  <c r="L1806" i="41"/>
  <c r="M1806" i="41"/>
  <c r="M1792" i="41"/>
  <c r="M1835" i="41"/>
  <c r="L1835" i="41"/>
  <c r="L1810" i="41"/>
  <c r="M1810" i="41"/>
  <c r="M1828" i="41"/>
  <c r="L1828" i="41"/>
  <c r="L1803" i="41"/>
  <c r="M1803" i="41"/>
  <c r="J1891" i="41"/>
  <c r="J1914" i="41" s="1"/>
  <c r="U1889" i="41"/>
  <c r="U1912" i="41" s="1"/>
  <c r="D1891" i="41"/>
  <c r="D1914" i="41" s="1"/>
  <c r="P1889" i="41"/>
  <c r="P1912" i="41" s="1"/>
  <c r="D1888" i="41"/>
  <c r="D1911" i="41" s="1"/>
  <c r="A1933" i="41"/>
  <c r="S1891" i="41"/>
  <c r="S1914" i="41" s="1"/>
  <c r="B1891" i="41"/>
  <c r="B1914" i="41" s="1"/>
  <c r="H1889" i="41"/>
  <c r="H1912" i="41" s="1"/>
  <c r="G1890" i="41"/>
  <c r="G1913" i="41" s="1"/>
  <c r="X1888" i="41"/>
  <c r="N1891" i="41"/>
  <c r="N1914" i="41" s="1"/>
  <c r="L1836" i="41"/>
  <c r="M1836" i="41"/>
  <c r="M1832" i="41"/>
  <c r="L1832" i="41"/>
  <c r="I1827" i="41"/>
  <c r="W1828" i="41"/>
  <c r="R1828" i="41" s="1"/>
  <c r="I1830" i="41"/>
  <c r="W1830" i="41"/>
  <c r="R1830" i="41" s="1"/>
  <c r="I1828" i="41"/>
  <c r="I1826" i="41"/>
  <c r="W1829" i="41"/>
  <c r="R1829" i="41" s="1"/>
  <c r="I1829" i="41"/>
  <c r="W1827" i="41"/>
  <c r="R1827" i="41" s="1"/>
  <c r="I1831" i="41"/>
  <c r="W1836" i="41"/>
  <c r="R1836" i="41" s="1"/>
  <c r="W1831" i="41"/>
  <c r="R1831" i="41" s="1"/>
  <c r="W1834" i="41"/>
  <c r="R1834" i="41" s="1"/>
  <c r="I1836" i="41"/>
  <c r="W1837" i="41"/>
  <c r="R1837" i="41" s="1"/>
  <c r="I1832" i="41"/>
  <c r="I1834" i="41"/>
  <c r="W1832" i="41"/>
  <c r="R1832" i="41" s="1"/>
  <c r="I1837" i="41"/>
  <c r="W1826" i="41"/>
  <c r="R1826" i="41" s="1"/>
  <c r="W1835" i="41"/>
  <c r="R1835" i="41" s="1"/>
  <c r="I1833" i="41"/>
  <c r="W1833" i="41"/>
  <c r="R1833" i="41" s="1"/>
  <c r="I1835" i="41"/>
  <c r="M1769" i="41"/>
  <c r="M1815" i="41" l="1"/>
  <c r="M1852" i="41"/>
  <c r="L1852" i="41"/>
  <c r="M1872" i="41"/>
  <c r="L1872" i="41"/>
  <c r="M1876" i="41"/>
  <c r="L1876" i="41"/>
  <c r="M1851" i="41"/>
  <c r="L1851" i="41"/>
  <c r="S1937" i="41"/>
  <c r="S1960" i="41" s="1"/>
  <c r="B1937" i="41"/>
  <c r="B1960" i="41" s="1"/>
  <c r="H1935" i="41"/>
  <c r="H1958" i="41" s="1"/>
  <c r="N1937" i="41"/>
  <c r="N1960" i="41" s="1"/>
  <c r="G1936" i="41"/>
  <c r="G1959" i="41" s="1"/>
  <c r="X1934" i="41"/>
  <c r="J1937" i="41"/>
  <c r="J1960" i="41" s="1"/>
  <c r="U1935" i="41"/>
  <c r="U1958" i="41" s="1"/>
  <c r="A1979" i="41"/>
  <c r="D1937" i="41"/>
  <c r="D1960" i="41" s="1"/>
  <c r="P1935" i="41"/>
  <c r="P1958" i="41" s="1"/>
  <c r="D1934" i="41"/>
  <c r="D1957" i="41" s="1"/>
  <c r="M1860" i="41"/>
  <c r="L1860" i="41"/>
  <c r="M1882" i="41"/>
  <c r="L1882" i="41"/>
  <c r="M1853" i="41"/>
  <c r="L1853" i="41"/>
  <c r="M1849" i="41"/>
  <c r="L1849" i="41"/>
  <c r="M1850" i="41"/>
  <c r="L1850" i="41"/>
  <c r="L1858" i="41"/>
  <c r="M1858" i="41"/>
  <c r="M1873" i="41"/>
  <c r="L1873" i="41"/>
  <c r="G1884" i="41"/>
  <c r="L1883" i="41"/>
  <c r="M1883" i="41"/>
  <c r="M1859" i="41"/>
  <c r="L1859" i="41"/>
  <c r="L1857" i="41"/>
  <c r="M1857" i="41"/>
  <c r="G1861" i="41"/>
  <c r="X1911" i="41"/>
  <c r="I1896" i="41"/>
  <c r="X1897" i="41"/>
  <c r="W1895" i="41"/>
  <c r="R1895" i="41" s="1"/>
  <c r="X1896" i="41"/>
  <c r="F1919" i="41"/>
  <c r="F1896" i="41"/>
  <c r="I1895" i="41"/>
  <c r="X1919" i="41"/>
  <c r="W1896" i="41"/>
  <c r="R1896" i="41" s="1"/>
  <c r="X1920" i="41"/>
  <c r="F1897" i="41"/>
  <c r="F1895" i="41"/>
  <c r="X1895" i="41"/>
  <c r="W1898" i="41"/>
  <c r="R1898" i="41" s="1"/>
  <c r="X1923" i="41"/>
  <c r="X1900" i="41"/>
  <c r="I1901" i="41"/>
  <c r="I1902" i="41"/>
  <c r="W1903" i="41"/>
  <c r="R1903" i="41" s="1"/>
  <c r="F1927" i="41"/>
  <c r="W1906" i="41"/>
  <c r="R1906" i="41" s="1"/>
  <c r="X1918" i="41"/>
  <c r="X1899" i="41"/>
  <c r="X1922" i="41"/>
  <c r="F1923" i="41"/>
  <c r="I1900" i="41"/>
  <c r="X1924" i="41"/>
  <c r="W1901" i="41"/>
  <c r="R1901" i="41" s="1"/>
  <c r="X1902" i="41"/>
  <c r="X1904" i="41"/>
  <c r="X1927" i="41"/>
  <c r="X1905" i="41"/>
  <c r="F1929" i="41"/>
  <c r="I1897" i="41"/>
  <c r="I1898" i="41"/>
  <c r="F1899" i="41"/>
  <c r="F1922" i="41"/>
  <c r="F1900" i="41"/>
  <c r="F1924" i="41"/>
  <c r="I1903" i="41"/>
  <c r="F1904" i="41"/>
  <c r="I1906" i="41"/>
  <c r="W1897" i="41"/>
  <c r="R1897" i="41" s="1"/>
  <c r="W1899" i="41"/>
  <c r="R1899" i="41" s="1"/>
  <c r="F1901" i="41"/>
  <c r="X1925" i="41"/>
  <c r="X1903" i="41"/>
  <c r="W1904" i="41"/>
  <c r="R1904" i="41" s="1"/>
  <c r="X1928" i="41"/>
  <c r="F1906" i="41"/>
  <c r="X1929" i="41"/>
  <c r="F1925" i="41"/>
  <c r="F1903" i="41"/>
  <c r="F1928" i="41"/>
  <c r="F1905" i="41"/>
  <c r="I1899" i="41"/>
  <c r="W1900" i="41"/>
  <c r="R1900" i="41" s="1"/>
  <c r="W1902" i="41"/>
  <c r="R1902" i="41" s="1"/>
  <c r="X1906" i="41"/>
  <c r="F1920" i="41"/>
  <c r="F1898" i="41"/>
  <c r="X1921" i="41"/>
  <c r="F1926" i="41"/>
  <c r="I1905" i="41"/>
  <c r="F1918" i="41"/>
  <c r="X1898" i="41"/>
  <c r="F1921" i="41"/>
  <c r="X1901" i="41"/>
  <c r="F1902" i="41"/>
  <c r="X1926" i="41"/>
  <c r="I1904" i="41"/>
  <c r="W1905" i="41"/>
  <c r="R1905" i="41" s="1"/>
  <c r="L1880" i="41"/>
  <c r="M1880" i="41"/>
  <c r="M1855" i="41"/>
  <c r="L1855" i="41"/>
  <c r="M1877" i="41"/>
  <c r="L1877" i="41"/>
  <c r="M1881" i="41"/>
  <c r="L1881" i="41"/>
  <c r="L1874" i="41"/>
  <c r="M1874" i="41"/>
  <c r="M1875" i="41"/>
  <c r="L1875" i="41"/>
  <c r="L1856" i="41"/>
  <c r="M1856" i="41"/>
  <c r="M1854" i="41"/>
  <c r="L1854" i="41"/>
  <c r="M1879" i="41"/>
  <c r="L1879" i="41"/>
  <c r="I1873" i="41"/>
  <c r="W1874" i="41"/>
  <c r="R1874" i="41" s="1"/>
  <c r="W1873" i="41"/>
  <c r="R1873" i="41" s="1"/>
  <c r="W1872" i="41"/>
  <c r="R1872" i="41" s="1"/>
  <c r="I1875" i="41"/>
  <c r="I1872" i="41"/>
  <c r="W1878" i="41"/>
  <c r="R1878" i="41" s="1"/>
  <c r="I1879" i="41"/>
  <c r="I1880" i="41"/>
  <c r="W1876" i="41"/>
  <c r="R1876" i="41" s="1"/>
  <c r="I1878" i="41"/>
  <c r="W1879" i="41"/>
  <c r="R1879" i="41" s="1"/>
  <c r="I1881" i="41"/>
  <c r="W1881" i="41"/>
  <c r="R1881" i="41" s="1"/>
  <c r="I1876" i="41"/>
  <c r="I1882" i="41"/>
  <c r="W1877" i="41"/>
  <c r="R1877" i="41" s="1"/>
  <c r="W1882" i="41"/>
  <c r="R1882" i="41" s="1"/>
  <c r="W1883" i="41"/>
  <c r="R1883" i="41" s="1"/>
  <c r="I1874" i="41"/>
  <c r="W1875" i="41"/>
  <c r="R1875" i="41" s="1"/>
  <c r="I1877" i="41"/>
  <c r="W1880" i="41"/>
  <c r="R1880" i="41" s="1"/>
  <c r="I1883" i="41"/>
  <c r="M1878" i="41"/>
  <c r="L1878" i="41"/>
  <c r="M1838" i="41"/>
  <c r="L1902" i="41" l="1"/>
  <c r="M1902" i="41"/>
  <c r="M1895" i="41"/>
  <c r="L1895" i="41"/>
  <c r="M1926" i="41"/>
  <c r="L1926" i="41"/>
  <c r="M1901" i="41"/>
  <c r="L1901" i="41"/>
  <c r="G1907" i="41"/>
  <c r="M1896" i="41"/>
  <c r="L1896" i="41"/>
  <c r="L1903" i="41"/>
  <c r="M1903" i="41"/>
  <c r="M1921" i="41"/>
  <c r="L1921" i="41"/>
  <c r="M1906" i="41"/>
  <c r="L1906" i="41"/>
  <c r="M1929" i="41"/>
  <c r="L1929" i="41"/>
  <c r="M1924" i="41"/>
  <c r="L1924" i="41"/>
  <c r="F1941" i="41"/>
  <c r="F1964" i="41"/>
  <c r="X1964" i="41"/>
  <c r="X1941" i="41"/>
  <c r="X1957" i="41"/>
  <c r="W1941" i="41"/>
  <c r="R1941" i="41" s="1"/>
  <c r="X1965" i="41"/>
  <c r="X1966" i="41"/>
  <c r="X1945" i="41"/>
  <c r="F1948" i="41"/>
  <c r="W1950" i="41"/>
  <c r="R1950" i="41" s="1"/>
  <c r="X1951" i="41"/>
  <c r="F1975" i="41"/>
  <c r="I1942" i="41"/>
  <c r="F1966" i="41"/>
  <c r="I1943" i="41"/>
  <c r="X1967" i="41"/>
  <c r="F1945" i="41"/>
  <c r="X1969" i="41"/>
  <c r="X1946" i="41"/>
  <c r="I1948" i="41"/>
  <c r="W1952" i="41"/>
  <c r="R1952" i="41" s="1"/>
  <c r="X1942" i="41"/>
  <c r="W1943" i="41"/>
  <c r="R1943" i="41" s="1"/>
  <c r="F1967" i="41"/>
  <c r="W1945" i="41"/>
  <c r="R1945" i="41" s="1"/>
  <c r="F1969" i="41"/>
  <c r="I1946" i="41"/>
  <c r="X1948" i="41"/>
  <c r="F1972" i="41"/>
  <c r="W1949" i="41"/>
  <c r="R1949" i="41" s="1"/>
  <c r="X1975" i="41"/>
  <c r="F1942" i="41"/>
  <c r="F1944" i="41"/>
  <c r="F1946" i="41"/>
  <c r="X1947" i="41"/>
  <c r="X1970" i="41"/>
  <c r="X1972" i="41"/>
  <c r="F1973" i="41"/>
  <c r="I1952" i="41"/>
  <c r="I1941" i="41"/>
  <c r="W1942" i="41"/>
  <c r="R1942" i="41" s="1"/>
  <c r="X1943" i="41"/>
  <c r="X1944" i="41"/>
  <c r="I1945" i="41"/>
  <c r="I1947" i="41"/>
  <c r="F1970" i="41"/>
  <c r="X1971" i="41"/>
  <c r="I1949" i="41"/>
  <c r="X1973" i="41"/>
  <c r="I1950" i="41"/>
  <c r="F1951" i="41"/>
  <c r="F1952" i="41"/>
  <c r="W1944" i="41"/>
  <c r="R1944" i="41" s="1"/>
  <c r="W1947" i="41"/>
  <c r="R1947" i="41" s="1"/>
  <c r="F1971" i="41"/>
  <c r="X1949" i="41"/>
  <c r="I1951" i="41"/>
  <c r="X1968" i="41"/>
  <c r="W1946" i="41"/>
  <c r="R1946" i="41" s="1"/>
  <c r="W1948" i="41"/>
  <c r="R1948" i="41" s="1"/>
  <c r="F1949" i="41"/>
  <c r="X1950" i="41"/>
  <c r="X1974" i="41"/>
  <c r="W1951" i="41"/>
  <c r="R1951" i="41" s="1"/>
  <c r="X1952" i="41"/>
  <c r="F1965" i="41"/>
  <c r="F1943" i="41"/>
  <c r="I1944" i="41"/>
  <c r="F1968" i="41"/>
  <c r="F1947" i="41"/>
  <c r="F1950" i="41"/>
  <c r="F1974" i="41"/>
  <c r="M1898" i="41"/>
  <c r="L1898" i="41"/>
  <c r="M1920" i="41"/>
  <c r="L1920" i="41"/>
  <c r="M1897" i="41"/>
  <c r="L1897" i="41"/>
  <c r="M1927" i="41"/>
  <c r="L1927" i="41"/>
  <c r="G1930" i="41"/>
  <c r="M1928" i="41"/>
  <c r="L1928" i="41"/>
  <c r="M1905" i="41"/>
  <c r="L1905" i="41"/>
  <c r="M1922" i="41"/>
  <c r="L1922" i="41"/>
  <c r="M1900" i="41"/>
  <c r="L1900" i="41"/>
  <c r="M1919" i="41"/>
  <c r="L1919" i="41"/>
  <c r="W1918" i="41"/>
  <c r="R1918" i="41" s="1"/>
  <c r="I1918" i="41"/>
  <c r="W1919" i="41"/>
  <c r="R1919" i="41" s="1"/>
  <c r="W1920" i="41"/>
  <c r="R1920" i="41" s="1"/>
  <c r="I1921" i="41"/>
  <c r="W1926" i="41"/>
  <c r="R1926" i="41" s="1"/>
  <c r="W1921" i="41"/>
  <c r="R1921" i="41" s="1"/>
  <c r="I1919" i="41"/>
  <c r="I1923" i="41"/>
  <c r="I1926" i="41"/>
  <c r="W1927" i="41"/>
  <c r="R1927" i="41" s="1"/>
  <c r="I1922" i="41"/>
  <c r="W1923" i="41"/>
  <c r="R1923" i="41" s="1"/>
  <c r="I1924" i="41"/>
  <c r="W1922" i="41"/>
  <c r="R1922" i="41" s="1"/>
  <c r="W1924" i="41"/>
  <c r="R1924" i="41" s="1"/>
  <c r="I1927" i="41"/>
  <c r="W1929" i="41"/>
  <c r="R1929" i="41" s="1"/>
  <c r="W1925" i="41"/>
  <c r="R1925" i="41" s="1"/>
  <c r="I1928" i="41"/>
  <c r="W1928" i="41"/>
  <c r="R1928" i="41" s="1"/>
  <c r="I1929" i="41"/>
  <c r="I1920" i="41"/>
  <c r="I1925" i="41"/>
  <c r="M1861" i="41"/>
  <c r="M1884" i="41"/>
  <c r="M1899" i="41"/>
  <c r="L1899" i="41"/>
  <c r="M1923" i="41"/>
  <c r="L1923" i="41"/>
  <c r="M1925" i="41"/>
  <c r="L1925" i="41"/>
  <c r="M1904" i="41"/>
  <c r="L1904" i="41"/>
  <c r="L1918" i="41"/>
  <c r="M1918" i="41"/>
  <c r="D1983" i="41"/>
  <c r="D2006" i="41" s="1"/>
  <c r="P1981" i="41"/>
  <c r="P2004" i="41" s="1"/>
  <c r="D1980" i="41"/>
  <c r="D2003" i="41" s="1"/>
  <c r="S1983" i="41"/>
  <c r="S2006" i="41" s="1"/>
  <c r="N1983" i="41"/>
  <c r="N2006" i="41" s="1"/>
  <c r="G1982" i="41"/>
  <c r="G2005" i="41" s="1"/>
  <c r="X1980" i="41"/>
  <c r="U1981" i="41"/>
  <c r="U2004" i="41" s="1"/>
  <c r="H1981" i="41"/>
  <c r="H2004" i="41" s="1"/>
  <c r="A2025" i="41"/>
  <c r="J1983" i="41"/>
  <c r="J2006" i="41" s="1"/>
  <c r="B1983" i="41"/>
  <c r="B2006" i="41" s="1"/>
  <c r="S2029" i="41" l="1"/>
  <c r="S2052" i="41" s="1"/>
  <c r="B2029" i="41"/>
  <c r="B2052" i="41" s="1"/>
  <c r="H2027" i="41"/>
  <c r="H2050" i="41" s="1"/>
  <c r="N2029" i="41"/>
  <c r="N2052" i="41" s="1"/>
  <c r="G2028" i="41"/>
  <c r="G2051" i="41" s="1"/>
  <c r="X2026" i="41"/>
  <c r="J2029" i="41"/>
  <c r="J2052" i="41" s="1"/>
  <c r="U2027" i="41"/>
  <c r="U2050" i="41" s="1"/>
  <c r="D2026" i="41"/>
  <c r="D2049" i="41" s="1"/>
  <c r="A2071" i="41"/>
  <c r="D2029" i="41"/>
  <c r="D2052" i="41" s="1"/>
  <c r="P2027" i="41"/>
  <c r="P2050" i="41" s="1"/>
  <c r="M1952" i="41"/>
  <c r="L1952" i="41"/>
  <c r="M1973" i="41"/>
  <c r="L1973" i="41"/>
  <c r="G1976" i="41"/>
  <c r="M1969" i="41"/>
  <c r="L1969" i="41"/>
  <c r="L1949" i="41"/>
  <c r="M1949" i="41"/>
  <c r="M1967" i="41"/>
  <c r="L1967" i="41"/>
  <c r="M1945" i="41"/>
  <c r="L1945" i="41"/>
  <c r="G1953" i="41"/>
  <c r="M1930" i="41"/>
  <c r="M1974" i="41"/>
  <c r="L1974" i="41"/>
  <c r="L1971" i="41"/>
  <c r="M1971" i="41"/>
  <c r="L1975" i="41"/>
  <c r="M1975" i="41"/>
  <c r="M1966" i="41"/>
  <c r="L1966" i="41"/>
  <c r="I1989" i="41"/>
  <c r="W1990" i="41"/>
  <c r="R1990" i="41" s="1"/>
  <c r="W1993" i="41"/>
  <c r="R1993" i="41" s="1"/>
  <c r="W1994" i="41"/>
  <c r="R1994" i="41" s="1"/>
  <c r="W1996" i="41"/>
  <c r="R1996" i="41" s="1"/>
  <c r="W1998" i="41"/>
  <c r="R1998" i="41" s="1"/>
  <c r="X1988" i="41"/>
  <c r="X2012" i="41"/>
  <c r="W1989" i="41"/>
  <c r="R1989" i="41" s="1"/>
  <c r="X2014" i="41"/>
  <c r="X1991" i="41"/>
  <c r="W1995" i="41"/>
  <c r="R1995" i="41" s="1"/>
  <c r="W1987" i="41"/>
  <c r="R1987" i="41" s="1"/>
  <c r="F2011" i="41"/>
  <c r="F1988" i="41"/>
  <c r="F2012" i="41"/>
  <c r="I1990" i="41"/>
  <c r="F2014" i="41"/>
  <c r="F1991" i="41"/>
  <c r="W1992" i="41"/>
  <c r="R1992" i="41" s="1"/>
  <c r="F1993" i="41"/>
  <c r="X2017" i="41"/>
  <c r="F1994" i="41"/>
  <c r="F1996" i="41"/>
  <c r="I1998" i="41"/>
  <c r="X2003" i="41"/>
  <c r="X2011" i="41"/>
  <c r="W1988" i="41"/>
  <c r="R1988" i="41" s="1"/>
  <c r="X1989" i="41"/>
  <c r="W1991" i="41"/>
  <c r="R1991" i="41" s="1"/>
  <c r="F2017" i="41"/>
  <c r="X1994" i="41"/>
  <c r="F2018" i="41"/>
  <c r="I1995" i="41"/>
  <c r="X2020" i="41"/>
  <c r="F1997" i="41"/>
  <c r="F1998" i="41"/>
  <c r="I1987" i="41"/>
  <c r="X2013" i="41"/>
  <c r="X2016" i="41"/>
  <c r="I1994" i="41"/>
  <c r="X2018" i="41"/>
  <c r="X1995" i="41"/>
  <c r="F2020" i="41"/>
  <c r="X1997" i="41"/>
  <c r="F2010" i="41"/>
  <c r="F1987" i="41"/>
  <c r="F2013" i="41"/>
  <c r="I1991" i="41"/>
  <c r="X1992" i="41"/>
  <c r="X2015" i="41"/>
  <c r="F2016" i="41"/>
  <c r="F1995" i="41"/>
  <c r="I1997" i="41"/>
  <c r="F2021" i="41"/>
  <c r="X1998" i="41"/>
  <c r="X2010" i="41"/>
  <c r="F1990" i="41"/>
  <c r="I1992" i="41"/>
  <c r="F2015" i="41"/>
  <c r="X1993" i="41"/>
  <c r="F2019" i="41"/>
  <c r="I1996" i="41"/>
  <c r="W1997" i="41"/>
  <c r="R1997" i="41" s="1"/>
  <c r="X1987" i="41"/>
  <c r="I1988" i="41"/>
  <c r="F1989" i="41"/>
  <c r="X1990" i="41"/>
  <c r="F1992" i="41"/>
  <c r="I1993" i="41"/>
  <c r="X2019" i="41"/>
  <c r="X1996" i="41"/>
  <c r="X2021" i="41"/>
  <c r="M1950" i="41"/>
  <c r="L1950" i="41"/>
  <c r="M1942" i="41"/>
  <c r="L1942" i="41"/>
  <c r="M1965" i="41"/>
  <c r="L1965" i="41"/>
  <c r="M1968" i="41"/>
  <c r="L1968" i="41"/>
  <c r="M1964" i="41"/>
  <c r="L1964" i="41"/>
  <c r="M1972" i="41"/>
  <c r="L1972" i="41"/>
  <c r="M1907" i="41"/>
  <c r="M1943" i="41"/>
  <c r="L1943" i="41"/>
  <c r="M1970" i="41"/>
  <c r="L1970" i="41"/>
  <c r="M1948" i="41"/>
  <c r="L1948" i="41"/>
  <c r="W1965" i="41"/>
  <c r="R1965" i="41" s="1"/>
  <c r="I1965" i="41"/>
  <c r="W1964" i="41"/>
  <c r="R1964" i="41" s="1"/>
  <c r="I1964" i="41"/>
  <c r="W1968" i="41"/>
  <c r="R1968" i="41" s="1"/>
  <c r="I1974" i="41"/>
  <c r="W1974" i="41"/>
  <c r="R1974" i="41" s="1"/>
  <c r="W1966" i="41"/>
  <c r="R1966" i="41" s="1"/>
  <c r="I1968" i="41"/>
  <c r="W1967" i="41"/>
  <c r="R1967" i="41" s="1"/>
  <c r="W1969" i="41"/>
  <c r="R1969" i="41" s="1"/>
  <c r="I1975" i="41"/>
  <c r="I1966" i="41"/>
  <c r="W1972" i="41"/>
  <c r="R1972" i="41" s="1"/>
  <c r="W1975" i="41"/>
  <c r="R1975" i="41" s="1"/>
  <c r="I1967" i="41"/>
  <c r="I1969" i="41"/>
  <c r="W1970" i="41"/>
  <c r="R1970" i="41" s="1"/>
  <c r="I1973" i="41"/>
  <c r="I1971" i="41"/>
  <c r="I1972" i="41"/>
  <c r="W1973" i="41"/>
  <c r="R1973" i="41" s="1"/>
  <c r="I1970" i="41"/>
  <c r="W1971" i="41"/>
  <c r="R1971" i="41" s="1"/>
  <c r="M1944" i="41"/>
  <c r="L1944" i="41"/>
  <c r="M1947" i="41"/>
  <c r="L1947" i="41"/>
  <c r="M1946" i="41"/>
  <c r="L1946" i="41"/>
  <c r="M1951" i="41"/>
  <c r="L1951" i="41"/>
  <c r="M1941" i="41"/>
  <c r="L1941" i="41"/>
  <c r="M1953" i="41" l="1"/>
  <c r="M1990" i="41"/>
  <c r="L1990" i="41"/>
  <c r="M1993" i="41"/>
  <c r="L1993" i="41"/>
  <c r="M2015" i="41"/>
  <c r="L2015" i="41"/>
  <c r="L1995" i="41"/>
  <c r="M1995" i="41"/>
  <c r="M2020" i="41"/>
  <c r="L2020" i="41"/>
  <c r="M2011" i="41"/>
  <c r="L2011" i="41"/>
  <c r="M1991" i="41"/>
  <c r="L1991" i="41"/>
  <c r="I2033" i="41"/>
  <c r="W2034" i="41"/>
  <c r="R2034" i="41" s="1"/>
  <c r="X2058" i="41"/>
  <c r="W2035" i="41"/>
  <c r="R2035" i="41" s="1"/>
  <c r="F2059" i="41"/>
  <c r="X2037" i="41"/>
  <c r="I2041" i="41"/>
  <c r="F2064" i="41"/>
  <c r="X2065" i="41"/>
  <c r="X2043" i="41"/>
  <c r="F2066" i="41"/>
  <c r="X2056" i="41"/>
  <c r="F2056" i="41"/>
  <c r="F2058" i="41"/>
  <c r="I2036" i="41"/>
  <c r="W2040" i="41"/>
  <c r="R2040" i="41" s="1"/>
  <c r="X2041" i="41"/>
  <c r="X2064" i="41"/>
  <c r="I2042" i="41"/>
  <c r="I2043" i="41"/>
  <c r="W2044" i="41"/>
  <c r="R2044" i="41" s="1"/>
  <c r="F2033" i="41"/>
  <c r="X2035" i="41"/>
  <c r="F2037" i="41"/>
  <c r="X2061" i="41"/>
  <c r="X2038" i="41"/>
  <c r="X2039" i="41"/>
  <c r="X2062" i="41"/>
  <c r="F2041" i="41"/>
  <c r="X2042" i="41"/>
  <c r="W2043" i="41"/>
  <c r="R2043" i="41" s="1"/>
  <c r="F2067" i="41"/>
  <c r="X2049" i="41"/>
  <c r="W2033" i="41"/>
  <c r="R2033" i="41" s="1"/>
  <c r="F2057" i="41"/>
  <c r="X2060" i="41"/>
  <c r="W2037" i="41"/>
  <c r="R2037" i="41" s="1"/>
  <c r="F2061" i="41"/>
  <c r="I2038" i="41"/>
  <c r="I2039" i="41"/>
  <c r="F2062" i="41"/>
  <c r="F2063" i="41"/>
  <c r="F2040" i="41"/>
  <c r="W2042" i="41"/>
  <c r="R2042" i="41" s="1"/>
  <c r="X2044" i="41"/>
  <c r="I2034" i="41"/>
  <c r="X2057" i="41"/>
  <c r="F2060" i="41"/>
  <c r="F2038" i="41"/>
  <c r="W2039" i="41"/>
  <c r="R2039" i="41" s="1"/>
  <c r="X2063" i="41"/>
  <c r="I2040" i="41"/>
  <c r="I2044" i="41"/>
  <c r="X2067" i="41"/>
  <c r="F2036" i="41"/>
  <c r="I2037" i="41"/>
  <c r="X2040" i="41"/>
  <c r="F2042" i="41"/>
  <c r="F2044" i="41"/>
  <c r="X2034" i="41"/>
  <c r="F2035" i="41"/>
  <c r="X2036" i="41"/>
  <c r="F2039" i="41"/>
  <c r="W2041" i="41"/>
  <c r="R2041" i="41" s="1"/>
  <c r="X2033" i="41"/>
  <c r="F2034" i="41"/>
  <c r="I2035" i="41"/>
  <c r="X2059" i="41"/>
  <c r="W2036" i="41"/>
  <c r="R2036" i="41" s="1"/>
  <c r="W2038" i="41"/>
  <c r="R2038" i="41" s="1"/>
  <c r="F2065" i="41"/>
  <c r="F2043" i="41"/>
  <c r="X2066" i="41"/>
  <c r="M1976" i="41"/>
  <c r="M1992" i="41"/>
  <c r="L1992" i="41"/>
  <c r="M2018" i="41"/>
  <c r="L2018" i="41"/>
  <c r="W2015" i="41"/>
  <c r="R2015" i="41" s="1"/>
  <c r="I2016" i="41"/>
  <c r="W2019" i="41"/>
  <c r="R2019" i="41" s="1"/>
  <c r="I2021" i="41"/>
  <c r="I2010" i="41"/>
  <c r="W2021" i="41"/>
  <c r="R2021" i="41" s="1"/>
  <c r="I2019" i="41"/>
  <c r="I2012" i="41"/>
  <c r="W2014" i="41"/>
  <c r="R2014" i="41" s="1"/>
  <c r="W2010" i="41"/>
  <c r="R2010" i="41" s="1"/>
  <c r="W2011" i="41"/>
  <c r="R2011" i="41" s="1"/>
  <c r="W2012" i="41"/>
  <c r="R2012" i="41" s="1"/>
  <c r="W2017" i="41"/>
  <c r="R2017" i="41" s="1"/>
  <c r="I2014" i="41"/>
  <c r="W2018" i="41"/>
  <c r="R2018" i="41" s="1"/>
  <c r="I2020" i="41"/>
  <c r="I2011" i="41"/>
  <c r="I2013" i="41"/>
  <c r="W2016" i="41"/>
  <c r="R2016" i="41" s="1"/>
  <c r="I2017" i="41"/>
  <c r="W2020" i="41"/>
  <c r="R2020" i="41" s="1"/>
  <c r="W2013" i="41"/>
  <c r="R2013" i="41" s="1"/>
  <c r="I2015" i="41"/>
  <c r="I2018" i="41"/>
  <c r="M2014" i="41"/>
  <c r="L2014" i="41"/>
  <c r="M1997" i="41"/>
  <c r="L1997" i="41"/>
  <c r="M2021" i="41"/>
  <c r="L2021" i="41"/>
  <c r="M1987" i="41"/>
  <c r="L1987" i="41"/>
  <c r="M2010" i="41"/>
  <c r="L2010" i="41"/>
  <c r="M1996" i="41"/>
  <c r="L1996" i="41"/>
  <c r="M1998" i="41"/>
  <c r="L1998" i="41"/>
  <c r="L2016" i="41"/>
  <c r="M2016" i="41"/>
  <c r="L1994" i="41"/>
  <c r="M1994" i="41"/>
  <c r="M2012" i="41"/>
  <c r="L2012" i="41"/>
  <c r="M1989" i="41"/>
  <c r="L1989" i="41"/>
  <c r="M2019" i="41"/>
  <c r="L2019" i="41"/>
  <c r="G1999" i="41"/>
  <c r="M2013" i="41"/>
  <c r="L2013" i="41"/>
  <c r="M1988" i="41"/>
  <c r="L1988" i="41"/>
  <c r="D2072" i="41"/>
  <c r="D2095" i="41" s="1"/>
  <c r="A2117" i="41"/>
  <c r="D2075" i="41"/>
  <c r="D2098" i="41" s="1"/>
  <c r="P2073" i="41"/>
  <c r="P2096" i="41" s="1"/>
  <c r="S2075" i="41"/>
  <c r="S2098" i="41" s="1"/>
  <c r="B2075" i="41"/>
  <c r="B2098" i="41" s="1"/>
  <c r="H2073" i="41"/>
  <c r="H2096" i="41" s="1"/>
  <c r="N2075" i="41"/>
  <c r="N2098" i="41" s="1"/>
  <c r="G2074" i="41"/>
  <c r="G2097" i="41" s="1"/>
  <c r="X2072" i="41"/>
  <c r="J2075" i="41"/>
  <c r="J2098" i="41" s="1"/>
  <c r="U2073" i="41"/>
  <c r="U2096" i="41" s="1"/>
  <c r="G2022" i="41"/>
  <c r="M2017" i="41"/>
  <c r="L2017" i="41"/>
  <c r="L2038" i="41" l="1"/>
  <c r="M2038" i="41"/>
  <c r="L2066" i="41"/>
  <c r="M2066" i="41"/>
  <c r="L2033" i="41"/>
  <c r="M2033" i="41"/>
  <c r="L2040" i="41"/>
  <c r="M2040" i="41"/>
  <c r="W2059" i="41"/>
  <c r="R2059" i="41" s="1"/>
  <c r="W2065" i="41"/>
  <c r="R2065" i="41" s="1"/>
  <c r="W2066" i="41"/>
  <c r="R2066" i="41" s="1"/>
  <c r="W2058" i="41"/>
  <c r="R2058" i="41" s="1"/>
  <c r="I2064" i="41"/>
  <c r="I2059" i="41"/>
  <c r="W2064" i="41"/>
  <c r="R2064" i="41" s="1"/>
  <c r="I2065" i="41"/>
  <c r="I2066" i="41"/>
  <c r="I2056" i="41"/>
  <c r="I2058" i="41"/>
  <c r="W2061" i="41"/>
  <c r="R2061" i="41" s="1"/>
  <c r="I2062" i="41"/>
  <c r="W2056" i="41"/>
  <c r="R2056" i="41" s="1"/>
  <c r="I2057" i="41"/>
  <c r="W2060" i="41"/>
  <c r="R2060" i="41" s="1"/>
  <c r="W2062" i="41"/>
  <c r="R2062" i="41" s="1"/>
  <c r="I2063" i="41"/>
  <c r="W2067" i="41"/>
  <c r="R2067" i="41" s="1"/>
  <c r="W2057" i="41"/>
  <c r="R2057" i="41" s="1"/>
  <c r="I2061" i="41"/>
  <c r="W2063" i="41"/>
  <c r="R2063" i="41" s="1"/>
  <c r="I2060" i="41"/>
  <c r="I2067" i="41"/>
  <c r="L2061" i="41"/>
  <c r="M2061" i="41"/>
  <c r="L2041" i="41"/>
  <c r="M2041" i="41"/>
  <c r="M2065" i="41"/>
  <c r="L2065" i="41"/>
  <c r="M2064" i="41"/>
  <c r="L2064" i="41"/>
  <c r="M2022" i="41"/>
  <c r="M2057" i="41"/>
  <c r="L2057" i="41"/>
  <c r="M2035" i="41"/>
  <c r="L2035" i="41"/>
  <c r="M2043" i="41"/>
  <c r="L2043" i="41"/>
  <c r="M2036" i="41"/>
  <c r="L2036" i="41"/>
  <c r="M2067" i="41"/>
  <c r="L2067" i="41"/>
  <c r="M2042" i="41"/>
  <c r="L2042" i="41"/>
  <c r="G2045" i="41"/>
  <c r="M2037" i="41"/>
  <c r="L2037" i="41"/>
  <c r="F2081" i="41"/>
  <c r="X2109" i="41"/>
  <c r="I2086" i="41"/>
  <c r="F2112" i="41"/>
  <c r="I2089" i="41"/>
  <c r="X2080" i="41"/>
  <c r="F2082" i="41"/>
  <c r="X2085" i="41"/>
  <c r="F2109" i="41"/>
  <c r="F2086" i="41"/>
  <c r="F2110" i="41"/>
  <c r="I2087" i="41"/>
  <c r="X2089" i="41"/>
  <c r="X2090" i="41"/>
  <c r="F2079" i="41"/>
  <c r="F2080" i="41"/>
  <c r="I2081" i="41"/>
  <c r="X2082" i="41"/>
  <c r="X2084" i="41"/>
  <c r="X2086" i="41"/>
  <c r="X2110" i="41"/>
  <c r="W2087" i="41"/>
  <c r="R2087" i="41" s="1"/>
  <c r="I2088" i="41"/>
  <c r="W2079" i="41"/>
  <c r="R2079" i="41" s="1"/>
  <c r="F2102" i="41"/>
  <c r="W2080" i="41"/>
  <c r="R2080" i="41" s="1"/>
  <c r="X2104" i="41"/>
  <c r="W2081" i="41"/>
  <c r="R2081" i="41" s="1"/>
  <c r="X2105" i="41"/>
  <c r="W2082" i="41"/>
  <c r="R2082" i="41" s="1"/>
  <c r="F2084" i="41"/>
  <c r="X2108" i="41"/>
  <c r="F2113" i="41"/>
  <c r="X2079" i="41"/>
  <c r="F2104" i="41"/>
  <c r="F2105" i="41"/>
  <c r="X2083" i="41"/>
  <c r="I2084" i="41"/>
  <c r="F2108" i="41"/>
  <c r="X2087" i="41"/>
  <c r="X2088" i="41"/>
  <c r="F2089" i="41"/>
  <c r="W2090" i="41"/>
  <c r="R2090" i="41" s="1"/>
  <c r="X2102" i="41"/>
  <c r="X2081" i="41"/>
  <c r="I2082" i="41"/>
  <c r="F2083" i="41"/>
  <c r="I2085" i="41"/>
  <c r="F2087" i="41"/>
  <c r="F2111" i="41"/>
  <c r="F2088" i="41"/>
  <c r="X2113" i="41"/>
  <c r="X2095" i="41"/>
  <c r="F2103" i="41"/>
  <c r="X2106" i="41"/>
  <c r="I2083" i="41"/>
  <c r="X2107" i="41"/>
  <c r="F2085" i="41"/>
  <c r="W2086" i="41"/>
  <c r="R2086" i="41" s="1"/>
  <c r="X2111" i="41"/>
  <c r="W2088" i="41"/>
  <c r="R2088" i="41" s="1"/>
  <c r="W2089" i="41"/>
  <c r="R2089" i="41" s="1"/>
  <c r="I2090" i="41"/>
  <c r="I2079" i="41"/>
  <c r="I2080" i="41"/>
  <c r="X2103" i="41"/>
  <c r="F2106" i="41"/>
  <c r="W2083" i="41"/>
  <c r="R2083" i="41" s="1"/>
  <c r="W2084" i="41"/>
  <c r="R2084" i="41" s="1"/>
  <c r="F2107" i="41"/>
  <c r="W2085" i="41"/>
  <c r="R2085" i="41" s="1"/>
  <c r="X2112" i="41"/>
  <c r="F2090" i="41"/>
  <c r="N2121" i="41"/>
  <c r="N2144" i="41" s="1"/>
  <c r="G2120" i="41"/>
  <c r="G2143" i="41" s="1"/>
  <c r="X2118" i="41"/>
  <c r="J2121" i="41"/>
  <c r="J2144" i="41" s="1"/>
  <c r="U2119" i="41"/>
  <c r="U2142" i="41" s="1"/>
  <c r="D2118" i="41"/>
  <c r="D2141" i="41" s="1"/>
  <c r="A2163" i="41"/>
  <c r="D2121" i="41"/>
  <c r="D2144" i="41" s="1"/>
  <c r="P2119" i="41"/>
  <c r="P2142" i="41" s="1"/>
  <c r="S2121" i="41"/>
  <c r="S2144" i="41" s="1"/>
  <c r="B2121" i="41"/>
  <c r="B2144" i="41" s="1"/>
  <c r="H2119" i="41"/>
  <c r="H2142" i="41" s="1"/>
  <c r="M1999" i="41"/>
  <c r="M2044" i="41"/>
  <c r="L2044" i="41"/>
  <c r="G2068" i="41"/>
  <c r="M2059" i="41"/>
  <c r="L2059" i="41"/>
  <c r="M2034" i="41"/>
  <c r="L2034" i="41"/>
  <c r="L2060" i="41"/>
  <c r="M2060" i="41"/>
  <c r="M2062" i="41"/>
  <c r="L2062" i="41"/>
  <c r="M2056" i="41"/>
  <c r="L2056" i="41"/>
  <c r="M2063" i="41"/>
  <c r="L2063" i="41"/>
  <c r="M2039" i="41"/>
  <c r="L2039" i="41"/>
  <c r="M2058" i="41"/>
  <c r="L2058" i="41"/>
  <c r="M2068" i="41" l="1"/>
  <c r="L2087" i="41"/>
  <c r="M2087" i="41"/>
  <c r="M2108" i="41"/>
  <c r="L2108" i="41"/>
  <c r="M2085" i="41"/>
  <c r="L2085" i="41"/>
  <c r="M2112" i="41"/>
  <c r="L2112" i="41"/>
  <c r="M2106" i="41"/>
  <c r="L2106" i="41"/>
  <c r="G2091" i="41"/>
  <c r="M2090" i="41"/>
  <c r="L2090" i="41"/>
  <c r="M2080" i="41"/>
  <c r="L2080" i="41"/>
  <c r="M2045" i="41"/>
  <c r="W2102" i="41"/>
  <c r="R2102" i="41" s="1"/>
  <c r="W2103" i="41"/>
  <c r="R2103" i="41" s="1"/>
  <c r="I2106" i="41"/>
  <c r="I2107" i="41"/>
  <c r="I2113" i="41"/>
  <c r="W2106" i="41"/>
  <c r="R2106" i="41" s="1"/>
  <c r="W2107" i="41"/>
  <c r="R2107" i="41" s="1"/>
  <c r="I2111" i="41"/>
  <c r="W2112" i="41"/>
  <c r="R2112" i="41" s="1"/>
  <c r="I2103" i="41"/>
  <c r="I2109" i="41"/>
  <c r="W2109" i="41"/>
  <c r="R2109" i="41" s="1"/>
  <c r="W2110" i="41"/>
  <c r="R2110" i="41" s="1"/>
  <c r="I2112" i="41"/>
  <c r="W2104" i="41"/>
  <c r="R2104" i="41" s="1"/>
  <c r="W2105" i="41"/>
  <c r="R2105" i="41" s="1"/>
  <c r="I2108" i="41"/>
  <c r="I2110" i="41"/>
  <c r="W2108" i="41"/>
  <c r="R2108" i="41" s="1"/>
  <c r="W2113" i="41"/>
  <c r="R2113" i="41" s="1"/>
  <c r="I2102" i="41"/>
  <c r="I2104" i="41"/>
  <c r="I2105" i="41"/>
  <c r="W2111" i="41"/>
  <c r="R2111" i="41" s="1"/>
  <c r="L2081" i="41"/>
  <c r="M2081" i="41"/>
  <c r="M2083" i="41"/>
  <c r="L2083" i="41"/>
  <c r="M2105" i="41"/>
  <c r="L2105" i="41"/>
  <c r="M2110" i="41"/>
  <c r="L2110" i="41"/>
  <c r="L2089" i="41"/>
  <c r="M2089" i="41"/>
  <c r="F2127" i="41"/>
  <c r="W2128" i="41"/>
  <c r="R2128" i="41" s="1"/>
  <c r="X2152" i="41"/>
  <c r="W2129" i="41"/>
  <c r="R2129" i="41" s="1"/>
  <c r="I2130" i="41"/>
  <c r="W2131" i="41"/>
  <c r="R2131" i="41" s="1"/>
  <c r="X2157" i="41"/>
  <c r="I2134" i="41"/>
  <c r="X2158" i="41"/>
  <c r="I2135" i="41"/>
  <c r="W2136" i="41"/>
  <c r="R2136" i="41" s="1"/>
  <c r="X2141" i="41"/>
  <c r="X2125" i="41"/>
  <c r="I2126" i="41"/>
  <c r="F2152" i="41"/>
  <c r="F2130" i="41"/>
  <c r="X2155" i="41"/>
  <c r="W2132" i="41"/>
  <c r="R2132" i="41" s="1"/>
  <c r="I2133" i="41"/>
  <c r="F2158" i="41"/>
  <c r="W2135" i="41"/>
  <c r="R2135" i="41" s="1"/>
  <c r="X2159" i="41"/>
  <c r="X2126" i="41"/>
  <c r="I2127" i="41"/>
  <c r="I2128" i="41"/>
  <c r="I2129" i="41"/>
  <c r="F2131" i="41"/>
  <c r="F2155" i="41"/>
  <c r="X2133" i="41"/>
  <c r="X2134" i="41"/>
  <c r="X2136" i="41"/>
  <c r="F2149" i="41"/>
  <c r="F2126" i="41"/>
  <c r="X2150" i="41"/>
  <c r="W2127" i="41"/>
  <c r="R2127" i="41" s="1"/>
  <c r="X2153" i="41"/>
  <c r="F2132" i="41"/>
  <c r="F2133" i="41"/>
  <c r="W2134" i="41"/>
  <c r="R2134" i="41" s="1"/>
  <c r="I2136" i="41"/>
  <c r="X2149" i="41"/>
  <c r="W2126" i="41"/>
  <c r="R2126" i="41" s="1"/>
  <c r="F2150" i="41"/>
  <c r="X2151" i="41"/>
  <c r="W2130" i="41"/>
  <c r="R2130" i="41" s="1"/>
  <c r="F2153" i="41"/>
  <c r="X2132" i="41"/>
  <c r="F2136" i="41"/>
  <c r="I2125" i="41"/>
  <c r="F2125" i="41"/>
  <c r="X2127" i="41"/>
  <c r="F2151" i="41"/>
  <c r="I2132" i="41"/>
  <c r="F2156" i="41"/>
  <c r="F2134" i="41"/>
  <c r="F2148" i="41"/>
  <c r="X2148" i="41"/>
  <c r="F2128" i="41"/>
  <c r="X2129" i="41"/>
  <c r="X2131" i="41"/>
  <c r="X2154" i="41"/>
  <c r="X2156" i="41"/>
  <c r="F2135" i="41"/>
  <c r="W2125" i="41"/>
  <c r="R2125" i="41" s="1"/>
  <c r="X2128" i="41"/>
  <c r="F2129" i="41"/>
  <c r="X2130" i="41"/>
  <c r="I2131" i="41"/>
  <c r="F2154" i="41"/>
  <c r="W2133" i="41"/>
  <c r="R2133" i="41" s="1"/>
  <c r="F2157" i="41"/>
  <c r="X2135" i="41"/>
  <c r="F2159" i="41"/>
  <c r="M2111" i="41"/>
  <c r="L2111" i="41"/>
  <c r="L2113" i="41"/>
  <c r="M2113" i="41"/>
  <c r="L2102" i="41"/>
  <c r="M2102" i="41"/>
  <c r="L2086" i="41"/>
  <c r="M2086" i="41"/>
  <c r="N2167" i="41"/>
  <c r="N2190" i="41" s="1"/>
  <c r="G2166" i="41"/>
  <c r="G2189" i="41" s="1"/>
  <c r="X2164" i="41"/>
  <c r="J2167" i="41"/>
  <c r="J2190" i="41" s="1"/>
  <c r="U2165" i="41"/>
  <c r="U2188" i="41" s="1"/>
  <c r="D2164" i="41"/>
  <c r="D2187" i="41" s="1"/>
  <c r="D2167" i="41"/>
  <c r="D2190" i="41" s="1"/>
  <c r="P2165" i="41"/>
  <c r="P2188" i="41" s="1"/>
  <c r="S2167" i="41"/>
  <c r="S2190" i="41" s="1"/>
  <c r="B2167" i="41"/>
  <c r="B2190" i="41" s="1"/>
  <c r="H2165" i="41"/>
  <c r="H2188" i="41" s="1"/>
  <c r="A2209" i="41"/>
  <c r="M2104" i="41"/>
  <c r="L2104" i="41"/>
  <c r="M2084" i="41"/>
  <c r="L2084" i="41"/>
  <c r="M2103" i="41"/>
  <c r="L2103" i="41"/>
  <c r="M2079" i="41"/>
  <c r="L2079" i="41"/>
  <c r="M2082" i="41"/>
  <c r="L2082" i="41"/>
  <c r="M2109" i="41"/>
  <c r="L2109" i="41"/>
  <c r="M2107" i="41"/>
  <c r="L2107" i="41"/>
  <c r="M2088" i="41"/>
  <c r="L2088" i="41"/>
  <c r="G2114" i="41"/>
  <c r="M2159" i="41" l="1"/>
  <c r="L2159" i="41"/>
  <c r="L2133" i="41"/>
  <c r="M2133" i="41"/>
  <c r="M2125" i="41"/>
  <c r="L2125" i="41"/>
  <c r="M2156" i="41"/>
  <c r="L2156" i="41"/>
  <c r="M2134" i="41"/>
  <c r="L2134" i="41"/>
  <c r="J2213" i="41"/>
  <c r="J2236" i="41" s="1"/>
  <c r="U2211" i="41"/>
  <c r="U2234" i="41" s="1"/>
  <c r="D2213" i="41"/>
  <c r="D2236" i="41" s="1"/>
  <c r="P2211" i="41"/>
  <c r="P2234" i="41" s="1"/>
  <c r="D2210" i="41"/>
  <c r="D2233" i="41" s="1"/>
  <c r="A2255" i="41"/>
  <c r="S2213" i="41"/>
  <c r="S2236" i="41" s="1"/>
  <c r="B2213" i="41"/>
  <c r="B2236" i="41" s="1"/>
  <c r="H2211" i="41"/>
  <c r="H2234" i="41" s="1"/>
  <c r="N2213" i="41"/>
  <c r="N2236" i="41" s="1"/>
  <c r="G2212" i="41"/>
  <c r="G2235" i="41" s="1"/>
  <c r="X2210" i="41"/>
  <c r="M2154" i="41"/>
  <c r="L2154" i="41"/>
  <c r="M2091" i="41"/>
  <c r="I2172" i="41"/>
  <c r="W2173" i="41"/>
  <c r="R2173" i="41" s="1"/>
  <c r="F2174" i="41"/>
  <c r="X2199" i="41"/>
  <c r="X2178" i="41"/>
  <c r="F2202" i="41"/>
  <c r="I2181" i="41"/>
  <c r="X2182" i="41"/>
  <c r="X2187" i="41"/>
  <c r="I2171" i="41"/>
  <c r="F2171" i="41"/>
  <c r="W2172" i="41"/>
  <c r="R2172" i="41" s="1"/>
  <c r="W2174" i="41"/>
  <c r="R2174" i="41" s="1"/>
  <c r="F2199" i="41"/>
  <c r="I2178" i="41"/>
  <c r="W2179" i="41"/>
  <c r="R2179" i="41" s="1"/>
  <c r="W2182" i="41"/>
  <c r="R2182" i="41" s="1"/>
  <c r="F2205" i="41"/>
  <c r="F2194" i="41"/>
  <c r="X2171" i="41"/>
  <c r="X2196" i="41"/>
  <c r="F2173" i="41"/>
  <c r="F2197" i="41"/>
  <c r="X2175" i="41"/>
  <c r="X2176" i="41"/>
  <c r="I2177" i="41"/>
  <c r="W2171" i="41"/>
  <c r="R2171" i="41" s="1"/>
  <c r="F2172" i="41"/>
  <c r="F2196" i="41"/>
  <c r="I2173" i="41"/>
  <c r="X2174" i="41"/>
  <c r="X2197" i="41"/>
  <c r="I2176" i="41"/>
  <c r="F2200" i="41"/>
  <c r="F2179" i="41"/>
  <c r="X2180" i="41"/>
  <c r="I2182" i="41"/>
  <c r="X2205" i="41"/>
  <c r="X2173" i="41"/>
  <c r="I2174" i="41"/>
  <c r="F2175" i="41"/>
  <c r="F2176" i="41"/>
  <c r="X2177" i="41"/>
  <c r="X2200" i="41"/>
  <c r="F2178" i="41"/>
  <c r="X2179" i="41"/>
  <c r="X2203" i="41"/>
  <c r="W2181" i="41"/>
  <c r="R2181" i="41" s="1"/>
  <c r="F2182" i="41"/>
  <c r="X2194" i="41"/>
  <c r="X2195" i="41"/>
  <c r="I2175" i="41"/>
  <c r="X2198" i="41"/>
  <c r="F2177" i="41"/>
  <c r="F2201" i="41"/>
  <c r="I2179" i="41"/>
  <c r="I2180" i="41"/>
  <c r="F2203" i="41"/>
  <c r="X2172" i="41"/>
  <c r="F2195" i="41"/>
  <c r="W2175" i="41"/>
  <c r="R2175" i="41" s="1"/>
  <c r="F2198" i="41"/>
  <c r="W2177" i="41"/>
  <c r="R2177" i="41" s="1"/>
  <c r="W2178" i="41"/>
  <c r="R2178" i="41" s="1"/>
  <c r="X2201" i="41"/>
  <c r="F2180" i="41"/>
  <c r="X2204" i="41"/>
  <c r="F2181" i="41"/>
  <c r="W2176" i="41"/>
  <c r="R2176" i="41" s="1"/>
  <c r="X2202" i="41"/>
  <c r="W2180" i="41"/>
  <c r="R2180" i="41" s="1"/>
  <c r="F2204" i="41"/>
  <c r="X2181" i="41"/>
  <c r="M2131" i="41"/>
  <c r="L2131" i="41"/>
  <c r="M2151" i="41"/>
  <c r="L2151" i="41"/>
  <c r="M2153" i="41"/>
  <c r="L2153" i="41"/>
  <c r="W2154" i="41"/>
  <c r="R2154" i="41" s="1"/>
  <c r="W2156" i="41"/>
  <c r="R2156" i="41" s="1"/>
  <c r="I2157" i="41"/>
  <c r="I2148" i="41"/>
  <c r="W2152" i="41"/>
  <c r="R2152" i="41" s="1"/>
  <c r="I2154" i="41"/>
  <c r="W2157" i="41"/>
  <c r="R2157" i="41" s="1"/>
  <c r="I2158" i="41"/>
  <c r="W2159" i="41"/>
  <c r="R2159" i="41" s="1"/>
  <c r="W2148" i="41"/>
  <c r="R2148" i="41" s="1"/>
  <c r="I2155" i="41"/>
  <c r="W2158" i="41"/>
  <c r="R2158" i="41" s="1"/>
  <c r="I2152" i="41"/>
  <c r="W2155" i="41"/>
  <c r="R2155" i="41" s="1"/>
  <c r="I2159" i="41"/>
  <c r="I2149" i="41"/>
  <c r="I2150" i="41"/>
  <c r="W2153" i="41"/>
  <c r="R2153" i="41" s="1"/>
  <c r="W2149" i="41"/>
  <c r="R2149" i="41" s="1"/>
  <c r="W2150" i="41"/>
  <c r="R2150" i="41" s="1"/>
  <c r="I2151" i="41"/>
  <c r="W2151" i="41"/>
  <c r="R2151" i="41" s="1"/>
  <c r="I2153" i="41"/>
  <c r="I2156" i="41"/>
  <c r="M2130" i="41"/>
  <c r="L2130" i="41"/>
  <c r="M2129" i="41"/>
  <c r="L2129" i="41"/>
  <c r="M2127" i="41"/>
  <c r="L2127" i="41"/>
  <c r="M2152" i="41"/>
  <c r="L2152" i="41"/>
  <c r="G2137" i="41"/>
  <c r="M2150" i="41"/>
  <c r="L2150" i="41"/>
  <c r="M2128" i="41"/>
  <c r="L2128" i="41"/>
  <c r="M2148" i="41"/>
  <c r="L2148" i="41"/>
  <c r="M2149" i="41"/>
  <c r="L2149" i="41"/>
  <c r="M2155" i="41"/>
  <c r="L2155" i="41"/>
  <c r="M2158" i="41"/>
  <c r="L2158" i="41"/>
  <c r="M2135" i="41"/>
  <c r="L2135" i="41"/>
  <c r="G2160" i="41"/>
  <c r="M2114" i="41"/>
  <c r="L2132" i="41"/>
  <c r="M2132" i="41"/>
  <c r="M2136" i="41"/>
  <c r="L2136" i="41"/>
  <c r="M2126" i="41"/>
  <c r="L2126" i="41"/>
  <c r="M2157" i="41"/>
  <c r="L2157" i="41"/>
  <c r="M2203" i="41" l="1"/>
  <c r="L2203" i="41"/>
  <c r="M2173" i="41"/>
  <c r="L2173" i="41"/>
  <c r="M2174" i="41"/>
  <c r="L2174" i="41"/>
  <c r="N2259" i="41"/>
  <c r="N2282" i="41" s="1"/>
  <c r="G2258" i="41"/>
  <c r="G2281" i="41" s="1"/>
  <c r="X2256" i="41"/>
  <c r="J2259" i="41"/>
  <c r="J2282" i="41" s="1"/>
  <c r="U2257" i="41"/>
  <c r="U2280" i="41" s="1"/>
  <c r="D2259" i="41"/>
  <c r="D2282" i="41" s="1"/>
  <c r="P2257" i="41"/>
  <c r="P2280" i="41" s="1"/>
  <c r="D2256" i="41"/>
  <c r="D2279" i="41" s="1"/>
  <c r="A2301" i="41"/>
  <c r="S2259" i="41"/>
  <c r="S2282" i="41" s="1"/>
  <c r="B2259" i="41"/>
  <c r="B2282" i="41" s="1"/>
  <c r="H2257" i="41"/>
  <c r="H2280" i="41" s="1"/>
  <c r="M2202" i="41"/>
  <c r="L2202" i="41"/>
  <c r="L2179" i="41"/>
  <c r="M2179" i="41"/>
  <c r="M2205" i="41"/>
  <c r="L2205" i="41"/>
  <c r="M2198" i="41"/>
  <c r="L2198" i="41"/>
  <c r="L2196" i="41"/>
  <c r="M2196" i="41"/>
  <c r="L2178" i="41"/>
  <c r="M2178" i="41"/>
  <c r="W2217" i="41"/>
  <c r="R2217" i="41" s="1"/>
  <c r="I2218" i="41"/>
  <c r="F2219" i="41"/>
  <c r="F2244" i="41"/>
  <c r="X2224" i="41"/>
  <c r="W2225" i="41"/>
  <c r="R2225" i="41" s="1"/>
  <c r="I2226" i="41"/>
  <c r="F2228" i="41"/>
  <c r="F2218" i="41"/>
  <c r="I2219" i="41"/>
  <c r="F2220" i="41"/>
  <c r="I2221" i="41"/>
  <c r="X2244" i="41"/>
  <c r="W2222" i="41"/>
  <c r="R2222" i="41" s="1"/>
  <c r="F2245" i="41"/>
  <c r="W2224" i="41"/>
  <c r="R2224" i="41" s="1"/>
  <c r="W2226" i="41"/>
  <c r="R2226" i="41" s="1"/>
  <c r="F2240" i="41"/>
  <c r="F2241" i="41"/>
  <c r="X2218" i="41"/>
  <c r="X2219" i="41"/>
  <c r="F2242" i="41"/>
  <c r="X2220" i="41"/>
  <c r="W2221" i="41"/>
  <c r="R2221" i="41" s="1"/>
  <c r="X2245" i="41"/>
  <c r="I2225" i="41"/>
  <c r="F2250" i="41"/>
  <c r="F2227" i="41"/>
  <c r="X2217" i="41"/>
  <c r="X2241" i="41"/>
  <c r="W2218" i="41"/>
  <c r="R2218" i="41" s="1"/>
  <c r="W2219" i="41"/>
  <c r="R2219" i="41" s="1"/>
  <c r="X2242" i="41"/>
  <c r="I2220" i="41"/>
  <c r="F2222" i="41"/>
  <c r="F2223" i="41"/>
  <c r="F2224" i="41"/>
  <c r="X2226" i="41"/>
  <c r="X2250" i="41"/>
  <c r="W2227" i="41"/>
  <c r="R2227" i="41" s="1"/>
  <c r="F2251" i="41"/>
  <c r="I2217" i="41"/>
  <c r="F2221" i="41"/>
  <c r="X2222" i="41"/>
  <c r="W2223" i="41"/>
  <c r="R2223" i="41" s="1"/>
  <c r="F2226" i="41"/>
  <c r="I2228" i="41"/>
  <c r="F2217" i="41"/>
  <c r="X2240" i="41"/>
  <c r="F2243" i="41"/>
  <c r="I2222" i="41"/>
  <c r="X2246" i="41"/>
  <c r="X2247" i="41"/>
  <c r="X2227" i="41"/>
  <c r="X2228" i="41"/>
  <c r="X2251" i="41"/>
  <c r="X2243" i="41"/>
  <c r="F2246" i="41"/>
  <c r="I2223" i="41"/>
  <c r="F2247" i="41"/>
  <c r="X2225" i="41"/>
  <c r="F2248" i="41"/>
  <c r="F2249" i="41"/>
  <c r="I2227" i="41"/>
  <c r="W2228" i="41"/>
  <c r="R2228" i="41" s="1"/>
  <c r="X2233" i="41"/>
  <c r="W2220" i="41"/>
  <c r="R2220" i="41" s="1"/>
  <c r="X2221" i="41"/>
  <c r="X2223" i="41"/>
  <c r="I2224" i="41"/>
  <c r="F2225" i="41"/>
  <c r="X2248" i="41"/>
  <c r="X2249" i="41"/>
  <c r="M2160" i="41"/>
  <c r="M2200" i="41"/>
  <c r="L2200" i="41"/>
  <c r="M2180" i="41"/>
  <c r="L2180" i="41"/>
  <c r="M2171" i="41"/>
  <c r="L2171" i="41"/>
  <c r="M2199" i="41"/>
  <c r="L2199" i="41"/>
  <c r="M2137" i="41"/>
  <c r="M2204" i="41"/>
  <c r="L2204" i="41"/>
  <c r="L2172" i="41"/>
  <c r="M2172" i="41"/>
  <c r="M2195" i="41"/>
  <c r="L2195" i="41"/>
  <c r="M2177" i="41"/>
  <c r="L2177" i="41"/>
  <c r="G2206" i="41"/>
  <c r="G2183" i="41"/>
  <c r="L2194" i="41"/>
  <c r="M2194" i="41"/>
  <c r="L2181" i="41"/>
  <c r="M2181" i="41"/>
  <c r="M2201" i="41"/>
  <c r="L2201" i="41"/>
  <c r="M2176" i="41"/>
  <c r="L2176" i="41"/>
  <c r="W2198" i="41"/>
  <c r="R2198" i="41" s="1"/>
  <c r="W2201" i="41"/>
  <c r="R2201" i="41" s="1"/>
  <c r="I2203" i="41"/>
  <c r="W2204" i="41"/>
  <c r="R2204" i="41" s="1"/>
  <c r="I2195" i="41"/>
  <c r="W2202" i="41"/>
  <c r="R2202" i="41" s="1"/>
  <c r="I2194" i="41"/>
  <c r="I2199" i="41"/>
  <c r="I2204" i="41"/>
  <c r="W2199" i="41"/>
  <c r="R2199" i="41" s="1"/>
  <c r="I2202" i="41"/>
  <c r="I2196" i="41"/>
  <c r="W2197" i="41"/>
  <c r="R2197" i="41" s="1"/>
  <c r="W2205" i="41"/>
  <c r="R2205" i="41" s="1"/>
  <c r="W2196" i="41"/>
  <c r="R2196" i="41" s="1"/>
  <c r="W2200" i="41"/>
  <c r="R2200" i="41" s="1"/>
  <c r="I2197" i="41"/>
  <c r="W2203" i="41"/>
  <c r="R2203" i="41" s="1"/>
  <c r="I2205" i="41"/>
  <c r="W2194" i="41"/>
  <c r="R2194" i="41" s="1"/>
  <c r="W2195" i="41"/>
  <c r="R2195" i="41" s="1"/>
  <c r="I2198" i="41"/>
  <c r="I2200" i="41"/>
  <c r="I2201" i="41"/>
  <c r="M2197" i="41"/>
  <c r="L2197" i="41"/>
  <c r="M2175" i="41"/>
  <c r="L2175" i="41"/>
  <c r="M2182" i="41"/>
  <c r="L2182" i="41"/>
  <c r="W2240" i="41" l="1"/>
  <c r="R2240" i="41" s="1"/>
  <c r="W2246" i="41"/>
  <c r="R2246" i="41" s="1"/>
  <c r="W2247" i="41"/>
  <c r="R2247" i="41" s="1"/>
  <c r="W2248" i="41"/>
  <c r="R2248" i="41" s="1"/>
  <c r="W2249" i="41"/>
  <c r="R2249" i="41" s="1"/>
  <c r="I2251" i="41"/>
  <c r="I2243" i="41"/>
  <c r="I2244" i="41"/>
  <c r="I2248" i="41"/>
  <c r="I2249" i="41"/>
  <c r="W2244" i="41"/>
  <c r="R2244" i="41" s="1"/>
  <c r="I2245" i="41"/>
  <c r="W2241" i="41"/>
  <c r="R2241" i="41" s="1"/>
  <c r="W2242" i="41"/>
  <c r="R2242" i="41" s="1"/>
  <c r="W2245" i="41"/>
  <c r="R2245" i="41" s="1"/>
  <c r="W2250" i="41"/>
  <c r="R2250" i="41" s="1"/>
  <c r="I2241" i="41"/>
  <c r="I2242" i="41"/>
  <c r="I2250" i="41"/>
  <c r="W2251" i="41"/>
  <c r="R2251" i="41" s="1"/>
  <c r="I2240" i="41"/>
  <c r="W2243" i="41"/>
  <c r="R2243" i="41" s="1"/>
  <c r="I2246" i="41"/>
  <c r="I2247" i="41"/>
  <c r="L2249" i="41"/>
  <c r="M2249" i="41"/>
  <c r="M2243" i="41"/>
  <c r="L2243" i="41"/>
  <c r="L2240" i="41"/>
  <c r="M2240" i="41"/>
  <c r="M2242" i="41"/>
  <c r="L2242" i="41"/>
  <c r="M2245" i="41"/>
  <c r="L2245" i="41"/>
  <c r="D2305" i="41"/>
  <c r="D2328" i="41" s="1"/>
  <c r="P2303" i="41"/>
  <c r="P2326" i="41" s="1"/>
  <c r="S2305" i="41"/>
  <c r="S2328" i="41" s="1"/>
  <c r="B2305" i="41"/>
  <c r="B2328" i="41" s="1"/>
  <c r="H2303" i="41"/>
  <c r="H2326" i="41" s="1"/>
  <c r="N2305" i="41"/>
  <c r="N2328" i="41" s="1"/>
  <c r="G2304" i="41"/>
  <c r="G2327" i="41" s="1"/>
  <c r="X2302" i="41"/>
  <c r="J2305" i="41"/>
  <c r="J2328" i="41" s="1"/>
  <c r="U2303" i="41"/>
  <c r="U2326" i="41" s="1"/>
  <c r="D2302" i="41"/>
  <c r="D2325" i="41" s="1"/>
  <c r="A2347" i="41"/>
  <c r="G2252" i="41"/>
  <c r="M2248" i="41"/>
  <c r="L2248" i="41"/>
  <c r="M2251" i="41"/>
  <c r="L2251" i="41"/>
  <c r="G2229" i="41"/>
  <c r="M2206" i="41"/>
  <c r="M2183" i="41"/>
  <c r="M2228" i="41"/>
  <c r="L2228" i="41"/>
  <c r="M2250" i="41"/>
  <c r="L2250" i="41"/>
  <c r="M2220" i="41"/>
  <c r="L2220" i="41"/>
  <c r="L2227" i="41"/>
  <c r="M2227" i="41"/>
  <c r="L2226" i="41"/>
  <c r="M2226" i="41"/>
  <c r="L2241" i="41"/>
  <c r="M2241" i="41"/>
  <c r="M2223" i="41"/>
  <c r="L2223" i="41"/>
  <c r="M2225" i="41"/>
  <c r="L2225" i="41"/>
  <c r="M2247" i="41"/>
  <c r="L2247" i="41"/>
  <c r="M2217" i="41"/>
  <c r="L2217" i="41"/>
  <c r="L2219" i="41"/>
  <c r="M2219" i="41"/>
  <c r="M2244" i="41"/>
  <c r="L2244" i="41"/>
  <c r="L2224" i="41"/>
  <c r="M2224" i="41"/>
  <c r="M2221" i="41"/>
  <c r="L2221" i="41"/>
  <c r="M2246" i="41"/>
  <c r="L2246" i="41"/>
  <c r="M2222" i="41"/>
  <c r="L2222" i="41"/>
  <c r="M2218" i="41"/>
  <c r="L2218" i="41"/>
  <c r="F2263" i="41"/>
  <c r="W2263" i="41"/>
  <c r="R2263" i="41" s="1"/>
  <c r="X2264" i="41"/>
  <c r="X2289" i="41"/>
  <c r="F2291" i="41"/>
  <c r="I2271" i="41"/>
  <c r="I2272" i="41"/>
  <c r="F2274" i="41"/>
  <c r="F2297" i="41"/>
  <c r="X2286" i="41"/>
  <c r="X2266" i="41"/>
  <c r="F2289" i="41"/>
  <c r="I2268" i="41"/>
  <c r="X2269" i="41"/>
  <c r="X2272" i="41"/>
  <c r="I2273" i="41"/>
  <c r="X2279" i="41"/>
  <c r="F2287" i="41"/>
  <c r="I2266" i="41"/>
  <c r="X2267" i="41"/>
  <c r="X2268" i="41"/>
  <c r="F2269" i="41"/>
  <c r="F2295" i="41"/>
  <c r="W2272" i="41"/>
  <c r="R2272" i="41" s="1"/>
  <c r="X2273" i="41"/>
  <c r="X2274" i="41"/>
  <c r="X2297" i="41"/>
  <c r="I2264" i="41"/>
  <c r="X2287" i="41"/>
  <c r="F2265" i="41"/>
  <c r="F2288" i="41"/>
  <c r="X2290" i="41"/>
  <c r="F2268" i="41"/>
  <c r="X2292" i="41"/>
  <c r="W2269" i="41"/>
  <c r="R2269" i="41" s="1"/>
  <c r="X2295" i="41"/>
  <c r="W2274" i="41"/>
  <c r="R2274" i="41" s="1"/>
  <c r="X2263" i="41"/>
  <c r="W2265" i="41"/>
  <c r="R2265" i="41" s="1"/>
  <c r="X2288" i="41"/>
  <c r="F2290" i="41"/>
  <c r="F2267" i="41"/>
  <c r="F2292" i="41"/>
  <c r="F2270" i="41"/>
  <c r="X2271" i="41"/>
  <c r="F2272" i="41"/>
  <c r="F2296" i="41"/>
  <c r="W2264" i="41"/>
  <c r="R2264" i="41" s="1"/>
  <c r="I2267" i="41"/>
  <c r="I2269" i="41"/>
  <c r="I2270" i="41"/>
  <c r="F2271" i="41"/>
  <c r="X2296" i="41"/>
  <c r="F2286" i="41"/>
  <c r="I2265" i="41"/>
  <c r="F2266" i="41"/>
  <c r="W2267" i="41"/>
  <c r="R2267" i="41" s="1"/>
  <c r="X2270" i="41"/>
  <c r="X2293" i="41"/>
  <c r="F2294" i="41"/>
  <c r="W2271" i="41"/>
  <c r="R2271" i="41" s="1"/>
  <c r="F2273" i="41"/>
  <c r="I2263" i="41"/>
  <c r="F2264" i="41"/>
  <c r="X2265" i="41"/>
  <c r="W2266" i="41"/>
  <c r="R2266" i="41" s="1"/>
  <c r="W2268" i="41"/>
  <c r="R2268" i="41" s="1"/>
  <c r="X2291" i="41"/>
  <c r="W2270" i="41"/>
  <c r="R2270" i="41" s="1"/>
  <c r="F2293" i="41"/>
  <c r="X2294" i="41"/>
  <c r="W2273" i="41"/>
  <c r="R2273" i="41" s="1"/>
  <c r="I2274" i="41"/>
  <c r="M2288" i="41" l="1"/>
  <c r="L2288" i="41"/>
  <c r="M2272" i="41"/>
  <c r="L2272" i="41"/>
  <c r="G2298" i="41"/>
  <c r="L2263" i="41"/>
  <c r="M2263" i="41"/>
  <c r="M2269" i="41"/>
  <c r="L2269" i="41"/>
  <c r="J2351" i="41"/>
  <c r="J2374" i="41" s="1"/>
  <c r="U2349" i="41"/>
  <c r="U2372" i="41" s="1"/>
  <c r="D2348" i="41"/>
  <c r="D2371" i="41" s="1"/>
  <c r="A2393" i="41"/>
  <c r="D2351" i="41"/>
  <c r="D2374" i="41" s="1"/>
  <c r="P2349" i="41"/>
  <c r="P2372" i="41" s="1"/>
  <c r="S2351" i="41"/>
  <c r="S2374" i="41" s="1"/>
  <c r="B2351" i="41"/>
  <c r="B2374" i="41" s="1"/>
  <c r="H2349" i="41"/>
  <c r="H2372" i="41" s="1"/>
  <c r="N2351" i="41"/>
  <c r="N2374" i="41" s="1"/>
  <c r="G2350" i="41"/>
  <c r="G2373" i="41" s="1"/>
  <c r="X2348" i="41"/>
  <c r="M2252" i="41"/>
  <c r="M2294" i="41"/>
  <c r="L2294" i="41"/>
  <c r="L2271" i="41"/>
  <c r="M2271" i="41"/>
  <c r="M2287" i="41"/>
  <c r="L2287" i="41"/>
  <c r="M2268" i="41"/>
  <c r="L2268" i="41"/>
  <c r="M2296" i="41"/>
  <c r="L2296" i="41"/>
  <c r="M2291" i="41"/>
  <c r="L2291" i="41"/>
  <c r="M2295" i="41"/>
  <c r="L2295" i="41"/>
  <c r="M2267" i="41"/>
  <c r="L2267" i="41"/>
  <c r="M2289" i="41"/>
  <c r="L2289" i="41"/>
  <c r="M2290" i="41"/>
  <c r="L2290" i="41"/>
  <c r="M2293" i="41"/>
  <c r="L2293" i="41"/>
  <c r="L2297" i="41"/>
  <c r="M2297" i="41"/>
  <c r="M2266" i="41"/>
  <c r="L2266" i="41"/>
  <c r="M2264" i="41"/>
  <c r="L2264" i="41"/>
  <c r="L2270" i="41"/>
  <c r="M2270" i="41"/>
  <c r="M2292" i="41"/>
  <c r="L2292" i="41"/>
  <c r="M2274" i="41"/>
  <c r="L2274" i="41"/>
  <c r="L2286" i="41"/>
  <c r="M2286" i="41"/>
  <c r="X2333" i="41"/>
  <c r="X2334" i="41"/>
  <c r="X2312" i="41"/>
  <c r="F2313" i="41"/>
  <c r="X2337" i="41"/>
  <c r="I2315" i="41"/>
  <c r="X2339" i="41"/>
  <c r="F2340" i="41"/>
  <c r="F2342" i="41"/>
  <c r="X2319" i="41"/>
  <c r="I2309" i="41"/>
  <c r="F2310" i="41"/>
  <c r="F2311" i="41"/>
  <c r="F2334" i="41"/>
  <c r="I2312" i="41"/>
  <c r="I2313" i="41"/>
  <c r="X2314" i="41"/>
  <c r="W2315" i="41"/>
  <c r="R2315" i="41" s="1"/>
  <c r="I2316" i="41"/>
  <c r="F2339" i="41"/>
  <c r="X2340" i="41"/>
  <c r="I2317" i="41"/>
  <c r="W2319" i="41"/>
  <c r="R2319" i="41" s="1"/>
  <c r="F2343" i="41"/>
  <c r="F2309" i="41"/>
  <c r="I2311" i="41"/>
  <c r="W2313" i="41"/>
  <c r="R2313" i="41" s="1"/>
  <c r="I2314" i="41"/>
  <c r="X2317" i="41"/>
  <c r="X2320" i="41"/>
  <c r="X2309" i="41"/>
  <c r="W2311" i="41"/>
  <c r="R2311" i="41" s="1"/>
  <c r="X2335" i="41"/>
  <c r="F2314" i="41"/>
  <c r="W2316" i="41"/>
  <c r="R2316" i="41" s="1"/>
  <c r="I2319" i="41"/>
  <c r="I2320" i="41"/>
  <c r="X2343" i="41"/>
  <c r="F2332" i="41"/>
  <c r="F2335" i="41"/>
  <c r="F2338" i="41"/>
  <c r="I2318" i="41"/>
  <c r="F2341" i="41"/>
  <c r="W2320" i="41"/>
  <c r="R2320" i="41" s="1"/>
  <c r="X2325" i="41"/>
  <c r="X2332" i="41"/>
  <c r="I2310" i="41"/>
  <c r="W2312" i="41"/>
  <c r="R2312" i="41" s="1"/>
  <c r="X2336" i="41"/>
  <c r="X2338" i="41"/>
  <c r="F2316" i="41"/>
  <c r="F2317" i="41"/>
  <c r="F2318" i="41"/>
  <c r="X2341" i="41"/>
  <c r="X2310" i="41"/>
  <c r="F2336" i="41"/>
  <c r="X2313" i="41"/>
  <c r="X2315" i="41"/>
  <c r="X2316" i="41"/>
  <c r="X2318" i="41"/>
  <c r="F2320" i="41"/>
  <c r="W2309" i="41"/>
  <c r="R2309" i="41" s="1"/>
  <c r="F2333" i="41"/>
  <c r="W2310" i="41"/>
  <c r="R2310" i="41" s="1"/>
  <c r="X2311" i="41"/>
  <c r="F2312" i="41"/>
  <c r="W2314" i="41"/>
  <c r="R2314" i="41" s="1"/>
  <c r="F2337" i="41"/>
  <c r="F2315" i="41"/>
  <c r="W2317" i="41"/>
  <c r="R2317" i="41" s="1"/>
  <c r="W2318" i="41"/>
  <c r="R2318" i="41" s="1"/>
  <c r="X2342" i="41"/>
  <c r="F2319" i="41"/>
  <c r="M2265" i="41"/>
  <c r="L2265" i="41"/>
  <c r="M2273" i="41"/>
  <c r="L2273" i="41"/>
  <c r="I2293" i="41"/>
  <c r="W2294" i="41"/>
  <c r="R2294" i="41" s="1"/>
  <c r="I2296" i="41"/>
  <c r="I2291" i="41"/>
  <c r="W2293" i="41"/>
  <c r="R2293" i="41" s="1"/>
  <c r="W2289" i="41"/>
  <c r="R2289" i="41" s="1"/>
  <c r="W2291" i="41"/>
  <c r="R2291" i="41" s="1"/>
  <c r="I2294" i="41"/>
  <c r="W2286" i="41"/>
  <c r="R2286" i="41" s="1"/>
  <c r="I2286" i="41"/>
  <c r="W2297" i="41"/>
  <c r="R2297" i="41" s="1"/>
  <c r="W2287" i="41"/>
  <c r="R2287" i="41" s="1"/>
  <c r="I2289" i="41"/>
  <c r="W2295" i="41"/>
  <c r="R2295" i="41" s="1"/>
  <c r="W2288" i="41"/>
  <c r="R2288" i="41" s="1"/>
  <c r="I2290" i="41"/>
  <c r="I2292" i="41"/>
  <c r="I2297" i="41"/>
  <c r="I2287" i="41"/>
  <c r="W2290" i="41"/>
  <c r="R2290" i="41" s="1"/>
  <c r="W2292" i="41"/>
  <c r="R2292" i="41" s="1"/>
  <c r="I2295" i="41"/>
  <c r="W2296" i="41"/>
  <c r="R2296" i="41" s="1"/>
  <c r="I2288" i="41"/>
  <c r="G2275" i="41"/>
  <c r="M2229" i="41"/>
  <c r="M2298" i="41" l="1"/>
  <c r="M2341" i="41"/>
  <c r="L2341" i="41"/>
  <c r="M2332" i="41"/>
  <c r="L2332" i="41"/>
  <c r="M2343" i="41"/>
  <c r="L2343" i="41"/>
  <c r="L2320" i="41"/>
  <c r="M2320" i="41"/>
  <c r="I2338" i="41"/>
  <c r="I2333" i="41"/>
  <c r="I2336" i="41"/>
  <c r="I2337" i="41"/>
  <c r="I2342" i="41"/>
  <c r="W2332" i="41"/>
  <c r="R2332" i="41" s="1"/>
  <c r="W2333" i="41"/>
  <c r="R2333" i="41" s="1"/>
  <c r="W2334" i="41"/>
  <c r="R2334" i="41" s="1"/>
  <c r="W2337" i="41"/>
  <c r="R2337" i="41" s="1"/>
  <c r="W2339" i="41"/>
  <c r="R2339" i="41" s="1"/>
  <c r="I2340" i="41"/>
  <c r="W2342" i="41"/>
  <c r="R2342" i="41" s="1"/>
  <c r="W2340" i="41"/>
  <c r="R2340" i="41" s="1"/>
  <c r="I2334" i="41"/>
  <c r="I2339" i="41"/>
  <c r="I2343" i="41"/>
  <c r="I2335" i="41"/>
  <c r="I2332" i="41"/>
  <c r="W2335" i="41"/>
  <c r="R2335" i="41" s="1"/>
  <c r="W2338" i="41"/>
  <c r="R2338" i="41" s="1"/>
  <c r="I2341" i="41"/>
  <c r="W2336" i="41"/>
  <c r="R2336" i="41" s="1"/>
  <c r="W2341" i="41"/>
  <c r="R2341" i="41" s="1"/>
  <c r="W2343" i="41"/>
  <c r="R2343" i="41" s="1"/>
  <c r="L2317" i="41"/>
  <c r="M2317" i="41"/>
  <c r="M2340" i="41"/>
  <c r="L2340" i="41"/>
  <c r="M2337" i="41"/>
  <c r="L2337" i="41"/>
  <c r="M2275" i="41"/>
  <c r="M2318" i="41"/>
  <c r="L2318" i="41"/>
  <c r="L2316" i="41"/>
  <c r="M2316" i="41"/>
  <c r="M2312" i="41"/>
  <c r="L2312" i="41"/>
  <c r="X2371" i="41"/>
  <c r="F2355" i="41"/>
  <c r="X2358" i="41"/>
  <c r="F2382" i="41"/>
  <c r="F2359" i="41"/>
  <c r="F2360" i="41"/>
  <c r="X2361" i="41"/>
  <c r="X2363" i="41"/>
  <c r="W2364" i="41"/>
  <c r="R2364" i="41" s="1"/>
  <c r="X2365" i="41"/>
  <c r="F2366" i="41"/>
  <c r="X2378" i="41"/>
  <c r="X2356" i="41"/>
  <c r="W2358" i="41"/>
  <c r="R2358" i="41" s="1"/>
  <c r="W2359" i="41"/>
  <c r="R2359" i="41" s="1"/>
  <c r="W2361" i="41"/>
  <c r="R2361" i="41" s="1"/>
  <c r="F2362" i="41"/>
  <c r="I2363" i="41"/>
  <c r="F2379" i="41"/>
  <c r="X2385" i="41"/>
  <c r="F2363" i="41"/>
  <c r="X2364" i="41"/>
  <c r="X2366" i="41"/>
  <c r="W2355" i="41"/>
  <c r="R2355" i="41" s="1"/>
  <c r="X2379" i="41"/>
  <c r="I2356" i="41"/>
  <c r="F2357" i="41"/>
  <c r="X2380" i="41"/>
  <c r="I2358" i="41"/>
  <c r="I2359" i="41"/>
  <c r="I2360" i="41"/>
  <c r="F2385" i="41"/>
  <c r="W2362" i="41"/>
  <c r="R2362" i="41" s="1"/>
  <c r="F2364" i="41"/>
  <c r="F2356" i="41"/>
  <c r="W2357" i="41"/>
  <c r="R2357" i="41" s="1"/>
  <c r="F2380" i="41"/>
  <c r="W2360" i="41"/>
  <c r="R2360" i="41" s="1"/>
  <c r="X2383" i="41"/>
  <c r="X2384" i="41"/>
  <c r="F2386" i="41"/>
  <c r="X2388" i="41"/>
  <c r="F2365" i="41"/>
  <c r="F2389" i="41"/>
  <c r="F2378" i="41"/>
  <c r="X2355" i="41"/>
  <c r="X2381" i="41"/>
  <c r="F2383" i="41"/>
  <c r="F2361" i="41"/>
  <c r="F2384" i="41"/>
  <c r="I2362" i="41"/>
  <c r="X2386" i="41"/>
  <c r="F2387" i="41"/>
  <c r="I2357" i="41"/>
  <c r="F2381" i="41"/>
  <c r="X2359" i="41"/>
  <c r="I2361" i="41"/>
  <c r="X2362" i="41"/>
  <c r="W2363" i="41"/>
  <c r="R2363" i="41" s="1"/>
  <c r="X2387" i="41"/>
  <c r="W2365" i="41"/>
  <c r="R2365" i="41" s="1"/>
  <c r="X2389" i="41"/>
  <c r="I2355" i="41"/>
  <c r="W2356" i="41"/>
  <c r="R2356" i="41" s="1"/>
  <c r="X2357" i="41"/>
  <c r="F2358" i="41"/>
  <c r="X2382" i="41"/>
  <c r="X2360" i="41"/>
  <c r="I2364" i="41"/>
  <c r="I2366" i="41"/>
  <c r="W2366" i="41"/>
  <c r="R2366" i="41" s="1"/>
  <c r="F2388" i="41"/>
  <c r="I2365" i="41"/>
  <c r="S2397" i="41"/>
  <c r="S2420" i="41" s="1"/>
  <c r="B2397" i="41"/>
  <c r="B2420" i="41" s="1"/>
  <c r="H2395" i="41"/>
  <c r="H2418" i="41" s="1"/>
  <c r="N2397" i="41"/>
  <c r="N2420" i="41" s="1"/>
  <c r="G2396" i="41"/>
  <c r="G2419" i="41" s="1"/>
  <c r="X2394" i="41"/>
  <c r="J2397" i="41"/>
  <c r="J2420" i="41" s="1"/>
  <c r="U2395" i="41"/>
  <c r="U2418" i="41" s="1"/>
  <c r="D2394" i="41"/>
  <c r="D2417" i="41" s="1"/>
  <c r="A2439" i="41"/>
  <c r="D2397" i="41"/>
  <c r="D2420" i="41" s="1"/>
  <c r="P2395" i="41"/>
  <c r="P2418" i="41" s="1"/>
  <c r="M2315" i="41"/>
  <c r="L2315" i="41"/>
  <c r="L2338" i="41"/>
  <c r="M2338" i="41"/>
  <c r="L2319" i="41"/>
  <c r="M2319" i="41"/>
  <c r="M2334" i="41"/>
  <c r="L2334" i="41"/>
  <c r="M2311" i="41"/>
  <c r="L2311" i="41"/>
  <c r="M2313" i="41"/>
  <c r="L2313" i="41"/>
  <c r="M2336" i="41"/>
  <c r="L2336" i="41"/>
  <c r="M2335" i="41"/>
  <c r="L2335" i="41"/>
  <c r="G2321" i="41"/>
  <c r="M2314" i="41"/>
  <c r="L2314" i="41"/>
  <c r="M2333" i="41"/>
  <c r="L2333" i="41"/>
  <c r="M2342" i="41"/>
  <c r="L2342" i="41"/>
  <c r="M2310" i="41"/>
  <c r="L2310" i="41"/>
  <c r="G2344" i="41"/>
  <c r="L2309" i="41"/>
  <c r="M2309" i="41"/>
  <c r="M2339" i="41"/>
  <c r="L2339" i="41"/>
  <c r="M2358" i="41" l="1"/>
  <c r="L2358" i="41"/>
  <c r="M2365" i="41"/>
  <c r="L2365" i="41"/>
  <c r="G2367" i="41"/>
  <c r="M2388" i="41"/>
  <c r="L2388" i="41"/>
  <c r="M2321" i="41"/>
  <c r="M2357" i="41"/>
  <c r="L2357" i="41"/>
  <c r="M2379" i="41"/>
  <c r="L2379" i="41"/>
  <c r="I2384" i="41"/>
  <c r="I2386" i="41"/>
  <c r="I2388" i="41"/>
  <c r="I2378" i="41"/>
  <c r="I2381" i="41"/>
  <c r="I2382" i="41"/>
  <c r="I2387" i="41"/>
  <c r="I2389" i="41"/>
  <c r="W2382" i="41"/>
  <c r="R2382" i="41" s="1"/>
  <c r="W2379" i="41"/>
  <c r="R2379" i="41" s="1"/>
  <c r="I2385" i="41"/>
  <c r="W2380" i="41"/>
  <c r="R2380" i="41" s="1"/>
  <c r="W2385" i="41"/>
  <c r="R2385" i="41" s="1"/>
  <c r="W2378" i="41"/>
  <c r="R2378" i="41" s="1"/>
  <c r="I2379" i="41"/>
  <c r="I2383" i="41"/>
  <c r="W2384" i="41"/>
  <c r="R2384" i="41" s="1"/>
  <c r="W2386" i="41"/>
  <c r="R2386" i="41" s="1"/>
  <c r="W2388" i="41"/>
  <c r="R2388" i="41" s="1"/>
  <c r="I2380" i="41"/>
  <c r="W2381" i="41"/>
  <c r="R2381" i="41" s="1"/>
  <c r="W2383" i="41"/>
  <c r="R2383" i="41" s="1"/>
  <c r="W2387" i="41"/>
  <c r="R2387" i="41" s="1"/>
  <c r="W2389" i="41"/>
  <c r="R2389" i="41" s="1"/>
  <c r="M2382" i="41"/>
  <c r="L2382" i="41"/>
  <c r="L2359" i="41"/>
  <c r="M2359" i="41"/>
  <c r="L2384" i="41"/>
  <c r="M2384" i="41"/>
  <c r="L2363" i="41"/>
  <c r="M2363" i="41"/>
  <c r="X2424" i="41"/>
  <c r="F2426" i="41"/>
  <c r="I2403" i="41"/>
  <c r="I2405" i="41"/>
  <c r="I2406" i="41"/>
  <c r="I2408" i="41"/>
  <c r="I2409" i="41"/>
  <c r="F2410" i="41"/>
  <c r="X2411" i="41"/>
  <c r="F2412" i="41"/>
  <c r="F2401" i="41"/>
  <c r="X2403" i="41"/>
  <c r="F2404" i="41"/>
  <c r="I2407" i="41"/>
  <c r="W2408" i="41"/>
  <c r="R2408" i="41" s="1"/>
  <c r="W2409" i="41"/>
  <c r="R2409" i="41" s="1"/>
  <c r="F2435" i="41"/>
  <c r="W2401" i="41"/>
  <c r="R2401" i="41" s="1"/>
  <c r="F2424" i="41"/>
  <c r="X2402" i="41"/>
  <c r="W2404" i="41"/>
  <c r="R2404" i="41" s="1"/>
  <c r="F2428" i="41"/>
  <c r="W2407" i="41"/>
  <c r="R2407" i="41" s="1"/>
  <c r="X2430" i="41"/>
  <c r="X2412" i="41"/>
  <c r="X2417" i="41"/>
  <c r="X2427" i="41"/>
  <c r="X2405" i="41"/>
  <c r="X2428" i="41"/>
  <c r="F2430" i="41"/>
  <c r="F2409" i="41"/>
  <c r="X2410" i="41"/>
  <c r="F2411" i="41"/>
  <c r="I2412" i="41"/>
  <c r="X2435" i="41"/>
  <c r="I2402" i="41"/>
  <c r="F2427" i="41"/>
  <c r="I2404" i="41"/>
  <c r="W2406" i="41"/>
  <c r="R2406" i="41" s="1"/>
  <c r="X2431" i="41"/>
  <c r="F2433" i="41"/>
  <c r="X2434" i="41"/>
  <c r="W2412" i="41"/>
  <c r="R2412" i="41" s="1"/>
  <c r="F2425" i="41"/>
  <c r="W2402" i="41"/>
  <c r="R2402" i="41" s="1"/>
  <c r="W2403" i="41"/>
  <c r="R2403" i="41" s="1"/>
  <c r="X2404" i="41"/>
  <c r="W2405" i="41"/>
  <c r="R2405" i="41" s="1"/>
  <c r="X2407" i="41"/>
  <c r="F2408" i="41"/>
  <c r="F2431" i="41"/>
  <c r="X2432" i="41"/>
  <c r="I2401" i="41"/>
  <c r="X2425" i="41"/>
  <c r="F2429" i="41"/>
  <c r="X2406" i="41"/>
  <c r="F2407" i="41"/>
  <c r="F2432" i="41"/>
  <c r="W2410" i="41"/>
  <c r="R2410" i="41" s="1"/>
  <c r="W2411" i="41"/>
  <c r="R2411" i="41" s="1"/>
  <c r="X2401" i="41"/>
  <c r="F2402" i="41"/>
  <c r="X2426" i="41"/>
  <c r="F2403" i="41"/>
  <c r="F2405" i="41"/>
  <c r="X2429" i="41"/>
  <c r="F2406" i="41"/>
  <c r="X2408" i="41"/>
  <c r="X2409" i="41"/>
  <c r="X2433" i="41"/>
  <c r="I2410" i="41"/>
  <c r="I2411" i="41"/>
  <c r="F2434" i="41"/>
  <c r="M2381" i="41"/>
  <c r="L2381" i="41"/>
  <c r="M2383" i="41"/>
  <c r="L2383" i="41"/>
  <c r="M2366" i="41"/>
  <c r="L2366" i="41"/>
  <c r="L2361" i="41"/>
  <c r="M2361" i="41"/>
  <c r="M2389" i="41"/>
  <c r="L2389" i="41"/>
  <c r="L2355" i="41"/>
  <c r="M2355" i="41"/>
  <c r="M2364" i="41"/>
  <c r="L2364" i="41"/>
  <c r="M2344" i="41"/>
  <c r="L2362" i="41"/>
  <c r="M2362" i="41"/>
  <c r="G2390" i="41"/>
  <c r="M2356" i="41"/>
  <c r="L2356" i="41"/>
  <c r="D2440" i="41"/>
  <c r="D2463" i="41" s="1"/>
  <c r="A2485" i="41"/>
  <c r="D2443" i="41"/>
  <c r="D2466" i="41" s="1"/>
  <c r="P2441" i="41"/>
  <c r="P2464" i="41" s="1"/>
  <c r="S2443" i="41"/>
  <c r="S2466" i="41" s="1"/>
  <c r="B2443" i="41"/>
  <c r="B2466" i="41" s="1"/>
  <c r="H2441" i="41"/>
  <c r="H2464" i="41" s="1"/>
  <c r="N2443" i="41"/>
  <c r="N2466" i="41" s="1"/>
  <c r="G2442" i="41"/>
  <c r="G2465" i="41" s="1"/>
  <c r="X2440" i="41"/>
  <c r="J2443" i="41"/>
  <c r="J2466" i="41" s="1"/>
  <c r="U2441" i="41"/>
  <c r="U2464" i="41" s="1"/>
  <c r="M2360" i="41"/>
  <c r="L2360" i="41"/>
  <c r="M2387" i="41"/>
  <c r="L2387" i="41"/>
  <c r="M2386" i="41"/>
  <c r="L2386" i="41"/>
  <c r="M2380" i="41"/>
  <c r="L2380" i="41"/>
  <c r="M2385" i="41"/>
  <c r="L2385" i="41"/>
  <c r="M2378" i="41"/>
  <c r="L2378" i="41"/>
  <c r="L2408" i="41" l="1"/>
  <c r="M2408" i="41"/>
  <c r="L2432" i="41"/>
  <c r="M2432" i="41"/>
  <c r="M2405" i="41"/>
  <c r="L2405" i="41"/>
  <c r="L2402" i="41"/>
  <c r="M2402" i="41"/>
  <c r="M2403" i="41"/>
  <c r="L2403" i="41"/>
  <c r="L2435" i="41"/>
  <c r="M2435" i="41"/>
  <c r="L2427" i="41"/>
  <c r="M2427" i="41"/>
  <c r="G2436" i="41"/>
  <c r="G2413" i="41"/>
  <c r="M2390" i="41"/>
  <c r="M2429" i="41"/>
  <c r="L2429" i="41"/>
  <c r="M2434" i="41"/>
  <c r="L2434" i="41"/>
  <c r="W2425" i="41"/>
  <c r="R2425" i="41" s="1"/>
  <c r="I2429" i="41"/>
  <c r="I2431" i="41"/>
  <c r="W2432" i="41"/>
  <c r="R2432" i="41" s="1"/>
  <c r="I2426" i="41"/>
  <c r="W2429" i="41"/>
  <c r="R2429" i="41" s="1"/>
  <c r="W2426" i="41"/>
  <c r="R2426" i="41" s="1"/>
  <c r="I2424" i="41"/>
  <c r="W2424" i="41"/>
  <c r="R2424" i="41" s="1"/>
  <c r="I2428" i="41"/>
  <c r="W2430" i="41"/>
  <c r="R2430" i="41" s="1"/>
  <c r="I2435" i="41"/>
  <c r="W2427" i="41"/>
  <c r="R2427" i="41" s="1"/>
  <c r="W2428" i="41"/>
  <c r="R2428" i="41" s="1"/>
  <c r="I2430" i="41"/>
  <c r="W2431" i="41"/>
  <c r="R2431" i="41" s="1"/>
  <c r="I2433" i="41"/>
  <c r="I2434" i="41"/>
  <c r="I2425" i="41"/>
  <c r="I2427" i="41"/>
  <c r="I2432" i="41"/>
  <c r="W2433" i="41"/>
  <c r="R2433" i="41" s="1"/>
  <c r="W2434" i="41"/>
  <c r="R2434" i="41" s="1"/>
  <c r="W2435" i="41"/>
  <c r="R2435" i="41" s="1"/>
  <c r="M2407" i="41"/>
  <c r="L2407" i="41"/>
  <c r="M2412" i="41"/>
  <c r="L2412" i="41"/>
  <c r="M2411" i="41"/>
  <c r="L2411" i="41"/>
  <c r="M2424" i="41"/>
  <c r="L2424" i="41"/>
  <c r="L2406" i="41"/>
  <c r="M2406" i="41"/>
  <c r="L2431" i="41"/>
  <c r="M2431" i="41"/>
  <c r="L2410" i="41"/>
  <c r="M2410" i="41"/>
  <c r="L2430" i="41"/>
  <c r="M2430" i="41"/>
  <c r="I2447" i="41"/>
  <c r="X2448" i="41"/>
  <c r="X2471" i="41"/>
  <c r="F2449" i="41"/>
  <c r="F2472" i="41"/>
  <c r="W2451" i="41"/>
  <c r="R2451" i="41" s="1"/>
  <c r="X2474" i="41"/>
  <c r="X2475" i="41"/>
  <c r="W2452" i="41"/>
  <c r="R2452" i="41" s="1"/>
  <c r="X2453" i="41"/>
  <c r="F2477" i="41"/>
  <c r="F2455" i="41"/>
  <c r="F2456" i="41"/>
  <c r="F2447" i="41"/>
  <c r="F2474" i="41"/>
  <c r="F2475" i="41"/>
  <c r="I2454" i="41"/>
  <c r="X2447" i="41"/>
  <c r="W2448" i="41"/>
  <c r="R2448" i="41" s="1"/>
  <c r="W2449" i="41"/>
  <c r="R2449" i="41" s="1"/>
  <c r="I2451" i="41"/>
  <c r="X2452" i="41"/>
  <c r="F2478" i="41"/>
  <c r="F2479" i="41"/>
  <c r="X2480" i="41"/>
  <c r="I2457" i="41"/>
  <c r="F2458" i="41"/>
  <c r="F2470" i="41"/>
  <c r="I2453" i="41"/>
  <c r="X2455" i="41"/>
  <c r="X2478" i="41"/>
  <c r="X2479" i="41"/>
  <c r="F2480" i="41"/>
  <c r="F2457" i="41"/>
  <c r="W2447" i="41"/>
  <c r="R2447" i="41" s="1"/>
  <c r="X2470" i="41"/>
  <c r="I2448" i="41"/>
  <c r="I2449" i="41"/>
  <c r="X2473" i="41"/>
  <c r="F2450" i="41"/>
  <c r="F2452" i="41"/>
  <c r="X2476" i="41"/>
  <c r="F2453" i="41"/>
  <c r="F2454" i="41"/>
  <c r="W2456" i="41"/>
  <c r="R2456" i="41" s="1"/>
  <c r="W2457" i="41"/>
  <c r="R2457" i="41" s="1"/>
  <c r="F2448" i="41"/>
  <c r="X2449" i="41"/>
  <c r="F2473" i="41"/>
  <c r="I2450" i="41"/>
  <c r="F2476" i="41"/>
  <c r="X2463" i="41"/>
  <c r="X2450" i="41"/>
  <c r="X2451" i="41"/>
  <c r="W2453" i="41"/>
  <c r="R2453" i="41" s="1"/>
  <c r="X2454" i="41"/>
  <c r="I2456" i="41"/>
  <c r="X2457" i="41"/>
  <c r="I2458" i="41"/>
  <c r="F2471" i="41"/>
  <c r="X2472" i="41"/>
  <c r="W2450" i="41"/>
  <c r="R2450" i="41" s="1"/>
  <c r="F2451" i="41"/>
  <c r="I2452" i="41"/>
  <c r="X2477" i="41"/>
  <c r="W2454" i="41"/>
  <c r="R2454" i="41" s="1"/>
  <c r="I2455" i="41"/>
  <c r="X2456" i="41"/>
  <c r="W2455" i="41"/>
  <c r="R2455" i="41" s="1"/>
  <c r="X2481" i="41"/>
  <c r="W2458" i="41"/>
  <c r="R2458" i="41" s="1"/>
  <c r="X2458" i="41"/>
  <c r="F2481" i="41"/>
  <c r="N2489" i="41"/>
  <c r="N2512" i="41" s="1"/>
  <c r="G2488" i="41"/>
  <c r="G2511" i="41" s="1"/>
  <c r="X2486" i="41"/>
  <c r="J2489" i="41"/>
  <c r="J2512" i="41" s="1"/>
  <c r="U2487" i="41"/>
  <c r="U2510" i="41" s="1"/>
  <c r="D2489" i="41"/>
  <c r="D2512" i="41" s="1"/>
  <c r="P2487" i="41"/>
  <c r="P2510" i="41" s="1"/>
  <c r="D2486" i="41"/>
  <c r="D2509" i="41" s="1"/>
  <c r="A2531" i="41"/>
  <c r="S2489" i="41"/>
  <c r="S2512" i="41" s="1"/>
  <c r="B2489" i="41"/>
  <c r="B2512" i="41" s="1"/>
  <c r="H2487" i="41"/>
  <c r="H2510" i="41" s="1"/>
  <c r="L2426" i="41"/>
  <c r="M2426" i="41"/>
  <c r="L2404" i="41"/>
  <c r="M2404" i="41"/>
  <c r="L2433" i="41"/>
  <c r="M2433" i="41"/>
  <c r="L2425" i="41"/>
  <c r="M2425" i="41"/>
  <c r="M2367" i="41"/>
  <c r="L2409" i="41"/>
  <c r="M2409" i="41"/>
  <c r="L2401" i="41"/>
  <c r="M2401" i="41"/>
  <c r="M2428" i="41"/>
  <c r="L2428" i="41"/>
  <c r="M2413" i="41" l="1"/>
  <c r="M2471" i="41"/>
  <c r="L2471" i="41"/>
  <c r="S2535" i="41"/>
  <c r="S2558" i="41" s="1"/>
  <c r="B2535" i="41"/>
  <c r="B2558" i="41" s="1"/>
  <c r="H2533" i="41"/>
  <c r="H2556" i="41" s="1"/>
  <c r="N2535" i="41"/>
  <c r="N2558" i="41" s="1"/>
  <c r="G2534" i="41"/>
  <c r="G2557" i="41" s="1"/>
  <c r="X2532" i="41"/>
  <c r="J2535" i="41"/>
  <c r="J2558" i="41" s="1"/>
  <c r="U2533" i="41"/>
  <c r="U2556" i="41" s="1"/>
  <c r="D2532" i="41"/>
  <c r="D2555" i="41" s="1"/>
  <c r="A2577" i="41"/>
  <c r="D2535" i="41"/>
  <c r="D2558" i="41" s="1"/>
  <c r="P2533" i="41"/>
  <c r="P2556" i="41" s="1"/>
  <c r="M2457" i="41"/>
  <c r="L2457" i="41"/>
  <c r="M2476" i="41"/>
  <c r="L2476" i="41"/>
  <c r="L2447" i="41"/>
  <c r="M2447" i="41"/>
  <c r="M2453" i="41"/>
  <c r="L2453" i="41"/>
  <c r="M2448" i="41"/>
  <c r="L2448" i="41"/>
  <c r="L2477" i="41"/>
  <c r="M2477" i="41"/>
  <c r="M2480" i="41"/>
  <c r="L2480" i="41"/>
  <c r="M2458" i="41"/>
  <c r="L2458" i="41"/>
  <c r="L2454" i="41"/>
  <c r="M2454" i="41"/>
  <c r="M2449" i="41"/>
  <c r="L2449" i="41"/>
  <c r="L2479" i="41"/>
  <c r="M2479" i="41"/>
  <c r="M2475" i="41"/>
  <c r="L2475" i="41"/>
  <c r="M2473" i="41"/>
  <c r="L2473" i="41"/>
  <c r="M2478" i="41"/>
  <c r="L2478" i="41"/>
  <c r="M2474" i="41"/>
  <c r="L2474" i="41"/>
  <c r="M2436" i="41"/>
  <c r="L2481" i="41"/>
  <c r="M2481" i="41"/>
  <c r="M2451" i="41"/>
  <c r="L2451" i="41"/>
  <c r="M2455" i="41"/>
  <c r="L2455" i="41"/>
  <c r="M2452" i="41"/>
  <c r="L2452" i="41"/>
  <c r="G2459" i="41"/>
  <c r="M2472" i="41"/>
  <c r="L2472" i="41"/>
  <c r="M2450" i="41"/>
  <c r="L2450" i="41"/>
  <c r="F2516" i="41"/>
  <c r="X2495" i="41"/>
  <c r="F2496" i="41"/>
  <c r="I2498" i="41"/>
  <c r="X2522" i="41"/>
  <c r="F2500" i="41"/>
  <c r="I2501" i="41"/>
  <c r="X2502" i="41"/>
  <c r="I2503" i="41"/>
  <c r="X2509" i="41"/>
  <c r="I2493" i="41"/>
  <c r="I2494" i="41"/>
  <c r="X2496" i="41"/>
  <c r="I2499" i="41"/>
  <c r="X2501" i="41"/>
  <c r="X2494" i="41"/>
  <c r="I2496" i="41"/>
  <c r="X2520" i="41"/>
  <c r="F2501" i="41"/>
  <c r="X2525" i="41"/>
  <c r="X2526" i="41"/>
  <c r="F2493" i="41"/>
  <c r="X2517" i="41"/>
  <c r="F2494" i="41"/>
  <c r="W2496" i="41"/>
  <c r="R2496" i="41" s="1"/>
  <c r="F2520" i="41"/>
  <c r="F2498" i="41"/>
  <c r="X2500" i="41"/>
  <c r="F2525" i="41"/>
  <c r="W2493" i="41"/>
  <c r="R2493" i="41" s="1"/>
  <c r="F2517" i="41"/>
  <c r="W2494" i="41"/>
  <c r="R2494" i="41" s="1"/>
  <c r="F2495" i="41"/>
  <c r="X2518" i="41"/>
  <c r="X2497" i="41"/>
  <c r="F2521" i="41"/>
  <c r="W2498" i="41"/>
  <c r="R2498" i="41" s="1"/>
  <c r="X2523" i="41"/>
  <c r="X2524" i="41"/>
  <c r="I2502" i="41"/>
  <c r="I2495" i="41"/>
  <c r="F2518" i="41"/>
  <c r="I2497" i="41"/>
  <c r="X2521" i="41"/>
  <c r="F2499" i="41"/>
  <c r="X2493" i="41"/>
  <c r="W2495" i="41"/>
  <c r="R2495" i="41" s="1"/>
  <c r="X2519" i="41"/>
  <c r="F2497" i="41"/>
  <c r="X2499" i="41"/>
  <c r="W2500" i="41"/>
  <c r="R2500" i="41" s="1"/>
  <c r="W2501" i="41"/>
  <c r="R2501" i="41" s="1"/>
  <c r="W2502" i="41"/>
  <c r="R2502" i="41" s="1"/>
  <c r="X2516" i="41"/>
  <c r="F2519" i="41"/>
  <c r="W2497" i="41"/>
  <c r="R2497" i="41" s="1"/>
  <c r="X2498" i="41"/>
  <c r="F2522" i="41"/>
  <c r="W2499" i="41"/>
  <c r="R2499" i="41" s="1"/>
  <c r="I2500" i="41"/>
  <c r="F2502" i="41"/>
  <c r="F2524" i="41"/>
  <c r="F2503" i="41"/>
  <c r="X2504" i="41"/>
  <c r="I2504" i="41"/>
  <c r="F2527" i="41"/>
  <c r="W2503" i="41"/>
  <c r="R2503" i="41" s="1"/>
  <c r="W2504" i="41"/>
  <c r="R2504" i="41" s="1"/>
  <c r="X2503" i="41"/>
  <c r="X2527" i="41"/>
  <c r="F2523" i="41"/>
  <c r="F2526" i="41"/>
  <c r="F2504" i="41"/>
  <c r="L2456" i="41"/>
  <c r="M2456" i="41"/>
  <c r="I2473" i="41"/>
  <c r="I2476" i="41"/>
  <c r="I2471" i="41"/>
  <c r="I2472" i="41"/>
  <c r="W2477" i="41"/>
  <c r="R2477" i="41" s="1"/>
  <c r="W2471" i="41"/>
  <c r="R2471" i="41" s="1"/>
  <c r="W2472" i="41"/>
  <c r="R2472" i="41" s="1"/>
  <c r="W2474" i="41"/>
  <c r="R2474" i="41" s="1"/>
  <c r="I2475" i="41"/>
  <c r="W2475" i="41"/>
  <c r="R2475" i="41" s="1"/>
  <c r="I2477" i="41"/>
  <c r="I2474" i="41"/>
  <c r="I2478" i="41"/>
  <c r="I2479" i="41"/>
  <c r="I2480" i="41"/>
  <c r="W2470" i="41"/>
  <c r="R2470" i="41" s="1"/>
  <c r="W2473" i="41"/>
  <c r="R2473" i="41" s="1"/>
  <c r="W2476" i="41"/>
  <c r="R2476" i="41" s="1"/>
  <c r="I2481" i="41"/>
  <c r="I2470" i="41"/>
  <c r="W2478" i="41"/>
  <c r="R2478" i="41" s="1"/>
  <c r="W2481" i="41"/>
  <c r="R2481" i="41" s="1"/>
  <c r="W2480" i="41"/>
  <c r="R2480" i="41" s="1"/>
  <c r="W2479" i="41"/>
  <c r="R2479" i="41" s="1"/>
  <c r="L2470" i="41"/>
  <c r="M2470" i="41"/>
  <c r="M2482" i="41" s="1"/>
  <c r="G2482" i="41"/>
  <c r="L2527" i="41" l="1"/>
  <c r="M2527" i="41"/>
  <c r="L2516" i="41"/>
  <c r="M2516" i="41"/>
  <c r="M2493" i="41"/>
  <c r="L2493" i="41"/>
  <c r="M2523" i="41"/>
  <c r="L2523" i="41"/>
  <c r="G2505" i="41"/>
  <c r="W2539" i="41"/>
  <c r="R2539" i="41" s="1"/>
  <c r="F2541" i="41"/>
  <c r="I2542" i="41"/>
  <c r="I2544" i="41"/>
  <c r="F2569" i="41"/>
  <c r="F2546" i="41"/>
  <c r="I2539" i="41"/>
  <c r="F2540" i="41"/>
  <c r="I2541" i="41"/>
  <c r="F2543" i="41"/>
  <c r="W2544" i="41"/>
  <c r="R2544" i="41" s="1"/>
  <c r="F2545" i="41"/>
  <c r="X2569" i="41"/>
  <c r="X2546" i="41"/>
  <c r="I2547" i="41"/>
  <c r="X2539" i="41"/>
  <c r="I2540" i="41"/>
  <c r="X2564" i="41"/>
  <c r="W2541" i="41"/>
  <c r="R2541" i="41" s="1"/>
  <c r="X2565" i="41"/>
  <c r="I2543" i="41"/>
  <c r="I2546" i="41"/>
  <c r="W2547" i="41"/>
  <c r="R2547" i="41" s="1"/>
  <c r="X2571" i="41"/>
  <c r="W2548" i="41"/>
  <c r="R2548" i="41" s="1"/>
  <c r="X2540" i="41"/>
  <c r="F2564" i="41"/>
  <c r="F2565" i="41"/>
  <c r="F2567" i="41"/>
  <c r="X2545" i="41"/>
  <c r="X2555" i="41"/>
  <c r="F2562" i="41"/>
  <c r="X2541" i="41"/>
  <c r="X2542" i="41"/>
  <c r="F2566" i="41"/>
  <c r="X2567" i="41"/>
  <c r="X2544" i="41"/>
  <c r="W2545" i="41"/>
  <c r="R2545" i="41" s="1"/>
  <c r="F2568" i="41"/>
  <c r="F2547" i="41"/>
  <c r="I2548" i="41"/>
  <c r="F2539" i="41"/>
  <c r="X2563" i="41"/>
  <c r="F2542" i="41"/>
  <c r="W2543" i="41"/>
  <c r="R2543" i="41" s="1"/>
  <c r="X2566" i="41"/>
  <c r="F2544" i="41"/>
  <c r="X2562" i="41"/>
  <c r="W2540" i="41"/>
  <c r="R2540" i="41" s="1"/>
  <c r="F2563" i="41"/>
  <c r="W2542" i="41"/>
  <c r="R2542" i="41" s="1"/>
  <c r="I2545" i="41"/>
  <c r="W2546" i="41"/>
  <c r="R2546" i="41" s="1"/>
  <c r="X2570" i="41"/>
  <c r="X2548" i="41"/>
  <c r="X2543" i="41"/>
  <c r="X2547" i="41"/>
  <c r="F2570" i="41"/>
  <c r="W2550" i="41"/>
  <c r="R2550" i="41" s="1"/>
  <c r="F2548" i="41"/>
  <c r="X2572" i="41"/>
  <c r="X2573" i="41"/>
  <c r="F2572" i="41"/>
  <c r="I2550" i="41"/>
  <c r="F2549" i="41"/>
  <c r="X2550" i="41"/>
  <c r="X2549" i="41"/>
  <c r="F2550" i="41"/>
  <c r="F2571" i="41"/>
  <c r="I2549" i="41"/>
  <c r="X2568" i="41"/>
  <c r="W2549" i="41"/>
  <c r="R2549" i="41" s="1"/>
  <c r="F2573" i="41"/>
  <c r="M2503" i="41"/>
  <c r="L2503" i="41"/>
  <c r="M2526" i="41"/>
  <c r="L2526" i="41"/>
  <c r="M2496" i="41"/>
  <c r="L2496" i="41"/>
  <c r="M2522" i="41"/>
  <c r="L2522" i="41"/>
  <c r="M2521" i="41"/>
  <c r="L2521" i="41"/>
  <c r="L2500" i="41"/>
  <c r="M2500" i="41"/>
  <c r="M2525" i="41"/>
  <c r="L2525" i="41"/>
  <c r="M2497" i="41"/>
  <c r="L2497" i="41"/>
  <c r="M2499" i="41"/>
  <c r="L2499" i="41"/>
  <c r="M2518" i="41"/>
  <c r="L2518" i="41"/>
  <c r="M2520" i="41"/>
  <c r="L2520" i="41"/>
  <c r="W2519" i="41"/>
  <c r="R2519" i="41" s="1"/>
  <c r="I2521" i="41"/>
  <c r="I2524" i="41"/>
  <c r="W2522" i="41"/>
  <c r="R2522" i="41" s="1"/>
  <c r="W2516" i="41"/>
  <c r="R2516" i="41" s="1"/>
  <c r="I2516" i="41"/>
  <c r="I2519" i="41"/>
  <c r="I2522" i="41"/>
  <c r="I2520" i="41"/>
  <c r="I2525" i="41"/>
  <c r="W2517" i="41"/>
  <c r="R2517" i="41" s="1"/>
  <c r="W2520" i="41"/>
  <c r="R2520" i="41" s="1"/>
  <c r="I2518" i="41"/>
  <c r="W2521" i="41"/>
  <c r="R2521" i="41" s="1"/>
  <c r="I2523" i="41"/>
  <c r="W2524" i="41"/>
  <c r="R2524" i="41" s="1"/>
  <c r="I2517" i="41"/>
  <c r="W2518" i="41"/>
  <c r="R2518" i="41" s="1"/>
  <c r="W2523" i="41"/>
  <c r="R2523" i="41" s="1"/>
  <c r="I2526" i="41"/>
  <c r="W2527" i="41"/>
  <c r="R2527" i="41" s="1"/>
  <c r="W2526" i="41"/>
  <c r="R2526" i="41" s="1"/>
  <c r="W2525" i="41"/>
  <c r="R2525" i="41" s="1"/>
  <c r="I2527" i="41"/>
  <c r="M2495" i="41"/>
  <c r="L2495" i="41"/>
  <c r="M2459" i="41"/>
  <c r="J2581" i="41"/>
  <c r="J2604" i="41" s="1"/>
  <c r="U2579" i="41"/>
  <c r="U2602" i="41" s="1"/>
  <c r="D2581" i="41"/>
  <c r="D2604" i="41" s="1"/>
  <c r="P2579" i="41"/>
  <c r="P2602" i="41" s="1"/>
  <c r="D2578" i="41"/>
  <c r="D2601" i="41" s="1"/>
  <c r="A2623" i="41"/>
  <c r="S2581" i="41"/>
  <c r="S2604" i="41" s="1"/>
  <c r="B2581" i="41"/>
  <c r="B2604" i="41" s="1"/>
  <c r="H2579" i="41"/>
  <c r="H2602" i="41" s="1"/>
  <c r="N2581" i="41"/>
  <c r="N2604" i="41" s="1"/>
  <c r="G2580" i="41"/>
  <c r="G2603" i="41" s="1"/>
  <c r="X2578" i="41"/>
  <c r="M2498" i="41"/>
  <c r="L2498" i="41"/>
  <c r="G2528" i="41"/>
  <c r="M2504" i="41"/>
  <c r="L2504" i="41"/>
  <c r="M2519" i="41"/>
  <c r="L2519" i="41"/>
  <c r="M2494" i="41"/>
  <c r="L2494" i="41"/>
  <c r="L2502" i="41"/>
  <c r="M2502" i="41"/>
  <c r="M2524" i="41"/>
  <c r="L2524" i="41"/>
  <c r="M2517" i="41"/>
  <c r="L2517" i="41"/>
  <c r="M2501" i="41"/>
  <c r="L2501" i="41"/>
  <c r="M2568" i="41" l="1"/>
  <c r="L2568" i="41"/>
  <c r="M2548" i="41"/>
  <c r="L2548" i="41"/>
  <c r="I2566" i="41"/>
  <c r="I2568" i="41"/>
  <c r="W2570" i="41"/>
  <c r="R2570" i="41" s="1"/>
  <c r="I2563" i="41"/>
  <c r="W2562" i="41"/>
  <c r="R2562" i="41" s="1"/>
  <c r="W2569" i="41"/>
  <c r="R2569" i="41" s="1"/>
  <c r="I2570" i="41"/>
  <c r="W2564" i="41"/>
  <c r="R2564" i="41" s="1"/>
  <c r="W2565" i="41"/>
  <c r="R2565" i="41" s="1"/>
  <c r="I2569" i="41"/>
  <c r="W2571" i="41"/>
  <c r="R2571" i="41" s="1"/>
  <c r="I2562" i="41"/>
  <c r="I2567" i="41"/>
  <c r="I2564" i="41"/>
  <c r="I2565" i="41"/>
  <c r="W2566" i="41"/>
  <c r="R2566" i="41" s="1"/>
  <c r="W2567" i="41"/>
  <c r="R2567" i="41" s="1"/>
  <c r="W2568" i="41"/>
  <c r="R2568" i="41" s="1"/>
  <c r="I2571" i="41"/>
  <c r="W2563" i="41"/>
  <c r="R2563" i="41" s="1"/>
  <c r="I2573" i="41"/>
  <c r="W2572" i="41"/>
  <c r="R2572" i="41" s="1"/>
  <c r="W2573" i="41"/>
  <c r="R2573" i="41" s="1"/>
  <c r="I2572" i="41"/>
  <c r="M2573" i="41"/>
  <c r="L2573" i="41"/>
  <c r="L2570" i="41"/>
  <c r="M2570" i="41"/>
  <c r="M2566" i="41"/>
  <c r="L2566" i="41"/>
  <c r="M2545" i="41"/>
  <c r="L2545" i="41"/>
  <c r="M2546" i="41"/>
  <c r="L2546" i="41"/>
  <c r="X2608" i="41"/>
  <c r="X2609" i="41"/>
  <c r="X2610" i="41"/>
  <c r="X2588" i="41"/>
  <c r="X2612" i="41"/>
  <c r="F2590" i="41"/>
  <c r="I2591" i="41"/>
  <c r="X2592" i="41"/>
  <c r="F2593" i="41"/>
  <c r="W2586" i="41"/>
  <c r="R2586" i="41" s="1"/>
  <c r="F2609" i="41"/>
  <c r="F2610" i="41"/>
  <c r="I2587" i="41"/>
  <c r="X2589" i="41"/>
  <c r="I2592" i="41"/>
  <c r="X2594" i="41"/>
  <c r="W2585" i="41"/>
  <c r="R2585" i="41" s="1"/>
  <c r="W2587" i="41"/>
  <c r="R2587" i="41" s="1"/>
  <c r="W2589" i="41"/>
  <c r="R2589" i="41" s="1"/>
  <c r="F2613" i="41"/>
  <c r="W2592" i="41"/>
  <c r="R2592" i="41" s="1"/>
  <c r="F2594" i="41"/>
  <c r="I2586" i="41"/>
  <c r="X2613" i="41"/>
  <c r="I2590" i="41"/>
  <c r="F2591" i="41"/>
  <c r="X2585" i="41"/>
  <c r="X2587" i="41"/>
  <c r="X2611" i="41"/>
  <c r="F2588" i="41"/>
  <c r="F2589" i="41"/>
  <c r="W2591" i="41"/>
  <c r="R2591" i="41" s="1"/>
  <c r="F2592" i="41"/>
  <c r="X2616" i="41"/>
  <c r="F2585" i="41"/>
  <c r="X2586" i="41"/>
  <c r="F2611" i="41"/>
  <c r="W2588" i="41"/>
  <c r="R2588" i="41" s="1"/>
  <c r="I2589" i="41"/>
  <c r="F2608" i="41"/>
  <c r="I2585" i="41"/>
  <c r="F2586" i="41"/>
  <c r="X2614" i="41"/>
  <c r="X2615" i="41"/>
  <c r="W2593" i="41"/>
  <c r="R2593" i="41" s="1"/>
  <c r="X2601" i="41"/>
  <c r="F2587" i="41"/>
  <c r="I2588" i="41"/>
  <c r="F2612" i="41"/>
  <c r="X2590" i="41"/>
  <c r="F2614" i="41"/>
  <c r="X2591" i="41"/>
  <c r="F2615" i="41"/>
  <c r="F2616" i="41"/>
  <c r="X2595" i="41"/>
  <c r="F2619" i="41"/>
  <c r="F2596" i="41"/>
  <c r="X2593" i="41"/>
  <c r="X2619" i="41"/>
  <c r="I2593" i="41"/>
  <c r="X2617" i="41"/>
  <c r="X2596" i="41"/>
  <c r="W2590" i="41"/>
  <c r="R2590" i="41" s="1"/>
  <c r="F2617" i="41"/>
  <c r="F2595" i="41"/>
  <c r="W2596" i="41"/>
  <c r="R2596" i="41" s="1"/>
  <c r="W2594" i="41"/>
  <c r="R2594" i="41" s="1"/>
  <c r="I2595" i="41"/>
  <c r="X2618" i="41"/>
  <c r="W2595" i="41"/>
  <c r="R2595" i="41" s="1"/>
  <c r="I2596" i="41"/>
  <c r="I2594" i="41"/>
  <c r="F2618" i="41"/>
  <c r="M2572" i="41"/>
  <c r="L2572" i="41"/>
  <c r="M2544" i="41"/>
  <c r="L2544" i="41"/>
  <c r="M2569" i="41"/>
  <c r="L2569" i="41"/>
  <c r="L2567" i="41"/>
  <c r="M2567" i="41"/>
  <c r="M2565" i="41"/>
  <c r="L2565" i="41"/>
  <c r="M2505" i="41"/>
  <c r="M2549" i="41"/>
  <c r="L2549" i="41"/>
  <c r="L2563" i="41"/>
  <c r="M2563" i="41"/>
  <c r="M2528" i="41"/>
  <c r="M2550" i="41"/>
  <c r="L2550" i="41"/>
  <c r="G2551" i="41"/>
  <c r="M2542" i="41"/>
  <c r="L2542" i="41"/>
  <c r="M2540" i="41"/>
  <c r="L2540" i="41"/>
  <c r="M2564" i="41"/>
  <c r="L2564" i="41"/>
  <c r="M2547" i="41"/>
  <c r="L2547" i="41"/>
  <c r="L2541" i="41"/>
  <c r="M2541" i="41"/>
  <c r="N2627" i="41"/>
  <c r="N2650" i="41" s="1"/>
  <c r="G2626" i="41"/>
  <c r="G2649" i="41" s="1"/>
  <c r="X2624" i="41"/>
  <c r="J2627" i="41"/>
  <c r="J2650" i="41" s="1"/>
  <c r="U2625" i="41"/>
  <c r="U2648" i="41" s="1"/>
  <c r="D2627" i="41"/>
  <c r="D2650" i="41" s="1"/>
  <c r="P2625" i="41"/>
  <c r="P2648" i="41" s="1"/>
  <c r="D2624" i="41"/>
  <c r="D2647" i="41" s="1"/>
  <c r="A2669" i="41"/>
  <c r="S2627" i="41"/>
  <c r="S2650" i="41" s="1"/>
  <c r="B2627" i="41"/>
  <c r="B2650" i="41" s="1"/>
  <c r="H2625" i="41"/>
  <c r="H2648" i="41" s="1"/>
  <c r="L2543" i="41"/>
  <c r="M2543" i="41"/>
  <c r="M2562" i="41"/>
  <c r="L2562" i="41"/>
  <c r="G2574" i="41"/>
  <c r="M2571" i="41"/>
  <c r="L2571" i="41"/>
  <c r="M2539" i="41"/>
  <c r="L2539" i="41"/>
  <c r="M2551" i="41" l="1"/>
  <c r="M2574" i="41"/>
  <c r="M2593" i="41"/>
  <c r="L2593" i="41"/>
  <c r="M2590" i="41"/>
  <c r="L2590" i="41"/>
  <c r="L2616" i="41"/>
  <c r="M2616" i="41"/>
  <c r="L2609" i="41"/>
  <c r="M2609" i="41"/>
  <c r="X2631" i="41"/>
  <c r="F2633" i="41"/>
  <c r="X2634" i="41"/>
  <c r="F2657" i="41"/>
  <c r="X2636" i="41"/>
  <c r="X2660" i="41"/>
  <c r="X2638" i="41"/>
  <c r="X2654" i="41"/>
  <c r="I2633" i="41"/>
  <c r="W2634" i="41"/>
  <c r="R2634" i="41" s="1"/>
  <c r="X2635" i="41"/>
  <c r="I2636" i="41"/>
  <c r="F2660" i="41"/>
  <c r="X2647" i="41"/>
  <c r="I2632" i="41"/>
  <c r="W2633" i="41"/>
  <c r="R2633" i="41" s="1"/>
  <c r="X2658" i="41"/>
  <c r="F2636" i="41"/>
  <c r="X2637" i="41"/>
  <c r="X2661" i="41"/>
  <c r="I2639" i="41"/>
  <c r="W2631" i="41"/>
  <c r="R2631" i="41" s="1"/>
  <c r="X2632" i="41"/>
  <c r="I2634" i="41"/>
  <c r="F2658" i="41"/>
  <c r="F2635" i="41"/>
  <c r="I2637" i="41"/>
  <c r="F2655" i="41"/>
  <c r="F2632" i="41"/>
  <c r="X2633" i="41"/>
  <c r="W2635" i="41"/>
  <c r="R2635" i="41" s="1"/>
  <c r="W2637" i="41"/>
  <c r="R2637" i="41" s="1"/>
  <c r="W2638" i="41"/>
  <c r="R2638" i="41" s="1"/>
  <c r="X2655" i="41"/>
  <c r="W2632" i="41"/>
  <c r="R2632" i="41" s="1"/>
  <c r="I2631" i="41"/>
  <c r="F2654" i="41"/>
  <c r="X2656" i="41"/>
  <c r="I2635" i="41"/>
  <c r="X2659" i="41"/>
  <c r="F2637" i="41"/>
  <c r="F2638" i="41"/>
  <c r="F2662" i="41"/>
  <c r="F2631" i="41"/>
  <c r="F2656" i="41"/>
  <c r="F2634" i="41"/>
  <c r="X2657" i="41"/>
  <c r="F2659" i="41"/>
  <c r="F2640" i="41"/>
  <c r="F2663" i="41"/>
  <c r="I2641" i="41"/>
  <c r="X2642" i="41"/>
  <c r="F2661" i="41"/>
  <c r="W2640" i="41"/>
  <c r="R2640" i="41" s="1"/>
  <c r="X2663" i="41"/>
  <c r="X2664" i="41"/>
  <c r="W2641" i="41"/>
  <c r="R2641" i="41" s="1"/>
  <c r="W2639" i="41"/>
  <c r="R2639" i="41" s="1"/>
  <c r="F2664" i="41"/>
  <c r="F2665" i="41"/>
  <c r="X2639" i="41"/>
  <c r="X2641" i="41"/>
  <c r="W2642" i="41"/>
  <c r="R2642" i="41" s="1"/>
  <c r="W2636" i="41"/>
  <c r="R2636" i="41" s="1"/>
  <c r="X2662" i="41"/>
  <c r="F2639" i="41"/>
  <c r="X2665" i="41"/>
  <c r="I2642" i="41"/>
  <c r="I2638" i="41"/>
  <c r="I2640" i="41"/>
  <c r="F2642" i="41"/>
  <c r="X2640" i="41"/>
  <c r="F2641" i="41"/>
  <c r="L2608" i="41"/>
  <c r="M2608" i="41"/>
  <c r="G2620" i="41"/>
  <c r="L2613" i="41"/>
  <c r="M2613" i="41"/>
  <c r="L2594" i="41"/>
  <c r="M2594" i="41"/>
  <c r="L2592" i="41"/>
  <c r="M2592" i="41"/>
  <c r="M2595" i="41"/>
  <c r="L2595" i="41"/>
  <c r="L2596" i="41"/>
  <c r="M2596" i="41"/>
  <c r="W2608" i="41"/>
  <c r="R2608" i="41" s="1"/>
  <c r="W2614" i="41"/>
  <c r="R2614" i="41" s="1"/>
  <c r="W2615" i="41"/>
  <c r="R2615" i="41" s="1"/>
  <c r="I2616" i="41"/>
  <c r="W2612" i="41"/>
  <c r="R2612" i="41" s="1"/>
  <c r="I2609" i="41"/>
  <c r="W2610" i="41"/>
  <c r="R2610" i="41" s="1"/>
  <c r="I2614" i="41"/>
  <c r="I2615" i="41"/>
  <c r="W2609" i="41"/>
  <c r="R2609" i="41" s="1"/>
  <c r="I2612" i="41"/>
  <c r="I2610" i="41"/>
  <c r="I2613" i="41"/>
  <c r="I2611" i="41"/>
  <c r="W2616" i="41"/>
  <c r="R2616" i="41" s="1"/>
  <c r="I2608" i="41"/>
  <c r="W2611" i="41"/>
  <c r="R2611" i="41" s="1"/>
  <c r="W2618" i="41"/>
  <c r="R2618" i="41" s="1"/>
  <c r="I2618" i="41"/>
  <c r="W2613" i="41"/>
  <c r="R2613" i="41" s="1"/>
  <c r="I2619" i="41"/>
  <c r="W2619" i="41"/>
  <c r="R2619" i="41" s="1"/>
  <c r="I2617" i="41"/>
  <c r="W2617" i="41"/>
  <c r="R2617" i="41" s="1"/>
  <c r="M2589" i="41"/>
  <c r="L2589" i="41"/>
  <c r="M2618" i="41"/>
  <c r="L2618" i="41"/>
  <c r="M2617" i="41"/>
  <c r="L2617" i="41"/>
  <c r="L2611" i="41"/>
  <c r="M2611" i="41"/>
  <c r="M2612" i="41"/>
  <c r="L2612" i="41"/>
  <c r="D2673" i="41"/>
  <c r="D2696" i="41" s="1"/>
  <c r="P2671" i="41"/>
  <c r="P2694" i="41" s="1"/>
  <c r="S2673" i="41"/>
  <c r="S2696" i="41" s="1"/>
  <c r="B2673" i="41"/>
  <c r="B2696" i="41" s="1"/>
  <c r="H2671" i="41"/>
  <c r="H2694" i="41" s="1"/>
  <c r="N2673" i="41"/>
  <c r="N2696" i="41" s="1"/>
  <c r="G2672" i="41"/>
  <c r="G2695" i="41" s="1"/>
  <c r="X2670" i="41"/>
  <c r="J2673" i="41"/>
  <c r="J2696" i="41" s="1"/>
  <c r="U2671" i="41"/>
  <c r="U2694" i="41" s="1"/>
  <c r="D2670" i="41"/>
  <c r="D2693" i="41" s="1"/>
  <c r="A2715" i="41"/>
  <c r="L2591" i="41"/>
  <c r="M2591" i="41"/>
  <c r="M2615" i="41"/>
  <c r="L2615" i="41"/>
  <c r="L2586" i="41"/>
  <c r="M2586" i="41"/>
  <c r="M2587" i="41"/>
  <c r="L2587" i="41"/>
  <c r="M2588" i="41"/>
  <c r="L2588" i="41"/>
  <c r="L2619" i="41"/>
  <c r="M2619" i="41"/>
  <c r="M2614" i="41"/>
  <c r="L2614" i="41"/>
  <c r="G2597" i="41"/>
  <c r="L2585" i="41"/>
  <c r="M2585" i="41"/>
  <c r="M2610" i="41"/>
  <c r="L2610" i="41"/>
  <c r="M2640" i="41" l="1"/>
  <c r="L2640" i="41"/>
  <c r="M2663" i="41"/>
  <c r="L2663" i="41"/>
  <c r="L2657" i="41"/>
  <c r="M2657" i="41"/>
  <c r="M2632" i="41"/>
  <c r="L2632" i="41"/>
  <c r="L2638" i="41"/>
  <c r="M2638" i="41"/>
  <c r="L2654" i="41"/>
  <c r="M2654" i="41"/>
  <c r="M2641" i="41"/>
  <c r="L2641" i="41"/>
  <c r="M2656" i="41"/>
  <c r="L2656" i="41"/>
  <c r="M2633" i="41"/>
  <c r="L2633" i="41"/>
  <c r="I2655" i="41"/>
  <c r="I2656" i="41"/>
  <c r="I2659" i="41"/>
  <c r="W2656" i="41"/>
  <c r="R2656" i="41" s="1"/>
  <c r="I2657" i="41"/>
  <c r="W2659" i="41"/>
  <c r="R2659" i="41" s="1"/>
  <c r="W2657" i="41"/>
  <c r="R2657" i="41" s="1"/>
  <c r="W2660" i="41"/>
  <c r="R2660" i="41" s="1"/>
  <c r="I2662" i="41"/>
  <c r="W2654" i="41"/>
  <c r="R2654" i="41" s="1"/>
  <c r="W2658" i="41"/>
  <c r="R2658" i="41" s="1"/>
  <c r="I2660" i="41"/>
  <c r="W2661" i="41"/>
  <c r="R2661" i="41" s="1"/>
  <c r="I2654" i="41"/>
  <c r="W2655" i="41"/>
  <c r="R2655" i="41" s="1"/>
  <c r="I2658" i="41"/>
  <c r="I2661" i="41"/>
  <c r="W2663" i="41"/>
  <c r="R2663" i="41" s="1"/>
  <c r="I2664" i="41"/>
  <c r="I2663" i="41"/>
  <c r="W2664" i="41"/>
  <c r="R2664" i="41" s="1"/>
  <c r="W2662" i="41"/>
  <c r="R2662" i="41" s="1"/>
  <c r="I2665" i="41"/>
  <c r="W2665" i="41"/>
  <c r="R2665" i="41" s="1"/>
  <c r="M2660" i="41"/>
  <c r="L2660" i="41"/>
  <c r="M2664" i="41"/>
  <c r="L2664" i="41"/>
  <c r="L2639" i="41"/>
  <c r="M2639" i="41"/>
  <c r="G2666" i="41"/>
  <c r="L2636" i="41"/>
  <c r="M2636" i="41"/>
  <c r="I2678" i="41"/>
  <c r="W2680" i="41"/>
  <c r="R2680" i="41" s="1"/>
  <c r="I2681" i="41"/>
  <c r="X2705" i="41"/>
  <c r="F2683" i="41"/>
  <c r="I2677" i="41"/>
  <c r="X2678" i="41"/>
  <c r="X2702" i="41"/>
  <c r="F2679" i="41"/>
  <c r="F2705" i="41"/>
  <c r="I2684" i="41"/>
  <c r="F2700" i="41"/>
  <c r="F2677" i="41"/>
  <c r="F2678" i="41"/>
  <c r="F2702" i="41"/>
  <c r="I2679" i="41"/>
  <c r="I2680" i="41"/>
  <c r="X2682" i="41"/>
  <c r="X2706" i="41"/>
  <c r="X2684" i="41"/>
  <c r="X2677" i="41"/>
  <c r="X2700" i="41"/>
  <c r="W2678" i="41"/>
  <c r="R2678" i="41" s="1"/>
  <c r="W2679" i="41"/>
  <c r="R2679" i="41" s="1"/>
  <c r="X2681" i="41"/>
  <c r="I2682" i="41"/>
  <c r="X2703" i="41"/>
  <c r="F2682" i="41"/>
  <c r="X2683" i="41"/>
  <c r="X2693" i="41"/>
  <c r="X2679" i="41"/>
  <c r="F2701" i="41"/>
  <c r="F2680" i="41"/>
  <c r="X2704" i="41"/>
  <c r="W2681" i="41"/>
  <c r="R2681" i="41" s="1"/>
  <c r="W2683" i="41"/>
  <c r="R2683" i="41" s="1"/>
  <c r="W2684" i="41"/>
  <c r="R2684" i="41" s="1"/>
  <c r="W2677" i="41"/>
  <c r="R2677" i="41" s="1"/>
  <c r="X2701" i="41"/>
  <c r="X2680" i="41"/>
  <c r="F2704" i="41"/>
  <c r="W2682" i="41"/>
  <c r="R2682" i="41" s="1"/>
  <c r="F2703" i="41"/>
  <c r="I2685" i="41"/>
  <c r="F2708" i="41"/>
  <c r="X2709" i="41"/>
  <c r="W2688" i="41"/>
  <c r="R2688" i="41" s="1"/>
  <c r="X2685" i="41"/>
  <c r="X2708" i="41"/>
  <c r="I2686" i="41"/>
  <c r="X2687" i="41"/>
  <c r="F2711" i="41"/>
  <c r="F2685" i="41"/>
  <c r="X2686" i="41"/>
  <c r="I2688" i="41"/>
  <c r="F2681" i="41"/>
  <c r="F2706" i="41"/>
  <c r="F2684" i="41"/>
  <c r="F2686" i="41"/>
  <c r="X2710" i="41"/>
  <c r="X2711" i="41"/>
  <c r="F2688" i="41"/>
  <c r="W2686" i="41"/>
  <c r="R2686" i="41" s="1"/>
  <c r="F2710" i="41"/>
  <c r="X2707" i="41"/>
  <c r="F2687" i="41"/>
  <c r="X2688" i="41"/>
  <c r="F2707" i="41"/>
  <c r="W2685" i="41"/>
  <c r="R2685" i="41" s="1"/>
  <c r="I2687" i="41"/>
  <c r="I2683" i="41"/>
  <c r="F2709" i="41"/>
  <c r="W2687" i="41"/>
  <c r="R2687" i="41" s="1"/>
  <c r="M2597" i="41"/>
  <c r="J2719" i="41"/>
  <c r="J2742" i="41" s="1"/>
  <c r="U2717" i="41"/>
  <c r="U2740" i="41" s="1"/>
  <c r="D2719" i="41"/>
  <c r="D2742" i="41" s="1"/>
  <c r="P2717" i="41"/>
  <c r="P2740" i="41" s="1"/>
  <c r="D2716" i="41"/>
  <c r="D2739" i="41" s="1"/>
  <c r="A2761" i="41"/>
  <c r="S2719" i="41"/>
  <c r="S2742" i="41" s="1"/>
  <c r="B2719" i="41"/>
  <c r="B2742" i="41" s="1"/>
  <c r="H2717" i="41"/>
  <c r="H2740" i="41" s="1"/>
  <c r="N2719" i="41"/>
  <c r="N2742" i="41" s="1"/>
  <c r="G2718" i="41"/>
  <c r="G2741" i="41" s="1"/>
  <c r="X2716" i="41"/>
  <c r="M2642" i="41"/>
  <c r="L2642" i="41"/>
  <c r="G2643" i="41"/>
  <c r="L2661" i="41"/>
  <c r="M2661" i="41"/>
  <c r="M2620" i="41"/>
  <c r="M2665" i="41"/>
  <c r="L2665" i="41"/>
  <c r="L2637" i="41"/>
  <c r="M2637" i="41"/>
  <c r="M2635" i="41"/>
  <c r="L2635" i="41"/>
  <c r="L2634" i="41"/>
  <c r="M2634" i="41"/>
  <c r="M2655" i="41"/>
  <c r="L2655" i="41"/>
  <c r="L2659" i="41"/>
  <c r="M2659" i="41"/>
  <c r="M2662" i="41"/>
  <c r="L2662" i="41"/>
  <c r="M2658" i="41"/>
  <c r="L2658" i="41"/>
  <c r="M2631" i="41"/>
  <c r="L2631" i="41"/>
  <c r="M2643" i="41" l="1"/>
  <c r="M2710" i="41"/>
  <c r="L2710" i="41"/>
  <c r="L2684" i="41"/>
  <c r="M2684" i="41"/>
  <c r="G2712" i="41"/>
  <c r="M2705" i="41"/>
  <c r="L2705" i="41"/>
  <c r="M2711" i="41"/>
  <c r="L2711" i="41"/>
  <c r="L2688" i="41"/>
  <c r="M2688" i="41"/>
  <c r="M2687" i="41"/>
  <c r="L2687" i="41"/>
  <c r="M2703" i="41"/>
  <c r="L2703" i="41"/>
  <c r="M2706" i="41"/>
  <c r="L2706" i="41"/>
  <c r="L2704" i="41"/>
  <c r="M2704" i="41"/>
  <c r="L2682" i="41"/>
  <c r="M2682" i="41"/>
  <c r="M2677" i="41"/>
  <c r="L2677" i="41"/>
  <c r="M2707" i="41"/>
  <c r="L2707" i="41"/>
  <c r="M2708" i="41"/>
  <c r="L2708" i="41"/>
  <c r="L2681" i="41"/>
  <c r="M2681" i="41"/>
  <c r="M2666" i="41"/>
  <c r="G2689" i="41"/>
  <c r="S2765" i="41"/>
  <c r="S2788" i="41" s="1"/>
  <c r="B2765" i="41"/>
  <c r="B2788" i="41" s="1"/>
  <c r="H2763" i="41"/>
  <c r="H2786" i="41" s="1"/>
  <c r="N2765" i="41"/>
  <c r="N2788" i="41" s="1"/>
  <c r="G2764" i="41"/>
  <c r="G2787" i="41" s="1"/>
  <c r="X2762" i="41"/>
  <c r="J2765" i="41"/>
  <c r="J2788" i="41" s="1"/>
  <c r="U2763" i="41"/>
  <c r="U2786" i="41" s="1"/>
  <c r="D2765" i="41"/>
  <c r="D2788" i="41" s="1"/>
  <c r="P2763" i="41"/>
  <c r="P2786" i="41" s="1"/>
  <c r="D2762" i="41"/>
  <c r="D2785" i="41" s="1"/>
  <c r="A2807" i="41"/>
  <c r="L2685" i="41"/>
  <c r="M2685" i="41"/>
  <c r="M2680" i="41"/>
  <c r="L2680" i="41"/>
  <c r="M2702" i="41"/>
  <c r="L2702" i="41"/>
  <c r="M2701" i="41"/>
  <c r="L2701" i="41"/>
  <c r="M2679" i="41"/>
  <c r="L2679" i="41"/>
  <c r="M2678" i="41"/>
  <c r="L2678" i="41"/>
  <c r="M2683" i="41"/>
  <c r="L2683" i="41"/>
  <c r="X2739" i="41"/>
  <c r="F2723" i="41"/>
  <c r="I2725" i="41"/>
  <c r="I2726" i="41"/>
  <c r="I2723" i="41"/>
  <c r="F2724" i="41"/>
  <c r="F2752" i="41"/>
  <c r="W2729" i="41"/>
  <c r="R2729" i="41" s="1"/>
  <c r="I2724" i="41"/>
  <c r="F2748" i="41"/>
  <c r="F2749" i="41"/>
  <c r="X2750" i="41"/>
  <c r="I2727" i="41"/>
  <c r="X2728" i="41"/>
  <c r="W2723" i="41"/>
  <c r="R2723" i="41" s="1"/>
  <c r="X2747" i="41"/>
  <c r="W2724" i="41"/>
  <c r="R2724" i="41" s="1"/>
  <c r="X2748" i="41"/>
  <c r="X2749" i="41"/>
  <c r="F2750" i="41"/>
  <c r="W2727" i="41"/>
  <c r="R2727" i="41" s="1"/>
  <c r="F2747" i="41"/>
  <c r="X2725" i="41"/>
  <c r="F2726" i="41"/>
  <c r="I2728" i="41"/>
  <c r="X2751" i="41"/>
  <c r="X2723" i="41"/>
  <c r="X2724" i="41"/>
  <c r="X2746" i="41"/>
  <c r="W2725" i="41"/>
  <c r="R2725" i="41" s="1"/>
  <c r="W2726" i="41"/>
  <c r="R2726" i="41" s="1"/>
  <c r="F2727" i="41"/>
  <c r="F2746" i="41"/>
  <c r="X2726" i="41"/>
  <c r="X2727" i="41"/>
  <c r="X2729" i="41"/>
  <c r="I2730" i="41"/>
  <c r="X2753" i="41"/>
  <c r="F2754" i="41"/>
  <c r="X2756" i="41"/>
  <c r="W2733" i="41"/>
  <c r="R2733" i="41" s="1"/>
  <c r="F2751" i="41"/>
  <c r="X2752" i="41"/>
  <c r="W2730" i="41"/>
  <c r="R2730" i="41" s="1"/>
  <c r="F2753" i="41"/>
  <c r="W2731" i="41"/>
  <c r="R2731" i="41" s="1"/>
  <c r="F2757" i="41"/>
  <c r="X2733" i="41"/>
  <c r="F2734" i="41"/>
  <c r="I2731" i="41"/>
  <c r="X2732" i="41"/>
  <c r="F2733" i="41"/>
  <c r="X2757" i="41"/>
  <c r="X2731" i="41"/>
  <c r="F2732" i="41"/>
  <c r="I2734" i="41"/>
  <c r="F2728" i="41"/>
  <c r="F2731" i="41"/>
  <c r="X2755" i="41"/>
  <c r="I2732" i="41"/>
  <c r="X2734" i="41"/>
  <c r="F2725" i="41"/>
  <c r="W2728" i="41"/>
  <c r="R2728" i="41" s="1"/>
  <c r="I2729" i="41"/>
  <c r="F2730" i="41"/>
  <c r="F2755" i="41"/>
  <c r="W2732" i="41"/>
  <c r="R2732" i="41" s="1"/>
  <c r="W2734" i="41"/>
  <c r="R2734" i="41" s="1"/>
  <c r="F2729" i="41"/>
  <c r="X2730" i="41"/>
  <c r="X2754" i="41"/>
  <c r="F2756" i="41"/>
  <c r="I2733" i="41"/>
  <c r="M2686" i="41"/>
  <c r="L2686" i="41"/>
  <c r="M2709" i="41"/>
  <c r="L2709" i="41"/>
  <c r="W2701" i="41"/>
  <c r="R2701" i="41" s="1"/>
  <c r="I2703" i="41"/>
  <c r="W2704" i="41"/>
  <c r="R2704" i="41" s="1"/>
  <c r="I2701" i="41"/>
  <c r="I2704" i="41"/>
  <c r="W2705" i="41"/>
  <c r="R2705" i="41" s="1"/>
  <c r="W2702" i="41"/>
  <c r="R2702" i="41" s="1"/>
  <c r="I2705" i="41"/>
  <c r="I2706" i="41"/>
  <c r="W2700" i="41"/>
  <c r="R2700" i="41" s="1"/>
  <c r="I2702" i="41"/>
  <c r="I2700" i="41"/>
  <c r="W2703" i="41"/>
  <c r="R2703" i="41" s="1"/>
  <c r="I2707" i="41"/>
  <c r="I2709" i="41"/>
  <c r="W2708" i="41"/>
  <c r="R2708" i="41" s="1"/>
  <c r="W2709" i="41"/>
  <c r="R2709" i="41" s="1"/>
  <c r="W2706" i="41"/>
  <c r="R2706" i="41" s="1"/>
  <c r="I2708" i="41"/>
  <c r="W2711" i="41"/>
  <c r="R2711" i="41" s="1"/>
  <c r="W2710" i="41"/>
  <c r="R2710" i="41" s="1"/>
  <c r="I2711" i="41"/>
  <c r="W2707" i="41"/>
  <c r="R2707" i="41" s="1"/>
  <c r="I2710" i="41"/>
  <c r="M2700" i="41"/>
  <c r="L2700" i="41"/>
  <c r="M2754" i="41" l="1"/>
  <c r="L2754" i="41"/>
  <c r="L2725" i="41"/>
  <c r="M2725" i="41"/>
  <c r="M2712" i="41"/>
  <c r="L2730" i="41"/>
  <c r="M2730" i="41"/>
  <c r="M2731" i="41"/>
  <c r="L2731" i="41"/>
  <c r="M2753" i="41"/>
  <c r="L2753" i="41"/>
  <c r="L2728" i="41"/>
  <c r="M2728" i="41"/>
  <c r="M2757" i="41"/>
  <c r="L2757" i="41"/>
  <c r="L2746" i="41"/>
  <c r="M2746" i="41"/>
  <c r="M2689" i="41"/>
  <c r="M2729" i="41"/>
  <c r="L2729" i="41"/>
  <c r="M2724" i="41"/>
  <c r="L2724" i="41"/>
  <c r="M2750" i="41"/>
  <c r="L2750" i="41"/>
  <c r="I2769" i="41"/>
  <c r="F2770" i="41"/>
  <c r="W2771" i="41"/>
  <c r="R2771" i="41" s="1"/>
  <c r="X2795" i="41"/>
  <c r="X2772" i="41"/>
  <c r="F2792" i="41"/>
  <c r="X2769" i="41"/>
  <c r="W2770" i="41"/>
  <c r="R2770" i="41" s="1"/>
  <c r="F2795" i="41"/>
  <c r="W2772" i="41"/>
  <c r="R2772" i="41" s="1"/>
  <c r="X2771" i="41"/>
  <c r="X2796" i="41"/>
  <c r="I2774" i="41"/>
  <c r="X2785" i="41"/>
  <c r="F2769" i="41"/>
  <c r="F2793" i="41"/>
  <c r="X2794" i="41"/>
  <c r="X2773" i="41"/>
  <c r="I2770" i="41"/>
  <c r="F2771" i="41"/>
  <c r="I2772" i="41"/>
  <c r="F2773" i="41"/>
  <c r="F2797" i="41"/>
  <c r="W2769" i="41"/>
  <c r="R2769" i="41" s="1"/>
  <c r="X2770" i="41"/>
  <c r="I2771" i="41"/>
  <c r="F2772" i="41"/>
  <c r="F2774" i="41"/>
  <c r="I2775" i="41"/>
  <c r="W2777" i="41"/>
  <c r="R2777" i="41" s="1"/>
  <c r="X2779" i="41"/>
  <c r="X2774" i="41"/>
  <c r="W2775" i="41"/>
  <c r="R2775" i="41" s="1"/>
  <c r="X2799" i="41"/>
  <c r="F2801" i="41"/>
  <c r="I2778" i="41"/>
  <c r="X2780" i="41"/>
  <c r="F2799" i="41"/>
  <c r="X2801" i="41"/>
  <c r="X2778" i="41"/>
  <c r="I2773" i="41"/>
  <c r="X2797" i="41"/>
  <c r="F2775" i="41"/>
  <c r="W2776" i="41"/>
  <c r="R2776" i="41" s="1"/>
  <c r="F2800" i="41"/>
  <c r="F2778" i="41"/>
  <c r="F2803" i="41"/>
  <c r="X2793" i="41"/>
  <c r="W2773" i="41"/>
  <c r="R2773" i="41" s="1"/>
  <c r="X2775" i="41"/>
  <c r="X2800" i="41"/>
  <c r="W2778" i="41"/>
  <c r="R2778" i="41" s="1"/>
  <c r="F2779" i="41"/>
  <c r="W2780" i="41"/>
  <c r="R2780" i="41" s="1"/>
  <c r="F2776" i="41"/>
  <c r="I2777" i="41"/>
  <c r="I2779" i="41"/>
  <c r="X2803" i="41"/>
  <c r="W2774" i="41"/>
  <c r="R2774" i="41" s="1"/>
  <c r="F2798" i="41"/>
  <c r="X2776" i="41"/>
  <c r="X2777" i="41"/>
  <c r="X2802" i="41"/>
  <c r="W2779" i="41"/>
  <c r="R2779" i="41" s="1"/>
  <c r="I2780" i="41"/>
  <c r="X2792" i="41"/>
  <c r="F2794" i="41"/>
  <c r="F2796" i="41"/>
  <c r="X2798" i="41"/>
  <c r="I2776" i="41"/>
  <c r="F2777" i="41"/>
  <c r="F2802" i="41"/>
  <c r="F2780" i="41"/>
  <c r="M2734" i="41"/>
  <c r="L2734" i="41"/>
  <c r="M2755" i="41"/>
  <c r="L2755" i="41"/>
  <c r="M2732" i="41"/>
  <c r="L2732" i="41"/>
  <c r="M2752" i="41"/>
  <c r="L2752" i="41"/>
  <c r="L2727" i="41"/>
  <c r="M2727" i="41"/>
  <c r="M2723" i="41"/>
  <c r="L2723" i="41"/>
  <c r="L2749" i="41"/>
  <c r="M2749" i="41"/>
  <c r="L2726" i="41"/>
  <c r="M2726" i="41"/>
  <c r="L2751" i="41"/>
  <c r="M2751" i="41"/>
  <c r="M2748" i="41"/>
  <c r="L2748" i="41"/>
  <c r="G2735" i="41"/>
  <c r="D2811" i="41"/>
  <c r="D2834" i="41" s="1"/>
  <c r="P2809" i="41"/>
  <c r="P2832" i="41" s="1"/>
  <c r="D2808" i="41"/>
  <c r="D2831" i="41" s="1"/>
  <c r="A2853" i="41"/>
  <c r="S2811" i="41"/>
  <c r="S2834" i="41" s="1"/>
  <c r="B2811" i="41"/>
  <c r="B2834" i="41" s="1"/>
  <c r="H2809" i="41"/>
  <c r="H2832" i="41" s="1"/>
  <c r="J2811" i="41"/>
  <c r="J2834" i="41" s="1"/>
  <c r="U2809" i="41"/>
  <c r="U2832" i="41" s="1"/>
  <c r="N2811" i="41"/>
  <c r="N2834" i="41" s="1"/>
  <c r="G2810" i="41"/>
  <c r="G2833" i="41" s="1"/>
  <c r="X2808" i="41"/>
  <c r="G2758" i="41"/>
  <c r="W2746" i="41"/>
  <c r="R2746" i="41" s="1"/>
  <c r="I2746" i="41"/>
  <c r="I2752" i="41"/>
  <c r="W2748" i="41"/>
  <c r="R2748" i="41" s="1"/>
  <c r="W2749" i="41"/>
  <c r="R2749" i="41" s="1"/>
  <c r="I2750" i="41"/>
  <c r="W2747" i="41"/>
  <c r="R2747" i="41" s="1"/>
  <c r="I2748" i="41"/>
  <c r="I2749" i="41"/>
  <c r="I2751" i="41"/>
  <c r="I2747" i="41"/>
  <c r="W2754" i="41"/>
  <c r="R2754" i="41" s="1"/>
  <c r="I2755" i="41"/>
  <c r="W2756" i="41"/>
  <c r="R2756" i="41" s="1"/>
  <c r="W2751" i="41"/>
  <c r="R2751" i="41" s="1"/>
  <c r="W2752" i="41"/>
  <c r="R2752" i="41" s="1"/>
  <c r="I2753" i="41"/>
  <c r="W2753" i="41"/>
  <c r="R2753" i="41" s="1"/>
  <c r="I2754" i="41"/>
  <c r="I2756" i="41"/>
  <c r="W2757" i="41"/>
  <c r="R2757" i="41" s="1"/>
  <c r="I2757" i="41"/>
  <c r="W2750" i="41"/>
  <c r="R2750" i="41" s="1"/>
  <c r="W2755" i="41"/>
  <c r="R2755" i="41" s="1"/>
  <c r="M2733" i="41"/>
  <c r="L2733" i="41"/>
  <c r="M2756" i="41"/>
  <c r="L2756" i="41"/>
  <c r="L2747" i="41"/>
  <c r="M2747" i="41"/>
  <c r="M2793" i="41" l="1"/>
  <c r="L2793" i="41"/>
  <c r="M2778" i="41"/>
  <c r="L2778" i="41"/>
  <c r="M2774" i="41"/>
  <c r="L2774" i="41"/>
  <c r="M2802" i="41"/>
  <c r="L2802" i="41"/>
  <c r="M2801" i="41"/>
  <c r="L2801" i="41"/>
  <c r="M2779" i="41"/>
  <c r="L2779" i="41"/>
  <c r="G2781" i="41"/>
  <c r="L2769" i="41"/>
  <c r="M2769" i="41"/>
  <c r="L2777" i="41"/>
  <c r="M2777" i="41"/>
  <c r="I2792" i="41"/>
  <c r="I2795" i="41"/>
  <c r="I2797" i="41"/>
  <c r="W2795" i="41"/>
  <c r="R2795" i="41" s="1"/>
  <c r="W2792" i="41"/>
  <c r="R2792" i="41" s="1"/>
  <c r="I2796" i="41"/>
  <c r="I2793" i="41"/>
  <c r="I2794" i="41"/>
  <c r="W2793" i="41"/>
  <c r="R2793" i="41" s="1"/>
  <c r="W2794" i="41"/>
  <c r="R2794" i="41" s="1"/>
  <c r="W2796" i="41"/>
  <c r="R2796" i="41" s="1"/>
  <c r="W2798" i="41"/>
  <c r="R2798" i="41" s="1"/>
  <c r="I2802" i="41"/>
  <c r="W2802" i="41"/>
  <c r="R2802" i="41" s="1"/>
  <c r="I2798" i="41"/>
  <c r="I2799" i="41"/>
  <c r="I2801" i="41"/>
  <c r="W2797" i="41"/>
  <c r="R2797" i="41" s="1"/>
  <c r="W2799" i="41"/>
  <c r="R2799" i="41" s="1"/>
  <c r="W2801" i="41"/>
  <c r="R2801" i="41" s="1"/>
  <c r="W2800" i="41"/>
  <c r="R2800" i="41" s="1"/>
  <c r="I2803" i="41"/>
  <c r="I2800" i="41"/>
  <c r="W2803" i="41"/>
  <c r="R2803" i="41" s="1"/>
  <c r="G2804" i="41"/>
  <c r="M2798" i="41"/>
  <c r="L2798" i="41"/>
  <c r="L2776" i="41"/>
  <c r="M2776" i="41"/>
  <c r="M2780" i="41"/>
  <c r="L2780" i="41"/>
  <c r="L2772" i="41"/>
  <c r="M2772" i="41"/>
  <c r="M2735" i="41"/>
  <c r="L2796" i="41"/>
  <c r="M2796" i="41"/>
  <c r="M2795" i="41"/>
  <c r="L2795" i="41"/>
  <c r="M2800" i="41"/>
  <c r="L2800" i="41"/>
  <c r="M2771" i="41"/>
  <c r="L2771" i="41"/>
  <c r="F2817" i="41"/>
  <c r="I2818" i="41"/>
  <c r="X2815" i="41"/>
  <c r="X2816" i="41"/>
  <c r="I2817" i="41"/>
  <c r="F2819" i="41"/>
  <c r="F2816" i="41"/>
  <c r="X2840" i="41"/>
  <c r="W2817" i="41"/>
  <c r="R2817" i="41" s="1"/>
  <c r="I2819" i="41"/>
  <c r="F2838" i="41"/>
  <c r="X2838" i="41"/>
  <c r="W2816" i="41"/>
  <c r="R2816" i="41" s="1"/>
  <c r="F2840" i="41"/>
  <c r="X2817" i="41"/>
  <c r="F2818" i="41"/>
  <c r="X2841" i="41"/>
  <c r="X2831" i="41"/>
  <c r="W2815" i="41"/>
  <c r="R2815" i="41" s="1"/>
  <c r="F2839" i="41"/>
  <c r="W2818" i="41"/>
  <c r="R2818" i="41" s="1"/>
  <c r="X2842" i="41"/>
  <c r="I2816" i="41"/>
  <c r="X2839" i="41"/>
  <c r="I2815" i="41"/>
  <c r="F2820" i="41"/>
  <c r="F2849" i="41"/>
  <c r="X2826" i="41"/>
  <c r="F2842" i="41"/>
  <c r="X2821" i="41"/>
  <c r="F2846" i="41"/>
  <c r="I2823" i="41"/>
  <c r="I2824" i="41"/>
  <c r="X2818" i="41"/>
  <c r="F2821" i="41"/>
  <c r="X2846" i="41"/>
  <c r="X2823" i="41"/>
  <c r="F2825" i="41"/>
  <c r="X2849" i="41"/>
  <c r="W2820" i="41"/>
  <c r="R2820" i="41" s="1"/>
  <c r="X2844" i="41"/>
  <c r="I2821" i="41"/>
  <c r="I2822" i="41"/>
  <c r="F2845" i="41"/>
  <c r="F2823" i="41"/>
  <c r="X2824" i="41"/>
  <c r="I2825" i="41"/>
  <c r="W2826" i="41"/>
  <c r="R2826" i="41" s="1"/>
  <c r="F2844" i="41"/>
  <c r="W2821" i="41"/>
  <c r="R2821" i="41" s="1"/>
  <c r="W2822" i="41"/>
  <c r="R2822" i="41" s="1"/>
  <c r="X2845" i="41"/>
  <c r="F2824" i="41"/>
  <c r="F2847" i="41"/>
  <c r="X2848" i="41"/>
  <c r="W2825" i="41"/>
  <c r="R2825" i="41" s="1"/>
  <c r="F2841" i="41"/>
  <c r="X2819" i="41"/>
  <c r="W2824" i="41"/>
  <c r="R2824" i="41" s="1"/>
  <c r="X2847" i="41"/>
  <c r="F2848" i="41"/>
  <c r="I2826" i="41"/>
  <c r="W2819" i="41"/>
  <c r="R2819" i="41" s="1"/>
  <c r="X2843" i="41"/>
  <c r="X2820" i="41"/>
  <c r="F2822" i="41"/>
  <c r="X2825" i="41"/>
  <c r="F2826" i="41"/>
  <c r="F2815" i="41"/>
  <c r="F2843" i="41"/>
  <c r="I2820" i="41"/>
  <c r="X2822" i="41"/>
  <c r="W2823" i="41"/>
  <c r="R2823" i="41" s="1"/>
  <c r="N2857" i="41"/>
  <c r="N2880" i="41" s="1"/>
  <c r="G2856" i="41"/>
  <c r="G2879" i="41" s="1"/>
  <c r="X2854" i="41"/>
  <c r="J2857" i="41"/>
  <c r="J2880" i="41" s="1"/>
  <c r="U2855" i="41"/>
  <c r="U2878" i="41" s="1"/>
  <c r="D2854" i="41"/>
  <c r="D2877" i="41" s="1"/>
  <c r="A2899" i="41"/>
  <c r="D2857" i="41"/>
  <c r="D2880" i="41" s="1"/>
  <c r="P2855" i="41"/>
  <c r="P2878" i="41" s="1"/>
  <c r="S2857" i="41"/>
  <c r="S2880" i="41" s="1"/>
  <c r="B2857" i="41"/>
  <c r="B2880" i="41" s="1"/>
  <c r="H2855" i="41"/>
  <c r="H2878" i="41" s="1"/>
  <c r="L2792" i="41"/>
  <c r="M2792" i="41"/>
  <c r="M2803" i="41"/>
  <c r="L2803" i="41"/>
  <c r="M2775" i="41"/>
  <c r="L2775" i="41"/>
  <c r="M2797" i="41"/>
  <c r="L2797" i="41"/>
  <c r="M2799" i="41"/>
  <c r="L2799" i="41"/>
  <c r="M2773" i="41"/>
  <c r="L2773" i="41"/>
  <c r="M2770" i="41"/>
  <c r="L2770" i="41"/>
  <c r="M2794" i="41"/>
  <c r="L2794" i="41"/>
  <c r="M2758" i="41"/>
  <c r="G2827" i="41" l="1"/>
  <c r="M2804" i="41"/>
  <c r="L2823" i="41"/>
  <c r="M2823" i="41"/>
  <c r="L2847" i="41"/>
  <c r="M2847" i="41"/>
  <c r="M2845" i="41"/>
  <c r="L2845" i="41"/>
  <c r="L2846" i="41"/>
  <c r="M2846" i="41"/>
  <c r="L2826" i="41"/>
  <c r="M2826" i="41"/>
  <c r="M2838" i="41"/>
  <c r="L2838" i="41"/>
  <c r="L2816" i="41"/>
  <c r="M2816" i="41"/>
  <c r="M2781" i="41"/>
  <c r="X2863" i="41"/>
  <c r="X2887" i="41"/>
  <c r="X2877" i="41"/>
  <c r="F2887" i="41"/>
  <c r="F2861" i="41"/>
  <c r="F2885" i="41"/>
  <c r="I2864" i="41"/>
  <c r="X2884" i="41"/>
  <c r="X2885" i="41"/>
  <c r="I2862" i="41"/>
  <c r="F2863" i="41"/>
  <c r="F2884" i="41"/>
  <c r="F2862" i="41"/>
  <c r="X2886" i="41"/>
  <c r="W2863" i="41"/>
  <c r="R2863" i="41" s="1"/>
  <c r="F2864" i="41"/>
  <c r="W2861" i="41"/>
  <c r="R2861" i="41" s="1"/>
  <c r="X2861" i="41"/>
  <c r="W2862" i="41"/>
  <c r="R2862" i="41" s="1"/>
  <c r="W2864" i="41"/>
  <c r="R2864" i="41" s="1"/>
  <c r="X2888" i="41"/>
  <c r="F2891" i="41"/>
  <c r="X2868" i="41"/>
  <c r="F2869" i="41"/>
  <c r="F2870" i="41"/>
  <c r="F2871" i="41"/>
  <c r="X2872" i="41"/>
  <c r="X2895" i="41"/>
  <c r="X2862" i="41"/>
  <c r="F2888" i="41"/>
  <c r="F2865" i="41"/>
  <c r="X2889" i="41"/>
  <c r="X2866" i="41"/>
  <c r="X2867" i="41"/>
  <c r="I2868" i="41"/>
  <c r="X2869" i="41"/>
  <c r="X2871" i="41"/>
  <c r="F2872" i="41"/>
  <c r="I2861" i="41"/>
  <c r="I2865" i="41"/>
  <c r="F2889" i="41"/>
  <c r="F2866" i="41"/>
  <c r="I2867" i="41"/>
  <c r="F2892" i="41"/>
  <c r="W2869" i="41"/>
  <c r="R2869" i="41" s="1"/>
  <c r="I2871" i="41"/>
  <c r="W2865" i="41"/>
  <c r="R2865" i="41" s="1"/>
  <c r="I2866" i="41"/>
  <c r="X2890" i="41"/>
  <c r="W2867" i="41"/>
  <c r="R2867" i="41" s="1"/>
  <c r="X2892" i="41"/>
  <c r="W2871" i="41"/>
  <c r="R2871" i="41" s="1"/>
  <c r="F2890" i="41"/>
  <c r="I2869" i="41"/>
  <c r="I2870" i="41"/>
  <c r="F2886" i="41"/>
  <c r="F2867" i="41"/>
  <c r="W2868" i="41"/>
  <c r="R2868" i="41" s="1"/>
  <c r="X2870" i="41"/>
  <c r="I2872" i="41"/>
  <c r="F2893" i="41"/>
  <c r="W2870" i="41"/>
  <c r="R2870" i="41" s="1"/>
  <c r="X2894" i="41"/>
  <c r="W2872" i="41"/>
  <c r="R2872" i="41" s="1"/>
  <c r="F2895" i="41"/>
  <c r="I2863" i="41"/>
  <c r="X2864" i="41"/>
  <c r="X2865" i="41"/>
  <c r="W2866" i="41"/>
  <c r="R2866" i="41" s="1"/>
  <c r="X2891" i="41"/>
  <c r="F2868" i="41"/>
  <c r="X2893" i="41"/>
  <c r="F2894" i="41"/>
  <c r="G2850" i="41"/>
  <c r="M2815" i="41"/>
  <c r="L2815" i="41"/>
  <c r="M2825" i="41"/>
  <c r="L2825" i="41"/>
  <c r="M2819" i="41"/>
  <c r="L2819" i="41"/>
  <c r="M2818" i="41"/>
  <c r="L2818" i="41"/>
  <c r="I2838" i="41"/>
  <c r="W2839" i="41"/>
  <c r="R2839" i="41" s="1"/>
  <c r="I2841" i="41"/>
  <c r="I2839" i="41"/>
  <c r="I2842" i="41"/>
  <c r="W2840" i="41"/>
  <c r="R2840" i="41" s="1"/>
  <c r="I2840" i="41"/>
  <c r="W2841" i="41"/>
  <c r="R2841" i="41" s="1"/>
  <c r="W2838" i="41"/>
  <c r="R2838" i="41" s="1"/>
  <c r="W2843" i="41"/>
  <c r="R2843" i="41" s="1"/>
  <c r="W2842" i="41"/>
  <c r="R2842" i="41" s="1"/>
  <c r="I2843" i="41"/>
  <c r="W2846" i="41"/>
  <c r="R2846" i="41" s="1"/>
  <c r="I2849" i="41"/>
  <c r="W2849" i="41"/>
  <c r="R2849" i="41" s="1"/>
  <c r="I2844" i="41"/>
  <c r="W2845" i="41"/>
  <c r="R2845" i="41" s="1"/>
  <c r="I2846" i="41"/>
  <c r="W2844" i="41"/>
  <c r="R2844" i="41" s="1"/>
  <c r="I2847" i="41"/>
  <c r="I2848" i="41"/>
  <c r="I2845" i="41"/>
  <c r="W2847" i="41"/>
  <c r="R2847" i="41" s="1"/>
  <c r="W2848" i="41"/>
  <c r="R2848" i="41" s="1"/>
  <c r="M2820" i="41"/>
  <c r="L2820" i="41"/>
  <c r="M2844" i="41"/>
  <c r="L2844" i="41"/>
  <c r="L2841" i="41"/>
  <c r="M2841" i="41"/>
  <c r="S2903" i="41"/>
  <c r="S2926" i="41" s="1"/>
  <c r="B2903" i="41"/>
  <c r="B2926" i="41" s="1"/>
  <c r="H2901" i="41"/>
  <c r="H2924" i="41" s="1"/>
  <c r="N2903" i="41"/>
  <c r="N2926" i="41" s="1"/>
  <c r="G2902" i="41"/>
  <c r="G2925" i="41" s="1"/>
  <c r="X2900" i="41"/>
  <c r="D2903" i="41"/>
  <c r="D2926" i="41" s="1"/>
  <c r="P2901" i="41"/>
  <c r="P2924" i="41" s="1"/>
  <c r="D2900" i="41"/>
  <c r="D2923" i="41" s="1"/>
  <c r="A2945" i="41"/>
  <c r="J2903" i="41"/>
  <c r="J2926" i="41" s="1"/>
  <c r="U2901" i="41"/>
  <c r="U2924" i="41" s="1"/>
  <c r="L2822" i="41"/>
  <c r="M2822" i="41"/>
  <c r="M2843" i="41"/>
  <c r="L2843" i="41"/>
  <c r="L2839" i="41"/>
  <c r="M2839" i="41"/>
  <c r="M2840" i="41"/>
  <c r="L2840" i="41"/>
  <c r="M2848" i="41"/>
  <c r="L2848" i="41"/>
  <c r="M2849" i="41"/>
  <c r="L2849" i="41"/>
  <c r="M2817" i="41"/>
  <c r="L2817" i="41"/>
  <c r="M2824" i="41"/>
  <c r="L2824" i="41"/>
  <c r="M2821" i="41"/>
  <c r="L2821" i="41"/>
  <c r="M2842" i="41"/>
  <c r="L2842" i="41"/>
  <c r="M2890" i="41" l="1"/>
  <c r="L2890" i="41"/>
  <c r="M2866" i="41"/>
  <c r="L2866" i="41"/>
  <c r="M2885" i="41"/>
  <c r="L2885" i="41"/>
  <c r="L2863" i="41"/>
  <c r="M2863" i="41"/>
  <c r="M2893" i="41"/>
  <c r="L2893" i="41"/>
  <c r="M2889" i="41"/>
  <c r="L2889" i="41"/>
  <c r="L2884" i="41"/>
  <c r="M2884" i="41"/>
  <c r="M2894" i="41"/>
  <c r="L2894" i="41"/>
  <c r="M2868" i="41"/>
  <c r="L2868" i="41"/>
  <c r="M2891" i="41"/>
  <c r="L2891" i="41"/>
  <c r="L2886" i="41"/>
  <c r="M2886" i="41"/>
  <c r="M2871" i="41"/>
  <c r="L2871" i="41"/>
  <c r="M2862" i="41"/>
  <c r="L2862" i="41"/>
  <c r="M2888" i="41"/>
  <c r="L2888" i="41"/>
  <c r="G2873" i="41"/>
  <c r="M2865" i="41"/>
  <c r="L2865" i="41"/>
  <c r="M2869" i="41"/>
  <c r="L2869" i="41"/>
  <c r="M2895" i="41"/>
  <c r="L2895" i="41"/>
  <c r="G2896" i="41"/>
  <c r="M2850" i="41"/>
  <c r="M2827" i="41"/>
  <c r="M2864" i="41"/>
  <c r="L2864" i="41"/>
  <c r="M2870" i="41"/>
  <c r="L2870" i="41"/>
  <c r="M2892" i="41"/>
  <c r="L2892" i="41"/>
  <c r="L2872" i="41"/>
  <c r="M2872" i="41"/>
  <c r="W2886" i="41"/>
  <c r="R2886" i="41" s="1"/>
  <c r="I2884" i="41"/>
  <c r="I2886" i="41"/>
  <c r="W2887" i="41"/>
  <c r="R2887" i="41" s="1"/>
  <c r="W2884" i="41"/>
  <c r="R2884" i="41" s="1"/>
  <c r="W2885" i="41"/>
  <c r="R2885" i="41" s="1"/>
  <c r="I2885" i="41"/>
  <c r="W2893" i="41"/>
  <c r="R2893" i="41" s="1"/>
  <c r="W2894" i="41"/>
  <c r="R2894" i="41" s="1"/>
  <c r="I2891" i="41"/>
  <c r="W2895" i="41"/>
  <c r="R2895" i="41" s="1"/>
  <c r="I2888" i="41"/>
  <c r="W2891" i="41"/>
  <c r="R2891" i="41" s="1"/>
  <c r="I2893" i="41"/>
  <c r="I2894" i="41"/>
  <c r="W2888" i="41"/>
  <c r="R2888" i="41" s="1"/>
  <c r="I2889" i="41"/>
  <c r="I2895" i="41"/>
  <c r="W2889" i="41"/>
  <c r="R2889" i="41" s="1"/>
  <c r="W2892" i="41"/>
  <c r="R2892" i="41" s="1"/>
  <c r="I2887" i="41"/>
  <c r="I2890" i="41"/>
  <c r="W2890" i="41"/>
  <c r="R2890" i="41" s="1"/>
  <c r="I2892" i="41"/>
  <c r="X2907" i="41"/>
  <c r="X2908" i="41"/>
  <c r="W2907" i="41"/>
  <c r="R2907" i="41" s="1"/>
  <c r="X2930" i="41"/>
  <c r="I2907" i="41"/>
  <c r="X2923" i="41"/>
  <c r="F2930" i="41"/>
  <c r="I2908" i="41"/>
  <c r="X2931" i="41"/>
  <c r="W2908" i="41"/>
  <c r="R2908" i="41" s="1"/>
  <c r="F2932" i="41"/>
  <c r="I2909" i="41"/>
  <c r="F2907" i="41"/>
  <c r="F2931" i="41"/>
  <c r="W2910" i="41"/>
  <c r="R2910" i="41" s="1"/>
  <c r="F2933" i="41"/>
  <c r="X2912" i="41"/>
  <c r="F2914" i="41"/>
  <c r="I2915" i="41"/>
  <c r="X2939" i="41"/>
  <c r="X2941" i="41"/>
  <c r="X2933" i="41"/>
  <c r="W2911" i="41"/>
  <c r="R2911" i="41" s="1"/>
  <c r="F2912" i="41"/>
  <c r="X2936" i="41"/>
  <c r="W2913" i="41"/>
  <c r="R2913" i="41" s="1"/>
  <c r="X2915" i="41"/>
  <c r="F2939" i="41"/>
  <c r="F2918" i="41"/>
  <c r="F2908" i="41"/>
  <c r="F2910" i="41"/>
  <c r="F2936" i="41"/>
  <c r="X2937" i="41"/>
  <c r="F2915" i="41"/>
  <c r="X2916" i="41"/>
  <c r="X2932" i="41"/>
  <c r="X2910" i="41"/>
  <c r="F2934" i="41"/>
  <c r="X2911" i="41"/>
  <c r="F2913" i="41"/>
  <c r="F2937" i="41"/>
  <c r="F2916" i="41"/>
  <c r="F2940" i="41"/>
  <c r="I2917" i="41"/>
  <c r="X2918" i="41"/>
  <c r="I2910" i="41"/>
  <c r="X2934" i="41"/>
  <c r="F2911" i="41"/>
  <c r="I2913" i="41"/>
  <c r="I2914" i="41"/>
  <c r="X2938" i="41"/>
  <c r="I2916" i="41"/>
  <c r="X2940" i="41"/>
  <c r="W2917" i="41"/>
  <c r="R2917" i="41" s="1"/>
  <c r="W2918" i="41"/>
  <c r="R2918" i="41" s="1"/>
  <c r="F2909" i="41"/>
  <c r="I2911" i="41"/>
  <c r="F2935" i="41"/>
  <c r="I2912" i="41"/>
  <c r="X2913" i="41"/>
  <c r="X2914" i="41"/>
  <c r="F2938" i="41"/>
  <c r="W2916" i="41"/>
  <c r="R2916" i="41" s="1"/>
  <c r="X2909" i="41"/>
  <c r="X2935" i="41"/>
  <c r="W2912" i="41"/>
  <c r="R2912" i="41" s="1"/>
  <c r="W2914" i="41"/>
  <c r="R2914" i="41" s="1"/>
  <c r="W2915" i="41"/>
  <c r="R2915" i="41" s="1"/>
  <c r="X2917" i="41"/>
  <c r="F2941" i="41"/>
  <c r="I2918" i="41"/>
  <c r="W2909" i="41"/>
  <c r="R2909" i="41" s="1"/>
  <c r="F2917" i="41"/>
  <c r="J2949" i="41"/>
  <c r="J2972" i="41" s="1"/>
  <c r="U2947" i="41"/>
  <c r="U2970" i="41" s="1"/>
  <c r="D2946" i="41"/>
  <c r="D2969" i="41" s="1"/>
  <c r="A2991" i="41"/>
  <c r="D2949" i="41"/>
  <c r="D2972" i="41" s="1"/>
  <c r="P2947" i="41"/>
  <c r="P2970" i="41" s="1"/>
  <c r="S2949" i="41"/>
  <c r="S2972" i="41" s="1"/>
  <c r="B2949" i="41"/>
  <c r="B2972" i="41" s="1"/>
  <c r="H2947" i="41"/>
  <c r="H2970" i="41" s="1"/>
  <c r="N2949" i="41"/>
  <c r="N2972" i="41" s="1"/>
  <c r="G2948" i="41"/>
  <c r="G2971" i="41" s="1"/>
  <c r="X2946" i="41"/>
  <c r="M2867" i="41"/>
  <c r="L2867" i="41"/>
  <c r="M2861" i="41"/>
  <c r="L2861" i="41"/>
  <c r="M2887" i="41"/>
  <c r="L2887" i="41"/>
  <c r="M2937" i="41" l="1"/>
  <c r="L2937" i="41"/>
  <c r="M2936" i="41"/>
  <c r="L2936" i="41"/>
  <c r="M2912" i="41"/>
  <c r="L2912" i="41"/>
  <c r="M2931" i="41"/>
  <c r="L2931" i="41"/>
  <c r="M2907" i="41"/>
  <c r="L2907" i="41"/>
  <c r="M2896" i="41"/>
  <c r="M2934" i="41"/>
  <c r="L2934" i="41"/>
  <c r="M2911" i="41"/>
  <c r="L2911" i="41"/>
  <c r="G2942" i="41"/>
  <c r="M2873" i="41"/>
  <c r="M2933" i="41"/>
  <c r="L2933" i="41"/>
  <c r="W2931" i="41"/>
  <c r="R2931" i="41" s="1"/>
  <c r="W2932" i="41"/>
  <c r="R2932" i="41" s="1"/>
  <c r="I2931" i="41"/>
  <c r="I2932" i="41"/>
  <c r="I2930" i="41"/>
  <c r="W2935" i="41"/>
  <c r="R2935" i="41" s="1"/>
  <c r="I2938" i="41"/>
  <c r="W2941" i="41"/>
  <c r="R2941" i="41" s="1"/>
  <c r="W2933" i="41"/>
  <c r="R2933" i="41" s="1"/>
  <c r="W2939" i="41"/>
  <c r="R2939" i="41" s="1"/>
  <c r="I2936" i="41"/>
  <c r="I2941" i="41"/>
  <c r="I2933" i="41"/>
  <c r="W2936" i="41"/>
  <c r="R2936" i="41" s="1"/>
  <c r="I2937" i="41"/>
  <c r="I2939" i="41"/>
  <c r="W2930" i="41"/>
  <c r="R2930" i="41" s="1"/>
  <c r="I2934" i="41"/>
  <c r="W2937" i="41"/>
  <c r="R2937" i="41" s="1"/>
  <c r="I2940" i="41"/>
  <c r="W2934" i="41"/>
  <c r="R2934" i="41" s="1"/>
  <c r="W2938" i="41"/>
  <c r="R2938" i="41" s="1"/>
  <c r="W2940" i="41"/>
  <c r="R2940" i="41" s="1"/>
  <c r="I2935" i="41"/>
  <c r="L2914" i="41"/>
  <c r="M2914" i="41"/>
  <c r="M2940" i="41"/>
  <c r="L2940" i="41"/>
  <c r="M2918" i="41"/>
  <c r="L2918" i="41"/>
  <c r="M2910" i="41"/>
  <c r="L2910" i="41"/>
  <c r="M2941" i="41"/>
  <c r="L2941" i="41"/>
  <c r="G2919" i="41"/>
  <c r="M2935" i="41"/>
  <c r="L2935" i="41"/>
  <c r="L2917" i="41"/>
  <c r="M2917" i="41"/>
  <c r="L2913" i="41"/>
  <c r="M2913" i="41"/>
  <c r="M2932" i="41"/>
  <c r="L2932" i="41"/>
  <c r="M2939" i="41"/>
  <c r="L2939" i="41"/>
  <c r="M2930" i="41"/>
  <c r="L2930" i="41"/>
  <c r="M2908" i="41"/>
  <c r="L2908" i="41"/>
  <c r="L2909" i="41"/>
  <c r="M2909" i="41"/>
  <c r="I2954" i="41"/>
  <c r="X2954" i="41"/>
  <c r="I2953" i="41"/>
  <c r="W2953" i="41"/>
  <c r="R2953" i="41" s="1"/>
  <c r="F2977" i="41"/>
  <c r="F2954" i="41"/>
  <c r="X2953" i="41"/>
  <c r="X2976" i="41"/>
  <c r="W2954" i="41"/>
  <c r="R2954" i="41" s="1"/>
  <c r="F2955" i="41"/>
  <c r="X2960" i="41"/>
  <c r="W2961" i="41"/>
  <c r="R2961" i="41" s="1"/>
  <c r="W2963" i="41"/>
  <c r="R2963" i="41" s="1"/>
  <c r="X2964" i="41"/>
  <c r="I2955" i="41"/>
  <c r="F2956" i="41"/>
  <c r="X2958" i="41"/>
  <c r="X2981" i="41"/>
  <c r="I2962" i="41"/>
  <c r="W2955" i="41"/>
  <c r="R2955" i="41" s="1"/>
  <c r="X2956" i="41"/>
  <c r="I2958" i="41"/>
  <c r="F2981" i="41"/>
  <c r="X2959" i="41"/>
  <c r="I2961" i="41"/>
  <c r="X2962" i="41"/>
  <c r="X2963" i="41"/>
  <c r="F2987" i="41"/>
  <c r="X2979" i="41"/>
  <c r="W2956" i="41"/>
  <c r="R2956" i="41" s="1"/>
  <c r="X2957" i="41"/>
  <c r="F2958" i="41"/>
  <c r="I2959" i="41"/>
  <c r="X2961" i="41"/>
  <c r="F2985" i="41"/>
  <c r="F2962" i="41"/>
  <c r="W2964" i="41"/>
  <c r="R2964" i="41" s="1"/>
  <c r="X2969" i="41"/>
  <c r="F2976" i="41"/>
  <c r="X2977" i="41"/>
  <c r="X2955" i="41"/>
  <c r="F2979" i="41"/>
  <c r="F2957" i="41"/>
  <c r="W2959" i="41"/>
  <c r="R2959" i="41" s="1"/>
  <c r="X2982" i="41"/>
  <c r="W2960" i="41"/>
  <c r="R2960" i="41" s="1"/>
  <c r="F2961" i="41"/>
  <c r="X2985" i="41"/>
  <c r="W2962" i="41"/>
  <c r="R2962" i="41" s="1"/>
  <c r="X2986" i="41"/>
  <c r="X2987" i="41"/>
  <c r="F2953" i="41"/>
  <c r="I2956" i="41"/>
  <c r="W2957" i="41"/>
  <c r="R2957" i="41" s="1"/>
  <c r="X2980" i="41"/>
  <c r="F2982" i="41"/>
  <c r="F2986" i="41"/>
  <c r="I2964" i="41"/>
  <c r="X2978" i="41"/>
  <c r="F2980" i="41"/>
  <c r="W2958" i="41"/>
  <c r="R2958" i="41" s="1"/>
  <c r="F2959" i="41"/>
  <c r="F2960" i="41"/>
  <c r="X2983" i="41"/>
  <c r="F2984" i="41"/>
  <c r="F2963" i="41"/>
  <c r="F2964" i="41"/>
  <c r="F2978" i="41"/>
  <c r="I2957" i="41"/>
  <c r="I2960" i="41"/>
  <c r="F2983" i="41"/>
  <c r="X2984" i="41"/>
  <c r="I2963" i="41"/>
  <c r="N2995" i="41"/>
  <c r="N3018" i="41" s="1"/>
  <c r="G2994" i="41"/>
  <c r="G3017" i="41" s="1"/>
  <c r="X2992" i="41"/>
  <c r="D2995" i="41"/>
  <c r="D3018" i="41" s="1"/>
  <c r="D2992" i="41"/>
  <c r="D3015" i="41" s="1"/>
  <c r="B2995" i="41"/>
  <c r="B3018" i="41" s="1"/>
  <c r="A3037" i="41"/>
  <c r="U2993" i="41"/>
  <c r="U3016" i="41" s="1"/>
  <c r="P2993" i="41"/>
  <c r="P3016" i="41" s="1"/>
  <c r="S2995" i="41"/>
  <c r="S3018" i="41" s="1"/>
  <c r="H2993" i="41"/>
  <c r="H3016" i="41" s="1"/>
  <c r="J2995" i="41"/>
  <c r="J3018" i="41" s="1"/>
  <c r="M2938" i="41"/>
  <c r="L2938" i="41"/>
  <c r="M2916" i="41"/>
  <c r="L2916" i="41"/>
  <c r="L2915" i="41"/>
  <c r="M2915" i="41"/>
  <c r="L2986" i="41" l="1"/>
  <c r="M2986" i="41"/>
  <c r="L2961" i="41"/>
  <c r="M2961" i="41"/>
  <c r="M2962" i="41"/>
  <c r="L2962" i="41"/>
  <c r="L2981" i="41"/>
  <c r="M2981" i="41"/>
  <c r="M2954" i="41"/>
  <c r="L2954" i="41"/>
  <c r="M2955" i="41"/>
  <c r="L2955" i="41"/>
  <c r="M2958" i="41"/>
  <c r="L2958" i="41"/>
  <c r="M2984" i="41"/>
  <c r="L2984" i="41"/>
  <c r="M2985" i="41"/>
  <c r="L2985" i="41"/>
  <c r="M2977" i="41"/>
  <c r="L2977" i="41"/>
  <c r="M2959" i="41"/>
  <c r="L2959" i="41"/>
  <c r="L2976" i="41"/>
  <c r="M2976" i="41"/>
  <c r="N3041" i="41"/>
  <c r="N3064" i="41" s="1"/>
  <c r="G3040" i="41"/>
  <c r="G3063" i="41" s="1"/>
  <c r="X3038" i="41"/>
  <c r="J3041" i="41"/>
  <c r="J3064" i="41" s="1"/>
  <c r="U3039" i="41"/>
  <c r="U3062" i="41" s="1"/>
  <c r="D3041" i="41"/>
  <c r="D3064" i="41" s="1"/>
  <c r="P3039" i="41"/>
  <c r="P3062" i="41" s="1"/>
  <c r="D3038" i="41"/>
  <c r="D3061" i="41" s="1"/>
  <c r="A3083" i="41"/>
  <c r="S3041" i="41"/>
  <c r="S3064" i="41" s="1"/>
  <c r="B3041" i="41"/>
  <c r="B3064" i="41" s="1"/>
  <c r="H3039" i="41"/>
  <c r="H3062" i="41" s="1"/>
  <c r="M2983" i="41"/>
  <c r="L2983" i="41"/>
  <c r="M2980" i="41"/>
  <c r="L2980" i="41"/>
  <c r="G2988" i="41"/>
  <c r="M2957" i="41"/>
  <c r="L2957" i="41"/>
  <c r="M2953" i="41"/>
  <c r="L2953" i="41"/>
  <c r="I2976" i="41"/>
  <c r="W2976" i="41"/>
  <c r="R2976" i="41" s="1"/>
  <c r="I2977" i="41"/>
  <c r="W2978" i="41"/>
  <c r="R2978" i="41" s="1"/>
  <c r="W2980" i="41"/>
  <c r="R2980" i="41" s="1"/>
  <c r="I2982" i="41"/>
  <c r="W2983" i="41"/>
  <c r="R2983" i="41" s="1"/>
  <c r="W2984" i="41"/>
  <c r="R2984" i="41" s="1"/>
  <c r="I2986" i="41"/>
  <c r="I2978" i="41"/>
  <c r="I2983" i="41"/>
  <c r="I2984" i="41"/>
  <c r="I2981" i="41"/>
  <c r="W2981" i="41"/>
  <c r="R2981" i="41" s="1"/>
  <c r="W2977" i="41"/>
  <c r="R2977" i="41" s="1"/>
  <c r="W2979" i="41"/>
  <c r="R2979" i="41" s="1"/>
  <c r="W2985" i="41"/>
  <c r="R2985" i="41" s="1"/>
  <c r="W2987" i="41"/>
  <c r="R2987" i="41" s="1"/>
  <c r="W2982" i="41"/>
  <c r="R2982" i="41" s="1"/>
  <c r="W2986" i="41"/>
  <c r="R2986" i="41" s="1"/>
  <c r="I2979" i="41"/>
  <c r="I2980" i="41"/>
  <c r="I2985" i="41"/>
  <c r="I2987" i="41"/>
  <c r="M2964" i="41"/>
  <c r="L2964" i="41"/>
  <c r="M2982" i="41"/>
  <c r="L2982" i="41"/>
  <c r="M2979" i="41"/>
  <c r="L2979" i="41"/>
  <c r="M2956" i="41"/>
  <c r="L2956" i="41"/>
  <c r="G2965" i="41"/>
  <c r="X3015" i="41"/>
  <c r="X3022" i="41"/>
  <c r="F3023" i="41"/>
  <c r="F3025" i="41"/>
  <c r="F3003" i="41"/>
  <c r="F3026" i="41"/>
  <c r="X3027" i="41"/>
  <c r="W3005" i="41"/>
  <c r="R3005" i="41" s="1"/>
  <c r="X3029" i="41"/>
  <c r="X3007" i="41"/>
  <c r="F3008" i="41"/>
  <c r="F3010" i="41"/>
  <c r="X3023" i="41"/>
  <c r="F3001" i="41"/>
  <c r="I3002" i="41"/>
  <c r="W3003" i="41"/>
  <c r="R3003" i="41" s="1"/>
  <c r="W3004" i="41"/>
  <c r="R3004" i="41" s="1"/>
  <c r="F3027" i="41"/>
  <c r="F3029" i="41"/>
  <c r="F3007" i="41"/>
  <c r="W3008" i="41"/>
  <c r="R3008" i="41" s="1"/>
  <c r="F3009" i="41"/>
  <c r="X2999" i="41"/>
  <c r="I3000" i="41"/>
  <c r="I3001" i="41"/>
  <c r="F3005" i="41"/>
  <c r="W3006" i="41"/>
  <c r="R3006" i="41" s="1"/>
  <c r="X3032" i="41"/>
  <c r="X3010" i="41"/>
  <c r="X3000" i="41"/>
  <c r="X3024" i="41"/>
  <c r="W3001" i="41"/>
  <c r="R3001" i="41" s="1"/>
  <c r="I3003" i="41"/>
  <c r="F3030" i="41"/>
  <c r="I3009" i="41"/>
  <c r="F3032" i="41"/>
  <c r="W2999" i="41"/>
  <c r="R2999" i="41" s="1"/>
  <c r="F3000" i="41"/>
  <c r="F3024" i="41"/>
  <c r="X3004" i="41"/>
  <c r="F3006" i="41"/>
  <c r="X3030" i="41"/>
  <c r="F3031" i="41"/>
  <c r="W3009" i="41"/>
  <c r="R3009" i="41" s="1"/>
  <c r="F3033" i="41"/>
  <c r="I2999" i="41"/>
  <c r="W3000" i="41"/>
  <c r="R3000" i="41" s="1"/>
  <c r="X3001" i="41"/>
  <c r="F3002" i="41"/>
  <c r="I3004" i="41"/>
  <c r="I3006" i="41"/>
  <c r="W3007" i="41"/>
  <c r="R3007" i="41" s="1"/>
  <c r="I3008" i="41"/>
  <c r="X3031" i="41"/>
  <c r="W3010" i="41"/>
  <c r="R3010" i="41" s="1"/>
  <c r="F2999" i="41"/>
  <c r="X3002" i="41"/>
  <c r="X3003" i="41"/>
  <c r="F3004" i="41"/>
  <c r="X3028" i="41"/>
  <c r="X3005" i="41"/>
  <c r="X3006" i="41"/>
  <c r="X3009" i="41"/>
  <c r="X3033" i="41"/>
  <c r="F3022" i="41"/>
  <c r="X3025" i="41"/>
  <c r="W3002" i="41"/>
  <c r="R3002" i="41" s="1"/>
  <c r="X3026" i="41"/>
  <c r="F3028" i="41"/>
  <c r="I3005" i="41"/>
  <c r="I3007" i="41"/>
  <c r="X3008" i="41"/>
  <c r="I3010" i="41"/>
  <c r="M2978" i="41"/>
  <c r="L2978" i="41"/>
  <c r="L2987" i="41"/>
  <c r="M2987" i="41"/>
  <c r="M2963" i="41"/>
  <c r="L2963" i="41"/>
  <c r="L2960" i="41"/>
  <c r="M2960" i="41"/>
  <c r="M2942" i="41"/>
  <c r="M2919" i="41"/>
  <c r="M3025" i="41" l="1"/>
  <c r="L3025" i="41"/>
  <c r="L3003" i="41"/>
  <c r="M3003" i="41"/>
  <c r="M3030" i="41"/>
  <c r="L3030" i="41"/>
  <c r="L3007" i="41"/>
  <c r="M3007" i="41"/>
  <c r="M3022" i="41"/>
  <c r="L3022" i="41"/>
  <c r="M2988" i="41"/>
  <c r="G3034" i="41"/>
  <c r="M3002" i="41"/>
  <c r="L3002" i="41"/>
  <c r="M3029" i="41"/>
  <c r="L3029" i="41"/>
  <c r="I3028" i="41"/>
  <c r="I3025" i="41"/>
  <c r="I3026" i="41"/>
  <c r="W3028" i="41"/>
  <c r="R3028" i="41" s="1"/>
  <c r="I3033" i="41"/>
  <c r="W3023" i="41"/>
  <c r="R3023" i="41" s="1"/>
  <c r="W3025" i="41"/>
  <c r="R3025" i="41" s="1"/>
  <c r="W3026" i="41"/>
  <c r="R3026" i="41" s="1"/>
  <c r="W3027" i="41"/>
  <c r="R3027" i="41" s="1"/>
  <c r="W3029" i="41"/>
  <c r="R3029" i="41" s="1"/>
  <c r="I3023" i="41"/>
  <c r="I3027" i="41"/>
  <c r="I3029" i="41"/>
  <c r="I3032" i="41"/>
  <c r="I3024" i="41"/>
  <c r="W3030" i="41"/>
  <c r="R3030" i="41" s="1"/>
  <c r="W3032" i="41"/>
  <c r="R3032" i="41" s="1"/>
  <c r="I3022" i="41"/>
  <c r="W3024" i="41"/>
  <c r="R3024" i="41" s="1"/>
  <c r="I3031" i="41"/>
  <c r="W3022" i="41"/>
  <c r="R3022" i="41" s="1"/>
  <c r="I3030" i="41"/>
  <c r="W3031" i="41"/>
  <c r="R3031" i="41" s="1"/>
  <c r="W3033" i="41"/>
  <c r="R3033" i="41" s="1"/>
  <c r="L3008" i="41"/>
  <c r="M3008" i="41"/>
  <c r="M3033" i="41"/>
  <c r="L3033" i="41"/>
  <c r="G3011" i="41"/>
  <c r="M3001" i="41"/>
  <c r="L3001" i="41"/>
  <c r="M3004" i="41"/>
  <c r="L3004" i="41"/>
  <c r="M3009" i="41"/>
  <c r="L3009" i="41"/>
  <c r="M3024" i="41"/>
  <c r="L3024" i="41"/>
  <c r="L2999" i="41"/>
  <c r="M2999" i="41"/>
  <c r="M3027" i="41"/>
  <c r="L3027" i="41"/>
  <c r="L3006" i="41"/>
  <c r="M3006" i="41"/>
  <c r="L3031" i="41"/>
  <c r="M3031" i="41"/>
  <c r="M3000" i="41"/>
  <c r="L3000" i="41"/>
  <c r="M2965" i="41"/>
  <c r="L3005" i="41"/>
  <c r="M3005" i="41"/>
  <c r="L3010" i="41"/>
  <c r="M3010" i="41"/>
  <c r="M3023" i="41"/>
  <c r="L3023" i="41"/>
  <c r="W3045" i="41"/>
  <c r="R3045" i="41" s="1"/>
  <c r="X3045" i="41"/>
  <c r="W3046" i="41"/>
  <c r="R3046" i="41" s="1"/>
  <c r="F3071" i="41"/>
  <c r="X3048" i="41"/>
  <c r="W3049" i="41"/>
  <c r="R3049" i="41" s="1"/>
  <c r="X3050" i="41"/>
  <c r="X3052" i="41"/>
  <c r="W3053" i="41"/>
  <c r="R3053" i="41" s="1"/>
  <c r="W3055" i="41"/>
  <c r="R3055" i="41" s="1"/>
  <c r="X3079" i="41"/>
  <c r="X3047" i="41"/>
  <c r="W3048" i="41"/>
  <c r="R3048" i="41" s="1"/>
  <c r="I3050" i="41"/>
  <c r="I3052" i="41"/>
  <c r="I3054" i="41"/>
  <c r="W3056" i="41"/>
  <c r="R3056" i="41" s="1"/>
  <c r="X3061" i="41"/>
  <c r="I3045" i="41"/>
  <c r="I3049" i="41"/>
  <c r="F3050" i="41"/>
  <c r="X3051" i="41"/>
  <c r="F3076" i="41"/>
  <c r="I3053" i="41"/>
  <c r="X3068" i="41"/>
  <c r="F3069" i="41"/>
  <c r="I3048" i="41"/>
  <c r="I3051" i="41"/>
  <c r="X3076" i="41"/>
  <c r="X3053" i="41"/>
  <c r="W3054" i="41"/>
  <c r="R3054" i="41" s="1"/>
  <c r="I3056" i="41"/>
  <c r="X3069" i="41"/>
  <c r="X3072" i="41"/>
  <c r="X3074" i="41"/>
  <c r="W3051" i="41"/>
  <c r="R3051" i="41" s="1"/>
  <c r="F3053" i="41"/>
  <c r="F3077" i="41"/>
  <c r="X3056" i="41"/>
  <c r="I3046" i="41"/>
  <c r="X3070" i="41"/>
  <c r="F3047" i="41"/>
  <c r="F3072" i="41"/>
  <c r="F3074" i="41"/>
  <c r="F3075" i="41"/>
  <c r="W3052" i="41"/>
  <c r="R3052" i="41" s="1"/>
  <c r="X3077" i="41"/>
  <c r="X3054" i="41"/>
  <c r="F3055" i="41"/>
  <c r="X3078" i="41"/>
  <c r="F3056" i="41"/>
  <c r="F3068" i="41"/>
  <c r="X3046" i="41"/>
  <c r="F3070" i="41"/>
  <c r="I3047" i="41"/>
  <c r="X3049" i="41"/>
  <c r="X3073" i="41"/>
  <c r="W3050" i="41"/>
  <c r="R3050" i="41" s="1"/>
  <c r="F3051" i="41"/>
  <c r="X3075" i="41"/>
  <c r="F3054" i="41"/>
  <c r="X3055" i="41"/>
  <c r="F3078" i="41"/>
  <c r="F3079" i="41"/>
  <c r="F3045" i="41"/>
  <c r="F3046" i="41"/>
  <c r="W3047" i="41"/>
  <c r="R3047" i="41" s="1"/>
  <c r="X3071" i="41"/>
  <c r="F3048" i="41"/>
  <c r="F3049" i="41"/>
  <c r="F3073" i="41"/>
  <c r="F3052" i="41"/>
  <c r="I3055" i="41"/>
  <c r="M3026" i="41"/>
  <c r="L3026" i="41"/>
  <c r="M3028" i="41"/>
  <c r="L3028" i="41"/>
  <c r="M3032" i="41"/>
  <c r="L3032" i="41"/>
  <c r="D3087" i="41"/>
  <c r="D3110" i="41" s="1"/>
  <c r="P3085" i="41"/>
  <c r="P3108" i="41" s="1"/>
  <c r="D3084" i="41"/>
  <c r="D3107" i="41" s="1"/>
  <c r="A3129" i="41"/>
  <c r="S3087" i="41"/>
  <c r="S3110" i="41" s="1"/>
  <c r="B3087" i="41"/>
  <c r="B3110" i="41" s="1"/>
  <c r="H3085" i="41"/>
  <c r="H3108" i="41" s="1"/>
  <c r="N3087" i="41"/>
  <c r="N3110" i="41" s="1"/>
  <c r="G3086" i="41"/>
  <c r="G3109" i="41" s="1"/>
  <c r="X3084" i="41"/>
  <c r="J3087" i="41"/>
  <c r="J3110" i="41" s="1"/>
  <c r="U3085" i="41"/>
  <c r="U3108" i="41" s="1"/>
  <c r="M3078" i="41" l="1"/>
  <c r="L3078" i="41"/>
  <c r="I3073" i="41"/>
  <c r="W3075" i="41"/>
  <c r="R3075" i="41" s="1"/>
  <c r="I3077" i="41"/>
  <c r="I3070" i="41"/>
  <c r="W3071" i="41"/>
  <c r="R3071" i="41" s="1"/>
  <c r="W3073" i="41"/>
  <c r="R3073" i="41" s="1"/>
  <c r="I3078" i="41"/>
  <c r="W3079" i="41"/>
  <c r="R3079" i="41" s="1"/>
  <c r="W3068" i="41"/>
  <c r="R3068" i="41" s="1"/>
  <c r="I3071" i="41"/>
  <c r="I3079" i="41"/>
  <c r="W3076" i="41"/>
  <c r="R3076" i="41" s="1"/>
  <c r="I3068" i="41"/>
  <c r="W3069" i="41"/>
  <c r="R3069" i="41" s="1"/>
  <c r="I3072" i="41"/>
  <c r="I3074" i="41"/>
  <c r="I3076" i="41"/>
  <c r="W3077" i="41"/>
  <c r="R3077" i="41" s="1"/>
  <c r="I3069" i="41"/>
  <c r="W3070" i="41"/>
  <c r="R3070" i="41" s="1"/>
  <c r="W3072" i="41"/>
  <c r="R3072" i="41" s="1"/>
  <c r="W3074" i="41"/>
  <c r="R3074" i="41" s="1"/>
  <c r="I3075" i="41"/>
  <c r="W3078" i="41"/>
  <c r="R3078" i="41" s="1"/>
  <c r="G3057" i="41"/>
  <c r="M3073" i="41"/>
  <c r="L3073" i="41"/>
  <c r="M3070" i="41"/>
  <c r="L3070" i="41"/>
  <c r="M3069" i="41"/>
  <c r="L3069" i="41"/>
  <c r="L3068" i="41"/>
  <c r="M3068" i="41"/>
  <c r="M3011" i="41"/>
  <c r="I3092" i="41"/>
  <c r="X3116" i="41"/>
  <c r="I3098" i="41"/>
  <c r="X3099" i="41"/>
  <c r="I3101" i="41"/>
  <c r="F3091" i="41"/>
  <c r="W3092" i="41"/>
  <c r="R3092" i="41" s="1"/>
  <c r="X3093" i="41"/>
  <c r="F3095" i="41"/>
  <c r="W3099" i="41"/>
  <c r="R3099" i="41" s="1"/>
  <c r="X3101" i="41"/>
  <c r="W3091" i="41"/>
  <c r="R3091" i="41" s="1"/>
  <c r="I3093" i="41"/>
  <c r="F3094" i="41"/>
  <c r="F3117" i="41"/>
  <c r="I3095" i="41"/>
  <c r="X3096" i="41"/>
  <c r="X3122" i="41"/>
  <c r="F3101" i="41"/>
  <c r="F3102" i="41"/>
  <c r="I3091" i="41"/>
  <c r="X3092" i="41"/>
  <c r="F3093" i="41"/>
  <c r="I3094" i="41"/>
  <c r="X3117" i="41"/>
  <c r="W3096" i="41"/>
  <c r="R3096" i="41" s="1"/>
  <c r="W3097" i="41"/>
  <c r="R3097" i="41" s="1"/>
  <c r="X3120" i="41"/>
  <c r="F3122" i="41"/>
  <c r="I3099" i="41"/>
  <c r="W3100" i="41"/>
  <c r="R3100" i="41" s="1"/>
  <c r="F3123" i="41"/>
  <c r="F3125" i="41"/>
  <c r="F3114" i="41"/>
  <c r="W3093" i="41"/>
  <c r="R3093" i="41" s="1"/>
  <c r="X3094" i="41"/>
  <c r="X3119" i="41"/>
  <c r="F3120" i="41"/>
  <c r="X3098" i="41"/>
  <c r="F3099" i="41"/>
  <c r="X3123" i="41"/>
  <c r="I3102" i="41"/>
  <c r="X3107" i="41"/>
  <c r="X3091" i="41"/>
  <c r="F3115" i="41"/>
  <c r="W3094" i="41"/>
  <c r="R3094" i="41" s="1"/>
  <c r="F3119" i="41"/>
  <c r="F3096" i="41"/>
  <c r="X3097" i="41"/>
  <c r="F3098" i="41"/>
  <c r="X3100" i="41"/>
  <c r="X3102" i="41"/>
  <c r="X3125" i="41"/>
  <c r="X3115" i="41"/>
  <c r="X3095" i="41"/>
  <c r="F3118" i="41"/>
  <c r="I3096" i="41"/>
  <c r="I3097" i="41"/>
  <c r="X3121" i="41"/>
  <c r="W3098" i="41"/>
  <c r="R3098" i="41" s="1"/>
  <c r="I3100" i="41"/>
  <c r="W3101" i="41"/>
  <c r="R3101" i="41" s="1"/>
  <c r="F3124" i="41"/>
  <c r="W3102" i="41"/>
  <c r="R3102" i="41" s="1"/>
  <c r="X3114" i="41"/>
  <c r="F3092" i="41"/>
  <c r="F3116" i="41"/>
  <c r="W3095" i="41"/>
  <c r="R3095" i="41" s="1"/>
  <c r="X3118" i="41"/>
  <c r="F3097" i="41"/>
  <c r="F3121" i="41"/>
  <c r="F3100" i="41"/>
  <c r="X3124" i="41"/>
  <c r="M3049" i="41"/>
  <c r="L3049" i="41"/>
  <c r="M3054" i="41"/>
  <c r="L3054" i="41"/>
  <c r="L3052" i="41"/>
  <c r="M3052" i="41"/>
  <c r="M3077" i="41"/>
  <c r="L3077" i="41"/>
  <c r="M3056" i="41"/>
  <c r="L3056" i="41"/>
  <c r="L3050" i="41"/>
  <c r="M3050" i="41"/>
  <c r="M3072" i="41"/>
  <c r="L3072" i="41"/>
  <c r="M3055" i="41"/>
  <c r="L3055" i="41"/>
  <c r="L3053" i="41"/>
  <c r="M3053" i="41"/>
  <c r="M3051" i="41"/>
  <c r="L3051" i="41"/>
  <c r="M3045" i="41"/>
  <c r="L3045" i="41"/>
  <c r="M3046" i="41"/>
  <c r="L3046" i="41"/>
  <c r="L3076" i="41"/>
  <c r="M3076" i="41"/>
  <c r="M3048" i="41"/>
  <c r="L3048" i="41"/>
  <c r="M3071" i="41"/>
  <c r="L3071" i="41"/>
  <c r="L3075" i="41"/>
  <c r="M3075" i="41"/>
  <c r="G3080" i="41"/>
  <c r="M3047" i="41"/>
  <c r="L3047" i="41"/>
  <c r="J3133" i="41"/>
  <c r="J3156" i="41" s="1"/>
  <c r="U3131" i="41"/>
  <c r="U3154" i="41" s="1"/>
  <c r="D3130" i="41"/>
  <c r="D3153" i="41" s="1"/>
  <c r="A3175" i="41"/>
  <c r="D3133" i="41"/>
  <c r="D3156" i="41" s="1"/>
  <c r="P3131" i="41"/>
  <c r="P3154" i="41" s="1"/>
  <c r="S3133" i="41"/>
  <c r="S3156" i="41" s="1"/>
  <c r="B3133" i="41"/>
  <c r="B3156" i="41" s="1"/>
  <c r="H3131" i="41"/>
  <c r="H3154" i="41" s="1"/>
  <c r="N3133" i="41"/>
  <c r="N3156" i="41" s="1"/>
  <c r="G3132" i="41"/>
  <c r="G3155" i="41" s="1"/>
  <c r="X3130" i="41"/>
  <c r="M3074" i="41"/>
  <c r="L3074" i="41"/>
  <c r="L3079" i="41"/>
  <c r="M3079" i="41"/>
  <c r="M3034" i="41"/>
  <c r="M3121" i="41" l="1"/>
  <c r="L3121" i="41"/>
  <c r="M3100" i="41"/>
  <c r="L3100" i="41"/>
  <c r="I3118" i="41"/>
  <c r="I3121" i="41"/>
  <c r="W3124" i="41"/>
  <c r="R3124" i="41" s="1"/>
  <c r="I3125" i="41"/>
  <c r="I3115" i="41"/>
  <c r="W3116" i="41"/>
  <c r="R3116" i="41" s="1"/>
  <c r="W3118" i="41"/>
  <c r="R3118" i="41" s="1"/>
  <c r="W3121" i="41"/>
  <c r="R3121" i="41" s="1"/>
  <c r="I3124" i="41"/>
  <c r="I3116" i="41"/>
  <c r="I3114" i="41"/>
  <c r="W3117" i="41"/>
  <c r="R3117" i="41" s="1"/>
  <c r="W3122" i="41"/>
  <c r="R3122" i="41" s="1"/>
  <c r="I3120" i="41"/>
  <c r="W3123" i="41"/>
  <c r="R3123" i="41" s="1"/>
  <c r="W3114" i="41"/>
  <c r="R3114" i="41" s="1"/>
  <c r="I3117" i="41"/>
  <c r="I3119" i="41"/>
  <c r="W3120" i="41"/>
  <c r="R3120" i="41" s="1"/>
  <c r="I3122" i="41"/>
  <c r="W3125" i="41"/>
  <c r="R3125" i="41" s="1"/>
  <c r="W3115" i="41"/>
  <c r="R3115" i="41" s="1"/>
  <c r="W3119" i="41"/>
  <c r="R3119" i="41" s="1"/>
  <c r="I3123" i="41"/>
  <c r="L3101" i="41"/>
  <c r="M3101" i="41"/>
  <c r="M3094" i="41"/>
  <c r="L3094" i="41"/>
  <c r="G3126" i="41"/>
  <c r="M3122" i="41"/>
  <c r="L3122" i="41"/>
  <c r="L3116" i="41"/>
  <c r="M3116" i="41"/>
  <c r="M3091" i="41"/>
  <c r="L3091" i="41"/>
  <c r="M3124" i="41"/>
  <c r="L3124" i="41"/>
  <c r="L3114" i="41"/>
  <c r="M3114" i="41"/>
  <c r="M3097" i="41"/>
  <c r="L3097" i="41"/>
  <c r="M3123" i="41"/>
  <c r="L3123" i="41"/>
  <c r="M3117" i="41"/>
  <c r="L3117" i="41"/>
  <c r="M3096" i="41"/>
  <c r="L3096" i="41"/>
  <c r="M3120" i="41"/>
  <c r="L3120" i="41"/>
  <c r="X3153" i="41"/>
  <c r="X3163" i="41"/>
  <c r="F3140" i="41"/>
  <c r="X3164" i="41"/>
  <c r="I3141" i="41"/>
  <c r="F3166" i="41"/>
  <c r="X3143" i="41"/>
  <c r="F3169" i="41"/>
  <c r="F3161" i="41"/>
  <c r="F3163" i="41"/>
  <c r="X3140" i="41"/>
  <c r="F3164" i="41"/>
  <c r="W3141" i="41"/>
  <c r="R3141" i="41" s="1"/>
  <c r="F3165" i="41"/>
  <c r="X3166" i="41"/>
  <c r="F3143" i="41"/>
  <c r="I3144" i="41"/>
  <c r="X3169" i="41"/>
  <c r="F3148" i="41"/>
  <c r="X3161" i="41"/>
  <c r="I3140" i="41"/>
  <c r="W3142" i="41"/>
  <c r="R3142" i="41" s="1"/>
  <c r="X3165" i="41"/>
  <c r="I3143" i="41"/>
  <c r="X3167" i="41"/>
  <c r="F3145" i="41"/>
  <c r="I3146" i="41"/>
  <c r="F3147" i="41"/>
  <c r="I3138" i="41"/>
  <c r="X3139" i="41"/>
  <c r="W3143" i="41"/>
  <c r="R3143" i="41" s="1"/>
  <c r="F3167" i="41"/>
  <c r="W3144" i="41"/>
  <c r="R3144" i="41" s="1"/>
  <c r="F3146" i="41"/>
  <c r="X3147" i="41"/>
  <c r="F3160" i="41"/>
  <c r="I3137" i="41"/>
  <c r="X3138" i="41"/>
  <c r="X3162" i="41"/>
  <c r="W3145" i="41"/>
  <c r="R3145" i="41" s="1"/>
  <c r="X3146" i="41"/>
  <c r="X3170" i="41"/>
  <c r="W3147" i="41"/>
  <c r="R3147" i="41" s="1"/>
  <c r="F3171" i="41"/>
  <c r="X3137" i="41"/>
  <c r="F3137" i="41"/>
  <c r="F3138" i="41"/>
  <c r="F3139" i="41"/>
  <c r="F3162" i="41"/>
  <c r="X3142" i="41"/>
  <c r="F3144" i="41"/>
  <c r="F3168" i="41"/>
  <c r="W3146" i="41"/>
  <c r="R3146" i="41" s="1"/>
  <c r="F3170" i="41"/>
  <c r="X3148" i="41"/>
  <c r="X3160" i="41"/>
  <c r="W3138" i="41"/>
  <c r="R3138" i="41" s="1"/>
  <c r="I3139" i="41"/>
  <c r="W3140" i="41"/>
  <c r="R3140" i="41" s="1"/>
  <c r="X3141" i="41"/>
  <c r="I3142" i="41"/>
  <c r="X3144" i="41"/>
  <c r="I3145" i="41"/>
  <c r="X3168" i="41"/>
  <c r="I3147" i="41"/>
  <c r="I3148" i="41"/>
  <c r="X3171" i="41"/>
  <c r="W3137" i="41"/>
  <c r="R3137" i="41" s="1"/>
  <c r="W3139" i="41"/>
  <c r="R3139" i="41" s="1"/>
  <c r="F3141" i="41"/>
  <c r="F3142" i="41"/>
  <c r="X3145" i="41"/>
  <c r="W3148" i="41"/>
  <c r="R3148" i="41" s="1"/>
  <c r="S3179" i="41"/>
  <c r="S3202" i="41" s="1"/>
  <c r="B3179" i="41"/>
  <c r="B3202" i="41" s="1"/>
  <c r="H3177" i="41"/>
  <c r="H3200" i="41" s="1"/>
  <c r="N3179" i="41"/>
  <c r="N3202" i="41" s="1"/>
  <c r="G3178" i="41"/>
  <c r="G3201" i="41" s="1"/>
  <c r="X3176" i="41"/>
  <c r="J3179" i="41"/>
  <c r="J3202" i="41" s="1"/>
  <c r="U3177" i="41"/>
  <c r="U3200" i="41" s="1"/>
  <c r="D3179" i="41"/>
  <c r="D3202" i="41" s="1"/>
  <c r="P3177" i="41"/>
  <c r="P3200" i="41" s="1"/>
  <c r="D3176" i="41"/>
  <c r="D3199" i="41" s="1"/>
  <c r="A3221" i="41"/>
  <c r="M3093" i="41"/>
  <c r="L3093" i="41"/>
  <c r="L3095" i="41"/>
  <c r="M3095" i="41"/>
  <c r="M3098" i="41"/>
  <c r="L3098" i="41"/>
  <c r="M3080" i="41"/>
  <c r="M3057" i="41"/>
  <c r="M3115" i="41"/>
  <c r="L3115" i="41"/>
  <c r="M3092" i="41"/>
  <c r="L3092" i="41"/>
  <c r="G3103" i="41"/>
  <c r="L3102" i="41"/>
  <c r="M3102" i="41"/>
  <c r="M3099" i="41"/>
  <c r="L3099" i="41"/>
  <c r="M3118" i="41"/>
  <c r="L3118" i="41"/>
  <c r="M3125" i="41"/>
  <c r="L3125" i="41"/>
  <c r="M3119" i="41"/>
  <c r="L3119" i="41"/>
  <c r="M3142" i="41" l="1"/>
  <c r="L3142" i="41"/>
  <c r="M3170" i="41"/>
  <c r="L3170" i="41"/>
  <c r="L3169" i="41"/>
  <c r="M3169" i="41"/>
  <c r="M3163" i="41"/>
  <c r="L3163" i="41"/>
  <c r="M3146" i="41"/>
  <c r="L3146" i="41"/>
  <c r="M3167" i="41"/>
  <c r="L3167" i="41"/>
  <c r="W3171" i="41"/>
  <c r="R3171" i="41" s="1"/>
  <c r="I3160" i="41"/>
  <c r="I3168" i="41"/>
  <c r="W3160" i="41"/>
  <c r="R3160" i="41" s="1"/>
  <c r="W3163" i="41"/>
  <c r="R3163" i="41" s="1"/>
  <c r="W3164" i="41"/>
  <c r="R3164" i="41" s="1"/>
  <c r="I3166" i="41"/>
  <c r="I3169" i="41"/>
  <c r="W3161" i="41"/>
  <c r="R3161" i="41" s="1"/>
  <c r="I3165" i="41"/>
  <c r="W3166" i="41"/>
  <c r="R3166" i="41" s="1"/>
  <c r="W3169" i="41"/>
  <c r="R3169" i="41" s="1"/>
  <c r="I3163" i="41"/>
  <c r="I3164" i="41"/>
  <c r="W3165" i="41"/>
  <c r="R3165" i="41" s="1"/>
  <c r="I3167" i="41"/>
  <c r="I3161" i="41"/>
  <c r="W3167" i="41"/>
  <c r="R3167" i="41" s="1"/>
  <c r="I3162" i="41"/>
  <c r="I3170" i="41"/>
  <c r="W3162" i="41"/>
  <c r="R3162" i="41" s="1"/>
  <c r="W3168" i="41"/>
  <c r="R3168" i="41" s="1"/>
  <c r="W3170" i="41"/>
  <c r="R3170" i="41" s="1"/>
  <c r="I3171" i="41"/>
  <c r="M3103" i="41"/>
  <c r="L3145" i="41"/>
  <c r="M3145" i="41"/>
  <c r="L3168" i="41"/>
  <c r="M3168" i="41"/>
  <c r="L3160" i="41"/>
  <c r="M3160" i="41"/>
  <c r="M3171" i="41"/>
  <c r="L3171" i="41"/>
  <c r="M3140" i="41"/>
  <c r="L3140" i="41"/>
  <c r="M3148" i="41"/>
  <c r="L3148" i="41"/>
  <c r="M3162" i="41"/>
  <c r="L3162" i="41"/>
  <c r="M3165" i="41"/>
  <c r="L3165" i="41"/>
  <c r="L3166" i="41"/>
  <c r="M3166" i="41"/>
  <c r="L3143" i="41"/>
  <c r="M3143" i="41"/>
  <c r="X3183" i="41"/>
  <c r="X3184" i="41"/>
  <c r="X3208" i="41"/>
  <c r="F3186" i="41"/>
  <c r="I3187" i="41"/>
  <c r="F3211" i="41"/>
  <c r="F3189" i="41"/>
  <c r="X3191" i="41"/>
  <c r="F3214" i="41"/>
  <c r="X3193" i="41"/>
  <c r="W3194" i="41"/>
  <c r="R3194" i="41" s="1"/>
  <c r="W3183" i="41"/>
  <c r="R3183" i="41" s="1"/>
  <c r="F3207" i="41"/>
  <c r="X3187" i="41"/>
  <c r="X3188" i="41"/>
  <c r="I3189" i="41"/>
  <c r="X3212" i="41"/>
  <c r="I3191" i="41"/>
  <c r="F3215" i="41"/>
  <c r="I3193" i="41"/>
  <c r="X3216" i="41"/>
  <c r="F3183" i="41"/>
  <c r="X3207" i="41"/>
  <c r="I3188" i="41"/>
  <c r="X3189" i="41"/>
  <c r="F3212" i="41"/>
  <c r="X3190" i="41"/>
  <c r="F3191" i="41"/>
  <c r="I3192" i="41"/>
  <c r="F3217" i="41"/>
  <c r="F3194" i="41"/>
  <c r="X3199" i="41"/>
  <c r="F3206" i="41"/>
  <c r="F3209" i="41"/>
  <c r="F3187" i="41"/>
  <c r="W3189" i="41"/>
  <c r="R3189" i="41" s="1"/>
  <c r="W3192" i="41"/>
  <c r="R3192" i="41" s="1"/>
  <c r="I3184" i="41"/>
  <c r="F3185" i="41"/>
  <c r="I3186" i="41"/>
  <c r="X3210" i="41"/>
  <c r="W3187" i="41"/>
  <c r="R3187" i="41" s="1"/>
  <c r="F3190" i="41"/>
  <c r="X3215" i="41"/>
  <c r="X3217" i="41"/>
  <c r="F3184" i="41"/>
  <c r="X3185" i="41"/>
  <c r="F3208" i="41"/>
  <c r="X3186" i="41"/>
  <c r="F3210" i="41"/>
  <c r="F3188" i="41"/>
  <c r="W3190" i="41"/>
  <c r="R3190" i="41" s="1"/>
  <c r="X3192" i="41"/>
  <c r="F3193" i="41"/>
  <c r="I3183" i="41"/>
  <c r="W3184" i="41"/>
  <c r="R3184" i="41" s="1"/>
  <c r="I3185" i="41"/>
  <c r="W3186" i="41"/>
  <c r="R3186" i="41" s="1"/>
  <c r="X3209" i="41"/>
  <c r="X3213" i="41"/>
  <c r="W3191" i="41"/>
  <c r="R3191" i="41" s="1"/>
  <c r="F3192" i="41"/>
  <c r="W3193" i="41"/>
  <c r="R3193" i="41" s="1"/>
  <c r="F3216" i="41"/>
  <c r="I3194" i="41"/>
  <c r="X3206" i="41"/>
  <c r="W3185" i="41"/>
  <c r="R3185" i="41" s="1"/>
  <c r="W3188" i="41"/>
  <c r="R3188" i="41" s="1"/>
  <c r="X3211" i="41"/>
  <c r="I3190" i="41"/>
  <c r="F3213" i="41"/>
  <c r="X3214" i="41"/>
  <c r="X3194" i="41"/>
  <c r="L3144" i="41"/>
  <c r="M3144" i="41"/>
  <c r="G3149" i="41"/>
  <c r="M3138" i="41"/>
  <c r="L3138" i="41"/>
  <c r="M3139" i="41"/>
  <c r="L3139" i="41"/>
  <c r="M3126" i="41"/>
  <c r="M3147" i="41"/>
  <c r="L3147" i="41"/>
  <c r="L3137" i="41"/>
  <c r="M3137" i="41"/>
  <c r="D3225" i="41"/>
  <c r="D3248" i="41" s="1"/>
  <c r="P3223" i="41"/>
  <c r="P3246" i="41" s="1"/>
  <c r="D3222" i="41"/>
  <c r="D3245" i="41" s="1"/>
  <c r="A3267" i="41"/>
  <c r="S3225" i="41"/>
  <c r="S3248" i="41" s="1"/>
  <c r="B3225" i="41"/>
  <c r="B3248" i="41" s="1"/>
  <c r="H3223" i="41"/>
  <c r="H3246" i="41" s="1"/>
  <c r="N3225" i="41"/>
  <c r="N3248" i="41" s="1"/>
  <c r="G3224" i="41"/>
  <c r="G3247" i="41" s="1"/>
  <c r="X3222" i="41"/>
  <c r="J3225" i="41"/>
  <c r="J3248" i="41" s="1"/>
  <c r="U3223" i="41"/>
  <c r="U3246" i="41" s="1"/>
  <c r="M3141" i="41"/>
  <c r="L3141" i="41"/>
  <c r="G3172" i="41"/>
  <c r="M3161" i="41"/>
  <c r="L3161" i="41"/>
  <c r="M3164" i="41"/>
  <c r="L3164" i="41"/>
  <c r="G3195" i="41" l="1"/>
  <c r="M3187" i="41"/>
  <c r="L3187" i="41"/>
  <c r="M3185" i="41"/>
  <c r="L3185" i="41"/>
  <c r="M3192" i="41"/>
  <c r="L3192" i="41"/>
  <c r="L3217" i="41"/>
  <c r="M3217" i="41"/>
  <c r="M3216" i="41"/>
  <c r="L3216" i="41"/>
  <c r="M3188" i="41"/>
  <c r="L3188" i="41"/>
  <c r="M3211" i="41"/>
  <c r="L3211" i="41"/>
  <c r="M3213" i="41"/>
  <c r="L3213" i="41"/>
  <c r="M3215" i="41"/>
  <c r="L3215" i="41"/>
  <c r="M3209" i="41"/>
  <c r="L3209" i="41"/>
  <c r="L3190" i="41"/>
  <c r="M3190" i="41"/>
  <c r="L3208" i="41"/>
  <c r="M3208" i="41"/>
  <c r="F3229" i="41"/>
  <c r="X3230" i="41"/>
  <c r="F3231" i="41"/>
  <c r="I3232" i="41"/>
  <c r="W3234" i="41"/>
  <c r="R3234" i="41" s="1"/>
  <c r="W3236" i="41"/>
  <c r="R3236" i="41" s="1"/>
  <c r="X3259" i="41"/>
  <c r="X3237" i="41"/>
  <c r="X3238" i="41"/>
  <c r="W3239" i="41"/>
  <c r="R3239" i="41" s="1"/>
  <c r="F3262" i="41"/>
  <c r="F3240" i="41"/>
  <c r="W3229" i="41"/>
  <c r="R3229" i="41" s="1"/>
  <c r="W3231" i="41"/>
  <c r="R3231" i="41" s="1"/>
  <c r="X3232" i="41"/>
  <c r="F3233" i="41"/>
  <c r="F3259" i="41"/>
  <c r="F3238" i="41"/>
  <c r="W3230" i="41"/>
  <c r="R3230" i="41" s="1"/>
  <c r="W3233" i="41"/>
  <c r="R3233" i="41" s="1"/>
  <c r="X3234" i="41"/>
  <c r="I3235" i="41"/>
  <c r="X3236" i="41"/>
  <c r="W3238" i="41"/>
  <c r="R3238" i="41" s="1"/>
  <c r="X3239" i="41"/>
  <c r="I3231" i="41"/>
  <c r="I3234" i="41"/>
  <c r="X3258" i="41"/>
  <c r="I3239" i="41"/>
  <c r="F3263" i="41"/>
  <c r="X3252" i="41"/>
  <c r="I3229" i="41"/>
  <c r="F3230" i="41"/>
  <c r="X3231" i="41"/>
  <c r="I3233" i="41"/>
  <c r="F3234" i="41"/>
  <c r="F3258" i="41"/>
  <c r="X3235" i="41"/>
  <c r="X3260" i="41"/>
  <c r="W3237" i="41"/>
  <c r="R3237" i="41" s="1"/>
  <c r="I3240" i="41"/>
  <c r="F3252" i="41"/>
  <c r="X3255" i="41"/>
  <c r="W3232" i="41"/>
  <c r="R3232" i="41" s="1"/>
  <c r="W3235" i="41"/>
  <c r="R3235" i="41" s="1"/>
  <c r="F3236" i="41"/>
  <c r="F3260" i="41"/>
  <c r="X3261" i="41"/>
  <c r="X3263" i="41"/>
  <c r="X3240" i="41"/>
  <c r="X3245" i="41"/>
  <c r="X3229" i="41"/>
  <c r="X3253" i="41"/>
  <c r="X3254" i="41"/>
  <c r="F3255" i="41"/>
  <c r="F3256" i="41"/>
  <c r="F3257" i="41"/>
  <c r="I3237" i="41"/>
  <c r="F3261" i="41"/>
  <c r="W3240" i="41"/>
  <c r="R3240" i="41" s="1"/>
  <c r="I3230" i="41"/>
  <c r="F3253" i="41"/>
  <c r="F3254" i="41"/>
  <c r="F3232" i="41"/>
  <c r="X3233" i="41"/>
  <c r="X3256" i="41"/>
  <c r="X3257" i="41"/>
  <c r="F3235" i="41"/>
  <c r="I3236" i="41"/>
  <c r="F3237" i="41"/>
  <c r="I3238" i="41"/>
  <c r="F3239" i="41"/>
  <c r="X3262" i="41"/>
  <c r="M3149" i="41"/>
  <c r="L3206" i="41"/>
  <c r="M3206" i="41"/>
  <c r="M3193" i="41"/>
  <c r="L3193" i="41"/>
  <c r="M3184" i="41"/>
  <c r="L3184" i="41"/>
  <c r="M3172" i="41"/>
  <c r="N3271" i="41"/>
  <c r="N3294" i="41" s="1"/>
  <c r="G3270" i="41"/>
  <c r="G3293" i="41" s="1"/>
  <c r="X3268" i="41"/>
  <c r="J3271" i="41"/>
  <c r="J3294" i="41" s="1"/>
  <c r="U3269" i="41"/>
  <c r="U3292" i="41" s="1"/>
  <c r="D3268" i="41"/>
  <c r="D3291" i="41" s="1"/>
  <c r="A3313" i="41"/>
  <c r="D3271" i="41"/>
  <c r="D3294" i="41" s="1"/>
  <c r="P3269" i="41"/>
  <c r="P3292" i="41" s="1"/>
  <c r="S3271" i="41"/>
  <c r="S3294" i="41" s="1"/>
  <c r="B3271" i="41"/>
  <c r="B3294" i="41" s="1"/>
  <c r="H3269" i="41"/>
  <c r="H3292" i="41" s="1"/>
  <c r="M3194" i="41"/>
  <c r="L3194" i="41"/>
  <c r="L3186" i="41"/>
  <c r="M3186" i="41"/>
  <c r="M3210" i="41"/>
  <c r="L3210" i="41"/>
  <c r="G3218" i="41"/>
  <c r="M3189" i="41"/>
  <c r="L3189" i="41"/>
  <c r="M3212" i="41"/>
  <c r="L3212" i="41"/>
  <c r="M3183" i="41"/>
  <c r="L3183" i="41"/>
  <c r="M3207" i="41"/>
  <c r="L3207" i="41"/>
  <c r="L3214" i="41"/>
  <c r="M3214" i="41"/>
  <c r="I3215" i="41"/>
  <c r="W3217" i="41"/>
  <c r="R3217" i="41" s="1"/>
  <c r="I3209" i="41"/>
  <c r="W3215" i="41"/>
  <c r="R3215" i="41" s="1"/>
  <c r="I3210" i="41"/>
  <c r="I3213" i="41"/>
  <c r="W3206" i="41"/>
  <c r="R3206" i="41" s="1"/>
  <c r="I3206" i="41"/>
  <c r="I3208" i="41"/>
  <c r="W3209" i="41"/>
  <c r="R3209" i="41" s="1"/>
  <c r="I3211" i="41"/>
  <c r="W3213" i="41"/>
  <c r="R3213" i="41" s="1"/>
  <c r="I3214" i="41"/>
  <c r="W3211" i="41"/>
  <c r="R3211" i="41" s="1"/>
  <c r="W3214" i="41"/>
  <c r="R3214" i="41" s="1"/>
  <c r="I3216" i="41"/>
  <c r="I3207" i="41"/>
  <c r="W3208" i="41"/>
  <c r="R3208" i="41" s="1"/>
  <c r="W3210" i="41"/>
  <c r="R3210" i="41" s="1"/>
  <c r="I3212" i="41"/>
  <c r="W3207" i="41"/>
  <c r="R3207" i="41" s="1"/>
  <c r="W3212" i="41"/>
  <c r="R3212" i="41" s="1"/>
  <c r="W3216" i="41"/>
  <c r="R3216" i="41" s="1"/>
  <c r="I3217" i="41"/>
  <c r="M3191" i="41"/>
  <c r="L3191" i="41"/>
  <c r="M3260" i="41" l="1"/>
  <c r="L3260" i="41"/>
  <c r="M3252" i="41"/>
  <c r="L3252" i="41"/>
  <c r="L3236" i="41"/>
  <c r="M3236" i="41"/>
  <c r="M3232" i="41"/>
  <c r="L3232" i="41"/>
  <c r="M3259" i="41"/>
  <c r="L3259" i="41"/>
  <c r="M3254" i="41"/>
  <c r="L3254" i="41"/>
  <c r="M3235" i="41"/>
  <c r="L3235" i="41"/>
  <c r="M3253" i="41"/>
  <c r="L3253" i="41"/>
  <c r="M3234" i="41"/>
  <c r="L3234" i="41"/>
  <c r="F3275" i="41"/>
  <c r="F3298" i="41"/>
  <c r="X3301" i="41"/>
  <c r="X3278" i="41"/>
  <c r="X3302" i="41"/>
  <c r="F3280" i="41"/>
  <c r="F3284" i="41"/>
  <c r="F3307" i="41"/>
  <c r="F3309" i="41"/>
  <c r="X3291" i="41"/>
  <c r="X3275" i="41"/>
  <c r="X3277" i="41"/>
  <c r="F3301" i="41"/>
  <c r="W3278" i="41"/>
  <c r="R3278" i="41" s="1"/>
  <c r="F3302" i="41"/>
  <c r="I3280" i="41"/>
  <c r="I3283" i="41"/>
  <c r="W3284" i="41"/>
  <c r="R3284" i="41" s="1"/>
  <c r="X3308" i="41"/>
  <c r="F3286" i="41"/>
  <c r="I3276" i="41"/>
  <c r="X3279" i="41"/>
  <c r="F3304" i="41"/>
  <c r="X3281" i="41"/>
  <c r="X3282" i="41"/>
  <c r="F3308" i="41"/>
  <c r="X3309" i="41"/>
  <c r="X3276" i="41"/>
  <c r="F3279" i="41"/>
  <c r="X3304" i="41"/>
  <c r="I3281" i="41"/>
  <c r="W3282" i="41"/>
  <c r="R3282" i="41" s="1"/>
  <c r="X3284" i="41"/>
  <c r="I3285" i="41"/>
  <c r="X3286" i="41"/>
  <c r="X3299" i="41"/>
  <c r="F3276" i="41"/>
  <c r="W3279" i="41"/>
  <c r="R3279" i="41" s="1"/>
  <c r="W3280" i="41"/>
  <c r="R3280" i="41" s="1"/>
  <c r="F3281" i="41"/>
  <c r="F3305" i="41"/>
  <c r="F3285" i="41"/>
  <c r="W3286" i="41"/>
  <c r="R3286" i="41" s="1"/>
  <c r="W3275" i="41"/>
  <c r="R3275" i="41" s="1"/>
  <c r="F3299" i="41"/>
  <c r="W3276" i="41"/>
  <c r="R3276" i="41" s="1"/>
  <c r="X3300" i="41"/>
  <c r="I3277" i="41"/>
  <c r="X3303" i="41"/>
  <c r="F3282" i="41"/>
  <c r="X3305" i="41"/>
  <c r="X3283" i="41"/>
  <c r="X3306" i="41"/>
  <c r="X3285" i="41"/>
  <c r="X3298" i="41"/>
  <c r="F3300" i="41"/>
  <c r="F3277" i="41"/>
  <c r="F3278" i="41"/>
  <c r="I3279" i="41"/>
  <c r="F3303" i="41"/>
  <c r="X3280" i="41"/>
  <c r="I3282" i="41"/>
  <c r="F3283" i="41"/>
  <c r="F3306" i="41"/>
  <c r="I3284" i="41"/>
  <c r="W3285" i="41"/>
  <c r="R3285" i="41" s="1"/>
  <c r="I3286" i="41"/>
  <c r="I3275" i="41"/>
  <c r="W3277" i="41"/>
  <c r="R3277" i="41" s="1"/>
  <c r="I3278" i="41"/>
  <c r="W3281" i="41"/>
  <c r="R3281" i="41" s="1"/>
  <c r="W3283" i="41"/>
  <c r="R3283" i="41" s="1"/>
  <c r="X3307" i="41"/>
  <c r="M3218" i="41"/>
  <c r="L3229" i="41"/>
  <c r="M3229" i="41"/>
  <c r="M3258" i="41"/>
  <c r="L3258" i="41"/>
  <c r="M3257" i="41"/>
  <c r="L3257" i="41"/>
  <c r="W3253" i="41"/>
  <c r="R3253" i="41" s="1"/>
  <c r="W3254" i="41"/>
  <c r="R3254" i="41" s="1"/>
  <c r="I3256" i="41"/>
  <c r="I3257" i="41"/>
  <c r="I3260" i="41"/>
  <c r="W3261" i="41"/>
  <c r="R3261" i="41" s="1"/>
  <c r="I3263" i="41"/>
  <c r="I3255" i="41"/>
  <c r="W3256" i="41"/>
  <c r="R3256" i="41" s="1"/>
  <c r="W3257" i="41"/>
  <c r="R3257" i="41" s="1"/>
  <c r="W3262" i="41"/>
  <c r="R3262" i="41" s="1"/>
  <c r="I3253" i="41"/>
  <c r="I3254" i="41"/>
  <c r="W3259" i="41"/>
  <c r="R3259" i="41" s="1"/>
  <c r="I3252" i="41"/>
  <c r="I3262" i="41"/>
  <c r="I3259" i="41"/>
  <c r="I3258" i="41"/>
  <c r="W3258" i="41"/>
  <c r="R3258" i="41" s="1"/>
  <c r="W3260" i="41"/>
  <c r="R3260" i="41" s="1"/>
  <c r="W3263" i="41"/>
  <c r="R3263" i="41" s="1"/>
  <c r="W3252" i="41"/>
  <c r="R3252" i="41" s="1"/>
  <c r="W3255" i="41"/>
  <c r="R3255" i="41" s="1"/>
  <c r="I3261" i="41"/>
  <c r="M3255" i="41"/>
  <c r="L3255" i="41"/>
  <c r="M3256" i="41"/>
  <c r="L3256" i="41"/>
  <c r="M3240" i="41"/>
  <c r="L3240" i="41"/>
  <c r="G3264" i="41"/>
  <c r="M3231" i="41"/>
  <c r="L3231" i="41"/>
  <c r="M3230" i="41"/>
  <c r="L3230" i="41"/>
  <c r="M3195" i="41"/>
  <c r="M3262" i="41"/>
  <c r="L3262" i="41"/>
  <c r="M3233" i="41"/>
  <c r="L3233" i="41"/>
  <c r="L3263" i="41"/>
  <c r="M3263" i="41"/>
  <c r="M3239" i="41"/>
  <c r="L3239" i="41"/>
  <c r="M3238" i="41"/>
  <c r="L3238" i="41"/>
  <c r="G3241" i="41"/>
  <c r="S3317" i="41"/>
  <c r="S3340" i="41" s="1"/>
  <c r="B3317" i="41"/>
  <c r="B3340" i="41" s="1"/>
  <c r="H3315" i="41"/>
  <c r="H3338" i="41" s="1"/>
  <c r="N3317" i="41"/>
  <c r="N3340" i="41" s="1"/>
  <c r="G3316" i="41"/>
  <c r="G3339" i="41" s="1"/>
  <c r="X3314" i="41"/>
  <c r="J3317" i="41"/>
  <c r="J3340" i="41" s="1"/>
  <c r="U3315" i="41"/>
  <c r="U3338" i="41" s="1"/>
  <c r="D3317" i="41"/>
  <c r="D3340" i="41" s="1"/>
  <c r="P3315" i="41"/>
  <c r="P3338" i="41" s="1"/>
  <c r="D3314" i="41"/>
  <c r="D3337" i="41" s="1"/>
  <c r="A3359" i="41"/>
  <c r="M3261" i="41"/>
  <c r="L3261" i="41"/>
  <c r="M3237" i="41"/>
  <c r="L3237" i="41"/>
  <c r="M3285" i="41" l="1"/>
  <c r="L3285" i="41"/>
  <c r="M3304" i="41"/>
  <c r="L3304" i="41"/>
  <c r="M3279" i="41"/>
  <c r="L3279" i="41"/>
  <c r="F3344" i="41"/>
  <c r="X3345" i="41"/>
  <c r="W3322" i="41"/>
  <c r="R3322" i="41" s="1"/>
  <c r="F3346" i="41"/>
  <c r="F3347" i="41"/>
  <c r="X3349" i="41"/>
  <c r="X3327" i="41"/>
  <c r="X3328" i="41"/>
  <c r="F3329" i="41"/>
  <c r="X3352" i="41"/>
  <c r="F3330" i="41"/>
  <c r="F3321" i="41"/>
  <c r="I3323" i="41"/>
  <c r="X3346" i="41"/>
  <c r="X3347" i="41"/>
  <c r="F3325" i="41"/>
  <c r="F3349" i="41"/>
  <c r="F3328" i="41"/>
  <c r="W3329" i="41"/>
  <c r="R3329" i="41" s="1"/>
  <c r="X3330" i="41"/>
  <c r="X3331" i="41"/>
  <c r="I3332" i="41"/>
  <c r="I3321" i="41"/>
  <c r="X3321" i="41"/>
  <c r="W3323" i="41"/>
  <c r="R3323" i="41" s="1"/>
  <c r="W3324" i="41"/>
  <c r="R3324" i="41" s="1"/>
  <c r="F3326" i="41"/>
  <c r="W3328" i="41"/>
  <c r="R3328" i="41" s="1"/>
  <c r="I3331" i="41"/>
  <c r="W3332" i="41"/>
  <c r="R3332" i="41" s="1"/>
  <c r="X3344" i="41"/>
  <c r="X3348" i="41"/>
  <c r="X3326" i="41"/>
  <c r="I3329" i="41"/>
  <c r="F3353" i="41"/>
  <c r="X3337" i="41"/>
  <c r="X3323" i="41"/>
  <c r="F3324" i="41"/>
  <c r="X3325" i="41"/>
  <c r="F3348" i="41"/>
  <c r="I3326" i="41"/>
  <c r="F3350" i="41"/>
  <c r="F3327" i="41"/>
  <c r="X3353" i="41"/>
  <c r="F3332" i="41"/>
  <c r="F3355" i="41"/>
  <c r="W3321" i="41"/>
  <c r="R3321" i="41" s="1"/>
  <c r="I3322" i="41"/>
  <c r="I3324" i="41"/>
  <c r="X3350" i="41"/>
  <c r="I3327" i="41"/>
  <c r="X3351" i="41"/>
  <c r="I3330" i="41"/>
  <c r="F3331" i="41"/>
  <c r="F3322" i="41"/>
  <c r="X3324" i="41"/>
  <c r="I3325" i="41"/>
  <c r="W3327" i="41"/>
  <c r="R3327" i="41" s="1"/>
  <c r="F3351" i="41"/>
  <c r="W3330" i="41"/>
  <c r="R3330" i="41" s="1"/>
  <c r="F3354" i="41"/>
  <c r="X3332" i="41"/>
  <c r="X3355" i="41"/>
  <c r="F3345" i="41"/>
  <c r="X3322" i="41"/>
  <c r="F3323" i="41"/>
  <c r="W3325" i="41"/>
  <c r="R3325" i="41" s="1"/>
  <c r="W3326" i="41"/>
  <c r="R3326" i="41" s="1"/>
  <c r="I3328" i="41"/>
  <c r="X3329" i="41"/>
  <c r="F3352" i="41"/>
  <c r="W3331" i="41"/>
  <c r="R3331" i="41" s="1"/>
  <c r="X3354" i="41"/>
  <c r="M3280" i="41"/>
  <c r="L3280" i="41"/>
  <c r="L3306" i="41"/>
  <c r="M3306" i="41"/>
  <c r="L3302" i="41"/>
  <c r="M3302" i="41"/>
  <c r="M3241" i="41"/>
  <c r="L3283" i="41"/>
  <c r="M3283" i="41"/>
  <c r="L3299" i="41"/>
  <c r="M3299" i="41"/>
  <c r="L3276" i="41"/>
  <c r="M3276" i="41"/>
  <c r="M3277" i="41"/>
  <c r="L3277" i="41"/>
  <c r="M3278" i="41"/>
  <c r="L3278" i="41"/>
  <c r="J3363" i="41"/>
  <c r="J3386" i="41" s="1"/>
  <c r="U3361" i="41"/>
  <c r="U3384" i="41" s="1"/>
  <c r="D3363" i="41"/>
  <c r="D3386" i="41" s="1"/>
  <c r="P3361" i="41"/>
  <c r="P3384" i="41" s="1"/>
  <c r="D3360" i="41"/>
  <c r="D3383" i="41" s="1"/>
  <c r="A3405" i="41"/>
  <c r="S3363" i="41"/>
  <c r="S3386" i="41" s="1"/>
  <c r="B3363" i="41"/>
  <c r="B3386" i="41" s="1"/>
  <c r="H3361" i="41"/>
  <c r="H3384" i="41" s="1"/>
  <c r="N3363" i="41"/>
  <c r="N3386" i="41" s="1"/>
  <c r="G3362" i="41"/>
  <c r="G3385" i="41" s="1"/>
  <c r="X3360" i="41"/>
  <c r="L3305" i="41"/>
  <c r="M3305" i="41"/>
  <c r="M3286" i="41"/>
  <c r="L3286" i="41"/>
  <c r="M3309" i="41"/>
  <c r="L3309" i="41"/>
  <c r="L3308" i="41"/>
  <c r="M3308" i="41"/>
  <c r="L3275" i="41"/>
  <c r="M3275" i="41"/>
  <c r="M3301" i="41"/>
  <c r="L3301" i="41"/>
  <c r="W3300" i="41"/>
  <c r="R3300" i="41" s="1"/>
  <c r="I3303" i="41"/>
  <c r="I3306" i="41"/>
  <c r="W3307" i="41"/>
  <c r="R3307" i="41" s="1"/>
  <c r="I3298" i="41"/>
  <c r="W3301" i="41"/>
  <c r="R3301" i="41" s="1"/>
  <c r="W3302" i="41"/>
  <c r="R3302" i="41" s="1"/>
  <c r="W3298" i="41"/>
  <c r="R3298" i="41" s="1"/>
  <c r="I3307" i="41"/>
  <c r="W3308" i="41"/>
  <c r="R3308" i="41" s="1"/>
  <c r="I3309" i="41"/>
  <c r="I3301" i="41"/>
  <c r="I3302" i="41"/>
  <c r="I3304" i="41"/>
  <c r="W3309" i="41"/>
  <c r="R3309" i="41" s="1"/>
  <c r="W3304" i="41"/>
  <c r="R3304" i="41" s="1"/>
  <c r="I3308" i="41"/>
  <c r="I3299" i="41"/>
  <c r="I3305" i="41"/>
  <c r="W3299" i="41"/>
  <c r="R3299" i="41" s="1"/>
  <c r="I3300" i="41"/>
  <c r="W3303" i="41"/>
  <c r="R3303" i="41" s="1"/>
  <c r="W3305" i="41"/>
  <c r="R3305" i="41" s="1"/>
  <c r="W3306" i="41"/>
  <c r="R3306" i="41" s="1"/>
  <c r="G3310" i="41"/>
  <c r="L3307" i="41"/>
  <c r="M3307" i="41"/>
  <c r="M3303" i="41"/>
  <c r="L3303" i="41"/>
  <c r="L3284" i="41"/>
  <c r="M3284" i="41"/>
  <c r="L3282" i="41"/>
  <c r="M3282" i="41"/>
  <c r="G3287" i="41"/>
  <c r="M3264" i="41"/>
  <c r="M3281" i="41"/>
  <c r="L3281" i="41"/>
  <c r="M3298" i="41"/>
  <c r="L3298" i="41"/>
  <c r="M3300" i="41"/>
  <c r="L3300" i="41"/>
  <c r="M3354" i="41" l="1"/>
  <c r="L3354" i="41"/>
  <c r="M3322" i="41"/>
  <c r="L3322" i="41"/>
  <c r="M3326" i="41"/>
  <c r="L3326" i="41"/>
  <c r="G3356" i="41"/>
  <c r="M3352" i="41"/>
  <c r="L3352" i="41"/>
  <c r="M3287" i="41"/>
  <c r="N3409" i="41"/>
  <c r="N3432" i="41" s="1"/>
  <c r="G3408" i="41"/>
  <c r="G3431" i="41" s="1"/>
  <c r="X3406" i="41"/>
  <c r="J3409" i="41"/>
  <c r="J3432" i="41" s="1"/>
  <c r="U3407" i="41"/>
  <c r="U3430" i="41" s="1"/>
  <c r="D3409" i="41"/>
  <c r="D3432" i="41" s="1"/>
  <c r="P3407" i="41"/>
  <c r="P3430" i="41" s="1"/>
  <c r="D3406" i="41"/>
  <c r="D3429" i="41" s="1"/>
  <c r="A3451" i="41"/>
  <c r="S3409" i="41"/>
  <c r="S3432" i="41" s="1"/>
  <c r="B3409" i="41"/>
  <c r="B3432" i="41" s="1"/>
  <c r="H3407" i="41"/>
  <c r="H3430" i="41" s="1"/>
  <c r="M3324" i="41"/>
  <c r="L3324" i="41"/>
  <c r="M3348" i="41"/>
  <c r="L3348" i="41"/>
  <c r="M3321" i="41"/>
  <c r="L3321" i="41"/>
  <c r="L3328" i="41"/>
  <c r="M3328" i="41"/>
  <c r="M3355" i="41"/>
  <c r="L3355" i="41"/>
  <c r="M3325" i="41"/>
  <c r="L3325" i="41"/>
  <c r="M3344" i="41"/>
  <c r="L3344" i="41"/>
  <c r="M3347" i="41"/>
  <c r="L3347" i="41"/>
  <c r="M3327" i="41"/>
  <c r="L3327" i="41"/>
  <c r="M3350" i="41"/>
  <c r="L3350" i="41"/>
  <c r="M3345" i="41"/>
  <c r="L3345" i="41"/>
  <c r="W3368" i="41"/>
  <c r="R3368" i="41" s="1"/>
  <c r="X3394" i="41"/>
  <c r="X3372" i="41"/>
  <c r="F3396" i="41"/>
  <c r="X3373" i="41"/>
  <c r="X3374" i="41"/>
  <c r="I3376" i="41"/>
  <c r="F3378" i="41"/>
  <c r="I3367" i="41"/>
  <c r="I3370" i="41"/>
  <c r="F3394" i="41"/>
  <c r="I3372" i="41"/>
  <c r="I3373" i="41"/>
  <c r="I3374" i="41"/>
  <c r="F3375" i="41"/>
  <c r="F3390" i="41"/>
  <c r="F3391" i="41"/>
  <c r="F3368" i="41"/>
  <c r="I3369" i="41"/>
  <c r="F3392" i="41"/>
  <c r="I3371" i="41"/>
  <c r="X3395" i="41"/>
  <c r="F3372" i="41"/>
  <c r="W3374" i="41"/>
  <c r="R3374" i="41" s="1"/>
  <c r="X3378" i="41"/>
  <c r="X3367" i="41"/>
  <c r="X3391" i="41"/>
  <c r="I3368" i="41"/>
  <c r="X3369" i="41"/>
  <c r="X3392" i="41"/>
  <c r="W3371" i="41"/>
  <c r="R3371" i="41" s="1"/>
  <c r="F3395" i="41"/>
  <c r="W3372" i="41"/>
  <c r="R3372" i="41" s="1"/>
  <c r="X3398" i="41"/>
  <c r="F3400" i="41"/>
  <c r="W3377" i="41"/>
  <c r="R3377" i="41" s="1"/>
  <c r="W3378" i="41"/>
  <c r="R3378" i="41" s="1"/>
  <c r="X3368" i="41"/>
  <c r="F3369" i="41"/>
  <c r="F3398" i="41"/>
  <c r="X3376" i="41"/>
  <c r="X3400" i="41"/>
  <c r="F3401" i="41"/>
  <c r="F3367" i="41"/>
  <c r="W3367" i="41"/>
  <c r="R3367" i="41" s="1"/>
  <c r="W3369" i="41"/>
  <c r="R3369" i="41" s="1"/>
  <c r="F3393" i="41"/>
  <c r="F3370" i="41"/>
  <c r="X3371" i="41"/>
  <c r="W3373" i="41"/>
  <c r="R3373" i="41" s="1"/>
  <c r="X3397" i="41"/>
  <c r="X3375" i="41"/>
  <c r="W3376" i="41"/>
  <c r="R3376" i="41" s="1"/>
  <c r="X3390" i="41"/>
  <c r="X3393" i="41"/>
  <c r="X3370" i="41"/>
  <c r="F3371" i="41"/>
  <c r="F3397" i="41"/>
  <c r="I3375" i="41"/>
  <c r="F3399" i="41"/>
  <c r="X3377" i="41"/>
  <c r="X3401" i="41"/>
  <c r="X3383" i="41"/>
  <c r="W3370" i="41"/>
  <c r="R3370" i="41" s="1"/>
  <c r="X3396" i="41"/>
  <c r="F3373" i="41"/>
  <c r="F3374" i="41"/>
  <c r="W3375" i="41"/>
  <c r="R3375" i="41" s="1"/>
  <c r="X3399" i="41"/>
  <c r="F3376" i="41"/>
  <c r="I3377" i="41"/>
  <c r="F3377" i="41"/>
  <c r="I3378" i="41"/>
  <c r="L3329" i="41"/>
  <c r="M3329" i="41"/>
  <c r="L3332" i="41"/>
  <c r="M3332" i="41"/>
  <c r="L3346" i="41"/>
  <c r="M3346" i="41"/>
  <c r="M3349" i="41"/>
  <c r="L3349" i="41"/>
  <c r="M3310" i="41"/>
  <c r="L3323" i="41"/>
  <c r="M3323" i="41"/>
  <c r="M3331" i="41"/>
  <c r="L3331" i="41"/>
  <c r="M3351" i="41"/>
  <c r="L3351" i="41"/>
  <c r="M3353" i="41"/>
  <c r="L3353" i="41"/>
  <c r="W3351" i="41"/>
  <c r="R3351" i="41" s="1"/>
  <c r="W3354" i="41"/>
  <c r="R3354" i="41" s="1"/>
  <c r="W3345" i="41"/>
  <c r="R3345" i="41" s="1"/>
  <c r="W3352" i="41"/>
  <c r="R3352" i="41" s="1"/>
  <c r="I3355" i="41"/>
  <c r="W3346" i="41"/>
  <c r="R3346" i="41" s="1"/>
  <c r="W3347" i="41"/>
  <c r="R3347" i="41" s="1"/>
  <c r="I3349" i="41"/>
  <c r="I3354" i="41"/>
  <c r="I3345" i="41"/>
  <c r="W3349" i="41"/>
  <c r="R3349" i="41" s="1"/>
  <c r="I3352" i="41"/>
  <c r="I3346" i="41"/>
  <c r="I3347" i="41"/>
  <c r="W3344" i="41"/>
  <c r="R3344" i="41" s="1"/>
  <c r="I3348" i="41"/>
  <c r="W3353" i="41"/>
  <c r="R3353" i="41" s="1"/>
  <c r="W3348" i="41"/>
  <c r="R3348" i="41" s="1"/>
  <c r="I3350" i="41"/>
  <c r="I3344" i="41"/>
  <c r="W3350" i="41"/>
  <c r="R3350" i="41" s="1"/>
  <c r="I3351" i="41"/>
  <c r="I3353" i="41"/>
  <c r="W3355" i="41"/>
  <c r="R3355" i="41" s="1"/>
  <c r="M3330" i="41"/>
  <c r="L3330" i="41"/>
  <c r="G3333" i="41"/>
  <c r="G3379" i="41" l="1"/>
  <c r="M3397" i="41"/>
  <c r="L3397" i="41"/>
  <c r="L3391" i="41"/>
  <c r="M3391" i="41"/>
  <c r="M3372" i="41"/>
  <c r="L3372" i="41"/>
  <c r="M3400" i="41"/>
  <c r="L3400" i="41"/>
  <c r="M3398" i="41"/>
  <c r="L3398" i="41"/>
  <c r="L3367" i="41"/>
  <c r="M3367" i="41"/>
  <c r="M3394" i="41"/>
  <c r="L3394" i="41"/>
  <c r="M3396" i="41"/>
  <c r="L3396" i="41"/>
  <c r="L3371" i="41"/>
  <c r="M3371" i="41"/>
  <c r="M3376" i="41"/>
  <c r="L3376" i="41"/>
  <c r="M3378" i="41"/>
  <c r="L3378" i="41"/>
  <c r="W3413" i="41"/>
  <c r="R3413" i="41" s="1"/>
  <c r="F3413" i="41"/>
  <c r="X3414" i="41"/>
  <c r="W3415" i="41"/>
  <c r="R3415" i="41" s="1"/>
  <c r="I3416" i="41"/>
  <c r="X3440" i="41"/>
  <c r="F3419" i="41"/>
  <c r="I3422" i="41"/>
  <c r="X3423" i="41"/>
  <c r="X3424" i="41"/>
  <c r="I3413" i="41"/>
  <c r="W3416" i="41"/>
  <c r="R3416" i="41" s="1"/>
  <c r="W3417" i="41"/>
  <c r="R3417" i="41" s="1"/>
  <c r="F3440" i="41"/>
  <c r="X3421" i="41"/>
  <c r="F3445" i="41"/>
  <c r="X3422" i="41"/>
  <c r="X3447" i="41"/>
  <c r="I3424" i="41"/>
  <c r="X3429" i="41"/>
  <c r="X3436" i="41"/>
  <c r="F3437" i="41"/>
  <c r="I3419" i="41"/>
  <c r="F3421" i="41"/>
  <c r="X3445" i="41"/>
  <c r="W3422" i="41"/>
  <c r="R3422" i="41" s="1"/>
  <c r="W3424" i="41"/>
  <c r="R3424" i="41" s="1"/>
  <c r="F3414" i="41"/>
  <c r="X3437" i="41"/>
  <c r="F3438" i="41"/>
  <c r="I3418" i="41"/>
  <c r="X3419" i="41"/>
  <c r="X3420" i="41"/>
  <c r="I3423" i="41"/>
  <c r="X3413" i="41"/>
  <c r="X3438" i="41"/>
  <c r="I3415" i="41"/>
  <c r="X3417" i="41"/>
  <c r="X3418" i="41"/>
  <c r="F3420" i="41"/>
  <c r="F3446" i="41"/>
  <c r="W3414" i="41"/>
  <c r="R3414" i="41" s="1"/>
  <c r="X3416" i="41"/>
  <c r="F3417" i="41"/>
  <c r="X3441" i="41"/>
  <c r="W3418" i="41"/>
  <c r="R3418" i="41" s="1"/>
  <c r="X3442" i="41"/>
  <c r="X3443" i="41"/>
  <c r="I3420" i="41"/>
  <c r="I3421" i="41"/>
  <c r="F3415" i="41"/>
  <c r="X3439" i="41"/>
  <c r="I3417" i="41"/>
  <c r="F3441" i="41"/>
  <c r="W3419" i="41"/>
  <c r="R3419" i="41" s="1"/>
  <c r="F3442" i="41"/>
  <c r="F3443" i="41"/>
  <c r="W3420" i="41"/>
  <c r="R3420" i="41" s="1"/>
  <c r="F3444" i="41"/>
  <c r="F3422" i="41"/>
  <c r="W3423" i="41"/>
  <c r="R3423" i="41" s="1"/>
  <c r="F3424" i="41"/>
  <c r="F3436" i="41"/>
  <c r="I3414" i="41"/>
  <c r="X3415" i="41"/>
  <c r="F3439" i="41"/>
  <c r="F3416" i="41"/>
  <c r="F3418" i="41"/>
  <c r="X3444" i="41"/>
  <c r="W3421" i="41"/>
  <c r="R3421" i="41" s="1"/>
  <c r="X3446" i="41"/>
  <c r="F3447" i="41"/>
  <c r="F3423" i="41"/>
  <c r="M3375" i="41"/>
  <c r="L3375" i="41"/>
  <c r="L3370" i="41"/>
  <c r="M3370" i="41"/>
  <c r="G3402" i="41"/>
  <c r="W3390" i="41"/>
  <c r="R3390" i="41" s="1"/>
  <c r="I3390" i="41"/>
  <c r="W3397" i="41"/>
  <c r="R3397" i="41" s="1"/>
  <c r="W3399" i="41"/>
  <c r="R3399" i="41" s="1"/>
  <c r="I3393" i="41"/>
  <c r="I3396" i="41"/>
  <c r="I3401" i="41"/>
  <c r="I3394" i="41"/>
  <c r="W3396" i="41"/>
  <c r="R3396" i="41" s="1"/>
  <c r="I3399" i="41"/>
  <c r="W3394" i="41"/>
  <c r="R3394" i="41" s="1"/>
  <c r="W3391" i="41"/>
  <c r="R3391" i="41" s="1"/>
  <c r="W3392" i="41"/>
  <c r="R3392" i="41" s="1"/>
  <c r="I3395" i="41"/>
  <c r="W3395" i="41"/>
  <c r="R3395" i="41" s="1"/>
  <c r="W3398" i="41"/>
  <c r="R3398" i="41" s="1"/>
  <c r="I3391" i="41"/>
  <c r="I3392" i="41"/>
  <c r="W3393" i="41"/>
  <c r="R3393" i="41" s="1"/>
  <c r="I3397" i="41"/>
  <c r="I3398" i="41"/>
  <c r="W3400" i="41"/>
  <c r="R3400" i="41" s="1"/>
  <c r="I3400" i="41"/>
  <c r="W3401" i="41"/>
  <c r="R3401" i="41" s="1"/>
  <c r="M3393" i="41"/>
  <c r="L3393" i="41"/>
  <c r="M3356" i="41"/>
  <c r="M3333" i="41"/>
  <c r="D3455" i="41"/>
  <c r="D3478" i="41" s="1"/>
  <c r="P3453" i="41"/>
  <c r="P3476" i="41" s="1"/>
  <c r="S3455" i="41"/>
  <c r="S3478" i="41" s="1"/>
  <c r="B3455" i="41"/>
  <c r="B3478" i="41" s="1"/>
  <c r="H3453" i="41"/>
  <c r="H3476" i="41" s="1"/>
  <c r="N3455" i="41"/>
  <c r="N3478" i="41" s="1"/>
  <c r="G3454" i="41"/>
  <c r="G3477" i="41" s="1"/>
  <c r="X3452" i="41"/>
  <c r="J3455" i="41"/>
  <c r="J3478" i="41" s="1"/>
  <c r="U3453" i="41"/>
  <c r="U3476" i="41" s="1"/>
  <c r="D3452" i="41"/>
  <c r="D3475" i="41" s="1"/>
  <c r="A3497" i="41"/>
  <c r="M3401" i="41"/>
  <c r="L3401" i="41"/>
  <c r="M3390" i="41"/>
  <c r="L3390" i="41"/>
  <c r="L3368" i="41"/>
  <c r="M3368" i="41"/>
  <c r="M3392" i="41"/>
  <c r="L3392" i="41"/>
  <c r="M3395" i="41"/>
  <c r="L3395" i="41"/>
  <c r="L3374" i="41"/>
  <c r="M3374" i="41"/>
  <c r="M3399" i="41"/>
  <c r="L3399" i="41"/>
  <c r="M3377" i="41"/>
  <c r="L3377" i="41"/>
  <c r="L3369" i="41"/>
  <c r="M3369" i="41"/>
  <c r="M3373" i="41"/>
  <c r="L3373" i="41"/>
  <c r="M3402" i="41" l="1"/>
  <c r="L3447" i="41"/>
  <c r="M3447" i="41"/>
  <c r="M3424" i="41"/>
  <c r="L3424" i="41"/>
  <c r="G3425" i="41"/>
  <c r="M3415" i="41"/>
  <c r="L3415" i="41"/>
  <c r="L3420" i="41"/>
  <c r="M3420" i="41"/>
  <c r="L3445" i="41"/>
  <c r="M3445" i="41"/>
  <c r="M3422" i="41"/>
  <c r="L3422" i="41"/>
  <c r="M3423" i="41"/>
  <c r="L3423" i="41"/>
  <c r="M3419" i="41"/>
  <c r="L3419" i="41"/>
  <c r="L3446" i="41"/>
  <c r="M3446" i="41"/>
  <c r="G3448" i="41"/>
  <c r="L3442" i="41"/>
  <c r="M3442" i="41"/>
  <c r="M3418" i="41"/>
  <c r="L3418" i="41"/>
  <c r="L3421" i="41"/>
  <c r="M3421" i="41"/>
  <c r="M3417" i="41"/>
  <c r="L3417" i="41"/>
  <c r="L3440" i="41"/>
  <c r="M3440" i="41"/>
  <c r="M3379" i="41"/>
  <c r="J3501" i="41"/>
  <c r="J3524" i="41" s="1"/>
  <c r="U3499" i="41"/>
  <c r="U3522" i="41" s="1"/>
  <c r="D3498" i="41"/>
  <c r="D3521" i="41" s="1"/>
  <c r="A3543" i="41"/>
  <c r="D3501" i="41"/>
  <c r="D3524" i="41" s="1"/>
  <c r="P3499" i="41"/>
  <c r="P3522" i="41" s="1"/>
  <c r="S3501" i="41"/>
  <c r="S3524" i="41" s="1"/>
  <c r="B3501" i="41"/>
  <c r="B3524" i="41" s="1"/>
  <c r="H3499" i="41"/>
  <c r="H3522" i="41" s="1"/>
  <c r="N3501" i="41"/>
  <c r="N3524" i="41" s="1"/>
  <c r="G3500" i="41"/>
  <c r="G3523" i="41" s="1"/>
  <c r="X3498" i="41"/>
  <c r="L3444" i="41"/>
  <c r="M3444" i="41"/>
  <c r="L3441" i="41"/>
  <c r="M3441" i="41"/>
  <c r="L3437" i="41"/>
  <c r="M3437" i="41"/>
  <c r="M3436" i="41"/>
  <c r="L3436" i="41"/>
  <c r="X3483" i="41"/>
  <c r="W3460" i="41"/>
  <c r="R3460" i="41" s="1"/>
  <c r="F3461" i="41"/>
  <c r="F3463" i="41"/>
  <c r="X3466" i="41"/>
  <c r="W3468" i="41"/>
  <c r="R3468" i="41" s="1"/>
  <c r="X3470" i="41"/>
  <c r="X3459" i="41"/>
  <c r="I3461" i="41"/>
  <c r="I3463" i="41"/>
  <c r="I3464" i="41"/>
  <c r="W3466" i="41"/>
  <c r="R3466" i="41" s="1"/>
  <c r="X3467" i="41"/>
  <c r="F3490" i="41"/>
  <c r="F3469" i="41"/>
  <c r="F3492" i="41"/>
  <c r="I3459" i="41"/>
  <c r="F3484" i="41"/>
  <c r="X3461" i="41"/>
  <c r="F3485" i="41"/>
  <c r="F3462" i="41"/>
  <c r="W3463" i="41"/>
  <c r="R3463" i="41" s="1"/>
  <c r="F3464" i="41"/>
  <c r="W3467" i="41"/>
  <c r="R3467" i="41" s="1"/>
  <c r="X3490" i="41"/>
  <c r="F3468" i="41"/>
  <c r="W3469" i="41"/>
  <c r="R3469" i="41" s="1"/>
  <c r="X3492" i="41"/>
  <c r="X3482" i="41"/>
  <c r="F3482" i="41"/>
  <c r="X3484" i="41"/>
  <c r="W3461" i="41"/>
  <c r="R3461" i="41" s="1"/>
  <c r="X3485" i="41"/>
  <c r="X3462" i="41"/>
  <c r="X3464" i="41"/>
  <c r="X3488" i="41"/>
  <c r="I3465" i="41"/>
  <c r="F3459" i="41"/>
  <c r="W3462" i="41"/>
  <c r="R3462" i="41" s="1"/>
  <c r="F3488" i="41"/>
  <c r="F3465" i="41"/>
  <c r="X3489" i="41"/>
  <c r="I3467" i="41"/>
  <c r="F3491" i="41"/>
  <c r="I3469" i="41"/>
  <c r="F3493" i="41"/>
  <c r="X3475" i="41"/>
  <c r="I3460" i="41"/>
  <c r="X3486" i="41"/>
  <c r="X3487" i="41"/>
  <c r="X3465" i="41"/>
  <c r="F3489" i="41"/>
  <c r="F3460" i="41"/>
  <c r="I3462" i="41"/>
  <c r="F3486" i="41"/>
  <c r="X3463" i="41"/>
  <c r="F3487" i="41"/>
  <c r="W3465" i="41"/>
  <c r="R3465" i="41" s="1"/>
  <c r="F3466" i="41"/>
  <c r="I3468" i="41"/>
  <c r="X3493" i="41"/>
  <c r="F3470" i="41"/>
  <c r="W3459" i="41"/>
  <c r="R3459" i="41" s="1"/>
  <c r="F3483" i="41"/>
  <c r="X3460" i="41"/>
  <c r="W3464" i="41"/>
  <c r="R3464" i="41" s="1"/>
  <c r="I3466" i="41"/>
  <c r="F3467" i="41"/>
  <c r="I3470" i="41"/>
  <c r="X3469" i="41"/>
  <c r="X3491" i="41"/>
  <c r="X3468" i="41"/>
  <c r="W3470" i="41"/>
  <c r="R3470" i="41" s="1"/>
  <c r="M3439" i="41"/>
  <c r="L3439" i="41"/>
  <c r="L3438" i="41"/>
  <c r="M3438" i="41"/>
  <c r="W3439" i="41"/>
  <c r="R3439" i="41" s="1"/>
  <c r="W3441" i="41"/>
  <c r="R3441" i="41" s="1"/>
  <c r="W3444" i="41"/>
  <c r="R3444" i="41" s="1"/>
  <c r="I3442" i="41"/>
  <c r="I3443" i="41"/>
  <c r="I3439" i="41"/>
  <c r="W3440" i="41"/>
  <c r="R3440" i="41" s="1"/>
  <c r="I3444" i="41"/>
  <c r="I3447" i="41"/>
  <c r="W3436" i="41"/>
  <c r="R3436" i="41" s="1"/>
  <c r="W3445" i="41"/>
  <c r="R3445" i="41" s="1"/>
  <c r="W3447" i="41"/>
  <c r="R3447" i="41" s="1"/>
  <c r="W3437" i="41"/>
  <c r="R3437" i="41" s="1"/>
  <c r="I3440" i="41"/>
  <c r="I3438" i="41"/>
  <c r="I3436" i="41"/>
  <c r="I3437" i="41"/>
  <c r="W3438" i="41"/>
  <c r="R3438" i="41" s="1"/>
  <c r="I3446" i="41"/>
  <c r="I3441" i="41"/>
  <c r="W3442" i="41"/>
  <c r="R3442" i="41" s="1"/>
  <c r="W3443" i="41"/>
  <c r="R3443" i="41" s="1"/>
  <c r="W3446" i="41"/>
  <c r="R3446" i="41" s="1"/>
  <c r="I3445" i="41"/>
  <c r="L3443" i="41"/>
  <c r="M3443" i="41"/>
  <c r="L3416" i="41"/>
  <c r="M3416" i="41"/>
  <c r="L3413" i="41"/>
  <c r="M3413" i="41"/>
  <c r="M3414" i="41"/>
  <c r="L3414" i="41"/>
  <c r="M3425" i="41" l="1"/>
  <c r="L3493" i="41"/>
  <c r="M3493" i="41"/>
  <c r="L3482" i="41"/>
  <c r="M3482" i="41"/>
  <c r="M3467" i="41"/>
  <c r="L3467" i="41"/>
  <c r="L3466" i="41"/>
  <c r="M3466" i="41"/>
  <c r="M3488" i="41"/>
  <c r="L3488" i="41"/>
  <c r="M3492" i="41"/>
  <c r="L3492" i="41"/>
  <c r="M3487" i="41"/>
  <c r="L3487" i="41"/>
  <c r="M3489" i="41"/>
  <c r="L3489" i="41"/>
  <c r="M3462" i="41"/>
  <c r="L3462" i="41"/>
  <c r="L3460" i="41"/>
  <c r="M3460" i="41"/>
  <c r="M3486" i="41"/>
  <c r="L3486" i="41"/>
  <c r="M3485" i="41"/>
  <c r="L3485" i="41"/>
  <c r="M3490" i="41"/>
  <c r="L3490" i="41"/>
  <c r="M3483" i="41"/>
  <c r="L3483" i="41"/>
  <c r="M3464" i="41"/>
  <c r="L3464" i="41"/>
  <c r="M3468" i="41"/>
  <c r="L3468" i="41"/>
  <c r="M3463" i="41"/>
  <c r="L3463" i="41"/>
  <c r="M3459" i="41"/>
  <c r="L3459" i="41"/>
  <c r="X3521" i="41"/>
  <c r="W3505" i="41"/>
  <c r="R3505" i="41" s="1"/>
  <c r="I3506" i="41"/>
  <c r="X3507" i="41"/>
  <c r="X3508" i="41"/>
  <c r="X3511" i="41"/>
  <c r="F3513" i="41"/>
  <c r="F3516" i="41"/>
  <c r="X3539" i="41"/>
  <c r="X3506" i="41"/>
  <c r="W3508" i="41"/>
  <c r="R3508" i="41" s="1"/>
  <c r="X3509" i="41"/>
  <c r="X3532" i="41"/>
  <c r="I3511" i="41"/>
  <c r="X3535" i="41"/>
  <c r="F3537" i="41"/>
  <c r="F3529" i="41"/>
  <c r="F3506" i="41"/>
  <c r="F3509" i="41"/>
  <c r="F3532" i="41"/>
  <c r="W3510" i="41"/>
  <c r="R3510" i="41" s="1"/>
  <c r="X3534" i="41"/>
  <c r="F3511" i="41"/>
  <c r="F3535" i="41"/>
  <c r="X3537" i="41"/>
  <c r="F3515" i="41"/>
  <c r="X3529" i="41"/>
  <c r="W3506" i="41"/>
  <c r="R3506" i="41" s="1"/>
  <c r="I3508" i="41"/>
  <c r="I3509" i="41"/>
  <c r="F3534" i="41"/>
  <c r="W3511" i="41"/>
  <c r="R3511" i="41" s="1"/>
  <c r="W3512" i="41"/>
  <c r="R3512" i="41" s="1"/>
  <c r="I3514" i="41"/>
  <c r="F3528" i="41"/>
  <c r="F3507" i="41"/>
  <c r="X3530" i="41"/>
  <c r="W3509" i="41"/>
  <c r="R3509" i="41" s="1"/>
  <c r="W3513" i="41"/>
  <c r="R3513" i="41" s="1"/>
  <c r="X3514" i="41"/>
  <c r="X3538" i="41"/>
  <c r="I3505" i="41"/>
  <c r="F3505" i="41"/>
  <c r="I3507" i="41"/>
  <c r="F3530" i="41"/>
  <c r="X3531" i="41"/>
  <c r="X3510" i="41"/>
  <c r="X3533" i="41"/>
  <c r="F3512" i="41"/>
  <c r="X3528" i="41"/>
  <c r="X3505" i="41"/>
  <c r="W3507" i="41"/>
  <c r="R3507" i="41" s="1"/>
  <c r="F3531" i="41"/>
  <c r="I3510" i="41"/>
  <c r="F3533" i="41"/>
  <c r="I3512" i="41"/>
  <c r="F3536" i="41"/>
  <c r="I3513" i="41"/>
  <c r="W3514" i="41"/>
  <c r="R3514" i="41" s="1"/>
  <c r="X3515" i="41"/>
  <c r="F3508" i="41"/>
  <c r="F3510" i="41"/>
  <c r="X3536" i="41"/>
  <c r="F3539" i="41"/>
  <c r="X3513" i="41"/>
  <c r="F3538" i="41"/>
  <c r="W3516" i="41"/>
  <c r="R3516" i="41" s="1"/>
  <c r="I3516" i="41"/>
  <c r="F3514" i="41"/>
  <c r="X3516" i="41"/>
  <c r="X3512" i="41"/>
  <c r="W3515" i="41"/>
  <c r="R3515" i="41" s="1"/>
  <c r="I3515" i="41"/>
  <c r="S3547" i="41"/>
  <c r="S3570" i="41" s="1"/>
  <c r="B3547" i="41"/>
  <c r="B3570" i="41" s="1"/>
  <c r="H3545" i="41"/>
  <c r="H3568" i="41" s="1"/>
  <c r="N3547" i="41"/>
  <c r="N3570" i="41" s="1"/>
  <c r="G3546" i="41"/>
  <c r="G3569" i="41" s="1"/>
  <c r="X3544" i="41"/>
  <c r="J3547" i="41"/>
  <c r="J3570" i="41" s="1"/>
  <c r="U3545" i="41"/>
  <c r="U3568" i="41" s="1"/>
  <c r="D3544" i="41"/>
  <c r="D3567" i="41" s="1"/>
  <c r="A3589" i="41"/>
  <c r="D3547" i="41"/>
  <c r="D3570" i="41" s="1"/>
  <c r="P3545" i="41"/>
  <c r="P3568" i="41" s="1"/>
  <c r="M3465" i="41"/>
  <c r="L3465" i="41"/>
  <c r="M3461" i="41"/>
  <c r="L3461" i="41"/>
  <c r="M3491" i="41"/>
  <c r="L3491" i="41"/>
  <c r="W3486" i="41"/>
  <c r="R3486" i="41" s="1"/>
  <c r="W3487" i="41"/>
  <c r="R3487" i="41" s="1"/>
  <c r="I3491" i="41"/>
  <c r="W3483" i="41"/>
  <c r="R3483" i="41" s="1"/>
  <c r="I3493" i="41"/>
  <c r="I3483" i="41"/>
  <c r="W3490" i="41"/>
  <c r="R3490" i="41" s="1"/>
  <c r="W3492" i="41"/>
  <c r="R3492" i="41" s="1"/>
  <c r="I3484" i="41"/>
  <c r="W3485" i="41"/>
  <c r="R3485" i="41" s="1"/>
  <c r="W3482" i="41"/>
  <c r="R3482" i="41" s="1"/>
  <c r="W3484" i="41"/>
  <c r="R3484" i="41" s="1"/>
  <c r="I3488" i="41"/>
  <c r="I3482" i="41"/>
  <c r="I3485" i="41"/>
  <c r="W3488" i="41"/>
  <c r="R3488" i="41" s="1"/>
  <c r="I3489" i="41"/>
  <c r="W3491" i="41"/>
  <c r="R3491" i="41" s="1"/>
  <c r="I3486" i="41"/>
  <c r="I3487" i="41"/>
  <c r="W3489" i="41"/>
  <c r="R3489" i="41" s="1"/>
  <c r="I3490" i="41"/>
  <c r="I3492" i="41"/>
  <c r="W3493" i="41"/>
  <c r="R3493" i="41" s="1"/>
  <c r="L3484" i="41"/>
  <c r="M3484" i="41"/>
  <c r="M3470" i="41"/>
  <c r="L3470" i="41"/>
  <c r="M3448" i="41"/>
  <c r="L3469" i="41"/>
  <c r="M3469" i="41"/>
  <c r="G3471" i="41"/>
  <c r="G3494" i="41"/>
  <c r="M3507" i="41" l="1"/>
  <c r="L3507" i="41"/>
  <c r="D3593" i="41"/>
  <c r="D3616" i="41" s="1"/>
  <c r="P3591" i="41"/>
  <c r="P3614" i="41" s="1"/>
  <c r="D3590" i="41"/>
  <c r="D3613" i="41" s="1"/>
  <c r="A3635" i="41"/>
  <c r="S3593" i="41"/>
  <c r="S3616" i="41" s="1"/>
  <c r="B3593" i="41"/>
  <c r="B3616" i="41" s="1"/>
  <c r="H3591" i="41"/>
  <c r="H3614" i="41" s="1"/>
  <c r="N3593" i="41"/>
  <c r="N3616" i="41" s="1"/>
  <c r="G3592" i="41"/>
  <c r="G3615" i="41" s="1"/>
  <c r="X3590" i="41"/>
  <c r="J3593" i="41"/>
  <c r="J3616" i="41" s="1"/>
  <c r="U3591" i="41"/>
  <c r="U3614" i="41" s="1"/>
  <c r="L3505" i="41"/>
  <c r="M3505" i="41"/>
  <c r="G3517" i="41"/>
  <c r="G3540" i="41"/>
  <c r="M3529" i="41"/>
  <c r="L3529" i="41"/>
  <c r="L3528" i="41"/>
  <c r="M3528" i="41"/>
  <c r="M3506" i="41"/>
  <c r="L3506" i="41"/>
  <c r="M3515" i="41"/>
  <c r="L3515" i="41"/>
  <c r="L3513" i="41"/>
  <c r="M3513" i="41"/>
  <c r="M3538" i="41"/>
  <c r="L3538" i="41"/>
  <c r="M3537" i="41"/>
  <c r="L3537" i="41"/>
  <c r="M3539" i="41"/>
  <c r="L3539" i="41"/>
  <c r="I3530" i="41"/>
  <c r="I3536" i="41"/>
  <c r="I3528" i="41"/>
  <c r="I3531" i="41"/>
  <c r="I3533" i="41"/>
  <c r="W3536" i="41"/>
  <c r="R3536" i="41" s="1"/>
  <c r="I3539" i="41"/>
  <c r="W3528" i="41"/>
  <c r="R3528" i="41" s="1"/>
  <c r="W3532" i="41"/>
  <c r="R3532" i="41" s="1"/>
  <c r="I3535" i="41"/>
  <c r="I3537" i="41"/>
  <c r="W3529" i="41"/>
  <c r="R3529" i="41" s="1"/>
  <c r="W3534" i="41"/>
  <c r="R3534" i="41" s="1"/>
  <c r="W3535" i="41"/>
  <c r="R3535" i="41" s="1"/>
  <c r="W3537" i="41"/>
  <c r="R3537" i="41" s="1"/>
  <c r="I3532" i="41"/>
  <c r="I3529" i="41"/>
  <c r="W3530" i="41"/>
  <c r="R3530" i="41" s="1"/>
  <c r="I3534" i="41"/>
  <c r="I3538" i="41"/>
  <c r="W3531" i="41"/>
  <c r="R3531" i="41" s="1"/>
  <c r="W3533" i="41"/>
  <c r="R3533" i="41" s="1"/>
  <c r="W3538" i="41"/>
  <c r="R3538" i="41" s="1"/>
  <c r="W3539" i="41"/>
  <c r="R3539" i="41" s="1"/>
  <c r="M3533" i="41"/>
  <c r="L3533" i="41"/>
  <c r="L3514" i="41"/>
  <c r="M3514" i="41"/>
  <c r="M3494" i="41"/>
  <c r="M3509" i="41"/>
  <c r="L3509" i="41"/>
  <c r="F3574" i="41"/>
  <c r="W3551" i="41"/>
  <c r="R3551" i="41" s="1"/>
  <c r="X3552" i="41"/>
  <c r="I3553" i="41"/>
  <c r="X3577" i="41"/>
  <c r="W3554" i="41"/>
  <c r="R3554" i="41" s="1"/>
  <c r="I3556" i="41"/>
  <c r="X3582" i="41"/>
  <c r="W3561" i="41"/>
  <c r="R3561" i="41" s="1"/>
  <c r="I3551" i="41"/>
  <c r="W3552" i="41"/>
  <c r="R3552" i="41" s="1"/>
  <c r="X3553" i="41"/>
  <c r="X3578" i="41"/>
  <c r="F3556" i="41"/>
  <c r="X3580" i="41"/>
  <c r="I3557" i="41"/>
  <c r="X3559" i="41"/>
  <c r="X3574" i="41"/>
  <c r="F3551" i="41"/>
  <c r="W3553" i="41"/>
  <c r="R3553" i="41" s="1"/>
  <c r="X3554" i="41"/>
  <c r="X3555" i="41"/>
  <c r="F3578" i="41"/>
  <c r="X3556" i="41"/>
  <c r="F3580" i="41"/>
  <c r="F3557" i="41"/>
  <c r="F3558" i="41"/>
  <c r="W3559" i="41"/>
  <c r="R3559" i="41" s="1"/>
  <c r="X3583" i="41"/>
  <c r="I3560" i="41"/>
  <c r="X3567" i="41"/>
  <c r="I3554" i="41"/>
  <c r="W3557" i="41"/>
  <c r="R3557" i="41" s="1"/>
  <c r="X3558" i="41"/>
  <c r="X3551" i="41"/>
  <c r="F3575" i="41"/>
  <c r="I3555" i="41"/>
  <c r="X3581" i="41"/>
  <c r="W3558" i="41"/>
  <c r="R3558" i="41" s="1"/>
  <c r="I3559" i="41"/>
  <c r="W3560" i="41"/>
  <c r="R3560" i="41" s="1"/>
  <c r="X3575" i="41"/>
  <c r="F3576" i="41"/>
  <c r="F3555" i="41"/>
  <c r="X3557" i="41"/>
  <c r="I3552" i="41"/>
  <c r="F3553" i="41"/>
  <c r="X3576" i="41"/>
  <c r="W3555" i="41"/>
  <c r="R3555" i="41" s="1"/>
  <c r="W3556" i="41"/>
  <c r="R3556" i="41" s="1"/>
  <c r="X3579" i="41"/>
  <c r="I3558" i="41"/>
  <c r="F3560" i="41"/>
  <c r="F3552" i="41"/>
  <c r="F3577" i="41"/>
  <c r="F3554" i="41"/>
  <c r="F3579" i="41"/>
  <c r="F3583" i="41"/>
  <c r="I3561" i="41"/>
  <c r="F3559" i="41"/>
  <c r="F3582" i="41"/>
  <c r="I3562" i="41"/>
  <c r="F3581" i="41"/>
  <c r="X3560" i="41"/>
  <c r="F3562" i="41"/>
  <c r="F3585" i="41"/>
  <c r="W3562" i="41"/>
  <c r="R3562" i="41" s="1"/>
  <c r="X3585" i="41"/>
  <c r="F3584" i="41"/>
  <c r="F3561" i="41"/>
  <c r="X3584" i="41"/>
  <c r="X3561" i="41"/>
  <c r="X3562" i="41"/>
  <c r="L3512" i="41"/>
  <c r="M3512" i="41"/>
  <c r="M3536" i="41"/>
  <c r="L3536" i="41"/>
  <c r="L3510" i="41"/>
  <c r="M3510" i="41"/>
  <c r="M3535" i="41"/>
  <c r="L3535" i="41"/>
  <c r="M3471" i="41"/>
  <c r="M3516" i="41"/>
  <c r="L3516" i="41"/>
  <c r="M3531" i="41"/>
  <c r="L3531" i="41"/>
  <c r="M3534" i="41"/>
  <c r="L3534" i="41"/>
  <c r="M3511" i="41"/>
  <c r="L3511" i="41"/>
  <c r="M3530" i="41"/>
  <c r="L3530" i="41"/>
  <c r="M3532" i="41"/>
  <c r="L3532" i="41"/>
  <c r="M3508" i="41"/>
  <c r="L3508" i="41"/>
  <c r="M3584" i="41" l="1"/>
  <c r="L3584" i="41"/>
  <c r="M3580" i="41"/>
  <c r="L3580" i="41"/>
  <c r="M3581" i="41"/>
  <c r="L3581" i="41"/>
  <c r="L3557" i="41"/>
  <c r="M3557" i="41"/>
  <c r="M3583" i="41"/>
  <c r="L3583" i="41"/>
  <c r="M3554" i="41"/>
  <c r="L3554" i="41"/>
  <c r="M3578" i="41"/>
  <c r="L3578" i="41"/>
  <c r="M3577" i="41"/>
  <c r="L3577" i="41"/>
  <c r="M3540" i="41"/>
  <c r="N3639" i="41"/>
  <c r="N3662" i="41" s="1"/>
  <c r="G3638" i="41"/>
  <c r="G3661" i="41" s="1"/>
  <c r="X3636" i="41"/>
  <c r="J3639" i="41"/>
  <c r="J3662" i="41" s="1"/>
  <c r="U3637" i="41"/>
  <c r="U3660" i="41" s="1"/>
  <c r="D3639" i="41"/>
  <c r="D3662" i="41" s="1"/>
  <c r="P3637" i="41"/>
  <c r="P3660" i="41" s="1"/>
  <c r="D3636" i="41"/>
  <c r="D3659" i="41" s="1"/>
  <c r="A3681" i="41"/>
  <c r="S3639" i="41"/>
  <c r="S3662" i="41" s="1"/>
  <c r="B3639" i="41"/>
  <c r="B3662" i="41" s="1"/>
  <c r="H3637" i="41"/>
  <c r="H3660" i="41" s="1"/>
  <c r="L3553" i="41"/>
  <c r="M3553" i="41"/>
  <c r="L3585" i="41"/>
  <c r="M3585" i="41"/>
  <c r="M3579" i="41"/>
  <c r="L3579" i="41"/>
  <c r="M3551" i="41"/>
  <c r="L3551" i="41"/>
  <c r="G3563" i="41"/>
  <c r="M3552" i="41"/>
  <c r="L3552" i="41"/>
  <c r="W3597" i="41"/>
  <c r="R3597" i="41" s="1"/>
  <c r="I3598" i="41"/>
  <c r="X3621" i="41"/>
  <c r="I3599" i="41"/>
  <c r="W3601" i="41"/>
  <c r="R3601" i="41" s="1"/>
  <c r="X3624" i="41"/>
  <c r="W3602" i="41"/>
  <c r="R3602" i="41" s="1"/>
  <c r="F3605" i="41"/>
  <c r="X3606" i="41"/>
  <c r="W3599" i="41"/>
  <c r="R3599" i="41" s="1"/>
  <c r="F3624" i="41"/>
  <c r="X3625" i="41"/>
  <c r="F3604" i="41"/>
  <c r="F3629" i="41"/>
  <c r="F3606" i="41"/>
  <c r="I3597" i="41"/>
  <c r="X3598" i="41"/>
  <c r="I3601" i="41"/>
  <c r="F3625" i="41"/>
  <c r="X3603" i="41"/>
  <c r="I3604" i="41"/>
  <c r="F3597" i="41"/>
  <c r="F3598" i="41"/>
  <c r="X3599" i="41"/>
  <c r="X3623" i="41"/>
  <c r="F3600" i="41"/>
  <c r="X3602" i="41"/>
  <c r="I3603" i="41"/>
  <c r="X3604" i="41"/>
  <c r="X3620" i="41"/>
  <c r="W3598" i="41"/>
  <c r="R3598" i="41" s="1"/>
  <c r="F3623" i="41"/>
  <c r="X3600" i="41"/>
  <c r="I3602" i="41"/>
  <c r="X3626" i="41"/>
  <c r="W3603" i="41"/>
  <c r="R3603" i="41" s="1"/>
  <c r="W3605" i="41"/>
  <c r="R3605" i="41" s="1"/>
  <c r="F3620" i="41"/>
  <c r="X3622" i="41"/>
  <c r="W3600" i="41"/>
  <c r="R3600" i="41" s="1"/>
  <c r="X3601" i="41"/>
  <c r="F3602" i="41"/>
  <c r="X3613" i="41"/>
  <c r="X3597" i="41"/>
  <c r="F3622" i="41"/>
  <c r="F3603" i="41"/>
  <c r="F3627" i="41"/>
  <c r="F3628" i="41"/>
  <c r="I3605" i="41"/>
  <c r="F3621" i="41"/>
  <c r="F3599" i="41"/>
  <c r="I3600" i="41"/>
  <c r="F3601" i="41"/>
  <c r="I3606" i="41"/>
  <c r="X3608" i="41"/>
  <c r="F3607" i="41"/>
  <c r="X3630" i="41"/>
  <c r="W3606" i="41"/>
  <c r="R3606" i="41" s="1"/>
  <c r="I3607" i="41"/>
  <c r="F3630" i="41"/>
  <c r="W3604" i="41"/>
  <c r="R3604" i="41" s="1"/>
  <c r="X3628" i="41"/>
  <c r="W3607" i="41"/>
  <c r="R3607" i="41" s="1"/>
  <c r="W3608" i="41"/>
  <c r="R3608" i="41" s="1"/>
  <c r="X3627" i="41"/>
  <c r="X3629" i="41"/>
  <c r="F3631" i="41"/>
  <c r="X3607" i="41"/>
  <c r="I3608" i="41"/>
  <c r="F3626" i="41"/>
  <c r="X3605" i="41"/>
  <c r="F3608" i="41"/>
  <c r="X3631" i="41"/>
  <c r="I3575" i="41"/>
  <c r="I3579" i="41"/>
  <c r="I3576" i="41"/>
  <c r="W3577" i="41"/>
  <c r="R3577" i="41" s="1"/>
  <c r="W3579" i="41"/>
  <c r="R3579" i="41" s="1"/>
  <c r="W3582" i="41"/>
  <c r="R3582" i="41" s="1"/>
  <c r="I3584" i="41"/>
  <c r="I3577" i="41"/>
  <c r="I3578" i="41"/>
  <c r="I3580" i="41"/>
  <c r="I3582" i="41"/>
  <c r="I3574" i="41"/>
  <c r="W3578" i="41"/>
  <c r="R3578" i="41" s="1"/>
  <c r="W3580" i="41"/>
  <c r="R3580" i="41" s="1"/>
  <c r="W3583" i="41"/>
  <c r="R3583" i="41" s="1"/>
  <c r="W3574" i="41"/>
  <c r="R3574" i="41" s="1"/>
  <c r="W3575" i="41"/>
  <c r="R3575" i="41" s="1"/>
  <c r="I3581" i="41"/>
  <c r="I3583" i="41"/>
  <c r="W3576" i="41"/>
  <c r="R3576" i="41" s="1"/>
  <c r="W3584" i="41"/>
  <c r="R3584" i="41" s="1"/>
  <c r="I3585" i="41"/>
  <c r="W3581" i="41"/>
  <c r="R3581" i="41" s="1"/>
  <c r="W3585" i="41"/>
  <c r="R3585" i="41" s="1"/>
  <c r="M3517" i="41"/>
  <c r="M3555" i="41"/>
  <c r="L3555" i="41"/>
  <c r="M3575" i="41"/>
  <c r="L3575" i="41"/>
  <c r="L3558" i="41"/>
  <c r="M3558" i="41"/>
  <c r="M3574" i="41"/>
  <c r="L3574" i="41"/>
  <c r="L3559" i="41"/>
  <c r="M3559" i="41"/>
  <c r="G3586" i="41"/>
  <c r="M3562" i="41"/>
  <c r="L3562" i="41"/>
  <c r="M3561" i="41"/>
  <c r="L3561" i="41"/>
  <c r="M3560" i="41"/>
  <c r="L3560" i="41"/>
  <c r="M3576" i="41"/>
  <c r="L3576" i="41"/>
  <c r="M3556" i="41"/>
  <c r="L3556" i="41"/>
  <c r="L3582" i="41"/>
  <c r="M3582" i="41"/>
  <c r="L3608" i="41" l="1"/>
  <c r="M3608" i="41"/>
  <c r="M3628" i="41"/>
  <c r="L3628" i="41"/>
  <c r="G3632" i="41"/>
  <c r="L3620" i="41"/>
  <c r="M3620" i="41"/>
  <c r="G3609" i="41"/>
  <c r="M3624" i="41"/>
  <c r="L3624" i="41"/>
  <c r="M3599" i="41"/>
  <c r="L3599" i="41"/>
  <c r="M3604" i="41"/>
  <c r="L3604" i="41"/>
  <c r="M3607" i="41"/>
  <c r="L3607" i="41"/>
  <c r="M3597" i="41"/>
  <c r="L3597" i="41"/>
  <c r="M3603" i="41"/>
  <c r="L3603" i="41"/>
  <c r="M3625" i="41"/>
  <c r="L3625" i="41"/>
  <c r="M3563" i="41"/>
  <c r="F3669" i="41"/>
  <c r="F3646" i="41"/>
  <c r="W3648" i="41"/>
  <c r="R3648" i="41" s="1"/>
  <c r="F3650" i="41"/>
  <c r="F3651" i="41"/>
  <c r="X3659" i="41"/>
  <c r="F3643" i="41"/>
  <c r="X3667" i="41"/>
  <c r="X3669" i="41"/>
  <c r="W3646" i="41"/>
  <c r="R3646" i="41" s="1"/>
  <c r="I3647" i="41"/>
  <c r="F3649" i="41"/>
  <c r="W3650" i="41"/>
  <c r="R3650" i="41" s="1"/>
  <c r="W3651" i="41"/>
  <c r="R3651" i="41" s="1"/>
  <c r="I3643" i="41"/>
  <c r="F3667" i="41"/>
  <c r="W3647" i="41"/>
  <c r="R3647" i="41" s="1"/>
  <c r="I3648" i="41"/>
  <c r="W3649" i="41"/>
  <c r="R3649" i="41" s="1"/>
  <c r="W3643" i="41"/>
  <c r="R3643" i="41" s="1"/>
  <c r="F3644" i="41"/>
  <c r="F3668" i="41"/>
  <c r="F3645" i="41"/>
  <c r="X3646" i="41"/>
  <c r="F3670" i="41"/>
  <c r="F3672" i="41"/>
  <c r="I3644" i="41"/>
  <c r="X3668" i="41"/>
  <c r="W3645" i="41"/>
  <c r="R3645" i="41" s="1"/>
  <c r="I3646" i="41"/>
  <c r="X3670" i="41"/>
  <c r="X3647" i="41"/>
  <c r="X3672" i="41"/>
  <c r="X3649" i="41"/>
  <c r="X3673" i="41"/>
  <c r="F3666" i="41"/>
  <c r="X3644" i="41"/>
  <c r="F3647" i="41"/>
  <c r="X3643" i="41"/>
  <c r="W3644" i="41"/>
  <c r="R3644" i="41" s="1"/>
  <c r="I3645" i="41"/>
  <c r="X3648" i="41"/>
  <c r="F3671" i="41"/>
  <c r="I3650" i="41"/>
  <c r="X3666" i="41"/>
  <c r="X3645" i="41"/>
  <c r="F3673" i="41"/>
  <c r="X3651" i="41"/>
  <c r="W3652" i="41"/>
  <c r="R3652" i="41" s="1"/>
  <c r="X3675" i="41"/>
  <c r="W3654" i="41"/>
  <c r="R3654" i="41" s="1"/>
  <c r="F3675" i="41"/>
  <c r="F3677" i="41"/>
  <c r="I3651" i="41"/>
  <c r="F3652" i="41"/>
  <c r="W3653" i="41"/>
  <c r="R3653" i="41" s="1"/>
  <c r="X3654" i="41"/>
  <c r="I3649" i="41"/>
  <c r="I3652" i="41"/>
  <c r="I3654" i="41"/>
  <c r="X3677" i="41"/>
  <c r="F3648" i="41"/>
  <c r="X3674" i="41"/>
  <c r="X3652" i="41"/>
  <c r="F3676" i="41"/>
  <c r="I3653" i="41"/>
  <c r="F3674" i="41"/>
  <c r="X3676" i="41"/>
  <c r="X3653" i="41"/>
  <c r="X3671" i="41"/>
  <c r="X3650" i="41"/>
  <c r="F3653" i="41"/>
  <c r="F3654" i="41"/>
  <c r="I3626" i="41"/>
  <c r="W3627" i="41"/>
  <c r="R3627" i="41" s="1"/>
  <c r="I3628" i="41"/>
  <c r="I3621" i="41"/>
  <c r="I3622" i="41"/>
  <c r="W3628" i="41"/>
  <c r="R3628" i="41" s="1"/>
  <c r="W3621" i="41"/>
  <c r="R3621" i="41" s="1"/>
  <c r="W3624" i="41"/>
  <c r="R3624" i="41" s="1"/>
  <c r="W3625" i="41"/>
  <c r="R3625" i="41" s="1"/>
  <c r="I3620" i="41"/>
  <c r="I3624" i="41"/>
  <c r="W3623" i="41"/>
  <c r="R3623" i="41" s="1"/>
  <c r="I3625" i="41"/>
  <c r="W3626" i="41"/>
  <c r="R3626" i="41" s="1"/>
  <c r="W3620" i="41"/>
  <c r="R3620" i="41" s="1"/>
  <c r="W3622" i="41"/>
  <c r="R3622" i="41" s="1"/>
  <c r="I3623" i="41"/>
  <c r="I3631" i="41"/>
  <c r="W3631" i="41"/>
  <c r="R3631" i="41" s="1"/>
  <c r="W3630" i="41"/>
  <c r="R3630" i="41" s="1"/>
  <c r="I3627" i="41"/>
  <c r="I3629" i="41"/>
  <c r="I3630" i="41"/>
  <c r="W3629" i="41"/>
  <c r="R3629" i="41" s="1"/>
  <c r="M3626" i="41"/>
  <c r="L3626" i="41"/>
  <c r="L3602" i="41"/>
  <c r="M3602" i="41"/>
  <c r="M3621" i="41"/>
  <c r="L3621" i="41"/>
  <c r="L3605" i="41"/>
  <c r="M3605" i="41"/>
  <c r="L3629" i="41"/>
  <c r="M3629" i="41"/>
  <c r="S3685" i="41"/>
  <c r="S3708" i="41" s="1"/>
  <c r="B3685" i="41"/>
  <c r="B3708" i="41" s="1"/>
  <c r="H3683" i="41"/>
  <c r="H3706" i="41" s="1"/>
  <c r="N3685" i="41"/>
  <c r="N3708" i="41" s="1"/>
  <c r="G3684" i="41"/>
  <c r="G3707" i="41" s="1"/>
  <c r="X3682" i="41"/>
  <c r="J3685" i="41"/>
  <c r="J3708" i="41" s="1"/>
  <c r="U3683" i="41"/>
  <c r="U3706" i="41" s="1"/>
  <c r="D3682" i="41"/>
  <c r="D3705" i="41" s="1"/>
  <c r="A3727" i="41"/>
  <c r="D3685" i="41"/>
  <c r="D3708" i="41" s="1"/>
  <c r="P3683" i="41"/>
  <c r="P3706" i="41" s="1"/>
  <c r="M3622" i="41"/>
  <c r="L3622" i="41"/>
  <c r="M3586" i="41"/>
  <c r="M3631" i="41"/>
  <c r="L3631" i="41"/>
  <c r="M3627" i="41"/>
  <c r="L3627" i="41"/>
  <c r="M3630" i="41"/>
  <c r="L3630" i="41"/>
  <c r="M3601" i="41"/>
  <c r="L3601" i="41"/>
  <c r="M3600" i="41"/>
  <c r="L3600" i="41"/>
  <c r="M3623" i="41"/>
  <c r="L3623" i="41"/>
  <c r="M3598" i="41"/>
  <c r="L3598" i="41"/>
  <c r="L3606" i="41"/>
  <c r="M3606" i="41"/>
  <c r="F3712" i="41" l="1"/>
  <c r="F3713" i="41"/>
  <c r="W3690" i="41"/>
  <c r="R3690" i="41" s="1"/>
  <c r="F3714" i="41"/>
  <c r="F3716" i="41"/>
  <c r="F3694" i="41"/>
  <c r="X3717" i="41"/>
  <c r="W3696" i="41"/>
  <c r="R3696" i="41" s="1"/>
  <c r="W3689" i="41"/>
  <c r="R3689" i="41" s="1"/>
  <c r="I3689" i="41"/>
  <c r="X3714" i="41"/>
  <c r="F3715" i="41"/>
  <c r="X3716" i="41"/>
  <c r="X3693" i="41"/>
  <c r="W3694" i="41"/>
  <c r="R3694" i="41" s="1"/>
  <c r="X3689" i="41"/>
  <c r="X3691" i="41"/>
  <c r="X3715" i="41"/>
  <c r="F3693" i="41"/>
  <c r="W3695" i="41"/>
  <c r="R3695" i="41" s="1"/>
  <c r="F3691" i="41"/>
  <c r="F3692" i="41"/>
  <c r="I3694" i="41"/>
  <c r="X3705" i="41"/>
  <c r="W3691" i="41"/>
  <c r="R3691" i="41" s="1"/>
  <c r="W3692" i="41"/>
  <c r="R3692" i="41" s="1"/>
  <c r="I3695" i="41"/>
  <c r="F3718" i="41"/>
  <c r="X3712" i="41"/>
  <c r="F3690" i="41"/>
  <c r="I3690" i="41"/>
  <c r="I3691" i="41"/>
  <c r="X3692" i="41"/>
  <c r="I3693" i="41"/>
  <c r="F3695" i="41"/>
  <c r="F3689" i="41"/>
  <c r="X3713" i="41"/>
  <c r="X3690" i="41"/>
  <c r="I3692" i="41"/>
  <c r="X3697" i="41"/>
  <c r="X3720" i="41"/>
  <c r="W3698" i="41"/>
  <c r="R3698" i="41" s="1"/>
  <c r="F3699" i="41"/>
  <c r="X3700" i="41"/>
  <c r="W3697" i="41"/>
  <c r="R3697" i="41" s="1"/>
  <c r="F3720" i="41"/>
  <c r="W3699" i="41"/>
  <c r="R3699" i="41" s="1"/>
  <c r="F3723" i="41"/>
  <c r="I3700" i="41"/>
  <c r="W3693" i="41"/>
  <c r="R3693" i="41" s="1"/>
  <c r="X3718" i="41"/>
  <c r="F3719" i="41"/>
  <c r="I3696" i="41"/>
  <c r="X3721" i="41"/>
  <c r="F3698" i="41"/>
  <c r="X3719" i="41"/>
  <c r="F3696" i="41"/>
  <c r="F3697" i="41"/>
  <c r="F3721" i="41"/>
  <c r="I3698" i="41"/>
  <c r="X3723" i="41"/>
  <c r="X3694" i="41"/>
  <c r="X3696" i="41"/>
  <c r="I3697" i="41"/>
  <c r="X3698" i="41"/>
  <c r="F3722" i="41"/>
  <c r="F3700" i="41"/>
  <c r="X3722" i="41"/>
  <c r="F3717" i="41"/>
  <c r="I3699" i="41"/>
  <c r="W3700" i="41"/>
  <c r="R3700" i="41" s="1"/>
  <c r="X3695" i="41"/>
  <c r="X3699" i="41"/>
  <c r="M3654" i="41"/>
  <c r="L3654" i="41"/>
  <c r="M3672" i="41"/>
  <c r="L3672" i="41"/>
  <c r="M3669" i="41"/>
  <c r="L3669" i="41"/>
  <c r="L3652" i="41"/>
  <c r="M3652" i="41"/>
  <c r="M3651" i="41"/>
  <c r="L3651" i="41"/>
  <c r="M3647" i="41"/>
  <c r="L3647" i="41"/>
  <c r="M3646" i="41"/>
  <c r="L3646" i="41"/>
  <c r="M3667" i="41"/>
  <c r="L3667" i="41"/>
  <c r="M3632" i="41"/>
  <c r="L3650" i="41"/>
  <c r="M3650" i="41"/>
  <c r="M3674" i="41"/>
  <c r="L3674" i="41"/>
  <c r="M3643" i="41"/>
  <c r="L3643" i="41"/>
  <c r="M3670" i="41"/>
  <c r="L3670" i="41"/>
  <c r="G3655" i="41"/>
  <c r="M3671" i="41"/>
  <c r="L3671" i="41"/>
  <c r="L3645" i="41"/>
  <c r="M3645" i="41"/>
  <c r="I3666" i="41"/>
  <c r="I3671" i="41"/>
  <c r="W3671" i="41"/>
  <c r="R3671" i="41" s="1"/>
  <c r="I3674" i="41"/>
  <c r="W3666" i="41"/>
  <c r="R3666" i="41" s="1"/>
  <c r="W3669" i="41"/>
  <c r="R3669" i="41" s="1"/>
  <c r="W3667" i="41"/>
  <c r="R3667" i="41" s="1"/>
  <c r="I3669" i="41"/>
  <c r="I3667" i="41"/>
  <c r="W3668" i="41"/>
  <c r="R3668" i="41" s="1"/>
  <c r="I3670" i="41"/>
  <c r="W3670" i="41"/>
  <c r="R3670" i="41" s="1"/>
  <c r="W3672" i="41"/>
  <c r="R3672" i="41" s="1"/>
  <c r="I3673" i="41"/>
  <c r="I3668" i="41"/>
  <c r="I3676" i="41"/>
  <c r="I3672" i="41"/>
  <c r="W3673" i="41"/>
  <c r="R3673" i="41" s="1"/>
  <c r="W3675" i="41"/>
  <c r="R3675" i="41" s="1"/>
  <c r="I3675" i="41"/>
  <c r="W3677" i="41"/>
  <c r="R3677" i="41" s="1"/>
  <c r="W3674" i="41"/>
  <c r="R3674" i="41" s="1"/>
  <c r="W3676" i="41"/>
  <c r="R3676" i="41" s="1"/>
  <c r="I3677" i="41"/>
  <c r="L3653" i="41"/>
  <c r="M3653" i="41"/>
  <c r="M3677" i="41"/>
  <c r="L3677" i="41"/>
  <c r="L3666" i="41"/>
  <c r="M3666" i="41"/>
  <c r="M3644" i="41"/>
  <c r="L3644" i="41"/>
  <c r="M3676" i="41"/>
  <c r="L3676" i="41"/>
  <c r="G3678" i="41"/>
  <c r="M3668" i="41"/>
  <c r="L3668" i="41"/>
  <c r="L3673" i="41"/>
  <c r="M3673" i="41"/>
  <c r="J3731" i="41"/>
  <c r="J3754" i="41" s="1"/>
  <c r="U3729" i="41"/>
  <c r="U3752" i="41" s="1"/>
  <c r="D3731" i="41"/>
  <c r="D3754" i="41" s="1"/>
  <c r="P3729" i="41"/>
  <c r="P3752" i="41" s="1"/>
  <c r="D3728" i="41"/>
  <c r="D3751" i="41" s="1"/>
  <c r="A3773" i="41"/>
  <c r="S3731" i="41"/>
  <c r="S3754" i="41" s="1"/>
  <c r="B3731" i="41"/>
  <c r="B3754" i="41" s="1"/>
  <c r="H3729" i="41"/>
  <c r="H3752" i="41" s="1"/>
  <c r="N3731" i="41"/>
  <c r="N3754" i="41" s="1"/>
  <c r="G3730" i="41"/>
  <c r="G3753" i="41" s="1"/>
  <c r="X3728" i="41"/>
  <c r="L3675" i="41"/>
  <c r="M3675" i="41"/>
  <c r="M3648" i="41"/>
  <c r="L3648" i="41"/>
  <c r="L3649" i="41"/>
  <c r="M3649" i="41"/>
  <c r="M3609" i="41"/>
  <c r="L3695" i="41" l="1"/>
  <c r="M3695" i="41"/>
  <c r="M3719" i="41"/>
  <c r="L3719" i="41"/>
  <c r="M3697" i="41"/>
  <c r="L3697" i="41"/>
  <c r="W3719" i="41"/>
  <c r="R3719" i="41" s="1"/>
  <c r="W3713" i="41"/>
  <c r="R3713" i="41" s="1"/>
  <c r="I3717" i="41"/>
  <c r="W3714" i="41"/>
  <c r="R3714" i="41" s="1"/>
  <c r="W3716" i="41"/>
  <c r="R3716" i="41" s="1"/>
  <c r="W3717" i="41"/>
  <c r="R3717" i="41" s="1"/>
  <c r="W3712" i="41"/>
  <c r="R3712" i="41" s="1"/>
  <c r="I3713" i="41"/>
  <c r="W3715" i="41"/>
  <c r="R3715" i="41" s="1"/>
  <c r="I3714" i="41"/>
  <c r="I3716" i="41"/>
  <c r="I3712" i="41"/>
  <c r="I3715" i="41"/>
  <c r="I3718" i="41"/>
  <c r="I3722" i="41"/>
  <c r="W3720" i="41"/>
  <c r="R3720" i="41" s="1"/>
  <c r="W3718" i="41"/>
  <c r="R3718" i="41" s="1"/>
  <c r="I3719" i="41"/>
  <c r="I3720" i="41"/>
  <c r="W3721" i="41"/>
  <c r="R3721" i="41" s="1"/>
  <c r="W3723" i="41"/>
  <c r="R3723" i="41" s="1"/>
  <c r="I3721" i="41"/>
  <c r="W3722" i="41"/>
  <c r="R3722" i="41" s="1"/>
  <c r="I3723" i="41"/>
  <c r="M3689" i="41"/>
  <c r="L3689" i="41"/>
  <c r="M3655" i="41"/>
  <c r="L3696" i="41"/>
  <c r="M3696" i="41"/>
  <c r="L3717" i="41"/>
  <c r="M3717" i="41"/>
  <c r="M3694" i="41"/>
  <c r="L3694" i="41"/>
  <c r="M3721" i="41"/>
  <c r="L3721" i="41"/>
  <c r="L3690" i="41"/>
  <c r="M3690" i="41"/>
  <c r="M3693" i="41"/>
  <c r="L3693" i="41"/>
  <c r="M3678" i="41"/>
  <c r="L3723" i="41"/>
  <c r="M3723" i="41"/>
  <c r="M3713" i="41"/>
  <c r="L3713" i="41"/>
  <c r="M3712" i="41"/>
  <c r="L3712" i="41"/>
  <c r="M3716" i="41"/>
  <c r="L3716" i="41"/>
  <c r="L3722" i="41"/>
  <c r="M3722" i="41"/>
  <c r="M3700" i="41"/>
  <c r="L3700" i="41"/>
  <c r="G3701" i="41"/>
  <c r="M3718" i="41"/>
  <c r="L3718" i="41"/>
  <c r="M3714" i="41"/>
  <c r="L3714" i="41"/>
  <c r="N3777" i="41"/>
  <c r="N3800" i="41" s="1"/>
  <c r="G3776" i="41"/>
  <c r="G3799" i="41" s="1"/>
  <c r="X3774" i="41"/>
  <c r="J3777" i="41"/>
  <c r="J3800" i="41" s="1"/>
  <c r="U3775" i="41"/>
  <c r="U3798" i="41" s="1"/>
  <c r="D3777" i="41"/>
  <c r="D3800" i="41" s="1"/>
  <c r="P3775" i="41"/>
  <c r="P3798" i="41" s="1"/>
  <c r="D3774" i="41"/>
  <c r="D3797" i="41" s="1"/>
  <c r="A3819" i="41"/>
  <c r="S3777" i="41"/>
  <c r="S3800" i="41" s="1"/>
  <c r="B3777" i="41"/>
  <c r="B3800" i="41" s="1"/>
  <c r="H3775" i="41"/>
  <c r="H3798" i="41" s="1"/>
  <c r="W3736" i="41"/>
  <c r="R3736" i="41" s="1"/>
  <c r="I3738" i="41"/>
  <c r="I3735" i="41"/>
  <c r="F3737" i="41"/>
  <c r="I3739" i="41"/>
  <c r="X3762" i="41"/>
  <c r="I3741" i="41"/>
  <c r="F3758" i="41"/>
  <c r="X3759" i="41"/>
  <c r="F3736" i="41"/>
  <c r="F3761" i="41"/>
  <c r="W3739" i="41"/>
  <c r="R3739" i="41" s="1"/>
  <c r="F3762" i="41"/>
  <c r="F3740" i="41"/>
  <c r="X3763" i="41"/>
  <c r="X3735" i="41"/>
  <c r="F3759" i="41"/>
  <c r="I3736" i="41"/>
  <c r="F3760" i="41"/>
  <c r="X3761" i="41"/>
  <c r="X3736" i="41"/>
  <c r="X3760" i="41"/>
  <c r="X3738" i="41"/>
  <c r="F3739" i="41"/>
  <c r="X3740" i="41"/>
  <c r="X3758" i="41"/>
  <c r="W3735" i="41"/>
  <c r="R3735" i="41" s="1"/>
  <c r="I3737" i="41"/>
  <c r="X3737" i="41"/>
  <c r="W3738" i="41"/>
  <c r="R3738" i="41" s="1"/>
  <c r="X3751" i="41"/>
  <c r="F3735" i="41"/>
  <c r="W3737" i="41"/>
  <c r="R3737" i="41" s="1"/>
  <c r="I3740" i="41"/>
  <c r="W3741" i="41"/>
  <c r="R3741" i="41" s="1"/>
  <c r="X3765" i="41"/>
  <c r="W3743" i="41"/>
  <c r="R3743" i="41" s="1"/>
  <c r="F3744" i="41"/>
  <c r="X3739" i="41"/>
  <c r="W3740" i="41"/>
  <c r="R3740" i="41" s="1"/>
  <c r="F3765" i="41"/>
  <c r="F3745" i="41"/>
  <c r="X3746" i="41"/>
  <c r="X3764" i="41"/>
  <c r="F3742" i="41"/>
  <c r="F3766" i="41"/>
  <c r="X3743" i="41"/>
  <c r="W3745" i="41"/>
  <c r="R3745" i="41" s="1"/>
  <c r="F3746" i="41"/>
  <c r="F3738" i="41"/>
  <c r="F3763" i="41"/>
  <c r="F3764" i="41"/>
  <c r="W3742" i="41"/>
  <c r="R3742" i="41" s="1"/>
  <c r="X3766" i="41"/>
  <c r="I3743" i="41"/>
  <c r="F3768" i="41"/>
  <c r="F3743" i="41"/>
  <c r="I3744" i="41"/>
  <c r="X3768" i="41"/>
  <c r="I3745" i="41"/>
  <c r="X3742" i="41"/>
  <c r="X3744" i="41"/>
  <c r="X3745" i="41"/>
  <c r="F3769" i="41"/>
  <c r="F3741" i="41"/>
  <c r="I3742" i="41"/>
  <c r="X3767" i="41"/>
  <c r="W3744" i="41"/>
  <c r="R3744" i="41" s="1"/>
  <c r="I3746" i="41"/>
  <c r="X3741" i="41"/>
  <c r="F3767" i="41"/>
  <c r="X3769" i="41"/>
  <c r="W3746" i="41"/>
  <c r="R3746" i="41" s="1"/>
  <c r="L3715" i="41"/>
  <c r="M3715" i="41"/>
  <c r="M3699" i="41"/>
  <c r="L3699" i="41"/>
  <c r="M3698" i="41"/>
  <c r="L3698" i="41"/>
  <c r="L3720" i="41"/>
  <c r="M3720" i="41"/>
  <c r="M3692" i="41"/>
  <c r="L3692" i="41"/>
  <c r="L3691" i="41"/>
  <c r="M3691" i="41"/>
  <c r="G3724" i="41"/>
  <c r="L3764" i="41" l="1"/>
  <c r="M3764" i="41"/>
  <c r="L3765" i="41"/>
  <c r="M3765" i="41"/>
  <c r="M3761" i="41"/>
  <c r="L3761" i="41"/>
  <c r="M3701" i="41"/>
  <c r="M3768" i="41"/>
  <c r="L3768" i="41"/>
  <c r="M3746" i="41"/>
  <c r="L3746" i="41"/>
  <c r="M3758" i="41"/>
  <c r="L3758" i="41"/>
  <c r="L3742" i="41"/>
  <c r="M3742" i="41"/>
  <c r="M3736" i="41"/>
  <c r="L3736" i="41"/>
  <c r="M3740" i="41"/>
  <c r="L3740" i="41"/>
  <c r="L3759" i="41"/>
  <c r="M3759" i="41"/>
  <c r="M3769" i="41"/>
  <c r="L3769" i="41"/>
  <c r="G3747" i="41"/>
  <c r="M3735" i="41"/>
  <c r="L3735" i="41"/>
  <c r="G3770" i="41"/>
  <c r="M3724" i="41"/>
  <c r="D3823" i="41"/>
  <c r="D3846" i="41" s="1"/>
  <c r="P3821" i="41"/>
  <c r="P3844" i="41" s="1"/>
  <c r="D3820" i="41"/>
  <c r="D3843" i="41" s="1"/>
  <c r="A3865" i="41"/>
  <c r="S3823" i="41"/>
  <c r="S3846" i="41" s="1"/>
  <c r="B3823" i="41"/>
  <c r="B3846" i="41" s="1"/>
  <c r="H3821" i="41"/>
  <c r="H3844" i="41" s="1"/>
  <c r="N3823" i="41"/>
  <c r="N3846" i="41" s="1"/>
  <c r="G3822" i="41"/>
  <c r="G3845" i="41" s="1"/>
  <c r="X3820" i="41"/>
  <c r="J3823" i="41"/>
  <c r="J3846" i="41" s="1"/>
  <c r="U3821" i="41"/>
  <c r="U3844" i="41" s="1"/>
  <c r="M3767" i="41"/>
  <c r="L3767" i="41"/>
  <c r="L3745" i="41"/>
  <c r="M3745" i="41"/>
  <c r="M3743" i="41"/>
  <c r="L3743" i="41"/>
  <c r="L3739" i="41"/>
  <c r="M3739" i="41"/>
  <c r="W3758" i="41"/>
  <c r="R3758" i="41" s="1"/>
  <c r="I3758" i="41"/>
  <c r="I3762" i="41"/>
  <c r="W3759" i="41"/>
  <c r="R3759" i="41" s="1"/>
  <c r="W3761" i="41"/>
  <c r="R3761" i="41" s="1"/>
  <c r="W3762" i="41"/>
  <c r="R3762" i="41" s="1"/>
  <c r="I3763" i="41"/>
  <c r="W3760" i="41"/>
  <c r="R3760" i="41" s="1"/>
  <c r="I3759" i="41"/>
  <c r="I3761" i="41"/>
  <c r="I3760" i="41"/>
  <c r="W3767" i="41"/>
  <c r="R3767" i="41" s="1"/>
  <c r="W3769" i="41"/>
  <c r="R3769" i="41" s="1"/>
  <c r="I3765" i="41"/>
  <c r="I3767" i="41"/>
  <c r="I3769" i="41"/>
  <c r="W3765" i="41"/>
  <c r="R3765" i="41" s="1"/>
  <c r="W3763" i="41"/>
  <c r="R3763" i="41" s="1"/>
  <c r="I3764" i="41"/>
  <c r="W3766" i="41"/>
  <c r="R3766" i="41" s="1"/>
  <c r="W3764" i="41"/>
  <c r="R3764" i="41" s="1"/>
  <c r="W3768" i="41"/>
  <c r="R3768" i="41" s="1"/>
  <c r="I3766" i="41"/>
  <c r="I3768" i="41"/>
  <c r="M3738" i="41"/>
  <c r="L3738" i="41"/>
  <c r="M3763" i="41"/>
  <c r="L3763" i="41"/>
  <c r="X3804" i="41"/>
  <c r="I3783" i="41"/>
  <c r="X3785" i="41"/>
  <c r="X3786" i="41"/>
  <c r="F3809" i="41"/>
  <c r="F3804" i="41"/>
  <c r="F3783" i="41"/>
  <c r="I3784" i="41"/>
  <c r="F3786" i="41"/>
  <c r="X3797" i="41"/>
  <c r="F3781" i="41"/>
  <c r="X3783" i="41"/>
  <c r="X3784" i="41"/>
  <c r="X3808" i="41"/>
  <c r="W3786" i="41"/>
  <c r="R3786" i="41" s="1"/>
  <c r="I3781" i="41"/>
  <c r="F3782" i="41"/>
  <c r="W3783" i="41"/>
  <c r="R3783" i="41" s="1"/>
  <c r="F3807" i="41"/>
  <c r="F3784" i="41"/>
  <c r="W3782" i="41"/>
  <c r="R3782" i="41" s="1"/>
  <c r="X3807" i="41"/>
  <c r="W3784" i="41"/>
  <c r="R3784" i="41" s="1"/>
  <c r="F3785" i="41"/>
  <c r="X3781" i="41"/>
  <c r="X3805" i="41"/>
  <c r="F3805" i="41"/>
  <c r="I3782" i="41"/>
  <c r="F3806" i="41"/>
  <c r="W3785" i="41"/>
  <c r="R3785" i="41" s="1"/>
  <c r="W3781" i="41"/>
  <c r="R3781" i="41" s="1"/>
  <c r="X3782" i="41"/>
  <c r="I3786" i="41"/>
  <c r="X3810" i="41"/>
  <c r="X3789" i="41"/>
  <c r="X3815" i="41"/>
  <c r="F3810" i="41"/>
  <c r="W3789" i="41"/>
  <c r="R3789" i="41" s="1"/>
  <c r="X3790" i="41"/>
  <c r="X3813" i="41"/>
  <c r="I3792" i="41"/>
  <c r="X3806" i="41"/>
  <c r="I3787" i="41"/>
  <c r="F3788" i="41"/>
  <c r="F3790" i="41"/>
  <c r="F3813" i="41"/>
  <c r="X3792" i="41"/>
  <c r="I3785" i="41"/>
  <c r="F3787" i="41"/>
  <c r="X3788" i="41"/>
  <c r="W3790" i="41"/>
  <c r="R3790" i="41" s="1"/>
  <c r="F3791" i="41"/>
  <c r="F3814" i="41"/>
  <c r="F3792" i="41"/>
  <c r="X3809" i="41"/>
  <c r="W3787" i="41"/>
  <c r="R3787" i="41" s="1"/>
  <c r="X3811" i="41"/>
  <c r="W3788" i="41"/>
  <c r="R3788" i="41" s="1"/>
  <c r="X3812" i="41"/>
  <c r="X3791" i="41"/>
  <c r="X3814" i="41"/>
  <c r="F3808" i="41"/>
  <c r="F3811" i="41"/>
  <c r="F3812" i="41"/>
  <c r="I3790" i="41"/>
  <c r="W3791" i="41"/>
  <c r="R3791" i="41" s="1"/>
  <c r="X3787" i="41"/>
  <c r="I3788" i="41"/>
  <c r="F3789" i="41"/>
  <c r="F3815" i="41"/>
  <c r="I3789" i="41"/>
  <c r="I3791" i="41"/>
  <c r="W3792" i="41"/>
  <c r="R3792" i="41" s="1"/>
  <c r="L3737" i="41"/>
  <c r="M3737" i="41"/>
  <c r="L3741" i="41"/>
  <c r="M3741" i="41"/>
  <c r="M3744" i="41"/>
  <c r="L3744" i="41"/>
  <c r="M3766" i="41"/>
  <c r="L3766" i="41"/>
  <c r="L3760" i="41"/>
  <c r="M3760" i="41"/>
  <c r="L3762" i="41"/>
  <c r="M3762" i="41"/>
  <c r="M3787" i="41" l="1"/>
  <c r="L3787" i="41"/>
  <c r="M3812" i="41"/>
  <c r="L3812" i="41"/>
  <c r="M3789" i="41"/>
  <c r="L3789" i="41"/>
  <c r="G3793" i="41"/>
  <c r="M3785" i="41"/>
  <c r="L3785" i="41"/>
  <c r="L3791" i="41"/>
  <c r="M3791" i="41"/>
  <c r="L3788" i="41"/>
  <c r="M3788" i="41"/>
  <c r="L3806" i="41"/>
  <c r="M3806" i="41"/>
  <c r="L3810" i="41"/>
  <c r="M3810" i="41"/>
  <c r="L3805" i="41"/>
  <c r="M3805" i="41"/>
  <c r="W3806" i="41"/>
  <c r="R3806" i="41" s="1"/>
  <c r="I3805" i="41"/>
  <c r="I3809" i="41"/>
  <c r="I3806" i="41"/>
  <c r="W3809" i="41"/>
  <c r="R3809" i="41" s="1"/>
  <c r="W3804" i="41"/>
  <c r="R3804" i="41" s="1"/>
  <c r="I3804" i="41"/>
  <c r="I3808" i="41"/>
  <c r="W3805" i="41"/>
  <c r="R3805" i="41" s="1"/>
  <c r="I3812" i="41"/>
  <c r="W3815" i="41"/>
  <c r="R3815" i="41" s="1"/>
  <c r="I3810" i="41"/>
  <c r="W3810" i="41"/>
  <c r="R3810" i="41" s="1"/>
  <c r="W3813" i="41"/>
  <c r="R3813" i="41" s="1"/>
  <c r="I3815" i="41"/>
  <c r="W3807" i="41"/>
  <c r="R3807" i="41" s="1"/>
  <c r="I3813" i="41"/>
  <c r="W3814" i="41"/>
  <c r="R3814" i="41" s="1"/>
  <c r="I3807" i="41"/>
  <c r="W3808" i="41"/>
  <c r="R3808" i="41" s="1"/>
  <c r="I3811" i="41"/>
  <c r="W3812" i="41"/>
  <c r="R3812" i="41" s="1"/>
  <c r="W3811" i="41"/>
  <c r="R3811" i="41" s="1"/>
  <c r="I3814" i="41"/>
  <c r="F3851" i="41"/>
  <c r="F3829" i="41"/>
  <c r="X3852" i="41"/>
  <c r="I3830" i="41"/>
  <c r="X3831" i="41"/>
  <c r="F3854" i="41"/>
  <c r="X3851" i="41"/>
  <c r="F3828" i="41"/>
  <c r="X3827" i="41"/>
  <c r="F3850" i="41"/>
  <c r="X3828" i="41"/>
  <c r="I3829" i="41"/>
  <c r="I3831" i="41"/>
  <c r="I3827" i="41"/>
  <c r="X3829" i="41"/>
  <c r="X3850" i="41"/>
  <c r="F3827" i="41"/>
  <c r="W3829" i="41"/>
  <c r="R3829" i="41" s="1"/>
  <c r="F3853" i="41"/>
  <c r="F3830" i="41"/>
  <c r="X3843" i="41"/>
  <c r="I3834" i="41"/>
  <c r="X3858" i="41"/>
  <c r="X3860" i="41"/>
  <c r="X3838" i="41"/>
  <c r="W3830" i="41"/>
  <c r="R3830" i="41" s="1"/>
  <c r="W3831" i="41"/>
  <c r="R3831" i="41" s="1"/>
  <c r="W3834" i="41"/>
  <c r="R3834" i="41" s="1"/>
  <c r="W3835" i="41"/>
  <c r="R3835" i="41" s="1"/>
  <c r="F3837" i="41"/>
  <c r="F3852" i="41"/>
  <c r="X3830" i="41"/>
  <c r="F3831" i="41"/>
  <c r="W3832" i="41"/>
  <c r="R3832" i="41" s="1"/>
  <c r="W3837" i="41"/>
  <c r="R3837" i="41" s="1"/>
  <c r="W3827" i="41"/>
  <c r="R3827" i="41" s="1"/>
  <c r="X3835" i="41"/>
  <c r="I3836" i="41"/>
  <c r="F3859" i="41"/>
  <c r="F3838" i="41"/>
  <c r="I3828" i="41"/>
  <c r="X3854" i="41"/>
  <c r="X3855" i="41"/>
  <c r="F3832" i="41"/>
  <c r="I3833" i="41"/>
  <c r="F3835" i="41"/>
  <c r="X3836" i="41"/>
  <c r="X3859" i="41"/>
  <c r="I3837" i="41"/>
  <c r="F3861" i="41"/>
  <c r="F3855" i="41"/>
  <c r="I3832" i="41"/>
  <c r="X3833" i="41"/>
  <c r="I3835" i="41"/>
  <c r="W3836" i="41"/>
  <c r="R3836" i="41" s="1"/>
  <c r="X3837" i="41"/>
  <c r="W3838" i="41"/>
  <c r="R3838" i="41" s="1"/>
  <c r="W3828" i="41"/>
  <c r="R3828" i="41" s="1"/>
  <c r="X3853" i="41"/>
  <c r="X3832" i="41"/>
  <c r="X3856" i="41"/>
  <c r="F3833" i="41"/>
  <c r="X3857" i="41"/>
  <c r="F3834" i="41"/>
  <c r="X3861" i="41"/>
  <c r="F3856" i="41"/>
  <c r="W3833" i="41"/>
  <c r="R3833" i="41" s="1"/>
  <c r="F3857" i="41"/>
  <c r="X3834" i="41"/>
  <c r="F3858" i="41"/>
  <c r="F3836" i="41"/>
  <c r="F3860" i="41"/>
  <c r="I3838" i="41"/>
  <c r="L3815" i="41"/>
  <c r="M3815" i="41"/>
  <c r="M3786" i="41"/>
  <c r="L3786" i="41"/>
  <c r="L3811" i="41"/>
  <c r="M3811" i="41"/>
  <c r="L3781" i="41"/>
  <c r="M3781" i="41"/>
  <c r="L3804" i="41"/>
  <c r="M3804" i="41"/>
  <c r="M3813" i="41"/>
  <c r="L3813" i="41"/>
  <c r="M3782" i="41"/>
  <c r="L3782" i="41"/>
  <c r="M3770" i="41"/>
  <c r="M3783" i="41"/>
  <c r="L3783" i="41"/>
  <c r="L3809" i="41"/>
  <c r="M3809" i="41"/>
  <c r="L3792" i="41"/>
  <c r="M3792" i="41"/>
  <c r="M3790" i="41"/>
  <c r="L3790" i="41"/>
  <c r="L3807" i="41"/>
  <c r="M3807" i="41"/>
  <c r="L3808" i="41"/>
  <c r="M3808" i="41"/>
  <c r="G3816" i="41"/>
  <c r="J3869" i="41"/>
  <c r="J3892" i="41" s="1"/>
  <c r="U3867" i="41"/>
  <c r="U3890" i="41" s="1"/>
  <c r="D3869" i="41"/>
  <c r="D3892" i="41" s="1"/>
  <c r="P3867" i="41"/>
  <c r="P3890" i="41" s="1"/>
  <c r="D3866" i="41"/>
  <c r="D3889" i="41" s="1"/>
  <c r="A3911" i="41"/>
  <c r="H3867" i="41"/>
  <c r="H3890" i="41" s="1"/>
  <c r="X3866" i="41"/>
  <c r="S3869" i="41"/>
  <c r="S3892" i="41" s="1"/>
  <c r="N3869" i="41"/>
  <c r="N3892" i="41" s="1"/>
  <c r="B3869" i="41"/>
  <c r="B3892" i="41" s="1"/>
  <c r="G3868" i="41"/>
  <c r="G3891" i="41" s="1"/>
  <c r="M3814" i="41"/>
  <c r="L3814" i="41"/>
  <c r="L3784" i="41"/>
  <c r="M3784" i="41"/>
  <c r="M3747" i="41"/>
  <c r="I3853" i="41" l="1"/>
  <c r="I3850" i="41"/>
  <c r="W3852" i="41"/>
  <c r="R3852" i="41" s="1"/>
  <c r="I3854" i="41"/>
  <c r="W3851" i="41"/>
  <c r="R3851" i="41" s="1"/>
  <c r="W3854" i="41"/>
  <c r="R3854" i="41" s="1"/>
  <c r="I3852" i="41"/>
  <c r="I3851" i="41"/>
  <c r="W3850" i="41"/>
  <c r="R3850" i="41" s="1"/>
  <c r="W3853" i="41"/>
  <c r="R3853" i="41" s="1"/>
  <c r="I3856" i="41"/>
  <c r="I3857" i="41"/>
  <c r="W3856" i="41"/>
  <c r="R3856" i="41" s="1"/>
  <c r="W3857" i="41"/>
  <c r="R3857" i="41" s="1"/>
  <c r="W3858" i="41"/>
  <c r="R3858" i="41" s="1"/>
  <c r="W3860" i="41"/>
  <c r="R3860" i="41" s="1"/>
  <c r="I3861" i="41"/>
  <c r="I3858" i="41"/>
  <c r="I3860" i="41"/>
  <c r="W3859" i="41"/>
  <c r="R3859" i="41" s="1"/>
  <c r="I3855" i="41"/>
  <c r="W3855" i="41"/>
  <c r="R3855" i="41" s="1"/>
  <c r="I3859" i="41"/>
  <c r="W3861" i="41"/>
  <c r="R3861" i="41" s="1"/>
  <c r="M3832" i="41"/>
  <c r="L3832" i="41"/>
  <c r="L3834" i="41"/>
  <c r="M3834" i="41"/>
  <c r="S3915" i="41"/>
  <c r="S3938" i="41" s="1"/>
  <c r="B3915" i="41"/>
  <c r="B3938" i="41" s="1"/>
  <c r="H3913" i="41"/>
  <c r="H3936" i="41" s="1"/>
  <c r="N3915" i="41"/>
  <c r="N3938" i="41" s="1"/>
  <c r="G3914" i="41"/>
  <c r="G3937" i="41" s="1"/>
  <c r="X3912" i="41"/>
  <c r="J3915" i="41"/>
  <c r="J3938" i="41" s="1"/>
  <c r="U3913" i="41"/>
  <c r="U3936" i="41" s="1"/>
  <c r="D3915" i="41"/>
  <c r="D3938" i="41" s="1"/>
  <c r="P3913" i="41"/>
  <c r="P3936" i="41" s="1"/>
  <c r="D3912" i="41"/>
  <c r="D3935" i="41" s="1"/>
  <c r="A3957" i="41"/>
  <c r="M3816" i="41"/>
  <c r="L3853" i="41"/>
  <c r="M3853" i="41"/>
  <c r="M3855" i="41"/>
  <c r="L3855" i="41"/>
  <c r="M3828" i="41"/>
  <c r="L3828" i="41"/>
  <c r="M3852" i="41"/>
  <c r="L3852" i="41"/>
  <c r="M3833" i="41"/>
  <c r="L3833" i="41"/>
  <c r="L3831" i="41"/>
  <c r="M3831" i="41"/>
  <c r="M3854" i="41"/>
  <c r="L3854" i="41"/>
  <c r="G3862" i="41"/>
  <c r="X3889" i="41"/>
  <c r="X3876" i="41"/>
  <c r="F3873" i="41"/>
  <c r="I3874" i="41"/>
  <c r="W3876" i="41"/>
  <c r="R3876" i="41" s="1"/>
  <c r="F3896" i="41"/>
  <c r="X3874" i="41"/>
  <c r="F3875" i="41"/>
  <c r="X3896" i="41"/>
  <c r="F3897" i="41"/>
  <c r="F3874" i="41"/>
  <c r="I3875" i="41"/>
  <c r="X3897" i="41"/>
  <c r="W3874" i="41"/>
  <c r="R3874" i="41" s="1"/>
  <c r="W3875" i="41"/>
  <c r="R3875" i="41" s="1"/>
  <c r="X3898" i="41"/>
  <c r="X3873" i="41"/>
  <c r="X3875" i="41"/>
  <c r="X3877" i="41"/>
  <c r="F3878" i="41"/>
  <c r="X3879" i="41"/>
  <c r="F3903" i="41"/>
  <c r="X3881" i="41"/>
  <c r="X3905" i="41"/>
  <c r="X3882" i="41"/>
  <c r="F3877" i="41"/>
  <c r="I3879" i="41"/>
  <c r="W3880" i="41"/>
  <c r="R3880" i="41" s="1"/>
  <c r="F3881" i="41"/>
  <c r="F3882" i="41"/>
  <c r="X3884" i="41"/>
  <c r="W3877" i="41"/>
  <c r="R3877" i="41" s="1"/>
  <c r="X3900" i="41"/>
  <c r="X3902" i="41"/>
  <c r="W3879" i="41"/>
  <c r="R3879" i="41" s="1"/>
  <c r="W3882" i="41"/>
  <c r="R3882" i="41" s="1"/>
  <c r="F3883" i="41"/>
  <c r="X3906" i="41"/>
  <c r="F3900" i="41"/>
  <c r="W3878" i="41"/>
  <c r="R3878" i="41" s="1"/>
  <c r="F3902" i="41"/>
  <c r="F3880" i="41"/>
  <c r="F3904" i="41"/>
  <c r="I3883" i="41"/>
  <c r="F3906" i="41"/>
  <c r="W3873" i="41"/>
  <c r="R3873" i="41" s="1"/>
  <c r="F3898" i="41"/>
  <c r="F3876" i="41"/>
  <c r="I3877" i="41"/>
  <c r="F3879" i="41"/>
  <c r="I3880" i="41"/>
  <c r="X3904" i="41"/>
  <c r="W3883" i="41"/>
  <c r="R3883" i="41" s="1"/>
  <c r="W3884" i="41"/>
  <c r="R3884" i="41" s="1"/>
  <c r="I3873" i="41"/>
  <c r="I3876" i="41"/>
  <c r="X3880" i="41"/>
  <c r="W3881" i="41"/>
  <c r="R3881" i="41" s="1"/>
  <c r="F3907" i="41"/>
  <c r="X3899" i="41"/>
  <c r="X3901" i="41"/>
  <c r="X3878" i="41"/>
  <c r="X3883" i="41"/>
  <c r="I3884" i="41"/>
  <c r="F3899" i="41"/>
  <c r="F3901" i="41"/>
  <c r="I3878" i="41"/>
  <c r="X3903" i="41"/>
  <c r="I3881" i="41"/>
  <c r="F3905" i="41"/>
  <c r="I3882" i="41"/>
  <c r="F3884" i="41"/>
  <c r="X3907" i="41"/>
  <c r="M3793" i="41"/>
  <c r="M3861" i="41"/>
  <c r="L3861" i="41"/>
  <c r="M3838" i="41"/>
  <c r="L3838" i="41"/>
  <c r="G3839" i="41"/>
  <c r="L3827" i="41"/>
  <c r="M3827" i="41"/>
  <c r="M3856" i="41"/>
  <c r="L3856" i="41"/>
  <c r="L3837" i="41"/>
  <c r="M3837" i="41"/>
  <c r="M3859" i="41"/>
  <c r="L3859" i="41"/>
  <c r="M3830" i="41"/>
  <c r="L3830" i="41"/>
  <c r="M3860" i="41"/>
  <c r="L3860" i="41"/>
  <c r="L3850" i="41"/>
  <c r="M3850" i="41"/>
  <c r="M3835" i="41"/>
  <c r="L3835" i="41"/>
  <c r="M3857" i="41"/>
  <c r="L3857" i="41"/>
  <c r="M3836" i="41"/>
  <c r="L3836" i="41"/>
  <c r="M3858" i="41"/>
  <c r="L3858" i="41"/>
  <c r="L3829" i="41"/>
  <c r="M3829" i="41"/>
  <c r="M3851" i="41"/>
  <c r="L3851" i="41"/>
  <c r="D3961" i="41" l="1"/>
  <c r="D3984" i="41" s="1"/>
  <c r="P3959" i="41"/>
  <c r="P3982" i="41" s="1"/>
  <c r="D3958" i="41"/>
  <c r="D3981" i="41" s="1"/>
  <c r="A4003" i="41"/>
  <c r="S3961" i="41"/>
  <c r="S3984" i="41" s="1"/>
  <c r="B3961" i="41"/>
  <c r="B3984" i="41" s="1"/>
  <c r="H3959" i="41"/>
  <c r="H3982" i="41" s="1"/>
  <c r="J3961" i="41"/>
  <c r="J3984" i="41" s="1"/>
  <c r="G3960" i="41"/>
  <c r="G3983" i="41" s="1"/>
  <c r="U3959" i="41"/>
  <c r="U3982" i="41" s="1"/>
  <c r="X3958" i="41"/>
  <c r="N3961" i="41"/>
  <c r="N3984" i="41" s="1"/>
  <c r="M3883" i="41"/>
  <c r="L3883" i="41"/>
  <c r="M3884" i="41"/>
  <c r="L3884" i="41"/>
  <c r="L3881" i="41"/>
  <c r="M3881" i="41"/>
  <c r="L3874" i="41"/>
  <c r="M3874" i="41"/>
  <c r="L3878" i="41"/>
  <c r="M3878" i="41"/>
  <c r="M3906" i="41"/>
  <c r="L3906" i="41"/>
  <c r="G3908" i="41"/>
  <c r="M3862" i="41"/>
  <c r="M3901" i="41"/>
  <c r="L3901" i="41"/>
  <c r="M3879" i="41"/>
  <c r="L3879" i="41"/>
  <c r="M3897" i="41"/>
  <c r="L3897" i="41"/>
  <c r="M3898" i="41"/>
  <c r="L3898" i="41"/>
  <c r="L3899" i="41"/>
  <c r="M3899" i="41"/>
  <c r="M3904" i="41"/>
  <c r="L3904" i="41"/>
  <c r="M3903" i="41"/>
  <c r="L3903" i="41"/>
  <c r="M3877" i="41"/>
  <c r="L3877" i="41"/>
  <c r="G3885" i="41"/>
  <c r="L3905" i="41"/>
  <c r="M3905" i="41"/>
  <c r="M3902" i="41"/>
  <c r="L3902" i="41"/>
  <c r="M3875" i="41"/>
  <c r="L3875" i="41"/>
  <c r="M3876" i="41"/>
  <c r="L3876" i="41"/>
  <c r="W3919" i="41"/>
  <c r="R3919" i="41" s="1"/>
  <c r="I3920" i="41"/>
  <c r="F3921" i="41"/>
  <c r="X3944" i="41"/>
  <c r="X3919" i="41"/>
  <c r="X3921" i="41"/>
  <c r="F3919" i="41"/>
  <c r="X3935" i="41"/>
  <c r="X3942" i="41"/>
  <c r="F3920" i="41"/>
  <c r="I3919" i="41"/>
  <c r="X3943" i="41"/>
  <c r="W3920" i="41"/>
  <c r="R3920" i="41" s="1"/>
  <c r="F3922" i="41"/>
  <c r="F3929" i="41"/>
  <c r="W3930" i="41"/>
  <c r="R3930" i="41" s="1"/>
  <c r="X3920" i="41"/>
  <c r="X3948" i="41"/>
  <c r="W3925" i="41"/>
  <c r="R3925" i="41" s="1"/>
  <c r="X3926" i="41"/>
  <c r="W3927" i="41"/>
  <c r="R3927" i="41" s="1"/>
  <c r="F3950" i="41"/>
  <c r="F3928" i="41"/>
  <c r="W3929" i="41"/>
  <c r="R3929" i="41" s="1"/>
  <c r="F3945" i="41"/>
  <c r="I3923" i="41"/>
  <c r="F3948" i="41"/>
  <c r="F3926" i="41"/>
  <c r="X3950" i="41"/>
  <c r="I3928" i="41"/>
  <c r="F3930" i="41"/>
  <c r="F3953" i="41"/>
  <c r="X3945" i="41"/>
  <c r="W3923" i="41"/>
  <c r="R3923" i="41" s="1"/>
  <c r="X3925" i="41"/>
  <c r="F3949" i="41"/>
  <c r="I3926" i="41"/>
  <c r="I3927" i="41"/>
  <c r="F3944" i="41"/>
  <c r="I3922" i="41"/>
  <c r="F3946" i="41"/>
  <c r="F3924" i="41"/>
  <c r="F3925" i="41"/>
  <c r="X3949" i="41"/>
  <c r="W3926" i="41"/>
  <c r="R3926" i="41" s="1"/>
  <c r="X3927" i="41"/>
  <c r="X3951" i="41"/>
  <c r="I3930" i="41"/>
  <c r="X3953" i="41"/>
  <c r="W3922" i="41"/>
  <c r="R3922" i="41" s="1"/>
  <c r="X3946" i="41"/>
  <c r="F3923" i="41"/>
  <c r="I3924" i="41"/>
  <c r="I3925" i="41"/>
  <c r="F3927" i="41"/>
  <c r="F3951" i="41"/>
  <c r="F3942" i="41"/>
  <c r="I3921" i="41"/>
  <c r="X3923" i="41"/>
  <c r="F3947" i="41"/>
  <c r="X3924" i="41"/>
  <c r="X3928" i="41"/>
  <c r="F3952" i="41"/>
  <c r="X3929" i="41"/>
  <c r="F3943" i="41"/>
  <c r="W3921" i="41"/>
  <c r="R3921" i="41" s="1"/>
  <c r="X3922" i="41"/>
  <c r="X3947" i="41"/>
  <c r="W3924" i="41"/>
  <c r="R3924" i="41" s="1"/>
  <c r="W3928" i="41"/>
  <c r="R3928" i="41" s="1"/>
  <c r="X3952" i="41"/>
  <c r="I3929" i="41"/>
  <c r="X3930" i="41"/>
  <c r="M3839" i="41"/>
  <c r="M3907" i="41"/>
  <c r="L3907" i="41"/>
  <c r="L3880" i="41"/>
  <c r="M3880" i="41"/>
  <c r="M3900" i="41"/>
  <c r="L3900" i="41"/>
  <c r="L3882" i="41"/>
  <c r="M3882" i="41"/>
  <c r="M3873" i="41"/>
  <c r="L3873" i="41"/>
  <c r="L3896" i="41"/>
  <c r="M3896" i="41"/>
  <c r="M3908" i="41" s="1"/>
  <c r="I3896" i="41"/>
  <c r="I3898" i="41"/>
  <c r="W3896" i="41"/>
  <c r="R3896" i="41" s="1"/>
  <c r="I3899" i="41"/>
  <c r="W3898" i="41"/>
  <c r="R3898" i="41" s="1"/>
  <c r="W3899" i="41"/>
  <c r="R3899" i="41" s="1"/>
  <c r="I3901" i="41"/>
  <c r="I3907" i="41"/>
  <c r="W3901" i="41"/>
  <c r="R3901" i="41" s="1"/>
  <c r="I3903" i="41"/>
  <c r="W3905" i="41"/>
  <c r="R3905" i="41" s="1"/>
  <c r="W3907" i="41"/>
  <c r="R3907" i="41" s="1"/>
  <c r="W3903" i="41"/>
  <c r="R3903" i="41" s="1"/>
  <c r="I3905" i="41"/>
  <c r="W3897" i="41"/>
  <c r="R3897" i="41" s="1"/>
  <c r="I3900" i="41"/>
  <c r="I3902" i="41"/>
  <c r="W3906" i="41"/>
  <c r="R3906" i="41" s="1"/>
  <c r="I3897" i="41"/>
  <c r="W3900" i="41"/>
  <c r="R3900" i="41" s="1"/>
  <c r="W3902" i="41"/>
  <c r="R3902" i="41" s="1"/>
  <c r="W3904" i="41"/>
  <c r="R3904" i="41" s="1"/>
  <c r="I3906" i="41"/>
  <c r="I3904" i="41"/>
  <c r="M3919" i="41" l="1"/>
  <c r="L3919" i="41"/>
  <c r="M3947" i="41"/>
  <c r="L3947" i="41"/>
  <c r="M3949" i="41"/>
  <c r="L3949" i="41"/>
  <c r="L3926" i="41"/>
  <c r="M3926" i="41"/>
  <c r="M3943" i="41"/>
  <c r="L3943" i="41"/>
  <c r="M3944" i="41"/>
  <c r="L3944" i="41"/>
  <c r="M3924" i="41"/>
  <c r="L3924" i="41"/>
  <c r="M3950" i="41"/>
  <c r="L3950" i="41"/>
  <c r="M3885" i="41"/>
  <c r="L3922" i="41"/>
  <c r="M3922" i="41"/>
  <c r="M3923" i="41"/>
  <c r="L3923" i="41"/>
  <c r="M3946" i="41"/>
  <c r="L3946" i="41"/>
  <c r="M3925" i="41"/>
  <c r="L3925" i="41"/>
  <c r="M3948" i="41"/>
  <c r="L3948" i="41"/>
  <c r="L3930" i="41"/>
  <c r="M3930" i="41"/>
  <c r="G3954" i="41"/>
  <c r="M3953" i="41"/>
  <c r="L3953" i="41"/>
  <c r="M3945" i="41"/>
  <c r="L3945" i="41"/>
  <c r="M3920" i="41"/>
  <c r="L3920" i="41"/>
  <c r="M3942" i="41"/>
  <c r="L3942" i="41"/>
  <c r="N4007" i="41"/>
  <c r="N4030" i="41" s="1"/>
  <c r="G4006" i="41"/>
  <c r="G4029" i="41" s="1"/>
  <c r="X4004" i="41"/>
  <c r="J4007" i="41"/>
  <c r="J4030" i="41" s="1"/>
  <c r="U4005" i="41"/>
  <c r="U4028" i="41" s="1"/>
  <c r="D4007" i="41"/>
  <c r="D4030" i="41" s="1"/>
  <c r="P4005" i="41"/>
  <c r="P4028" i="41" s="1"/>
  <c r="D4004" i="41"/>
  <c r="D4027" i="41" s="1"/>
  <c r="S4007" i="41"/>
  <c r="S4030" i="41" s="1"/>
  <c r="B4007" i="41"/>
  <c r="B4030" i="41" s="1"/>
  <c r="H4005" i="41"/>
  <c r="H4028" i="41" s="1"/>
  <c r="A4049" i="41"/>
  <c r="M3929" i="41"/>
  <c r="L3929" i="41"/>
  <c r="W3943" i="41"/>
  <c r="R3943" i="41" s="1"/>
  <c r="I3944" i="41"/>
  <c r="I3943" i="41"/>
  <c r="W3944" i="41"/>
  <c r="R3944" i="41" s="1"/>
  <c r="I3942" i="41"/>
  <c r="W3942" i="41"/>
  <c r="R3942" i="41" s="1"/>
  <c r="W3947" i="41"/>
  <c r="R3947" i="41" s="1"/>
  <c r="I3952" i="41"/>
  <c r="W3952" i="41"/>
  <c r="R3952" i="41" s="1"/>
  <c r="I3947" i="41"/>
  <c r="I3948" i="41"/>
  <c r="I3950" i="41"/>
  <c r="W3945" i="41"/>
  <c r="R3945" i="41" s="1"/>
  <c r="W3948" i="41"/>
  <c r="R3948" i="41" s="1"/>
  <c r="W3950" i="41"/>
  <c r="R3950" i="41" s="1"/>
  <c r="I3949" i="41"/>
  <c r="W3953" i="41"/>
  <c r="R3953" i="41" s="1"/>
  <c r="I3945" i="41"/>
  <c r="I3946" i="41"/>
  <c r="W3949" i="41"/>
  <c r="R3949" i="41" s="1"/>
  <c r="I3951" i="41"/>
  <c r="W3946" i="41"/>
  <c r="R3946" i="41" s="1"/>
  <c r="W3951" i="41"/>
  <c r="R3951" i="41" s="1"/>
  <c r="I3953" i="41"/>
  <c r="W3965" i="41"/>
  <c r="R3965" i="41" s="1"/>
  <c r="I3966" i="41"/>
  <c r="X3989" i="41"/>
  <c r="W3966" i="41"/>
  <c r="R3966" i="41" s="1"/>
  <c r="X3988" i="41"/>
  <c r="F3989" i="41"/>
  <c r="F3965" i="41"/>
  <c r="X3965" i="41"/>
  <c r="X3981" i="41"/>
  <c r="F3988" i="41"/>
  <c r="I3967" i="41"/>
  <c r="X3992" i="41"/>
  <c r="W3969" i="41"/>
  <c r="R3969" i="41" s="1"/>
  <c r="W3971" i="41"/>
  <c r="R3971" i="41" s="1"/>
  <c r="X3998" i="41"/>
  <c r="F3992" i="41"/>
  <c r="F3970" i="41"/>
  <c r="F3972" i="41"/>
  <c r="W3975" i="41"/>
  <c r="R3975" i="41" s="1"/>
  <c r="F3990" i="41"/>
  <c r="X3968" i="41"/>
  <c r="X3969" i="41"/>
  <c r="W3970" i="41"/>
  <c r="R3970" i="41" s="1"/>
  <c r="X3972" i="41"/>
  <c r="I3973" i="41"/>
  <c r="X3974" i="41"/>
  <c r="F3976" i="41"/>
  <c r="X3990" i="41"/>
  <c r="W3968" i="41"/>
  <c r="R3968" i="41" s="1"/>
  <c r="X3993" i="41"/>
  <c r="I3972" i="41"/>
  <c r="W3973" i="41"/>
  <c r="R3973" i="41" s="1"/>
  <c r="W3974" i="41"/>
  <c r="R3974" i="41" s="1"/>
  <c r="X3975" i="41"/>
  <c r="F3999" i="41"/>
  <c r="I3965" i="41"/>
  <c r="F3966" i="41"/>
  <c r="X3967" i="41"/>
  <c r="X3991" i="41"/>
  <c r="I3970" i="41"/>
  <c r="F3993" i="41"/>
  <c r="X3996" i="41"/>
  <c r="X3997" i="41"/>
  <c r="F3975" i="41"/>
  <c r="I3976" i="41"/>
  <c r="X3966" i="41"/>
  <c r="F3967" i="41"/>
  <c r="F3991" i="41"/>
  <c r="F3968" i="41"/>
  <c r="X3970" i="41"/>
  <c r="X3994" i="41"/>
  <c r="I3971" i="41"/>
  <c r="X3995" i="41"/>
  <c r="F3996" i="41"/>
  <c r="F3973" i="41"/>
  <c r="F3997" i="41"/>
  <c r="F3974" i="41"/>
  <c r="I3975" i="41"/>
  <c r="X3976" i="41"/>
  <c r="X3999" i="41"/>
  <c r="W3967" i="41"/>
  <c r="R3967" i="41" s="1"/>
  <c r="I3968" i="41"/>
  <c r="F3969" i="41"/>
  <c r="F3994" i="41"/>
  <c r="X3971" i="41"/>
  <c r="F3995" i="41"/>
  <c r="X3973" i="41"/>
  <c r="I3974" i="41"/>
  <c r="W3976" i="41"/>
  <c r="R3976" i="41" s="1"/>
  <c r="I3969" i="41"/>
  <c r="F3971" i="41"/>
  <c r="W3972" i="41"/>
  <c r="R3972" i="41" s="1"/>
  <c r="F3998" i="41"/>
  <c r="M3952" i="41"/>
  <c r="L3952" i="41"/>
  <c r="M3951" i="41"/>
  <c r="L3951" i="41"/>
  <c r="G3931" i="41"/>
  <c r="M3928" i="41"/>
  <c r="L3928" i="41"/>
  <c r="L3927" i="41"/>
  <c r="M3927" i="41"/>
  <c r="M3921" i="41"/>
  <c r="L3921" i="41"/>
  <c r="L3973" i="41" l="1"/>
  <c r="M3973" i="41"/>
  <c r="L3976" i="41"/>
  <c r="M3976" i="41"/>
  <c r="M3994" i="41"/>
  <c r="L3994" i="41"/>
  <c r="M3997" i="41"/>
  <c r="L3997" i="41"/>
  <c r="L3989" i="41"/>
  <c r="M3989" i="41"/>
  <c r="M3970" i="41"/>
  <c r="L3970" i="41"/>
  <c r="L3996" i="41"/>
  <c r="M3996" i="41"/>
  <c r="M3975" i="41"/>
  <c r="L3975" i="41"/>
  <c r="M3974" i="41"/>
  <c r="L3974" i="41"/>
  <c r="G4000" i="41"/>
  <c r="L3990" i="41"/>
  <c r="M3990" i="41"/>
  <c r="M3971" i="41"/>
  <c r="L3971" i="41"/>
  <c r="I3991" i="41"/>
  <c r="W3994" i="41"/>
  <c r="R3994" i="41" s="1"/>
  <c r="W3995" i="41"/>
  <c r="R3995" i="41" s="1"/>
  <c r="I3997" i="41"/>
  <c r="I3999" i="41"/>
  <c r="W3989" i="41"/>
  <c r="R3989" i="41" s="1"/>
  <c r="W3998" i="41"/>
  <c r="R3998" i="41" s="1"/>
  <c r="I3989" i="41"/>
  <c r="I3992" i="41"/>
  <c r="I3988" i="41"/>
  <c r="W3992" i="41"/>
  <c r="R3992" i="41" s="1"/>
  <c r="I3998" i="41"/>
  <c r="W3988" i="41"/>
  <c r="R3988" i="41" s="1"/>
  <c r="I3990" i="41"/>
  <c r="W3990" i="41"/>
  <c r="R3990" i="41" s="1"/>
  <c r="I3993" i="41"/>
  <c r="W3991" i="41"/>
  <c r="R3991" i="41" s="1"/>
  <c r="W3993" i="41"/>
  <c r="R3993" i="41" s="1"/>
  <c r="I3996" i="41"/>
  <c r="W3997" i="41"/>
  <c r="R3997" i="41" s="1"/>
  <c r="W3999" i="41"/>
  <c r="R3999" i="41" s="1"/>
  <c r="I3994" i="41"/>
  <c r="I3995" i="41"/>
  <c r="W3996" i="41"/>
  <c r="R3996" i="41" s="1"/>
  <c r="M3954" i="41"/>
  <c r="M3972" i="41"/>
  <c r="L3972" i="41"/>
  <c r="M3965" i="41"/>
  <c r="L3965" i="41"/>
  <c r="L3999" i="41"/>
  <c r="M3999" i="41"/>
  <c r="M3992" i="41"/>
  <c r="L3992" i="41"/>
  <c r="L3991" i="41"/>
  <c r="M3991" i="41"/>
  <c r="M3998" i="41"/>
  <c r="L3998" i="41"/>
  <c r="G3977" i="41"/>
  <c r="M3966" i="41"/>
  <c r="L3966" i="41"/>
  <c r="L3967" i="41"/>
  <c r="M3967" i="41"/>
  <c r="L3993" i="41"/>
  <c r="M3993" i="41"/>
  <c r="M3969" i="41"/>
  <c r="L3969" i="41"/>
  <c r="S4053" i="41"/>
  <c r="S4076" i="41" s="1"/>
  <c r="B4053" i="41"/>
  <c r="B4076" i="41" s="1"/>
  <c r="H4051" i="41"/>
  <c r="H4074" i="41" s="1"/>
  <c r="N4053" i="41"/>
  <c r="N4076" i="41" s="1"/>
  <c r="G4052" i="41"/>
  <c r="G4075" i="41" s="1"/>
  <c r="X4050" i="41"/>
  <c r="J4053" i="41"/>
  <c r="J4076" i="41" s="1"/>
  <c r="U4051" i="41"/>
  <c r="U4074" i="41" s="1"/>
  <c r="D4053" i="41"/>
  <c r="D4076" i="41" s="1"/>
  <c r="P4051" i="41"/>
  <c r="P4074" i="41" s="1"/>
  <c r="D4050" i="41"/>
  <c r="D4073" i="41" s="1"/>
  <c r="A4095" i="41"/>
  <c r="M3995" i="41"/>
  <c r="L3995" i="41"/>
  <c r="L3968" i="41"/>
  <c r="M3968" i="41"/>
  <c r="L3988" i="41"/>
  <c r="M3988" i="41"/>
  <c r="X4027" i="41"/>
  <c r="W4014" i="41"/>
  <c r="R4014" i="41" s="1"/>
  <c r="F4037" i="41"/>
  <c r="F4016" i="41"/>
  <c r="X4040" i="41"/>
  <c r="F4017" i="41"/>
  <c r="I4019" i="41"/>
  <c r="W4020" i="41"/>
  <c r="R4020" i="41" s="1"/>
  <c r="F4043" i="41"/>
  <c r="I4022" i="41"/>
  <c r="F4034" i="41"/>
  <c r="X4037" i="41"/>
  <c r="X4015" i="41"/>
  <c r="F4038" i="41"/>
  <c r="I4016" i="41"/>
  <c r="I4017" i="41"/>
  <c r="I4018" i="41"/>
  <c r="W4022" i="41"/>
  <c r="R4022" i="41" s="1"/>
  <c r="W4011" i="41"/>
  <c r="R4011" i="41" s="1"/>
  <c r="I4012" i="41"/>
  <c r="X4036" i="41"/>
  <c r="F4014" i="41"/>
  <c r="W4015" i="41"/>
  <c r="R4015" i="41" s="1"/>
  <c r="X4038" i="41"/>
  <c r="F4041" i="41"/>
  <c r="F4020" i="41"/>
  <c r="X4044" i="41"/>
  <c r="F4021" i="41"/>
  <c r="F4012" i="41"/>
  <c r="X4013" i="41"/>
  <c r="F4036" i="41"/>
  <c r="X4014" i="41"/>
  <c r="F4039" i="41"/>
  <c r="X4041" i="41"/>
  <c r="X4018" i="41"/>
  <c r="F4019" i="41"/>
  <c r="X4020" i="41"/>
  <c r="F4044" i="41"/>
  <c r="I4021" i="41"/>
  <c r="X4034" i="41"/>
  <c r="X4035" i="41"/>
  <c r="X4012" i="41"/>
  <c r="I4014" i="41"/>
  <c r="F4015" i="41"/>
  <c r="X4039" i="41"/>
  <c r="W4016" i="41"/>
  <c r="R4016" i="41" s="1"/>
  <c r="W4018" i="41"/>
  <c r="R4018" i="41" s="1"/>
  <c r="X4042" i="41"/>
  <c r="W4021" i="41"/>
  <c r="R4021" i="41" s="1"/>
  <c r="F4045" i="41"/>
  <c r="F4035" i="41"/>
  <c r="W4012" i="41"/>
  <c r="R4012" i="41" s="1"/>
  <c r="F4013" i="41"/>
  <c r="I4015" i="41"/>
  <c r="W4017" i="41"/>
  <c r="R4017" i="41" s="1"/>
  <c r="X4019" i="41"/>
  <c r="F4042" i="41"/>
  <c r="F4022" i="41"/>
  <c r="F4011" i="41"/>
  <c r="I4013" i="41"/>
  <c r="X4016" i="41"/>
  <c r="F4018" i="41"/>
  <c r="W4019" i="41"/>
  <c r="R4019" i="41" s="1"/>
  <c r="I4020" i="41"/>
  <c r="X4021" i="41"/>
  <c r="X4045" i="41"/>
  <c r="I4011" i="41"/>
  <c r="X4011" i="41"/>
  <c r="W4013" i="41"/>
  <c r="R4013" i="41" s="1"/>
  <c r="F4040" i="41"/>
  <c r="X4017" i="41"/>
  <c r="X4043" i="41"/>
  <c r="X4022" i="41"/>
  <c r="M3931" i="41"/>
  <c r="M4000" i="41" l="1"/>
  <c r="G4023" i="41"/>
  <c r="L4043" i="41"/>
  <c r="M4043" i="41"/>
  <c r="L4019" i="41"/>
  <c r="M4019" i="41"/>
  <c r="M4042" i="41"/>
  <c r="L4042" i="41"/>
  <c r="L4034" i="41"/>
  <c r="M4034" i="41"/>
  <c r="M4014" i="41"/>
  <c r="L4014" i="41"/>
  <c r="M4038" i="41"/>
  <c r="L4038" i="41"/>
  <c r="M4022" i="41"/>
  <c r="L4022" i="41"/>
  <c r="W4034" i="41"/>
  <c r="R4034" i="41" s="1"/>
  <c r="I4034" i="41"/>
  <c r="W4045" i="41"/>
  <c r="R4045" i="41" s="1"/>
  <c r="W4040" i="41"/>
  <c r="R4040" i="41" s="1"/>
  <c r="I4043" i="41"/>
  <c r="I4037" i="41"/>
  <c r="W4043" i="41"/>
  <c r="R4043" i="41" s="1"/>
  <c r="W4037" i="41"/>
  <c r="R4037" i="41" s="1"/>
  <c r="W4038" i="41"/>
  <c r="R4038" i="41" s="1"/>
  <c r="I4040" i="41"/>
  <c r="W4036" i="41"/>
  <c r="R4036" i="41" s="1"/>
  <c r="W4041" i="41"/>
  <c r="R4041" i="41" s="1"/>
  <c r="I4044" i="41"/>
  <c r="I4038" i="41"/>
  <c r="W4039" i="41"/>
  <c r="R4039" i="41" s="1"/>
  <c r="W4044" i="41"/>
  <c r="R4044" i="41" s="1"/>
  <c r="I4035" i="41"/>
  <c r="I4036" i="41"/>
  <c r="I4041" i="41"/>
  <c r="I4042" i="41"/>
  <c r="W4035" i="41"/>
  <c r="R4035" i="41" s="1"/>
  <c r="I4039" i="41"/>
  <c r="W4042" i="41"/>
  <c r="R4042" i="41" s="1"/>
  <c r="I4045" i="41"/>
  <c r="M4013" i="41"/>
  <c r="L4013" i="41"/>
  <c r="L4017" i="41"/>
  <c r="M4017" i="41"/>
  <c r="M4016" i="41"/>
  <c r="L4016" i="41"/>
  <c r="M4039" i="41"/>
  <c r="L4039" i="41"/>
  <c r="L4020" i="41"/>
  <c r="M4020" i="41"/>
  <c r="M4036" i="41"/>
  <c r="L4036" i="41"/>
  <c r="M4015" i="41"/>
  <c r="L4015" i="41"/>
  <c r="L4040" i="41"/>
  <c r="M4040" i="41"/>
  <c r="M4037" i="41"/>
  <c r="L4037" i="41"/>
  <c r="F4057" i="41"/>
  <c r="I4057" i="41"/>
  <c r="F4058" i="41"/>
  <c r="W4059" i="41"/>
  <c r="R4059" i="41" s="1"/>
  <c r="F4083" i="41"/>
  <c r="X4087" i="41"/>
  <c r="W4064" i="41"/>
  <c r="R4064" i="41" s="1"/>
  <c r="F4088" i="41"/>
  <c r="X4089" i="41"/>
  <c r="W4057" i="41"/>
  <c r="R4057" i="41" s="1"/>
  <c r="W4060" i="41"/>
  <c r="R4060" i="41" s="1"/>
  <c r="X4062" i="41"/>
  <c r="X4085" i="41"/>
  <c r="I4063" i="41"/>
  <c r="F4087" i="41"/>
  <c r="W4065" i="41"/>
  <c r="R4065" i="41" s="1"/>
  <c r="X4066" i="41"/>
  <c r="F4089" i="41"/>
  <c r="F4067" i="41"/>
  <c r="I4068" i="41"/>
  <c r="F4080" i="41"/>
  <c r="F4059" i="41"/>
  <c r="X4061" i="41"/>
  <c r="I4062" i="41"/>
  <c r="F4085" i="41"/>
  <c r="X4064" i="41"/>
  <c r="X4067" i="41"/>
  <c r="X4068" i="41"/>
  <c r="F4091" i="41"/>
  <c r="X4080" i="41"/>
  <c r="X4058" i="41"/>
  <c r="I4059" i="41"/>
  <c r="F4060" i="41"/>
  <c r="F4062" i="41"/>
  <c r="X4063" i="41"/>
  <c r="I4065" i="41"/>
  <c r="I4066" i="41"/>
  <c r="I4067" i="41"/>
  <c r="W4068" i="41"/>
  <c r="R4068" i="41" s="1"/>
  <c r="X4073" i="41"/>
  <c r="X4059" i="41"/>
  <c r="X4060" i="41"/>
  <c r="F4061" i="41"/>
  <c r="W4063" i="41"/>
  <c r="R4063" i="41" s="1"/>
  <c r="X4086" i="41"/>
  <c r="F4065" i="41"/>
  <c r="F4066" i="41"/>
  <c r="X4091" i="41"/>
  <c r="I4058" i="41"/>
  <c r="I4060" i="41"/>
  <c r="X4084" i="41"/>
  <c r="W4061" i="41"/>
  <c r="R4061" i="41" s="1"/>
  <c r="F4086" i="41"/>
  <c r="F4064" i="41"/>
  <c r="X4065" i="41"/>
  <c r="W4066" i="41"/>
  <c r="R4066" i="41" s="1"/>
  <c r="X4090" i="41"/>
  <c r="F4068" i="41"/>
  <c r="X4057" i="41"/>
  <c r="X4081" i="41"/>
  <c r="W4058" i="41"/>
  <c r="R4058" i="41" s="1"/>
  <c r="X4082" i="41"/>
  <c r="F4084" i="41"/>
  <c r="W4062" i="41"/>
  <c r="R4062" i="41" s="1"/>
  <c r="F4063" i="41"/>
  <c r="F4090" i="41"/>
  <c r="F4081" i="41"/>
  <c r="F4082" i="41"/>
  <c r="X4083" i="41"/>
  <c r="I4061" i="41"/>
  <c r="I4064" i="41"/>
  <c r="X4088" i="41"/>
  <c r="W4067" i="41"/>
  <c r="R4067" i="41" s="1"/>
  <c r="M3977" i="41"/>
  <c r="M4011" i="41"/>
  <c r="L4011" i="41"/>
  <c r="L4018" i="41"/>
  <c r="M4018" i="41"/>
  <c r="M4044" i="41"/>
  <c r="L4044" i="41"/>
  <c r="G4046" i="41"/>
  <c r="M4021" i="41"/>
  <c r="L4021" i="41"/>
  <c r="M4035" i="41"/>
  <c r="L4035" i="41"/>
  <c r="M4045" i="41"/>
  <c r="L4045" i="41"/>
  <c r="L4012" i="41"/>
  <c r="M4012" i="41"/>
  <c r="M4041" i="41"/>
  <c r="L4041" i="41"/>
  <c r="S4099" i="41"/>
  <c r="S4122" i="41" s="1"/>
  <c r="B4099" i="41"/>
  <c r="B4122" i="41" s="1"/>
  <c r="H4097" i="41"/>
  <c r="H4120" i="41" s="1"/>
  <c r="A4141" i="41"/>
  <c r="N4099" i="41"/>
  <c r="N4122" i="41" s="1"/>
  <c r="G4098" i="41"/>
  <c r="G4121" i="41" s="1"/>
  <c r="X4096" i="41"/>
  <c r="J4099" i="41"/>
  <c r="J4122" i="41" s="1"/>
  <c r="U4097" i="41"/>
  <c r="U4120" i="41" s="1"/>
  <c r="D4096" i="41"/>
  <c r="D4119" i="41" s="1"/>
  <c r="D4099" i="41"/>
  <c r="D4122" i="41" s="1"/>
  <c r="P4097" i="41"/>
  <c r="P4120" i="41" s="1"/>
  <c r="L4088" i="41" l="1"/>
  <c r="M4088" i="41"/>
  <c r="M4046" i="41"/>
  <c r="N4145" i="41"/>
  <c r="N4168" i="41" s="1"/>
  <c r="G4144" i="41"/>
  <c r="G4167" i="41" s="1"/>
  <c r="X4142" i="41"/>
  <c r="J4145" i="41"/>
  <c r="J4168" i="41" s="1"/>
  <c r="U4143" i="41"/>
  <c r="U4166" i="41" s="1"/>
  <c r="D4145" i="41"/>
  <c r="D4168" i="41" s="1"/>
  <c r="P4143" i="41"/>
  <c r="P4166" i="41" s="1"/>
  <c r="D4142" i="41"/>
  <c r="D4165" i="41" s="1"/>
  <c r="A4187" i="41"/>
  <c r="S4145" i="41"/>
  <c r="S4168" i="41" s="1"/>
  <c r="B4145" i="41"/>
  <c r="B4168" i="41" s="1"/>
  <c r="H4143" i="41"/>
  <c r="H4166" i="41" s="1"/>
  <c r="L4065" i="41"/>
  <c r="M4065" i="41"/>
  <c r="M4058" i="41"/>
  <c r="L4058" i="41"/>
  <c r="M4061" i="41"/>
  <c r="L4061" i="41"/>
  <c r="I4081" i="41"/>
  <c r="W4082" i="41"/>
  <c r="R4082" i="41" s="1"/>
  <c r="W4090" i="41"/>
  <c r="R4090" i="41" s="1"/>
  <c r="W4081" i="41"/>
  <c r="R4081" i="41" s="1"/>
  <c r="W4083" i="41"/>
  <c r="R4083" i="41" s="1"/>
  <c r="I4084" i="41"/>
  <c r="W4088" i="41"/>
  <c r="R4088" i="41" s="1"/>
  <c r="I4082" i="41"/>
  <c r="I4087" i="41"/>
  <c r="I4089" i="41"/>
  <c r="I4083" i="41"/>
  <c r="W4085" i="41"/>
  <c r="R4085" i="41" s="1"/>
  <c r="W4087" i="41"/>
  <c r="R4087" i="41" s="1"/>
  <c r="I4088" i="41"/>
  <c r="W4089" i="41"/>
  <c r="R4089" i="41" s="1"/>
  <c r="W4080" i="41"/>
  <c r="R4080" i="41" s="1"/>
  <c r="I4080" i="41"/>
  <c r="I4085" i="41"/>
  <c r="W4091" i="41"/>
  <c r="R4091" i="41" s="1"/>
  <c r="I4086" i="41"/>
  <c r="W4084" i="41"/>
  <c r="R4084" i="41" s="1"/>
  <c r="W4086" i="41"/>
  <c r="R4086" i="41" s="1"/>
  <c r="I4090" i="41"/>
  <c r="I4091" i="41"/>
  <c r="M4082" i="41"/>
  <c r="L4082" i="41"/>
  <c r="M4080" i="41"/>
  <c r="L4080" i="41"/>
  <c r="M4087" i="41"/>
  <c r="L4087" i="41"/>
  <c r="M4083" i="41"/>
  <c r="L4083" i="41"/>
  <c r="M4086" i="41"/>
  <c r="L4086" i="41"/>
  <c r="G4092" i="41"/>
  <c r="L4085" i="41"/>
  <c r="M4085" i="41"/>
  <c r="L4091" i="41"/>
  <c r="M4091" i="41"/>
  <c r="M4081" i="41"/>
  <c r="L4081" i="41"/>
  <c r="M4068" i="41"/>
  <c r="L4068" i="41"/>
  <c r="M4062" i="41"/>
  <c r="L4062" i="41"/>
  <c r="M4023" i="41"/>
  <c r="M4057" i="41"/>
  <c r="L4057" i="41"/>
  <c r="M4084" i="41"/>
  <c r="L4084" i="41"/>
  <c r="M4063" i="41"/>
  <c r="L4063" i="41"/>
  <c r="L4067" i="41"/>
  <c r="M4067" i="41"/>
  <c r="X4103" i="41"/>
  <c r="I4104" i="41"/>
  <c r="X4130" i="41"/>
  <c r="I4107" i="41"/>
  <c r="F4109" i="41"/>
  <c r="X4110" i="41"/>
  <c r="F4134" i="41"/>
  <c r="X4112" i="41"/>
  <c r="X4135" i="41"/>
  <c r="X4114" i="41"/>
  <c r="X4137" i="41"/>
  <c r="F4104" i="41"/>
  <c r="X4105" i="41"/>
  <c r="F4106" i="41"/>
  <c r="F4107" i="41"/>
  <c r="W4109" i="41"/>
  <c r="R4109" i="41" s="1"/>
  <c r="X4133" i="41"/>
  <c r="F4110" i="41"/>
  <c r="X4134" i="41"/>
  <c r="W4112" i="41"/>
  <c r="R4112" i="41" s="1"/>
  <c r="F4113" i="41"/>
  <c r="X4126" i="41"/>
  <c r="F4127" i="41"/>
  <c r="X4104" i="41"/>
  <c r="X4106" i="41"/>
  <c r="W4107" i="41"/>
  <c r="R4107" i="41" s="1"/>
  <c r="W4108" i="41"/>
  <c r="R4108" i="41" s="1"/>
  <c r="F4133" i="41"/>
  <c r="W4110" i="41"/>
  <c r="R4110" i="41" s="1"/>
  <c r="X4111" i="41"/>
  <c r="W4113" i="41"/>
  <c r="R4113" i="41" s="1"/>
  <c r="X4127" i="41"/>
  <c r="W4104" i="41"/>
  <c r="R4104" i="41" s="1"/>
  <c r="F4128" i="41"/>
  <c r="I4106" i="41"/>
  <c r="I4109" i="41"/>
  <c r="F4111" i="41"/>
  <c r="F4112" i="41"/>
  <c r="F4136" i="41"/>
  <c r="I4114" i="41"/>
  <c r="X4119" i="41"/>
  <c r="W4103" i="41"/>
  <c r="R4103" i="41" s="1"/>
  <c r="X4128" i="41"/>
  <c r="F4131" i="41"/>
  <c r="F4108" i="41"/>
  <c r="X4109" i="41"/>
  <c r="W4111" i="41"/>
  <c r="R4111" i="41" s="1"/>
  <c r="X4113" i="41"/>
  <c r="X4136" i="41"/>
  <c r="W4114" i="41"/>
  <c r="R4114" i="41" s="1"/>
  <c r="F4105" i="41"/>
  <c r="F4129" i="41"/>
  <c r="X4131" i="41"/>
  <c r="X4108" i="41"/>
  <c r="I4113" i="41"/>
  <c r="F4103" i="41"/>
  <c r="I4103" i="41"/>
  <c r="I4105" i="41"/>
  <c r="X4129" i="41"/>
  <c r="X4107" i="41"/>
  <c r="I4108" i="41"/>
  <c r="X4132" i="41"/>
  <c r="I4111" i="41"/>
  <c r="F4114" i="41"/>
  <c r="F4137" i="41"/>
  <c r="F4126" i="41"/>
  <c r="W4105" i="41"/>
  <c r="R4105" i="41" s="1"/>
  <c r="W4106" i="41"/>
  <c r="R4106" i="41" s="1"/>
  <c r="F4130" i="41"/>
  <c r="F4132" i="41"/>
  <c r="I4110" i="41"/>
  <c r="I4112" i="41"/>
  <c r="F4135" i="41"/>
  <c r="M4060" i="41"/>
  <c r="L4060" i="41"/>
  <c r="L4064" i="41"/>
  <c r="M4064" i="41"/>
  <c r="M4090" i="41"/>
  <c r="L4090" i="41"/>
  <c r="M4059" i="41"/>
  <c r="L4059" i="41"/>
  <c r="M4066" i="41"/>
  <c r="L4066" i="41"/>
  <c r="M4089" i="41"/>
  <c r="L4089" i="41"/>
  <c r="G4069" i="41"/>
  <c r="M4092" i="41" l="1"/>
  <c r="L4107" i="41"/>
  <c r="M4107" i="41"/>
  <c r="M4128" i="41"/>
  <c r="L4128" i="41"/>
  <c r="M4134" i="41"/>
  <c r="L4134" i="41"/>
  <c r="M4137" i="41"/>
  <c r="L4137" i="41"/>
  <c r="M4130" i="41"/>
  <c r="L4130" i="41"/>
  <c r="I4149" i="41"/>
  <c r="X4149" i="41"/>
  <c r="W4150" i="41"/>
  <c r="R4150" i="41" s="1"/>
  <c r="F4174" i="41"/>
  <c r="X4152" i="41"/>
  <c r="I4153" i="41"/>
  <c r="F4154" i="41"/>
  <c r="I4155" i="41"/>
  <c r="X4156" i="41"/>
  <c r="I4158" i="41"/>
  <c r="F4183" i="41"/>
  <c r="X4151" i="41"/>
  <c r="W4152" i="41"/>
  <c r="R4152" i="41" s="1"/>
  <c r="W4155" i="41"/>
  <c r="R4155" i="41" s="1"/>
  <c r="F4180" i="41"/>
  <c r="I4157" i="41"/>
  <c r="X4159" i="41"/>
  <c r="I4160" i="41"/>
  <c r="X4165" i="41"/>
  <c r="W4149" i="41"/>
  <c r="R4149" i="41" s="1"/>
  <c r="X4176" i="41"/>
  <c r="X4180" i="41"/>
  <c r="X4157" i="41"/>
  <c r="X4158" i="41"/>
  <c r="F4160" i="41"/>
  <c r="X4183" i="41"/>
  <c r="F4173" i="41"/>
  <c r="I4152" i="41"/>
  <c r="X4153" i="41"/>
  <c r="F4176" i="41"/>
  <c r="W4154" i="41"/>
  <c r="R4154" i="41" s="1"/>
  <c r="F4155" i="41"/>
  <c r="F4157" i="41"/>
  <c r="F4181" i="41"/>
  <c r="F4158" i="41"/>
  <c r="X4182" i="41"/>
  <c r="X4172" i="41"/>
  <c r="X4173" i="41"/>
  <c r="F4151" i="41"/>
  <c r="X4177" i="41"/>
  <c r="W4156" i="41"/>
  <c r="R4156" i="41" s="1"/>
  <c r="X4181" i="41"/>
  <c r="W4158" i="41"/>
  <c r="R4158" i="41" s="1"/>
  <c r="F4182" i="41"/>
  <c r="F4159" i="41"/>
  <c r="X4160" i="41"/>
  <c r="I4150" i="41"/>
  <c r="X4175" i="41"/>
  <c r="F4153" i="41"/>
  <c r="F4177" i="41"/>
  <c r="X4178" i="41"/>
  <c r="F4172" i="41"/>
  <c r="X4150" i="41"/>
  <c r="I4151" i="41"/>
  <c r="F4175" i="41"/>
  <c r="W4153" i="41"/>
  <c r="R4153" i="41" s="1"/>
  <c r="X4154" i="41"/>
  <c r="F4178" i="41"/>
  <c r="X4179" i="41"/>
  <c r="F4156" i="41"/>
  <c r="I4159" i="41"/>
  <c r="F4149" i="41"/>
  <c r="F4150" i="41"/>
  <c r="X4174" i="41"/>
  <c r="W4151" i="41"/>
  <c r="R4151" i="41" s="1"/>
  <c r="F4152" i="41"/>
  <c r="I4154" i="41"/>
  <c r="X4155" i="41"/>
  <c r="F4179" i="41"/>
  <c r="I4156" i="41"/>
  <c r="W4157" i="41"/>
  <c r="R4157" i="41" s="1"/>
  <c r="W4159" i="41"/>
  <c r="R4159" i="41" s="1"/>
  <c r="W4160" i="41"/>
  <c r="R4160" i="41" s="1"/>
  <c r="L4105" i="41"/>
  <c r="M4105" i="41"/>
  <c r="G4138" i="41"/>
  <c r="M4114" i="41"/>
  <c r="L4114" i="41"/>
  <c r="M4136" i="41"/>
  <c r="L4136" i="41"/>
  <c r="I4132" i="41"/>
  <c r="I4129" i="41"/>
  <c r="I4130" i="41"/>
  <c r="W4132" i="41"/>
  <c r="R4132" i="41" s="1"/>
  <c r="W4135" i="41"/>
  <c r="R4135" i="41" s="1"/>
  <c r="W4137" i="41"/>
  <c r="R4137" i="41" s="1"/>
  <c r="W4126" i="41"/>
  <c r="R4126" i="41" s="1"/>
  <c r="W4130" i="41"/>
  <c r="R4130" i="41" s="1"/>
  <c r="W4134" i="41"/>
  <c r="R4134" i="41" s="1"/>
  <c r="I4133" i="41"/>
  <c r="I4135" i="41"/>
  <c r="I4137" i="41"/>
  <c r="W4127" i="41"/>
  <c r="R4127" i="41" s="1"/>
  <c r="W4133" i="41"/>
  <c r="R4133" i="41" s="1"/>
  <c r="I4134" i="41"/>
  <c r="I4126" i="41"/>
  <c r="W4128" i="41"/>
  <c r="R4128" i="41" s="1"/>
  <c r="W4136" i="41"/>
  <c r="R4136" i="41" s="1"/>
  <c r="I4127" i="41"/>
  <c r="I4131" i="41"/>
  <c r="I4128" i="41"/>
  <c r="W4129" i="41"/>
  <c r="R4129" i="41" s="1"/>
  <c r="W4131" i="41"/>
  <c r="R4131" i="41" s="1"/>
  <c r="I4136" i="41"/>
  <c r="M4106" i="41"/>
  <c r="L4106" i="41"/>
  <c r="M4133" i="41"/>
  <c r="L4133" i="41"/>
  <c r="M4135" i="41"/>
  <c r="L4135" i="41"/>
  <c r="L4103" i="41"/>
  <c r="M4103" i="41"/>
  <c r="M4069" i="41"/>
  <c r="S4191" i="41"/>
  <c r="S4214" i="41" s="1"/>
  <c r="B4191" i="41"/>
  <c r="B4214" i="41" s="1"/>
  <c r="H4189" i="41"/>
  <c r="H4212" i="41" s="1"/>
  <c r="A4233" i="41"/>
  <c r="N4191" i="41"/>
  <c r="N4214" i="41" s="1"/>
  <c r="G4190" i="41"/>
  <c r="G4213" i="41" s="1"/>
  <c r="X4188" i="41"/>
  <c r="J4191" i="41"/>
  <c r="J4214" i="41" s="1"/>
  <c r="U4189" i="41"/>
  <c r="U4212" i="41" s="1"/>
  <c r="D4191" i="41"/>
  <c r="D4214" i="41" s="1"/>
  <c r="P4189" i="41"/>
  <c r="P4212" i="41" s="1"/>
  <c r="D4188" i="41"/>
  <c r="D4211" i="41" s="1"/>
  <c r="M4129" i="41"/>
  <c r="L4129" i="41"/>
  <c r="G4115" i="41"/>
  <c r="L4113" i="41"/>
  <c r="M4113" i="41"/>
  <c r="M4127" i="41"/>
  <c r="L4127" i="41"/>
  <c r="M4104" i="41"/>
  <c r="L4104" i="41"/>
  <c r="M4112" i="41"/>
  <c r="L4112" i="41"/>
  <c r="M4131" i="41"/>
  <c r="L4131" i="41"/>
  <c r="M4132" i="41"/>
  <c r="L4132" i="41"/>
  <c r="M4108" i="41"/>
  <c r="L4108" i="41"/>
  <c r="M4109" i="41"/>
  <c r="L4109" i="41"/>
  <c r="M4111" i="41"/>
  <c r="L4111" i="41"/>
  <c r="M4126" i="41"/>
  <c r="L4126" i="41"/>
  <c r="M4110" i="41"/>
  <c r="L4110" i="41"/>
  <c r="G4161" i="41" l="1"/>
  <c r="M4173" i="41"/>
  <c r="L4173" i="41"/>
  <c r="J4237" i="41"/>
  <c r="J4260" i="41" s="1"/>
  <c r="U4235" i="41"/>
  <c r="U4258" i="41" s="1"/>
  <c r="D4234" i="41"/>
  <c r="D4257" i="41" s="1"/>
  <c r="A4279" i="41"/>
  <c r="D4237" i="41"/>
  <c r="D4260" i="41" s="1"/>
  <c r="P4235" i="41"/>
  <c r="P4258" i="41" s="1"/>
  <c r="S4237" i="41"/>
  <c r="S4260" i="41" s="1"/>
  <c r="B4237" i="41"/>
  <c r="B4260" i="41" s="1"/>
  <c r="H4235" i="41"/>
  <c r="H4258" i="41" s="1"/>
  <c r="N4237" i="41"/>
  <c r="N4260" i="41" s="1"/>
  <c r="G4236" i="41"/>
  <c r="G4259" i="41" s="1"/>
  <c r="X4234" i="41"/>
  <c r="M4150" i="41"/>
  <c r="L4150" i="41"/>
  <c r="L4172" i="41"/>
  <c r="M4172" i="41"/>
  <c r="M4153" i="41"/>
  <c r="L4153" i="41"/>
  <c r="M4176" i="41"/>
  <c r="L4176" i="41"/>
  <c r="M4152" i="41"/>
  <c r="L4152" i="41"/>
  <c r="M4155" i="41"/>
  <c r="L4155" i="41"/>
  <c r="G4184" i="41"/>
  <c r="M4182" i="41"/>
  <c r="L4182" i="41"/>
  <c r="M4151" i="41"/>
  <c r="L4151" i="41"/>
  <c r="M4179" i="41"/>
  <c r="L4179" i="41"/>
  <c r="M4178" i="41"/>
  <c r="L4178" i="41"/>
  <c r="W4179" i="41"/>
  <c r="R4179" i="41" s="1"/>
  <c r="I4172" i="41"/>
  <c r="W4174" i="41"/>
  <c r="R4174" i="41" s="1"/>
  <c r="I4175" i="41"/>
  <c r="I4178" i="41"/>
  <c r="I4179" i="41"/>
  <c r="W4172" i="41"/>
  <c r="R4172" i="41" s="1"/>
  <c r="I4174" i="41"/>
  <c r="I4180" i="41"/>
  <c r="I4183" i="41"/>
  <c r="W4176" i="41"/>
  <c r="R4176" i="41" s="1"/>
  <c r="W4180" i="41"/>
  <c r="R4180" i="41" s="1"/>
  <c r="W4183" i="41"/>
  <c r="R4183" i="41" s="1"/>
  <c r="I4173" i="41"/>
  <c r="I4181" i="41"/>
  <c r="I4182" i="41"/>
  <c r="W4173" i="41"/>
  <c r="R4173" i="41" s="1"/>
  <c r="I4176" i="41"/>
  <c r="I4177" i="41"/>
  <c r="W4181" i="41"/>
  <c r="R4181" i="41" s="1"/>
  <c r="W4182" i="41"/>
  <c r="R4182" i="41" s="1"/>
  <c r="W4175" i="41"/>
  <c r="R4175" i="41" s="1"/>
  <c r="W4177" i="41"/>
  <c r="R4177" i="41" s="1"/>
  <c r="W4178" i="41"/>
  <c r="R4178" i="41" s="1"/>
  <c r="M4180" i="41"/>
  <c r="L4180" i="41"/>
  <c r="M4181" i="41"/>
  <c r="L4181" i="41"/>
  <c r="M4183" i="41"/>
  <c r="L4183" i="41"/>
  <c r="M4149" i="41"/>
  <c r="L4149" i="41"/>
  <c r="M4160" i="41"/>
  <c r="L4160" i="41"/>
  <c r="M4154" i="41"/>
  <c r="L4154" i="41"/>
  <c r="M4159" i="41"/>
  <c r="L4159" i="41"/>
  <c r="L4156" i="41"/>
  <c r="M4156" i="41"/>
  <c r="M4138" i="41"/>
  <c r="F4219" i="41"/>
  <c r="W4196" i="41"/>
  <c r="R4196" i="41" s="1"/>
  <c r="X4220" i="41"/>
  <c r="F4225" i="41"/>
  <c r="X4227" i="41"/>
  <c r="F4204" i="41"/>
  <c r="F4195" i="41"/>
  <c r="X4197" i="41"/>
  <c r="X4199" i="41"/>
  <c r="X4223" i="41"/>
  <c r="X4201" i="41"/>
  <c r="I4202" i="41"/>
  <c r="I4204" i="41"/>
  <c r="I4205" i="41"/>
  <c r="F4228" i="41"/>
  <c r="I4206" i="41"/>
  <c r="X4218" i="41"/>
  <c r="F4197" i="41"/>
  <c r="F4198" i="41"/>
  <c r="F4199" i="41"/>
  <c r="F4223" i="41"/>
  <c r="I4201" i="41"/>
  <c r="X4202" i="41"/>
  <c r="X4205" i="41"/>
  <c r="X4228" i="41"/>
  <c r="F4206" i="41"/>
  <c r="F4229" i="41"/>
  <c r="X4211" i="41"/>
  <c r="I4197" i="41"/>
  <c r="W4198" i="41"/>
  <c r="R4198" i="41" s="1"/>
  <c r="I4200" i="41"/>
  <c r="F4202" i="41"/>
  <c r="X4226" i="41"/>
  <c r="X4203" i="41"/>
  <c r="F4205" i="41"/>
  <c r="W4195" i="41"/>
  <c r="R4195" i="41" s="1"/>
  <c r="I4195" i="41"/>
  <c r="W4197" i="41"/>
  <c r="R4197" i="41" s="1"/>
  <c r="F4221" i="41"/>
  <c r="X4200" i="41"/>
  <c r="X4224" i="41"/>
  <c r="W4202" i="41"/>
  <c r="R4202" i="41" s="1"/>
  <c r="F4226" i="41"/>
  <c r="F4203" i="41"/>
  <c r="W4206" i="41"/>
  <c r="R4206" i="41" s="1"/>
  <c r="X4229" i="41"/>
  <c r="F4196" i="41"/>
  <c r="X4221" i="41"/>
  <c r="X4198" i="41"/>
  <c r="F4200" i="41"/>
  <c r="F4224" i="41"/>
  <c r="I4203" i="41"/>
  <c r="X4204" i="41"/>
  <c r="F4218" i="41"/>
  <c r="I4196" i="41"/>
  <c r="I4198" i="41"/>
  <c r="F4222" i="41"/>
  <c r="I4199" i="41"/>
  <c r="W4200" i="41"/>
  <c r="R4200" i="41" s="1"/>
  <c r="F4201" i="41"/>
  <c r="W4203" i="41"/>
  <c r="R4203" i="41" s="1"/>
  <c r="W4204" i="41"/>
  <c r="R4204" i="41" s="1"/>
  <c r="X4206" i="41"/>
  <c r="X4195" i="41"/>
  <c r="X4219" i="41"/>
  <c r="X4196" i="41"/>
  <c r="F4220" i="41"/>
  <c r="X4222" i="41"/>
  <c r="W4199" i="41"/>
  <c r="R4199" i="41" s="1"/>
  <c r="W4201" i="41"/>
  <c r="R4201" i="41" s="1"/>
  <c r="X4225" i="41"/>
  <c r="F4227" i="41"/>
  <c r="W4205" i="41"/>
  <c r="R4205" i="41" s="1"/>
  <c r="M4115" i="41"/>
  <c r="M4174" i="41"/>
  <c r="L4174" i="41"/>
  <c r="L4175" i="41"/>
  <c r="M4175" i="41"/>
  <c r="M4177" i="41"/>
  <c r="L4177" i="41"/>
  <c r="M4158" i="41"/>
  <c r="L4158" i="41"/>
  <c r="L4157" i="41"/>
  <c r="M4157" i="41"/>
  <c r="M4222" i="41" l="1"/>
  <c r="L4222" i="41"/>
  <c r="M4201" i="41"/>
  <c r="L4201" i="41"/>
  <c r="L4220" i="41"/>
  <c r="M4220" i="41"/>
  <c r="L4225" i="41"/>
  <c r="M4225" i="41"/>
  <c r="M4196" i="41"/>
  <c r="L4196" i="41"/>
  <c r="M4203" i="41"/>
  <c r="L4203" i="41"/>
  <c r="M4223" i="41"/>
  <c r="L4223" i="41"/>
  <c r="X4257" i="41"/>
  <c r="X4264" i="41"/>
  <c r="I4242" i="41"/>
  <c r="W4243" i="41"/>
  <c r="R4243" i="41" s="1"/>
  <c r="F4246" i="41"/>
  <c r="F4270" i="41"/>
  <c r="X4250" i="41"/>
  <c r="F4251" i="41"/>
  <c r="X4274" i="41"/>
  <c r="F4275" i="41"/>
  <c r="X4268" i="41"/>
  <c r="I4247" i="41"/>
  <c r="X4271" i="41"/>
  <c r="X4248" i="41"/>
  <c r="X4272" i="41"/>
  <c r="F4250" i="41"/>
  <c r="F4273" i="41"/>
  <c r="W4252" i="41"/>
  <c r="R4252" i="41" s="1"/>
  <c r="F4241" i="41"/>
  <c r="W4242" i="41"/>
  <c r="R4242" i="41" s="1"/>
  <c r="X4243" i="41"/>
  <c r="F4268" i="41"/>
  <c r="X4269" i="41"/>
  <c r="X4247" i="41"/>
  <c r="F4271" i="41"/>
  <c r="F4248" i="41"/>
  <c r="F4272" i="41"/>
  <c r="W4250" i="41"/>
  <c r="R4250" i="41" s="1"/>
  <c r="X4273" i="41"/>
  <c r="I4251" i="41"/>
  <c r="X4275" i="41"/>
  <c r="X4241" i="41"/>
  <c r="F4265" i="41"/>
  <c r="X4245" i="41"/>
  <c r="W4246" i="41"/>
  <c r="R4246" i="41" s="1"/>
  <c r="F4269" i="41"/>
  <c r="F4247" i="41"/>
  <c r="W4248" i="41"/>
  <c r="R4248" i="41" s="1"/>
  <c r="W4249" i="41"/>
  <c r="R4249" i="41" s="1"/>
  <c r="W4251" i="41"/>
  <c r="R4251" i="41" s="1"/>
  <c r="I4252" i="41"/>
  <c r="X4265" i="41"/>
  <c r="F4242" i="41"/>
  <c r="F4266" i="41"/>
  <c r="F4244" i="41"/>
  <c r="F4245" i="41"/>
  <c r="X4252" i="41"/>
  <c r="F4264" i="41"/>
  <c r="X4242" i="41"/>
  <c r="X4266" i="41"/>
  <c r="I4244" i="41"/>
  <c r="W4245" i="41"/>
  <c r="R4245" i="41" s="1"/>
  <c r="I4246" i="41"/>
  <c r="I4248" i="41"/>
  <c r="I4249" i="41"/>
  <c r="X4251" i="41"/>
  <c r="W4241" i="41"/>
  <c r="R4241" i="41" s="1"/>
  <c r="F4243" i="41"/>
  <c r="X4267" i="41"/>
  <c r="X4244" i="41"/>
  <c r="X4246" i="41"/>
  <c r="X4249" i="41"/>
  <c r="I4250" i="41"/>
  <c r="I4241" i="41"/>
  <c r="I4243" i="41"/>
  <c r="F4267" i="41"/>
  <c r="W4244" i="41"/>
  <c r="R4244" i="41" s="1"/>
  <c r="I4245" i="41"/>
  <c r="W4247" i="41"/>
  <c r="R4247" i="41" s="1"/>
  <c r="X4270" i="41"/>
  <c r="F4249" i="41"/>
  <c r="F4274" i="41"/>
  <c r="F4252" i="41"/>
  <c r="S4283" i="41"/>
  <c r="S4306" i="41" s="1"/>
  <c r="B4283" i="41"/>
  <c r="B4306" i="41" s="1"/>
  <c r="H4281" i="41"/>
  <c r="H4304" i="41" s="1"/>
  <c r="N4283" i="41"/>
  <c r="N4306" i="41" s="1"/>
  <c r="G4282" i="41"/>
  <c r="G4305" i="41" s="1"/>
  <c r="X4280" i="41"/>
  <c r="J4283" i="41"/>
  <c r="J4306" i="41" s="1"/>
  <c r="U4281" i="41"/>
  <c r="U4304" i="41" s="1"/>
  <c r="D4283" i="41"/>
  <c r="D4306" i="41" s="1"/>
  <c r="P4281" i="41"/>
  <c r="P4304" i="41" s="1"/>
  <c r="D4280" i="41"/>
  <c r="D4303" i="41" s="1"/>
  <c r="A4325" i="41"/>
  <c r="M4206" i="41"/>
  <c r="L4206" i="41"/>
  <c r="I4221" i="41"/>
  <c r="I4222" i="41"/>
  <c r="W4219" i="41"/>
  <c r="R4219" i="41" s="1"/>
  <c r="W4220" i="41"/>
  <c r="R4220" i="41" s="1"/>
  <c r="W4222" i="41"/>
  <c r="R4222" i="41" s="1"/>
  <c r="I4225" i="41"/>
  <c r="W4227" i="41"/>
  <c r="R4227" i="41" s="1"/>
  <c r="W4225" i="41"/>
  <c r="R4225" i="41" s="1"/>
  <c r="I4218" i="41"/>
  <c r="I4219" i="41"/>
  <c r="I4220" i="41"/>
  <c r="I4223" i="41"/>
  <c r="I4227" i="41"/>
  <c r="W4228" i="41"/>
  <c r="R4228" i="41" s="1"/>
  <c r="W4218" i="41"/>
  <c r="R4218" i="41" s="1"/>
  <c r="W4223" i="41"/>
  <c r="R4223" i="41" s="1"/>
  <c r="W4226" i="41"/>
  <c r="R4226" i="41" s="1"/>
  <c r="I4228" i="41"/>
  <c r="W4229" i="41"/>
  <c r="R4229" i="41" s="1"/>
  <c r="W4221" i="41"/>
  <c r="R4221" i="41" s="1"/>
  <c r="I4224" i="41"/>
  <c r="W4224" i="41"/>
  <c r="R4224" i="41" s="1"/>
  <c r="I4226" i="41"/>
  <c r="I4229" i="41"/>
  <c r="M4198" i="41"/>
  <c r="L4198" i="41"/>
  <c r="M4224" i="41"/>
  <c r="L4224" i="41"/>
  <c r="L4226" i="41"/>
  <c r="M4226" i="41"/>
  <c r="L4228" i="41"/>
  <c r="M4228" i="41"/>
  <c r="M4218" i="41"/>
  <c r="L4218" i="41"/>
  <c r="M4199" i="41"/>
  <c r="L4199" i="41"/>
  <c r="L4219" i="41"/>
  <c r="M4219" i="41"/>
  <c r="M4195" i="41"/>
  <c r="L4195" i="41"/>
  <c r="L4221" i="41"/>
  <c r="M4221" i="41"/>
  <c r="M4200" i="41"/>
  <c r="L4200" i="41"/>
  <c r="L4205" i="41"/>
  <c r="M4205" i="41"/>
  <c r="M4197" i="41"/>
  <c r="L4197" i="41"/>
  <c r="L4202" i="41"/>
  <c r="M4202" i="41"/>
  <c r="G4207" i="41"/>
  <c r="G4230" i="41"/>
  <c r="M4229" i="41"/>
  <c r="L4229" i="41"/>
  <c r="M4161" i="41"/>
  <c r="M4184" i="41"/>
  <c r="M4204" i="41"/>
  <c r="L4204" i="41"/>
  <c r="M4227" i="41"/>
  <c r="L4227" i="41"/>
  <c r="M4264" i="41" l="1"/>
  <c r="L4264" i="41"/>
  <c r="M4242" i="41"/>
  <c r="L4242" i="41"/>
  <c r="M4274" i="41"/>
  <c r="L4274" i="41"/>
  <c r="I4267" i="41"/>
  <c r="I4264" i="41"/>
  <c r="W4267" i="41"/>
  <c r="R4267" i="41" s="1"/>
  <c r="W4270" i="41"/>
  <c r="R4270" i="41" s="1"/>
  <c r="I4274" i="41"/>
  <c r="W4274" i="41"/>
  <c r="R4274" i="41" s="1"/>
  <c r="W4268" i="41"/>
  <c r="R4268" i="41" s="1"/>
  <c r="I4270" i="41"/>
  <c r="I4271" i="41"/>
  <c r="I4272" i="41"/>
  <c r="W4273" i="41"/>
  <c r="R4273" i="41" s="1"/>
  <c r="I4275" i="41"/>
  <c r="I4269" i="41"/>
  <c r="W4271" i="41"/>
  <c r="R4271" i="41" s="1"/>
  <c r="W4272" i="41"/>
  <c r="R4272" i="41" s="1"/>
  <c r="W4275" i="41"/>
  <c r="R4275" i="41" s="1"/>
  <c r="W4264" i="41"/>
  <c r="R4264" i="41" s="1"/>
  <c r="W4265" i="41"/>
  <c r="R4265" i="41" s="1"/>
  <c r="I4268" i="41"/>
  <c r="W4269" i="41"/>
  <c r="R4269" i="41" s="1"/>
  <c r="I4273" i="41"/>
  <c r="I4266" i="41"/>
  <c r="I4265" i="41"/>
  <c r="W4266" i="41"/>
  <c r="R4266" i="41" s="1"/>
  <c r="M4230" i="41"/>
  <c r="M4251" i="41"/>
  <c r="L4251" i="41"/>
  <c r="G4276" i="41"/>
  <c r="M4241" i="41"/>
  <c r="L4241" i="41"/>
  <c r="M4247" i="41"/>
  <c r="L4247" i="41"/>
  <c r="F4287" i="41"/>
  <c r="X4288" i="41"/>
  <c r="W4292" i="41"/>
  <c r="R4292" i="41" s="1"/>
  <c r="F4315" i="41"/>
  <c r="W4293" i="41"/>
  <c r="R4293" i="41" s="1"/>
  <c r="W4294" i="41"/>
  <c r="R4294" i="41" s="1"/>
  <c r="X4318" i="41"/>
  <c r="W4295" i="41"/>
  <c r="R4295" i="41" s="1"/>
  <c r="F4297" i="41"/>
  <c r="X4310" i="41"/>
  <c r="W4287" i="41"/>
  <c r="R4287" i="41" s="1"/>
  <c r="W4288" i="41"/>
  <c r="R4288" i="41" s="1"/>
  <c r="X4289" i="41"/>
  <c r="F4313" i="41"/>
  <c r="F4316" i="41"/>
  <c r="I4296" i="41"/>
  <c r="W4297" i="41"/>
  <c r="R4297" i="41" s="1"/>
  <c r="X4321" i="41"/>
  <c r="I4289" i="41"/>
  <c r="X4313" i="41"/>
  <c r="W4291" i="41"/>
  <c r="R4291" i="41" s="1"/>
  <c r="X4316" i="41"/>
  <c r="I4293" i="41"/>
  <c r="X4296" i="41"/>
  <c r="F4298" i="41"/>
  <c r="X4303" i="41"/>
  <c r="I4287" i="41"/>
  <c r="F4290" i="41"/>
  <c r="X4293" i="41"/>
  <c r="F4317" i="41"/>
  <c r="X4319" i="41"/>
  <c r="W4296" i="41"/>
  <c r="R4296" i="41" s="1"/>
  <c r="X4287" i="41"/>
  <c r="X4311" i="41"/>
  <c r="X4290" i="41"/>
  <c r="F4314" i="41"/>
  <c r="X4291" i="41"/>
  <c r="X4317" i="41"/>
  <c r="F4319" i="41"/>
  <c r="W4298" i="41"/>
  <c r="R4298" i="41" s="1"/>
  <c r="F4311" i="41"/>
  <c r="I4290" i="41"/>
  <c r="X4314" i="41"/>
  <c r="I4291" i="41"/>
  <c r="F4292" i="41"/>
  <c r="X4294" i="41"/>
  <c r="X4295" i="41"/>
  <c r="F4296" i="41"/>
  <c r="F4288" i="41"/>
  <c r="F4289" i="41"/>
  <c r="F4312" i="41"/>
  <c r="W4290" i="41"/>
  <c r="R4290" i="41" s="1"/>
  <c r="F4291" i="41"/>
  <c r="X4292" i="41"/>
  <c r="I4294" i="41"/>
  <c r="F4295" i="41"/>
  <c r="F4320" i="41"/>
  <c r="X4297" i="41"/>
  <c r="X4298" i="41"/>
  <c r="F4310" i="41"/>
  <c r="I4288" i="41"/>
  <c r="W4289" i="41"/>
  <c r="R4289" i="41" s="1"/>
  <c r="X4312" i="41"/>
  <c r="I4292" i="41"/>
  <c r="X4315" i="41"/>
  <c r="F4293" i="41"/>
  <c r="F4294" i="41"/>
  <c r="F4318" i="41"/>
  <c r="I4295" i="41"/>
  <c r="X4320" i="41"/>
  <c r="I4297" i="41"/>
  <c r="F4321" i="41"/>
  <c r="I4298" i="41"/>
  <c r="M4252" i="41"/>
  <c r="L4252" i="41"/>
  <c r="M4275" i="41"/>
  <c r="L4275" i="41"/>
  <c r="M4269" i="41"/>
  <c r="L4269" i="41"/>
  <c r="M4272" i="41"/>
  <c r="L4272" i="41"/>
  <c r="M4250" i="41"/>
  <c r="L4250" i="41"/>
  <c r="M4266" i="41"/>
  <c r="L4266" i="41"/>
  <c r="M4207" i="41"/>
  <c r="M4270" i="41"/>
  <c r="L4270" i="41"/>
  <c r="L4249" i="41"/>
  <c r="M4249" i="41"/>
  <c r="L4248" i="41"/>
  <c r="M4248" i="41"/>
  <c r="M4265" i="41"/>
  <c r="L4265" i="41"/>
  <c r="D4329" i="41"/>
  <c r="D4352" i="41" s="1"/>
  <c r="P4327" i="41"/>
  <c r="P4350" i="41" s="1"/>
  <c r="D4326" i="41"/>
  <c r="D4349" i="41" s="1"/>
  <c r="A4371" i="41"/>
  <c r="S4329" i="41"/>
  <c r="S4352" i="41" s="1"/>
  <c r="B4329" i="41"/>
  <c r="B4352" i="41" s="1"/>
  <c r="H4327" i="41"/>
  <c r="H4350" i="41" s="1"/>
  <c r="N4329" i="41"/>
  <c r="N4352" i="41" s="1"/>
  <c r="G4328" i="41"/>
  <c r="G4351" i="41" s="1"/>
  <c r="X4326" i="41"/>
  <c r="J4329" i="41"/>
  <c r="J4352" i="41" s="1"/>
  <c r="U4327" i="41"/>
  <c r="U4350" i="41" s="1"/>
  <c r="M4246" i="41"/>
  <c r="L4246" i="41"/>
  <c r="M4273" i="41"/>
  <c r="L4273" i="41"/>
  <c r="M4243" i="41"/>
  <c r="L4243" i="41"/>
  <c r="M4271" i="41"/>
  <c r="L4271" i="41"/>
  <c r="L4245" i="41"/>
  <c r="M4245" i="41"/>
  <c r="M4244" i="41"/>
  <c r="L4244" i="41"/>
  <c r="M4267" i="41"/>
  <c r="L4267" i="41"/>
  <c r="G4253" i="41"/>
  <c r="M4268" i="41"/>
  <c r="L4268" i="41"/>
  <c r="L4315" i="41" l="1"/>
  <c r="M4315" i="41"/>
  <c r="M4287" i="41"/>
  <c r="L4287" i="41"/>
  <c r="G4299" i="41"/>
  <c r="L4321" i="41"/>
  <c r="M4321" i="41"/>
  <c r="M4310" i="41"/>
  <c r="L4310" i="41"/>
  <c r="F4356" i="41"/>
  <c r="X4334" i="41"/>
  <c r="X4336" i="41"/>
  <c r="F4337" i="41"/>
  <c r="X4338" i="41"/>
  <c r="F4340" i="41"/>
  <c r="X4344" i="41"/>
  <c r="F4333" i="41"/>
  <c r="X4358" i="41"/>
  <c r="I4335" i="41"/>
  <c r="I4337" i="41"/>
  <c r="X4362" i="41"/>
  <c r="X4363" i="41"/>
  <c r="X4364" i="41"/>
  <c r="X4342" i="41"/>
  <c r="X4366" i="41"/>
  <c r="I4343" i="41"/>
  <c r="W4344" i="41"/>
  <c r="R4344" i="41" s="1"/>
  <c r="W4334" i="41"/>
  <c r="R4334" i="41" s="1"/>
  <c r="F4358" i="41"/>
  <c r="F4335" i="41"/>
  <c r="X4359" i="41"/>
  <c r="W4338" i="41"/>
  <c r="R4338" i="41" s="1"/>
  <c r="W4339" i="41"/>
  <c r="R4339" i="41" s="1"/>
  <c r="F4362" i="41"/>
  <c r="F4363" i="41"/>
  <c r="X4340" i="41"/>
  <c r="F4364" i="41"/>
  <c r="F4366" i="41"/>
  <c r="F4343" i="41"/>
  <c r="X4333" i="41"/>
  <c r="X4335" i="41"/>
  <c r="F4359" i="41"/>
  <c r="F4361" i="41"/>
  <c r="I4340" i="41"/>
  <c r="X4341" i="41"/>
  <c r="I4342" i="41"/>
  <c r="X4343" i="41"/>
  <c r="F4367" i="41"/>
  <c r="I4344" i="41"/>
  <c r="W4333" i="41"/>
  <c r="R4333" i="41" s="1"/>
  <c r="F4334" i="41"/>
  <c r="F4336" i="41"/>
  <c r="X4337" i="41"/>
  <c r="F4338" i="41"/>
  <c r="X4361" i="41"/>
  <c r="I4339" i="41"/>
  <c r="W4340" i="41"/>
  <c r="R4340" i="41" s="1"/>
  <c r="I4341" i="41"/>
  <c r="X4365" i="41"/>
  <c r="W4342" i="41"/>
  <c r="R4342" i="41" s="1"/>
  <c r="I4333" i="41"/>
  <c r="W4336" i="41"/>
  <c r="R4336" i="41" s="1"/>
  <c r="F4360" i="41"/>
  <c r="I4338" i="41"/>
  <c r="W4341" i="41"/>
  <c r="R4341" i="41" s="1"/>
  <c r="F4365" i="41"/>
  <c r="X4349" i="41"/>
  <c r="X4356" i="41"/>
  <c r="F4357" i="41"/>
  <c r="W4337" i="41"/>
  <c r="R4337" i="41" s="1"/>
  <c r="X4360" i="41"/>
  <c r="X4339" i="41"/>
  <c r="F4342" i="41"/>
  <c r="F4344" i="41"/>
  <c r="I4334" i="41"/>
  <c r="X4357" i="41"/>
  <c r="W4335" i="41"/>
  <c r="R4335" i="41" s="1"/>
  <c r="I4336" i="41"/>
  <c r="F4339" i="41"/>
  <c r="F4341" i="41"/>
  <c r="W4343" i="41"/>
  <c r="R4343" i="41" s="1"/>
  <c r="X4367" i="41"/>
  <c r="M4296" i="41"/>
  <c r="L4296" i="41"/>
  <c r="L4297" i="41"/>
  <c r="M4297" i="41"/>
  <c r="M4312" i="41"/>
  <c r="L4312" i="41"/>
  <c r="M4295" i="41"/>
  <c r="L4295" i="41"/>
  <c r="M4319" i="41"/>
  <c r="L4319" i="41"/>
  <c r="M4318" i="41"/>
  <c r="L4318" i="41"/>
  <c r="M4311" i="41"/>
  <c r="L4311" i="41"/>
  <c r="M4288" i="41"/>
  <c r="L4288" i="41"/>
  <c r="M4320" i="41"/>
  <c r="L4320" i="41"/>
  <c r="M4292" i="41"/>
  <c r="L4292" i="41"/>
  <c r="L4294" i="41"/>
  <c r="M4294" i="41"/>
  <c r="L4317" i="41"/>
  <c r="M4317" i="41"/>
  <c r="L4316" i="41"/>
  <c r="M4316" i="41"/>
  <c r="M4291" i="41"/>
  <c r="L4291" i="41"/>
  <c r="M4293" i="41"/>
  <c r="L4293" i="41"/>
  <c r="M4289" i="41"/>
  <c r="L4289" i="41"/>
  <c r="M4253" i="41"/>
  <c r="N4375" i="41"/>
  <c r="N4398" i="41" s="1"/>
  <c r="G4374" i="41"/>
  <c r="G4397" i="41" s="1"/>
  <c r="X4372" i="41"/>
  <c r="J4375" i="41"/>
  <c r="J4398" i="41" s="1"/>
  <c r="U4373" i="41"/>
  <c r="U4396" i="41" s="1"/>
  <c r="D4372" i="41"/>
  <c r="D4395" i="41" s="1"/>
  <c r="A4417" i="41"/>
  <c r="D4375" i="41"/>
  <c r="D4398" i="41" s="1"/>
  <c r="P4373" i="41"/>
  <c r="P4396" i="41" s="1"/>
  <c r="S4375" i="41"/>
  <c r="S4398" i="41" s="1"/>
  <c r="B4375" i="41"/>
  <c r="B4398" i="41" s="1"/>
  <c r="H4373" i="41"/>
  <c r="H4396" i="41" s="1"/>
  <c r="I4311" i="41"/>
  <c r="W4312" i="41"/>
  <c r="R4312" i="41" s="1"/>
  <c r="W4320" i="41"/>
  <c r="R4320" i="41" s="1"/>
  <c r="I4315" i="41"/>
  <c r="W4318" i="41"/>
  <c r="R4318" i="41" s="1"/>
  <c r="I4312" i="41"/>
  <c r="W4315" i="41"/>
  <c r="R4315" i="41" s="1"/>
  <c r="I4320" i="41"/>
  <c r="W4321" i="41"/>
  <c r="R4321" i="41" s="1"/>
  <c r="W4313" i="41"/>
  <c r="R4313" i="41" s="1"/>
  <c r="I4316" i="41"/>
  <c r="I4318" i="41"/>
  <c r="W4310" i="41"/>
  <c r="R4310" i="41" s="1"/>
  <c r="W4316" i="41"/>
  <c r="R4316" i="41" s="1"/>
  <c r="I4321" i="41"/>
  <c r="I4313" i="41"/>
  <c r="I4317" i="41"/>
  <c r="W4319" i="41"/>
  <c r="R4319" i="41" s="1"/>
  <c r="I4310" i="41"/>
  <c r="W4311" i="41"/>
  <c r="R4311" i="41" s="1"/>
  <c r="I4314" i="41"/>
  <c r="W4317" i="41"/>
  <c r="R4317" i="41" s="1"/>
  <c r="W4314" i="41"/>
  <c r="R4314" i="41" s="1"/>
  <c r="I4319" i="41"/>
  <c r="G4322" i="41"/>
  <c r="M4313" i="41"/>
  <c r="L4313" i="41"/>
  <c r="L4298" i="41"/>
  <c r="M4298" i="41"/>
  <c r="L4314" i="41"/>
  <c r="M4314" i="41"/>
  <c r="L4290" i="41"/>
  <c r="M4290" i="41"/>
  <c r="M4276" i="41"/>
  <c r="M4322" i="41" l="1"/>
  <c r="M4339" i="41"/>
  <c r="L4339" i="41"/>
  <c r="L4344" i="41"/>
  <c r="M4344" i="41"/>
  <c r="L4360" i="41"/>
  <c r="M4360" i="41"/>
  <c r="L4361" i="41"/>
  <c r="M4361" i="41"/>
  <c r="M4343" i="41"/>
  <c r="L4343" i="41"/>
  <c r="L4359" i="41"/>
  <c r="M4359" i="41"/>
  <c r="L4364" i="41"/>
  <c r="M4364" i="41"/>
  <c r="X4379" i="41"/>
  <c r="W4382" i="41"/>
  <c r="R4382" i="41" s="1"/>
  <c r="F4383" i="41"/>
  <c r="X4385" i="41"/>
  <c r="X4408" i="41"/>
  <c r="X4388" i="41"/>
  <c r="X4413" i="41"/>
  <c r="W4390" i="41"/>
  <c r="R4390" i="41" s="1"/>
  <c r="X4395" i="41"/>
  <c r="I4380" i="41"/>
  <c r="X4405" i="41"/>
  <c r="X4406" i="41"/>
  <c r="I4383" i="41"/>
  <c r="F4385" i="41"/>
  <c r="X4409" i="41"/>
  <c r="F4386" i="41"/>
  <c r="F4411" i="41"/>
  <c r="F4388" i="41"/>
  <c r="F4379" i="41"/>
  <c r="W4380" i="41"/>
  <c r="R4380" i="41" s="1"/>
  <c r="F4381" i="41"/>
  <c r="F4405" i="41"/>
  <c r="X4382" i="41"/>
  <c r="F4406" i="41"/>
  <c r="W4383" i="41"/>
  <c r="R4383" i="41" s="1"/>
  <c r="W4385" i="41"/>
  <c r="R4385" i="41" s="1"/>
  <c r="F4409" i="41"/>
  <c r="I4386" i="41"/>
  <c r="W4387" i="41"/>
  <c r="R4387" i="41" s="1"/>
  <c r="X4411" i="41"/>
  <c r="W4388" i="41"/>
  <c r="R4388" i="41" s="1"/>
  <c r="F4390" i="41"/>
  <c r="I4379" i="41"/>
  <c r="F4403" i="41"/>
  <c r="W4381" i="41"/>
  <c r="R4381" i="41" s="1"/>
  <c r="I4382" i="41"/>
  <c r="W4384" i="41"/>
  <c r="R4384" i="41" s="1"/>
  <c r="X4407" i="41"/>
  <c r="X4386" i="41"/>
  <c r="F4389" i="41"/>
  <c r="F4412" i="41"/>
  <c r="F4402" i="41"/>
  <c r="X4403" i="41"/>
  <c r="X4380" i="41"/>
  <c r="F4404" i="41"/>
  <c r="F4407" i="41"/>
  <c r="F4410" i="41"/>
  <c r="X4387" i="41"/>
  <c r="W4389" i="41"/>
  <c r="R4389" i="41" s="1"/>
  <c r="X4412" i="41"/>
  <c r="X4390" i="41"/>
  <c r="W4379" i="41"/>
  <c r="R4379" i="41" s="1"/>
  <c r="F4380" i="41"/>
  <c r="I4381" i="41"/>
  <c r="X4404" i="41"/>
  <c r="I4384" i="41"/>
  <c r="X4410" i="41"/>
  <c r="F4387" i="41"/>
  <c r="X4402" i="41"/>
  <c r="X4381" i="41"/>
  <c r="X4383" i="41"/>
  <c r="X4384" i="41"/>
  <c r="I4387" i="41"/>
  <c r="I4389" i="41"/>
  <c r="F4413" i="41"/>
  <c r="F4382" i="41"/>
  <c r="F4384" i="41"/>
  <c r="I4385" i="41"/>
  <c r="F4408" i="41"/>
  <c r="W4386" i="41"/>
  <c r="R4386" i="41" s="1"/>
  <c r="I4388" i="41"/>
  <c r="X4389" i="41"/>
  <c r="I4390" i="41"/>
  <c r="L4363" i="41"/>
  <c r="M4363" i="41"/>
  <c r="M4338" i="41"/>
  <c r="L4338" i="41"/>
  <c r="M4337" i="41"/>
  <c r="L4337" i="41"/>
  <c r="L4341" i="41"/>
  <c r="M4341" i="41"/>
  <c r="M4362" i="41"/>
  <c r="L4362" i="41"/>
  <c r="L4357" i="41"/>
  <c r="M4357" i="41"/>
  <c r="L4356" i="41"/>
  <c r="M4356" i="41"/>
  <c r="L4340" i="41"/>
  <c r="M4340" i="41"/>
  <c r="M4336" i="41"/>
  <c r="L4336" i="41"/>
  <c r="L4333" i="41"/>
  <c r="M4333" i="41"/>
  <c r="W4357" i="41"/>
  <c r="R4357" i="41" s="1"/>
  <c r="I4365" i="41"/>
  <c r="I4360" i="41"/>
  <c r="I4356" i="41"/>
  <c r="I4357" i="41"/>
  <c r="I4358" i="41"/>
  <c r="W4362" i="41"/>
  <c r="R4362" i="41" s="1"/>
  <c r="W4363" i="41"/>
  <c r="R4363" i="41" s="1"/>
  <c r="W4364" i="41"/>
  <c r="R4364" i="41" s="1"/>
  <c r="I4366" i="41"/>
  <c r="W4358" i="41"/>
  <c r="R4358" i="41" s="1"/>
  <c r="I4359" i="41"/>
  <c r="W4366" i="41"/>
  <c r="R4366" i="41" s="1"/>
  <c r="W4359" i="41"/>
  <c r="R4359" i="41" s="1"/>
  <c r="I4361" i="41"/>
  <c r="I4362" i="41"/>
  <c r="I4363" i="41"/>
  <c r="I4364" i="41"/>
  <c r="W4361" i="41"/>
  <c r="R4361" i="41" s="1"/>
  <c r="W4365" i="41"/>
  <c r="R4365" i="41" s="1"/>
  <c r="I4367" i="41"/>
  <c r="W4356" i="41"/>
  <c r="R4356" i="41" s="1"/>
  <c r="W4360" i="41"/>
  <c r="R4360" i="41" s="1"/>
  <c r="W4367" i="41"/>
  <c r="R4367" i="41" s="1"/>
  <c r="L4365" i="41"/>
  <c r="M4365" i="41"/>
  <c r="L4334" i="41"/>
  <c r="M4334" i="41"/>
  <c r="M4299" i="41"/>
  <c r="N4421" i="41"/>
  <c r="N4444" i="41" s="1"/>
  <c r="G4420" i="41"/>
  <c r="G4443" i="41" s="1"/>
  <c r="X4418" i="41"/>
  <c r="J4421" i="41"/>
  <c r="J4444" i="41" s="1"/>
  <c r="U4419" i="41"/>
  <c r="U4442" i="41" s="1"/>
  <c r="D4418" i="41"/>
  <c r="D4441" i="41" s="1"/>
  <c r="D4421" i="41"/>
  <c r="D4444" i="41" s="1"/>
  <c r="P4419" i="41"/>
  <c r="P4442" i="41" s="1"/>
  <c r="A4463" i="41"/>
  <c r="S4421" i="41"/>
  <c r="S4444" i="41" s="1"/>
  <c r="B4421" i="41"/>
  <c r="B4444" i="41" s="1"/>
  <c r="H4419" i="41"/>
  <c r="H4442" i="41" s="1"/>
  <c r="L4367" i="41"/>
  <c r="M4367" i="41"/>
  <c r="L4358" i="41"/>
  <c r="M4358" i="41"/>
  <c r="G4368" i="41"/>
  <c r="L4342" i="41"/>
  <c r="M4342" i="41"/>
  <c r="L4335" i="41"/>
  <c r="M4335" i="41"/>
  <c r="L4366" i="41"/>
  <c r="M4366" i="41"/>
  <c r="G4345" i="41"/>
  <c r="M4410" i="41" l="1"/>
  <c r="L4410" i="41"/>
  <c r="I4404" i="41"/>
  <c r="I4410" i="41"/>
  <c r="I4408" i="41"/>
  <c r="W4413" i="41"/>
  <c r="R4413" i="41" s="1"/>
  <c r="I4402" i="41"/>
  <c r="W4408" i="41"/>
  <c r="R4408" i="41" s="1"/>
  <c r="W4405" i="41"/>
  <c r="R4405" i="41" s="1"/>
  <c r="I4406" i="41"/>
  <c r="I4409" i="41"/>
  <c r="W4411" i="41"/>
  <c r="R4411" i="41" s="1"/>
  <c r="W4406" i="41"/>
  <c r="R4406" i="41" s="1"/>
  <c r="W4409" i="41"/>
  <c r="R4409" i="41" s="1"/>
  <c r="W4403" i="41"/>
  <c r="R4403" i="41" s="1"/>
  <c r="I4405" i="41"/>
  <c r="I4407" i="41"/>
  <c r="I4411" i="41"/>
  <c r="W4402" i="41"/>
  <c r="R4402" i="41" s="1"/>
  <c r="W4404" i="41"/>
  <c r="R4404" i="41" s="1"/>
  <c r="W4407" i="41"/>
  <c r="R4407" i="41" s="1"/>
  <c r="W4410" i="41"/>
  <c r="R4410" i="41" s="1"/>
  <c r="I4403" i="41"/>
  <c r="I4412" i="41"/>
  <c r="W4412" i="41"/>
  <c r="R4412" i="41" s="1"/>
  <c r="I4413" i="41"/>
  <c r="L4379" i="41"/>
  <c r="M4379" i="41"/>
  <c r="M4389" i="41"/>
  <c r="L4389" i="41"/>
  <c r="M4387" i="41"/>
  <c r="L4387" i="41"/>
  <c r="M4368" i="41"/>
  <c r="M4404" i="41"/>
  <c r="L4404" i="41"/>
  <c r="M4386" i="41"/>
  <c r="L4386" i="41"/>
  <c r="M4382" i="41"/>
  <c r="L4382" i="41"/>
  <c r="M4409" i="41"/>
  <c r="L4409" i="41"/>
  <c r="L4413" i="41"/>
  <c r="M4413" i="41"/>
  <c r="M4384" i="41"/>
  <c r="L4384" i="41"/>
  <c r="M4407" i="41"/>
  <c r="L4407" i="41"/>
  <c r="M4411" i="41"/>
  <c r="L4411" i="41"/>
  <c r="M4388" i="41"/>
  <c r="L4388" i="41"/>
  <c r="F4426" i="41"/>
  <c r="F4450" i="41"/>
  <c r="F4451" i="41"/>
  <c r="W4432" i="41"/>
  <c r="R4432" i="41" s="1"/>
  <c r="F4456" i="41"/>
  <c r="F4425" i="41"/>
  <c r="X4448" i="41"/>
  <c r="X4427" i="41"/>
  <c r="F4428" i="41"/>
  <c r="X4430" i="41"/>
  <c r="X4453" i="41"/>
  <c r="I4433" i="41"/>
  <c r="I4435" i="41"/>
  <c r="F4459" i="41"/>
  <c r="X4441" i="41"/>
  <c r="F4448" i="41"/>
  <c r="I4428" i="41"/>
  <c r="F4430" i="41"/>
  <c r="F4453" i="41"/>
  <c r="W4431" i="41"/>
  <c r="R4431" i="41" s="1"/>
  <c r="I4432" i="41"/>
  <c r="X4435" i="41"/>
  <c r="F4436" i="41"/>
  <c r="I4425" i="41"/>
  <c r="I4426" i="41"/>
  <c r="W4428" i="41"/>
  <c r="R4428" i="41" s="1"/>
  <c r="X4429" i="41"/>
  <c r="X4452" i="41"/>
  <c r="I4430" i="41"/>
  <c r="X4457" i="41"/>
  <c r="I4434" i="41"/>
  <c r="W4425" i="41"/>
  <c r="R4425" i="41" s="1"/>
  <c r="F4429" i="41"/>
  <c r="F4452" i="41"/>
  <c r="F4455" i="41"/>
  <c r="F4457" i="41"/>
  <c r="F4434" i="41"/>
  <c r="X4426" i="41"/>
  <c r="I4427" i="41"/>
  <c r="X4428" i="41"/>
  <c r="W4429" i="41"/>
  <c r="R4429" i="41" s="1"/>
  <c r="F4454" i="41"/>
  <c r="X4431" i="41"/>
  <c r="X4455" i="41"/>
  <c r="X4433" i="41"/>
  <c r="W4434" i="41"/>
  <c r="R4434" i="41" s="1"/>
  <c r="X4449" i="41"/>
  <c r="W4426" i="41"/>
  <c r="R4426" i="41" s="1"/>
  <c r="F4427" i="41"/>
  <c r="X4454" i="41"/>
  <c r="I4431" i="41"/>
  <c r="X4432" i="41"/>
  <c r="F4433" i="41"/>
  <c r="X4458" i="41"/>
  <c r="X4425" i="41"/>
  <c r="F4449" i="41"/>
  <c r="W4427" i="41"/>
  <c r="R4427" i="41" s="1"/>
  <c r="X4450" i="41"/>
  <c r="X4451" i="41"/>
  <c r="I4429" i="41"/>
  <c r="W4430" i="41"/>
  <c r="R4430" i="41" s="1"/>
  <c r="F4431" i="41"/>
  <c r="F4432" i="41"/>
  <c r="X4456" i="41"/>
  <c r="W4433" i="41"/>
  <c r="R4433" i="41" s="1"/>
  <c r="X4434" i="41"/>
  <c r="F4458" i="41"/>
  <c r="F4435" i="41"/>
  <c r="I4436" i="41"/>
  <c r="W4435" i="41"/>
  <c r="R4435" i="41" s="1"/>
  <c r="X4436" i="41"/>
  <c r="W4436" i="41"/>
  <c r="R4436" i="41" s="1"/>
  <c r="X4459" i="41"/>
  <c r="M4345" i="41"/>
  <c r="M4383" i="41"/>
  <c r="L4383" i="41"/>
  <c r="M4408" i="41"/>
  <c r="L4408" i="41"/>
  <c r="L4412" i="41"/>
  <c r="M4412" i="41"/>
  <c r="M4381" i="41"/>
  <c r="L4381" i="41"/>
  <c r="M4380" i="41"/>
  <c r="L4380" i="41"/>
  <c r="M4406" i="41"/>
  <c r="L4406" i="41"/>
  <c r="M4385" i="41"/>
  <c r="L4385" i="41"/>
  <c r="G4414" i="41"/>
  <c r="S4467" i="41"/>
  <c r="S4490" i="41" s="1"/>
  <c r="B4467" i="41"/>
  <c r="B4490" i="41" s="1"/>
  <c r="H4465" i="41"/>
  <c r="H4488" i="41" s="1"/>
  <c r="A4509" i="41"/>
  <c r="N4467" i="41"/>
  <c r="N4490" i="41" s="1"/>
  <c r="G4466" i="41"/>
  <c r="G4489" i="41" s="1"/>
  <c r="X4464" i="41"/>
  <c r="J4467" i="41"/>
  <c r="J4490" i="41" s="1"/>
  <c r="U4465" i="41"/>
  <c r="U4488" i="41" s="1"/>
  <c r="D4464" i="41"/>
  <c r="D4487" i="41" s="1"/>
  <c r="D4467" i="41"/>
  <c r="D4490" i="41" s="1"/>
  <c r="P4465" i="41"/>
  <c r="P4488" i="41" s="1"/>
  <c r="L4402" i="41"/>
  <c r="M4402" i="41"/>
  <c r="M4390" i="41"/>
  <c r="L4390" i="41"/>
  <c r="L4403" i="41"/>
  <c r="M4403" i="41"/>
  <c r="G4391" i="41"/>
  <c r="M4405" i="41"/>
  <c r="L4405" i="41"/>
  <c r="N4513" i="41" l="1"/>
  <c r="N4536" i="41" s="1"/>
  <c r="G4512" i="41"/>
  <c r="G4535" i="41" s="1"/>
  <c r="X4510" i="41"/>
  <c r="J4513" i="41"/>
  <c r="J4536" i="41" s="1"/>
  <c r="U4511" i="41"/>
  <c r="U4534" i="41" s="1"/>
  <c r="D4510" i="41"/>
  <c r="D4533" i="41" s="1"/>
  <c r="A4555" i="41"/>
  <c r="D4513" i="41"/>
  <c r="D4536" i="41" s="1"/>
  <c r="P4511" i="41"/>
  <c r="P4534" i="41" s="1"/>
  <c r="S4513" i="41"/>
  <c r="S4536" i="41" s="1"/>
  <c r="B4513" i="41"/>
  <c r="B4536" i="41" s="1"/>
  <c r="H4511" i="41"/>
  <c r="H4534" i="41" s="1"/>
  <c r="L4433" i="41"/>
  <c r="M4433" i="41"/>
  <c r="L4432" i="41"/>
  <c r="M4432" i="41"/>
  <c r="L4455" i="41"/>
  <c r="M4455" i="41"/>
  <c r="L4452" i="41"/>
  <c r="M4452" i="41"/>
  <c r="M4429" i="41"/>
  <c r="L4429" i="41"/>
  <c r="M4453" i="41"/>
  <c r="L4453" i="41"/>
  <c r="M4434" i="41"/>
  <c r="L4434" i="41"/>
  <c r="L4450" i="41"/>
  <c r="M4450" i="41"/>
  <c r="L4454" i="41"/>
  <c r="M4454" i="41"/>
  <c r="M4430" i="41"/>
  <c r="L4430" i="41"/>
  <c r="M4431" i="41"/>
  <c r="L4431" i="41"/>
  <c r="M4391" i="41"/>
  <c r="L4456" i="41"/>
  <c r="M4456" i="41"/>
  <c r="M4428" i="41"/>
  <c r="L4428" i="41"/>
  <c r="G4460" i="41"/>
  <c r="M4427" i="41"/>
  <c r="L4427" i="41"/>
  <c r="L4459" i="41"/>
  <c r="M4459" i="41"/>
  <c r="X4472" i="41"/>
  <c r="F4495" i="41"/>
  <c r="F4473" i="41"/>
  <c r="F4476" i="41"/>
  <c r="X4500" i="41"/>
  <c r="F4478" i="41"/>
  <c r="I4479" i="41"/>
  <c r="X4503" i="41"/>
  <c r="W4480" i="41"/>
  <c r="R4480" i="41" s="1"/>
  <c r="F4471" i="41"/>
  <c r="X4496" i="41"/>
  <c r="F4498" i="41"/>
  <c r="X4475" i="41"/>
  <c r="I4476" i="41"/>
  <c r="F4500" i="41"/>
  <c r="X4477" i="41"/>
  <c r="W4479" i="41"/>
  <c r="R4479" i="41" s="1"/>
  <c r="F4503" i="41"/>
  <c r="I4471" i="41"/>
  <c r="I4472" i="41"/>
  <c r="W4473" i="41"/>
  <c r="R4473" i="41" s="1"/>
  <c r="F4496" i="41"/>
  <c r="X4498" i="41"/>
  <c r="W4475" i="41"/>
  <c r="R4475" i="41" s="1"/>
  <c r="F4477" i="41"/>
  <c r="X4478" i="41"/>
  <c r="F4480" i="41"/>
  <c r="X4504" i="41"/>
  <c r="W4481" i="41"/>
  <c r="R4481" i="41" s="1"/>
  <c r="X4487" i="41"/>
  <c r="F4494" i="41"/>
  <c r="X4494" i="41"/>
  <c r="W4472" i="41"/>
  <c r="R4472" i="41" s="1"/>
  <c r="F4497" i="41"/>
  <c r="F4474" i="41"/>
  <c r="F4499" i="41"/>
  <c r="X4501" i="41"/>
  <c r="I4478" i="41"/>
  <c r="F4479" i="41"/>
  <c r="X4471" i="41"/>
  <c r="I4473" i="41"/>
  <c r="X4497" i="41"/>
  <c r="W4474" i="41"/>
  <c r="R4474" i="41" s="1"/>
  <c r="F4475" i="41"/>
  <c r="X4499" i="41"/>
  <c r="F4501" i="41"/>
  <c r="W4478" i="41"/>
  <c r="R4478" i="41" s="1"/>
  <c r="W4471" i="41"/>
  <c r="R4471" i="41" s="1"/>
  <c r="F4472" i="41"/>
  <c r="X4473" i="41"/>
  <c r="I4475" i="41"/>
  <c r="X4476" i="41"/>
  <c r="I4477" i="41"/>
  <c r="X4502" i="41"/>
  <c r="I4474" i="41"/>
  <c r="W4476" i="41"/>
  <c r="R4476" i="41" s="1"/>
  <c r="F4502" i="41"/>
  <c r="X4481" i="41"/>
  <c r="W4482" i="41"/>
  <c r="R4482" i="41" s="1"/>
  <c r="F4505" i="41"/>
  <c r="X4495" i="41"/>
  <c r="X4474" i="41"/>
  <c r="W4477" i="41"/>
  <c r="R4477" i="41" s="1"/>
  <c r="X4479" i="41"/>
  <c r="I4480" i="41"/>
  <c r="I4481" i="41"/>
  <c r="F4481" i="41"/>
  <c r="F4482" i="41"/>
  <c r="X4505" i="41"/>
  <c r="X4482" i="41"/>
  <c r="F4504" i="41"/>
  <c r="I4482" i="41"/>
  <c r="X4480" i="41"/>
  <c r="M4414" i="41"/>
  <c r="L4436" i="41"/>
  <c r="M4436" i="41"/>
  <c r="M4425" i="41"/>
  <c r="L4425" i="41"/>
  <c r="L4449" i="41"/>
  <c r="M4449" i="41"/>
  <c r="W4449" i="41"/>
  <c r="R4449" i="41" s="1"/>
  <c r="I4455" i="41"/>
  <c r="I4458" i="41"/>
  <c r="W4450" i="41"/>
  <c r="R4450" i="41" s="1"/>
  <c r="I4451" i="41"/>
  <c r="I4454" i="41"/>
  <c r="I4456" i="41"/>
  <c r="W4458" i="41"/>
  <c r="R4458" i="41" s="1"/>
  <c r="I4449" i="41"/>
  <c r="W4451" i="41"/>
  <c r="R4451" i="41" s="1"/>
  <c r="W4456" i="41"/>
  <c r="R4456" i="41" s="1"/>
  <c r="I4448" i="41"/>
  <c r="I4450" i="41"/>
  <c r="I4453" i="41"/>
  <c r="W4453" i="41"/>
  <c r="R4453" i="41" s="1"/>
  <c r="I4452" i="41"/>
  <c r="I4457" i="41"/>
  <c r="W4448" i="41"/>
  <c r="R4448" i="41" s="1"/>
  <c r="W4452" i="41"/>
  <c r="R4452" i="41" s="1"/>
  <c r="W4455" i="41"/>
  <c r="R4455" i="41" s="1"/>
  <c r="W4457" i="41"/>
  <c r="R4457" i="41" s="1"/>
  <c r="W4454" i="41"/>
  <c r="R4454" i="41" s="1"/>
  <c r="W4459" i="41"/>
  <c r="R4459" i="41" s="1"/>
  <c r="I4459" i="41"/>
  <c r="M4448" i="41"/>
  <c r="L4448" i="41"/>
  <c r="L4451" i="41"/>
  <c r="M4451" i="41"/>
  <c r="L4458" i="41"/>
  <c r="M4458" i="41"/>
  <c r="L4426" i="41"/>
  <c r="M4426" i="41"/>
  <c r="M4457" i="41"/>
  <c r="L4457" i="41"/>
  <c r="L4435" i="41"/>
  <c r="M4435" i="41"/>
  <c r="G4437" i="41"/>
  <c r="M4476" i="41" l="1"/>
  <c r="L4476" i="41"/>
  <c r="L4504" i="41"/>
  <c r="M4504" i="41"/>
  <c r="L4496" i="41"/>
  <c r="M4496" i="41"/>
  <c r="D4559" i="41"/>
  <c r="D4582" i="41" s="1"/>
  <c r="P4557" i="41"/>
  <c r="P4580" i="41" s="1"/>
  <c r="D4556" i="41"/>
  <c r="D4579" i="41" s="1"/>
  <c r="A4601" i="41"/>
  <c r="S4559" i="41"/>
  <c r="S4582" i="41" s="1"/>
  <c r="B4559" i="41"/>
  <c r="B4582" i="41" s="1"/>
  <c r="H4557" i="41"/>
  <c r="H4580" i="41" s="1"/>
  <c r="N4559" i="41"/>
  <c r="N4582" i="41" s="1"/>
  <c r="G4558" i="41"/>
  <c r="G4581" i="41" s="1"/>
  <c r="X4556" i="41"/>
  <c r="J4559" i="41"/>
  <c r="J4582" i="41" s="1"/>
  <c r="U4557" i="41"/>
  <c r="U4580" i="41" s="1"/>
  <c r="M4481" i="41"/>
  <c r="L4481" i="41"/>
  <c r="M4473" i="41"/>
  <c r="L4473" i="41"/>
  <c r="L4497" i="41"/>
  <c r="M4497" i="41"/>
  <c r="L4478" i="41"/>
  <c r="M4478" i="41"/>
  <c r="G4483" i="41"/>
  <c r="L4480" i="41"/>
  <c r="M4480" i="41"/>
  <c r="L4472" i="41"/>
  <c r="M4472" i="41"/>
  <c r="L4479" i="41"/>
  <c r="M4479" i="41"/>
  <c r="L4471" i="41"/>
  <c r="M4471" i="41"/>
  <c r="L4494" i="41"/>
  <c r="M4494" i="41"/>
  <c r="M4477" i="41"/>
  <c r="L4477" i="41"/>
  <c r="M4503" i="41"/>
  <c r="L4503" i="41"/>
  <c r="G4506" i="41"/>
  <c r="L4498" i="41"/>
  <c r="M4498" i="41"/>
  <c r="X4540" i="41"/>
  <c r="F4518" i="41"/>
  <c r="X4542" i="41"/>
  <c r="W4519" i="41"/>
  <c r="R4519" i="41" s="1"/>
  <c r="X4543" i="41"/>
  <c r="F4522" i="41"/>
  <c r="F4523" i="41"/>
  <c r="I4525" i="41"/>
  <c r="W4517" i="41"/>
  <c r="R4517" i="41" s="1"/>
  <c r="X4518" i="41"/>
  <c r="F4520" i="41"/>
  <c r="W4523" i="41"/>
  <c r="R4523" i="41" s="1"/>
  <c r="X4546" i="41"/>
  <c r="X4525" i="41"/>
  <c r="X4526" i="41"/>
  <c r="X4533" i="41"/>
  <c r="I4520" i="41"/>
  <c r="X4521" i="41"/>
  <c r="X4545" i="41"/>
  <c r="F4546" i="41"/>
  <c r="F4525" i="41"/>
  <c r="F4526" i="41"/>
  <c r="F4517" i="41"/>
  <c r="X4541" i="41"/>
  <c r="X4520" i="41"/>
  <c r="X4544" i="41"/>
  <c r="F4545" i="41"/>
  <c r="X4524" i="41"/>
  <c r="X4547" i="41"/>
  <c r="F4540" i="41"/>
  <c r="I4518" i="41"/>
  <c r="F4541" i="41"/>
  <c r="W4520" i="41"/>
  <c r="R4520" i="41" s="1"/>
  <c r="F4521" i="41"/>
  <c r="F4544" i="41"/>
  <c r="X4522" i="41"/>
  <c r="I4523" i="41"/>
  <c r="F4524" i="41"/>
  <c r="F4547" i="41"/>
  <c r="I4517" i="41"/>
  <c r="F4519" i="41"/>
  <c r="W4521" i="41"/>
  <c r="R4521" i="41" s="1"/>
  <c r="I4522" i="41"/>
  <c r="X4523" i="41"/>
  <c r="I4524" i="41"/>
  <c r="X4517" i="41"/>
  <c r="W4518" i="41"/>
  <c r="R4518" i="41" s="1"/>
  <c r="I4519" i="41"/>
  <c r="W4522" i="41"/>
  <c r="R4522" i="41" s="1"/>
  <c r="W4524" i="41"/>
  <c r="R4524" i="41" s="1"/>
  <c r="X4548" i="41"/>
  <c r="W4525" i="41"/>
  <c r="R4525" i="41" s="1"/>
  <c r="X4549" i="41"/>
  <c r="F4527" i="41"/>
  <c r="X4550" i="41"/>
  <c r="F4542" i="41"/>
  <c r="X4519" i="41"/>
  <c r="F4543" i="41"/>
  <c r="I4521" i="41"/>
  <c r="F4548" i="41"/>
  <c r="I4526" i="41"/>
  <c r="F4549" i="41"/>
  <c r="W4527" i="41"/>
  <c r="R4527" i="41" s="1"/>
  <c r="I4527" i="41"/>
  <c r="X4528" i="41"/>
  <c r="X4551" i="41"/>
  <c r="W4528" i="41"/>
  <c r="R4528" i="41" s="1"/>
  <c r="X4527" i="41"/>
  <c r="F4528" i="41"/>
  <c r="F4550" i="41"/>
  <c r="F4551" i="41"/>
  <c r="W4526" i="41"/>
  <c r="R4526" i="41" s="1"/>
  <c r="I4528" i="41"/>
  <c r="L4482" i="41"/>
  <c r="M4482" i="41"/>
  <c r="M4474" i="41"/>
  <c r="L4474" i="41"/>
  <c r="M4502" i="41"/>
  <c r="L4502" i="41"/>
  <c r="W4495" i="41"/>
  <c r="R4495" i="41" s="1"/>
  <c r="I4502" i="41"/>
  <c r="W4500" i="41"/>
  <c r="R4500" i="41" s="1"/>
  <c r="W4503" i="41"/>
  <c r="R4503" i="41" s="1"/>
  <c r="I4495" i="41"/>
  <c r="W4496" i="41"/>
  <c r="R4496" i="41" s="1"/>
  <c r="W4498" i="41"/>
  <c r="R4498" i="41" s="1"/>
  <c r="I4494" i="41"/>
  <c r="I4500" i="41"/>
  <c r="I4503" i="41"/>
  <c r="I4496" i="41"/>
  <c r="W4497" i="41"/>
  <c r="R4497" i="41" s="1"/>
  <c r="I4498" i="41"/>
  <c r="I4499" i="41"/>
  <c r="W4501" i="41"/>
  <c r="R4501" i="41" s="1"/>
  <c r="W4499" i="41"/>
  <c r="R4499" i="41" s="1"/>
  <c r="W4494" i="41"/>
  <c r="R4494" i="41" s="1"/>
  <c r="I4497" i="41"/>
  <c r="I4501" i="41"/>
  <c r="W4502" i="41"/>
  <c r="R4502" i="41" s="1"/>
  <c r="W4505" i="41"/>
  <c r="R4505" i="41" s="1"/>
  <c r="I4504" i="41"/>
  <c r="I4505" i="41"/>
  <c r="W4504" i="41"/>
  <c r="R4504" i="41" s="1"/>
  <c r="M4460" i="41"/>
  <c r="M4437" i="41"/>
  <c r="M4505" i="41"/>
  <c r="L4505" i="41"/>
  <c r="L4495" i="41"/>
  <c r="M4495" i="41"/>
  <c r="L4499" i="41"/>
  <c r="M4499" i="41"/>
  <c r="L4501" i="41"/>
  <c r="M4501" i="41"/>
  <c r="M4475" i="41"/>
  <c r="L4475" i="41"/>
  <c r="L4500" i="41"/>
  <c r="M4500" i="41"/>
  <c r="M4527" i="41" l="1"/>
  <c r="L4527" i="41"/>
  <c r="M4523" i="41"/>
  <c r="L4523" i="41"/>
  <c r="M4522" i="41"/>
  <c r="L4522" i="41"/>
  <c r="M4524" i="41"/>
  <c r="L4524" i="41"/>
  <c r="W4563" i="41"/>
  <c r="R4563" i="41" s="1"/>
  <c r="X4587" i="41"/>
  <c r="W4564" i="41"/>
  <c r="R4564" i="41" s="1"/>
  <c r="F4588" i="41"/>
  <c r="X4591" i="41"/>
  <c r="X4593" i="41"/>
  <c r="F4570" i="41"/>
  <c r="F4594" i="41"/>
  <c r="F4565" i="41"/>
  <c r="F4566" i="41"/>
  <c r="X4568" i="41"/>
  <c r="X4569" i="41"/>
  <c r="F4593" i="41"/>
  <c r="I4570" i="41"/>
  <c r="X4594" i="41"/>
  <c r="F4586" i="41"/>
  <c r="I4565" i="41"/>
  <c r="X4566" i="41"/>
  <c r="I4568" i="41"/>
  <c r="I4569" i="41"/>
  <c r="X4570" i="41"/>
  <c r="W4571" i="41"/>
  <c r="R4571" i="41" s="1"/>
  <c r="X4586" i="41"/>
  <c r="X4563" i="41"/>
  <c r="W4565" i="41"/>
  <c r="R4565" i="41" s="1"/>
  <c r="X4589" i="41"/>
  <c r="W4566" i="41"/>
  <c r="R4566" i="41" s="1"/>
  <c r="F4568" i="41"/>
  <c r="X4592" i="41"/>
  <c r="F4569" i="41"/>
  <c r="I4564" i="41"/>
  <c r="F4589" i="41"/>
  <c r="X4567" i="41"/>
  <c r="F4592" i="41"/>
  <c r="W4569" i="41"/>
  <c r="R4569" i="41" s="1"/>
  <c r="X4579" i="41"/>
  <c r="I4563" i="41"/>
  <c r="X4565" i="41"/>
  <c r="I4566" i="41"/>
  <c r="F4567" i="41"/>
  <c r="F4563" i="41"/>
  <c r="X4564" i="41"/>
  <c r="I4567" i="41"/>
  <c r="X4590" i="41"/>
  <c r="W4568" i="41"/>
  <c r="R4568" i="41" s="1"/>
  <c r="W4570" i="41"/>
  <c r="R4570" i="41" s="1"/>
  <c r="F4571" i="41"/>
  <c r="W4572" i="41"/>
  <c r="R4572" i="41" s="1"/>
  <c r="X4595" i="41"/>
  <c r="F4587" i="41"/>
  <c r="F4564" i="41"/>
  <c r="X4588" i="41"/>
  <c r="W4567" i="41"/>
  <c r="R4567" i="41" s="1"/>
  <c r="F4590" i="41"/>
  <c r="F4591" i="41"/>
  <c r="X4597" i="41"/>
  <c r="I4572" i="41"/>
  <c r="F4573" i="41"/>
  <c r="I4574" i="41"/>
  <c r="F4595" i="41"/>
  <c r="W4573" i="41"/>
  <c r="R4573" i="41" s="1"/>
  <c r="F4574" i="41"/>
  <c r="X4572" i="41"/>
  <c r="X4596" i="41"/>
  <c r="F4572" i="41"/>
  <c r="F4596" i="41"/>
  <c r="I4573" i="41"/>
  <c r="X4574" i="41"/>
  <c r="I4571" i="41"/>
  <c r="X4573" i="41"/>
  <c r="X4571" i="41"/>
  <c r="F4597" i="41"/>
  <c r="W4574" i="41"/>
  <c r="R4574" i="41" s="1"/>
  <c r="M4548" i="41"/>
  <c r="L4548" i="41"/>
  <c r="L4545" i="41"/>
  <c r="M4545" i="41"/>
  <c r="L4542" i="41"/>
  <c r="M4542" i="41"/>
  <c r="M4551" i="41"/>
  <c r="L4551" i="41"/>
  <c r="L4544" i="41"/>
  <c r="M4544" i="41"/>
  <c r="M4521" i="41"/>
  <c r="L4521" i="41"/>
  <c r="L4518" i="41"/>
  <c r="M4518" i="41"/>
  <c r="M4528" i="41"/>
  <c r="L4528" i="41"/>
  <c r="M4519" i="41"/>
  <c r="L4519" i="41"/>
  <c r="M4520" i="41"/>
  <c r="L4520" i="41"/>
  <c r="L4540" i="41"/>
  <c r="M4540" i="41"/>
  <c r="M4506" i="41"/>
  <c r="L4541" i="41"/>
  <c r="M4541" i="41"/>
  <c r="W4548" i="41"/>
  <c r="R4548" i="41" s="1"/>
  <c r="I4549" i="41"/>
  <c r="I4542" i="41"/>
  <c r="I4543" i="41"/>
  <c r="W4549" i="41"/>
  <c r="R4549" i="41" s="1"/>
  <c r="W4542" i="41"/>
  <c r="R4542" i="41" s="1"/>
  <c r="W4543" i="41"/>
  <c r="R4543" i="41" s="1"/>
  <c r="I4548" i="41"/>
  <c r="I4540" i="41"/>
  <c r="I4546" i="41"/>
  <c r="I4545" i="41"/>
  <c r="W4546" i="41"/>
  <c r="R4546" i="41" s="1"/>
  <c r="W4541" i="41"/>
  <c r="R4541" i="41" s="1"/>
  <c r="I4544" i="41"/>
  <c r="W4545" i="41"/>
  <c r="R4545" i="41" s="1"/>
  <c r="W4547" i="41"/>
  <c r="R4547" i="41" s="1"/>
  <c r="W4544" i="41"/>
  <c r="R4544" i="41" s="1"/>
  <c r="W4540" i="41"/>
  <c r="R4540" i="41" s="1"/>
  <c r="I4541" i="41"/>
  <c r="I4547" i="41"/>
  <c r="I4550" i="41"/>
  <c r="I4551" i="41"/>
  <c r="W4551" i="41"/>
  <c r="R4551" i="41" s="1"/>
  <c r="W4550" i="41"/>
  <c r="R4550" i="41" s="1"/>
  <c r="L4550" i="41"/>
  <c r="M4550" i="41"/>
  <c r="G4529" i="41"/>
  <c r="L4526" i="41"/>
  <c r="M4526" i="41"/>
  <c r="M4483" i="41"/>
  <c r="L4517" i="41"/>
  <c r="M4517" i="41"/>
  <c r="G4552" i="41"/>
  <c r="L4525" i="41"/>
  <c r="M4525" i="41"/>
  <c r="J4605" i="41"/>
  <c r="J4628" i="41" s="1"/>
  <c r="U4603" i="41"/>
  <c r="U4626" i="41" s="1"/>
  <c r="D4602" i="41"/>
  <c r="D4625" i="41" s="1"/>
  <c r="A4647" i="41"/>
  <c r="D4605" i="41"/>
  <c r="D4628" i="41" s="1"/>
  <c r="P4603" i="41"/>
  <c r="P4626" i="41" s="1"/>
  <c r="S4605" i="41"/>
  <c r="S4628" i="41" s="1"/>
  <c r="B4605" i="41"/>
  <c r="B4628" i="41" s="1"/>
  <c r="H4603" i="41"/>
  <c r="H4626" i="41" s="1"/>
  <c r="N4605" i="41"/>
  <c r="N4628" i="41" s="1"/>
  <c r="G4604" i="41"/>
  <c r="G4627" i="41" s="1"/>
  <c r="X4602" i="41"/>
  <c r="L4549" i="41"/>
  <c r="M4549" i="41"/>
  <c r="M4547" i="41"/>
  <c r="L4547" i="41"/>
  <c r="L4546" i="41"/>
  <c r="M4546" i="41"/>
  <c r="L4543" i="41"/>
  <c r="M4543" i="41"/>
  <c r="M4529" i="41" l="1"/>
  <c r="X4625" i="41"/>
  <c r="X4632" i="41"/>
  <c r="X4612" i="41"/>
  <c r="F4613" i="41"/>
  <c r="F4615" i="41"/>
  <c r="I4610" i="41"/>
  <c r="W4613" i="41"/>
  <c r="R4613" i="41" s="1"/>
  <c r="X4616" i="41"/>
  <c r="X4609" i="41"/>
  <c r="F4610" i="41"/>
  <c r="X4611" i="41"/>
  <c r="W4614" i="41"/>
  <c r="R4614" i="41" s="1"/>
  <c r="W4616" i="41"/>
  <c r="R4616" i="41" s="1"/>
  <c r="F4633" i="41"/>
  <c r="X4610" i="41"/>
  <c r="F4634" i="41"/>
  <c r="I4613" i="41"/>
  <c r="F4637" i="41"/>
  <c r="F4609" i="41"/>
  <c r="X4633" i="41"/>
  <c r="W4610" i="41"/>
  <c r="R4610" i="41" s="1"/>
  <c r="X4634" i="41"/>
  <c r="F4611" i="41"/>
  <c r="W4612" i="41"/>
  <c r="R4612" i="41" s="1"/>
  <c r="X4614" i="41"/>
  <c r="X4637" i="41"/>
  <c r="W4615" i="41"/>
  <c r="R4615" i="41" s="1"/>
  <c r="W4609" i="41"/>
  <c r="R4609" i="41" s="1"/>
  <c r="I4611" i="41"/>
  <c r="F4636" i="41"/>
  <c r="W4611" i="41"/>
  <c r="R4611" i="41" s="1"/>
  <c r="F4612" i="41"/>
  <c r="F4635" i="41"/>
  <c r="X4636" i="41"/>
  <c r="F4614" i="41"/>
  <c r="F4638" i="41"/>
  <c r="X4615" i="41"/>
  <c r="X4639" i="41"/>
  <c r="F4640" i="41"/>
  <c r="I4617" i="41"/>
  <c r="F4632" i="41"/>
  <c r="I4609" i="41"/>
  <c r="I4612" i="41"/>
  <c r="X4635" i="41"/>
  <c r="X4613" i="41"/>
  <c r="I4614" i="41"/>
  <c r="X4638" i="41"/>
  <c r="I4615" i="41"/>
  <c r="I4616" i="41"/>
  <c r="F4639" i="41"/>
  <c r="F4617" i="41"/>
  <c r="I4619" i="41"/>
  <c r="F4620" i="41"/>
  <c r="W4619" i="41"/>
  <c r="R4619" i="41" s="1"/>
  <c r="F4642" i="41"/>
  <c r="F4643" i="41"/>
  <c r="X4640" i="41"/>
  <c r="X4642" i="41"/>
  <c r="I4620" i="41"/>
  <c r="X4641" i="41"/>
  <c r="I4618" i="41"/>
  <c r="X4619" i="41"/>
  <c r="X4643" i="41"/>
  <c r="X4620" i="41"/>
  <c r="F4616" i="41"/>
  <c r="X4617" i="41"/>
  <c r="F4641" i="41"/>
  <c r="W4618" i="41"/>
  <c r="R4618" i="41" s="1"/>
  <c r="W4620" i="41"/>
  <c r="R4620" i="41" s="1"/>
  <c r="W4617" i="41"/>
  <c r="R4617" i="41" s="1"/>
  <c r="F4618" i="41"/>
  <c r="X4618" i="41"/>
  <c r="F4619" i="41"/>
  <c r="S4651" i="41"/>
  <c r="S4674" i="41" s="1"/>
  <c r="B4651" i="41"/>
  <c r="B4674" i="41" s="1"/>
  <c r="H4649" i="41"/>
  <c r="H4672" i="41" s="1"/>
  <c r="N4651" i="41"/>
  <c r="N4674" i="41" s="1"/>
  <c r="G4650" i="41"/>
  <c r="G4673" i="41" s="1"/>
  <c r="X4648" i="41"/>
  <c r="J4651" i="41"/>
  <c r="J4674" i="41" s="1"/>
  <c r="U4649" i="41"/>
  <c r="U4672" i="41" s="1"/>
  <c r="D4651" i="41"/>
  <c r="D4674" i="41" s="1"/>
  <c r="P4649" i="41"/>
  <c r="P4672" i="41" s="1"/>
  <c r="D4648" i="41"/>
  <c r="D4671" i="41" s="1"/>
  <c r="A4693" i="41"/>
  <c r="M4596" i="41"/>
  <c r="L4596" i="41"/>
  <c r="M4597" i="41"/>
  <c r="L4597" i="41"/>
  <c r="L4563" i="41"/>
  <c r="M4563" i="41"/>
  <c r="G4598" i="41"/>
  <c r="M4552" i="41"/>
  <c r="L4571" i="41"/>
  <c r="M4571" i="41"/>
  <c r="M4572" i="41"/>
  <c r="L4572" i="41"/>
  <c r="M4586" i="41"/>
  <c r="L4586" i="41"/>
  <c r="L4594" i="41"/>
  <c r="M4594" i="41"/>
  <c r="M4573" i="41"/>
  <c r="L4573" i="41"/>
  <c r="M4565" i="41"/>
  <c r="L4565" i="41"/>
  <c r="L4593" i="41"/>
  <c r="M4593" i="41"/>
  <c r="L4592" i="41"/>
  <c r="M4592" i="41"/>
  <c r="M4570" i="41"/>
  <c r="L4570" i="41"/>
  <c r="M4591" i="41"/>
  <c r="L4591" i="41"/>
  <c r="M4574" i="41"/>
  <c r="L4574" i="41"/>
  <c r="M4588" i="41"/>
  <c r="L4588" i="41"/>
  <c r="M4590" i="41"/>
  <c r="L4590" i="41"/>
  <c r="I4590" i="41"/>
  <c r="I4587" i="41"/>
  <c r="I4588" i="41"/>
  <c r="W4590" i="41"/>
  <c r="R4590" i="41" s="1"/>
  <c r="I4591" i="41"/>
  <c r="W4587" i="41"/>
  <c r="R4587" i="41" s="1"/>
  <c r="W4588" i="41"/>
  <c r="R4588" i="41" s="1"/>
  <c r="W4591" i="41"/>
  <c r="R4591" i="41" s="1"/>
  <c r="W4593" i="41"/>
  <c r="R4593" i="41" s="1"/>
  <c r="W4594" i="41"/>
  <c r="R4594" i="41" s="1"/>
  <c r="I4593" i="41"/>
  <c r="I4589" i="41"/>
  <c r="W4592" i="41"/>
  <c r="R4592" i="41" s="1"/>
  <c r="W4586" i="41"/>
  <c r="R4586" i="41" s="1"/>
  <c r="W4589" i="41"/>
  <c r="R4589" i="41" s="1"/>
  <c r="I4586" i="41"/>
  <c r="I4592" i="41"/>
  <c r="I4595" i="41"/>
  <c r="W4597" i="41"/>
  <c r="R4597" i="41" s="1"/>
  <c r="I4594" i="41"/>
  <c r="W4595" i="41"/>
  <c r="R4595" i="41" s="1"/>
  <c r="I4597" i="41"/>
  <c r="W4596" i="41"/>
  <c r="R4596" i="41" s="1"/>
  <c r="I4596" i="41"/>
  <c r="L4569" i="41"/>
  <c r="M4569" i="41"/>
  <c r="M4568" i="41"/>
  <c r="L4568" i="41"/>
  <c r="M4564" i="41"/>
  <c r="L4564" i="41"/>
  <c r="M4589" i="41"/>
  <c r="L4589" i="41"/>
  <c r="M4566" i="41"/>
  <c r="L4566" i="41"/>
  <c r="M4587" i="41"/>
  <c r="L4587" i="41"/>
  <c r="M4595" i="41"/>
  <c r="L4595" i="41"/>
  <c r="G4575" i="41"/>
  <c r="M4567" i="41"/>
  <c r="L4567" i="41"/>
  <c r="M4618" i="41" l="1"/>
  <c r="L4618" i="41"/>
  <c r="M4620" i="41"/>
  <c r="L4620" i="41"/>
  <c r="M4616" i="41"/>
  <c r="L4616" i="41"/>
  <c r="F4655" i="41"/>
  <c r="W4656" i="41"/>
  <c r="R4656" i="41" s="1"/>
  <c r="X4681" i="41"/>
  <c r="W4659" i="41"/>
  <c r="R4659" i="41" s="1"/>
  <c r="F4660" i="41"/>
  <c r="X4684" i="41"/>
  <c r="F4661" i="41"/>
  <c r="I4655" i="41"/>
  <c r="X4678" i="41"/>
  <c r="F4658" i="41"/>
  <c r="X4660" i="41"/>
  <c r="F4684" i="41"/>
  <c r="W4661" i="41"/>
  <c r="R4661" i="41" s="1"/>
  <c r="F4662" i="41"/>
  <c r="W4658" i="41"/>
  <c r="R4658" i="41" s="1"/>
  <c r="X4659" i="41"/>
  <c r="I4660" i="41"/>
  <c r="X4671" i="41"/>
  <c r="W4655" i="41"/>
  <c r="R4655" i="41" s="1"/>
  <c r="F4679" i="41"/>
  <c r="F4659" i="41"/>
  <c r="X4679" i="41"/>
  <c r="F4680" i="41"/>
  <c r="I4657" i="41"/>
  <c r="X4658" i="41"/>
  <c r="F4678" i="41"/>
  <c r="F4656" i="41"/>
  <c r="X4680" i="41"/>
  <c r="X4657" i="41"/>
  <c r="I4658" i="41"/>
  <c r="F4682" i="41"/>
  <c r="X4655" i="41"/>
  <c r="I4656" i="41"/>
  <c r="F4657" i="41"/>
  <c r="X4682" i="41"/>
  <c r="X4683" i="41"/>
  <c r="X4656" i="41"/>
  <c r="W4657" i="41"/>
  <c r="R4657" i="41" s="1"/>
  <c r="F4681" i="41"/>
  <c r="I4659" i="41"/>
  <c r="F4683" i="41"/>
  <c r="X4661" i="41"/>
  <c r="X4685" i="41"/>
  <c r="W4664" i="41"/>
  <c r="R4664" i="41" s="1"/>
  <c r="F4689" i="41"/>
  <c r="I4661" i="41"/>
  <c r="F4685" i="41"/>
  <c r="X4686" i="41"/>
  <c r="F4687" i="41"/>
  <c r="W4665" i="41"/>
  <c r="R4665" i="41" s="1"/>
  <c r="F4688" i="41"/>
  <c r="W4666" i="41"/>
  <c r="R4666" i="41" s="1"/>
  <c r="F4686" i="41"/>
  <c r="X4687" i="41"/>
  <c r="F4664" i="41"/>
  <c r="X4688" i="41"/>
  <c r="X4689" i="41"/>
  <c r="X4662" i="41"/>
  <c r="X4663" i="41"/>
  <c r="I4664" i="41"/>
  <c r="I4665" i="41"/>
  <c r="X4666" i="41"/>
  <c r="I4662" i="41"/>
  <c r="W4663" i="41"/>
  <c r="R4663" i="41" s="1"/>
  <c r="X4665" i="41"/>
  <c r="I4666" i="41"/>
  <c r="W4660" i="41"/>
  <c r="R4660" i="41" s="1"/>
  <c r="W4662" i="41"/>
  <c r="R4662" i="41" s="1"/>
  <c r="F4665" i="41"/>
  <c r="F4663" i="41"/>
  <c r="I4663" i="41"/>
  <c r="X4664" i="41"/>
  <c r="F4666" i="41"/>
  <c r="L4643" i="41"/>
  <c r="M4643" i="41"/>
  <c r="M4638" i="41"/>
  <c r="L4638" i="41"/>
  <c r="M4610" i="41"/>
  <c r="L4610" i="41"/>
  <c r="M4619" i="41"/>
  <c r="L4619" i="41"/>
  <c r="L4639" i="41"/>
  <c r="M4639" i="41"/>
  <c r="M4634" i="41"/>
  <c r="L4634" i="41"/>
  <c r="D4694" i="41"/>
  <c r="D4717" i="41" s="1"/>
  <c r="A4739" i="41"/>
  <c r="D4697" i="41"/>
  <c r="D4720" i="41" s="1"/>
  <c r="P4695" i="41"/>
  <c r="P4718" i="41" s="1"/>
  <c r="S4697" i="41"/>
  <c r="S4720" i="41" s="1"/>
  <c r="B4697" i="41"/>
  <c r="B4720" i="41" s="1"/>
  <c r="H4695" i="41"/>
  <c r="H4718" i="41" s="1"/>
  <c r="N4697" i="41"/>
  <c r="N4720" i="41" s="1"/>
  <c r="G4696" i="41"/>
  <c r="G4719" i="41" s="1"/>
  <c r="X4694" i="41"/>
  <c r="J4697" i="41"/>
  <c r="J4720" i="41" s="1"/>
  <c r="U4695" i="41"/>
  <c r="U4718" i="41" s="1"/>
  <c r="M4613" i="41"/>
  <c r="L4613" i="41"/>
  <c r="L4615" i="41"/>
  <c r="M4615" i="41"/>
  <c r="M4641" i="41"/>
  <c r="L4641" i="41"/>
  <c r="M4635" i="41"/>
  <c r="L4635" i="41"/>
  <c r="M4633" i="41"/>
  <c r="L4633" i="41"/>
  <c r="M4575" i="41"/>
  <c r="G4621" i="41"/>
  <c r="M4611" i="41"/>
  <c r="L4611" i="41"/>
  <c r="M4612" i="41"/>
  <c r="L4612" i="41"/>
  <c r="M4598" i="41"/>
  <c r="L4617" i="41"/>
  <c r="M4617" i="41"/>
  <c r="M4642" i="41"/>
  <c r="L4642" i="41"/>
  <c r="M4636" i="41"/>
  <c r="L4636" i="41"/>
  <c r="M4637" i="41"/>
  <c r="L4637" i="41"/>
  <c r="L4632" i="41"/>
  <c r="M4632" i="41"/>
  <c r="M4640" i="41"/>
  <c r="L4640" i="41"/>
  <c r="G4644" i="41"/>
  <c r="L4614" i="41"/>
  <c r="M4614" i="41"/>
  <c r="L4609" i="41"/>
  <c r="M4609" i="41"/>
  <c r="I4635" i="41"/>
  <c r="W4636" i="41"/>
  <c r="R4636" i="41" s="1"/>
  <c r="W4638" i="41"/>
  <c r="R4638" i="41" s="1"/>
  <c r="W4639" i="41"/>
  <c r="R4639" i="41" s="1"/>
  <c r="I4632" i="41"/>
  <c r="W4635" i="41"/>
  <c r="R4635" i="41" s="1"/>
  <c r="I4640" i="41"/>
  <c r="I4638" i="41"/>
  <c r="I4639" i="41"/>
  <c r="W4632" i="41"/>
  <c r="R4632" i="41" s="1"/>
  <c r="W4633" i="41"/>
  <c r="R4633" i="41" s="1"/>
  <c r="I4634" i="41"/>
  <c r="I4637" i="41"/>
  <c r="W4634" i="41"/>
  <c r="R4634" i="41" s="1"/>
  <c r="W4637" i="41"/>
  <c r="R4637" i="41" s="1"/>
  <c r="I4633" i="41"/>
  <c r="I4636" i="41"/>
  <c r="W4640" i="41"/>
  <c r="R4640" i="41" s="1"/>
  <c r="I4642" i="41"/>
  <c r="W4642" i="41"/>
  <c r="R4642" i="41" s="1"/>
  <c r="W4643" i="41"/>
  <c r="R4643" i="41" s="1"/>
  <c r="I4641" i="41"/>
  <c r="W4641" i="41"/>
  <c r="R4641" i="41" s="1"/>
  <c r="I4643" i="41"/>
  <c r="L4662" i="41" l="1"/>
  <c r="M4662" i="41"/>
  <c r="M4661" i="41"/>
  <c r="L4661" i="41"/>
  <c r="G4690" i="41"/>
  <c r="I4680" i="41"/>
  <c r="W4682" i="41"/>
  <c r="R4682" i="41" s="1"/>
  <c r="I4683" i="41"/>
  <c r="W4681" i="41"/>
  <c r="R4681" i="41" s="1"/>
  <c r="W4683" i="41"/>
  <c r="R4683" i="41" s="1"/>
  <c r="I4678" i="41"/>
  <c r="I4684" i="41"/>
  <c r="I4681" i="41"/>
  <c r="W4678" i="41"/>
  <c r="R4678" i="41" s="1"/>
  <c r="W4679" i="41"/>
  <c r="R4679" i="41" s="1"/>
  <c r="W4680" i="41"/>
  <c r="R4680" i="41" s="1"/>
  <c r="W4685" i="41"/>
  <c r="R4685" i="41" s="1"/>
  <c r="I4679" i="41"/>
  <c r="I4682" i="41"/>
  <c r="I4685" i="41"/>
  <c r="W4686" i="41"/>
  <c r="R4686" i="41" s="1"/>
  <c r="W4687" i="41"/>
  <c r="R4687" i="41" s="1"/>
  <c r="W4688" i="41"/>
  <c r="R4688" i="41" s="1"/>
  <c r="W4689" i="41"/>
  <c r="R4689" i="41" s="1"/>
  <c r="W4684" i="41"/>
  <c r="R4684" i="41" s="1"/>
  <c r="I4686" i="41"/>
  <c r="I4687" i="41"/>
  <c r="I4688" i="41"/>
  <c r="I4689" i="41"/>
  <c r="M4665" i="41"/>
  <c r="L4665" i="41"/>
  <c r="M4689" i="41"/>
  <c r="L4689" i="41"/>
  <c r="M4658" i="41"/>
  <c r="L4658" i="41"/>
  <c r="L4678" i="41"/>
  <c r="M4678" i="41"/>
  <c r="G4667" i="41"/>
  <c r="M4686" i="41"/>
  <c r="L4686" i="41"/>
  <c r="L4659" i="41"/>
  <c r="M4659" i="41"/>
  <c r="M4655" i="41"/>
  <c r="L4655" i="41"/>
  <c r="X4702" i="41"/>
  <c r="X4729" i="41"/>
  <c r="F4701" i="41"/>
  <c r="W4703" i="41"/>
  <c r="R4703" i="41" s="1"/>
  <c r="X4726" i="41"/>
  <c r="F4705" i="41"/>
  <c r="W4706" i="41"/>
  <c r="R4706" i="41" s="1"/>
  <c r="F4729" i="41"/>
  <c r="F4707" i="41"/>
  <c r="W4702" i="41"/>
  <c r="R4702" i="41" s="1"/>
  <c r="F4726" i="41"/>
  <c r="W4705" i="41"/>
  <c r="R4705" i="41" s="1"/>
  <c r="I4701" i="41"/>
  <c r="I4703" i="41"/>
  <c r="W4704" i="41"/>
  <c r="R4704" i="41" s="1"/>
  <c r="F4724" i="41"/>
  <c r="X4701" i="41"/>
  <c r="F4702" i="41"/>
  <c r="I4705" i="41"/>
  <c r="X4724" i="41"/>
  <c r="F4704" i="41"/>
  <c r="X4727" i="41"/>
  <c r="X4717" i="41"/>
  <c r="X4725" i="41"/>
  <c r="F4703" i="41"/>
  <c r="X4704" i="41"/>
  <c r="F4727" i="41"/>
  <c r="X4728" i="41"/>
  <c r="F4706" i="41"/>
  <c r="F4730" i="41"/>
  <c r="X4707" i="41"/>
  <c r="W4701" i="41"/>
  <c r="R4701" i="41" s="1"/>
  <c r="I4702" i="41"/>
  <c r="F4725" i="41"/>
  <c r="X4703" i="41"/>
  <c r="I4704" i="41"/>
  <c r="F4728" i="41"/>
  <c r="X4705" i="41"/>
  <c r="W4707" i="41"/>
  <c r="R4707" i="41" s="1"/>
  <c r="X4706" i="41"/>
  <c r="F4732" i="41"/>
  <c r="F4709" i="41"/>
  <c r="W4710" i="41"/>
  <c r="R4710" i="41" s="1"/>
  <c r="X4735" i="41"/>
  <c r="I4706" i="41"/>
  <c r="X4709" i="41"/>
  <c r="F4735" i="41"/>
  <c r="X4712" i="41"/>
  <c r="X4730" i="41"/>
  <c r="F4708" i="41"/>
  <c r="I4712" i="41"/>
  <c r="X4733" i="41"/>
  <c r="W4711" i="41"/>
  <c r="R4711" i="41" s="1"/>
  <c r="W4712" i="41"/>
  <c r="R4712" i="41" s="1"/>
  <c r="I4708" i="41"/>
  <c r="X4710" i="41"/>
  <c r="F4733" i="41"/>
  <c r="I4707" i="41"/>
  <c r="W4708" i="41"/>
  <c r="R4708" i="41" s="1"/>
  <c r="X4731" i="41"/>
  <c r="W4709" i="41"/>
  <c r="R4709" i="41" s="1"/>
  <c r="X4734" i="41"/>
  <c r="F4711" i="41"/>
  <c r="F4712" i="41"/>
  <c r="F4731" i="41"/>
  <c r="I4710" i="41"/>
  <c r="F4734" i="41"/>
  <c r="X4711" i="41"/>
  <c r="X4708" i="41"/>
  <c r="X4732" i="41"/>
  <c r="I4709" i="41"/>
  <c r="F4710" i="41"/>
  <c r="I4711" i="41"/>
  <c r="N4743" i="41"/>
  <c r="N4766" i="41" s="1"/>
  <c r="G4742" i="41"/>
  <c r="G4765" i="41" s="1"/>
  <c r="X4740" i="41"/>
  <c r="J4743" i="41"/>
  <c r="J4766" i="41" s="1"/>
  <c r="U4741" i="41"/>
  <c r="U4764" i="41" s="1"/>
  <c r="D4740" i="41"/>
  <c r="D4763" i="41" s="1"/>
  <c r="A4785" i="41"/>
  <c r="D4743" i="41"/>
  <c r="D4766" i="41" s="1"/>
  <c r="P4741" i="41"/>
  <c r="P4764" i="41" s="1"/>
  <c r="S4743" i="41"/>
  <c r="S4766" i="41" s="1"/>
  <c r="B4743" i="41"/>
  <c r="B4766" i="41" s="1"/>
  <c r="H4741" i="41"/>
  <c r="H4764" i="41" s="1"/>
  <c r="M4666" i="41"/>
  <c r="L4666" i="41"/>
  <c r="M4687" i="41"/>
  <c r="L4687" i="41"/>
  <c r="M4679" i="41"/>
  <c r="L4679" i="41"/>
  <c r="L4684" i="41"/>
  <c r="M4684" i="41"/>
  <c r="M4664" i="41"/>
  <c r="L4664" i="41"/>
  <c r="M4656" i="41"/>
  <c r="L4656" i="41"/>
  <c r="L4657" i="41"/>
  <c r="M4657" i="41"/>
  <c r="M4688" i="41"/>
  <c r="L4688" i="41"/>
  <c r="M4683" i="41"/>
  <c r="L4683" i="41"/>
  <c r="M4680" i="41"/>
  <c r="L4680" i="41"/>
  <c r="M4644" i="41"/>
  <c r="M4621" i="41"/>
  <c r="M4663" i="41"/>
  <c r="L4663" i="41"/>
  <c r="M4685" i="41"/>
  <c r="L4685" i="41"/>
  <c r="M4682" i="41"/>
  <c r="L4682" i="41"/>
  <c r="L4660" i="41"/>
  <c r="M4660" i="41"/>
  <c r="L4681" i="41"/>
  <c r="M4681" i="41"/>
  <c r="F4770" i="41" l="1"/>
  <c r="W4750" i="41"/>
  <c r="R4750" i="41" s="1"/>
  <c r="I4752" i="41"/>
  <c r="X4763" i="41"/>
  <c r="F4747" i="41"/>
  <c r="F4771" i="41"/>
  <c r="X4749" i="41"/>
  <c r="F4752" i="41"/>
  <c r="X4747" i="41"/>
  <c r="I4748" i="41"/>
  <c r="X4771" i="41"/>
  <c r="I4750" i="41"/>
  <c r="X4774" i="41"/>
  <c r="X4748" i="41"/>
  <c r="F4748" i="41"/>
  <c r="X4772" i="41"/>
  <c r="F4749" i="41"/>
  <c r="I4747" i="41"/>
  <c r="W4747" i="41"/>
  <c r="R4747" i="41" s="1"/>
  <c r="W4748" i="41"/>
  <c r="R4748" i="41" s="1"/>
  <c r="F4772" i="41"/>
  <c r="I4749" i="41"/>
  <c r="X4773" i="41"/>
  <c r="F4750" i="41"/>
  <c r="I4751" i="41"/>
  <c r="F4775" i="41"/>
  <c r="X4770" i="41"/>
  <c r="W4749" i="41"/>
  <c r="R4749" i="41" s="1"/>
  <c r="F4773" i="41"/>
  <c r="X4750" i="41"/>
  <c r="W4751" i="41"/>
  <c r="R4751" i="41" s="1"/>
  <c r="X4752" i="41"/>
  <c r="F4777" i="41"/>
  <c r="I4754" i="41"/>
  <c r="X4778" i="41"/>
  <c r="W4756" i="41"/>
  <c r="R4756" i="41" s="1"/>
  <c r="X4780" i="41"/>
  <c r="W4752" i="41"/>
  <c r="R4752" i="41" s="1"/>
  <c r="X4754" i="41"/>
  <c r="W4755" i="41"/>
  <c r="R4755" i="41" s="1"/>
  <c r="F4780" i="41"/>
  <c r="X4757" i="41"/>
  <c r="X4751" i="41"/>
  <c r="I4757" i="41"/>
  <c r="W4758" i="41"/>
  <c r="R4758" i="41" s="1"/>
  <c r="F4751" i="41"/>
  <c r="X4753" i="41"/>
  <c r="X4776" i="41"/>
  <c r="I4755" i="41"/>
  <c r="F4781" i="41"/>
  <c r="F4774" i="41"/>
  <c r="F4753" i="41"/>
  <c r="F4776" i="41"/>
  <c r="X4755" i="41"/>
  <c r="I4758" i="41"/>
  <c r="I4753" i="41"/>
  <c r="W4754" i="41"/>
  <c r="R4754" i="41" s="1"/>
  <c r="F4755" i="41"/>
  <c r="I4756" i="41"/>
  <c r="F4779" i="41"/>
  <c r="F4758" i="41"/>
  <c r="X4781" i="41"/>
  <c r="X4775" i="41"/>
  <c r="W4753" i="41"/>
  <c r="R4753" i="41" s="1"/>
  <c r="X4756" i="41"/>
  <c r="X4779" i="41"/>
  <c r="F4757" i="41"/>
  <c r="X4777" i="41"/>
  <c r="F4754" i="41"/>
  <c r="F4778" i="41"/>
  <c r="F4756" i="41"/>
  <c r="W4757" i="41"/>
  <c r="R4757" i="41" s="1"/>
  <c r="X4758" i="41"/>
  <c r="L4711" i="41"/>
  <c r="M4711" i="41"/>
  <c r="M4731" i="41"/>
  <c r="L4731" i="41"/>
  <c r="M4733" i="41"/>
  <c r="L4733" i="41"/>
  <c r="M4735" i="41"/>
  <c r="L4735" i="41"/>
  <c r="L4728" i="41"/>
  <c r="M4728" i="41"/>
  <c r="M4724" i="41"/>
  <c r="L4724" i="41"/>
  <c r="M4703" i="41"/>
  <c r="L4703" i="41"/>
  <c r="G4713" i="41"/>
  <c r="L4704" i="41"/>
  <c r="M4704" i="41"/>
  <c r="M4729" i="41"/>
  <c r="L4729" i="41"/>
  <c r="M4730" i="41"/>
  <c r="L4730" i="41"/>
  <c r="L4701" i="41"/>
  <c r="M4701" i="41"/>
  <c r="M4702" i="41"/>
  <c r="L4702" i="41"/>
  <c r="M4690" i="41"/>
  <c r="S4789" i="41"/>
  <c r="S4812" i="41" s="1"/>
  <c r="B4789" i="41"/>
  <c r="B4812" i="41" s="1"/>
  <c r="H4787" i="41"/>
  <c r="H4810" i="41" s="1"/>
  <c r="N4789" i="41"/>
  <c r="N4812" i="41" s="1"/>
  <c r="G4788" i="41"/>
  <c r="G4811" i="41" s="1"/>
  <c r="X4786" i="41"/>
  <c r="J4789" i="41"/>
  <c r="J4812" i="41" s="1"/>
  <c r="U4787" i="41"/>
  <c r="U4810" i="41" s="1"/>
  <c r="D4786" i="41"/>
  <c r="D4809" i="41" s="1"/>
  <c r="A4831" i="41"/>
  <c r="D4789" i="41"/>
  <c r="D4812" i="41" s="1"/>
  <c r="P4787" i="41"/>
  <c r="P4810" i="41" s="1"/>
  <c r="M4710" i="41"/>
  <c r="L4710" i="41"/>
  <c r="L4712" i="41"/>
  <c r="M4712" i="41"/>
  <c r="L4706" i="41"/>
  <c r="M4706" i="41"/>
  <c r="M4725" i="41"/>
  <c r="L4725" i="41"/>
  <c r="G4736" i="41"/>
  <c r="M4707" i="41"/>
  <c r="L4707" i="41"/>
  <c r="W4725" i="41"/>
  <c r="R4725" i="41" s="1"/>
  <c r="W4727" i="41"/>
  <c r="R4727" i="41" s="1"/>
  <c r="I4728" i="41"/>
  <c r="W4728" i="41"/>
  <c r="R4728" i="41" s="1"/>
  <c r="I4730" i="41"/>
  <c r="W4724" i="41"/>
  <c r="R4724" i="41" s="1"/>
  <c r="I4725" i="41"/>
  <c r="I4729" i="41"/>
  <c r="I4726" i="41"/>
  <c r="W4726" i="41"/>
  <c r="R4726" i="41" s="1"/>
  <c r="I4724" i="41"/>
  <c r="I4727" i="41"/>
  <c r="W4730" i="41"/>
  <c r="R4730" i="41" s="1"/>
  <c r="W4734" i="41"/>
  <c r="R4734" i="41" s="1"/>
  <c r="I4731" i="41"/>
  <c r="W4732" i="41"/>
  <c r="R4732" i="41" s="1"/>
  <c r="W4729" i="41"/>
  <c r="R4729" i="41" s="1"/>
  <c r="I4732" i="41"/>
  <c r="W4735" i="41"/>
  <c r="R4735" i="41" s="1"/>
  <c r="I4733" i="41"/>
  <c r="I4735" i="41"/>
  <c r="W4733" i="41"/>
  <c r="R4733" i="41" s="1"/>
  <c r="W4731" i="41"/>
  <c r="R4731" i="41" s="1"/>
  <c r="I4734" i="41"/>
  <c r="M4667" i="41"/>
  <c r="M4732" i="41"/>
  <c r="L4732" i="41"/>
  <c r="M4734" i="41"/>
  <c r="L4734" i="41"/>
  <c r="L4709" i="41"/>
  <c r="M4709" i="41"/>
  <c r="L4705" i="41"/>
  <c r="M4705" i="41"/>
  <c r="L4727" i="41"/>
  <c r="M4727" i="41"/>
  <c r="L4708" i="41"/>
  <c r="M4708" i="41"/>
  <c r="M4726" i="41"/>
  <c r="L4726" i="41"/>
  <c r="M4713" i="41" l="1"/>
  <c r="M4776" i="41"/>
  <c r="L4776" i="41"/>
  <c r="M4752" i="41"/>
  <c r="L4752" i="41"/>
  <c r="L4772" i="41"/>
  <c r="M4772" i="41"/>
  <c r="M4775" i="41"/>
  <c r="L4775" i="41"/>
  <c r="M4753" i="41"/>
  <c r="L4753" i="41"/>
  <c r="L4754" i="41"/>
  <c r="M4754" i="41"/>
  <c r="M4773" i="41"/>
  <c r="L4773" i="41"/>
  <c r="L4749" i="41"/>
  <c r="M4749" i="41"/>
  <c r="M4781" i="41"/>
  <c r="L4781" i="41"/>
  <c r="L4755" i="41"/>
  <c r="M4755" i="41"/>
  <c r="L4750" i="41"/>
  <c r="M4750" i="41"/>
  <c r="M4748" i="41"/>
  <c r="L4748" i="41"/>
  <c r="J4835" i="41"/>
  <c r="J4858" i="41" s="1"/>
  <c r="U4833" i="41"/>
  <c r="U4856" i="41" s="1"/>
  <c r="D4835" i="41"/>
  <c r="D4858" i="41" s="1"/>
  <c r="P4833" i="41"/>
  <c r="P4856" i="41" s="1"/>
  <c r="D4832" i="41"/>
  <c r="D4855" i="41" s="1"/>
  <c r="A4877" i="41"/>
  <c r="S4835" i="41"/>
  <c r="S4858" i="41" s="1"/>
  <c r="B4835" i="41"/>
  <c r="B4858" i="41" s="1"/>
  <c r="H4833" i="41"/>
  <c r="H4856" i="41" s="1"/>
  <c r="N4835" i="41"/>
  <c r="N4858" i="41" s="1"/>
  <c r="G4834" i="41"/>
  <c r="G4857" i="41" s="1"/>
  <c r="X4832" i="41"/>
  <c r="M4780" i="41"/>
  <c r="L4780" i="41"/>
  <c r="M4774" i="41"/>
  <c r="L4774" i="41"/>
  <c r="G4759" i="41"/>
  <c r="M4736" i="41"/>
  <c r="M4777" i="41"/>
  <c r="L4777" i="41"/>
  <c r="W4772" i="41"/>
  <c r="R4772" i="41" s="1"/>
  <c r="W4773" i="41"/>
  <c r="R4773" i="41" s="1"/>
  <c r="W4775" i="41"/>
  <c r="R4775" i="41" s="1"/>
  <c r="I4770" i="41"/>
  <c r="I4773" i="41"/>
  <c r="I4771" i="41"/>
  <c r="W4770" i="41"/>
  <c r="R4770" i="41" s="1"/>
  <c r="W4771" i="41"/>
  <c r="R4771" i="41" s="1"/>
  <c r="I4772" i="41"/>
  <c r="I4775" i="41"/>
  <c r="W4779" i="41"/>
  <c r="R4779" i="41" s="1"/>
  <c r="I4781" i="41"/>
  <c r="W4777" i="41"/>
  <c r="R4777" i="41" s="1"/>
  <c r="W4778" i="41"/>
  <c r="R4778" i="41" s="1"/>
  <c r="I4780" i="41"/>
  <c r="I4777" i="41"/>
  <c r="I4778" i="41"/>
  <c r="W4780" i="41"/>
  <c r="R4780" i="41" s="1"/>
  <c r="I4774" i="41"/>
  <c r="I4776" i="41"/>
  <c r="W4774" i="41"/>
  <c r="R4774" i="41" s="1"/>
  <c r="W4776" i="41"/>
  <c r="R4776" i="41" s="1"/>
  <c r="W4781" i="41"/>
  <c r="R4781" i="41" s="1"/>
  <c r="I4779" i="41"/>
  <c r="L4751" i="41"/>
  <c r="M4751" i="41"/>
  <c r="M4778" i="41"/>
  <c r="L4778" i="41"/>
  <c r="L4770" i="41"/>
  <c r="M4770" i="41"/>
  <c r="M4771" i="41"/>
  <c r="L4771" i="41"/>
  <c r="M4779" i="41"/>
  <c r="L4779" i="41"/>
  <c r="M4757" i="41"/>
  <c r="L4757" i="41"/>
  <c r="I4793" i="41"/>
  <c r="X4817" i="41"/>
  <c r="F4818" i="41"/>
  <c r="X4796" i="41"/>
  <c r="W4797" i="41"/>
  <c r="R4797" i="41" s="1"/>
  <c r="F4793" i="41"/>
  <c r="X4794" i="41"/>
  <c r="X4818" i="41"/>
  <c r="I4795" i="41"/>
  <c r="F4816" i="41"/>
  <c r="W4793" i="41"/>
  <c r="R4793" i="41" s="1"/>
  <c r="X4795" i="41"/>
  <c r="X4819" i="41"/>
  <c r="X4809" i="41"/>
  <c r="I4794" i="41"/>
  <c r="X4816" i="41"/>
  <c r="F4794" i="41"/>
  <c r="F4795" i="41"/>
  <c r="W4796" i="41"/>
  <c r="R4796" i="41" s="1"/>
  <c r="I4797" i="41"/>
  <c r="X4793" i="41"/>
  <c r="F4817" i="41"/>
  <c r="W4794" i="41"/>
  <c r="R4794" i="41" s="1"/>
  <c r="W4795" i="41"/>
  <c r="R4795" i="41" s="1"/>
  <c r="F4797" i="41"/>
  <c r="X4820" i="41"/>
  <c r="F4822" i="41"/>
  <c r="X4824" i="41"/>
  <c r="I4802" i="41"/>
  <c r="F4825" i="41"/>
  <c r="F4826" i="41"/>
  <c r="F4820" i="41"/>
  <c r="F4799" i="41"/>
  <c r="W4800" i="41"/>
  <c r="R4800" i="41" s="1"/>
  <c r="X4801" i="41"/>
  <c r="W4802" i="41"/>
  <c r="R4802" i="41" s="1"/>
  <c r="X4825" i="41"/>
  <c r="X4826" i="41"/>
  <c r="F4804" i="41"/>
  <c r="X4799" i="41"/>
  <c r="I4801" i="41"/>
  <c r="F4803" i="41"/>
  <c r="F4827" i="41"/>
  <c r="W4798" i="41"/>
  <c r="R4798" i="41" s="1"/>
  <c r="X4821" i="41"/>
  <c r="I4799" i="41"/>
  <c r="X4823" i="41"/>
  <c r="X4800" i="41"/>
  <c r="W4801" i="41"/>
  <c r="R4801" i="41" s="1"/>
  <c r="X4802" i="41"/>
  <c r="W4803" i="41"/>
  <c r="R4803" i="41" s="1"/>
  <c r="I4804" i="41"/>
  <c r="F4796" i="41"/>
  <c r="F4821" i="41"/>
  <c r="W4799" i="41"/>
  <c r="R4799" i="41" s="1"/>
  <c r="F4823" i="41"/>
  <c r="F4800" i="41"/>
  <c r="F4802" i="41"/>
  <c r="X4827" i="41"/>
  <c r="W4804" i="41"/>
  <c r="R4804" i="41" s="1"/>
  <c r="I4796" i="41"/>
  <c r="X4797" i="41"/>
  <c r="F4798" i="41"/>
  <c r="I4800" i="41"/>
  <c r="F4801" i="41"/>
  <c r="I4803" i="41"/>
  <c r="F4819" i="41"/>
  <c r="X4798" i="41"/>
  <c r="X4803" i="41"/>
  <c r="X4804" i="41"/>
  <c r="I4798" i="41"/>
  <c r="X4822" i="41"/>
  <c r="F4824" i="41"/>
  <c r="L4758" i="41"/>
  <c r="M4758" i="41"/>
  <c r="M4756" i="41"/>
  <c r="L4756" i="41"/>
  <c r="L4747" i="41"/>
  <c r="M4747" i="41"/>
  <c r="G4782" i="41"/>
  <c r="M4819" i="41" l="1"/>
  <c r="L4819" i="41"/>
  <c r="M4823" i="41"/>
  <c r="L4823" i="41"/>
  <c r="L4794" i="41"/>
  <c r="M4794" i="41"/>
  <c r="L4825" i="41"/>
  <c r="M4825" i="41"/>
  <c r="M4759" i="41"/>
  <c r="M4804" i="41"/>
  <c r="L4804" i="41"/>
  <c r="M4797" i="41"/>
  <c r="L4797" i="41"/>
  <c r="M4826" i="41"/>
  <c r="L4826" i="41"/>
  <c r="W4817" i="41"/>
  <c r="R4817" i="41" s="1"/>
  <c r="W4818" i="41"/>
  <c r="R4818" i="41" s="1"/>
  <c r="W4816" i="41"/>
  <c r="R4816" i="41" s="1"/>
  <c r="I4817" i="41"/>
  <c r="I4818" i="41"/>
  <c r="I4816" i="41"/>
  <c r="I4819" i="41"/>
  <c r="W4820" i="41"/>
  <c r="R4820" i="41" s="1"/>
  <c r="I4822" i="41"/>
  <c r="W4824" i="41"/>
  <c r="R4824" i="41" s="1"/>
  <c r="I4820" i="41"/>
  <c r="W4822" i="41"/>
  <c r="R4822" i="41" s="1"/>
  <c r="I4825" i="41"/>
  <c r="W4826" i="41"/>
  <c r="R4826" i="41" s="1"/>
  <c r="I4824" i="41"/>
  <c r="W4825" i="41"/>
  <c r="R4825" i="41" s="1"/>
  <c r="I4826" i="41"/>
  <c r="I4821" i="41"/>
  <c r="I4823" i="41"/>
  <c r="W4827" i="41"/>
  <c r="R4827" i="41" s="1"/>
  <c r="W4821" i="41"/>
  <c r="R4821" i="41" s="1"/>
  <c r="W4823" i="41"/>
  <c r="R4823" i="41" s="1"/>
  <c r="W4819" i="41"/>
  <c r="R4819" i="41" s="1"/>
  <c r="I4827" i="41"/>
  <c r="G4805" i="41"/>
  <c r="N4881" i="41"/>
  <c r="N4904" i="41" s="1"/>
  <c r="G4880" i="41"/>
  <c r="G4903" i="41" s="1"/>
  <c r="X4878" i="41"/>
  <c r="J4881" i="41"/>
  <c r="J4904" i="41" s="1"/>
  <c r="S4881" i="41"/>
  <c r="S4904" i="41" s="1"/>
  <c r="B4881" i="41"/>
  <c r="B4904" i="41" s="1"/>
  <c r="H4879" i="41"/>
  <c r="H4902" i="41" s="1"/>
  <c r="U4879" i="41"/>
  <c r="U4902" i="41" s="1"/>
  <c r="P4879" i="41"/>
  <c r="P4902" i="41" s="1"/>
  <c r="D4878" i="41"/>
  <c r="D4901" i="41" s="1"/>
  <c r="A4923" i="41"/>
  <c r="D4881" i="41"/>
  <c r="D4904" i="41" s="1"/>
  <c r="M4821" i="41"/>
  <c r="L4821" i="41"/>
  <c r="M4824" i="41"/>
  <c r="L4824" i="41"/>
  <c r="L4795" i="41"/>
  <c r="M4795" i="41"/>
  <c r="M4796" i="41"/>
  <c r="L4796" i="41"/>
  <c r="W4839" i="41"/>
  <c r="R4839" i="41" s="1"/>
  <c r="I4840" i="41"/>
  <c r="X4842" i="41"/>
  <c r="F4840" i="41"/>
  <c r="I4842" i="41"/>
  <c r="X4839" i="41"/>
  <c r="F4863" i="41"/>
  <c r="X4840" i="41"/>
  <c r="F4864" i="41"/>
  <c r="F4841" i="41"/>
  <c r="F4862" i="41"/>
  <c r="X4862" i="41"/>
  <c r="F4839" i="41"/>
  <c r="X4841" i="41"/>
  <c r="W4842" i="41"/>
  <c r="R4842" i="41" s="1"/>
  <c r="X4855" i="41"/>
  <c r="I4841" i="41"/>
  <c r="X4867" i="41"/>
  <c r="W4846" i="41"/>
  <c r="R4846" i="41" s="1"/>
  <c r="F4870" i="41"/>
  <c r="F4848" i="41"/>
  <c r="F4872" i="41"/>
  <c r="F4850" i="41"/>
  <c r="W4841" i="41"/>
  <c r="R4841" i="41" s="1"/>
  <c r="F4843" i="41"/>
  <c r="W4844" i="41"/>
  <c r="R4844" i="41" s="1"/>
  <c r="X4868" i="41"/>
  <c r="X4845" i="41"/>
  <c r="X4870" i="41"/>
  <c r="F4847" i="41"/>
  <c r="I4849" i="41"/>
  <c r="X4872" i="41"/>
  <c r="F4842" i="41"/>
  <c r="F4868" i="41"/>
  <c r="F4845" i="41"/>
  <c r="I4847" i="41"/>
  <c r="F4871" i="41"/>
  <c r="X4849" i="41"/>
  <c r="W4850" i="41"/>
  <c r="R4850" i="41" s="1"/>
  <c r="I4844" i="41"/>
  <c r="W4845" i="41"/>
  <c r="R4845" i="41" s="1"/>
  <c r="X4869" i="41"/>
  <c r="X4871" i="41"/>
  <c r="X4864" i="41"/>
  <c r="X4865" i="41"/>
  <c r="X4843" i="41"/>
  <c r="F4844" i="41"/>
  <c r="F4869" i="41"/>
  <c r="I4848" i="41"/>
  <c r="F4873" i="41"/>
  <c r="X4850" i="41"/>
  <c r="I4839" i="41"/>
  <c r="X4863" i="41"/>
  <c r="F4865" i="41"/>
  <c r="F4866" i="41"/>
  <c r="X4844" i="41"/>
  <c r="I4845" i="41"/>
  <c r="X4846" i="41"/>
  <c r="X4848" i="41"/>
  <c r="X4866" i="41"/>
  <c r="I4843" i="41"/>
  <c r="I4846" i="41"/>
  <c r="X4847" i="41"/>
  <c r="W4848" i="41"/>
  <c r="R4848" i="41" s="1"/>
  <c r="F4849" i="41"/>
  <c r="X4873" i="41"/>
  <c r="W4840" i="41"/>
  <c r="R4840" i="41" s="1"/>
  <c r="W4843" i="41"/>
  <c r="R4843" i="41" s="1"/>
  <c r="F4867" i="41"/>
  <c r="F4846" i="41"/>
  <c r="W4847" i="41"/>
  <c r="R4847" i="41" s="1"/>
  <c r="W4849" i="41"/>
  <c r="R4849" i="41" s="1"/>
  <c r="I4850" i="41"/>
  <c r="L4793" i="41"/>
  <c r="M4793" i="41"/>
  <c r="M4798" i="41"/>
  <c r="L4798" i="41"/>
  <c r="M4827" i="41"/>
  <c r="L4827" i="41"/>
  <c r="M4801" i="41"/>
  <c r="L4801" i="41"/>
  <c r="M4802" i="41"/>
  <c r="L4802" i="41"/>
  <c r="M4820" i="41"/>
  <c r="L4820" i="41"/>
  <c r="G4828" i="41"/>
  <c r="L4817" i="41"/>
  <c r="M4817" i="41"/>
  <c r="M4782" i="41"/>
  <c r="M4803" i="41"/>
  <c r="L4803" i="41"/>
  <c r="M4822" i="41"/>
  <c r="L4822" i="41"/>
  <c r="L4800" i="41"/>
  <c r="M4800" i="41"/>
  <c r="M4799" i="41"/>
  <c r="L4799" i="41"/>
  <c r="M4816" i="41"/>
  <c r="L4816" i="41"/>
  <c r="L4818" i="41"/>
  <c r="M4818" i="41"/>
  <c r="M4805" i="41" l="1"/>
  <c r="M4848" i="41"/>
  <c r="L4848" i="41"/>
  <c r="M4850" i="41"/>
  <c r="L4850" i="41"/>
  <c r="M4871" i="41"/>
  <c r="L4871" i="41"/>
  <c r="M4868" i="41"/>
  <c r="L4868" i="41"/>
  <c r="G4874" i="41"/>
  <c r="M4842" i="41"/>
  <c r="L4842" i="41"/>
  <c r="L4864" i="41"/>
  <c r="M4864" i="41"/>
  <c r="M4862" i="41"/>
  <c r="L4862" i="41"/>
  <c r="L4873" i="41"/>
  <c r="M4873" i="41"/>
  <c r="L4846" i="41"/>
  <c r="M4846" i="41"/>
  <c r="M4869" i="41"/>
  <c r="L4869" i="41"/>
  <c r="M4867" i="41"/>
  <c r="L4867" i="41"/>
  <c r="M4828" i="41"/>
  <c r="M4845" i="41"/>
  <c r="L4845" i="41"/>
  <c r="M4844" i="41"/>
  <c r="L4844" i="41"/>
  <c r="M4872" i="41"/>
  <c r="L4872" i="41"/>
  <c r="W4862" i="41"/>
  <c r="R4862" i="41" s="1"/>
  <c r="W4863" i="41"/>
  <c r="R4863" i="41" s="1"/>
  <c r="I4863" i="41"/>
  <c r="I4864" i="41"/>
  <c r="I4865" i="41"/>
  <c r="W4866" i="41"/>
  <c r="R4866" i="41" s="1"/>
  <c r="I4867" i="41"/>
  <c r="I4873" i="41"/>
  <c r="W4867" i="41"/>
  <c r="R4867" i="41" s="1"/>
  <c r="W4870" i="41"/>
  <c r="R4870" i="41" s="1"/>
  <c r="W4872" i="41"/>
  <c r="R4872" i="41" s="1"/>
  <c r="I4868" i="41"/>
  <c r="W4868" i="41"/>
  <c r="R4868" i="41" s="1"/>
  <c r="I4870" i="41"/>
  <c r="W4871" i="41"/>
  <c r="R4871" i="41" s="1"/>
  <c r="I4872" i="41"/>
  <c r="W4864" i="41"/>
  <c r="R4864" i="41" s="1"/>
  <c r="I4869" i="41"/>
  <c r="I4862" i="41"/>
  <c r="W4865" i="41"/>
  <c r="R4865" i="41" s="1"/>
  <c r="W4869" i="41"/>
  <c r="R4869" i="41" s="1"/>
  <c r="I4871" i="41"/>
  <c r="I4866" i="41"/>
  <c r="W4873" i="41"/>
  <c r="R4873" i="41" s="1"/>
  <c r="L4840" i="41"/>
  <c r="M4840" i="41"/>
  <c r="L4847" i="41"/>
  <c r="M4847" i="41"/>
  <c r="D4927" i="41"/>
  <c r="D4950" i="41" s="1"/>
  <c r="P4925" i="41"/>
  <c r="P4948" i="41" s="1"/>
  <c r="S4927" i="41"/>
  <c r="S4950" i="41" s="1"/>
  <c r="B4927" i="41"/>
  <c r="B4950" i="41" s="1"/>
  <c r="H4925" i="41"/>
  <c r="H4948" i="41" s="1"/>
  <c r="J4927" i="41"/>
  <c r="J4950" i="41" s="1"/>
  <c r="U4925" i="41"/>
  <c r="U4948" i="41" s="1"/>
  <c r="D4924" i="41"/>
  <c r="D4947" i="41" s="1"/>
  <c r="A4969" i="41"/>
  <c r="X4924" i="41"/>
  <c r="N4927" i="41"/>
  <c r="N4950" i="41" s="1"/>
  <c r="G4926" i="41"/>
  <c r="G4949" i="41" s="1"/>
  <c r="X4908" i="41"/>
  <c r="F4908" i="41"/>
  <c r="I4886" i="41"/>
  <c r="X4887" i="41"/>
  <c r="X4901" i="41"/>
  <c r="F4885" i="41"/>
  <c r="I4885" i="41"/>
  <c r="I4887" i="41"/>
  <c r="F4910" i="41"/>
  <c r="W4885" i="41"/>
  <c r="R4885" i="41" s="1"/>
  <c r="W4887" i="41"/>
  <c r="R4887" i="41" s="1"/>
  <c r="X4886" i="41"/>
  <c r="F4912" i="41"/>
  <c r="X4915" i="41"/>
  <c r="F4894" i="41"/>
  <c r="F4886" i="41"/>
  <c r="I4888" i="41"/>
  <c r="I4889" i="41"/>
  <c r="F4891" i="41"/>
  <c r="F4915" i="41"/>
  <c r="W4894" i="41"/>
  <c r="R4894" i="41" s="1"/>
  <c r="F4919" i="41"/>
  <c r="W4886" i="41"/>
  <c r="R4886" i="41" s="1"/>
  <c r="F4887" i="41"/>
  <c r="W4890" i="41"/>
  <c r="R4890" i="41" s="1"/>
  <c r="W4892" i="41"/>
  <c r="R4892" i="41" s="1"/>
  <c r="W4893" i="41"/>
  <c r="R4893" i="41" s="1"/>
  <c r="F4895" i="41"/>
  <c r="W4896" i="41"/>
  <c r="R4896" i="41" s="1"/>
  <c r="X4913" i="41"/>
  <c r="X4914" i="41"/>
  <c r="I4895" i="41"/>
  <c r="X4919" i="41"/>
  <c r="F4913" i="41"/>
  <c r="F4914" i="41"/>
  <c r="F4892" i="41"/>
  <c r="F4916" i="41"/>
  <c r="I4893" i="41"/>
  <c r="X4918" i="41"/>
  <c r="W4895" i="41"/>
  <c r="R4895" i="41" s="1"/>
  <c r="I4896" i="41"/>
  <c r="F4909" i="41"/>
  <c r="X4911" i="41"/>
  <c r="F4888" i="41"/>
  <c r="X4889" i="41"/>
  <c r="X4890" i="41"/>
  <c r="X4891" i="41"/>
  <c r="I4892" i="41"/>
  <c r="X4916" i="41"/>
  <c r="X4893" i="41"/>
  <c r="I4894" i="41"/>
  <c r="F4918" i="41"/>
  <c r="F4896" i="41"/>
  <c r="X4909" i="41"/>
  <c r="X4910" i="41"/>
  <c r="F4911" i="41"/>
  <c r="X4888" i="41"/>
  <c r="F4889" i="41"/>
  <c r="I4890" i="41"/>
  <c r="I4891" i="41"/>
  <c r="X4892" i="41"/>
  <c r="F4893" i="41"/>
  <c r="F4917" i="41"/>
  <c r="X4895" i="41"/>
  <c r="X4885" i="41"/>
  <c r="W4888" i="41"/>
  <c r="R4888" i="41" s="1"/>
  <c r="X4912" i="41"/>
  <c r="W4889" i="41"/>
  <c r="R4889" i="41" s="1"/>
  <c r="F4890" i="41"/>
  <c r="W4891" i="41"/>
  <c r="R4891" i="41" s="1"/>
  <c r="X4894" i="41"/>
  <c r="X4917" i="41"/>
  <c r="X4896" i="41"/>
  <c r="M4866" i="41"/>
  <c r="L4866" i="41"/>
  <c r="M4843" i="41"/>
  <c r="L4843" i="41"/>
  <c r="L4849" i="41"/>
  <c r="M4849" i="41"/>
  <c r="L4841" i="41"/>
  <c r="M4841" i="41"/>
  <c r="L4839" i="41"/>
  <c r="M4839" i="41"/>
  <c r="L4863" i="41"/>
  <c r="M4863" i="41"/>
  <c r="M4865" i="41"/>
  <c r="L4865" i="41"/>
  <c r="M4870" i="41"/>
  <c r="L4870" i="41"/>
  <c r="G4851" i="41"/>
  <c r="M4896" i="41" l="1"/>
  <c r="L4896" i="41"/>
  <c r="M4885" i="41"/>
  <c r="L4885" i="41"/>
  <c r="M4888" i="41"/>
  <c r="L4888" i="41"/>
  <c r="M4916" i="41"/>
  <c r="L4916" i="41"/>
  <c r="M4919" i="41"/>
  <c r="L4919" i="41"/>
  <c r="M4908" i="41"/>
  <c r="L4908" i="41"/>
  <c r="M4917" i="41"/>
  <c r="L4917" i="41"/>
  <c r="L4895" i="41"/>
  <c r="M4895" i="41"/>
  <c r="M4874" i="41"/>
  <c r="L4909" i="41"/>
  <c r="M4909" i="41"/>
  <c r="M4890" i="41"/>
  <c r="L4890" i="41"/>
  <c r="M4913" i="41"/>
  <c r="L4913" i="41"/>
  <c r="L4915" i="41"/>
  <c r="M4915" i="41"/>
  <c r="G4897" i="41"/>
  <c r="X4955" i="41"/>
  <c r="W4932" i="41"/>
  <c r="R4932" i="41" s="1"/>
  <c r="W4931" i="41"/>
  <c r="R4931" i="41" s="1"/>
  <c r="X4954" i="41"/>
  <c r="I4931" i="41"/>
  <c r="X4932" i="41"/>
  <c r="F4955" i="41"/>
  <c r="F4932" i="41"/>
  <c r="X4956" i="41"/>
  <c r="W4933" i="41"/>
  <c r="R4933" i="41" s="1"/>
  <c r="X4934" i="41"/>
  <c r="F4957" i="41"/>
  <c r="X4959" i="41"/>
  <c r="W4939" i="41"/>
  <c r="R4939" i="41" s="1"/>
  <c r="F4962" i="41"/>
  <c r="I4942" i="41"/>
  <c r="X4947" i="41"/>
  <c r="F4956" i="41"/>
  <c r="W4934" i="41"/>
  <c r="R4934" i="41" s="1"/>
  <c r="X4936" i="41"/>
  <c r="X4962" i="41"/>
  <c r="X4940" i="41"/>
  <c r="F4942" i="41"/>
  <c r="X4965" i="41"/>
  <c r="X4933" i="41"/>
  <c r="X4935" i="41"/>
  <c r="I4936" i="41"/>
  <c r="X4937" i="41"/>
  <c r="X4960" i="41"/>
  <c r="W4938" i="41"/>
  <c r="R4938" i="41" s="1"/>
  <c r="I4939" i="41"/>
  <c r="F4940" i="41"/>
  <c r="F4941" i="41"/>
  <c r="X4931" i="41"/>
  <c r="I4934" i="41"/>
  <c r="F4936" i="41"/>
  <c r="F4937" i="41"/>
  <c r="F4960" i="41"/>
  <c r="X4939" i="41"/>
  <c r="W4940" i="41"/>
  <c r="R4940" i="41" s="1"/>
  <c r="W4941" i="41"/>
  <c r="R4941" i="41" s="1"/>
  <c r="X4942" i="41"/>
  <c r="F4935" i="41"/>
  <c r="I4937" i="41"/>
  <c r="F4938" i="41"/>
  <c r="X4961" i="41"/>
  <c r="F4939" i="41"/>
  <c r="X4964" i="41"/>
  <c r="F4954" i="41"/>
  <c r="X4958" i="41"/>
  <c r="I4935" i="41"/>
  <c r="W4937" i="41"/>
  <c r="R4937" i="41" s="1"/>
  <c r="I4938" i="41"/>
  <c r="F4961" i="41"/>
  <c r="X4941" i="41"/>
  <c r="F4964" i="41"/>
  <c r="F4931" i="41"/>
  <c r="I4932" i="41"/>
  <c r="F4933" i="41"/>
  <c r="F4958" i="41"/>
  <c r="W4935" i="41"/>
  <c r="R4935" i="41" s="1"/>
  <c r="W4936" i="41"/>
  <c r="R4936" i="41" s="1"/>
  <c r="X4938" i="41"/>
  <c r="F4963" i="41"/>
  <c r="I4941" i="41"/>
  <c r="W4942" i="41"/>
  <c r="R4942" i="41" s="1"/>
  <c r="I4933" i="41"/>
  <c r="F4934" i="41"/>
  <c r="X4957" i="41"/>
  <c r="F4959" i="41"/>
  <c r="I4940" i="41"/>
  <c r="X4963" i="41"/>
  <c r="F4965" i="41"/>
  <c r="M4891" i="41"/>
  <c r="L4891" i="41"/>
  <c r="L4892" i="41"/>
  <c r="M4892" i="41"/>
  <c r="M4889" i="41"/>
  <c r="L4889" i="41"/>
  <c r="W4910" i="41"/>
  <c r="R4910" i="41" s="1"/>
  <c r="I4909" i="41"/>
  <c r="W4909" i="41"/>
  <c r="R4909" i="41" s="1"/>
  <c r="I4910" i="41"/>
  <c r="I4908" i="41"/>
  <c r="I4916" i="41"/>
  <c r="I4917" i="41"/>
  <c r="I4911" i="41"/>
  <c r="I4912" i="41"/>
  <c r="W4917" i="41"/>
  <c r="R4917" i="41" s="1"/>
  <c r="W4908" i="41"/>
  <c r="R4908" i="41" s="1"/>
  <c r="W4912" i="41"/>
  <c r="R4912" i="41" s="1"/>
  <c r="W4915" i="41"/>
  <c r="R4915" i="41" s="1"/>
  <c r="I4915" i="41"/>
  <c r="I4919" i="41"/>
  <c r="W4913" i="41"/>
  <c r="R4913" i="41" s="1"/>
  <c r="I4914" i="41"/>
  <c r="W4919" i="41"/>
  <c r="R4919" i="41" s="1"/>
  <c r="W4914" i="41"/>
  <c r="R4914" i="41" s="1"/>
  <c r="W4916" i="41"/>
  <c r="R4916" i="41" s="1"/>
  <c r="I4918" i="41"/>
  <c r="W4911" i="41"/>
  <c r="R4911" i="41" s="1"/>
  <c r="I4913" i="41"/>
  <c r="W4918" i="41"/>
  <c r="R4918" i="41" s="1"/>
  <c r="J4973" i="41"/>
  <c r="J4996" i="41" s="1"/>
  <c r="U4971" i="41"/>
  <c r="U4994" i="41" s="1"/>
  <c r="N4973" i="41"/>
  <c r="N4996" i="41" s="1"/>
  <c r="G4972" i="41"/>
  <c r="G4995" i="41" s="1"/>
  <c r="X4970" i="41"/>
  <c r="D4973" i="41"/>
  <c r="D4996" i="41" s="1"/>
  <c r="A5015" i="41"/>
  <c r="B4973" i="41"/>
  <c r="B4996" i="41" s="1"/>
  <c r="P4971" i="41"/>
  <c r="P4994" i="41" s="1"/>
  <c r="H4971" i="41"/>
  <c r="H4994" i="41" s="1"/>
  <c r="S4973" i="41"/>
  <c r="S4996" i="41" s="1"/>
  <c r="D4970" i="41"/>
  <c r="D4993" i="41" s="1"/>
  <c r="L4894" i="41"/>
  <c r="M4894" i="41"/>
  <c r="L4914" i="41"/>
  <c r="M4914" i="41"/>
  <c r="M4886" i="41"/>
  <c r="L4886" i="41"/>
  <c r="L4887" i="41"/>
  <c r="M4887" i="41"/>
  <c r="M4910" i="41"/>
  <c r="L4910" i="41"/>
  <c r="M4912" i="41"/>
  <c r="L4912" i="41"/>
  <c r="M4911" i="41"/>
  <c r="L4911" i="41"/>
  <c r="M4918" i="41"/>
  <c r="L4918" i="41"/>
  <c r="M4851" i="41"/>
  <c r="L4893" i="41"/>
  <c r="M4893" i="41"/>
  <c r="G4920" i="41"/>
  <c r="S5019" i="41" l="1"/>
  <c r="S5042" i="41" s="1"/>
  <c r="B5019" i="41"/>
  <c r="B5042" i="41" s="1"/>
  <c r="H5017" i="41"/>
  <c r="H5040" i="41" s="1"/>
  <c r="G5018" i="41"/>
  <c r="G5041" i="41" s="1"/>
  <c r="D5016" i="41"/>
  <c r="D5039" i="41" s="1"/>
  <c r="N5019" i="41"/>
  <c r="N5042" i="41" s="1"/>
  <c r="U5017" i="41"/>
  <c r="U5040" i="41" s="1"/>
  <c r="A5061" i="41"/>
  <c r="J5019" i="41"/>
  <c r="J5042" i="41" s="1"/>
  <c r="P5017" i="41"/>
  <c r="P5040" i="41" s="1"/>
  <c r="D5019" i="41"/>
  <c r="D5042" i="41" s="1"/>
  <c r="X5016" i="41"/>
  <c r="M4961" i="41"/>
  <c r="L4961" i="41"/>
  <c r="L4940" i="41"/>
  <c r="M4940" i="41"/>
  <c r="L4932" i="41"/>
  <c r="M4932" i="41"/>
  <c r="M4957" i="41"/>
  <c r="L4957" i="41"/>
  <c r="M4960" i="41"/>
  <c r="L4960" i="41"/>
  <c r="M4962" i="41"/>
  <c r="L4962" i="41"/>
  <c r="L4959" i="41"/>
  <c r="M4959" i="41"/>
  <c r="L4937" i="41"/>
  <c r="M4937" i="41"/>
  <c r="L4936" i="41"/>
  <c r="M4936" i="41"/>
  <c r="L4954" i="41"/>
  <c r="M4954" i="41"/>
  <c r="M4934" i="41"/>
  <c r="L4934" i="41"/>
  <c r="X4993" i="41"/>
  <c r="W4977" i="41"/>
  <c r="R4977" i="41" s="1"/>
  <c r="X4978" i="41"/>
  <c r="W4978" i="41"/>
  <c r="R4978" i="41" s="1"/>
  <c r="W4981" i="41"/>
  <c r="R4981" i="41" s="1"/>
  <c r="X5005" i="41"/>
  <c r="F4982" i="41"/>
  <c r="X5006" i="41"/>
  <c r="I4984" i="41"/>
  <c r="F4985" i="41"/>
  <c r="X5009" i="41"/>
  <c r="F4987" i="41"/>
  <c r="W4988" i="41"/>
  <c r="R4988" i="41" s="1"/>
  <c r="F4977" i="41"/>
  <c r="I4979" i="41"/>
  <c r="F5005" i="41"/>
  <c r="X4982" i="41"/>
  <c r="F5006" i="41"/>
  <c r="W4984" i="41"/>
  <c r="R4984" i="41" s="1"/>
  <c r="F5009" i="41"/>
  <c r="X5001" i="41"/>
  <c r="X4979" i="41"/>
  <c r="X4981" i="41"/>
  <c r="W4982" i="41"/>
  <c r="R4982" i="41" s="1"/>
  <c r="X4983" i="41"/>
  <c r="W4986" i="41"/>
  <c r="R4986" i="41" s="1"/>
  <c r="F5000" i="41"/>
  <c r="X4977" i="41"/>
  <c r="F5001" i="41"/>
  <c r="F5002" i="41"/>
  <c r="F4979" i="41"/>
  <c r="X4980" i="41"/>
  <c r="F4981" i="41"/>
  <c r="F4983" i="41"/>
  <c r="X5002" i="41"/>
  <c r="W4979" i="41"/>
  <c r="R4979" i="41" s="1"/>
  <c r="F4980" i="41"/>
  <c r="I4982" i="41"/>
  <c r="I4983" i="41"/>
  <c r="X5007" i="41"/>
  <c r="X4985" i="41"/>
  <c r="X5008" i="41"/>
  <c r="X4986" i="41"/>
  <c r="W4987" i="41"/>
  <c r="R4987" i="41" s="1"/>
  <c r="F5010" i="41"/>
  <c r="I4988" i="41"/>
  <c r="F5003" i="41"/>
  <c r="W4980" i="41"/>
  <c r="R4980" i="41" s="1"/>
  <c r="X5004" i="41"/>
  <c r="W4983" i="41"/>
  <c r="R4983" i="41" s="1"/>
  <c r="F5007" i="41"/>
  <c r="W4985" i="41"/>
  <c r="R4985" i="41" s="1"/>
  <c r="F5008" i="41"/>
  <c r="F4986" i="41"/>
  <c r="X5010" i="41"/>
  <c r="X4988" i="41"/>
  <c r="F5011" i="41"/>
  <c r="I4977" i="41"/>
  <c r="F4978" i="41"/>
  <c r="X5003" i="41"/>
  <c r="F5004" i="41"/>
  <c r="F4984" i="41"/>
  <c r="I4986" i="41"/>
  <c r="I4987" i="41"/>
  <c r="F4988" i="41"/>
  <c r="X5000" i="41"/>
  <c r="I4978" i="41"/>
  <c r="I4980" i="41"/>
  <c r="I4981" i="41"/>
  <c r="X4984" i="41"/>
  <c r="I4985" i="41"/>
  <c r="X4987" i="41"/>
  <c r="X5011" i="41"/>
  <c r="M4958" i="41"/>
  <c r="L4958" i="41"/>
  <c r="M4942" i="41"/>
  <c r="L4942" i="41"/>
  <c r="L4931" i="41"/>
  <c r="M4931" i="41"/>
  <c r="M4935" i="41"/>
  <c r="L4935" i="41"/>
  <c r="G4943" i="41"/>
  <c r="G4966" i="41"/>
  <c r="M4933" i="41"/>
  <c r="L4933" i="41"/>
  <c r="W4955" i="41"/>
  <c r="R4955" i="41" s="1"/>
  <c r="I4954" i="41"/>
  <c r="W4954" i="41"/>
  <c r="R4954" i="41" s="1"/>
  <c r="W4958" i="41"/>
  <c r="R4958" i="41" s="1"/>
  <c r="I4961" i="41"/>
  <c r="W4963" i="41"/>
  <c r="R4963" i="41" s="1"/>
  <c r="I4957" i="41"/>
  <c r="I4959" i="41"/>
  <c r="I4956" i="41"/>
  <c r="W4957" i="41"/>
  <c r="R4957" i="41" s="1"/>
  <c r="W4959" i="41"/>
  <c r="R4959" i="41" s="1"/>
  <c r="W4962" i="41"/>
  <c r="R4962" i="41" s="1"/>
  <c r="I4963" i="41"/>
  <c r="I4965" i="41"/>
  <c r="W4956" i="41"/>
  <c r="R4956" i="41" s="1"/>
  <c r="W4965" i="41"/>
  <c r="R4965" i="41" s="1"/>
  <c r="I4955" i="41"/>
  <c r="I4960" i="41"/>
  <c r="I4962" i="41"/>
  <c r="W4960" i="41"/>
  <c r="R4960" i="41" s="1"/>
  <c r="W4961" i="41"/>
  <c r="R4961" i="41" s="1"/>
  <c r="I4964" i="41"/>
  <c r="I4958" i="41"/>
  <c r="W4964" i="41"/>
  <c r="R4964" i="41" s="1"/>
  <c r="M4956" i="41"/>
  <c r="L4956" i="41"/>
  <c r="L4955" i="41"/>
  <c r="M4955" i="41"/>
  <c r="M4920" i="41"/>
  <c r="M4897" i="41"/>
  <c r="M4963" i="41"/>
  <c r="L4963" i="41"/>
  <c r="M4964" i="41"/>
  <c r="L4964" i="41"/>
  <c r="M4965" i="41"/>
  <c r="L4965" i="41"/>
  <c r="L4938" i="41"/>
  <c r="M4938" i="41"/>
  <c r="M4941" i="41"/>
  <c r="L4941" i="41"/>
  <c r="L4939" i="41"/>
  <c r="M4939" i="41"/>
  <c r="M5005" i="41" l="1"/>
  <c r="L5005" i="41"/>
  <c r="S5065" i="41"/>
  <c r="S5088" i="41" s="1"/>
  <c r="B5065" i="41"/>
  <c r="B5088" i="41" s="1"/>
  <c r="H5063" i="41"/>
  <c r="H5086" i="41" s="1"/>
  <c r="N5065" i="41"/>
  <c r="N5088" i="41" s="1"/>
  <c r="G5064" i="41"/>
  <c r="G5087" i="41" s="1"/>
  <c r="X5062" i="41"/>
  <c r="J5065" i="41"/>
  <c r="J5088" i="41" s="1"/>
  <c r="U5063" i="41"/>
  <c r="U5086" i="41" s="1"/>
  <c r="D5065" i="41"/>
  <c r="D5088" i="41" s="1"/>
  <c r="P5063" i="41"/>
  <c r="P5086" i="41" s="1"/>
  <c r="D5062" i="41"/>
  <c r="D5085" i="41" s="1"/>
  <c r="A5107" i="41"/>
  <c r="M5001" i="41"/>
  <c r="L5001" i="41"/>
  <c r="L4984" i="41"/>
  <c r="M4984" i="41"/>
  <c r="L5003" i="41"/>
  <c r="M5003" i="41"/>
  <c r="M4977" i="41"/>
  <c r="L4977" i="41"/>
  <c r="M4986" i="41"/>
  <c r="L4986" i="41"/>
  <c r="M5002" i="41"/>
  <c r="L5002" i="41"/>
  <c r="G5012" i="41"/>
  <c r="M5009" i="41"/>
  <c r="L5009" i="41"/>
  <c r="L4978" i="41"/>
  <c r="M4978" i="41"/>
  <c r="M4966" i="41"/>
  <c r="M5000" i="41"/>
  <c r="L5000" i="41"/>
  <c r="L5008" i="41"/>
  <c r="M5008" i="41"/>
  <c r="X5046" i="41"/>
  <c r="I5024" i="41"/>
  <c r="I5025" i="41"/>
  <c r="F5028" i="41"/>
  <c r="X5052" i="41"/>
  <c r="X5031" i="41"/>
  <c r="X5033" i="41"/>
  <c r="X5024" i="41"/>
  <c r="X5025" i="41"/>
  <c r="I5026" i="41"/>
  <c r="F5027" i="41"/>
  <c r="X5029" i="41"/>
  <c r="F5052" i="41"/>
  <c r="I5030" i="41"/>
  <c r="W5023" i="41"/>
  <c r="R5023" i="41" s="1"/>
  <c r="W5027" i="41"/>
  <c r="R5027" i="41" s="1"/>
  <c r="X5050" i="41"/>
  <c r="W5029" i="41"/>
  <c r="R5029" i="41" s="1"/>
  <c r="X5030" i="41"/>
  <c r="X5054" i="41"/>
  <c r="X5055" i="41"/>
  <c r="I5023" i="41"/>
  <c r="X5047" i="41"/>
  <c r="F5024" i="41"/>
  <c r="X5048" i="41"/>
  <c r="X5049" i="41"/>
  <c r="F5050" i="41"/>
  <c r="W5028" i="41"/>
  <c r="R5028" i="41" s="1"/>
  <c r="F5054" i="41"/>
  <c r="X5032" i="41"/>
  <c r="F5055" i="41"/>
  <c r="I5034" i="41"/>
  <c r="X5023" i="41"/>
  <c r="F5047" i="41"/>
  <c r="W5024" i="41"/>
  <c r="R5024" i="41" s="1"/>
  <c r="F5048" i="41"/>
  <c r="F5049" i="41"/>
  <c r="I5027" i="41"/>
  <c r="F5029" i="41"/>
  <c r="X5053" i="41"/>
  <c r="W5031" i="41"/>
  <c r="R5031" i="41" s="1"/>
  <c r="W5033" i="41"/>
  <c r="R5033" i="41" s="1"/>
  <c r="X5057" i="41"/>
  <c r="X5034" i="41"/>
  <c r="W5025" i="41"/>
  <c r="R5025" i="41" s="1"/>
  <c r="X5026" i="41"/>
  <c r="F5053" i="41"/>
  <c r="F5030" i="41"/>
  <c r="I5032" i="41"/>
  <c r="F5057" i="41"/>
  <c r="F5034" i="41"/>
  <c r="F5046" i="41"/>
  <c r="F5026" i="41"/>
  <c r="X5051" i="41"/>
  <c r="X5028" i="41"/>
  <c r="I5031" i="41"/>
  <c r="F5032" i="41"/>
  <c r="X5056" i="41"/>
  <c r="F5033" i="41"/>
  <c r="X5039" i="41"/>
  <c r="F5023" i="41"/>
  <c r="F5025" i="41"/>
  <c r="W5026" i="41"/>
  <c r="R5026" i="41" s="1"/>
  <c r="X5027" i="41"/>
  <c r="F5051" i="41"/>
  <c r="I5028" i="41"/>
  <c r="I5029" i="41"/>
  <c r="W5030" i="41"/>
  <c r="R5030" i="41" s="1"/>
  <c r="F5031" i="41"/>
  <c r="W5032" i="41"/>
  <c r="R5032" i="41" s="1"/>
  <c r="F5056" i="41"/>
  <c r="I5033" i="41"/>
  <c r="W5034" i="41"/>
  <c r="R5034" i="41" s="1"/>
  <c r="L4979" i="41"/>
  <c r="M4979" i="41"/>
  <c r="L5011" i="41"/>
  <c r="M5011" i="41"/>
  <c r="M5004" i="41"/>
  <c r="L5004" i="41"/>
  <c r="M4985" i="41"/>
  <c r="L4985" i="41"/>
  <c r="M4983" i="41"/>
  <c r="L4983" i="41"/>
  <c r="M4982" i="41"/>
  <c r="L4982" i="41"/>
  <c r="I5000" i="41"/>
  <c r="W5004" i="41"/>
  <c r="R5004" i="41" s="1"/>
  <c r="I5008" i="41"/>
  <c r="I5010" i="41"/>
  <c r="W5011" i="41"/>
  <c r="R5011" i="41" s="1"/>
  <c r="I5003" i="41"/>
  <c r="I5005" i="41"/>
  <c r="I5006" i="41"/>
  <c r="W5009" i="41"/>
  <c r="R5009" i="41" s="1"/>
  <c r="I5011" i="41"/>
  <c r="W5005" i="41"/>
  <c r="R5005" i="41" s="1"/>
  <c r="W5006" i="41"/>
  <c r="R5006" i="41" s="1"/>
  <c r="W5000" i="41"/>
  <c r="R5000" i="41" s="1"/>
  <c r="W5001" i="41"/>
  <c r="R5001" i="41" s="1"/>
  <c r="I5009" i="41"/>
  <c r="W5002" i="41"/>
  <c r="R5002" i="41" s="1"/>
  <c r="I5001" i="41"/>
  <c r="I5007" i="41"/>
  <c r="W5008" i="41"/>
  <c r="R5008" i="41" s="1"/>
  <c r="W5010" i="41"/>
  <c r="R5010" i="41" s="1"/>
  <c r="I5002" i="41"/>
  <c r="W5003" i="41"/>
  <c r="R5003" i="41" s="1"/>
  <c r="I5004" i="41"/>
  <c r="W5007" i="41"/>
  <c r="R5007" i="41" s="1"/>
  <c r="G4989" i="41"/>
  <c r="M4987" i="41"/>
  <c r="L4987" i="41"/>
  <c r="M4988" i="41"/>
  <c r="L4988" i="41"/>
  <c r="L5007" i="41"/>
  <c r="M5007" i="41"/>
  <c r="M4980" i="41"/>
  <c r="L4980" i="41"/>
  <c r="M5006" i="41"/>
  <c r="L5006" i="41"/>
  <c r="M4943" i="41"/>
  <c r="M5010" i="41"/>
  <c r="L5010" i="41"/>
  <c r="M4981" i="41"/>
  <c r="L4981" i="41"/>
  <c r="I5046" i="41" l="1"/>
  <c r="I5051" i="41"/>
  <c r="I5053" i="41"/>
  <c r="W5056" i="41"/>
  <c r="R5056" i="41" s="1"/>
  <c r="W5051" i="41"/>
  <c r="R5051" i="41" s="1"/>
  <c r="I5057" i="41"/>
  <c r="I5052" i="41"/>
  <c r="I5056" i="41"/>
  <c r="W5052" i="41"/>
  <c r="R5052" i="41" s="1"/>
  <c r="W5046" i="41"/>
  <c r="R5046" i="41" s="1"/>
  <c r="W5050" i="41"/>
  <c r="R5050" i="41" s="1"/>
  <c r="W5054" i="41"/>
  <c r="R5054" i="41" s="1"/>
  <c r="I5055" i="41"/>
  <c r="I5047" i="41"/>
  <c r="I5048" i="41"/>
  <c r="I5049" i="41"/>
  <c r="W5055" i="41"/>
  <c r="R5055" i="41" s="1"/>
  <c r="W5047" i="41"/>
  <c r="R5047" i="41" s="1"/>
  <c r="W5048" i="41"/>
  <c r="R5048" i="41" s="1"/>
  <c r="W5049" i="41"/>
  <c r="R5049" i="41" s="1"/>
  <c r="I5050" i="41"/>
  <c r="W5053" i="41"/>
  <c r="R5053" i="41" s="1"/>
  <c r="I5054" i="41"/>
  <c r="W5057" i="41"/>
  <c r="R5057" i="41" s="1"/>
  <c r="G5058" i="41"/>
  <c r="M5034" i="41"/>
  <c r="L5034" i="41"/>
  <c r="M5054" i="41"/>
  <c r="L5054" i="41"/>
  <c r="M5029" i="41"/>
  <c r="L5029" i="41"/>
  <c r="I5069" i="41"/>
  <c r="F5094" i="41"/>
  <c r="X5074" i="41"/>
  <c r="X5097" i="41"/>
  <c r="F5075" i="41"/>
  <c r="W5076" i="41"/>
  <c r="R5076" i="41" s="1"/>
  <c r="X5103" i="41"/>
  <c r="F5069" i="41"/>
  <c r="W5069" i="41"/>
  <c r="R5069" i="41" s="1"/>
  <c r="X5071" i="41"/>
  <c r="I5074" i="41"/>
  <c r="F5097" i="41"/>
  <c r="I5080" i="41"/>
  <c r="F5092" i="41"/>
  <c r="F5072" i="41"/>
  <c r="X5073" i="41"/>
  <c r="X5096" i="41"/>
  <c r="F5074" i="41"/>
  <c r="X5099" i="41"/>
  <c r="F5076" i="41"/>
  <c r="W5077" i="41"/>
  <c r="R5077" i="41" s="1"/>
  <c r="X5102" i="41"/>
  <c r="F5079" i="41"/>
  <c r="F5080" i="41"/>
  <c r="X5085" i="41"/>
  <c r="X5092" i="41"/>
  <c r="I5070" i="41"/>
  <c r="X5072" i="41"/>
  <c r="F5073" i="41"/>
  <c r="F5096" i="41"/>
  <c r="F5099" i="41"/>
  <c r="I5076" i="41"/>
  <c r="F5102" i="41"/>
  <c r="I5079" i="41"/>
  <c r="X5070" i="41"/>
  <c r="F5071" i="41"/>
  <c r="X5095" i="41"/>
  <c r="W5072" i="41"/>
  <c r="R5072" i="41" s="1"/>
  <c r="W5073" i="41"/>
  <c r="R5073" i="41" s="1"/>
  <c r="X5075" i="41"/>
  <c r="X5076" i="41"/>
  <c r="F5100" i="41"/>
  <c r="I5077" i="41"/>
  <c r="F5101" i="41"/>
  <c r="I5078" i="41"/>
  <c r="W5079" i="41"/>
  <c r="R5079" i="41" s="1"/>
  <c r="X5080" i="41"/>
  <c r="X5069" i="41"/>
  <c r="F5093" i="41"/>
  <c r="F5070" i="41"/>
  <c r="F5095" i="41"/>
  <c r="W5074" i="41"/>
  <c r="R5074" i="41" s="1"/>
  <c r="I5075" i="41"/>
  <c r="X5100" i="41"/>
  <c r="X5077" i="41"/>
  <c r="X5101" i="41"/>
  <c r="X5078" i="41"/>
  <c r="X5093" i="41"/>
  <c r="W5070" i="41"/>
  <c r="R5070" i="41" s="1"/>
  <c r="I5071" i="41"/>
  <c r="I5072" i="41"/>
  <c r="I5073" i="41"/>
  <c r="W5075" i="41"/>
  <c r="R5075" i="41" s="1"/>
  <c r="X5098" i="41"/>
  <c r="F5077" i="41"/>
  <c r="F5078" i="41"/>
  <c r="X5079" i="41"/>
  <c r="F5103" i="41"/>
  <c r="W5071" i="41"/>
  <c r="R5071" i="41" s="1"/>
  <c r="X5094" i="41"/>
  <c r="F5098" i="41"/>
  <c r="W5078" i="41"/>
  <c r="R5078" i="41" s="1"/>
  <c r="W5080" i="41"/>
  <c r="R5080" i="41" s="1"/>
  <c r="L5057" i="41"/>
  <c r="M5057" i="41"/>
  <c r="L5030" i="41"/>
  <c r="M5030" i="41"/>
  <c r="M5056" i="41"/>
  <c r="L5056" i="41"/>
  <c r="D5108" i="41"/>
  <c r="D5131" i="41" s="1"/>
  <c r="A5153" i="41"/>
  <c r="D5111" i="41"/>
  <c r="D5134" i="41" s="1"/>
  <c r="P5109" i="41"/>
  <c r="P5132" i="41" s="1"/>
  <c r="S5111" i="41"/>
  <c r="S5134" i="41" s="1"/>
  <c r="B5111" i="41"/>
  <c r="B5134" i="41" s="1"/>
  <c r="H5109" i="41"/>
  <c r="H5132" i="41" s="1"/>
  <c r="N5111" i="41"/>
  <c r="N5134" i="41" s="1"/>
  <c r="G5110" i="41"/>
  <c r="G5133" i="41" s="1"/>
  <c r="X5108" i="41"/>
  <c r="J5111" i="41"/>
  <c r="J5134" i="41" s="1"/>
  <c r="U5109" i="41"/>
  <c r="U5132" i="41" s="1"/>
  <c r="L5023" i="41"/>
  <c r="M5023" i="41"/>
  <c r="M5048" i="41"/>
  <c r="L5048" i="41"/>
  <c r="M5050" i="41"/>
  <c r="L5050" i="41"/>
  <c r="M5025" i="41"/>
  <c r="L5025" i="41"/>
  <c r="L5046" i="41"/>
  <c r="M5046" i="41"/>
  <c r="M4989" i="41"/>
  <c r="L5049" i="41"/>
  <c r="M5049" i="41"/>
  <c r="M5027" i="41"/>
  <c r="L5027" i="41"/>
  <c r="L5053" i="41"/>
  <c r="M5053" i="41"/>
  <c r="M5024" i="41"/>
  <c r="L5024" i="41"/>
  <c r="M5028" i="41"/>
  <c r="L5028" i="41"/>
  <c r="M5047" i="41"/>
  <c r="L5047" i="41"/>
  <c r="M5033" i="41"/>
  <c r="L5033" i="41"/>
  <c r="M5051" i="41"/>
  <c r="L5051" i="41"/>
  <c r="M5026" i="41"/>
  <c r="L5026" i="41"/>
  <c r="M5032" i="41"/>
  <c r="L5032" i="41"/>
  <c r="M5031" i="41"/>
  <c r="L5031" i="41"/>
  <c r="G5035" i="41"/>
  <c r="M5055" i="41"/>
  <c r="L5055" i="41"/>
  <c r="M5052" i="41"/>
  <c r="L5052" i="41"/>
  <c r="M5012" i="41"/>
  <c r="M5080" i="41" l="1"/>
  <c r="L5080" i="41"/>
  <c r="X5115" i="41"/>
  <c r="X5116" i="41"/>
  <c r="F5139" i="41"/>
  <c r="X5140" i="41"/>
  <c r="W5119" i="41"/>
  <c r="R5119" i="41" s="1"/>
  <c r="I5120" i="41"/>
  <c r="W5122" i="41"/>
  <c r="R5122" i="41" s="1"/>
  <c r="I5125" i="41"/>
  <c r="F5126" i="41"/>
  <c r="F5140" i="41"/>
  <c r="I5121" i="41"/>
  <c r="I5123" i="41"/>
  <c r="X5124" i="41"/>
  <c r="F5125" i="41"/>
  <c r="W5115" i="41"/>
  <c r="R5115" i="41" s="1"/>
  <c r="I5116" i="41"/>
  <c r="W5117" i="41"/>
  <c r="R5117" i="41" s="1"/>
  <c r="X5141" i="41"/>
  <c r="I5119" i="41"/>
  <c r="X5144" i="41"/>
  <c r="W5121" i="41"/>
  <c r="R5121" i="41" s="1"/>
  <c r="I5122" i="41"/>
  <c r="F5123" i="41"/>
  <c r="X5125" i="41"/>
  <c r="X5149" i="41"/>
  <c r="F5116" i="41"/>
  <c r="F5141" i="41"/>
  <c r="X5120" i="41"/>
  <c r="F5144" i="41"/>
  <c r="I5124" i="41"/>
  <c r="F5149" i="41"/>
  <c r="W5126" i="41"/>
  <c r="R5126" i="41" s="1"/>
  <c r="X5138" i="41"/>
  <c r="W5116" i="41"/>
  <c r="R5116" i="41" s="1"/>
  <c r="F5117" i="41"/>
  <c r="F5118" i="41"/>
  <c r="X5145" i="41"/>
  <c r="X5146" i="41"/>
  <c r="W5124" i="41"/>
  <c r="R5124" i="41" s="1"/>
  <c r="X5147" i="41"/>
  <c r="F5115" i="41"/>
  <c r="I5117" i="41"/>
  <c r="I5118" i="41"/>
  <c r="W5120" i="41"/>
  <c r="R5120" i="41" s="1"/>
  <c r="X5121" i="41"/>
  <c r="F5145" i="41"/>
  <c r="F5122" i="41"/>
  <c r="F5146" i="41"/>
  <c r="F5147" i="41"/>
  <c r="X5126" i="41"/>
  <c r="X5131" i="41"/>
  <c r="I5115" i="41"/>
  <c r="X5117" i="41"/>
  <c r="X5118" i="41"/>
  <c r="X5142" i="41"/>
  <c r="X5119" i="41"/>
  <c r="X5143" i="41"/>
  <c r="F5121" i="41"/>
  <c r="X5123" i="41"/>
  <c r="F5124" i="41"/>
  <c r="X5148" i="41"/>
  <c r="W5125" i="41"/>
  <c r="R5125" i="41" s="1"/>
  <c r="I5126" i="41"/>
  <c r="F5138" i="41"/>
  <c r="X5139" i="41"/>
  <c r="W5118" i="41"/>
  <c r="R5118" i="41" s="1"/>
  <c r="F5142" i="41"/>
  <c r="F5119" i="41"/>
  <c r="F5120" i="41"/>
  <c r="F5143" i="41"/>
  <c r="X5122" i="41"/>
  <c r="W5123" i="41"/>
  <c r="R5123" i="41" s="1"/>
  <c r="F5148" i="41"/>
  <c r="N5157" i="41"/>
  <c r="N5180" i="41" s="1"/>
  <c r="G5156" i="41"/>
  <c r="G5179" i="41" s="1"/>
  <c r="X5154" i="41"/>
  <c r="J5157" i="41"/>
  <c r="J5180" i="41" s="1"/>
  <c r="U5155" i="41"/>
  <c r="U5178" i="41" s="1"/>
  <c r="D5157" i="41"/>
  <c r="D5180" i="41" s="1"/>
  <c r="P5155" i="41"/>
  <c r="P5178" i="41" s="1"/>
  <c r="D5154" i="41"/>
  <c r="D5177" i="41" s="1"/>
  <c r="A5199" i="41"/>
  <c r="S5157" i="41"/>
  <c r="S5180" i="41" s="1"/>
  <c r="B5157" i="41"/>
  <c r="B5180" i="41" s="1"/>
  <c r="H5155" i="41"/>
  <c r="H5178" i="41" s="1"/>
  <c r="L5078" i="41"/>
  <c r="M5078" i="41"/>
  <c r="M5076" i="41"/>
  <c r="L5076" i="41"/>
  <c r="W5093" i="41"/>
  <c r="R5093" i="41" s="1"/>
  <c r="W5098" i="41"/>
  <c r="R5098" i="41" s="1"/>
  <c r="I5100" i="41"/>
  <c r="W5094" i="41"/>
  <c r="R5094" i="41" s="1"/>
  <c r="I5103" i="41"/>
  <c r="W5097" i="41"/>
  <c r="R5097" i="41" s="1"/>
  <c r="I5098" i="41"/>
  <c r="W5103" i="41"/>
  <c r="R5103" i="41" s="1"/>
  <c r="I5094" i="41"/>
  <c r="W5092" i="41"/>
  <c r="R5092" i="41" s="1"/>
  <c r="I5096" i="41"/>
  <c r="I5097" i="41"/>
  <c r="W5099" i="41"/>
  <c r="R5099" i="41" s="1"/>
  <c r="I5102" i="41"/>
  <c r="W5096" i="41"/>
  <c r="R5096" i="41" s="1"/>
  <c r="W5102" i="41"/>
  <c r="R5102" i="41" s="1"/>
  <c r="I5095" i="41"/>
  <c r="I5099" i="41"/>
  <c r="W5100" i="41"/>
  <c r="R5100" i="41" s="1"/>
  <c r="I5101" i="41"/>
  <c r="I5092" i="41"/>
  <c r="I5093" i="41"/>
  <c r="W5095" i="41"/>
  <c r="R5095" i="41" s="1"/>
  <c r="W5101" i="41"/>
  <c r="R5101" i="41" s="1"/>
  <c r="M5096" i="41"/>
  <c r="L5096" i="41"/>
  <c r="L5077" i="41"/>
  <c r="M5077" i="41"/>
  <c r="M5098" i="41"/>
  <c r="L5098" i="41"/>
  <c r="L5101" i="41"/>
  <c r="M5101" i="41"/>
  <c r="M5069" i="41"/>
  <c r="L5069" i="41"/>
  <c r="L5075" i="41"/>
  <c r="M5075" i="41"/>
  <c r="M5073" i="41"/>
  <c r="L5073" i="41"/>
  <c r="G5081" i="41"/>
  <c r="M5094" i="41"/>
  <c r="L5094" i="41"/>
  <c r="M5100" i="41"/>
  <c r="L5100" i="41"/>
  <c r="M5102" i="41"/>
  <c r="L5102" i="41"/>
  <c r="G5104" i="41"/>
  <c r="M5058" i="41"/>
  <c r="M5035" i="41"/>
  <c r="L5095" i="41"/>
  <c r="M5095" i="41"/>
  <c r="L5072" i="41"/>
  <c r="M5072" i="41"/>
  <c r="M5097" i="41"/>
  <c r="L5097" i="41"/>
  <c r="M5103" i="41"/>
  <c r="L5103" i="41"/>
  <c r="M5079" i="41"/>
  <c r="L5079" i="41"/>
  <c r="M5070" i="41"/>
  <c r="L5070" i="41"/>
  <c r="M5099" i="41"/>
  <c r="L5099" i="41"/>
  <c r="M5074" i="41"/>
  <c r="L5074" i="41"/>
  <c r="M5093" i="41"/>
  <c r="L5093" i="41"/>
  <c r="M5092" i="41"/>
  <c r="L5092" i="41"/>
  <c r="L5071" i="41"/>
  <c r="M5071" i="41"/>
  <c r="M5104" i="41" l="1"/>
  <c r="M5118" i="41"/>
  <c r="L5118" i="41"/>
  <c r="L5146" i="41"/>
  <c r="M5146" i="41"/>
  <c r="M5148" i="41"/>
  <c r="L5148" i="41"/>
  <c r="L5117" i="41"/>
  <c r="M5117" i="41"/>
  <c r="M5121" i="41"/>
  <c r="L5121" i="41"/>
  <c r="L5145" i="41"/>
  <c r="M5145" i="41"/>
  <c r="L5124" i="41"/>
  <c r="M5124" i="41"/>
  <c r="X5161" i="41"/>
  <c r="W5164" i="41"/>
  <c r="R5164" i="41" s="1"/>
  <c r="F5187" i="41"/>
  <c r="F5165" i="41"/>
  <c r="I5167" i="41"/>
  <c r="F5168" i="41"/>
  <c r="I5169" i="41"/>
  <c r="F5195" i="41"/>
  <c r="X5177" i="41"/>
  <c r="X5187" i="41"/>
  <c r="X5165" i="41"/>
  <c r="F5170" i="41"/>
  <c r="F5184" i="41"/>
  <c r="F5162" i="41"/>
  <c r="X5164" i="41"/>
  <c r="I5165" i="41"/>
  <c r="F5189" i="41"/>
  <c r="I5170" i="41"/>
  <c r="F5194" i="41"/>
  <c r="I5171" i="41"/>
  <c r="X5195" i="41"/>
  <c r="F5172" i="41"/>
  <c r="I5161" i="41"/>
  <c r="I5162" i="41"/>
  <c r="I5164" i="41"/>
  <c r="X5189" i="41"/>
  <c r="X5194" i="41"/>
  <c r="W5171" i="41"/>
  <c r="R5171" i="41" s="1"/>
  <c r="X5184" i="41"/>
  <c r="X5185" i="41"/>
  <c r="X5162" i="41"/>
  <c r="F5186" i="41"/>
  <c r="X5163" i="41"/>
  <c r="F5164" i="41"/>
  <c r="F5166" i="41"/>
  <c r="W5167" i="41"/>
  <c r="R5167" i="41" s="1"/>
  <c r="X5168" i="41"/>
  <c r="X5192" i="41"/>
  <c r="X5169" i="41"/>
  <c r="X5193" i="41"/>
  <c r="X5172" i="41"/>
  <c r="F5185" i="41"/>
  <c r="W5162" i="41"/>
  <c r="R5162" i="41" s="1"/>
  <c r="X5186" i="41"/>
  <c r="I5163" i="41"/>
  <c r="X5166" i="41"/>
  <c r="I5168" i="41"/>
  <c r="F5192" i="41"/>
  <c r="W5169" i="41"/>
  <c r="R5169" i="41" s="1"/>
  <c r="F5193" i="41"/>
  <c r="X5171" i="41"/>
  <c r="F5161" i="41"/>
  <c r="F5163" i="41"/>
  <c r="F5188" i="41"/>
  <c r="W5165" i="41"/>
  <c r="R5165" i="41" s="1"/>
  <c r="I5166" i="41"/>
  <c r="F5167" i="41"/>
  <c r="X5190" i="41"/>
  <c r="W5168" i="41"/>
  <c r="R5168" i="41" s="1"/>
  <c r="X5191" i="41"/>
  <c r="X5170" i="41"/>
  <c r="F5171" i="41"/>
  <c r="W5161" i="41"/>
  <c r="R5161" i="41" s="1"/>
  <c r="W5163" i="41"/>
  <c r="R5163" i="41" s="1"/>
  <c r="X5188" i="41"/>
  <c r="W5166" i="41"/>
  <c r="R5166" i="41" s="1"/>
  <c r="X5167" i="41"/>
  <c r="F5190" i="41"/>
  <c r="F5191" i="41"/>
  <c r="F5169" i="41"/>
  <c r="W5170" i="41"/>
  <c r="R5170" i="41" s="1"/>
  <c r="W5172" i="41"/>
  <c r="R5172" i="41" s="1"/>
  <c r="I5172" i="41"/>
  <c r="L5140" i="41"/>
  <c r="M5140" i="41"/>
  <c r="L5123" i="41"/>
  <c r="M5123" i="41"/>
  <c r="I5142" i="41"/>
  <c r="W5143" i="41"/>
  <c r="R5143" i="41" s="1"/>
  <c r="I5146" i="41"/>
  <c r="I5147" i="41"/>
  <c r="I5148" i="41"/>
  <c r="W5139" i="41"/>
  <c r="R5139" i="41" s="1"/>
  <c r="W5142" i="41"/>
  <c r="R5142" i="41" s="1"/>
  <c r="W5148" i="41"/>
  <c r="R5148" i="41" s="1"/>
  <c r="I5140" i="41"/>
  <c r="I5143" i="41"/>
  <c r="W5138" i="41"/>
  <c r="R5138" i="41" s="1"/>
  <c r="I5139" i="41"/>
  <c r="W5140" i="41"/>
  <c r="R5140" i="41" s="1"/>
  <c r="I5141" i="41"/>
  <c r="W5144" i="41"/>
  <c r="R5144" i="41" s="1"/>
  <c r="W5141" i="41"/>
  <c r="R5141" i="41" s="1"/>
  <c r="I5149" i="41"/>
  <c r="I5144" i="41"/>
  <c r="I5145" i="41"/>
  <c r="W5146" i="41"/>
  <c r="R5146" i="41" s="1"/>
  <c r="W5147" i="41"/>
  <c r="R5147" i="41" s="1"/>
  <c r="W5149" i="41"/>
  <c r="R5149" i="41" s="1"/>
  <c r="I5138" i="41"/>
  <c r="W5145" i="41"/>
  <c r="R5145" i="41" s="1"/>
  <c r="L5120" i="41"/>
  <c r="M5120" i="41"/>
  <c r="M5081" i="41"/>
  <c r="S5203" i="41"/>
  <c r="S5226" i="41" s="1"/>
  <c r="B5203" i="41"/>
  <c r="B5226" i="41" s="1"/>
  <c r="H5201" i="41"/>
  <c r="H5224" i="41" s="1"/>
  <c r="N5203" i="41"/>
  <c r="N5226" i="41" s="1"/>
  <c r="G5202" i="41"/>
  <c r="G5225" i="41" s="1"/>
  <c r="X5200" i="41"/>
  <c r="J5203" i="41"/>
  <c r="J5226" i="41" s="1"/>
  <c r="U5201" i="41"/>
  <c r="U5224" i="41" s="1"/>
  <c r="D5203" i="41"/>
  <c r="D5226" i="41" s="1"/>
  <c r="P5201" i="41"/>
  <c r="P5224" i="41" s="1"/>
  <c r="D5200" i="41"/>
  <c r="D5223" i="41" s="1"/>
  <c r="A5245" i="41"/>
  <c r="M5126" i="41"/>
  <c r="L5126" i="41"/>
  <c r="L5141" i="41"/>
  <c r="M5141" i="41"/>
  <c r="L5116" i="41"/>
  <c r="M5116" i="41"/>
  <c r="L5139" i="41"/>
  <c r="M5139" i="41"/>
  <c r="M5143" i="41"/>
  <c r="L5143" i="41"/>
  <c r="G5127" i="41"/>
  <c r="L5138" i="41"/>
  <c r="M5138" i="41"/>
  <c r="L5149" i="41"/>
  <c r="M5149" i="41"/>
  <c r="L5115" i="41"/>
  <c r="M5115" i="41"/>
  <c r="L5144" i="41"/>
  <c r="M5144" i="41"/>
  <c r="G5150" i="41"/>
  <c r="M5119" i="41"/>
  <c r="L5119" i="41"/>
  <c r="L5147" i="41"/>
  <c r="M5147" i="41"/>
  <c r="L5125" i="41"/>
  <c r="M5125" i="41"/>
  <c r="L5122" i="41"/>
  <c r="M5122" i="41"/>
  <c r="L5142" i="41"/>
  <c r="M5142" i="41"/>
  <c r="M5189" i="41" l="1"/>
  <c r="L5189" i="41"/>
  <c r="M5188" i="41"/>
  <c r="L5188" i="41"/>
  <c r="M5172" i="41"/>
  <c r="L5172" i="41"/>
  <c r="L5163" i="41"/>
  <c r="M5163" i="41"/>
  <c r="I5185" i="41"/>
  <c r="I5186" i="41"/>
  <c r="I5188" i="41"/>
  <c r="I5190" i="41"/>
  <c r="I5191" i="41"/>
  <c r="I5192" i="41"/>
  <c r="I5193" i="41"/>
  <c r="W5188" i="41"/>
  <c r="R5188" i="41" s="1"/>
  <c r="W5190" i="41"/>
  <c r="R5190" i="41" s="1"/>
  <c r="W5191" i="41"/>
  <c r="R5191" i="41" s="1"/>
  <c r="W5184" i="41"/>
  <c r="R5184" i="41" s="1"/>
  <c r="W5187" i="41"/>
  <c r="R5187" i="41" s="1"/>
  <c r="W5195" i="41"/>
  <c r="R5195" i="41" s="1"/>
  <c r="I5187" i="41"/>
  <c r="I5189" i="41"/>
  <c r="W5194" i="41"/>
  <c r="R5194" i="41" s="1"/>
  <c r="W5189" i="41"/>
  <c r="R5189" i="41" s="1"/>
  <c r="I5195" i="41"/>
  <c r="W5185" i="41"/>
  <c r="R5185" i="41" s="1"/>
  <c r="W5186" i="41"/>
  <c r="R5186" i="41" s="1"/>
  <c r="W5192" i="41"/>
  <c r="R5192" i="41" s="1"/>
  <c r="W5193" i="41"/>
  <c r="R5193" i="41" s="1"/>
  <c r="I5194" i="41"/>
  <c r="I5184" i="41"/>
  <c r="L5161" i="41"/>
  <c r="M5161" i="41"/>
  <c r="L5193" i="41"/>
  <c r="M5193" i="41"/>
  <c r="M5169" i="41"/>
  <c r="L5169" i="41"/>
  <c r="M5162" i="41"/>
  <c r="L5162" i="41"/>
  <c r="M5164" i="41"/>
  <c r="L5164" i="41"/>
  <c r="L5166" i="41"/>
  <c r="M5166" i="41"/>
  <c r="M5192" i="41"/>
  <c r="L5192" i="41"/>
  <c r="M5185" i="41"/>
  <c r="L5185" i="41"/>
  <c r="L5170" i="41"/>
  <c r="M5170" i="41"/>
  <c r="L5168" i="41"/>
  <c r="M5168" i="41"/>
  <c r="L5184" i="41"/>
  <c r="M5184" i="41"/>
  <c r="L5195" i="41"/>
  <c r="M5195" i="41"/>
  <c r="G5196" i="41"/>
  <c r="M5150" i="41"/>
  <c r="W5207" i="41"/>
  <c r="R5207" i="41" s="1"/>
  <c r="F5208" i="41"/>
  <c r="X5232" i="41"/>
  <c r="X5210" i="41"/>
  <c r="F5213" i="41"/>
  <c r="F5214" i="41"/>
  <c r="X5239" i="41"/>
  <c r="X5218" i="41"/>
  <c r="F5209" i="41"/>
  <c r="F5232" i="41"/>
  <c r="F5212" i="41"/>
  <c r="X5215" i="41"/>
  <c r="F5216" i="41"/>
  <c r="F5240" i="41"/>
  <c r="F5230" i="41"/>
  <c r="I5209" i="41"/>
  <c r="I5212" i="41"/>
  <c r="F5236" i="41"/>
  <c r="I5215" i="41"/>
  <c r="X5216" i="41"/>
  <c r="I5218" i="41"/>
  <c r="X5207" i="41"/>
  <c r="I5207" i="41"/>
  <c r="W5209" i="41"/>
  <c r="R5209" i="41" s="1"/>
  <c r="X5211" i="41"/>
  <c r="X5236" i="41"/>
  <c r="I5214" i="41"/>
  <c r="W5215" i="41"/>
  <c r="R5215" i="41" s="1"/>
  <c r="F5217" i="41"/>
  <c r="X5223" i="41"/>
  <c r="I5208" i="41"/>
  <c r="W5210" i="41"/>
  <c r="R5210" i="41" s="1"/>
  <c r="F5235" i="41"/>
  <c r="W5213" i="41"/>
  <c r="R5213" i="41" s="1"/>
  <c r="F5237" i="41"/>
  <c r="I5217" i="41"/>
  <c r="X5230" i="41"/>
  <c r="W5208" i="41"/>
  <c r="R5208" i="41" s="1"/>
  <c r="F5211" i="41"/>
  <c r="W5212" i="41"/>
  <c r="R5212" i="41" s="1"/>
  <c r="X5235" i="41"/>
  <c r="X5214" i="41"/>
  <c r="X5237" i="41"/>
  <c r="W5217" i="41"/>
  <c r="R5217" i="41" s="1"/>
  <c r="W5218" i="41"/>
  <c r="R5218" i="41" s="1"/>
  <c r="X5240" i="41"/>
  <c r="X5217" i="41"/>
  <c r="X5231" i="41"/>
  <c r="F5210" i="41"/>
  <c r="X5233" i="41"/>
  <c r="X5234" i="41"/>
  <c r="I5211" i="41"/>
  <c r="X5213" i="41"/>
  <c r="W5214" i="41"/>
  <c r="R5214" i="41" s="1"/>
  <c r="X5238" i="41"/>
  <c r="I5216" i="41"/>
  <c r="F5241" i="41"/>
  <c r="X5241" i="41"/>
  <c r="F5207" i="41"/>
  <c r="F5231" i="41"/>
  <c r="X5208" i="41"/>
  <c r="X5209" i="41"/>
  <c r="I5210" i="41"/>
  <c r="F5233" i="41"/>
  <c r="F5234" i="41"/>
  <c r="W5211" i="41"/>
  <c r="R5211" i="41" s="1"/>
  <c r="X5212" i="41"/>
  <c r="I5213" i="41"/>
  <c r="F5238" i="41"/>
  <c r="F5215" i="41"/>
  <c r="W5216" i="41"/>
  <c r="R5216" i="41" s="1"/>
  <c r="F5218" i="41"/>
  <c r="F5239" i="41"/>
  <c r="M5127" i="41"/>
  <c r="J5249" i="41"/>
  <c r="J5272" i="41" s="1"/>
  <c r="U5247" i="41"/>
  <c r="U5270" i="41" s="1"/>
  <c r="D5246" i="41"/>
  <c r="D5269" i="41" s="1"/>
  <c r="A5291" i="41"/>
  <c r="D5249" i="41"/>
  <c r="D5272" i="41" s="1"/>
  <c r="P5247" i="41"/>
  <c r="P5270" i="41" s="1"/>
  <c r="S5249" i="41"/>
  <c r="S5272" i="41" s="1"/>
  <c r="B5249" i="41"/>
  <c r="B5272" i="41" s="1"/>
  <c r="H5247" i="41"/>
  <c r="H5270" i="41" s="1"/>
  <c r="N5249" i="41"/>
  <c r="N5272" i="41" s="1"/>
  <c r="G5248" i="41"/>
  <c r="G5271" i="41" s="1"/>
  <c r="X5246" i="41"/>
  <c r="M5191" i="41"/>
  <c r="L5191" i="41"/>
  <c r="G5173" i="41"/>
  <c r="M5186" i="41"/>
  <c r="L5186" i="41"/>
  <c r="M5190" i="41"/>
  <c r="L5190" i="41"/>
  <c r="M5187" i="41"/>
  <c r="L5187" i="41"/>
  <c r="M5167" i="41"/>
  <c r="L5167" i="41"/>
  <c r="M5171" i="41"/>
  <c r="L5171" i="41"/>
  <c r="L5194" i="41"/>
  <c r="M5194" i="41"/>
  <c r="L5165" i="41"/>
  <c r="M5165" i="41"/>
  <c r="M5240" i="41" l="1"/>
  <c r="L5240" i="41"/>
  <c r="M5208" i="41"/>
  <c r="L5208" i="41"/>
  <c r="M5213" i="41"/>
  <c r="L5213" i="41"/>
  <c r="L5230" i="41"/>
  <c r="M5230" i="41"/>
  <c r="I5231" i="41"/>
  <c r="I5233" i="41"/>
  <c r="I5234" i="41"/>
  <c r="I5235" i="41"/>
  <c r="I5237" i="41"/>
  <c r="I5238" i="41"/>
  <c r="W5231" i="41"/>
  <c r="R5231" i="41" s="1"/>
  <c r="W5233" i="41"/>
  <c r="R5233" i="41" s="1"/>
  <c r="W5234" i="41"/>
  <c r="R5234" i="41" s="1"/>
  <c r="W5238" i="41"/>
  <c r="R5238" i="41" s="1"/>
  <c r="I5230" i="41"/>
  <c r="W5232" i="41"/>
  <c r="R5232" i="41" s="1"/>
  <c r="I5239" i="41"/>
  <c r="W5240" i="41"/>
  <c r="R5240" i="41" s="1"/>
  <c r="W5241" i="41"/>
  <c r="R5241" i="41" s="1"/>
  <c r="W5239" i="41"/>
  <c r="R5239" i="41" s="1"/>
  <c r="I5232" i="41"/>
  <c r="I5236" i="41"/>
  <c r="I5240" i="41"/>
  <c r="I5241" i="41"/>
  <c r="W5230" i="41"/>
  <c r="R5230" i="41" s="1"/>
  <c r="W5236" i="41"/>
  <c r="R5236" i="41" s="1"/>
  <c r="W5235" i="41"/>
  <c r="R5235" i="41" s="1"/>
  <c r="W5237" i="41"/>
  <c r="R5237" i="41" s="1"/>
  <c r="M5216" i="41"/>
  <c r="L5216" i="41"/>
  <c r="L5215" i="41"/>
  <c r="M5215" i="41"/>
  <c r="M5210" i="41"/>
  <c r="L5210" i="41"/>
  <c r="M5196" i="41"/>
  <c r="L5212" i="41"/>
  <c r="M5212" i="41"/>
  <c r="G5219" i="41"/>
  <c r="M5234" i="41"/>
  <c r="L5234" i="41"/>
  <c r="M5237" i="41"/>
  <c r="L5237" i="41"/>
  <c r="M5232" i="41"/>
  <c r="L5232" i="41"/>
  <c r="M5241" i="41"/>
  <c r="L5241" i="41"/>
  <c r="M5233" i="41"/>
  <c r="L5233" i="41"/>
  <c r="L5214" i="41"/>
  <c r="M5214" i="41"/>
  <c r="M5236" i="41"/>
  <c r="L5236" i="41"/>
  <c r="I5254" i="41"/>
  <c r="X5255" i="41"/>
  <c r="I5256" i="41"/>
  <c r="F5257" i="41"/>
  <c r="F5258" i="41"/>
  <c r="I5259" i="41"/>
  <c r="X5260" i="41"/>
  <c r="X5284" i="41"/>
  <c r="F5261" i="41"/>
  <c r="F5276" i="41"/>
  <c r="F5254" i="41"/>
  <c r="W5255" i="41"/>
  <c r="R5255" i="41" s="1"/>
  <c r="W5259" i="41"/>
  <c r="R5259" i="41" s="1"/>
  <c r="F5284" i="41"/>
  <c r="F5253" i="41"/>
  <c r="X5277" i="41"/>
  <c r="W5254" i="41"/>
  <c r="R5254" i="41" s="1"/>
  <c r="X5282" i="41"/>
  <c r="F5262" i="41"/>
  <c r="X5263" i="41"/>
  <c r="F5287" i="41"/>
  <c r="W5264" i="41"/>
  <c r="R5264" i="41" s="1"/>
  <c r="X5253" i="41"/>
  <c r="F5277" i="41"/>
  <c r="W5258" i="41"/>
  <c r="R5258" i="41" s="1"/>
  <c r="F5282" i="41"/>
  <c r="F5259" i="41"/>
  <c r="W5262" i="41"/>
  <c r="R5262" i="41" s="1"/>
  <c r="X5254" i="41"/>
  <c r="F5278" i="41"/>
  <c r="F5256" i="41"/>
  <c r="X5257" i="41"/>
  <c r="X5259" i="41"/>
  <c r="W5260" i="41"/>
  <c r="R5260" i="41" s="1"/>
  <c r="X5287" i="41"/>
  <c r="F5286" i="41"/>
  <c r="X5264" i="41"/>
  <c r="W5253" i="41"/>
  <c r="R5253" i="41" s="1"/>
  <c r="X5278" i="41"/>
  <c r="X5256" i="41"/>
  <c r="W5257" i="41"/>
  <c r="R5257" i="41" s="1"/>
  <c r="I5264" i="41"/>
  <c r="I5253" i="41"/>
  <c r="I5255" i="41"/>
  <c r="F5279" i="41"/>
  <c r="W5256" i="41"/>
  <c r="R5256" i="41" s="1"/>
  <c r="X5280" i="41"/>
  <c r="X5258" i="41"/>
  <c r="X5281" i="41"/>
  <c r="F5283" i="41"/>
  <c r="F5260" i="41"/>
  <c r="I5261" i="41"/>
  <c r="X5285" i="41"/>
  <c r="F5263" i="41"/>
  <c r="F5264" i="41"/>
  <c r="I5262" i="41"/>
  <c r="W5261" i="41"/>
  <c r="R5261" i="41" s="1"/>
  <c r="X5262" i="41"/>
  <c r="X5286" i="41"/>
  <c r="X5269" i="41"/>
  <c r="X5276" i="41"/>
  <c r="F5255" i="41"/>
  <c r="X5279" i="41"/>
  <c r="I5257" i="41"/>
  <c r="F5280" i="41"/>
  <c r="I5258" i="41"/>
  <c r="F5281" i="41"/>
  <c r="X5283" i="41"/>
  <c r="I5260" i="41"/>
  <c r="X5261" i="41"/>
  <c r="F5285" i="41"/>
  <c r="I5263" i="41"/>
  <c r="W5263" i="41"/>
  <c r="R5263" i="41" s="1"/>
  <c r="N5295" i="41"/>
  <c r="N5318" i="41" s="1"/>
  <c r="G5294" i="41"/>
  <c r="G5317" i="41" s="1"/>
  <c r="X5292" i="41"/>
  <c r="J5295" i="41"/>
  <c r="J5318" i="41" s="1"/>
  <c r="U5293" i="41"/>
  <c r="U5316" i="41" s="1"/>
  <c r="D5295" i="41"/>
  <c r="D5318" i="41" s="1"/>
  <c r="P5293" i="41"/>
  <c r="P5316" i="41" s="1"/>
  <c r="D5292" i="41"/>
  <c r="D5315" i="41" s="1"/>
  <c r="S5295" i="41"/>
  <c r="S5318" i="41" s="1"/>
  <c r="B5295" i="41"/>
  <c r="B5318" i="41" s="1"/>
  <c r="H5293" i="41"/>
  <c r="H5316" i="41" s="1"/>
  <c r="L5207" i="41"/>
  <c r="M5207" i="41"/>
  <c r="M5235" i="41"/>
  <c r="L5235" i="41"/>
  <c r="M5211" i="41"/>
  <c r="L5211" i="41"/>
  <c r="M5231" i="41"/>
  <c r="L5231" i="41"/>
  <c r="M5218" i="41"/>
  <c r="L5218" i="41"/>
  <c r="M5173" i="41"/>
  <c r="M5209" i="41"/>
  <c r="L5209" i="41"/>
  <c r="M5238" i="41"/>
  <c r="L5238" i="41"/>
  <c r="M5217" i="41"/>
  <c r="L5217" i="41"/>
  <c r="G5242" i="41"/>
  <c r="L5239" i="41"/>
  <c r="M5239" i="41"/>
  <c r="M5277" i="41" l="1"/>
  <c r="L5277" i="41"/>
  <c r="M5253" i="41"/>
  <c r="L5253" i="41"/>
  <c r="M5219" i="41"/>
  <c r="L5261" i="41"/>
  <c r="M5261" i="41"/>
  <c r="L5258" i="41"/>
  <c r="M5258" i="41"/>
  <c r="M5279" i="41"/>
  <c r="L5279" i="41"/>
  <c r="L5260" i="41"/>
  <c r="M5260" i="41"/>
  <c r="M5276" i="41"/>
  <c r="L5276" i="41"/>
  <c r="M5285" i="41"/>
  <c r="L5285" i="41"/>
  <c r="M5264" i="41"/>
  <c r="L5264" i="41"/>
  <c r="M5254" i="41"/>
  <c r="L5254" i="41"/>
  <c r="G5265" i="41"/>
  <c r="W5299" i="41"/>
  <c r="R5299" i="41" s="1"/>
  <c r="X5300" i="41"/>
  <c r="X5301" i="41"/>
  <c r="I5302" i="41"/>
  <c r="F5305" i="41"/>
  <c r="X5329" i="41"/>
  <c r="I5306" i="41"/>
  <c r="W5308" i="41"/>
  <c r="R5308" i="41" s="1"/>
  <c r="I5310" i="41"/>
  <c r="W5302" i="41"/>
  <c r="R5302" i="41" s="1"/>
  <c r="X5303" i="41"/>
  <c r="W5304" i="41"/>
  <c r="R5304" i="41" s="1"/>
  <c r="F5329" i="41"/>
  <c r="I5307" i="41"/>
  <c r="X5315" i="41"/>
  <c r="I5299" i="41"/>
  <c r="I5300" i="41"/>
  <c r="F5324" i="41"/>
  <c r="X5327" i="41"/>
  <c r="X5308" i="41"/>
  <c r="I5309" i="41"/>
  <c r="W5310" i="41"/>
  <c r="R5310" i="41" s="1"/>
  <c r="X5322" i="41"/>
  <c r="W5300" i="41"/>
  <c r="R5300" i="41" s="1"/>
  <c r="X5324" i="41"/>
  <c r="F5303" i="41"/>
  <c r="X5304" i="41"/>
  <c r="F5327" i="41"/>
  <c r="I5305" i="41"/>
  <c r="X5307" i="41"/>
  <c r="F5309" i="41"/>
  <c r="F5301" i="41"/>
  <c r="I5303" i="41"/>
  <c r="W5307" i="41"/>
  <c r="R5307" i="41" s="1"/>
  <c r="W5309" i="41"/>
  <c r="R5309" i="41" s="1"/>
  <c r="X5310" i="41"/>
  <c r="W5306" i="41"/>
  <c r="R5306" i="41" s="1"/>
  <c r="X5332" i="41"/>
  <c r="F5322" i="41"/>
  <c r="X5299" i="41"/>
  <c r="W5301" i="41"/>
  <c r="R5301" i="41" s="1"/>
  <c r="X5302" i="41"/>
  <c r="F5304" i="41"/>
  <c r="W5305" i="41"/>
  <c r="R5305" i="41" s="1"/>
  <c r="F5306" i="41"/>
  <c r="F5308" i="41"/>
  <c r="X5333" i="41"/>
  <c r="F5299" i="41"/>
  <c r="F5323" i="41"/>
  <c r="F5325" i="41"/>
  <c r="X5326" i="41"/>
  <c r="I5304" i="41"/>
  <c r="X5328" i="41"/>
  <c r="F5307" i="41"/>
  <c r="F5331" i="41"/>
  <c r="X5309" i="41"/>
  <c r="F5333" i="41"/>
  <c r="F5300" i="41"/>
  <c r="X5323" i="41"/>
  <c r="I5301" i="41"/>
  <c r="X5325" i="41"/>
  <c r="F5302" i="41"/>
  <c r="W5303" i="41"/>
  <c r="R5303" i="41" s="1"/>
  <c r="F5326" i="41"/>
  <c r="F5328" i="41"/>
  <c r="X5305" i="41"/>
  <c r="X5306" i="41"/>
  <c r="I5308" i="41"/>
  <c r="X5331" i="41"/>
  <c r="F5310" i="41"/>
  <c r="F5330" i="41"/>
  <c r="F5332" i="41"/>
  <c r="X5330" i="41"/>
  <c r="M5283" i="41"/>
  <c r="L5283" i="41"/>
  <c r="I5276" i="41"/>
  <c r="I5278" i="41"/>
  <c r="W5279" i="41"/>
  <c r="R5279" i="41" s="1"/>
  <c r="W5280" i="41"/>
  <c r="R5280" i="41" s="1"/>
  <c r="W5281" i="41"/>
  <c r="R5281" i="41" s="1"/>
  <c r="I5283" i="41"/>
  <c r="I5285" i="41"/>
  <c r="W5283" i="41"/>
  <c r="R5283" i="41" s="1"/>
  <c r="I5279" i="41"/>
  <c r="I5280" i="41"/>
  <c r="I5281" i="41"/>
  <c r="W5284" i="41"/>
  <c r="R5284" i="41" s="1"/>
  <c r="I5286" i="41"/>
  <c r="W5286" i="41"/>
  <c r="R5286" i="41" s="1"/>
  <c r="W5276" i="41"/>
  <c r="R5276" i="41" s="1"/>
  <c r="I5277" i="41"/>
  <c r="W5282" i="41"/>
  <c r="R5282" i="41" s="1"/>
  <c r="I5284" i="41"/>
  <c r="W5285" i="41"/>
  <c r="R5285" i="41" s="1"/>
  <c r="W5277" i="41"/>
  <c r="R5277" i="41" s="1"/>
  <c r="W5287" i="41"/>
  <c r="R5287" i="41" s="1"/>
  <c r="W5278" i="41"/>
  <c r="R5278" i="41" s="1"/>
  <c r="I5282" i="41"/>
  <c r="I5287" i="41"/>
  <c r="M5263" i="41"/>
  <c r="L5263" i="41"/>
  <c r="M5257" i="41"/>
  <c r="L5257" i="41"/>
  <c r="M5286" i="41"/>
  <c r="L5286" i="41"/>
  <c r="M5287" i="41"/>
  <c r="L5287" i="41"/>
  <c r="M5284" i="41"/>
  <c r="L5284" i="41"/>
  <c r="M5242" i="41"/>
  <c r="M5278" i="41"/>
  <c r="L5278" i="41"/>
  <c r="M5262" i="41"/>
  <c r="L5262" i="41"/>
  <c r="M5282" i="41"/>
  <c r="L5282" i="41"/>
  <c r="G5288" i="41"/>
  <c r="M5255" i="41"/>
  <c r="L5255" i="41"/>
  <c r="M5256" i="41"/>
  <c r="L5256" i="41"/>
  <c r="M5280" i="41"/>
  <c r="L5280" i="41"/>
  <c r="M5281" i="41"/>
  <c r="L5281" i="41"/>
  <c r="M5259" i="41"/>
  <c r="L5259" i="41"/>
  <c r="L5300" i="41" l="1"/>
  <c r="M5300" i="41"/>
  <c r="M5302" i="41"/>
  <c r="L5302" i="41"/>
  <c r="M5330" i="41"/>
  <c r="L5330" i="41"/>
  <c r="M5324" i="41"/>
  <c r="L5324" i="41"/>
  <c r="M5309" i="41"/>
  <c r="L5309" i="41"/>
  <c r="G5311" i="41"/>
  <c r="L5299" i="41"/>
  <c r="M5299" i="41"/>
  <c r="M5288" i="41"/>
  <c r="M5333" i="41"/>
  <c r="L5333" i="41"/>
  <c r="G5334" i="41"/>
  <c r="L5322" i="41"/>
  <c r="M5322" i="41"/>
  <c r="W5323" i="41"/>
  <c r="R5323" i="41" s="1"/>
  <c r="I5325" i="41"/>
  <c r="I5326" i="41"/>
  <c r="I5328" i="41"/>
  <c r="W5325" i="41"/>
  <c r="R5325" i="41" s="1"/>
  <c r="W5326" i="41"/>
  <c r="R5326" i="41" s="1"/>
  <c r="W5328" i="41"/>
  <c r="R5328" i="41" s="1"/>
  <c r="W5333" i="41"/>
  <c r="R5333" i="41" s="1"/>
  <c r="I5323" i="41"/>
  <c r="I5329" i="41"/>
  <c r="W5330" i="41"/>
  <c r="R5330" i="41" s="1"/>
  <c r="I5331" i="41"/>
  <c r="I5332" i="41"/>
  <c r="W5322" i="41"/>
  <c r="R5322" i="41" s="1"/>
  <c r="W5329" i="41"/>
  <c r="R5329" i="41" s="1"/>
  <c r="W5332" i="41"/>
  <c r="R5332" i="41" s="1"/>
  <c r="I5333" i="41"/>
  <c r="I5324" i="41"/>
  <c r="I5327" i="41"/>
  <c r="I5330" i="41"/>
  <c r="W5324" i="41"/>
  <c r="R5324" i="41" s="1"/>
  <c r="W5327" i="41"/>
  <c r="R5327" i="41" s="1"/>
  <c r="W5331" i="41"/>
  <c r="R5331" i="41" s="1"/>
  <c r="I5322" i="41"/>
  <c r="M5305" i="41"/>
  <c r="L5305" i="41"/>
  <c r="M5332" i="41"/>
  <c r="L5332" i="41"/>
  <c r="L5307" i="41"/>
  <c r="M5307" i="41"/>
  <c r="M5329" i="41"/>
  <c r="L5329" i="41"/>
  <c r="L5331" i="41"/>
  <c r="M5331" i="41"/>
  <c r="M5325" i="41"/>
  <c r="L5325" i="41"/>
  <c r="M5328" i="41"/>
  <c r="L5328" i="41"/>
  <c r="M5265" i="41"/>
  <c r="M5310" i="41"/>
  <c r="L5310" i="41"/>
  <c r="M5308" i="41"/>
  <c r="L5308" i="41"/>
  <c r="M5306" i="41"/>
  <c r="L5306" i="41"/>
  <c r="M5323" i="41"/>
  <c r="L5323" i="41"/>
  <c r="L5326" i="41"/>
  <c r="M5326" i="41"/>
  <c r="M5304" i="41"/>
  <c r="L5304" i="41"/>
  <c r="M5327" i="41"/>
  <c r="L5327" i="41"/>
  <c r="L5303" i="41"/>
  <c r="M5303" i="41"/>
  <c r="M5301" i="41"/>
  <c r="L5301" i="41"/>
  <c r="M5311" i="41" l="1"/>
  <c r="M5334" i="41"/>
</calcChain>
</file>

<file path=xl/sharedStrings.xml><?xml version="1.0" encoding="utf-8"?>
<sst xmlns="http://schemas.openxmlformats.org/spreadsheetml/2006/main" count="6952" uniqueCount="157">
  <si>
    <t>Informes de la congregación</t>
  </si>
  <si>
    <t>PREDICACIÓN Y ASISTENCIA A LAS REUNIONES (S-1)</t>
  </si>
  <si>
    <r>
      <t>Introduzca el informe y haga clic en </t>
    </r>
    <r>
      <rPr>
        <i/>
        <sz val="12"/>
        <color theme="1" tint="0.499984740745262"/>
        <rFont val="Calibri"/>
        <family val="2"/>
        <scheme val="minor"/>
      </rPr>
      <t>Enviar</t>
    </r>
    <r>
      <rPr>
        <sz val="12"/>
        <color theme="1" tint="0.499984740745262"/>
        <rFont val="Calibri"/>
        <family val="2"/>
        <scheme val="minor"/>
      </rPr>
      <t>.</t>
    </r>
  </si>
  <si>
    <t>Publicadores activos</t>
  </si>
  <si>
    <t>Cuente todas las personas de la congregación que informaron alguna participación en el ministerio un mes o más durante los pasados seis meses.</t>
  </si>
  <si>
    <t>Promedio de asistencia a las reuniones del fin de semana</t>
  </si>
  <si>
    <t>Publicadores</t>
  </si>
  <si>
    <t>Cantidad de informes</t>
  </si>
  <si>
    <t>Publicaciones (impresas y electrónicas)</t>
  </si>
  <si>
    <t>Presentaciones de videos</t>
  </si>
  <si>
    <t>Horas</t>
  </si>
  <si>
    <t>Revisitas</t>
  </si>
  <si>
    <t>Cursos bíblicos</t>
  </si>
  <si>
    <t>Precursores auxiliares</t>
  </si>
  <si>
    <t>Precursores regulares</t>
  </si>
  <si>
    <t>REGISTRO DE ASISTENCIA A LAS REUNIONES DE CONGREGACIÓN</t>
  </si>
  <si>
    <t>Reunión de entre semana</t>
  </si>
  <si>
    <t>Año de servicio</t>
  </si>
  <si>
    <t>Primera Semana</t>
  </si>
  <si>
    <t>Segunda Semana</t>
  </si>
  <si>
    <t>Tercera Semana</t>
  </si>
  <si>
    <t>Cuarta Semana</t>
  </si>
  <si>
    <t>Quinta Semana</t>
  </si>
  <si>
    <t>Número de reuniones</t>
  </si>
  <si>
    <t>Asistencia total</t>
  </si>
  <si>
    <t>Promedio de asistencia semanal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</si>
  <si>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</si>
  <si>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</si>
  <si>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</si>
  <si>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</si>
  <si>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</si>
  <si>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</si>
  <si>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</si>
  <si>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</si>
  <si>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</si>
  <si>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</si>
  <si>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</si>
  <si>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</si>
  <si>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Promedio de asistencia mensual</t>
  </si>
  <si>
    <t>Reunión del fin de semana</t>
  </si>
  <si>
    <t>S-88-S 12/18</t>
  </si>
  <si>
    <t xml:space="preserve">Asistencias </t>
  </si>
  <si>
    <t>Reunión de entresemana</t>
  </si>
  <si>
    <t>Mes</t>
  </si>
  <si>
    <t>D</t>
  </si>
  <si>
    <t>L</t>
  </si>
  <si>
    <t>M</t>
  </si>
  <si>
    <t>J</t>
  </si>
  <si>
    <t>V</t>
  </si>
  <si>
    <t>S</t>
  </si>
  <si>
    <t>Nombre</t>
  </si>
  <si>
    <t>Nombre completo</t>
  </si>
  <si>
    <t>Fecha de nacimiento</t>
  </si>
  <si>
    <t>Edad</t>
  </si>
  <si>
    <t>Fecha de bautismo</t>
  </si>
  <si>
    <t>Años bautizado</t>
  </si>
  <si>
    <t>Grupo</t>
  </si>
  <si>
    <t>Sup. Grupo</t>
  </si>
  <si>
    <t>Sexo</t>
  </si>
  <si>
    <t>Privilegio</t>
  </si>
  <si>
    <t>Tipo Publicador</t>
  </si>
  <si>
    <t>Ungido</t>
  </si>
  <si>
    <t>Estatus</t>
  </si>
  <si>
    <t>Predicó este mes</t>
  </si>
  <si>
    <t>Meses sin predicar consecutivos</t>
  </si>
  <si>
    <t>Meses a predicar</t>
  </si>
  <si>
    <t>Meses con actividad</t>
  </si>
  <si>
    <t>Calle</t>
  </si>
  <si>
    <t>Núm</t>
  </si>
  <si>
    <t>Colonia</t>
  </si>
  <si>
    <t>Teléfono fijo</t>
  </si>
  <si>
    <t>Teléfono móvil</t>
  </si>
  <si>
    <t>Contacto de emergencia</t>
  </si>
  <si>
    <t>Tel. Contacto de emergencia</t>
  </si>
  <si>
    <t>Soria Liguez, Jaime</t>
  </si>
  <si>
    <t>Hombre</t>
  </si>
  <si>
    <t>Anciano</t>
  </si>
  <si>
    <t>Precursor regular</t>
  </si>
  <si>
    <t>Soria, Delia Ortega de</t>
  </si>
  <si>
    <t>Mujer</t>
  </si>
  <si>
    <t>Publicador</t>
  </si>
  <si>
    <t>Siervo ministerial</t>
  </si>
  <si>
    <t>Jaime Soria</t>
  </si>
  <si>
    <t>Orduño Molina, Jonathan Israel</t>
  </si>
  <si>
    <t>Ruíz Aldaco, Alan Israel</t>
  </si>
  <si>
    <t>Liñán Cortina, Julia</t>
  </si>
  <si>
    <t>Orduño, Debany Cortinas Delgadillo de</t>
  </si>
  <si>
    <t>Ruíz, Merary Rubí Sánchez Sosa de</t>
  </si>
  <si>
    <t>Lara Enriquez, José Mario</t>
  </si>
  <si>
    <t>Vidal Muñoz, Benjamín</t>
  </si>
  <si>
    <t>Faz, Marinela Castañeda Arteaga de</t>
  </si>
  <si>
    <t>Molina Durán, Gloria</t>
  </si>
  <si>
    <t>Zúñiga, Juanita</t>
  </si>
  <si>
    <t>Garza Rodríguez, Daniel</t>
  </si>
  <si>
    <t>Garza, María Magdalena Coronado Salas de</t>
  </si>
  <si>
    <t>Medina, Priscila Raquel Oviedo Canizales de</t>
  </si>
  <si>
    <t>Sifuentes, Irene Salas Álvarez de</t>
  </si>
  <si>
    <t>ID</t>
  </si>
  <si>
    <t>Mes enviado</t>
  </si>
  <si>
    <t>Año de Servicio</t>
  </si>
  <si>
    <t>Predicó en el mes</t>
  </si>
  <si>
    <t>Notas</t>
  </si>
  <si>
    <t>Horas Acreditadas
(PR)</t>
  </si>
  <si>
    <t>Horas Totales
(PR)</t>
  </si>
  <si>
    <t>Estatus Mes anterior</t>
  </si>
  <si>
    <t>Precursor auxiliar</t>
  </si>
  <si>
    <t/>
  </si>
  <si>
    <t>Total</t>
  </si>
  <si>
    <t>Superintenente</t>
  </si>
  <si>
    <t>Auxiliar</t>
  </si>
  <si>
    <t>Activos</t>
  </si>
  <si>
    <t>Irregulares</t>
  </si>
  <si>
    <t>Activos + Irregulares</t>
  </si>
  <si>
    <t>Inactivos</t>
  </si>
  <si>
    <t>Modesto Castro</t>
  </si>
  <si>
    <t>Jonathan Orduño</t>
  </si>
  <si>
    <t>Alan Ruíz</t>
  </si>
  <si>
    <t>Alfredo Faz</t>
  </si>
  <si>
    <t>Mario Lara</t>
  </si>
  <si>
    <t>Daniel Medina</t>
  </si>
  <si>
    <t>Luis Puebla</t>
  </si>
  <si>
    <t>Etiquetas de columna</t>
  </si>
  <si>
    <t>2024</t>
  </si>
  <si>
    <t>2025</t>
  </si>
  <si>
    <t>Promedio</t>
  </si>
  <si>
    <t>Etiquetas de fila</t>
  </si>
  <si>
    <t>Publicador:</t>
  </si>
  <si>
    <t>REGISTRO  DE  PUBLICADOR  DE  LA CONGREGACIÓN</t>
  </si>
  <si>
    <t>Nombre:</t>
  </si>
  <si>
    <r>
      <t>Fecha  de  nacimiento:</t>
    </r>
    <r>
      <rPr>
        <sz val="11"/>
        <rFont val="Palatino Linotype"/>
        <family val="1"/>
      </rPr>
      <t/>
    </r>
  </si>
  <si>
    <t>Fecha  de  bautismo:</t>
  </si>
  <si>
    <t>Otras ovejas</t>
  </si>
  <si>
    <t>Precursor especial</t>
  </si>
  <si>
    <t>Misionero que sirve en el campo</t>
  </si>
  <si>
    <t>Participación
en el
ministerio</t>
  </si>
  <si>
    <r>
      <t xml:space="preserve">Horas
</t>
    </r>
    <r>
      <rPr>
        <sz val="10"/>
        <rFont val="Calibri"/>
        <family val="2"/>
        <scheme val="minor"/>
      </rPr>
      <t>(Si es precursor o
misionero que
sirve en el campo)</t>
    </r>
  </si>
  <si>
    <t>S-21-S     11/23</t>
  </si>
  <si>
    <t>þ</t>
  </si>
  <si>
    <t>¨</t>
  </si>
  <si>
    <t>Tipo</t>
  </si>
  <si>
    <t>Grupo:</t>
  </si>
  <si>
    <t>Año de Servicio:</t>
  </si>
  <si>
    <t>Fecha de inicio del precursorado más reciente (años)</t>
  </si>
  <si>
    <t>Años del Precursorado</t>
  </si>
  <si>
    <t>Meses</t>
  </si>
  <si>
    <r>
      <rPr>
        <sz val="11"/>
        <rFont val="Calibri"/>
        <family val="2"/>
        <scheme val="minor"/>
      </rPr>
      <t>Horas</t>
    </r>
  </si>
  <si>
    <r>
      <rPr>
        <sz val="11"/>
        <rFont val="Calibri"/>
        <family val="2"/>
        <scheme val="minor"/>
      </rPr>
      <t xml:space="preserve">Número de </t>
    </r>
    <r>
      <rPr>
        <i/>
        <sz val="11"/>
        <rFont val="Calibri"/>
        <family val="2"/>
        <scheme val="minor"/>
      </rPr>
      <t xml:space="preserve">diferentes </t>
    </r>
    <r>
      <rPr>
        <sz val="11"/>
        <rFont val="Calibri"/>
        <family val="2"/>
        <scheme val="minor"/>
      </rPr>
      <t>cursos bíblicos dirigidos</t>
    </r>
  </si>
  <si>
    <t>Cuenta</t>
  </si>
  <si>
    <t>Suma</t>
  </si>
  <si>
    <t>Correo Contacto de emergencia</t>
  </si>
  <si>
    <t>Horas S. S. (PR)</t>
  </si>
  <si>
    <t>Suma de Horas Totales</t>
  </si>
  <si>
    <t>Fecha</t>
  </si>
  <si>
    <t>Asistentes</t>
  </si>
  <si>
    <t>Num. Semana</t>
  </si>
  <si>
    <t>ES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</si>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</sst>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yyyy"/>
    <numFmt numFmtId="165" formatCode="mmmm"/>
    <numFmt numFmtId="166" formatCode="_-* #,##0_-;\-* #,##0_-;_-* &quot;-&quot;??_-;_-@_-"/>
    <numFmt numFmtId="167" formatCode="mmmm\ yyyy"/>
    <numFmt numFmtId="168" formatCode="#,##0.0"/>
    <numFmt numFmtId="169" formatCode="_-* #,##0.0_-;\-* #,##0.0_-;_-* &quot;-&quot;??_-;_-@_-"/>
    <numFmt numFmtId="170" formatCode="mmm"/>
    <numFmt numFmtId="171" formatCode="\(##\)\ ####\ ####"/>
  </numFmts>
  <fonts count="74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.5"/>
      <name val="Cambria"/>
      <family val="1"/>
    </font>
    <font>
      <sz val="11"/>
      <name val="Palatino Linotype"/>
      <family val="1"/>
    </font>
    <font>
      <b/>
      <sz val="11"/>
      <name val="Palatino Linotype"/>
      <family val="1"/>
    </font>
    <font>
      <b/>
      <sz val="10"/>
      <name val="Palatino Linotype"/>
      <family val="1"/>
    </font>
    <font>
      <b/>
      <sz val="10"/>
      <color rgb="FF000000"/>
      <name val="Times New Roman"/>
      <family val="1"/>
    </font>
    <font>
      <b/>
      <sz val="10"/>
      <color rgb="FF000000"/>
      <name val="Wingdings"/>
      <charset val="2"/>
    </font>
    <font>
      <b/>
      <sz val="11"/>
      <color rgb="FF000000"/>
      <name val="Palatino Linotype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  <font>
      <sz val="8"/>
      <name val="Times New Roman"/>
      <family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Times New Roman"/>
      <family val="1"/>
    </font>
    <font>
      <sz val="18"/>
      <color rgb="FF000000"/>
      <name val="Times New Roman"/>
      <family val="1"/>
    </font>
    <font>
      <sz val="12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name val="Times New Roman"/>
      <family val="1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1"/>
      <name val="Georgia"/>
      <family val="1"/>
    </font>
    <font>
      <sz val="12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rgb="FF000000"/>
      <name val="Times New Roman"/>
      <family val="1"/>
    </font>
    <font>
      <sz val="7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2"/>
      <color rgb="FF000000"/>
      <name val="Book Antiqua"/>
      <family val="1"/>
    </font>
    <font>
      <sz val="8"/>
      <color rgb="FF000000"/>
      <name val="Book Antiqua"/>
      <family val="1"/>
    </font>
    <font>
      <sz val="10"/>
      <color rgb="FF000000"/>
      <name val="Book Antiqua"/>
      <family val="1"/>
    </font>
    <font>
      <sz val="11"/>
      <color rgb="FF000000"/>
      <name val="Book Antiqua"/>
      <family val="1"/>
    </font>
    <font>
      <b/>
      <sz val="8"/>
      <color rgb="FF000000"/>
      <name val="Book Antiqua"/>
      <family val="1"/>
    </font>
    <font>
      <b/>
      <sz val="9"/>
      <color rgb="FF000000"/>
      <name val="Book Antiqua"/>
      <family val="1"/>
    </font>
    <font>
      <sz val="11"/>
      <name val="Calibri"/>
      <family val="2"/>
      <scheme val="minor"/>
    </font>
    <font>
      <sz val="24"/>
      <color rgb="FF615D5C"/>
      <name val="Times New Roman"/>
      <family val="1"/>
    </font>
    <font>
      <b/>
      <sz val="16"/>
      <name val="Calibri"/>
      <family val="2"/>
      <scheme val="minor"/>
    </font>
    <font>
      <sz val="18"/>
      <color rgb="FF74706D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6"/>
      <color theme="0" tint="-4.9989318521683403E-2"/>
      <name val="Calibri"/>
      <family val="2"/>
      <scheme val="minor"/>
    </font>
    <font>
      <sz val="24"/>
      <color rgb="FF615D5C"/>
      <name val="Calibri"/>
      <family val="2"/>
      <scheme val="minor"/>
    </font>
    <font>
      <sz val="12"/>
      <color rgb="FF615D5C"/>
      <name val="Calibri"/>
      <family val="2"/>
      <scheme val="minor"/>
    </font>
    <font>
      <i/>
      <sz val="12"/>
      <color theme="1" tint="0.499984740745262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6"/>
      <color theme="1" tint="0.249977111117893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0"/>
      <name val="Times New Roman"/>
      <family val="1"/>
    </font>
    <font>
      <b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sz val="10.5"/>
      <name val="Tahoma"/>
      <family val="2"/>
    </font>
    <font>
      <b/>
      <sz val="15"/>
      <name val="Calibri"/>
      <family val="2"/>
    </font>
    <font>
      <b/>
      <sz val="10.5"/>
      <name val="Tahoma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Wingdings"/>
      <charset val="2"/>
    </font>
    <font>
      <sz val="7"/>
      <name val="Tahoma"/>
      <family val="2"/>
    </font>
    <font>
      <sz val="12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Times New Roman"/>
      <family val="1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rgb="FF000000"/>
      <name val="Stencil"/>
      <family val="5"/>
    </font>
    <font>
      <sz val="12"/>
      <color rgb="FF00000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theme="8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0">
    <xf numFmtId="0" fontId="0" fillId="0" borderId="0"/>
    <xf numFmtId="43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3" fillId="0" borderId="0"/>
    <xf numFmtId="0" fontId="26" fillId="2" borderId="19" applyNumberFormat="0" applyAlignment="0" applyProtection="0"/>
    <xf numFmtId="0" fontId="27" fillId="3" borderId="20" applyNumberFormat="0" applyAlignment="0" applyProtection="0"/>
    <xf numFmtId="0" fontId="28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</cellStyleXfs>
  <cellXfs count="347">
    <xf numFmtId="0" fontId="0" fillId="0" borderId="0" xfId="0" applyAlignment="1">
      <alignment horizontal="left" vertical="top"/>
    </xf>
    <xf numFmtId="0" fontId="44" fillId="5" borderId="0" xfId="8" applyFont="1" applyFill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top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14" fillId="0" borderId="16" xfId="0" applyFont="1" applyBorder="1" applyAlignment="1">
      <alignment horizontal="left" vertical="center"/>
    </xf>
    <xf numFmtId="166" fontId="14" fillId="0" borderId="17" xfId="1" applyNumberFormat="1" applyFont="1" applyBorder="1" applyAlignment="1">
      <alignment horizontal="left" vertical="center"/>
    </xf>
    <xf numFmtId="0" fontId="15" fillId="0" borderId="0" xfId="0" applyFont="1" applyAlignment="1">
      <alignment horizontal="left" vertical="top" wrapText="1"/>
    </xf>
    <xf numFmtId="14" fontId="15" fillId="0" borderId="0" xfId="0" applyNumberFormat="1" applyFont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15" fillId="0" borderId="0" xfId="0" applyFont="1"/>
    <xf numFmtId="14" fontId="15" fillId="0" borderId="0" xfId="0" applyNumberFormat="1" applyFont="1" applyAlignment="1">
      <alignment horizontal="left" vertical="top"/>
    </xf>
    <xf numFmtId="0" fontId="15" fillId="0" borderId="0" xfId="0" applyFont="1" applyAlignment="1">
      <alignment vertical="top"/>
    </xf>
    <xf numFmtId="0" fontId="17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1" fontId="15" fillId="0" borderId="0" xfId="1" applyNumberFormat="1" applyFont="1" applyBorder="1" applyAlignment="1">
      <alignment vertical="top"/>
    </xf>
    <xf numFmtId="17" fontId="15" fillId="0" borderId="0" xfId="0" applyNumberFormat="1" applyFont="1" applyAlignment="1">
      <alignment horizontal="left" vertical="top"/>
    </xf>
    <xf numFmtId="0" fontId="19" fillId="0" borderId="0" xfId="0" applyFont="1" applyAlignment="1">
      <alignment horizontal="left" vertical="top"/>
    </xf>
    <xf numFmtId="1" fontId="15" fillId="0" borderId="0" xfId="0" applyNumberFormat="1" applyFont="1" applyAlignment="1">
      <alignment vertical="top"/>
    </xf>
    <xf numFmtId="1" fontId="15" fillId="0" borderId="0" xfId="0" applyNumberFormat="1" applyFont="1" applyAlignment="1">
      <alignment horizontal="left" vertical="top"/>
    </xf>
    <xf numFmtId="1" fontId="15" fillId="0" borderId="0" xfId="0" applyNumberFormat="1" applyFont="1" applyAlignment="1">
      <alignment horizontal="right" vertical="top"/>
    </xf>
    <xf numFmtId="0" fontId="15" fillId="0" borderId="0" xfId="0" applyFont="1" applyAlignment="1">
      <alignment horizontal="right" vertical="top"/>
    </xf>
    <xf numFmtId="0" fontId="14" fillId="0" borderId="18" xfId="0" applyFont="1" applyBorder="1" applyAlignment="1">
      <alignment horizontal="left" vertical="center"/>
    </xf>
    <xf numFmtId="0" fontId="23" fillId="0" borderId="0" xfId="0" applyFont="1" applyAlignment="1">
      <alignment horizontal="left" vertical="top"/>
    </xf>
    <xf numFmtId="166" fontId="23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43" fontId="0" fillId="0" borderId="0" xfId="1" applyFont="1" applyAlignment="1">
      <alignment horizontal="left" vertical="top"/>
    </xf>
    <xf numFmtId="0" fontId="0" fillId="0" borderId="0" xfId="0" applyAlignment="1">
      <alignment horizontal="center" vertical="top"/>
    </xf>
    <xf numFmtId="168" fontId="15" fillId="0" borderId="0" xfId="0" applyNumberFormat="1" applyFont="1" applyAlignment="1">
      <alignment horizontal="left" vertical="top" wrapText="1"/>
    </xf>
    <xf numFmtId="168" fontId="15" fillId="0" borderId="0" xfId="0" applyNumberFormat="1" applyFont="1" applyAlignment="1">
      <alignment horizontal="left" vertical="top"/>
    </xf>
    <xf numFmtId="168" fontId="0" fillId="0" borderId="0" xfId="0" applyNumberFormat="1" applyAlignment="1">
      <alignment horizontal="left" vertical="top"/>
    </xf>
    <xf numFmtId="169" fontId="15" fillId="0" borderId="0" xfId="0" applyNumberFormat="1" applyFont="1" applyAlignment="1">
      <alignment horizontal="left" vertical="top"/>
    </xf>
    <xf numFmtId="0" fontId="0" fillId="0" borderId="0" xfId="0" applyAlignment="1">
      <alignment horizontal="centerContinuous" vertical="top"/>
    </xf>
    <xf numFmtId="43" fontId="0" fillId="0" borderId="0" xfId="1" applyFont="1" applyAlignment="1">
      <alignment horizontal="centerContinuous" vertical="top"/>
    </xf>
    <xf numFmtId="0" fontId="30" fillId="0" borderId="0" xfId="0" applyFont="1" applyAlignment="1">
      <alignment horizontal="left" vertical="top"/>
    </xf>
    <xf numFmtId="0" fontId="30" fillId="0" borderId="0" xfId="0" applyFont="1" applyAlignment="1">
      <alignment horizontal="center" vertical="top"/>
    </xf>
    <xf numFmtId="43" fontId="30" fillId="0" borderId="0" xfId="1" applyFont="1" applyAlignment="1">
      <alignment horizontal="left" vertical="top"/>
    </xf>
    <xf numFmtId="0" fontId="32" fillId="0" borderId="0" xfId="0" applyFont="1" applyAlignment="1">
      <alignment horizontal="centerContinuous" vertical="top"/>
    </xf>
    <xf numFmtId="0" fontId="33" fillId="0" borderId="0" xfId="0" applyFont="1" applyAlignment="1">
      <alignment horizontal="left"/>
    </xf>
    <xf numFmtId="0" fontId="37" fillId="0" borderId="0" xfId="0" applyFont="1" applyAlignment="1">
      <alignment horizontal="left" vertical="top"/>
    </xf>
    <xf numFmtId="0" fontId="37" fillId="0" borderId="0" xfId="0" applyFont="1" applyAlignment="1">
      <alignment horizontal="center" vertical="top"/>
    </xf>
    <xf numFmtId="43" fontId="37" fillId="0" borderId="0" xfId="1" applyFont="1" applyAlignment="1">
      <alignment horizontal="left" vertical="top"/>
    </xf>
    <xf numFmtId="167" fontId="34" fillId="0" borderId="0" xfId="0" applyNumberFormat="1" applyFont="1" applyAlignment="1">
      <alignment horizontal="left"/>
    </xf>
    <xf numFmtId="0" fontId="34" fillId="0" borderId="0" xfId="0" applyFont="1" applyAlignment="1">
      <alignment horizontal="left" vertical="top"/>
    </xf>
    <xf numFmtId="0" fontId="34" fillId="0" borderId="0" xfId="0" applyFont="1" applyAlignment="1">
      <alignment horizontal="left" vertical="top" wrapText="1"/>
    </xf>
    <xf numFmtId="43" fontId="34" fillId="0" borderId="0" xfId="1" applyFont="1" applyAlignment="1">
      <alignment horizontal="center" vertical="top" wrapText="1"/>
    </xf>
    <xf numFmtId="43" fontId="34" fillId="0" borderId="0" xfId="1" applyFont="1" applyAlignment="1">
      <alignment horizontal="left" vertical="top" wrapText="1"/>
    </xf>
    <xf numFmtId="167" fontId="37" fillId="0" borderId="0" xfId="0" applyNumberFormat="1" applyFont="1" applyAlignment="1">
      <alignment horizontal="left"/>
    </xf>
    <xf numFmtId="0" fontId="37" fillId="0" borderId="0" xfId="0" applyFont="1" applyAlignment="1">
      <alignment horizontal="left" vertical="top" wrapText="1"/>
    </xf>
    <xf numFmtId="43" fontId="37" fillId="0" borderId="0" xfId="1" applyFont="1" applyAlignment="1">
      <alignment horizontal="left" vertical="top" wrapText="1"/>
    </xf>
    <xf numFmtId="0" fontId="31" fillId="0" borderId="0" xfId="0" applyFont="1" applyAlignment="1">
      <alignment horizontal="left"/>
    </xf>
    <xf numFmtId="0" fontId="38" fillId="0" borderId="21" xfId="0" applyFont="1" applyBorder="1" applyAlignment="1">
      <alignment horizontal="left" vertical="top"/>
    </xf>
    <xf numFmtId="165" fontId="35" fillId="0" borderId="24" xfId="0" applyNumberFormat="1" applyFont="1" applyBorder="1" applyAlignment="1">
      <alignment horizontal="left"/>
    </xf>
    <xf numFmtId="0" fontId="35" fillId="0" borderId="1" xfId="0" applyFont="1" applyBorder="1" applyAlignment="1">
      <alignment horizontal="center" vertical="top"/>
    </xf>
    <xf numFmtId="0" fontId="35" fillId="0" borderId="1" xfId="0" applyFont="1" applyBorder="1" applyAlignment="1">
      <alignment horizontal="center" vertical="top" wrapText="1"/>
    </xf>
    <xf numFmtId="43" fontId="35" fillId="0" borderId="13" xfId="1" applyFont="1" applyBorder="1" applyAlignment="1">
      <alignment horizontal="center" vertical="top"/>
    </xf>
    <xf numFmtId="165" fontId="35" fillId="0" borderId="25" xfId="0" applyNumberFormat="1" applyFont="1" applyBorder="1" applyAlignment="1">
      <alignment horizontal="left"/>
    </xf>
    <xf numFmtId="0" fontId="36" fillId="0" borderId="24" xfId="0" applyFont="1" applyBorder="1" applyAlignment="1">
      <alignment horizontal="center" vertical="center"/>
    </xf>
    <xf numFmtId="43" fontId="35" fillId="0" borderId="15" xfId="1" applyFont="1" applyBorder="1" applyAlignment="1">
      <alignment horizontal="center" vertical="top"/>
    </xf>
    <xf numFmtId="165" fontId="35" fillId="0" borderId="27" xfId="0" applyNumberFormat="1" applyFont="1" applyBorder="1" applyAlignment="1">
      <alignment horizontal="left"/>
    </xf>
    <xf numFmtId="14" fontId="0" fillId="0" borderId="0" xfId="0" applyNumberFormat="1" applyAlignment="1">
      <alignment horizontal="left" vertical="top"/>
    </xf>
    <xf numFmtId="0" fontId="15" fillId="5" borderId="0" xfId="0" applyFont="1" applyFill="1" applyAlignment="1">
      <alignment horizontal="left" vertical="top"/>
    </xf>
    <xf numFmtId="0" fontId="25" fillId="5" borderId="0" xfId="0" applyFont="1" applyFill="1" applyAlignment="1">
      <alignment horizontal="left" vertical="top"/>
    </xf>
    <xf numFmtId="0" fontId="39" fillId="5" borderId="0" xfId="8" applyFont="1" applyFill="1" applyBorder="1" applyAlignment="1">
      <alignment vertical="center" wrapText="1"/>
    </xf>
    <xf numFmtId="0" fontId="42" fillId="5" borderId="0" xfId="0" applyFont="1" applyFill="1" applyAlignment="1">
      <alignment horizontal="left" vertical="center"/>
    </xf>
    <xf numFmtId="0" fontId="25" fillId="4" borderId="0" xfId="0" applyFont="1" applyFill="1" applyAlignment="1">
      <alignment horizontal="left" vertical="top"/>
    </xf>
    <xf numFmtId="0" fontId="43" fillId="4" borderId="0" xfId="0" applyFont="1" applyFill="1" applyAlignment="1">
      <alignment horizontal="left" vertical="center" indent="2"/>
    </xf>
    <xf numFmtId="167" fontId="41" fillId="5" borderId="0" xfId="6" applyNumberFormat="1" applyFont="1" applyFill="1" applyBorder="1" applyAlignment="1">
      <alignment horizontal="left" vertical="top"/>
    </xf>
    <xf numFmtId="1" fontId="29" fillId="5" borderId="0" xfId="7" applyNumberFormat="1" applyFont="1" applyFill="1" applyBorder="1" applyAlignment="1">
      <alignment vertical="center"/>
    </xf>
    <xf numFmtId="0" fontId="0" fillId="5" borderId="0" xfId="0" applyFill="1" applyAlignment="1">
      <alignment horizontal="left" vertical="top"/>
    </xf>
    <xf numFmtId="0" fontId="44" fillId="5" borderId="0" xfId="8" applyFont="1" applyFill="1" applyBorder="1" applyAlignment="1">
      <alignment vertical="center"/>
    </xf>
    <xf numFmtId="0" fontId="15" fillId="5" borderId="31" xfId="0" applyFont="1" applyFill="1" applyBorder="1" applyAlignment="1">
      <alignment horizontal="left" vertical="top"/>
    </xf>
    <xf numFmtId="0" fontId="40" fillId="5" borderId="32" xfId="0" applyFont="1" applyFill="1" applyBorder="1" applyAlignment="1">
      <alignment horizontal="left" vertical="center"/>
    </xf>
    <xf numFmtId="0" fontId="15" fillId="5" borderId="32" xfId="0" applyFont="1" applyFill="1" applyBorder="1" applyAlignment="1">
      <alignment horizontal="left" vertical="top"/>
    </xf>
    <xf numFmtId="0" fontId="15" fillId="5" borderId="33" xfId="0" applyFont="1" applyFill="1" applyBorder="1" applyAlignment="1">
      <alignment horizontal="left" vertical="top"/>
    </xf>
    <xf numFmtId="0" fontId="15" fillId="5" borderId="34" xfId="0" applyFont="1" applyFill="1" applyBorder="1" applyAlignment="1">
      <alignment horizontal="left" vertical="top"/>
    </xf>
    <xf numFmtId="0" fontId="25" fillId="5" borderId="35" xfId="0" applyFont="1" applyFill="1" applyBorder="1" applyAlignment="1">
      <alignment horizontal="left" vertical="top"/>
    </xf>
    <xf numFmtId="0" fontId="15" fillId="5" borderId="35" xfId="0" applyFont="1" applyFill="1" applyBorder="1" applyAlignment="1">
      <alignment horizontal="left" vertical="top"/>
    </xf>
    <xf numFmtId="0" fontId="15" fillId="5" borderId="36" xfId="0" applyFont="1" applyFill="1" applyBorder="1" applyAlignment="1">
      <alignment horizontal="left" vertical="top"/>
    </xf>
    <xf numFmtId="0" fontId="15" fillId="5" borderId="37" xfId="0" applyFont="1" applyFill="1" applyBorder="1" applyAlignment="1">
      <alignment horizontal="left" vertical="top"/>
    </xf>
    <xf numFmtId="1" fontId="29" fillId="5" borderId="37" xfId="7" applyNumberFormat="1" applyFont="1" applyFill="1" applyBorder="1" applyAlignment="1">
      <alignment vertical="center"/>
    </xf>
    <xf numFmtId="0" fontId="25" fillId="5" borderId="38" xfId="0" applyFont="1" applyFill="1" applyBorder="1" applyAlignment="1">
      <alignment horizontal="left" vertical="top"/>
    </xf>
    <xf numFmtId="167" fontId="45" fillId="5" borderId="0" xfId="6" applyNumberFormat="1" applyFont="1" applyFill="1" applyBorder="1" applyAlignment="1">
      <alignment horizontal="left" vertical="top"/>
    </xf>
    <xf numFmtId="0" fontId="46" fillId="5" borderId="0" xfId="0" applyFont="1" applyFill="1" applyAlignment="1">
      <alignment horizontal="left" vertical="center"/>
    </xf>
    <xf numFmtId="0" fontId="47" fillId="5" borderId="0" xfId="0" applyFont="1" applyFill="1" applyAlignment="1">
      <alignment horizontal="left" vertical="top"/>
    </xf>
    <xf numFmtId="0" fontId="51" fillId="5" borderId="0" xfId="8" applyFont="1" applyFill="1" applyBorder="1" applyAlignment="1"/>
    <xf numFmtId="0" fontId="39" fillId="5" borderId="32" xfId="8" applyFont="1" applyFill="1" applyBorder="1" applyAlignment="1">
      <alignment vertical="center" wrapText="1"/>
    </xf>
    <xf numFmtId="0" fontId="0" fillId="5" borderId="32" xfId="0" applyFill="1" applyBorder="1" applyAlignment="1">
      <alignment horizontal="left" vertical="top"/>
    </xf>
    <xf numFmtId="0" fontId="25" fillId="5" borderId="33" xfId="0" applyFont="1" applyFill="1" applyBorder="1" applyAlignment="1">
      <alignment horizontal="left" vertical="top"/>
    </xf>
    <xf numFmtId="0" fontId="50" fillId="5" borderId="0" xfId="0" applyFont="1" applyFill="1" applyAlignment="1">
      <alignment horizontal="left" vertical="center"/>
    </xf>
    <xf numFmtId="0" fontId="15" fillId="5" borderId="38" xfId="0" applyFont="1" applyFill="1" applyBorder="1" applyAlignment="1">
      <alignment horizontal="left" vertical="top"/>
    </xf>
    <xf numFmtId="0" fontId="52" fillId="5" borderId="0" xfId="0" applyFont="1" applyFill="1" applyAlignment="1" applyProtection="1">
      <alignment horizontal="left" vertical="top"/>
      <protection locked="0"/>
    </xf>
    <xf numFmtId="1" fontId="22" fillId="6" borderId="30" xfId="7" applyNumberFormat="1" applyFont="1" applyFill="1" applyBorder="1" applyAlignment="1" applyProtection="1">
      <alignment horizontal="left" vertical="center" indent="1"/>
      <protection locked="0"/>
    </xf>
    <xf numFmtId="0" fontId="19" fillId="0" borderId="0" xfId="0" applyFont="1" applyAlignment="1">
      <alignment horizontal="center" vertical="top"/>
    </xf>
    <xf numFmtId="0" fontId="14" fillId="0" borderId="0" xfId="0" applyFont="1" applyAlignment="1">
      <alignment horizontal="left" vertical="top"/>
    </xf>
    <xf numFmtId="0" fontId="54" fillId="0" borderId="0" xfId="0" applyFont="1" applyAlignment="1">
      <alignment horizontal="left" vertical="top"/>
    </xf>
    <xf numFmtId="14" fontId="23" fillId="0" borderId="0" xfId="0" applyNumberFormat="1" applyFont="1" applyAlignment="1">
      <alignment horizontal="left" vertical="top"/>
    </xf>
    <xf numFmtId="0" fontId="55" fillId="0" borderId="0" xfId="0" applyFont="1" applyAlignment="1">
      <alignment horizontal="left" vertical="top"/>
    </xf>
    <xf numFmtId="0" fontId="35" fillId="0" borderId="27" xfId="0" applyFont="1" applyBorder="1" applyAlignment="1">
      <alignment horizontal="center" vertical="top"/>
    </xf>
    <xf numFmtId="0" fontId="35" fillId="0" borderId="13" xfId="0" applyFont="1" applyBorder="1" applyAlignment="1">
      <alignment horizontal="center" vertical="top"/>
    </xf>
    <xf numFmtId="0" fontId="35" fillId="0" borderId="26" xfId="0" applyFont="1" applyBorder="1" applyAlignment="1">
      <alignment horizontal="center" vertical="top"/>
    </xf>
    <xf numFmtId="0" fontId="35" fillId="0" borderId="14" xfId="0" applyFont="1" applyBorder="1" applyAlignment="1">
      <alignment horizontal="center" vertical="top"/>
    </xf>
    <xf numFmtId="0" fontId="35" fillId="0" borderId="15" xfId="0" applyFont="1" applyBorder="1" applyAlignment="1">
      <alignment horizontal="center" vertical="top"/>
    </xf>
    <xf numFmtId="167" fontId="55" fillId="0" borderId="0" xfId="0" applyNumberFormat="1" applyFont="1" applyAlignment="1">
      <alignment horizontal="left" vertical="top"/>
    </xf>
    <xf numFmtId="14" fontId="20" fillId="0" borderId="0" xfId="0" applyNumberFormat="1" applyFont="1" applyAlignment="1">
      <alignment horizontal="left" vertical="top"/>
    </xf>
    <xf numFmtId="0" fontId="35" fillId="0" borderId="39" xfId="0" applyFont="1" applyBorder="1" applyAlignment="1">
      <alignment horizontal="center" vertical="top"/>
    </xf>
    <xf numFmtId="0" fontId="35" fillId="0" borderId="22" xfId="0" applyFont="1" applyBorder="1" applyAlignment="1">
      <alignment horizontal="center" vertical="top"/>
    </xf>
    <xf numFmtId="0" fontId="35" fillId="0" borderId="23" xfId="0" applyFont="1" applyBorder="1" applyAlignment="1">
      <alignment horizontal="center" vertical="top"/>
    </xf>
    <xf numFmtId="1" fontId="53" fillId="0" borderId="2" xfId="1" applyNumberFormat="1" applyFont="1" applyBorder="1" applyAlignment="1" applyProtection="1">
      <alignment vertical="top"/>
    </xf>
    <xf numFmtId="0" fontId="60" fillId="0" borderId="0" xfId="2" applyFont="1" applyAlignment="1">
      <alignment vertical="top"/>
    </xf>
    <xf numFmtId="14" fontId="21" fillId="0" borderId="0" xfId="0" applyNumberFormat="1" applyFont="1" applyAlignment="1">
      <alignment vertical="center" wrapText="1"/>
    </xf>
    <xf numFmtId="14" fontId="39" fillId="0" borderId="0" xfId="0" applyNumberFormat="1" applyFont="1" applyAlignment="1">
      <alignment vertical="center" wrapText="1"/>
    </xf>
    <xf numFmtId="0" fontId="39" fillId="0" borderId="0" xfId="0" applyFont="1" applyAlignment="1">
      <alignment vertical="center"/>
    </xf>
    <xf numFmtId="2" fontId="15" fillId="0" borderId="0" xfId="1" applyNumberFormat="1" applyFont="1" applyBorder="1" applyAlignment="1">
      <alignment vertical="center" wrapText="1"/>
    </xf>
    <xf numFmtId="0" fontId="61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63" fillId="0" borderId="0" xfId="0" applyFont="1" applyAlignment="1">
      <alignment horizontal="center" vertical="top"/>
    </xf>
    <xf numFmtId="0" fontId="63" fillId="0" borderId="0" xfId="0" applyFont="1" applyAlignment="1">
      <alignment horizontal="center" vertical="center"/>
    </xf>
    <xf numFmtId="0" fontId="24" fillId="0" borderId="0" xfId="0" applyFont="1" applyAlignment="1">
      <alignment vertical="center" wrapText="1"/>
    </xf>
    <xf numFmtId="2" fontId="15" fillId="0" borderId="0" xfId="1" applyNumberFormat="1" applyFont="1" applyBorder="1" applyAlignment="1">
      <alignment wrapText="1"/>
    </xf>
    <xf numFmtId="165" fontId="59" fillId="0" borderId="0" xfId="0" applyNumberFormat="1" applyFont="1" applyAlignment="1">
      <alignment horizontal="right" vertical="center"/>
    </xf>
    <xf numFmtId="0" fontId="64" fillId="0" borderId="0" xfId="0" applyFont="1" applyAlignment="1">
      <alignment wrapText="1"/>
    </xf>
    <xf numFmtId="1" fontId="19" fillId="0" borderId="0" xfId="0" applyNumberFormat="1" applyFont="1" applyAlignment="1">
      <alignment horizontal="left" vertical="top"/>
    </xf>
    <xf numFmtId="0" fontId="19" fillId="0" borderId="0" xfId="0" pivotButton="1" applyFont="1" applyAlignment="1">
      <alignment horizontal="left" vertical="top"/>
    </xf>
    <xf numFmtId="14" fontId="15" fillId="0" borderId="0" xfId="1" applyNumberFormat="1" applyFont="1" applyAlignment="1">
      <alignment horizontal="left" vertical="top"/>
    </xf>
    <xf numFmtId="171" fontId="15" fillId="0" borderId="0" xfId="0" applyNumberFormat="1" applyFont="1" applyAlignment="1">
      <alignment horizontal="right" vertical="top" indent="1"/>
    </xf>
    <xf numFmtId="0" fontId="15" fillId="0" borderId="0" xfId="0" applyFont="1" applyAlignment="1">
      <alignment horizontal="center" vertical="top"/>
    </xf>
    <xf numFmtId="169" fontId="22" fillId="0" borderId="1" xfId="1" applyNumberFormat="1" applyFont="1" applyFill="1" applyBorder="1" applyAlignment="1">
      <alignment horizontal="center" vertical="top"/>
    </xf>
    <xf numFmtId="1" fontId="53" fillId="0" borderId="40" xfId="1" applyNumberFormat="1" applyFont="1" applyFill="1" applyBorder="1" applyAlignment="1" applyProtection="1">
      <alignment horizontal="center" vertical="top"/>
    </xf>
    <xf numFmtId="1" fontId="53" fillId="0" borderId="43" xfId="1" applyNumberFormat="1" applyFont="1" applyFill="1" applyBorder="1" applyAlignment="1" applyProtection="1">
      <alignment horizontal="center" vertical="top"/>
    </xf>
    <xf numFmtId="1" fontId="53" fillId="0" borderId="27" xfId="1" applyNumberFormat="1" applyFont="1" applyFill="1" applyBorder="1" applyAlignment="1" applyProtection="1">
      <alignment horizontal="center" vertical="top"/>
    </xf>
    <xf numFmtId="1" fontId="53" fillId="0" borderId="1" xfId="1" applyNumberFormat="1" applyFont="1" applyFill="1" applyBorder="1" applyAlignment="1" applyProtection="1">
      <alignment horizontal="center" vertical="top"/>
    </xf>
    <xf numFmtId="1" fontId="53" fillId="0" borderId="2" xfId="1" applyNumberFormat="1" applyFont="1" applyFill="1" applyBorder="1" applyAlignment="1" applyProtection="1">
      <alignment horizontal="center" vertical="top"/>
    </xf>
    <xf numFmtId="169" fontId="22" fillId="8" borderId="1" xfId="1" applyNumberFormat="1" applyFont="1" applyFill="1" applyBorder="1" applyAlignment="1">
      <alignment horizontal="center" vertical="top"/>
    </xf>
    <xf numFmtId="1" fontId="53" fillId="7" borderId="40" xfId="1" applyNumberFormat="1" applyFont="1" applyFill="1" applyBorder="1" applyAlignment="1" applyProtection="1">
      <alignment horizontal="center" vertical="top"/>
    </xf>
    <xf numFmtId="1" fontId="53" fillId="7" borderId="43" xfId="1" applyNumberFormat="1" applyFont="1" applyFill="1" applyBorder="1" applyAlignment="1" applyProtection="1">
      <alignment horizontal="center" vertical="top"/>
    </xf>
    <xf numFmtId="1" fontId="53" fillId="7" borderId="27" xfId="1" applyNumberFormat="1" applyFont="1" applyFill="1" applyBorder="1" applyAlignment="1" applyProtection="1">
      <alignment horizontal="center" vertical="top"/>
    </xf>
    <xf numFmtId="1" fontId="53" fillId="7" borderId="1" xfId="1" applyNumberFormat="1" applyFont="1" applyFill="1" applyBorder="1" applyAlignment="1" applyProtection="1">
      <alignment horizontal="center" vertical="top"/>
    </xf>
    <xf numFmtId="1" fontId="53" fillId="7" borderId="2" xfId="1" applyNumberFormat="1" applyFont="1" applyFill="1" applyBorder="1" applyAlignment="1" applyProtection="1">
      <alignment horizontal="center" vertical="top"/>
    </xf>
    <xf numFmtId="1" fontId="53" fillId="0" borderId="59" xfId="1" applyNumberFormat="1" applyFont="1" applyBorder="1" applyAlignment="1" applyProtection="1">
      <alignment vertical="center"/>
    </xf>
    <xf numFmtId="1" fontId="53" fillId="0" borderId="8" xfId="1" applyNumberFormat="1" applyFont="1" applyFill="1" applyBorder="1" applyAlignment="1" applyProtection="1">
      <alignment vertical="top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67" fillId="0" borderId="0" xfId="0" applyFont="1" applyAlignment="1">
      <alignment vertical="center"/>
    </xf>
    <xf numFmtId="0" fontId="68" fillId="0" borderId="0" xfId="0" applyFont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8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7" fontId="65" fillId="0" borderId="0" xfId="1" applyNumberFormat="1" applyFont="1" applyBorder="1" applyAlignment="1">
      <alignment horizontal="left" vertical="top"/>
    </xf>
    <xf numFmtId="14" fontId="22" fillId="0" borderId="1" xfId="1" applyNumberFormat="1" applyFont="1" applyFill="1" applyBorder="1" applyAlignment="1">
      <alignment horizontal="center" vertical="top"/>
    </xf>
    <xf numFmtId="14" fontId="22" fillId="8" borderId="1" xfId="1" applyNumberFormat="1" applyFont="1" applyFill="1" applyBorder="1" applyAlignment="1">
      <alignment horizontal="center" vertical="top"/>
    </xf>
    <xf numFmtId="1" fontId="53" fillId="0" borderId="59" xfId="1" applyNumberFormat="1" applyFont="1" applyFill="1" applyBorder="1" applyAlignment="1" applyProtection="1">
      <alignment vertical="center"/>
    </xf>
    <xf numFmtId="170" fontId="53" fillId="0" borderId="7" xfId="1" applyNumberFormat="1" applyFont="1" applyFill="1" applyBorder="1" applyAlignment="1" applyProtection="1">
      <alignment horizontal="center" vertical="center"/>
    </xf>
    <xf numFmtId="170" fontId="53" fillId="0" borderId="28" xfId="1" applyNumberFormat="1" applyFont="1" applyFill="1" applyBorder="1" applyAlignment="1" applyProtection="1">
      <alignment horizontal="center" vertical="center"/>
    </xf>
    <xf numFmtId="1" fontId="53" fillId="0" borderId="21" xfId="1" applyNumberFormat="1" applyFont="1" applyFill="1" applyBorder="1" applyAlignment="1" applyProtection="1">
      <alignment vertical="center"/>
    </xf>
    <xf numFmtId="0" fontId="15" fillId="0" borderId="0" xfId="0" applyFont="1" applyAlignment="1">
      <alignment horizontal="center" vertical="top" wrapText="1"/>
    </xf>
    <xf numFmtId="17" fontId="15" fillId="0" borderId="0" xfId="0" applyNumberFormat="1" applyFont="1" applyAlignment="1">
      <alignment horizontal="center" vertical="top" wrapText="1"/>
    </xf>
    <xf numFmtId="1" fontId="15" fillId="0" borderId="0" xfId="1" applyNumberFormat="1" applyFont="1" applyBorder="1" applyAlignment="1">
      <alignment horizontal="center" vertical="top" wrapText="1"/>
    </xf>
    <xf numFmtId="1" fontId="15" fillId="0" borderId="0" xfId="0" applyNumberFormat="1" applyFont="1" applyAlignment="1">
      <alignment horizontal="center" vertical="top" wrapText="1"/>
    </xf>
    <xf numFmtId="0" fontId="15" fillId="0" borderId="0" xfId="0" applyFont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18" xfId="0" applyFont="1" applyBorder="1" applyAlignment="1">
      <alignment vertical="center"/>
    </xf>
    <xf numFmtId="0" fontId="68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8" fillId="0" borderId="1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3" fillId="0" borderId="14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1" fontId="53" fillId="0" borderId="10" xfId="1" applyNumberFormat="1" applyFont="1" applyFill="1" applyBorder="1" applyAlignment="1" applyProtection="1">
      <alignment vertical="center"/>
    </xf>
    <xf numFmtId="0" fontId="39" fillId="0" borderId="0" xfId="0" applyFont="1" applyAlignment="1">
      <alignment vertical="center" wrapText="1"/>
    </xf>
    <xf numFmtId="171" fontId="15" fillId="0" borderId="0" xfId="0" applyNumberFormat="1" applyFont="1" applyAlignment="1">
      <alignment horizontal="center" vertical="top" wrapText="1"/>
    </xf>
    <xf numFmtId="169" fontId="22" fillId="8" borderId="39" xfId="1" applyNumberFormat="1" applyFont="1" applyFill="1" applyBorder="1" applyAlignment="1">
      <alignment vertical="top"/>
    </xf>
    <xf numFmtId="14" fontId="22" fillId="8" borderId="22" xfId="1" applyNumberFormat="1" applyFont="1" applyFill="1" applyBorder="1" applyAlignment="1">
      <alignment horizontal="center" vertical="top"/>
    </xf>
    <xf numFmtId="169" fontId="22" fillId="8" borderId="22" xfId="1" applyNumberFormat="1" applyFont="1" applyFill="1" applyBorder="1" applyAlignment="1">
      <alignment horizontal="center" vertical="top"/>
    </xf>
    <xf numFmtId="1" fontId="53" fillId="7" borderId="60" xfId="1" applyNumberFormat="1" applyFont="1" applyFill="1" applyBorder="1" applyAlignment="1" applyProtection="1">
      <alignment horizontal="center" vertical="top"/>
    </xf>
    <xf numFmtId="1" fontId="53" fillId="7" borderId="39" xfId="1" applyNumberFormat="1" applyFont="1" applyFill="1" applyBorder="1" applyAlignment="1" applyProtection="1">
      <alignment horizontal="center" vertical="top"/>
    </xf>
    <xf numFmtId="1" fontId="53" fillId="7" borderId="22" xfId="1" applyNumberFormat="1" applyFont="1" applyFill="1" applyBorder="1" applyAlignment="1" applyProtection="1">
      <alignment horizontal="center" vertical="top"/>
    </xf>
    <xf numFmtId="1" fontId="53" fillId="7" borderId="61" xfId="1" applyNumberFormat="1" applyFont="1" applyFill="1" applyBorder="1" applyAlignment="1" applyProtection="1">
      <alignment horizontal="center" vertical="top"/>
    </xf>
    <xf numFmtId="1" fontId="53" fillId="7" borderId="62" xfId="1" applyNumberFormat="1" applyFont="1" applyFill="1" applyBorder="1" applyAlignment="1" applyProtection="1">
      <alignment horizontal="center" vertical="top"/>
    </xf>
    <xf numFmtId="169" fontId="22" fillId="0" borderId="27" xfId="1" applyNumberFormat="1" applyFont="1" applyFill="1" applyBorder="1" applyAlignment="1">
      <alignment vertical="top"/>
    </xf>
    <xf numFmtId="169" fontId="22" fillId="8" borderId="27" xfId="1" applyNumberFormat="1" applyFont="1" applyFill="1" applyBorder="1" applyAlignment="1">
      <alignment vertical="top"/>
    </xf>
    <xf numFmtId="169" fontId="22" fillId="8" borderId="26" xfId="1" applyNumberFormat="1" applyFont="1" applyFill="1" applyBorder="1" applyAlignment="1">
      <alignment vertical="top"/>
    </xf>
    <xf numFmtId="14" fontId="22" fillId="8" borderId="14" xfId="1" applyNumberFormat="1" applyFont="1" applyFill="1" applyBorder="1" applyAlignment="1">
      <alignment horizontal="center" vertical="top"/>
    </xf>
    <xf numFmtId="169" fontId="22" fillId="8" borderId="14" xfId="1" applyNumberFormat="1" applyFont="1" applyFill="1" applyBorder="1" applyAlignment="1">
      <alignment horizontal="center" vertical="top"/>
    </xf>
    <xf numFmtId="1" fontId="53" fillId="7" borderId="42" xfId="1" applyNumberFormat="1" applyFont="1" applyFill="1" applyBorder="1" applyAlignment="1" applyProtection="1">
      <alignment horizontal="center" vertical="top"/>
    </xf>
    <xf numFmtId="1" fontId="53" fillId="7" borderId="26" xfId="1" applyNumberFormat="1" applyFont="1" applyFill="1" applyBorder="1" applyAlignment="1" applyProtection="1">
      <alignment horizontal="center" vertical="top"/>
    </xf>
    <xf numFmtId="1" fontId="53" fillId="7" borderId="14" xfId="1" applyNumberFormat="1" applyFont="1" applyFill="1" applyBorder="1" applyAlignment="1" applyProtection="1">
      <alignment horizontal="center" vertical="top"/>
    </xf>
    <xf numFmtId="1" fontId="53" fillId="7" borderId="48" xfId="1" applyNumberFormat="1" applyFont="1" applyFill="1" applyBorder="1" applyAlignment="1" applyProtection="1">
      <alignment horizontal="center" vertical="top"/>
    </xf>
    <xf numFmtId="1" fontId="53" fillId="7" borderId="44" xfId="1" applyNumberFormat="1" applyFont="1" applyFill="1" applyBorder="1" applyAlignment="1" applyProtection="1">
      <alignment horizontal="center" vertical="top"/>
    </xf>
    <xf numFmtId="0" fontId="69" fillId="0" borderId="0" xfId="0" pivotButton="1" applyFont="1" applyAlignment="1">
      <alignment horizontal="left" vertical="top"/>
    </xf>
    <xf numFmtId="1" fontId="69" fillId="0" borderId="0" xfId="0" applyNumberFormat="1" applyFont="1" applyAlignment="1">
      <alignment horizontal="left" vertical="top"/>
    </xf>
    <xf numFmtId="0" fontId="69" fillId="0" borderId="0" xfId="0" applyFont="1" applyAlignment="1">
      <alignment horizontal="left" vertical="top"/>
    </xf>
    <xf numFmtId="166" fontId="19" fillId="0" borderId="0" xfId="0" applyNumberFormat="1" applyFont="1" applyAlignment="1">
      <alignment horizontal="center" vertical="top"/>
    </xf>
    <xf numFmtId="17" fontId="19" fillId="0" borderId="0" xfId="0" applyNumberFormat="1" applyFont="1" applyAlignment="1">
      <alignment horizontal="right" vertical="top"/>
    </xf>
    <xf numFmtId="0" fontId="38" fillId="0" borderId="0" xfId="0" applyFont="1" applyAlignment="1">
      <alignment vertical="top" wrapText="1"/>
    </xf>
    <xf numFmtId="0" fontId="35" fillId="0" borderId="0" xfId="0" applyFont="1" applyAlignment="1">
      <alignment horizontal="center" vertical="top"/>
    </xf>
    <xf numFmtId="1" fontId="0" fillId="0" borderId="0" xfId="0" applyNumberFormat="1" applyAlignment="1">
      <alignment vertical="top"/>
    </xf>
    <xf numFmtId="0" fontId="19" fillId="11" borderId="8" xfId="0" applyFont="1" applyFill="1" applyBorder="1" applyAlignment="1">
      <alignment horizontal="centerContinuous" vertical="top"/>
    </xf>
    <xf numFmtId="0" fontId="19" fillId="11" borderId="10" xfId="0" applyFont="1" applyFill="1" applyBorder="1" applyAlignment="1">
      <alignment horizontal="centerContinuous" vertical="top"/>
    </xf>
    <xf numFmtId="0" fontId="70" fillId="10" borderId="27" xfId="0" applyFont="1" applyFill="1" applyBorder="1" applyAlignment="1">
      <alignment horizontal="center" vertical="top"/>
    </xf>
    <xf numFmtId="0" fontId="70" fillId="10" borderId="1" xfId="0" applyFont="1" applyFill="1" applyBorder="1" applyAlignment="1">
      <alignment horizontal="center" vertical="top"/>
    </xf>
    <xf numFmtId="0" fontId="70" fillId="10" borderId="13" xfId="0" applyFont="1" applyFill="1" applyBorder="1" applyAlignment="1">
      <alignment horizontal="center" vertical="top"/>
    </xf>
    <xf numFmtId="0" fontId="71" fillId="9" borderId="27" xfId="0" applyFont="1" applyFill="1" applyBorder="1" applyAlignment="1">
      <alignment vertical="top"/>
    </xf>
    <xf numFmtId="0" fontId="19" fillId="0" borderId="1" xfId="0" applyFont="1" applyBorder="1" applyAlignment="1">
      <alignment vertical="top"/>
    </xf>
    <xf numFmtId="0" fontId="71" fillId="9" borderId="1" xfId="0" applyFont="1" applyFill="1" applyBorder="1" applyAlignment="1">
      <alignment vertical="top"/>
    </xf>
    <xf numFmtId="0" fontId="19" fillId="0" borderId="13" xfId="0" applyFont="1" applyBorder="1" applyAlignment="1">
      <alignment vertical="top"/>
    </xf>
    <xf numFmtId="0" fontId="71" fillId="9" borderId="26" xfId="0" applyFont="1" applyFill="1" applyBorder="1" applyAlignment="1">
      <alignment vertical="top"/>
    </xf>
    <xf numFmtId="0" fontId="19" fillId="0" borderId="14" xfId="0" applyFont="1" applyBorder="1" applyAlignment="1">
      <alignment vertical="top"/>
    </xf>
    <xf numFmtId="0" fontId="71" fillId="9" borderId="14" xfId="0" applyFont="1" applyFill="1" applyBorder="1" applyAlignment="1">
      <alignment vertical="top"/>
    </xf>
    <xf numFmtId="0" fontId="19" fillId="0" borderId="15" xfId="0" applyFont="1" applyBorder="1" applyAlignment="1">
      <alignment vertical="top"/>
    </xf>
    <xf numFmtId="167" fontId="72" fillId="11" borderId="6" xfId="0" applyNumberFormat="1" applyFont="1" applyFill="1" applyBorder="1" applyAlignment="1">
      <alignment horizontal="centerContinuous" vertical="top"/>
    </xf>
    <xf numFmtId="17" fontId="15" fillId="0" borderId="0" xfId="0" applyNumberFormat="1" applyFont="1" applyAlignment="1">
      <alignment vertical="top"/>
    </xf>
    <xf numFmtId="17" fontId="0" fillId="0" borderId="0" xfId="0" applyNumberFormat="1" applyAlignment="1">
      <alignment vertical="top"/>
    </xf>
    <xf numFmtId="0" fontId="38" fillId="0" borderId="21" xfId="0" applyFont="1" applyBorder="1" applyAlignment="1">
      <alignment vertical="top" wrapText="1"/>
    </xf>
    <xf numFmtId="0" fontId="38" fillId="0" borderId="28" xfId="0" applyFont="1" applyBorder="1" applyAlignment="1">
      <alignment vertical="top" wrapText="1"/>
    </xf>
    <xf numFmtId="0" fontId="38" fillId="0" borderId="63" xfId="0" applyFont="1" applyBorder="1" applyAlignment="1">
      <alignment vertical="top" wrapText="1"/>
    </xf>
    <xf numFmtId="17" fontId="73" fillId="0" borderId="0" xfId="0" applyNumberFormat="1" applyFont="1" applyAlignment="1">
      <alignment horizontal="left" vertical="top"/>
    </xf>
    <xf numFmtId="1" fontId="73" fillId="0" borderId="0" xfId="0" applyNumberFormat="1" applyFont="1" applyAlignment="1">
      <alignment vertical="top"/>
    </xf>
    <xf numFmtId="1" fontId="73" fillId="0" borderId="0" xfId="0" applyNumberFormat="1" applyFont="1" applyAlignment="1">
      <alignment horizontal="center" vertical="top"/>
    </xf>
    <xf numFmtId="1" fontId="73" fillId="0" borderId="0" xfId="0" applyNumberFormat="1" applyFont="1"/>
    <xf numFmtId="0" fontId="73" fillId="0" borderId="0" xfId="0" applyFont="1" applyAlignment="1">
      <alignment horizontal="left" vertical="top"/>
    </xf>
    <xf numFmtId="0" fontId="44" fillId="5" borderId="0" xfId="8" applyFont="1" applyFill="1" applyBorder="1" applyAlignment="1">
      <alignment horizontal="left" vertical="center" wrapText="1"/>
    </xf>
    <xf numFmtId="0" fontId="38" fillId="0" borderId="22" xfId="0" applyFont="1" applyBorder="1" applyAlignment="1">
      <alignment horizontal="center" vertical="top" wrapText="1"/>
    </xf>
    <xf numFmtId="0" fontId="38" fillId="0" borderId="1" xfId="0" applyFont="1" applyBorder="1" applyAlignment="1">
      <alignment horizontal="center" vertical="top" wrapText="1"/>
    </xf>
    <xf numFmtId="0" fontId="38" fillId="0" borderId="28" xfId="0" applyFont="1" applyBorder="1" applyAlignment="1">
      <alignment horizontal="center" vertical="top" wrapText="1"/>
    </xf>
    <xf numFmtId="0" fontId="38" fillId="0" borderId="29" xfId="0" applyFont="1" applyBorder="1" applyAlignment="1">
      <alignment horizontal="center" vertical="top" wrapText="1"/>
    </xf>
    <xf numFmtId="49" fontId="38" fillId="0" borderId="23" xfId="0" applyNumberFormat="1" applyFont="1" applyBorder="1" applyAlignment="1">
      <alignment horizontal="center" vertical="top" wrapText="1"/>
    </xf>
    <xf numFmtId="49" fontId="38" fillId="0" borderId="13" xfId="0" applyNumberFormat="1" applyFont="1" applyBorder="1" applyAlignment="1">
      <alignment horizontal="center" vertical="top" wrapText="1"/>
    </xf>
    <xf numFmtId="167" fontId="36" fillId="0" borderId="26" xfId="0" applyNumberFormat="1" applyFont="1" applyBorder="1" applyAlignment="1">
      <alignment horizontal="right" indent="1"/>
    </xf>
    <xf numFmtId="167" fontId="36" fillId="0" borderId="14" xfId="0" applyNumberFormat="1" applyFont="1" applyBorder="1" applyAlignment="1">
      <alignment horizontal="right" indent="1"/>
    </xf>
    <xf numFmtId="0" fontId="61" fillId="0" borderId="22" xfId="0" applyFont="1" applyBorder="1" applyAlignment="1">
      <alignment horizontal="center" vertical="center" wrapText="1"/>
    </xf>
    <xf numFmtId="0" fontId="61" fillId="0" borderId="23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 wrapText="1"/>
    </xf>
    <xf numFmtId="0" fontId="61" fillId="0" borderId="13" xfId="0" applyFont="1" applyBorder="1" applyAlignment="1">
      <alignment horizontal="center" vertical="center" wrapText="1"/>
    </xf>
    <xf numFmtId="164" fontId="53" fillId="0" borderId="24" xfId="0" applyNumberFormat="1" applyFont="1" applyBorder="1" applyAlignment="1">
      <alignment horizontal="center" vertical="top"/>
    </xf>
    <xf numFmtId="164" fontId="53" fillId="0" borderId="29" xfId="0" applyNumberFormat="1" applyFont="1" applyBorder="1" applyAlignment="1">
      <alignment horizontal="center" vertical="top"/>
    </xf>
    <xf numFmtId="164" fontId="53" fillId="0" borderId="3" xfId="0" applyNumberFormat="1" applyFont="1" applyBorder="1" applyAlignment="1">
      <alignment horizontal="center" vertical="top"/>
    </xf>
    <xf numFmtId="165" fontId="57" fillId="0" borderId="27" xfId="0" applyNumberFormat="1" applyFont="1" applyBorder="1" applyAlignment="1">
      <alignment vertical="center"/>
    </xf>
    <xf numFmtId="165" fontId="57" fillId="0" borderId="1" xfId="0" applyNumberFormat="1" applyFont="1" applyBorder="1" applyAlignment="1">
      <alignment vertical="center"/>
    </xf>
    <xf numFmtId="0" fontId="68" fillId="0" borderId="1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8" fillId="0" borderId="1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8" fillId="0" borderId="1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" fontId="15" fillId="0" borderId="1" xfId="1" applyNumberFormat="1" applyFont="1" applyBorder="1" applyAlignment="1">
      <alignment horizontal="center" vertical="center" wrapText="1"/>
    </xf>
    <xf numFmtId="1" fontId="15" fillId="0" borderId="16" xfId="1" applyNumberFormat="1" applyFont="1" applyBorder="1" applyAlignment="1">
      <alignment horizontal="center" vertical="center" wrapText="1"/>
    </xf>
    <xf numFmtId="1" fontId="15" fillId="0" borderId="18" xfId="1" applyNumberFormat="1" applyFont="1" applyBorder="1" applyAlignment="1">
      <alignment horizontal="center" vertical="center" wrapText="1"/>
    </xf>
    <xf numFmtId="1" fontId="15" fillId="0" borderId="17" xfId="1" applyNumberFormat="1" applyFont="1" applyBorder="1" applyAlignment="1">
      <alignment horizontal="center" vertical="center" wrapText="1"/>
    </xf>
    <xf numFmtId="2" fontId="19" fillId="0" borderId="1" xfId="1" applyNumberFormat="1" applyFont="1" applyBorder="1" applyAlignment="1">
      <alignment horizontal="left" wrapText="1"/>
    </xf>
    <xf numFmtId="2" fontId="19" fillId="0" borderId="13" xfId="1" applyNumberFormat="1" applyFont="1" applyBorder="1" applyAlignment="1">
      <alignment horizontal="left" wrapText="1"/>
    </xf>
    <xf numFmtId="0" fontId="14" fillId="0" borderId="18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0" fontId="58" fillId="0" borderId="0" xfId="2" applyFont="1" applyAlignment="1">
      <alignment horizontal="center" vertical="top"/>
    </xf>
    <xf numFmtId="14" fontId="21" fillId="0" borderId="0" xfId="0" applyNumberFormat="1" applyFont="1" applyAlignment="1">
      <alignment horizontal="left" vertical="center" wrapText="1"/>
    </xf>
    <xf numFmtId="14" fontId="39" fillId="0" borderId="0" xfId="0" applyNumberFormat="1" applyFont="1" applyAlignment="1">
      <alignment horizontal="left" vertical="center" wrapText="1"/>
    </xf>
    <xf numFmtId="0" fontId="61" fillId="0" borderId="0" xfId="0" applyFont="1" applyAlignment="1">
      <alignment vertical="top" wrapText="1"/>
    </xf>
    <xf numFmtId="0" fontId="61" fillId="0" borderId="6" xfId="0" applyFont="1" applyBorder="1" applyAlignment="1">
      <alignment horizontal="center"/>
    </xf>
    <xf numFmtId="0" fontId="61" fillId="0" borderId="8" xfId="0" applyFont="1" applyBorder="1" applyAlignment="1">
      <alignment horizontal="center"/>
    </xf>
    <xf numFmtId="0" fontId="55" fillId="0" borderId="22" xfId="2" applyFont="1" applyBorder="1" applyAlignment="1">
      <alignment horizontal="center" vertical="center" wrapText="1"/>
    </xf>
    <xf numFmtId="0" fontId="55" fillId="0" borderId="1" xfId="2" applyFont="1" applyBorder="1" applyAlignment="1">
      <alignment horizontal="center" vertical="center" wrapText="1"/>
    </xf>
    <xf numFmtId="165" fontId="57" fillId="0" borderId="26" xfId="0" applyNumberFormat="1" applyFont="1" applyBorder="1" applyAlignment="1">
      <alignment vertical="center"/>
    </xf>
    <xf numFmtId="165" fontId="57" fillId="0" borderId="14" xfId="0" applyNumberFormat="1" applyFont="1" applyBorder="1" applyAlignment="1">
      <alignment vertical="center"/>
    </xf>
    <xf numFmtId="0" fontId="68" fillId="0" borderId="5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8" fillId="0" borderId="5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8" fillId="0" borderId="5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" fontId="15" fillId="0" borderId="14" xfId="1" applyNumberFormat="1" applyFont="1" applyBorder="1" applyAlignment="1">
      <alignment horizontal="center" vertical="center" wrapText="1"/>
    </xf>
    <xf numFmtId="2" fontId="19" fillId="0" borderId="14" xfId="1" applyNumberFormat="1" applyFont="1" applyBorder="1" applyAlignment="1">
      <alignment horizontal="left" wrapText="1"/>
    </xf>
    <xf numFmtId="2" fontId="19" fillId="0" borderId="15" xfId="1" applyNumberFormat="1" applyFont="1" applyBorder="1" applyAlignment="1">
      <alignment horizontal="left" wrapText="1"/>
    </xf>
    <xf numFmtId="1" fontId="15" fillId="0" borderId="44" xfId="1" applyNumberFormat="1" applyFont="1" applyBorder="1" applyAlignment="1">
      <alignment horizontal="center" vertical="center" wrapText="1"/>
    </xf>
    <xf numFmtId="1" fontId="15" fillId="0" borderId="49" xfId="1" applyNumberFormat="1" applyFont="1" applyBorder="1" applyAlignment="1">
      <alignment horizontal="center" vertical="center" wrapText="1"/>
    </xf>
    <xf numFmtId="1" fontId="15" fillId="0" borderId="50" xfId="1" applyNumberFormat="1" applyFont="1" applyBorder="1" applyAlignment="1">
      <alignment horizontal="center" vertical="center" wrapText="1"/>
    </xf>
    <xf numFmtId="2" fontId="15" fillId="0" borderId="41" xfId="1" applyNumberFormat="1" applyFont="1" applyBorder="1" applyAlignment="1">
      <alignment vertical="center" wrapText="1"/>
    </xf>
    <xf numFmtId="2" fontId="15" fillId="0" borderId="48" xfId="1" applyNumberFormat="1" applyFont="1" applyBorder="1" applyAlignment="1">
      <alignment vertical="center" wrapText="1"/>
    </xf>
    <xf numFmtId="2" fontId="15" fillId="0" borderId="42" xfId="1" applyNumberFormat="1" applyFont="1" applyBorder="1" applyAlignment="1">
      <alignment vertical="center" wrapText="1"/>
    </xf>
    <xf numFmtId="0" fontId="68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8" fillId="0" borderId="1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3" fillId="0" borderId="14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2" fontId="66" fillId="0" borderId="14" xfId="1" applyNumberFormat="1" applyFont="1" applyBorder="1" applyAlignment="1">
      <alignment horizontal="left" wrapText="1"/>
    </xf>
    <xf numFmtId="2" fontId="66" fillId="0" borderId="15" xfId="1" applyNumberFormat="1" applyFont="1" applyBorder="1" applyAlignment="1">
      <alignment horizontal="left" wrapText="1"/>
    </xf>
    <xf numFmtId="2" fontId="66" fillId="0" borderId="1" xfId="1" applyNumberFormat="1" applyFont="1" applyBorder="1" applyAlignment="1">
      <alignment horizontal="left" wrapText="1"/>
    </xf>
    <xf numFmtId="2" fontId="66" fillId="0" borderId="13" xfId="1" applyNumberFormat="1" applyFont="1" applyBorder="1" applyAlignment="1">
      <alignment horizontal="left" wrapText="1"/>
    </xf>
    <xf numFmtId="0" fontId="39" fillId="0" borderId="0" xfId="0" applyFont="1" applyAlignment="1">
      <alignment horizontal="left" vertical="center"/>
    </xf>
    <xf numFmtId="164" fontId="53" fillId="0" borderId="11" xfId="0" applyNumberFormat="1" applyFont="1" applyBorder="1" applyAlignment="1">
      <alignment horizontal="center" vertical="top"/>
    </xf>
    <xf numFmtId="164" fontId="53" fillId="0" borderId="4" xfId="0" applyNumberFormat="1" applyFont="1" applyBorder="1" applyAlignment="1">
      <alignment horizontal="center" vertical="top"/>
    </xf>
    <xf numFmtId="164" fontId="53" fillId="0" borderId="5" xfId="0" applyNumberFormat="1" applyFont="1" applyBorder="1" applyAlignment="1">
      <alignment horizontal="center" vertical="top"/>
    </xf>
    <xf numFmtId="1" fontId="15" fillId="0" borderId="45" xfId="1" applyNumberFormat="1" applyFont="1" applyBorder="1" applyAlignment="1">
      <alignment horizontal="center" vertical="center" wrapText="1"/>
    </xf>
    <xf numFmtId="1" fontId="15" fillId="0" borderId="47" xfId="1" applyNumberFormat="1" applyFont="1" applyBorder="1" applyAlignment="1">
      <alignment horizontal="center" vertical="center" wrapText="1"/>
    </xf>
    <xf numFmtId="1" fontId="15" fillId="0" borderId="46" xfId="1" applyNumberFormat="1" applyFont="1" applyBorder="1" applyAlignment="1">
      <alignment horizontal="center" vertical="center" wrapText="1"/>
    </xf>
    <xf numFmtId="2" fontId="15" fillId="0" borderId="45" xfId="1" applyNumberFormat="1" applyFont="1" applyBorder="1" applyAlignment="1">
      <alignment vertical="center" wrapText="1"/>
    </xf>
    <xf numFmtId="2" fontId="15" fillId="0" borderId="47" xfId="1" applyNumberFormat="1" applyFont="1" applyBorder="1" applyAlignment="1">
      <alignment vertical="center" wrapText="1"/>
    </xf>
    <xf numFmtId="2" fontId="15" fillId="0" borderId="46" xfId="1" applyNumberFormat="1" applyFont="1" applyBorder="1" applyAlignment="1">
      <alignment vertical="center" wrapText="1"/>
    </xf>
    <xf numFmtId="0" fontId="63" fillId="0" borderId="51" xfId="0" applyFont="1" applyBorder="1" applyAlignment="1">
      <alignment horizontal="center" vertical="center"/>
    </xf>
    <xf numFmtId="0" fontId="63" fillId="0" borderId="52" xfId="0" applyFont="1" applyBorder="1" applyAlignment="1">
      <alignment horizontal="center" vertical="center"/>
    </xf>
    <xf numFmtId="0" fontId="63" fillId="0" borderId="53" xfId="0" applyFont="1" applyBorder="1" applyAlignment="1">
      <alignment horizontal="center" vertical="center"/>
    </xf>
    <xf numFmtId="1" fontId="15" fillId="0" borderId="51" xfId="1" applyNumberFormat="1" applyFont="1" applyBorder="1" applyAlignment="1">
      <alignment horizontal="center" vertical="center" wrapText="1"/>
    </xf>
    <xf numFmtId="1" fontId="15" fillId="0" borderId="52" xfId="1" applyNumberFormat="1" applyFont="1" applyBorder="1" applyAlignment="1">
      <alignment horizontal="center" vertical="center" wrapText="1"/>
    </xf>
    <xf numFmtId="1" fontId="15" fillId="0" borderId="53" xfId="1" applyNumberFormat="1" applyFont="1" applyBorder="1" applyAlignment="1">
      <alignment horizontal="center" vertical="center" wrapText="1"/>
    </xf>
    <xf numFmtId="1" fontId="15" fillId="0" borderId="1" xfId="1" applyNumberFormat="1" applyFont="1" applyBorder="1" applyAlignment="1">
      <alignment horizontal="left" wrapText="1"/>
    </xf>
    <xf numFmtId="1" fontId="15" fillId="0" borderId="13" xfId="1" applyNumberFormat="1" applyFont="1" applyBorder="1" applyAlignment="1">
      <alignment horizontal="left" wrapText="1"/>
    </xf>
    <xf numFmtId="0" fontId="63" fillId="0" borderId="16" xfId="0" applyFont="1" applyBorder="1" applyAlignment="1">
      <alignment horizontal="center" vertical="center"/>
    </xf>
    <xf numFmtId="0" fontId="63" fillId="0" borderId="18" xfId="0" applyFont="1" applyBorder="1" applyAlignment="1">
      <alignment horizontal="center" vertical="center"/>
    </xf>
    <xf numFmtId="0" fontId="63" fillId="0" borderId="17" xfId="0" applyFont="1" applyBorder="1" applyAlignment="1">
      <alignment horizontal="center" vertical="center"/>
    </xf>
    <xf numFmtId="1" fontId="15" fillId="0" borderId="57" xfId="1" applyNumberFormat="1" applyFont="1" applyBorder="1" applyAlignment="1">
      <alignment horizontal="center" vertical="center" wrapText="1"/>
    </xf>
    <xf numFmtId="1" fontId="15" fillId="0" borderId="56" xfId="1" applyNumberFormat="1" applyFont="1" applyBorder="1" applyAlignment="1">
      <alignment horizontal="center" vertical="center" wrapText="1"/>
    </xf>
    <xf numFmtId="2" fontId="15" fillId="0" borderId="57" xfId="1" applyNumberFormat="1" applyFont="1" applyBorder="1" applyAlignment="1">
      <alignment vertical="center" wrapText="1"/>
    </xf>
    <xf numFmtId="2" fontId="15" fillId="0" borderId="52" xfId="1" applyNumberFormat="1" applyFont="1" applyBorder="1" applyAlignment="1">
      <alignment vertical="center" wrapText="1"/>
    </xf>
    <xf numFmtId="2" fontId="15" fillId="0" borderId="56" xfId="1" applyNumberFormat="1" applyFont="1" applyBorder="1" applyAlignment="1">
      <alignment vertical="center" wrapText="1"/>
    </xf>
    <xf numFmtId="0" fontId="61" fillId="0" borderId="7" xfId="0" applyFont="1" applyBorder="1" applyAlignment="1">
      <alignment horizontal="center"/>
    </xf>
    <xf numFmtId="0" fontId="55" fillId="0" borderId="9" xfId="2" applyFont="1" applyBorder="1" applyAlignment="1">
      <alignment horizontal="center" vertical="center" wrapText="1"/>
    </xf>
    <xf numFmtId="0" fontId="55" fillId="0" borderId="8" xfId="2" applyFont="1" applyBorder="1" applyAlignment="1">
      <alignment horizontal="center" vertical="center" wrapText="1"/>
    </xf>
    <xf numFmtId="0" fontId="55" fillId="0" borderId="7" xfId="2" applyFont="1" applyBorder="1" applyAlignment="1">
      <alignment horizontal="center" vertical="center" wrapText="1"/>
    </xf>
    <xf numFmtId="0" fontId="55" fillId="0" borderId="3" xfId="2" applyFont="1" applyBorder="1" applyAlignment="1">
      <alignment horizontal="center" vertical="center" wrapText="1"/>
    </xf>
    <xf numFmtId="0" fontId="55" fillId="0" borderId="4" xfId="2" applyFont="1" applyBorder="1" applyAlignment="1">
      <alignment horizontal="center" vertical="center" wrapText="1"/>
    </xf>
    <xf numFmtId="0" fontId="55" fillId="0" borderId="5" xfId="2" applyFont="1" applyBorder="1" applyAlignment="1">
      <alignment horizontal="center" vertical="center" wrapText="1"/>
    </xf>
    <xf numFmtId="0" fontId="55" fillId="0" borderId="28" xfId="2" applyFont="1" applyBorder="1" applyAlignment="1">
      <alignment horizontal="center" vertical="center" wrapText="1"/>
    </xf>
    <xf numFmtId="0" fontId="55" fillId="0" borderId="29" xfId="2" applyFont="1" applyBorder="1" applyAlignment="1">
      <alignment horizontal="center" vertical="center" wrapText="1"/>
    </xf>
    <xf numFmtId="0" fontId="61" fillId="0" borderId="9" xfId="0" applyFont="1" applyBorder="1" applyAlignment="1">
      <alignment horizontal="center" vertical="center" wrapText="1"/>
    </xf>
    <xf numFmtId="0" fontId="61" fillId="0" borderId="8" xfId="0" applyFont="1" applyBorder="1" applyAlignment="1">
      <alignment horizontal="center" vertical="center" wrapText="1"/>
    </xf>
    <xf numFmtId="0" fontId="61" fillId="0" borderId="7" xfId="0" applyFont="1" applyBorder="1" applyAlignment="1">
      <alignment horizontal="center" vertical="center" wrapText="1"/>
    </xf>
    <xf numFmtId="0" fontId="61" fillId="0" borderId="3" xfId="0" applyFont="1" applyBorder="1" applyAlignment="1">
      <alignment horizontal="center" vertical="center" wrapText="1"/>
    </xf>
    <xf numFmtId="0" fontId="61" fillId="0" borderId="4" xfId="0" applyFont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 wrapText="1"/>
    </xf>
    <xf numFmtId="0" fontId="61" fillId="0" borderId="10" xfId="0" applyFont="1" applyBorder="1" applyAlignment="1">
      <alignment horizontal="center" vertical="center" wrapText="1"/>
    </xf>
    <xf numFmtId="0" fontId="61" fillId="0" borderId="12" xfId="0" applyFont="1" applyBorder="1" applyAlignment="1">
      <alignment horizontal="center" vertical="center" wrapText="1"/>
    </xf>
    <xf numFmtId="165" fontId="57" fillId="0" borderId="57" xfId="0" applyNumberFormat="1" applyFont="1" applyBorder="1" applyAlignment="1">
      <alignment vertical="center"/>
    </xf>
    <xf numFmtId="165" fontId="57" fillId="0" borderId="52" xfId="0" applyNumberFormat="1" applyFont="1" applyBorder="1" applyAlignment="1">
      <alignment vertical="center"/>
    </xf>
    <xf numFmtId="165" fontId="57" fillId="0" borderId="53" xfId="0" applyNumberFormat="1" applyFont="1" applyBorder="1" applyAlignment="1">
      <alignment vertical="center"/>
    </xf>
    <xf numFmtId="1" fontId="15" fillId="0" borderId="16" xfId="1" applyNumberFormat="1" applyFont="1" applyBorder="1" applyAlignment="1">
      <alignment horizontal="left" wrapText="1"/>
    </xf>
    <xf numFmtId="1" fontId="15" fillId="0" borderId="18" xfId="1" applyNumberFormat="1" applyFont="1" applyBorder="1" applyAlignment="1">
      <alignment horizontal="left" wrapText="1"/>
    </xf>
    <xf numFmtId="1" fontId="15" fillId="0" borderId="54" xfId="1" applyNumberFormat="1" applyFont="1" applyBorder="1" applyAlignment="1">
      <alignment horizontal="left" wrapText="1"/>
    </xf>
    <xf numFmtId="165" fontId="57" fillId="0" borderId="55" xfId="0" applyNumberFormat="1" applyFont="1" applyBorder="1" applyAlignment="1">
      <alignment vertical="center"/>
    </xf>
    <xf numFmtId="165" fontId="57" fillId="0" borderId="18" xfId="0" applyNumberFormat="1" applyFont="1" applyBorder="1" applyAlignment="1">
      <alignment vertical="center"/>
    </xf>
    <xf numFmtId="165" fontId="57" fillId="0" borderId="17" xfId="0" applyNumberFormat="1" applyFont="1" applyBorder="1" applyAlignment="1">
      <alignment vertical="center"/>
    </xf>
    <xf numFmtId="1" fontId="53" fillId="0" borderId="6" xfId="1" applyNumberFormat="1" applyFont="1" applyFill="1" applyBorder="1" applyAlignment="1" applyProtection="1">
      <alignment vertical="top" wrapText="1"/>
    </xf>
    <xf numFmtId="1" fontId="53" fillId="0" borderId="10" xfId="1" applyNumberFormat="1" applyFont="1" applyFill="1" applyBorder="1" applyAlignment="1" applyProtection="1">
      <alignment vertical="top" wrapText="1"/>
    </xf>
    <xf numFmtId="1" fontId="53" fillId="0" borderId="21" xfId="1" applyNumberFormat="1" applyFont="1" applyBorder="1" applyAlignment="1" applyProtection="1">
      <alignment horizontal="center" vertical="center" wrapText="1"/>
    </xf>
    <xf numFmtId="1" fontId="53" fillId="0" borderId="25" xfId="1" applyNumberFormat="1" applyFont="1" applyBorder="1" applyAlignment="1" applyProtection="1">
      <alignment horizontal="center" vertical="center" wrapText="1"/>
    </xf>
    <xf numFmtId="1" fontId="53" fillId="0" borderId="10" xfId="1" applyNumberFormat="1" applyFont="1" applyBorder="1" applyAlignment="1" applyProtection="1">
      <alignment horizontal="center" vertical="center" wrapText="1"/>
    </xf>
    <xf numFmtId="1" fontId="53" fillId="0" borderId="58" xfId="1" applyNumberFormat="1" applyFont="1" applyBorder="1" applyAlignment="1" applyProtection="1">
      <alignment horizontal="center" vertical="center" wrapText="1"/>
    </xf>
    <xf numFmtId="1" fontId="53" fillId="0" borderId="6" xfId="1" applyNumberFormat="1" applyFont="1" applyFill="1" applyBorder="1" applyAlignment="1" applyProtection="1">
      <alignment vertical="center"/>
    </xf>
    <xf numFmtId="1" fontId="53" fillId="0" borderId="8" xfId="1" applyNumberFormat="1" applyFont="1" applyFill="1" applyBorder="1" applyAlignment="1" applyProtection="1">
      <alignment vertical="center"/>
    </xf>
    <xf numFmtId="1" fontId="53" fillId="0" borderId="10" xfId="1" applyNumberFormat="1" applyFont="1" applyFill="1" applyBorder="1" applyAlignment="1" applyProtection="1">
      <alignment vertical="center"/>
    </xf>
  </cellXfs>
  <cellStyles count="20">
    <cellStyle name="Entrada" xfId="6" builtinId="20"/>
    <cellStyle name="Millares" xfId="1" builtinId="3"/>
    <cellStyle name="Millares 2" xfId="3" xr:uid="{00000000-0005-0000-0000-000003000000}"/>
    <cellStyle name="Millares 2 2" xfId="4" xr:uid="{00000000-0005-0000-0000-000004000000}"/>
    <cellStyle name="Millares 2 2 2" xfId="11" xr:uid="{5DDAFEDA-B451-4525-BDA4-DCF06E2FF2AD}"/>
    <cellStyle name="Millares 2 2 2 2" xfId="18" xr:uid="{34FF7C92-60F0-4F1E-82C3-C9E69ECDE591}"/>
    <cellStyle name="Millares 2 2 3" xfId="14" xr:uid="{90A64648-349B-4E13-87EA-E75DA64C74F3}"/>
    <cellStyle name="Millares 2 3" xfId="10" xr:uid="{0C3CD2F0-C5E2-4F76-9CD6-5DAEE6F53F2B}"/>
    <cellStyle name="Millares 2 3 2" xfId="17" xr:uid="{AC7A643D-C29D-49F8-8EE7-1FA44FBDFCD8}"/>
    <cellStyle name="Millares 2 4" xfId="13" xr:uid="{1CBCE113-75B7-4D18-89AD-B14FD3700351}"/>
    <cellStyle name="Millares 3" xfId="9" xr:uid="{E2D2508D-C91C-4658-B726-A917C050B7C3}"/>
    <cellStyle name="Millares 3 2" xfId="16" xr:uid="{45DD410E-3633-4E2B-9D7C-E5A936E0B140}"/>
    <cellStyle name="Normal" xfId="0" builtinId="0"/>
    <cellStyle name="Normal 2" xfId="2" xr:uid="{00000000-0005-0000-0000-000006000000}"/>
    <cellStyle name="Normal 3" xfId="5" xr:uid="{00000000-0005-0000-0000-000007000000}"/>
    <cellStyle name="Normal 3 2" xfId="12" xr:uid="{9C9E8EBF-86CE-4080-BAF3-8FC983722E92}"/>
    <cellStyle name="Normal 3 2 2" xfId="19" xr:uid="{1ECAEE7C-DB3B-4361-8E79-62138F1C23B7}"/>
    <cellStyle name="Normal 3 3" xfId="15" xr:uid="{D4B9D095-E048-4493-9A65-AC0C080DE45B}"/>
    <cellStyle name="Salida" xfId="7" builtinId="21"/>
    <cellStyle name="Texto explicativo" xfId="8" builtinId="53"/>
  </cellStyles>
  <dxfs count="155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71" formatCode="\(##\)\ ####\ ####"/>
      <alignment horizontal="right" vertical="top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8" formatCode="#,##0.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9" formatCode="_-* #,##0.0_-;\-* #,##0.0_-;_-* &quot;-&quot;??_-;_-@_-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8" formatCode="#,##0.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9" formatCode="_-* #,##0.0_-;\-* #,##0.0_-;_-* &quot;-&quot;??_-;_-@_-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9" formatCode="dd/mm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" formatCode="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" formatCode="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22" formatCode="mmm\-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22" formatCode="mmm\-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" formatCode="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numFmt numFmtId="166" formatCode="_-* #,##0_-;\-* #,##0_-;_-* &quot;-&quot;??_-;_-@_-"/>
    </dxf>
    <dxf>
      <alignment horizontal="right"/>
    </dxf>
    <dxf>
      <alignment horizontal="right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1" formatCode="0"/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font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" formatCode="0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22" formatCode="mmm\-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numFmt numFmtId="22" formatCode="mmm\-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" formatCode="0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numFmt numFmtId="22" formatCode="mmm\-yy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71" formatCode="\(##\)\ ####\ ####"/>
      <alignment horizontal="right" vertical="top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71" formatCode="\(##\)\ ####\ ####"/>
      <alignment horizontal="right" vertical="top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71" formatCode="\(##\)\ ####\ ####"/>
      <alignment horizontal="right" vertical="top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71" formatCode="\(##\)\ ####\ ####"/>
      <alignment horizontal="right" vertical="top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0" formatCode="General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0" formatCode="General"/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" formatCode="0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" formatCode="0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" formatCode="0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9" formatCode="dd/mm/yyyy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22" formatCode="mmm\-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9" formatCode="dd/mm/yy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8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Precursores'!$H$5:$M$5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2F-4618-917A-A6F1BED10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out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Precursores'!$H$6:$M$6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CB-4B0B-9A79-18D574A75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Precursores'!$H$7:$M$7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CD-4F72-8C42-4F2A0B4C2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Precursores'!$H$8:$M$8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6E-4BAF-B3C5-141B7E8A2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Precursores'!$H$9:$M$9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0-476F-B744-9FFB5F5BB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Precursores'!$H$11:$S$11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91-4AF3-9C44-35C732664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Precursores'!$H$12:$S$12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71-4D1E-B52A-005E99C4B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Precursores'!$H$13:$S$13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F9-4DD0-969D-DEBB2BBE8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'Análisis Precursores'!$H$14:$S$14</c15:sqref>
                  </c15:fullRef>
                </c:ext>
              </c:extLst>
              <c:f>('Análisis Precursores'!$H$14:$L$14,'Análisis Precursores'!$N$14:$S$14)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0B-4002-AF1C-E4206D607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Precursores'!$H$15:$S$15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25-48AE-A043-D56986B8A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Precursores'!$H$16:$M$16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7C-46AB-9DAD-F470F2B9E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Precursores'!$H$17:$S$17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A9-4BE0-8115-03F78DDB3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Precursores'!$H$18:$M$18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83-459D-BC2A-477B328A7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Precursores'!$H$19:$M$19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CC-4D8E-B7F2-BE2AC0C8D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'Análisis Precursores'!$H$10:$K$10</c:f>
              <c:strCache>
                <c:ptCount val="4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Precursores'!$L$10:$M$10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5C-4D80-B332-2D67A4C40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Precursores'!$H$6:$M$6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99-4AEA-AE58-7EADC7792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Precursores'!$H$7:$M$7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4B-4B3E-9C0B-0A2E39F5C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Precursores'!$H$11:$S$11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38-46CF-A135-E697E2D0E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'Análisis Precursores'!$H$10:$K$10</c:f>
              <c:strCache>
                <c:ptCount val="4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Precursores'!$L$10:$M$10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70-42CD-85F6-01D2639A0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Precursores'!$H$6:$M$6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9-4E10-8988-9F352FDED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Precursores'!$H$7:$M$7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E9-402B-8867-95CA740AD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Precursores'!$H$12:$S$12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D6-42F9-9858-8406A828D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Precursores'!$H$13:$S$13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83-4BCC-B5F5-B6FFEA645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Precursores'!$H$11:$S$11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E6-4035-AFE9-54BF90D6B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'Análisis Precursores'!$H$10:$K$10</c:f>
              <c:strCache>
                <c:ptCount val="4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Precursores'!$L$10:$M$10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3-49F9-8447-BDF35015D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Precursores'!$H$6:$M$6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F-452D-ACCB-ADC26AD62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Precursores'!$H$7:$M$7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BE-4D57-9253-99A3421BD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'Análisis Precursores'!$H$14:$S$14</c15:sqref>
                  </c15:fullRef>
                </c:ext>
              </c:extLst>
              <c:f>('Análisis Precursores'!$H$14:$L$14,'Análisis Precursores'!$N$14:$S$14)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C4-4F44-8B02-1DB6CC93A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Precursores'!$H$15:$S$15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20-48CD-A8F8-1C926D019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Precursores'!$H$12:$S$12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ED-437A-9960-499C4BA43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Precursores'!$H$13:$S$13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91-4643-98F7-307C36E60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Precursores'!$H$11:$S$11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2D-433C-8CB8-FC580553E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'Análisis Precursores'!$H$10:$K$10</c:f>
              <c:strCache>
                <c:ptCount val="4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Precursores'!$L$10:$M$10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3-42A6-BC5E-470AE7CF3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Precursores'!$H$6:$M$6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E0-42C5-A265-86827AD0E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Precursores'!$H$7:$M$7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67-4B4F-B9F6-3312DFCDC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Precursores'!$H$16:$M$16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8A-43DC-B603-74D468C45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Precursores'!$H$17:$S$17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8-4492-8285-1440A7AE1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'Análisis Precursores'!$H$14:$S$14</c15:sqref>
                  </c15:fullRef>
                </c:ext>
              </c:extLst>
              <c:f>('Análisis Precursores'!$H$14:$L$14,'Análisis Precursores'!$N$14:$S$14)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30-45F3-BE05-3E1A46116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Precursores'!$H$15:$S$15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11-4EE7-92EB-4F47EF1CA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Precursores'!$H$12:$S$12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89-4B64-B466-4EC3CB41B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Precursores'!$H$13:$S$13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B5-4752-B5CF-6EAFE1A20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Precursores'!$H$11:$S$11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E-4982-B2C8-2E0454DD1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'Análisis Precursores'!$H$10:$K$10</c:f>
              <c:strCache>
                <c:ptCount val="4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Precursores'!$L$10:$M$10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FF-409C-B4A1-51F2AE26B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Precursores'!$H$6:$M$6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E0-40DF-BCA4-9343818D3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Precursores'!$H$7:$M$7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EE-4AFB-9E9B-376AA5683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'Análisis Precursores'!$H$6:$M$6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A-4556-A052-CBE021B5D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21296"/>
        <c:axId val="958018416"/>
      </c:lineChart>
      <c:catAx>
        <c:axId val="958021296"/>
        <c:scaling>
          <c:orientation val="minMax"/>
        </c:scaling>
        <c:delete val="1"/>
        <c:axPos val="b"/>
        <c:numFmt formatCode="mmm" sourceLinked="1"/>
        <c:majorTickMark val="none"/>
        <c:minorTickMark val="none"/>
        <c:tickLblPos val="nextTo"/>
        <c:crossAx val="958018416"/>
        <c:crosses val="autoZero"/>
        <c:auto val="1"/>
        <c:lblAlgn val="ctr"/>
        <c:lblOffset val="100"/>
        <c:noMultiLvlLbl val="0"/>
      </c:catAx>
      <c:valAx>
        <c:axId val="95801841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5802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Spin" dx="22" fmlaLink="$F$3" max="13" page="10" val="0"/>
</file>

<file path=xl/ctrlProps/ctrlProp2.xml><?xml version="1.0" encoding="utf-8"?>
<formControlPr xmlns="http://schemas.microsoft.com/office/spreadsheetml/2009/9/main" objectType="Spin" dx="22" fmlaLink="$M$16" max="12" page="10"/>
</file>

<file path=xl/ctrlProps/ctrlProp3.xml><?xml version="1.0" encoding="utf-8"?>
<formControlPr xmlns="http://schemas.microsoft.com/office/spreadsheetml/2009/9/main" objectType="Spin" dx="22" fmlaLink="$Y$1" max="6" min="1" page="10" val="4"/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514350</xdr:colOff>
          <xdr:row>1</xdr:row>
          <xdr:rowOff>28575</xdr:rowOff>
        </xdr:from>
        <xdr:to>
          <xdr:col>5</xdr:col>
          <xdr:colOff>885825</xdr:colOff>
          <xdr:row>1</xdr:row>
          <xdr:rowOff>533400</xdr:rowOff>
        </xdr:to>
        <xdr:sp macro="" textlink="">
          <xdr:nvSpPr>
            <xdr:cNvPr id="16385" name="Spinner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0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9525</xdr:colOff>
          <xdr:row>17</xdr:row>
          <xdr:rowOff>0</xdr:rowOff>
        </xdr:from>
        <xdr:to>
          <xdr:col>19</xdr:col>
          <xdr:colOff>371475</xdr:colOff>
          <xdr:row>25</xdr:row>
          <xdr:rowOff>0</xdr:rowOff>
        </xdr:to>
        <xdr:sp macro="" textlink="">
          <xdr:nvSpPr>
            <xdr:cNvPr id="54276" name="Spinner 4" hidden="1">
              <a:extLst>
                <a:ext uri="{63B3BB69-23CF-44E3-9099-C40C66FF867C}">
                  <a14:compatExt spid="_x0000_s54276"/>
                </a:ext>
                <a:ext uri="{FF2B5EF4-FFF2-40B4-BE49-F238E27FC236}">
                  <a16:creationId xmlns:a16="http://schemas.microsoft.com/office/drawing/2014/main" id="{00000000-0008-0000-0200-000004D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15</xdr:col>
      <xdr:colOff>727822</xdr:colOff>
      <xdr:row>5</xdr:row>
      <xdr:rowOff>36979</xdr:rowOff>
    </xdr:from>
    <xdr:to>
      <xdr:col>17</xdr:col>
      <xdr:colOff>530598</xdr:colOff>
      <xdr:row>16</xdr:row>
      <xdr:rowOff>67235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es">
              <a:extLst>
                <a:ext uri="{FF2B5EF4-FFF2-40B4-BE49-F238E27FC236}">
                  <a16:creationId xmlns:a16="http://schemas.microsoft.com/office/drawing/2014/main" id="{F7BEB0C3-5548-3AA6-1A65-8BF34B6443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82204" y="1448920"/>
              <a:ext cx="1831041" cy="22490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15</xdr:col>
      <xdr:colOff>747993</xdr:colOff>
      <xdr:row>16</xdr:row>
      <xdr:rowOff>189346</xdr:rowOff>
    </xdr:from>
    <xdr:to>
      <xdr:col>17</xdr:col>
      <xdr:colOff>553011</xdr:colOff>
      <xdr:row>28</xdr:row>
      <xdr:rowOff>29696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Grupo">
              <a:extLst>
                <a:ext uri="{FF2B5EF4-FFF2-40B4-BE49-F238E27FC236}">
                  <a16:creationId xmlns:a16="http://schemas.microsoft.com/office/drawing/2014/main" id="{1D78B66E-85D3-2B68-6596-02640B1BEA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02375" y="3824007"/>
              <a:ext cx="1833283" cy="22568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9525</xdr:colOff>
          <xdr:row>0</xdr:row>
          <xdr:rowOff>0</xdr:rowOff>
        </xdr:from>
        <xdr:to>
          <xdr:col>25</xdr:col>
          <xdr:colOff>285750</xdr:colOff>
          <xdr:row>1</xdr:row>
          <xdr:rowOff>0</xdr:rowOff>
        </xdr:to>
        <xdr:sp macro="" textlink="">
          <xdr:nvSpPr>
            <xdr:cNvPr id="46084" name="Spinner 4" hidden="1">
              <a:extLst>
                <a:ext uri="{63B3BB69-23CF-44E3-9099-C40C66FF867C}">
                  <a14:compatExt spid="_x0000_s46084"/>
                </a:ext>
                <a:ext uri="{FF2B5EF4-FFF2-40B4-BE49-F238E27FC236}">
                  <a16:creationId xmlns:a16="http://schemas.microsoft.com/office/drawing/2014/main" id="{00000000-0008-0000-0E00-000004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3</xdr:row>
      <xdr:rowOff>209549</xdr:rowOff>
    </xdr:from>
    <xdr:to>
      <xdr:col>20</xdr:col>
      <xdr:colOff>1304925</xdr:colOff>
      <xdr:row>5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5</xdr:row>
      <xdr:rowOff>0</xdr:rowOff>
    </xdr:from>
    <xdr:to>
      <xdr:col>20</xdr:col>
      <xdr:colOff>1304925</xdr:colOff>
      <xdr:row>6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D00-000003000000}"/>
            </a:ext>
            <a:ext uri="{147F2762-F138-4A5C-976F-8EAC2B608ADB}">
              <a16:predDERef xmlns:a16="http://schemas.microsoft.com/office/drawing/2014/main" pre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6</xdr:row>
      <xdr:rowOff>0</xdr:rowOff>
    </xdr:from>
    <xdr:to>
      <xdr:col>20</xdr:col>
      <xdr:colOff>1304925</xdr:colOff>
      <xdr:row>7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D00-000004000000}"/>
            </a:ext>
            <a:ext uri="{147F2762-F138-4A5C-976F-8EAC2B608ADB}">
              <a16:predDERef xmlns:a16="http://schemas.microsoft.com/office/drawing/2014/main" pre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7</xdr:row>
      <xdr:rowOff>0</xdr:rowOff>
    </xdr:from>
    <xdr:to>
      <xdr:col>20</xdr:col>
      <xdr:colOff>1304925</xdr:colOff>
      <xdr:row>8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D00-000005000000}"/>
            </a:ext>
            <a:ext uri="{147F2762-F138-4A5C-976F-8EAC2B608ADB}">
              <a16:predDERef xmlns:a16="http://schemas.microsoft.com/office/drawing/2014/main" pred="{00000000-0008-0000-0F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8</xdr:row>
      <xdr:rowOff>0</xdr:rowOff>
    </xdr:from>
    <xdr:to>
      <xdr:col>20</xdr:col>
      <xdr:colOff>1304925</xdr:colOff>
      <xdr:row>8</xdr:row>
      <xdr:rowOff>190500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D00-000006000000}"/>
            </a:ext>
            <a:ext uri="{147F2762-F138-4A5C-976F-8EAC2B608ADB}">
              <a16:predDERef xmlns:a16="http://schemas.microsoft.com/office/drawing/2014/main" pred="{00000000-0008-0000-0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10</xdr:row>
      <xdr:rowOff>0</xdr:rowOff>
    </xdr:from>
    <xdr:to>
      <xdr:col>20</xdr:col>
      <xdr:colOff>1304925</xdr:colOff>
      <xdr:row>11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D00-000007000000}"/>
            </a:ext>
            <a:ext uri="{147F2762-F138-4A5C-976F-8EAC2B608ADB}">
              <a16:predDERef xmlns:a16="http://schemas.microsoft.com/office/drawing/2014/main" pred="{00000000-0008-0000-0F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1304925</xdr:colOff>
      <xdr:row>12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D00-000008000000}"/>
            </a:ext>
            <a:ext uri="{147F2762-F138-4A5C-976F-8EAC2B608ADB}">
              <a16:predDERef xmlns:a16="http://schemas.microsoft.com/office/drawing/2014/main" pred="{00000000-0008-0000-0F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0</xdr:colOff>
      <xdr:row>12</xdr:row>
      <xdr:rowOff>0</xdr:rowOff>
    </xdr:from>
    <xdr:to>
      <xdr:col>20</xdr:col>
      <xdr:colOff>1304925</xdr:colOff>
      <xdr:row>13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D00-000009000000}"/>
            </a:ext>
            <a:ext uri="{147F2762-F138-4A5C-976F-8EAC2B608ADB}">
              <a16:predDERef xmlns:a16="http://schemas.microsoft.com/office/drawing/2014/main" pred="{00000000-0008-0000-0F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0</xdr:colOff>
      <xdr:row>13</xdr:row>
      <xdr:rowOff>0</xdr:rowOff>
    </xdr:from>
    <xdr:to>
      <xdr:col>20</xdr:col>
      <xdr:colOff>1304925</xdr:colOff>
      <xdr:row>14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D00-00000A000000}"/>
            </a:ext>
            <a:ext uri="{147F2762-F138-4A5C-976F-8EAC2B608ADB}">
              <a16:predDERef xmlns:a16="http://schemas.microsoft.com/office/drawing/2014/main" pred="{00000000-0008-0000-0F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0</xdr:colOff>
      <xdr:row>14</xdr:row>
      <xdr:rowOff>0</xdr:rowOff>
    </xdr:from>
    <xdr:to>
      <xdr:col>20</xdr:col>
      <xdr:colOff>1304925</xdr:colOff>
      <xdr:row>15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D00-00000B000000}"/>
            </a:ext>
            <a:ext uri="{147F2762-F138-4A5C-976F-8EAC2B608ADB}">
              <a16:predDERef xmlns:a16="http://schemas.microsoft.com/office/drawing/2014/main" pred="{00000000-0008-0000-0F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0</xdr:colOff>
      <xdr:row>15</xdr:row>
      <xdr:rowOff>0</xdr:rowOff>
    </xdr:from>
    <xdr:to>
      <xdr:col>20</xdr:col>
      <xdr:colOff>1304925</xdr:colOff>
      <xdr:row>16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D00-00000C000000}"/>
            </a:ext>
            <a:ext uri="{147F2762-F138-4A5C-976F-8EAC2B608ADB}">
              <a16:predDERef xmlns:a16="http://schemas.microsoft.com/office/drawing/2014/main" pred="{00000000-0008-0000-0F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0</xdr:colOff>
      <xdr:row>16</xdr:row>
      <xdr:rowOff>0</xdr:rowOff>
    </xdr:from>
    <xdr:to>
      <xdr:col>20</xdr:col>
      <xdr:colOff>1304925</xdr:colOff>
      <xdr:row>17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D00-00000E000000}"/>
            </a:ext>
            <a:ext uri="{147F2762-F138-4A5C-976F-8EAC2B608ADB}">
              <a16:predDERef xmlns:a16="http://schemas.microsoft.com/office/drawing/2014/main" pred="{00000000-0008-0000-0F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0</xdr:colOff>
      <xdr:row>17</xdr:row>
      <xdr:rowOff>0</xdr:rowOff>
    </xdr:from>
    <xdr:to>
      <xdr:col>20</xdr:col>
      <xdr:colOff>1304925</xdr:colOff>
      <xdr:row>18</xdr:row>
      <xdr:rowOff>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D00-00000F000000}"/>
            </a:ext>
            <a:ext uri="{147F2762-F138-4A5C-976F-8EAC2B608ADB}">
              <a16:predDERef xmlns:a16="http://schemas.microsoft.com/office/drawing/2014/main" pred="{00000000-0008-0000-0F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0</xdr:colOff>
      <xdr:row>18</xdr:row>
      <xdr:rowOff>0</xdr:rowOff>
    </xdr:from>
    <xdr:to>
      <xdr:col>20</xdr:col>
      <xdr:colOff>1304925</xdr:colOff>
      <xdr:row>19</xdr:row>
      <xdr:rowOff>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D00-000010000000}"/>
            </a:ext>
            <a:ext uri="{147F2762-F138-4A5C-976F-8EAC2B608ADB}">
              <a16:predDERef xmlns:a16="http://schemas.microsoft.com/office/drawing/2014/main" pred="{00000000-0008-0000-0F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20</xdr:col>
      <xdr:colOff>0</xdr:colOff>
      <xdr:row>9</xdr:row>
      <xdr:rowOff>0</xdr:rowOff>
    </xdr:from>
    <xdr:to>
      <xdr:col>20</xdr:col>
      <xdr:colOff>1304925</xdr:colOff>
      <xdr:row>9</xdr:row>
      <xdr:rowOff>190500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E37734E9-E600-41DB-AF25-0098A62B1E0D}"/>
            </a:ext>
            <a:ext uri="{147F2762-F138-4A5C-976F-8EAC2B608ADB}">
              <a16:predDERef xmlns:a16="http://schemas.microsoft.com/office/drawing/2014/main" pred="{00000000-0008-0000-0D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20</xdr:col>
      <xdr:colOff>0</xdr:colOff>
      <xdr:row>9</xdr:row>
      <xdr:rowOff>0</xdr:rowOff>
    </xdr:from>
    <xdr:to>
      <xdr:col>20</xdr:col>
      <xdr:colOff>1304925</xdr:colOff>
      <xdr:row>10</xdr:row>
      <xdr:rowOff>9525</xdr:rowOff>
    </xdr:to>
    <xdr:graphicFrame macro="">
      <xdr:nvGraphicFramePr>
        <xdr:cNvPr id="18" name="Gráfico 2">
          <a:extLst>
            <a:ext uri="{FF2B5EF4-FFF2-40B4-BE49-F238E27FC236}">
              <a16:creationId xmlns:a16="http://schemas.microsoft.com/office/drawing/2014/main" id="{27A27726-17E0-482F-B0EF-7ECC04BDD271}"/>
            </a:ext>
            <a:ext uri="{147F2762-F138-4A5C-976F-8EAC2B608ADB}">
              <a16:predDERef xmlns:a16="http://schemas.microsoft.com/office/drawing/2014/main" pred="{E37734E9-E600-41DB-AF25-0098A62B1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20</xdr:col>
      <xdr:colOff>0</xdr:colOff>
      <xdr:row>10</xdr:row>
      <xdr:rowOff>0</xdr:rowOff>
    </xdr:from>
    <xdr:to>
      <xdr:col>20</xdr:col>
      <xdr:colOff>1304925</xdr:colOff>
      <xdr:row>11</xdr:row>
      <xdr:rowOff>0</xdr:rowOff>
    </xdr:to>
    <xdr:graphicFrame macro="">
      <xdr:nvGraphicFramePr>
        <xdr:cNvPr id="19" name="Gráfico 3">
          <a:extLst>
            <a:ext uri="{FF2B5EF4-FFF2-40B4-BE49-F238E27FC236}">
              <a16:creationId xmlns:a16="http://schemas.microsoft.com/office/drawing/2014/main" id="{1B512FBF-69D7-48D0-9EF5-D40683A6A691}"/>
            </a:ext>
            <a:ext uri="{147F2762-F138-4A5C-976F-8EAC2B608ADB}">
              <a16:predDERef xmlns:a16="http://schemas.microsoft.com/office/drawing/2014/main" pred="{27A27726-17E0-482F-B0EF-7ECC04BDD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20</xdr:col>
      <xdr:colOff>0</xdr:colOff>
      <xdr:row>12</xdr:row>
      <xdr:rowOff>0</xdr:rowOff>
    </xdr:from>
    <xdr:to>
      <xdr:col>20</xdr:col>
      <xdr:colOff>1304925</xdr:colOff>
      <xdr:row>13</xdr:row>
      <xdr:rowOff>0</xdr:rowOff>
    </xdr:to>
    <xdr:graphicFrame macro="">
      <xdr:nvGraphicFramePr>
        <xdr:cNvPr id="20" name="Gráfico 6">
          <a:extLst>
            <a:ext uri="{FF2B5EF4-FFF2-40B4-BE49-F238E27FC236}">
              <a16:creationId xmlns:a16="http://schemas.microsoft.com/office/drawing/2014/main" id="{9D4B43FE-0BCC-47BB-9D73-34FBCFA4125D}"/>
            </a:ext>
            <a:ext uri="{147F2762-F138-4A5C-976F-8EAC2B608ADB}">
              <a16:predDERef xmlns:a16="http://schemas.microsoft.com/office/drawing/2014/main" pred="{1B512FBF-69D7-48D0-9EF5-D40683A6A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1304925</xdr:colOff>
      <xdr:row>11</xdr:row>
      <xdr:rowOff>190500</xdr:rowOff>
    </xdr:to>
    <xdr:graphicFrame macro="">
      <xdr:nvGraphicFramePr>
        <xdr:cNvPr id="21" name="Gráfico 12">
          <a:extLst>
            <a:ext uri="{FF2B5EF4-FFF2-40B4-BE49-F238E27FC236}">
              <a16:creationId xmlns:a16="http://schemas.microsoft.com/office/drawing/2014/main" id="{14CFCB52-2D49-4CF0-9493-5E86683ABA4E}"/>
            </a:ext>
            <a:ext uri="{147F2762-F138-4A5C-976F-8EAC2B608ADB}">
              <a16:predDERef xmlns:a16="http://schemas.microsoft.com/office/drawing/2014/main" pred="{9D4B43FE-0BCC-47BB-9D73-34FBCFA412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1304925</xdr:colOff>
      <xdr:row>12</xdr:row>
      <xdr:rowOff>9525</xdr:rowOff>
    </xdr:to>
    <xdr:graphicFrame macro="">
      <xdr:nvGraphicFramePr>
        <xdr:cNvPr id="22" name="Gráfico 2">
          <a:extLst>
            <a:ext uri="{FF2B5EF4-FFF2-40B4-BE49-F238E27FC236}">
              <a16:creationId xmlns:a16="http://schemas.microsoft.com/office/drawing/2014/main" id="{1AD36B9C-C805-43D9-9951-1A8281643D5D}"/>
            </a:ext>
            <a:ext uri="{147F2762-F138-4A5C-976F-8EAC2B608ADB}">
              <a16:predDERef xmlns:a16="http://schemas.microsoft.com/office/drawing/2014/main" pred="{14CFCB52-2D49-4CF0-9493-5E86683AB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20</xdr:col>
      <xdr:colOff>0</xdr:colOff>
      <xdr:row>12</xdr:row>
      <xdr:rowOff>0</xdr:rowOff>
    </xdr:from>
    <xdr:to>
      <xdr:col>20</xdr:col>
      <xdr:colOff>1304925</xdr:colOff>
      <xdr:row>13</xdr:row>
      <xdr:rowOff>0</xdr:rowOff>
    </xdr:to>
    <xdr:graphicFrame macro="">
      <xdr:nvGraphicFramePr>
        <xdr:cNvPr id="23" name="Gráfico 3">
          <a:extLst>
            <a:ext uri="{FF2B5EF4-FFF2-40B4-BE49-F238E27FC236}">
              <a16:creationId xmlns:a16="http://schemas.microsoft.com/office/drawing/2014/main" id="{052D61EA-DD46-4208-A379-E696DF914DBC}"/>
            </a:ext>
            <a:ext uri="{147F2762-F138-4A5C-976F-8EAC2B608ADB}">
              <a16:predDERef xmlns:a16="http://schemas.microsoft.com/office/drawing/2014/main" pred="{1AD36B9C-C805-43D9-9951-1A8281643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20</xdr:col>
      <xdr:colOff>0</xdr:colOff>
      <xdr:row>13</xdr:row>
      <xdr:rowOff>0</xdr:rowOff>
    </xdr:from>
    <xdr:to>
      <xdr:col>20</xdr:col>
      <xdr:colOff>1304925</xdr:colOff>
      <xdr:row>14</xdr:row>
      <xdr:rowOff>0</xdr:rowOff>
    </xdr:to>
    <xdr:graphicFrame macro="">
      <xdr:nvGraphicFramePr>
        <xdr:cNvPr id="24" name="Gráfico 7">
          <a:extLst>
            <a:ext uri="{FF2B5EF4-FFF2-40B4-BE49-F238E27FC236}">
              <a16:creationId xmlns:a16="http://schemas.microsoft.com/office/drawing/2014/main" id="{5E2C9A6A-76FC-4368-82DE-C67FEAFAA163}"/>
            </a:ext>
            <a:ext uri="{147F2762-F138-4A5C-976F-8EAC2B608ADB}">
              <a16:predDERef xmlns:a16="http://schemas.microsoft.com/office/drawing/2014/main" pred="{052D61EA-DD46-4208-A379-E696DF914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20</xdr:col>
      <xdr:colOff>0</xdr:colOff>
      <xdr:row>14</xdr:row>
      <xdr:rowOff>0</xdr:rowOff>
    </xdr:from>
    <xdr:to>
      <xdr:col>20</xdr:col>
      <xdr:colOff>1304925</xdr:colOff>
      <xdr:row>15</xdr:row>
      <xdr:rowOff>0</xdr:rowOff>
    </xdr:to>
    <xdr:graphicFrame macro="">
      <xdr:nvGraphicFramePr>
        <xdr:cNvPr id="25" name="Gráfico 8">
          <a:extLst>
            <a:ext uri="{FF2B5EF4-FFF2-40B4-BE49-F238E27FC236}">
              <a16:creationId xmlns:a16="http://schemas.microsoft.com/office/drawing/2014/main" id="{23AF939D-F9BE-4962-A8EF-0D0A5F551591}"/>
            </a:ext>
            <a:ext uri="{147F2762-F138-4A5C-976F-8EAC2B608ADB}">
              <a16:predDERef xmlns:a16="http://schemas.microsoft.com/office/drawing/2014/main" pred="{5E2C9A6A-76FC-4368-82DE-C67FEAFAA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20</xdr:col>
      <xdr:colOff>0</xdr:colOff>
      <xdr:row>14</xdr:row>
      <xdr:rowOff>0</xdr:rowOff>
    </xdr:from>
    <xdr:to>
      <xdr:col>20</xdr:col>
      <xdr:colOff>1304925</xdr:colOff>
      <xdr:row>15</xdr:row>
      <xdr:rowOff>0</xdr:rowOff>
    </xdr:to>
    <xdr:graphicFrame macro="">
      <xdr:nvGraphicFramePr>
        <xdr:cNvPr id="26" name="Gráfico 6">
          <a:extLst>
            <a:ext uri="{FF2B5EF4-FFF2-40B4-BE49-F238E27FC236}">
              <a16:creationId xmlns:a16="http://schemas.microsoft.com/office/drawing/2014/main" id="{5D5247EB-0CAA-411E-935F-1E3BB538DFD0}"/>
            </a:ext>
            <a:ext uri="{147F2762-F138-4A5C-976F-8EAC2B608ADB}">
              <a16:predDERef xmlns:a16="http://schemas.microsoft.com/office/drawing/2014/main" pred="{23AF939D-F9BE-4962-A8EF-0D0A5F5515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20</xdr:col>
      <xdr:colOff>0</xdr:colOff>
      <xdr:row>13</xdr:row>
      <xdr:rowOff>0</xdr:rowOff>
    </xdr:from>
    <xdr:to>
      <xdr:col>20</xdr:col>
      <xdr:colOff>1304925</xdr:colOff>
      <xdr:row>13</xdr:row>
      <xdr:rowOff>190500</xdr:rowOff>
    </xdr:to>
    <xdr:graphicFrame macro="">
      <xdr:nvGraphicFramePr>
        <xdr:cNvPr id="27" name="Gráfico 12">
          <a:extLst>
            <a:ext uri="{FF2B5EF4-FFF2-40B4-BE49-F238E27FC236}">
              <a16:creationId xmlns:a16="http://schemas.microsoft.com/office/drawing/2014/main" id="{9B0D44D6-3F41-4D57-B8A2-3A9AA5FFB575}"/>
            </a:ext>
            <a:ext uri="{147F2762-F138-4A5C-976F-8EAC2B608ADB}">
              <a16:predDERef xmlns:a16="http://schemas.microsoft.com/office/drawing/2014/main" pred="{5D5247EB-0CAA-411E-935F-1E3BB538D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20</xdr:col>
      <xdr:colOff>0</xdr:colOff>
      <xdr:row>13</xdr:row>
      <xdr:rowOff>0</xdr:rowOff>
    </xdr:from>
    <xdr:to>
      <xdr:col>20</xdr:col>
      <xdr:colOff>1304925</xdr:colOff>
      <xdr:row>14</xdr:row>
      <xdr:rowOff>9525</xdr:rowOff>
    </xdr:to>
    <xdr:graphicFrame macro="">
      <xdr:nvGraphicFramePr>
        <xdr:cNvPr id="28" name="Gráfico 2">
          <a:extLst>
            <a:ext uri="{FF2B5EF4-FFF2-40B4-BE49-F238E27FC236}">
              <a16:creationId xmlns:a16="http://schemas.microsoft.com/office/drawing/2014/main" id="{32D7AE52-7378-4C0A-BD56-FA0480655FD8}"/>
            </a:ext>
            <a:ext uri="{147F2762-F138-4A5C-976F-8EAC2B608ADB}">
              <a16:predDERef xmlns:a16="http://schemas.microsoft.com/office/drawing/2014/main" pred="{9B0D44D6-3F41-4D57-B8A2-3A9AA5FFB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20</xdr:col>
      <xdr:colOff>0</xdr:colOff>
      <xdr:row>14</xdr:row>
      <xdr:rowOff>0</xdr:rowOff>
    </xdr:from>
    <xdr:to>
      <xdr:col>20</xdr:col>
      <xdr:colOff>1304925</xdr:colOff>
      <xdr:row>15</xdr:row>
      <xdr:rowOff>0</xdr:rowOff>
    </xdr:to>
    <xdr:graphicFrame macro="">
      <xdr:nvGraphicFramePr>
        <xdr:cNvPr id="29" name="Gráfico 3">
          <a:extLst>
            <a:ext uri="{FF2B5EF4-FFF2-40B4-BE49-F238E27FC236}">
              <a16:creationId xmlns:a16="http://schemas.microsoft.com/office/drawing/2014/main" id="{C15FE53F-033A-4B90-B993-DA3DCCBC34CF}"/>
            </a:ext>
            <a:ext uri="{147F2762-F138-4A5C-976F-8EAC2B608ADB}">
              <a16:predDERef xmlns:a16="http://schemas.microsoft.com/office/drawing/2014/main" pred="{32D7AE52-7378-4C0A-BD56-FA0480655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20</xdr:col>
      <xdr:colOff>0</xdr:colOff>
      <xdr:row>15</xdr:row>
      <xdr:rowOff>0</xdr:rowOff>
    </xdr:from>
    <xdr:to>
      <xdr:col>20</xdr:col>
      <xdr:colOff>1304925</xdr:colOff>
      <xdr:row>16</xdr:row>
      <xdr:rowOff>0</xdr:rowOff>
    </xdr:to>
    <xdr:graphicFrame macro="">
      <xdr:nvGraphicFramePr>
        <xdr:cNvPr id="30" name="Gráfico 9">
          <a:extLst>
            <a:ext uri="{FF2B5EF4-FFF2-40B4-BE49-F238E27FC236}">
              <a16:creationId xmlns:a16="http://schemas.microsoft.com/office/drawing/2014/main" id="{5E4B12B2-7663-4B5D-9923-5F367B01495E}"/>
            </a:ext>
            <a:ext uri="{147F2762-F138-4A5C-976F-8EAC2B608ADB}">
              <a16:predDERef xmlns:a16="http://schemas.microsoft.com/office/drawing/2014/main" pred="{C15FE53F-033A-4B90-B993-DA3DCCBC34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20</xdr:col>
      <xdr:colOff>0</xdr:colOff>
      <xdr:row>16</xdr:row>
      <xdr:rowOff>0</xdr:rowOff>
    </xdr:from>
    <xdr:to>
      <xdr:col>20</xdr:col>
      <xdr:colOff>1304925</xdr:colOff>
      <xdr:row>17</xdr:row>
      <xdr:rowOff>0</xdr:rowOff>
    </xdr:to>
    <xdr:graphicFrame macro="">
      <xdr:nvGraphicFramePr>
        <xdr:cNvPr id="31" name="Gráfico 10">
          <a:extLst>
            <a:ext uri="{FF2B5EF4-FFF2-40B4-BE49-F238E27FC236}">
              <a16:creationId xmlns:a16="http://schemas.microsoft.com/office/drawing/2014/main" id="{F216786E-1412-4B4E-B2DF-50FAFC17A58D}"/>
            </a:ext>
            <a:ext uri="{147F2762-F138-4A5C-976F-8EAC2B608ADB}">
              <a16:predDERef xmlns:a16="http://schemas.microsoft.com/office/drawing/2014/main" pred="{5E4B12B2-7663-4B5D-9923-5F367B014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20</xdr:col>
      <xdr:colOff>0</xdr:colOff>
      <xdr:row>15</xdr:row>
      <xdr:rowOff>0</xdr:rowOff>
    </xdr:from>
    <xdr:to>
      <xdr:col>20</xdr:col>
      <xdr:colOff>1304925</xdr:colOff>
      <xdr:row>16</xdr:row>
      <xdr:rowOff>0</xdr:rowOff>
    </xdr:to>
    <xdr:graphicFrame macro="">
      <xdr:nvGraphicFramePr>
        <xdr:cNvPr id="32" name="Gráfico 7">
          <a:extLst>
            <a:ext uri="{FF2B5EF4-FFF2-40B4-BE49-F238E27FC236}">
              <a16:creationId xmlns:a16="http://schemas.microsoft.com/office/drawing/2014/main" id="{D9E61148-2A2B-4736-9521-B463FA9B52A9}"/>
            </a:ext>
            <a:ext uri="{147F2762-F138-4A5C-976F-8EAC2B608ADB}">
              <a16:predDERef xmlns:a16="http://schemas.microsoft.com/office/drawing/2014/main" pred="{F216786E-1412-4B4E-B2DF-50FAFC17A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20</xdr:col>
      <xdr:colOff>0</xdr:colOff>
      <xdr:row>16</xdr:row>
      <xdr:rowOff>0</xdr:rowOff>
    </xdr:from>
    <xdr:to>
      <xdr:col>20</xdr:col>
      <xdr:colOff>1304925</xdr:colOff>
      <xdr:row>17</xdr:row>
      <xdr:rowOff>0</xdr:rowOff>
    </xdr:to>
    <xdr:graphicFrame macro="">
      <xdr:nvGraphicFramePr>
        <xdr:cNvPr id="33" name="Gráfico 8">
          <a:extLst>
            <a:ext uri="{FF2B5EF4-FFF2-40B4-BE49-F238E27FC236}">
              <a16:creationId xmlns:a16="http://schemas.microsoft.com/office/drawing/2014/main" id="{29B9BA20-2B20-4462-9A18-0D6915BB96D2}"/>
            </a:ext>
            <a:ext uri="{147F2762-F138-4A5C-976F-8EAC2B608ADB}">
              <a16:predDERef xmlns:a16="http://schemas.microsoft.com/office/drawing/2014/main" pred="{D9E61148-2A2B-4736-9521-B463FA9B5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20</xdr:col>
      <xdr:colOff>0</xdr:colOff>
      <xdr:row>16</xdr:row>
      <xdr:rowOff>0</xdr:rowOff>
    </xdr:from>
    <xdr:to>
      <xdr:col>20</xdr:col>
      <xdr:colOff>1304925</xdr:colOff>
      <xdr:row>17</xdr:row>
      <xdr:rowOff>0</xdr:rowOff>
    </xdr:to>
    <xdr:graphicFrame macro="">
      <xdr:nvGraphicFramePr>
        <xdr:cNvPr id="34" name="Gráfico 6">
          <a:extLst>
            <a:ext uri="{FF2B5EF4-FFF2-40B4-BE49-F238E27FC236}">
              <a16:creationId xmlns:a16="http://schemas.microsoft.com/office/drawing/2014/main" id="{F47508DA-4DE8-441E-9CE3-E5951C9F6B10}"/>
            </a:ext>
            <a:ext uri="{147F2762-F138-4A5C-976F-8EAC2B608ADB}">
              <a16:predDERef xmlns:a16="http://schemas.microsoft.com/office/drawing/2014/main" pred="{29B9BA20-2B20-4462-9A18-0D6915BB9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20</xdr:col>
      <xdr:colOff>0</xdr:colOff>
      <xdr:row>15</xdr:row>
      <xdr:rowOff>0</xdr:rowOff>
    </xdr:from>
    <xdr:to>
      <xdr:col>20</xdr:col>
      <xdr:colOff>1304925</xdr:colOff>
      <xdr:row>15</xdr:row>
      <xdr:rowOff>190500</xdr:rowOff>
    </xdr:to>
    <xdr:graphicFrame macro="">
      <xdr:nvGraphicFramePr>
        <xdr:cNvPr id="35" name="Gráfico 12">
          <a:extLst>
            <a:ext uri="{FF2B5EF4-FFF2-40B4-BE49-F238E27FC236}">
              <a16:creationId xmlns:a16="http://schemas.microsoft.com/office/drawing/2014/main" id="{5D4741C9-914F-4605-901E-CA3418A42010}"/>
            </a:ext>
            <a:ext uri="{147F2762-F138-4A5C-976F-8EAC2B608ADB}">
              <a16:predDERef xmlns:a16="http://schemas.microsoft.com/office/drawing/2014/main" pred="{F47508DA-4DE8-441E-9CE3-E5951C9F6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20</xdr:col>
      <xdr:colOff>0</xdr:colOff>
      <xdr:row>15</xdr:row>
      <xdr:rowOff>0</xdr:rowOff>
    </xdr:from>
    <xdr:to>
      <xdr:col>20</xdr:col>
      <xdr:colOff>1304925</xdr:colOff>
      <xdr:row>16</xdr:row>
      <xdr:rowOff>9525</xdr:rowOff>
    </xdr:to>
    <xdr:graphicFrame macro="">
      <xdr:nvGraphicFramePr>
        <xdr:cNvPr id="36" name="Gráfico 2">
          <a:extLst>
            <a:ext uri="{FF2B5EF4-FFF2-40B4-BE49-F238E27FC236}">
              <a16:creationId xmlns:a16="http://schemas.microsoft.com/office/drawing/2014/main" id="{21A436D3-5797-41D5-85DF-886B619C7C3C}"/>
            </a:ext>
            <a:ext uri="{147F2762-F138-4A5C-976F-8EAC2B608ADB}">
              <a16:predDERef xmlns:a16="http://schemas.microsoft.com/office/drawing/2014/main" pred="{5D4741C9-914F-4605-901E-CA3418A42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20</xdr:col>
      <xdr:colOff>0</xdr:colOff>
      <xdr:row>16</xdr:row>
      <xdr:rowOff>0</xdr:rowOff>
    </xdr:from>
    <xdr:to>
      <xdr:col>20</xdr:col>
      <xdr:colOff>1304925</xdr:colOff>
      <xdr:row>17</xdr:row>
      <xdr:rowOff>0</xdr:rowOff>
    </xdr:to>
    <xdr:graphicFrame macro="">
      <xdr:nvGraphicFramePr>
        <xdr:cNvPr id="37" name="Gráfico 3">
          <a:extLst>
            <a:ext uri="{FF2B5EF4-FFF2-40B4-BE49-F238E27FC236}">
              <a16:creationId xmlns:a16="http://schemas.microsoft.com/office/drawing/2014/main" id="{084A8F79-3088-467D-9BB9-1F5D08B0EEE9}"/>
            </a:ext>
            <a:ext uri="{147F2762-F138-4A5C-976F-8EAC2B608ADB}">
              <a16:predDERef xmlns:a16="http://schemas.microsoft.com/office/drawing/2014/main" pred="{21A436D3-5797-41D5-85DF-886B619C7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20</xdr:col>
      <xdr:colOff>0</xdr:colOff>
      <xdr:row>17</xdr:row>
      <xdr:rowOff>0</xdr:rowOff>
    </xdr:from>
    <xdr:to>
      <xdr:col>20</xdr:col>
      <xdr:colOff>1304925</xdr:colOff>
      <xdr:row>18</xdr:row>
      <xdr:rowOff>0</xdr:rowOff>
    </xdr:to>
    <xdr:graphicFrame macro="">
      <xdr:nvGraphicFramePr>
        <xdr:cNvPr id="38" name="Gráfico 11">
          <a:extLst>
            <a:ext uri="{FF2B5EF4-FFF2-40B4-BE49-F238E27FC236}">
              <a16:creationId xmlns:a16="http://schemas.microsoft.com/office/drawing/2014/main" id="{3DDB1902-A947-4128-BCE6-C7F9DBA1E04B}"/>
            </a:ext>
            <a:ext uri="{147F2762-F138-4A5C-976F-8EAC2B608ADB}">
              <a16:predDERef xmlns:a16="http://schemas.microsoft.com/office/drawing/2014/main" pred="{084A8F79-3088-467D-9BB9-1F5D08B0E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20</xdr:col>
      <xdr:colOff>0</xdr:colOff>
      <xdr:row>18</xdr:row>
      <xdr:rowOff>0</xdr:rowOff>
    </xdr:from>
    <xdr:to>
      <xdr:col>20</xdr:col>
      <xdr:colOff>1304925</xdr:colOff>
      <xdr:row>19</xdr:row>
      <xdr:rowOff>0</xdr:rowOff>
    </xdr:to>
    <xdr:graphicFrame macro="">
      <xdr:nvGraphicFramePr>
        <xdr:cNvPr id="39" name="Gráfico 13">
          <a:extLst>
            <a:ext uri="{FF2B5EF4-FFF2-40B4-BE49-F238E27FC236}">
              <a16:creationId xmlns:a16="http://schemas.microsoft.com/office/drawing/2014/main" id="{48DACF47-B376-422D-845E-5435DFB080C8}"/>
            </a:ext>
            <a:ext uri="{147F2762-F138-4A5C-976F-8EAC2B608ADB}">
              <a16:predDERef xmlns:a16="http://schemas.microsoft.com/office/drawing/2014/main" pred="{3DDB1902-A947-4128-BCE6-C7F9DBA1E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20</xdr:col>
      <xdr:colOff>0</xdr:colOff>
      <xdr:row>17</xdr:row>
      <xdr:rowOff>0</xdr:rowOff>
    </xdr:from>
    <xdr:to>
      <xdr:col>20</xdr:col>
      <xdr:colOff>1304925</xdr:colOff>
      <xdr:row>18</xdr:row>
      <xdr:rowOff>0</xdr:rowOff>
    </xdr:to>
    <xdr:graphicFrame macro="">
      <xdr:nvGraphicFramePr>
        <xdr:cNvPr id="40" name="Gráfico 9">
          <a:extLst>
            <a:ext uri="{FF2B5EF4-FFF2-40B4-BE49-F238E27FC236}">
              <a16:creationId xmlns:a16="http://schemas.microsoft.com/office/drawing/2014/main" id="{DDD8B550-0FA4-466A-A12A-BE21CC3B2567}"/>
            </a:ext>
            <a:ext uri="{147F2762-F138-4A5C-976F-8EAC2B608ADB}">
              <a16:predDERef xmlns:a16="http://schemas.microsoft.com/office/drawing/2014/main" pred="{48DACF47-B376-422D-845E-5435DFB08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20</xdr:col>
      <xdr:colOff>0</xdr:colOff>
      <xdr:row>18</xdr:row>
      <xdr:rowOff>0</xdr:rowOff>
    </xdr:from>
    <xdr:to>
      <xdr:col>20</xdr:col>
      <xdr:colOff>1304925</xdr:colOff>
      <xdr:row>19</xdr:row>
      <xdr:rowOff>0</xdr:rowOff>
    </xdr:to>
    <xdr:graphicFrame macro="">
      <xdr:nvGraphicFramePr>
        <xdr:cNvPr id="41" name="Gráfico 10">
          <a:extLst>
            <a:ext uri="{FF2B5EF4-FFF2-40B4-BE49-F238E27FC236}">
              <a16:creationId xmlns:a16="http://schemas.microsoft.com/office/drawing/2014/main" id="{CFD33B41-1572-4233-8FE8-F7CB4C09C5FA}"/>
            </a:ext>
            <a:ext uri="{147F2762-F138-4A5C-976F-8EAC2B608ADB}">
              <a16:predDERef xmlns:a16="http://schemas.microsoft.com/office/drawing/2014/main" pred="{DDD8B550-0FA4-466A-A12A-BE21CC3B2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20</xdr:col>
      <xdr:colOff>0</xdr:colOff>
      <xdr:row>17</xdr:row>
      <xdr:rowOff>0</xdr:rowOff>
    </xdr:from>
    <xdr:to>
      <xdr:col>20</xdr:col>
      <xdr:colOff>1304925</xdr:colOff>
      <xdr:row>18</xdr:row>
      <xdr:rowOff>0</xdr:rowOff>
    </xdr:to>
    <xdr:graphicFrame macro="">
      <xdr:nvGraphicFramePr>
        <xdr:cNvPr id="42" name="Gráfico 7">
          <a:extLst>
            <a:ext uri="{FF2B5EF4-FFF2-40B4-BE49-F238E27FC236}">
              <a16:creationId xmlns:a16="http://schemas.microsoft.com/office/drawing/2014/main" id="{D37E10BB-275D-4E30-ADA3-403A2DE7AFEA}"/>
            </a:ext>
            <a:ext uri="{147F2762-F138-4A5C-976F-8EAC2B608ADB}">
              <a16:predDERef xmlns:a16="http://schemas.microsoft.com/office/drawing/2014/main" pred="{CFD33B41-1572-4233-8FE8-F7CB4C09C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20</xdr:col>
      <xdr:colOff>0</xdr:colOff>
      <xdr:row>18</xdr:row>
      <xdr:rowOff>0</xdr:rowOff>
    </xdr:from>
    <xdr:to>
      <xdr:col>20</xdr:col>
      <xdr:colOff>1304925</xdr:colOff>
      <xdr:row>19</xdr:row>
      <xdr:rowOff>0</xdr:rowOff>
    </xdr:to>
    <xdr:graphicFrame macro="">
      <xdr:nvGraphicFramePr>
        <xdr:cNvPr id="43" name="Gráfico 8">
          <a:extLst>
            <a:ext uri="{FF2B5EF4-FFF2-40B4-BE49-F238E27FC236}">
              <a16:creationId xmlns:a16="http://schemas.microsoft.com/office/drawing/2014/main" id="{CA6D0128-6BE3-420C-917E-474933642799}"/>
            </a:ext>
            <a:ext uri="{147F2762-F138-4A5C-976F-8EAC2B608ADB}">
              <a16:predDERef xmlns:a16="http://schemas.microsoft.com/office/drawing/2014/main" pred="{D37E10BB-275D-4E30-ADA3-403A2DE7A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20</xdr:col>
      <xdr:colOff>0</xdr:colOff>
      <xdr:row>18</xdr:row>
      <xdr:rowOff>0</xdr:rowOff>
    </xdr:from>
    <xdr:to>
      <xdr:col>20</xdr:col>
      <xdr:colOff>1304925</xdr:colOff>
      <xdr:row>19</xdr:row>
      <xdr:rowOff>0</xdr:rowOff>
    </xdr:to>
    <xdr:graphicFrame macro="">
      <xdr:nvGraphicFramePr>
        <xdr:cNvPr id="44" name="Gráfico 6">
          <a:extLst>
            <a:ext uri="{FF2B5EF4-FFF2-40B4-BE49-F238E27FC236}">
              <a16:creationId xmlns:a16="http://schemas.microsoft.com/office/drawing/2014/main" id="{AB6176A4-FFF1-4BB2-885A-370D2F268DE5}"/>
            </a:ext>
            <a:ext uri="{147F2762-F138-4A5C-976F-8EAC2B608ADB}">
              <a16:predDERef xmlns:a16="http://schemas.microsoft.com/office/drawing/2014/main" pred="{CA6D0128-6BE3-420C-917E-474933642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20</xdr:col>
      <xdr:colOff>0</xdr:colOff>
      <xdr:row>17</xdr:row>
      <xdr:rowOff>0</xdr:rowOff>
    </xdr:from>
    <xdr:to>
      <xdr:col>20</xdr:col>
      <xdr:colOff>1304925</xdr:colOff>
      <xdr:row>17</xdr:row>
      <xdr:rowOff>190500</xdr:rowOff>
    </xdr:to>
    <xdr:graphicFrame macro="">
      <xdr:nvGraphicFramePr>
        <xdr:cNvPr id="45" name="Gráfico 12">
          <a:extLst>
            <a:ext uri="{FF2B5EF4-FFF2-40B4-BE49-F238E27FC236}">
              <a16:creationId xmlns:a16="http://schemas.microsoft.com/office/drawing/2014/main" id="{DDEEA92A-679D-4147-AAA8-15570F2A2457}"/>
            </a:ext>
            <a:ext uri="{147F2762-F138-4A5C-976F-8EAC2B608ADB}">
              <a16:predDERef xmlns:a16="http://schemas.microsoft.com/office/drawing/2014/main" pred="{AB6176A4-FFF1-4BB2-885A-370D2F268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20</xdr:col>
      <xdr:colOff>0</xdr:colOff>
      <xdr:row>17</xdr:row>
      <xdr:rowOff>0</xdr:rowOff>
    </xdr:from>
    <xdr:to>
      <xdr:col>20</xdr:col>
      <xdr:colOff>1304925</xdr:colOff>
      <xdr:row>18</xdr:row>
      <xdr:rowOff>9525</xdr:rowOff>
    </xdr:to>
    <xdr:graphicFrame macro="">
      <xdr:nvGraphicFramePr>
        <xdr:cNvPr id="46" name="Gráfico 2">
          <a:extLst>
            <a:ext uri="{FF2B5EF4-FFF2-40B4-BE49-F238E27FC236}">
              <a16:creationId xmlns:a16="http://schemas.microsoft.com/office/drawing/2014/main" id="{EF8477B4-8416-4D30-B5AA-378F078C3857}"/>
            </a:ext>
            <a:ext uri="{147F2762-F138-4A5C-976F-8EAC2B608ADB}">
              <a16:predDERef xmlns:a16="http://schemas.microsoft.com/office/drawing/2014/main" pred="{DDEEA92A-679D-4147-AAA8-15570F2A2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20</xdr:col>
      <xdr:colOff>0</xdr:colOff>
      <xdr:row>18</xdr:row>
      <xdr:rowOff>0</xdr:rowOff>
    </xdr:from>
    <xdr:to>
      <xdr:col>20</xdr:col>
      <xdr:colOff>1304925</xdr:colOff>
      <xdr:row>19</xdr:row>
      <xdr:rowOff>0</xdr:rowOff>
    </xdr:to>
    <xdr:graphicFrame macro="">
      <xdr:nvGraphicFramePr>
        <xdr:cNvPr id="47" name="Gráfico 3">
          <a:extLst>
            <a:ext uri="{FF2B5EF4-FFF2-40B4-BE49-F238E27FC236}">
              <a16:creationId xmlns:a16="http://schemas.microsoft.com/office/drawing/2014/main" id="{9D10036C-7C1B-4549-AF80-C466DD7CD3EC}"/>
            </a:ext>
            <a:ext uri="{147F2762-F138-4A5C-976F-8EAC2B608ADB}">
              <a16:predDERef xmlns:a16="http://schemas.microsoft.com/office/drawing/2014/main" pred="{EF8477B4-8416-4D30-B5AA-378F078C38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20</xdr:col>
      <xdr:colOff>0</xdr:colOff>
      <xdr:row>19</xdr:row>
      <xdr:rowOff>0</xdr:rowOff>
    </xdr:from>
    <xdr:to>
      <xdr:col>20</xdr:col>
      <xdr:colOff>1304925</xdr:colOff>
      <xdr:row>19</xdr:row>
      <xdr:rowOff>9525</xdr:rowOff>
    </xdr:to>
    <xdr:graphicFrame macro="">
      <xdr:nvGraphicFramePr>
        <xdr:cNvPr id="53" name="Gráfico 2">
          <a:extLst>
            <a:ext uri="{FF2B5EF4-FFF2-40B4-BE49-F238E27FC236}">
              <a16:creationId xmlns:a16="http://schemas.microsoft.com/office/drawing/2014/main" id="{FD6E2B59-60B3-4319-9863-D642EB346979}"/>
            </a:ext>
            <a:ext uri="{147F2762-F138-4A5C-976F-8EAC2B608ADB}">
              <a16:predDERef xmlns:a16="http://schemas.microsoft.com/office/drawing/2014/main" pred="{8C715012-3C2F-4568-A1EE-887AF141F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Medina" refreshedDate="45917.420314236108" createdVersion="8" refreshedVersion="8" minRefreshableVersion="3" recordCount="2429" xr:uid="{00000000-000A-0000-FFFF-FFFF01000000}">
  <cacheSource type="worksheet">
    <worksheetSource name="TblInformes"/>
  </cacheSource>
  <cacheFields count="19">
    <cacheField name="ID" numFmtId="17">
      <sharedItems/>
    </cacheField>
    <cacheField name="Nombre" numFmtId="0">
      <sharedItems count="357">
        <s v="Almaráz Bocanegra, Silvino"/>
        <s v="Carriega, Flor de"/>
        <s v="Castro Moreno, Modesto"/>
        <s v="Castro, Blanca Estela Navarro Pimentel de"/>
        <s v="García, Alicia Martínez de"/>
        <s v="García, Mayra"/>
        <s v="Garnica Treviño, Irma"/>
        <s v="Guzmán, Luis"/>
        <s v="Hernández Arellano, Eligio"/>
        <s v="Ledezma Lucio, Anita"/>
        <s v="Poblano, Alicia de"/>
        <s v="Poblano, José Aarón"/>
        <s v="Reta Salas, Raymundo"/>
        <s v="Reta, Claudia Jael Elizondo Vázquez de"/>
        <s v="Reta, Ricardo"/>
        <s v="Rocha, Dulce de"/>
        <s v="Rocha, Yusepe"/>
        <s v="Rosas, Alejandra Zamudio de"/>
        <s v="Soria Liguez, Jaime"/>
        <s v="Soria Orozco, Guillermo Andrés"/>
        <s v="Soria, Delia Ortega de"/>
        <s v="Vázquez, Isabel Herrera de"/>
        <s v="Zamudio García, Thalía Elizabeth"/>
        <s v="Blanco, Isabel"/>
        <s v="Diosdado Torres, Margarita"/>
        <s v="Gaytán Diosdado, Gloria"/>
        <s v="Lázaro, Patricia de"/>
        <s v="Liñán Cortina, Julia"/>
        <s v="Martínez, Guadalupe de"/>
        <s v="Martínez, Jesús Iván"/>
        <s v="Medina Torres, Juan"/>
        <s v="Medina, María Luisa Rodríguez Ornelas de"/>
        <s v="Nieto, Alejandra de"/>
        <s v="Orduño Garza, Juan"/>
        <s v="Orduño Molina, Jerome"/>
        <s v="Orduño Molina, Jonathan Israel"/>
        <s v="Orduño, Debany Cortinas Delgadillo de"/>
        <s v="Orduño, Joshua"/>
        <s v="Orduño, Nora de"/>
        <s v="Robles, Teresa"/>
        <s v="Rodríguez, Bertha"/>
        <s v="Ruíz Aldaco, Alan Israel"/>
        <s v="Ruíz, Merary Rubí Sánchez Sosa de"/>
        <s v="Serrano, Beatriz Adriana Vázquez Reynoso de"/>
        <s v="Acevedo Ramos, José de Jesús"/>
        <s v="Acevedo, María Antonia Martínez Alamilla de"/>
        <s v="Bello, Reina"/>
        <s v="Contreras, Elida"/>
        <s v="Delgado Guerrero, María Magdalena"/>
        <s v="Faz Castañeda, José Alfredo"/>
        <s v="Faz, Marinela Castañeda Arteaga de"/>
        <s v="Gámez Montoya, Abel"/>
        <s v="Gámez, Viridiana de"/>
        <s v="García Rodarte, Marco Antonio"/>
        <s v="García, Rosa María Rodarte de"/>
        <s v="Guerra, Lucy"/>
        <s v="Lara Alemán, Linda Sarahí"/>
        <s v="Lara Alemán, Maydi Merari"/>
        <s v="Lara Enriquez, José Mario"/>
        <s v="Lara, María del Refugio Alemán de"/>
        <s v="Molina Durán, Gloria"/>
        <s v="Ordoñez, María de la Cruz Corona Zepeda de"/>
        <s v="Peña, Eliezer"/>
        <s v="Peña, Jessica de"/>
        <s v="Peña, Víctor Axel"/>
        <s v="Rdz Salazar, Yaretzi"/>
        <s v="Rebolloso, Perla"/>
        <s v="Salazar, Alicia de"/>
        <s v="Soto Morales, Magdaleno"/>
        <s v="Soto, María Antonieta de"/>
        <s v="Vidal Muñoz, Benjamín"/>
        <s v="Vidal, María Teresa Villanueva Rodríguez de"/>
        <s v="Zúñiga, Juanita"/>
        <s v="Campos Solis, Octavia"/>
        <s v="Carreón Galindo, Octavio"/>
        <s v="Carreón, Karina Marlene Silva Gutiérrez de"/>
        <s v="de la Fuente Gallardo, José Samuel"/>
        <s v="de la Fuente, Leticia de"/>
        <s v="de Santiago Marrero, María de la Luz"/>
        <s v="Garza Rodríguez, Daniel"/>
        <s v="Garza Salazar, Olivia"/>
        <s v="Garza, María Magdalena Coronado Salas de"/>
        <s v="Marroquín Villarreal, José Alben"/>
        <s v="Marroquín, Maria de Jesús Sánchez de"/>
        <s v="Martínez Rodríguez, María del Socorro"/>
        <s v="Medina Moreno, Daniel"/>
        <s v="Medina Oviedo, Scarlett Scilanie"/>
        <s v="Medina, Priscila Raquel Oviedo Canizales de"/>
        <s v="Méndez Pardo, Jesús"/>
        <s v="Méndez, María Enriqueta García Estrada de"/>
        <s v="Olivo, Diana Elizabeth Marroquín de"/>
        <s v="Puebla Martínez, Luis Octavio"/>
        <s v="Sifuentes, Irene Salas Álvarez de"/>
        <s v="Silva, Luis"/>
        <s v="Silva, Patricia de"/>
        <s v="Zamudio, Dolores García de"/>
        <s v="Zamudio, Dulce"/>
        <s v="Paisano Torres, María de Lourdes"/>
        <s v="Rocha, Aylin"/>
        <s v="Dávila Cardiel, Isabella Giselle"/>
        <s v="Chávez Castillo, René"/>
        <s v="Chávez, Karina de"/>
        <s v="Salazar Chavarría, Guadalupe"/>
        <s v="Ceballos, Daniel"/>
        <s v="Dávila, Karina Berenice Cardiel Mendoza de"/>
        <s v="Dionisio"/>
        <s v="Olguín Rodríguez, Josué Emmanuel"/>
        <s v="Méndez, Javier"/>
        <s v="Olivo Rico, Oziel Rosendo"/>
        <s v="Hernández Arteaga, Sarai"/>
        <s v="Gutiérrez, Norma Meléndez Salazar de"/>
        <s v="Axel Peña, Víctor" u="1"/>
        <s v="Campos, Octavia" u="1"/>
        <s v="Dávila Cardiel, Isabella" u="1"/>
        <s v="de Santiago, María de la Luz" u="1"/>
        <s v="Herrera Guerrero, María Elena" u="1"/>
        <s v="Iván Martínez, Jesús" u="1"/>
        <s v="López Alejo, Ruth Guadalupe" u="1"/>
        <s v="López, Ruth G. Alejo de" u="1"/>
        <s v="Paisano, Lourdes" u="1"/>
        <s v="Abel Gámez Montoya" u="1"/>
        <s v="Alan Israel Ruíz Aldaco" u="1"/>
        <s v="Alejandra de Nieto" u="1"/>
        <s v="Alejandra Zamudio de Rosas" u="1"/>
        <s v="Alicia de Poblano" u="1"/>
        <s v="Alicia de Salazar" u="1"/>
        <s v="Alicia de Zúñiga" u="1"/>
        <s v="Alicia Martínez de García" u="1"/>
        <s v="Andrés Soria" u="1"/>
        <s v="Anita Ledezma Lucio" u="1"/>
        <s v="Aylin Rocha" u="1"/>
        <s v="Beatriz Adriana Vázquez Reynoso de Serrano" u="1"/>
        <s v="Benjamín Vidal Muñoz" u="1"/>
        <s v="Bertha Rodríguez" u="1"/>
        <s v="Blanca Estela Navarro Pimentel de Castro" u="1"/>
        <s v="Briseida Zúñiga" u="1"/>
        <s v="Claudia de Reta" u="1"/>
        <s v="Dalia de Ceballos" u="1"/>
        <s v="Daniel Ceballos" u="1"/>
        <s v="Daniel Garza Rodríguez" u="1"/>
        <s v="Daniel Medina Moreno" u="1"/>
        <s v="Debany Cortinas Delgadillo de Orduño" u="1"/>
        <s v="Delia de Soria" u="1"/>
        <s v="Diana Elizabeth Marroquín de Olivo" u="1"/>
        <s v="Dolores García de Zamudio" u="1"/>
        <s v="Dulce de Rocha" u="1"/>
        <s v="Dulce Zamudio" u="1"/>
        <s v="Elida Contreras" u="1"/>
        <s v="Eliezer Peña" u="1"/>
        <s v="Eligio Hernández" u="1"/>
        <s v="Elizabeth Vidal" u="1"/>
        <s v="Flor de Carriega" u="1"/>
        <s v="Gloria Gaytán Diosdado" u="1"/>
        <s v="Gloria Molina" u="1"/>
        <s v="Guadalupe de Martínez" u="1"/>
        <s v="Irene Salas Álvarez de Sifuentes" u="1"/>
        <s v="Irma Garnica Treviño" u="1"/>
        <s v="Isabel Blanco" u="1"/>
        <s v="Isabel de Hoyos Tron" u="1"/>
        <s v="Isabel Herrera de Vázquez" u="1"/>
        <s v="Jaime Soria" u="1"/>
        <s v="Javier Méndez" u="1"/>
        <s v="Jerome Orduño" u="1"/>
        <s v="Jessica de Peña" u="1"/>
        <s v="Jesús Iván Martínez" u="1"/>
        <s v="Jesús Méndez Pardo" u="1"/>
        <s v="Jonathan Israel Orduño Molina" u="1"/>
        <s v="José Aarón Poblano" u="1"/>
        <s v="José Alben Marroquín Villarreal" u="1"/>
        <s v="José Alfredo Faz Castañeda" u="1"/>
        <s v="José de Jesús Acevedo Ramos" u="1"/>
        <s v="José Mario Lara Enriquez" u="1"/>
        <s v="Joshua Orduño" u="1"/>
        <s v="Josué Olguín" u="1"/>
        <s v="Juan Medina" u="1"/>
        <s v="Juan Orduño" u="1"/>
        <s v="Juanita Zúñiga" u="1"/>
        <s v="Julia Liñan" u="1"/>
        <s v="Karina Marlene Silva Gutiérrez de Carreón" u="1"/>
        <s v="Leticia de la Fuente" u="1"/>
        <s v="Linda Sarahí Lara Alemán" u="1"/>
        <s v="Lourdes Paisano" u="1"/>
        <s v="Lucy Guerra" u="1"/>
        <s v="Luis Córdova" u="1"/>
        <s v="Luis Guzmán" u="1"/>
        <s v="Luis Octavio Puebla Martínez" u="1"/>
        <s v="Luis Silva" u="1"/>
        <s v="Magdaleno Soto" u="1"/>
        <s v="Marco García" u="1"/>
        <s v="Margarita Diosdado Torres" u="1"/>
        <s v="María Antonia Martínez Alamilla de Acevedo" u="1"/>
        <s v="María Antonieta de Soto" u="1"/>
        <s v="Maria de Jesús Sánchez de Marroquín" u="1"/>
        <s v="María de la Cruz Corona Zepeda de Ordoñez" u="1"/>
        <s v="María de la Luz Santiago" u="1"/>
        <s v="María del Refugio Alemán de Lara" u="1"/>
        <s v="María del Socorro Martínez Rodríguez" u="1"/>
        <s v="María Elena Herrera Guerrero" u="1"/>
        <s v="María Enriqueta García Estrada de Méndez" u="1"/>
        <s v="María Luisa de Medina" u="1"/>
        <s v="María Magdalena Coronado Salas de Garza" u="1"/>
        <s v="María Magdalena Delgado Guerrero" u="1"/>
        <s v="María Teresa Villanueva Rodríguez de Vidal" u="1"/>
        <s v="Marinela Castañeda Arteaga" u="1"/>
        <s v="Maydi Merari Lara Alemán" u="1"/>
        <s v="Mayra García" u="1"/>
        <s v="Merari Rubí Sánchez Sosa de Ruíz" u="1"/>
        <s v="Modesto Castro Moreno" u="1"/>
        <s v="Natalia Zúñiga" u="1"/>
        <s v="Nora de Orduño" u="1"/>
        <s v="Octavia Campos" u="1"/>
        <s v="Octavio Carreón" u="1"/>
        <s v="Olivia Garza Salazar" u="1"/>
        <s v="Patricia de Lázaro" u="1"/>
        <s v="Patricia de Silva" u="1"/>
        <s v="Perla Rebolloso" u="1"/>
        <s v="Priscila Raquel Oviedo Canizales de Medina" u="1"/>
        <s v="Raymundo Reta" u="1"/>
        <s v="Reina Bello" u="1"/>
        <s v="Ricardo Reta" u="1"/>
        <s v="Rodolfo Zúñiga Roan" u="1"/>
        <s v="Rosa María de Córdova" u="1"/>
        <s v="Rosa María Rodarte" u="1"/>
        <s v="Ruth G. Alejo" u="1"/>
        <s v="Ruth Guadalupe López" u="1"/>
        <s v="Samuel de la Fuente" u="1"/>
        <s v="Sandra de Silva" u="1"/>
        <s v="Scarlett Scilanie Medina Oviedo" u="1"/>
        <s v="Silvino Almaráz Bocanegra" u="1"/>
        <s v="Teresa Robles" u="1"/>
        <s v="Thalía Zamudio" u="1"/>
        <s v="Víctor Axel Peña" u="1"/>
        <s v="Viridiana de Gámez" u="1"/>
        <s v="Yaretzi Rdz Salazar" u="1"/>
        <s v="Yusepe Rocha" u="1"/>
        <s v="Isabella Dávila Cardiel" u="1"/>
        <s v="Karina Berenice Cardiel Mendoza de Dávila" u="1"/>
        <s v="Karina de Chávez" u="1"/>
        <s v="René Chávez" u="1"/>
        <s v="Leticia Galindo" u="1"/>
        <s v="Virginia de Molina" u="1"/>
        <s v="Guadalupe Salazar" u="1"/>
        <s v="Marlene de Carreón" u="1"/>
        <s v="Rodolfo Zúñiga" u="1"/>
        <s v="Juana María de Tueme" u="1"/>
        <s v="María Helena Herrera" u="1"/>
        <s v="Teresa de Gámez" u="1"/>
        <s v="Grecia Castillo Sánchez" u="1"/>
        <s v="Juan David Castillo Sanchez" u="1"/>
        <s v="Juanita Rodriguez de Villarreal" u="1"/>
        <s v="Lenny Margarita Montoya Rivera" u="1"/>
        <s v="Margarita Gaytan Lira" u="1"/>
        <s v="Margarita Rivera Urquidi" u="1"/>
        <s v="María de los Ángeles Benavides" u="1"/>
        <s v="María Lucia Fuente Perez" u="1"/>
        <s v="Maricarmen Sanchez Mendoza" u="1"/>
        <s v="Oralia Gaytan Lira" u="1"/>
        <s v="Rocio Salazar de Contreras" u="1"/>
        <s v="Rubén Pérez López" u="1"/>
        <s v="Samantha Castillo de Pérez" u="1"/>
        <s v="Ubaldo Samuel Agado Carreón" u="1"/>
        <s v="Yareli Tavira Pantaleon" u="1"/>
        <s v="Ariel Ysel González Ramíres de Agado" u="1"/>
        <s v="Esther Pantaleon Franco" u="1"/>
        <s v="Maria Egna Tavira Pantaleon" u="1"/>
        <s v="Aylin Galilea Castillo de Duron" u="1"/>
        <s v="Claudia Nelly Ibarra de García" u="1"/>
        <s v="Daniela Martínez Landeros" u="1"/>
        <s v="Diana Anabel Landeros de Martínez" u="1"/>
        <s v="Dulce Lorena Hernández González" u="1"/>
        <s v="Edgar Hernández Lara" u="1"/>
        <s v="Guadalupe Gaona de Castro" u="1"/>
        <s v="Hermila Castillo Vda. de Ibarra" u="1"/>
        <s v="Hugo Aldahir Pérez Lázaro" u="1"/>
        <s v="José Luis García Hernández" u="1"/>
        <s v="Josué García Monsivaiz" u="1"/>
        <s v="María Ramona Lázaro de Pérez" u="1"/>
        <s v="Mark Anthony Duron Rodriguez" u="1"/>
        <s v="Norma Irene Limon de Gamez" u="1"/>
        <s v="Norverto Castro Ávalos" u="1"/>
        <s v="Verónica Abigail Pérez Lázaro" u="1"/>
        <s v="Cinthia Carolina Gamez Limón" u="1"/>
        <s v="María Raquel Espinoza Lazcano de Escamilla" u="1"/>
        <s v="Mirna Pecina Morales de García" u="1"/>
        <s v="Nehidi Yamile Escamilla Espinoza" u="1"/>
        <s v="Aarón Hernández Garza" u="1"/>
        <s v="Abraham Peña Morales" u="1"/>
        <s v="Cecilia Hernández Garza" u="1"/>
        <s v="Elisa Garza de Hernández" u="1"/>
        <s v="Gloria Gaytan Diosdado" u="1"/>
        <s v="José Hiram Martínez López" u="1"/>
        <s v="Judith Elizabeth Lozano Flandes" u="1"/>
        <s v="María Luisa García de García" u="1"/>
        <s v="Maricela Gomez Ramos de Peña" u="1"/>
        <s v="Susana Martínez de Rodríguez" u="1"/>
        <s v="Cristina Rangel de Ramírez" u="1"/>
        <s v="José Ramírez Guerrero" u="1"/>
        <s v="Angela Lizeth Silva Zamarrón" u="1"/>
        <s v="Antonio Guajardo Juarez" u="1"/>
        <s v="Claudia Ileana de Dávila" u="1"/>
        <s v="Elena Morales de González" u="1"/>
        <s v="Fernando Molina Martínez" u="1"/>
        <s v="Franco Ezequiel Espinoza Perez" u="1"/>
        <s v="Héctor Hernández Mendoza" u="1"/>
        <s v="Ivan Alejandro González Morales" u="1"/>
        <s v="Lizeth González Morales" u="1"/>
        <s v="Maria Guadalupe Rodríguez de Sanchez" u="1"/>
        <s v="María Magdalena Soto de Guajardo" u="1"/>
        <s v="Mauricio González Morales" u="1"/>
        <s v="Nubia Espinoza Perez" u="1"/>
        <s v="Ofelia Martínez" u="1"/>
        <s v="Patricia Gallardo de Hernández" u="1"/>
        <s v="Sarahi Perez de Espinoza" u="1"/>
        <s v="Yeudiel Azael Escamilla Espinoza" u="1"/>
        <s v="Juan Angel Silva Tamez" u="1"/>
        <s v="María Magdalena Zamarron de Silva" u="1"/>
        <s v="Benjamin Vidal Muñoz" u="1"/>
        <s v="Jesús Mendez Pardo" u="1"/>
        <s v="José de Jesus Acevedo Ramos" u="1"/>
        <s v="Maria de la Luz Santiago" u="1"/>
        <s v="Maria del Carmen Moreno Hernandez de Garza" u="1"/>
        <s v="María Enriqueta García Estrada de Mendez" u="1"/>
        <s v="Maria Merced Hernandez Borrego" u="1"/>
        <s v="Regina Villalobos Garcia de Garza" u="1"/>
        <s v="Sigifredo Garza Villalobos" u="1"/>
        <s v="Caleb Sigilfredo Garza Moreno" u="1"/>
        <s v="Raziel Adair Escamilla Espinoza" u="1"/>
        <s v="Lucia Reyes de Coronado" u="1"/>
        <s v="Juana García" u="1"/>
        <s v="Héctor Rodríguez de la Cruz" u="1"/>
        <s v="Antonio Campus Iracheta" u="1"/>
        <s v="Eloisa Cavazos Fernández de Guzmán" u="1"/>
        <s v="Silvino Almaraz Bocanegra" u="1"/>
        <s v="Juan Marcos Hernández Garza" u="1"/>
        <s v="Raziel Aldair Escamilla Espinoza" u="1"/>
        <s v="Ramona Mosiváis Vargas" u="1"/>
        <s v="Esther Villalobos García" u="1"/>
        <s v="Claudia Pamela Dávila C." u="1"/>
        <s v="Norberto Castro Ávalos" u="1"/>
        <s v="Neder Jahaziel Escobedo Olguin" u="1"/>
        <s v="Samantha Olguin Aguilar" u="1"/>
        <s v="Norberto Castro" u="1"/>
        <s v="Magdalena Delgado de Gámez" u="1"/>
        <s v="Jorge Arturo Herrera Sanchez" u="1"/>
        <s v="Aylin Galilea Castillo Sanchez" u="1"/>
        <s v="Juan Noé Herrera Zavala" u="1"/>
        <s v="Carmelo Salazar Encinas" u="1"/>
        <s v="Jesus Adrian Ramírez Rangel" u="1"/>
        <s v="Laura Marissa Calzada de Puga" u="1"/>
        <s v="Erika Zavala de Herrera" u="1"/>
        <s v="Maria Silvia Peña Cortez" u="1"/>
        <s v="Magdalena de Oyoa de Almaraz" u="1"/>
        <s v="Erika Izamar Herrera Zavala" u="1"/>
        <s v="Nancy Maribel Avila de Medrano" u="1"/>
        <s v="Javier Escamilla Reyes" u="1"/>
        <s v="Juan Carlos Flores Jacobo" u="1"/>
        <s v="Cristian Janette Rangel Rivera" u="1"/>
      </sharedItems>
    </cacheField>
    <cacheField name="Mes" numFmtId="17">
      <sharedItems containsSemiMixedTypes="0" containsNonDate="0" containsDate="1" containsString="0" minDate="2021-09-01T00:00:00" maxDate="2025-08-02T00:00:00" count="48"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2-09-01T00:00:00" u="1"/>
        <d v="2022-10-01T00:00:00" u="1"/>
        <d v="2022-11-01T00:00:00" u="1"/>
        <d v="2022-12-01T00:00:00" u="1"/>
        <d v="2023-01-01T00:00:00" u="1"/>
        <d v="2023-02-01T00:00:00" u="1"/>
        <d v="2023-03-01T00:00:00" u="1"/>
        <d v="2023-04-01T00:00:00" u="1"/>
        <d v="2023-05-01T00:00:00" u="1"/>
        <d v="2023-06-01T00:00:00" u="1"/>
        <d v="2023-07-01T00:00:00" u="1"/>
        <d v="2023-08-01T00:00:00" u="1"/>
        <d v="2022-08-01T00:00:00" u="1"/>
        <d v="2021-09-01T00:00:00" u="1"/>
        <d v="2021-10-01T00:00:00" u="1"/>
        <d v="2021-11-01T00:00:00" u="1"/>
        <d v="2021-12-01T00:00:00" u="1"/>
        <d v="2022-01-01T00:00:00" u="1"/>
        <d v="2022-02-01T00:00:00" u="1"/>
        <d v="2022-03-01T00:00:00" u="1"/>
        <d v="2022-04-01T00:00:00" u="1"/>
        <d v="2022-05-01T00:00:00" u="1"/>
        <d v="2022-06-01T00:00:00" u="1"/>
        <d v="2022-07-01T00:00:00" u="1"/>
      </sharedItems>
      <fieldGroup par="18"/>
    </cacheField>
    <cacheField name="Mes enviado" numFmtId="17">
      <sharedItems containsSemiMixedTypes="0" containsNonDate="0" containsDate="1" containsString="0" minDate="2023-09-01T00:00:00" maxDate="2025-08-02T00:00:00"/>
    </cacheField>
    <cacheField name="Año de Servicio" numFmtId="1">
      <sharedItems containsSemiMixedTypes="0" containsString="0" containsNumber="1" containsInteger="1" minValue="2021" maxValue="2025" count="5">
        <n v="2024"/>
        <n v="2025"/>
        <n v="2023" u="1"/>
        <n v="2022" u="1"/>
        <n v="2021" u="1"/>
      </sharedItems>
    </cacheField>
    <cacheField name="Predicó en el mes" numFmtId="0">
      <sharedItems containsBlank="1"/>
    </cacheField>
    <cacheField name="Cursos bíblicos" numFmtId="0">
      <sharedItems containsBlank="1" containsMixedTypes="1" containsNumber="1" containsInteger="1" minValue="1" maxValue="8"/>
    </cacheField>
    <cacheField name="Tipo Publicador" numFmtId="0">
      <sharedItems containsBlank="1" count="4">
        <s v="Publicador"/>
        <s v="Precursor regular"/>
        <s v="Precursor auxiliar"/>
        <m u="1"/>
      </sharedItems>
    </cacheField>
    <cacheField name="Horas" numFmtId="0">
      <sharedItems containsString="0" containsBlank="1" containsNumber="1" containsInteger="1" minValue="0" maxValue="97" count="77">
        <m/>
        <n v="1"/>
        <n v="18"/>
        <n v="19"/>
        <n v="14"/>
        <n v="3"/>
        <n v="13"/>
        <n v="24"/>
        <n v="2"/>
        <n v="6"/>
        <n v="29"/>
        <n v="5"/>
        <n v="53"/>
        <n v="55"/>
        <n v="4"/>
        <n v="74"/>
        <n v="15"/>
        <n v="33"/>
        <n v="30"/>
        <n v="0"/>
        <n v="50"/>
        <n v="7"/>
        <n v="20"/>
        <n v="65"/>
        <n v="23"/>
        <n v="52"/>
        <n v="41"/>
        <n v="71"/>
        <n v="46"/>
        <n v="22"/>
        <n v="12"/>
        <n v="8"/>
        <n v="28"/>
        <n v="9"/>
        <n v="68"/>
        <n v="16"/>
        <n v="32"/>
        <n v="10"/>
        <n v="51"/>
        <n v="54"/>
        <n v="80"/>
        <n v="48"/>
        <n v="61"/>
        <n v="25"/>
        <n v="42"/>
        <n v="43"/>
        <n v="72"/>
        <n v="45"/>
        <n v="47"/>
        <n v="56"/>
        <n v="27"/>
        <n v="62"/>
        <n v="38"/>
        <n v="40"/>
        <n v="97"/>
        <n v="35"/>
        <n v="49"/>
        <n v="67"/>
        <n v="57"/>
        <n v="63"/>
        <n v="79"/>
        <n v="60"/>
        <n v="59"/>
        <n v="26"/>
        <n v="37"/>
        <n v="36"/>
        <n v="69"/>
        <n v="17"/>
        <n v="21"/>
        <n v="58"/>
        <n v="11"/>
        <n v="31"/>
        <n v="64"/>
        <n v="39"/>
        <n v="81"/>
        <n v="34"/>
        <n v="75"/>
      </sharedItems>
    </cacheField>
    <cacheField name="Notas" numFmtId="0">
      <sharedItems containsBlank="1"/>
    </cacheField>
    <cacheField name="Grupo" numFmtId="1">
      <sharedItems containsMixedTypes="1" containsNumber="1" containsInteger="1" minValue="1" maxValue="4"/>
    </cacheField>
    <cacheField name="Horas S. S. (PR)" numFmtId="1">
      <sharedItems containsString="0" containsBlank="1" containsNumber="1" containsInteger="1" minValue="1" maxValue="45"/>
    </cacheField>
    <cacheField name="Horas Acreditadas_x000a_(PR)" numFmtId="0">
      <sharedItems containsSemiMixedTypes="0" containsString="0" containsNumber="1" containsInteger="1" minValue="0" maxValue="40"/>
    </cacheField>
    <cacheField name="Horas Totales_x000a_(PR)" numFmtId="0">
      <sharedItems containsMixedTypes="1" containsNumber="1" containsInteger="1" minValue="2" maxValue="97" count="70">
        <s v=""/>
        <n v="53"/>
        <n v="55"/>
        <n v="74"/>
        <n v="35"/>
        <n v="32"/>
        <n v="50"/>
        <n v="65"/>
        <n v="52"/>
        <n v="71"/>
        <n v="46"/>
        <n v="28"/>
        <n v="68"/>
        <n v="30"/>
        <n v="6"/>
        <n v="51"/>
        <n v="54"/>
        <n v="80"/>
        <n v="48"/>
        <n v="29"/>
        <n v="61"/>
        <n v="25"/>
        <n v="8"/>
        <n v="42"/>
        <n v="43"/>
        <n v="72"/>
        <n v="45"/>
        <n v="47"/>
        <n v="56"/>
        <n v="62"/>
        <n v="12"/>
        <n v="2"/>
        <n v="38"/>
        <n v="40"/>
        <n v="97"/>
        <n v="33"/>
        <n v="49"/>
        <n v="41"/>
        <n v="67"/>
        <n v="19"/>
        <n v="3"/>
        <n v="57"/>
        <n v="63"/>
        <n v="4"/>
        <n v="79"/>
        <n v="60"/>
        <n v="59"/>
        <n v="9"/>
        <n v="27"/>
        <n v="37"/>
        <n v="69"/>
        <n v="5"/>
        <n v="58"/>
        <n v="20"/>
        <n v="11"/>
        <n v="22"/>
        <n v="7"/>
        <n v="36"/>
        <n v="23"/>
        <n v="64"/>
        <n v="17"/>
        <n v="39"/>
        <n v="16"/>
        <n v="31"/>
        <n v="81"/>
        <n v="14"/>
        <n v="15"/>
        <n v="10"/>
        <n v="44"/>
        <n v="75"/>
      </sharedItems>
    </cacheField>
    <cacheField name="Estatus Mes anterior" numFmtId="0">
      <sharedItems/>
    </cacheField>
    <cacheField name="Estatus" numFmtId="0">
      <sharedItems/>
    </cacheField>
    <cacheField name="Meses (Mes)" numFmtId="0" databaseField="0">
      <fieldGroup base="2">
        <rangePr groupBy="months" startDate="2023-09-01T00:00:00" endDate="2025-08-02T00:00:00"/>
        <groupItems count="14">
          <s v="&lt;01/09/2023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2/08/2025"/>
        </groupItems>
      </fieldGroup>
    </cacheField>
    <cacheField name="Trimestres (Mes)" numFmtId="0" databaseField="0">
      <fieldGroup base="2">
        <rangePr groupBy="quarters" startDate="2023-09-01T00:00:00" endDate="2025-08-02T00:00:00"/>
        <groupItems count="6">
          <s v="&lt;01/09/2023"/>
          <s v="Trim.1"/>
          <s v="Trim.2"/>
          <s v="Trim.3"/>
          <s v="Trim.4"/>
          <s v="&gt;02/08/2025"/>
        </groupItems>
      </fieldGroup>
    </cacheField>
    <cacheField name="Años (Mes)" numFmtId="0" databaseField="0">
      <fieldGroup base="2">
        <rangePr groupBy="years" startDate="2023-09-01T00:00:00" endDate="2025-08-02T00:00:00"/>
        <groupItems count="5">
          <s v="&lt;01/09/2023"/>
          <s v="2023"/>
          <s v="2024"/>
          <s v="2025"/>
          <s v="&gt;02/0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9">
  <r>
    <s v="Almaráz Bocanegra, Silvino-sep-2023"/>
    <x v="0"/>
    <x v="0"/>
    <d v="2023-09-01T00:00:00"/>
    <x v="0"/>
    <b v="1"/>
    <m/>
    <x v="0"/>
    <x v="0"/>
    <m/>
    <n v="1"/>
    <m/>
    <n v="0"/>
    <x v="0"/>
    <s v=""/>
    <s v="Activo"/>
  </r>
  <r>
    <s v="Carriega, Flor de-sep-2023"/>
    <x v="1"/>
    <x v="0"/>
    <d v="2023-09-01T00:00:00"/>
    <x v="0"/>
    <b v="1"/>
    <m/>
    <x v="0"/>
    <x v="1"/>
    <m/>
    <n v="1"/>
    <m/>
    <n v="0"/>
    <x v="0"/>
    <s v=""/>
    <s v="Activo"/>
  </r>
  <r>
    <s v="Castro Moreno, Modesto-sep-2023"/>
    <x v="2"/>
    <x v="0"/>
    <d v="2023-09-01T00:00:00"/>
    <x v="0"/>
    <b v="1"/>
    <m/>
    <x v="0"/>
    <x v="2"/>
    <m/>
    <n v="1"/>
    <m/>
    <n v="0"/>
    <x v="0"/>
    <s v=""/>
    <s v="Activo"/>
  </r>
  <r>
    <s v="Castro, Blanca Estela Navarro Pimentel de-sep-2023"/>
    <x v="3"/>
    <x v="0"/>
    <d v="2023-09-01T00:00:00"/>
    <x v="0"/>
    <b v="1"/>
    <n v="1"/>
    <x v="0"/>
    <x v="3"/>
    <m/>
    <n v="1"/>
    <m/>
    <n v="0"/>
    <x v="0"/>
    <s v=""/>
    <s v="Activo"/>
  </r>
  <r>
    <s v="García, Alicia Martínez de-sep-2023"/>
    <x v="4"/>
    <x v="0"/>
    <d v="2023-09-01T00:00:00"/>
    <x v="0"/>
    <b v="1"/>
    <m/>
    <x v="0"/>
    <x v="2"/>
    <m/>
    <n v="1"/>
    <m/>
    <n v="0"/>
    <x v="0"/>
    <s v=""/>
    <s v="Activo"/>
  </r>
  <r>
    <s v="García, Mayra-sep-2023"/>
    <x v="5"/>
    <x v="0"/>
    <d v="2023-09-01T00:00:00"/>
    <x v="0"/>
    <b v="1"/>
    <m/>
    <x v="0"/>
    <x v="4"/>
    <m/>
    <n v="1"/>
    <m/>
    <n v="0"/>
    <x v="0"/>
    <s v=""/>
    <s v="Activo"/>
  </r>
  <r>
    <s v="Garnica Treviño, Irma-sep-2023"/>
    <x v="6"/>
    <x v="0"/>
    <d v="2023-09-01T00:00:00"/>
    <x v="0"/>
    <b v="1"/>
    <m/>
    <x v="0"/>
    <x v="5"/>
    <m/>
    <n v="1"/>
    <m/>
    <n v="0"/>
    <x v="0"/>
    <s v=""/>
    <s v="Activo"/>
  </r>
  <r>
    <s v="Guzmán, Luis-sep-2023"/>
    <x v="7"/>
    <x v="0"/>
    <d v="2023-09-01T00:00:00"/>
    <x v="0"/>
    <b v="1"/>
    <m/>
    <x v="0"/>
    <x v="5"/>
    <m/>
    <n v="1"/>
    <m/>
    <n v="0"/>
    <x v="0"/>
    <s v=""/>
    <s v="Activo"/>
  </r>
  <r>
    <s v="Hernández Arellano, Eligio-sep-2023"/>
    <x v="8"/>
    <x v="0"/>
    <d v="2023-09-01T00:00:00"/>
    <x v="0"/>
    <b v="1"/>
    <m/>
    <x v="0"/>
    <x v="6"/>
    <m/>
    <n v="1"/>
    <m/>
    <n v="0"/>
    <x v="0"/>
    <s v=""/>
    <s v="Activo"/>
  </r>
  <r>
    <s v="Ledezma Lucio, Anita-sep-2023"/>
    <x v="9"/>
    <x v="0"/>
    <d v="2023-09-01T00:00:00"/>
    <x v="0"/>
    <b v="1"/>
    <m/>
    <x v="0"/>
    <x v="7"/>
    <m/>
    <n v="1"/>
    <m/>
    <n v="0"/>
    <x v="0"/>
    <s v=""/>
    <s v="Activo"/>
  </r>
  <r>
    <s v="Poblano, Alicia de-sep-2023"/>
    <x v="10"/>
    <x v="0"/>
    <d v="2023-09-01T00:00:00"/>
    <x v="0"/>
    <b v="0"/>
    <m/>
    <x v="0"/>
    <x v="0"/>
    <m/>
    <n v="1"/>
    <m/>
    <n v="0"/>
    <x v="0"/>
    <s v=""/>
    <s v="Inactivo"/>
  </r>
  <r>
    <s v="Poblano, José Aarón-sep-2023"/>
    <x v="11"/>
    <x v="0"/>
    <d v="2023-09-01T00:00:00"/>
    <x v="0"/>
    <b v="1"/>
    <n v="3"/>
    <x v="0"/>
    <x v="8"/>
    <m/>
    <n v="1"/>
    <m/>
    <n v="0"/>
    <x v="0"/>
    <s v=""/>
    <s v="Activo"/>
  </r>
  <r>
    <s v="Reta Salas, Raymundo-sep-2023"/>
    <x v="12"/>
    <x v="0"/>
    <d v="2023-09-01T00:00:00"/>
    <x v="0"/>
    <b v="1"/>
    <m/>
    <x v="0"/>
    <x v="1"/>
    <m/>
    <n v="1"/>
    <m/>
    <n v="0"/>
    <x v="0"/>
    <s v=""/>
    <s v="Activo"/>
  </r>
  <r>
    <s v="Reta, Claudia Jael Elizondo Vázquez de-sep-2023"/>
    <x v="13"/>
    <x v="0"/>
    <d v="2023-09-01T00:00:00"/>
    <x v="0"/>
    <b v="1"/>
    <n v="1"/>
    <x v="0"/>
    <x v="9"/>
    <m/>
    <n v="1"/>
    <m/>
    <n v="0"/>
    <x v="0"/>
    <s v=""/>
    <s v="Activo"/>
  </r>
  <r>
    <s v="Reta, Ricardo-sep-2023"/>
    <x v="14"/>
    <x v="0"/>
    <d v="2023-09-01T00:00:00"/>
    <x v="0"/>
    <b v="1"/>
    <m/>
    <x v="0"/>
    <x v="1"/>
    <m/>
    <n v="1"/>
    <m/>
    <n v="0"/>
    <x v="0"/>
    <s v=""/>
    <s v="Activo"/>
  </r>
  <r>
    <s v="Rocha, Dulce de-sep-2023"/>
    <x v="15"/>
    <x v="0"/>
    <d v="2023-09-01T00:00:00"/>
    <x v="0"/>
    <b v="1"/>
    <m/>
    <x v="0"/>
    <x v="10"/>
    <m/>
    <n v="1"/>
    <m/>
    <n v="0"/>
    <x v="0"/>
    <s v=""/>
    <s v="Activo"/>
  </r>
  <r>
    <s v="Rocha, Yusepe-sep-2023"/>
    <x v="16"/>
    <x v="0"/>
    <d v="2023-09-01T00:00:00"/>
    <x v="0"/>
    <b v="1"/>
    <m/>
    <x v="0"/>
    <x v="11"/>
    <m/>
    <n v="1"/>
    <m/>
    <n v="0"/>
    <x v="0"/>
    <s v=""/>
    <s v="Activo"/>
  </r>
  <r>
    <s v="Rosas, Alejandra Zamudio de-sep-2023"/>
    <x v="17"/>
    <x v="0"/>
    <d v="2023-09-01T00:00:00"/>
    <x v="0"/>
    <b v="1"/>
    <m/>
    <x v="0"/>
    <x v="11"/>
    <m/>
    <n v="1"/>
    <m/>
    <n v="0"/>
    <x v="0"/>
    <s v=""/>
    <s v="Activo"/>
  </r>
  <r>
    <s v="Soria Liguez, Jaime-sep-2023"/>
    <x v="18"/>
    <x v="0"/>
    <d v="2023-09-01T00:00:00"/>
    <x v="0"/>
    <b v="1"/>
    <n v="2"/>
    <x v="1"/>
    <x v="12"/>
    <m/>
    <n v="1"/>
    <m/>
    <n v="0"/>
    <x v="1"/>
    <s v=""/>
    <s v="Activo"/>
  </r>
  <r>
    <s v="Soria Orozco, Guillermo Andrés-sep-2023"/>
    <x v="19"/>
    <x v="0"/>
    <d v="2023-09-01T00:00:00"/>
    <x v="0"/>
    <b v="1"/>
    <m/>
    <x v="0"/>
    <x v="9"/>
    <m/>
    <n v="1"/>
    <m/>
    <n v="0"/>
    <x v="0"/>
    <s v=""/>
    <s v="Activo"/>
  </r>
  <r>
    <s v="Soria, Delia Ortega de-sep-2023"/>
    <x v="20"/>
    <x v="0"/>
    <d v="2023-09-01T00:00:00"/>
    <x v="0"/>
    <b v="1"/>
    <n v="1"/>
    <x v="1"/>
    <x v="13"/>
    <m/>
    <n v="1"/>
    <m/>
    <n v="0"/>
    <x v="2"/>
    <s v=""/>
    <s v="Activo"/>
  </r>
  <r>
    <s v="Vázquez, Isabel Herrera de-sep-2023"/>
    <x v="21"/>
    <x v="0"/>
    <d v="2023-09-01T00:00:00"/>
    <x v="0"/>
    <b v="1"/>
    <m/>
    <x v="0"/>
    <x v="14"/>
    <m/>
    <n v="1"/>
    <m/>
    <n v="0"/>
    <x v="0"/>
    <s v=""/>
    <s v="Activo"/>
  </r>
  <r>
    <s v="Zamudio García, Thalía Elizabeth-sep-2023"/>
    <x v="22"/>
    <x v="0"/>
    <d v="2023-09-01T00:00:00"/>
    <x v="0"/>
    <b v="1"/>
    <m/>
    <x v="0"/>
    <x v="8"/>
    <m/>
    <n v="1"/>
    <m/>
    <n v="0"/>
    <x v="0"/>
    <s v=""/>
    <s v="Activo"/>
  </r>
  <r>
    <s v="Blanco, Isabel-sep-2023"/>
    <x v="23"/>
    <x v="0"/>
    <d v="2023-09-01T00:00:00"/>
    <x v="0"/>
    <b v="1"/>
    <m/>
    <x v="0"/>
    <x v="5"/>
    <m/>
    <n v="2"/>
    <m/>
    <n v="0"/>
    <x v="0"/>
    <s v=""/>
    <s v="Activo"/>
  </r>
  <r>
    <s v="Diosdado Torres, Margarita-sep-2023"/>
    <x v="24"/>
    <x v="0"/>
    <d v="2023-09-01T00:00:00"/>
    <x v="0"/>
    <b v="1"/>
    <m/>
    <x v="0"/>
    <x v="1"/>
    <m/>
    <n v="2"/>
    <m/>
    <n v="0"/>
    <x v="0"/>
    <s v=""/>
    <s v="Activo"/>
  </r>
  <r>
    <s v="Gaytán Diosdado, Gloria-sep-2023"/>
    <x v="25"/>
    <x v="0"/>
    <d v="2023-09-01T00:00:00"/>
    <x v="0"/>
    <b v="1"/>
    <m/>
    <x v="0"/>
    <x v="1"/>
    <m/>
    <n v="2"/>
    <m/>
    <n v="0"/>
    <x v="0"/>
    <s v=""/>
    <s v="Activo"/>
  </r>
  <r>
    <s v="Lázaro, Patricia de-sep-2023"/>
    <x v="26"/>
    <x v="0"/>
    <d v="2023-09-01T00:00:00"/>
    <x v="0"/>
    <b v="1"/>
    <n v="1"/>
    <x v="0"/>
    <x v="4"/>
    <m/>
    <n v="2"/>
    <m/>
    <n v="0"/>
    <x v="0"/>
    <s v=""/>
    <s v="Activo"/>
  </r>
  <r>
    <s v="Liñán Cortina, Julia-sep-2023"/>
    <x v="27"/>
    <x v="0"/>
    <d v="2023-09-01T00:00:00"/>
    <x v="0"/>
    <b v="1"/>
    <n v="1"/>
    <x v="1"/>
    <x v="15"/>
    <m/>
    <n v="2"/>
    <m/>
    <n v="0"/>
    <x v="3"/>
    <s v=""/>
    <s v="Activo"/>
  </r>
  <r>
    <s v="Martínez, Guadalupe de-sep-2023"/>
    <x v="28"/>
    <x v="0"/>
    <d v="2023-09-01T00:00:00"/>
    <x v="0"/>
    <b v="1"/>
    <m/>
    <x v="0"/>
    <x v="16"/>
    <m/>
    <n v="2"/>
    <m/>
    <n v="0"/>
    <x v="0"/>
    <s v=""/>
    <s v="Activo"/>
  </r>
  <r>
    <s v="Martínez, Jesús Iván-sep-2023"/>
    <x v="29"/>
    <x v="0"/>
    <d v="2023-09-01T00:00:00"/>
    <x v="0"/>
    <b v="0"/>
    <m/>
    <x v="0"/>
    <x v="0"/>
    <m/>
    <n v="2"/>
    <m/>
    <n v="0"/>
    <x v="0"/>
    <s v=""/>
    <s v="Inactivo"/>
  </r>
  <r>
    <s v="Medina Torres, Juan-sep-2023"/>
    <x v="30"/>
    <x v="0"/>
    <d v="2023-09-01T00:00:00"/>
    <x v="0"/>
    <b v="1"/>
    <m/>
    <x v="0"/>
    <x v="4"/>
    <m/>
    <n v="2"/>
    <m/>
    <n v="0"/>
    <x v="0"/>
    <s v=""/>
    <s v="Activo"/>
  </r>
  <r>
    <s v="Medina, María Luisa Rodríguez Ornelas de-sep-2023"/>
    <x v="31"/>
    <x v="0"/>
    <d v="2023-09-01T00:00:00"/>
    <x v="0"/>
    <b v="1"/>
    <m/>
    <x v="0"/>
    <x v="4"/>
    <m/>
    <n v="2"/>
    <m/>
    <n v="0"/>
    <x v="0"/>
    <s v=""/>
    <s v="Activo"/>
  </r>
  <r>
    <s v="Nieto, Alejandra de-sep-2023"/>
    <x v="32"/>
    <x v="0"/>
    <d v="2023-09-01T00:00:00"/>
    <x v="0"/>
    <b v="1"/>
    <m/>
    <x v="0"/>
    <x v="11"/>
    <m/>
    <n v="2"/>
    <m/>
    <n v="0"/>
    <x v="0"/>
    <s v=""/>
    <s v="Activo"/>
  </r>
  <r>
    <s v="Orduño Garza, Juan-sep-2023"/>
    <x v="33"/>
    <x v="0"/>
    <d v="2023-09-01T00:00:00"/>
    <x v="0"/>
    <b v="1"/>
    <m/>
    <x v="0"/>
    <x v="6"/>
    <m/>
    <n v="2"/>
    <m/>
    <n v="0"/>
    <x v="0"/>
    <s v=""/>
    <s v="Activo"/>
  </r>
  <r>
    <s v="Orduño Molina, Jerome-sep-2023"/>
    <x v="34"/>
    <x v="0"/>
    <d v="2023-09-01T00:00:00"/>
    <x v="0"/>
    <b v="0"/>
    <m/>
    <x v="0"/>
    <x v="0"/>
    <m/>
    <n v="2"/>
    <m/>
    <n v="0"/>
    <x v="0"/>
    <s v=""/>
    <s v="Inactivo"/>
  </r>
  <r>
    <s v="Orduño Molina, Jonathan Israel-sep-2023"/>
    <x v="35"/>
    <x v="0"/>
    <d v="2023-09-01T00:00:00"/>
    <x v="0"/>
    <b v="1"/>
    <n v="1"/>
    <x v="1"/>
    <x v="17"/>
    <s v="Mtto. Salón: 2 días. Acred.: 2 hrs."/>
    <n v="2"/>
    <n v="2"/>
    <n v="2"/>
    <x v="4"/>
    <s v=""/>
    <s v="Activo"/>
  </r>
  <r>
    <s v="Orduño, Debany Cortinas Delgadillo de-sep-2023"/>
    <x v="36"/>
    <x v="0"/>
    <d v="2023-09-01T00:00:00"/>
    <x v="0"/>
    <b v="1"/>
    <m/>
    <x v="1"/>
    <x v="18"/>
    <s v="Mtto. Salón: 2 días. Acred.: 2 hrs."/>
    <n v="2"/>
    <n v="2"/>
    <n v="2"/>
    <x v="5"/>
    <s v=""/>
    <s v="Activo"/>
  </r>
  <r>
    <s v="Orduño, Joshua-sep-2023"/>
    <x v="37"/>
    <x v="0"/>
    <d v="2023-09-01T00:00:00"/>
    <x v="0"/>
    <b v="1"/>
    <m/>
    <x v="0"/>
    <x v="1"/>
    <m/>
    <n v="2"/>
    <m/>
    <n v="0"/>
    <x v="0"/>
    <s v=""/>
    <s v="Activo"/>
  </r>
  <r>
    <s v="Orduño, Nora de-sep-2023"/>
    <x v="38"/>
    <x v="0"/>
    <d v="2023-09-01T00:00:00"/>
    <x v="0"/>
    <b v="0"/>
    <m/>
    <x v="0"/>
    <x v="19"/>
    <s v="Enfermedad"/>
    <n v="2"/>
    <m/>
    <n v="0"/>
    <x v="0"/>
    <s v=""/>
    <s v="Inactivo"/>
  </r>
  <r>
    <s v="Robles, Teresa-sep-2023"/>
    <x v="39"/>
    <x v="0"/>
    <d v="2023-09-01T00:00:00"/>
    <x v="0"/>
    <b v="1"/>
    <m/>
    <x v="0"/>
    <x v="5"/>
    <m/>
    <n v="2"/>
    <m/>
    <n v="0"/>
    <x v="0"/>
    <s v=""/>
    <s v="Activo"/>
  </r>
  <r>
    <s v="Rodríguez, Bertha-sep-2023"/>
    <x v="40"/>
    <x v="0"/>
    <d v="2023-09-01T00:00:00"/>
    <x v="0"/>
    <b v="1"/>
    <m/>
    <x v="0"/>
    <x v="6"/>
    <m/>
    <n v="2"/>
    <m/>
    <n v="0"/>
    <x v="0"/>
    <s v=""/>
    <s v="Activo"/>
  </r>
  <r>
    <s v="Ruíz Aldaco, Alan Israel-sep-2023"/>
    <x v="41"/>
    <x v="0"/>
    <d v="2023-09-01T00:00:00"/>
    <x v="0"/>
    <b v="1"/>
    <m/>
    <x v="1"/>
    <x v="20"/>
    <m/>
    <n v="2"/>
    <m/>
    <n v="0"/>
    <x v="6"/>
    <s v=""/>
    <s v="Activo"/>
  </r>
  <r>
    <s v="Ruíz, Merary Rubí Sánchez Sosa de-sep-2023"/>
    <x v="42"/>
    <x v="0"/>
    <d v="2023-09-01T00:00:00"/>
    <x v="0"/>
    <b v="1"/>
    <n v="2"/>
    <x v="1"/>
    <x v="20"/>
    <m/>
    <n v="2"/>
    <m/>
    <n v="0"/>
    <x v="6"/>
    <s v=""/>
    <s v="Activo"/>
  </r>
  <r>
    <s v="Serrano, Beatriz Adriana Vázquez Reynoso de-sep-2023"/>
    <x v="43"/>
    <x v="0"/>
    <d v="2023-09-01T00:00:00"/>
    <x v="0"/>
    <b v="1"/>
    <m/>
    <x v="0"/>
    <x v="21"/>
    <m/>
    <n v="2"/>
    <m/>
    <n v="0"/>
    <x v="0"/>
    <s v=""/>
    <s v="Activo"/>
  </r>
  <r>
    <s v="Acevedo Ramos, José de Jesús-sep-2023"/>
    <x v="44"/>
    <x v="0"/>
    <d v="2023-09-01T00:00:00"/>
    <x v="0"/>
    <b v="0"/>
    <m/>
    <x v="0"/>
    <x v="19"/>
    <m/>
    <n v="3"/>
    <m/>
    <n v="0"/>
    <x v="0"/>
    <s v=""/>
    <s v="Inactivo"/>
  </r>
  <r>
    <s v="Acevedo, María Antonia Martínez Alamilla de-sep-2023"/>
    <x v="45"/>
    <x v="0"/>
    <d v="2023-09-01T00:00:00"/>
    <x v="0"/>
    <b v="1"/>
    <m/>
    <x v="0"/>
    <x v="14"/>
    <m/>
    <n v="3"/>
    <m/>
    <n v="0"/>
    <x v="0"/>
    <s v=""/>
    <s v="Activo"/>
  </r>
  <r>
    <s v="Bello, Reina-sep-2023"/>
    <x v="46"/>
    <x v="0"/>
    <d v="2023-09-01T00:00:00"/>
    <x v="0"/>
    <b v="1"/>
    <m/>
    <x v="0"/>
    <x v="22"/>
    <m/>
    <n v="3"/>
    <m/>
    <n v="0"/>
    <x v="0"/>
    <s v=""/>
    <s v="Activo"/>
  </r>
  <r>
    <s v="Contreras, Elida-sep-2023"/>
    <x v="47"/>
    <x v="0"/>
    <d v="2023-09-01T00:00:00"/>
    <x v="0"/>
    <b v="1"/>
    <m/>
    <x v="0"/>
    <x v="6"/>
    <m/>
    <n v="3"/>
    <m/>
    <n v="0"/>
    <x v="0"/>
    <s v=""/>
    <s v="Activo"/>
  </r>
  <r>
    <s v="Delgado Guerrero, María Magdalena-sep-2023"/>
    <x v="48"/>
    <x v="0"/>
    <d v="2023-09-01T00:00:00"/>
    <x v="0"/>
    <b v="0"/>
    <m/>
    <x v="0"/>
    <x v="19"/>
    <m/>
    <n v="3"/>
    <m/>
    <n v="0"/>
    <x v="0"/>
    <s v=""/>
    <s v="Inactivo"/>
  </r>
  <r>
    <s v="Faz Castañeda, José Alfredo-sep-2023"/>
    <x v="49"/>
    <x v="0"/>
    <d v="2023-09-01T00:00:00"/>
    <x v="0"/>
    <b v="1"/>
    <s v=""/>
    <x v="0"/>
    <x v="0"/>
    <s v=""/>
    <n v="3"/>
    <m/>
    <n v="0"/>
    <x v="0"/>
    <s v=""/>
    <s v="Activo"/>
  </r>
  <r>
    <s v="Faz, Marinela Castañeda Arteaga de-sep-2023"/>
    <x v="50"/>
    <x v="0"/>
    <d v="2023-09-01T00:00:00"/>
    <x v="0"/>
    <b v="1"/>
    <n v="3"/>
    <x v="1"/>
    <x v="23"/>
    <s v=""/>
    <n v="3"/>
    <m/>
    <n v="0"/>
    <x v="7"/>
    <s v=""/>
    <s v="Activo"/>
  </r>
  <r>
    <s v="Gámez Montoya, Abel-sep-2023"/>
    <x v="51"/>
    <x v="0"/>
    <d v="2023-09-01T00:00:00"/>
    <x v="0"/>
    <b v="1"/>
    <m/>
    <x v="0"/>
    <x v="8"/>
    <m/>
    <n v="3"/>
    <m/>
    <n v="0"/>
    <x v="0"/>
    <s v=""/>
    <s v="Activo"/>
  </r>
  <r>
    <s v="Gámez, Viridiana de-sep-2023"/>
    <x v="52"/>
    <x v="0"/>
    <d v="2023-09-01T00:00:00"/>
    <x v="0"/>
    <b v="1"/>
    <m/>
    <x v="0"/>
    <x v="5"/>
    <m/>
    <n v="3"/>
    <m/>
    <n v="0"/>
    <x v="0"/>
    <s v=""/>
    <s v="Activo"/>
  </r>
  <r>
    <s v="García Rodarte, Marco Antonio-sep-2023"/>
    <x v="53"/>
    <x v="0"/>
    <d v="2023-09-01T00:00:00"/>
    <x v="0"/>
    <b v="1"/>
    <m/>
    <x v="0"/>
    <x v="4"/>
    <m/>
    <n v="3"/>
    <m/>
    <n v="0"/>
    <x v="0"/>
    <s v=""/>
    <s v="Activo"/>
  </r>
  <r>
    <s v="García, Rosa María Rodarte de-sep-2023"/>
    <x v="54"/>
    <x v="0"/>
    <d v="2023-09-01T00:00:00"/>
    <x v="0"/>
    <b v="1"/>
    <m/>
    <x v="0"/>
    <x v="11"/>
    <m/>
    <n v="3"/>
    <m/>
    <n v="0"/>
    <x v="0"/>
    <s v=""/>
    <s v="Activo"/>
  </r>
  <r>
    <s v="Guerra, Lucy-sep-2023"/>
    <x v="55"/>
    <x v="0"/>
    <d v="2023-09-01T00:00:00"/>
    <x v="0"/>
    <b v="1"/>
    <m/>
    <x v="0"/>
    <x v="11"/>
    <m/>
    <n v="3"/>
    <m/>
    <n v="0"/>
    <x v="0"/>
    <s v=""/>
    <s v="Activo"/>
  </r>
  <r>
    <s v="Lara Alemán, Linda Sarahí-sep-2023"/>
    <x v="56"/>
    <x v="0"/>
    <d v="2023-09-01T00:00:00"/>
    <x v="0"/>
    <b v="1"/>
    <s v=""/>
    <x v="2"/>
    <x v="16"/>
    <s v="Precursor Auxiliar"/>
    <n v="3"/>
    <m/>
    <n v="0"/>
    <x v="0"/>
    <s v=""/>
    <s v="Activo"/>
  </r>
  <r>
    <s v="Lara Alemán, Maydi Merari-sep-2023"/>
    <x v="57"/>
    <x v="0"/>
    <d v="2023-09-01T00:00:00"/>
    <x v="0"/>
    <b v="1"/>
    <s v=""/>
    <x v="2"/>
    <x v="24"/>
    <s v="Precursor Auxiliar"/>
    <n v="3"/>
    <m/>
    <n v="0"/>
    <x v="0"/>
    <s v=""/>
    <s v="Activo"/>
  </r>
  <r>
    <s v="Lara Enriquez, José Mario-sep-2023"/>
    <x v="58"/>
    <x v="0"/>
    <d v="2023-09-01T00:00:00"/>
    <x v="0"/>
    <b v="1"/>
    <s v=""/>
    <x v="1"/>
    <x v="25"/>
    <s v=""/>
    <n v="3"/>
    <m/>
    <n v="0"/>
    <x v="8"/>
    <s v=""/>
    <s v="Activo"/>
  </r>
  <r>
    <s v="Lara, María del Refugio Alemán de-sep-2023"/>
    <x v="59"/>
    <x v="0"/>
    <d v="2023-09-01T00:00:00"/>
    <x v="0"/>
    <b v="1"/>
    <s v=""/>
    <x v="2"/>
    <x v="26"/>
    <s v="Precursor Auxiliar"/>
    <n v="3"/>
    <m/>
    <n v="0"/>
    <x v="0"/>
    <s v=""/>
    <s v="Activo"/>
  </r>
  <r>
    <s v="Molina Durán, Gloria-sep-2023"/>
    <x v="60"/>
    <x v="0"/>
    <d v="2023-09-01T00:00:00"/>
    <x v="0"/>
    <b v="1"/>
    <n v="3"/>
    <x v="1"/>
    <x v="27"/>
    <m/>
    <n v="3"/>
    <m/>
    <n v="0"/>
    <x v="9"/>
    <s v=""/>
    <s v="Activo"/>
  </r>
  <r>
    <s v="Ordoñez, María de la Cruz Corona Zepeda de-sep-2023"/>
    <x v="61"/>
    <x v="0"/>
    <d v="2023-09-01T00:00:00"/>
    <x v="0"/>
    <b v="1"/>
    <m/>
    <x v="0"/>
    <x v="1"/>
    <s v="Estuvo enferma casi todo el mes"/>
    <n v="3"/>
    <m/>
    <n v="0"/>
    <x v="0"/>
    <s v=""/>
    <s v="Activo"/>
  </r>
  <r>
    <s v="Peña, Eliezer-sep-2023"/>
    <x v="62"/>
    <x v="0"/>
    <d v="2023-09-01T00:00:00"/>
    <x v="0"/>
    <b v="1"/>
    <m/>
    <x v="0"/>
    <x v="9"/>
    <m/>
    <n v="3"/>
    <m/>
    <n v="0"/>
    <x v="0"/>
    <s v=""/>
    <s v="Activo"/>
  </r>
  <r>
    <s v="Peña, Jessica de-sep-2023"/>
    <x v="63"/>
    <x v="0"/>
    <d v="2023-09-01T00:00:00"/>
    <x v="0"/>
    <b v="1"/>
    <n v="1"/>
    <x v="0"/>
    <x v="14"/>
    <m/>
    <n v="3"/>
    <m/>
    <n v="0"/>
    <x v="0"/>
    <s v=""/>
    <s v="Activo"/>
  </r>
  <r>
    <s v="Peña, Víctor Axel-sep-2023"/>
    <x v="64"/>
    <x v="0"/>
    <d v="2023-09-01T00:00:00"/>
    <x v="0"/>
    <b v="1"/>
    <m/>
    <x v="0"/>
    <x v="8"/>
    <m/>
    <n v="3"/>
    <m/>
    <n v="0"/>
    <x v="0"/>
    <s v=""/>
    <s v="Activo"/>
  </r>
  <r>
    <s v="Rdz Salazar, Yaretzi-sep-2023"/>
    <x v="65"/>
    <x v="0"/>
    <d v="2023-09-01T00:00:00"/>
    <x v="0"/>
    <b v="1"/>
    <m/>
    <x v="0"/>
    <x v="8"/>
    <m/>
    <n v="3"/>
    <m/>
    <n v="0"/>
    <x v="0"/>
    <s v=""/>
    <s v="Activo"/>
  </r>
  <r>
    <s v="Rebolloso, Perla-sep-2023"/>
    <x v="66"/>
    <x v="0"/>
    <d v="2023-09-01T00:00:00"/>
    <x v="0"/>
    <b v="1"/>
    <m/>
    <x v="0"/>
    <x v="8"/>
    <m/>
    <n v="3"/>
    <m/>
    <n v="0"/>
    <x v="0"/>
    <s v=""/>
    <s v="Activo"/>
  </r>
  <r>
    <s v="Salazar, Alicia de-sep-2023"/>
    <x v="67"/>
    <x v="0"/>
    <d v="2023-09-01T00:00:00"/>
    <x v="0"/>
    <b v="1"/>
    <n v="1"/>
    <x v="0"/>
    <x v="11"/>
    <m/>
    <n v="3"/>
    <m/>
    <n v="0"/>
    <x v="0"/>
    <s v=""/>
    <s v="Activo"/>
  </r>
  <r>
    <s v="Soto Morales, Magdaleno-sep-2023"/>
    <x v="68"/>
    <x v="0"/>
    <d v="2023-09-01T00:00:00"/>
    <x v="0"/>
    <b v="1"/>
    <m/>
    <x v="0"/>
    <x v="14"/>
    <m/>
    <n v="3"/>
    <m/>
    <n v="0"/>
    <x v="0"/>
    <s v=""/>
    <s v="Activo"/>
  </r>
  <r>
    <s v="Soto, María Antonieta de-sep-2023"/>
    <x v="69"/>
    <x v="0"/>
    <d v="2023-09-01T00:00:00"/>
    <x v="0"/>
    <b v="1"/>
    <m/>
    <x v="0"/>
    <x v="14"/>
    <m/>
    <n v="3"/>
    <m/>
    <n v="0"/>
    <x v="0"/>
    <s v=""/>
    <s v="Activo"/>
  </r>
  <r>
    <s v="Vidal Muñoz, Benjamín-sep-2023"/>
    <x v="70"/>
    <x v="0"/>
    <d v="2023-09-01T00:00:00"/>
    <x v="0"/>
    <b v="1"/>
    <n v="1"/>
    <x v="1"/>
    <x v="28"/>
    <m/>
    <n v="3"/>
    <m/>
    <n v="0"/>
    <x v="10"/>
    <s v=""/>
    <s v="Activo"/>
  </r>
  <r>
    <s v="Vidal, María Teresa Villanueva Rodríguez de-sep-2023"/>
    <x v="71"/>
    <x v="0"/>
    <d v="2023-09-01T00:00:00"/>
    <x v="0"/>
    <b v="1"/>
    <m/>
    <x v="0"/>
    <x v="5"/>
    <m/>
    <n v="3"/>
    <m/>
    <n v="0"/>
    <x v="0"/>
    <s v=""/>
    <s v="Activo"/>
  </r>
  <r>
    <s v="Zúñiga, Juanita-sep-2023"/>
    <x v="72"/>
    <x v="0"/>
    <d v="2023-09-01T00:00:00"/>
    <x v="0"/>
    <b v="1"/>
    <m/>
    <x v="0"/>
    <x v="29"/>
    <m/>
    <n v="3"/>
    <m/>
    <n v="0"/>
    <x v="0"/>
    <s v=""/>
    <s v="Activo"/>
  </r>
  <r>
    <s v="Campos Solis, Octavia-sep-2023"/>
    <x v="73"/>
    <x v="0"/>
    <d v="2023-09-01T00:00:00"/>
    <x v="0"/>
    <b v="1"/>
    <m/>
    <x v="0"/>
    <x v="30"/>
    <m/>
    <n v="4"/>
    <m/>
    <n v="0"/>
    <x v="0"/>
    <s v=""/>
    <s v="Activo"/>
  </r>
  <r>
    <s v="Carreón Galindo, Octavio-sep-2023"/>
    <x v="74"/>
    <x v="0"/>
    <d v="2023-09-01T00:00:00"/>
    <x v="0"/>
    <b v="1"/>
    <m/>
    <x v="0"/>
    <x v="31"/>
    <m/>
    <n v="4"/>
    <m/>
    <n v="0"/>
    <x v="0"/>
    <s v=""/>
    <s v="Activo"/>
  </r>
  <r>
    <s v="Carreón, Karina Marlene Silva Gutiérrez de-sep-2023"/>
    <x v="75"/>
    <x v="0"/>
    <d v="2023-09-01T00:00:00"/>
    <x v="0"/>
    <b v="1"/>
    <m/>
    <x v="1"/>
    <x v="32"/>
    <m/>
    <n v="4"/>
    <m/>
    <n v="0"/>
    <x v="11"/>
    <s v=""/>
    <s v="Activo"/>
  </r>
  <r>
    <s v="de la Fuente Gallardo, José Samuel-sep-2023"/>
    <x v="76"/>
    <x v="0"/>
    <d v="2023-09-01T00:00:00"/>
    <x v="0"/>
    <b v="1"/>
    <m/>
    <x v="0"/>
    <x v="33"/>
    <m/>
    <n v="4"/>
    <m/>
    <n v="0"/>
    <x v="0"/>
    <s v=""/>
    <s v="Activo"/>
  </r>
  <r>
    <s v="de la Fuente, Leticia de-sep-2023"/>
    <x v="77"/>
    <x v="0"/>
    <d v="2023-09-01T00:00:00"/>
    <x v="0"/>
    <b v="1"/>
    <m/>
    <x v="0"/>
    <x v="21"/>
    <m/>
    <n v="4"/>
    <m/>
    <n v="0"/>
    <x v="0"/>
    <s v=""/>
    <s v="Activo"/>
  </r>
  <r>
    <s v="de Santiago Marrero, María de la Luz-sep-2023"/>
    <x v="78"/>
    <x v="0"/>
    <d v="2023-09-01T00:00:00"/>
    <x v="0"/>
    <b v="1"/>
    <m/>
    <x v="0"/>
    <x v="6"/>
    <m/>
    <n v="4"/>
    <m/>
    <n v="0"/>
    <x v="0"/>
    <s v=""/>
    <s v="Activo"/>
  </r>
  <r>
    <s v="Garza Rodríguez, Daniel-sep-2023"/>
    <x v="79"/>
    <x v="0"/>
    <d v="2023-09-01T00:00:00"/>
    <x v="0"/>
    <b v="1"/>
    <n v="2"/>
    <x v="1"/>
    <x v="34"/>
    <m/>
    <n v="4"/>
    <m/>
    <n v="0"/>
    <x v="12"/>
    <s v=""/>
    <s v="Activo"/>
  </r>
  <r>
    <s v="Garza Salazar, Olivia-sep-2023"/>
    <x v="80"/>
    <x v="0"/>
    <d v="2023-09-01T00:00:00"/>
    <x v="0"/>
    <b v="1"/>
    <m/>
    <x v="0"/>
    <x v="8"/>
    <m/>
    <n v="4"/>
    <m/>
    <n v="0"/>
    <x v="0"/>
    <s v=""/>
    <s v="Activo"/>
  </r>
  <r>
    <s v="Garza, María Magdalena Coronado Salas de-sep-2023"/>
    <x v="81"/>
    <x v="0"/>
    <d v="2023-09-01T00:00:00"/>
    <x v="0"/>
    <b v="1"/>
    <n v="2"/>
    <x v="1"/>
    <x v="18"/>
    <m/>
    <n v="4"/>
    <m/>
    <n v="0"/>
    <x v="13"/>
    <s v=""/>
    <s v="Activo"/>
  </r>
  <r>
    <s v="Marroquín Villarreal, José Alben-sep-2023"/>
    <x v="82"/>
    <x v="0"/>
    <d v="2023-09-01T00:00:00"/>
    <x v="0"/>
    <b v="1"/>
    <m/>
    <x v="0"/>
    <x v="0"/>
    <m/>
    <n v="4"/>
    <m/>
    <n v="0"/>
    <x v="0"/>
    <s v=""/>
    <s v="Activo"/>
  </r>
  <r>
    <s v="Marroquín, Maria de Jesús Sánchez de-sep-2023"/>
    <x v="83"/>
    <x v="0"/>
    <d v="2023-09-01T00:00:00"/>
    <x v="0"/>
    <b v="1"/>
    <m/>
    <x v="0"/>
    <x v="0"/>
    <m/>
    <n v="4"/>
    <m/>
    <n v="0"/>
    <x v="0"/>
    <s v=""/>
    <s v="Activo"/>
  </r>
  <r>
    <s v="Martínez Rodríguez, María del Socorro-sep-2023"/>
    <x v="84"/>
    <x v="0"/>
    <d v="2023-09-01T00:00:00"/>
    <x v="0"/>
    <b v="1"/>
    <m/>
    <x v="0"/>
    <x v="0"/>
    <m/>
    <n v="4"/>
    <m/>
    <n v="0"/>
    <x v="0"/>
    <s v=""/>
    <s v="Activo"/>
  </r>
  <r>
    <s v="Medina Moreno, Daniel-sep-2023"/>
    <x v="85"/>
    <x v="0"/>
    <d v="2023-09-01T00:00:00"/>
    <x v="0"/>
    <b v="1"/>
    <n v="1"/>
    <x v="2"/>
    <x v="35"/>
    <s v="Precursor Auxiliar"/>
    <n v="4"/>
    <m/>
    <n v="0"/>
    <x v="0"/>
    <s v=""/>
    <s v="Activo"/>
  </r>
  <r>
    <s v="Medina Oviedo, Scarlett Scilanie-sep-2023"/>
    <x v="86"/>
    <x v="0"/>
    <d v="2023-09-01T00:00:00"/>
    <x v="0"/>
    <b v="1"/>
    <m/>
    <x v="0"/>
    <x v="11"/>
    <m/>
    <n v="4"/>
    <m/>
    <n v="0"/>
    <x v="0"/>
    <s v=""/>
    <s v="Activo"/>
  </r>
  <r>
    <s v="Medina, Priscila Raquel Oviedo Canizales de-sep-2023"/>
    <x v="87"/>
    <x v="0"/>
    <d v="2023-09-01T00:00:00"/>
    <x v="0"/>
    <b v="1"/>
    <n v="6"/>
    <x v="1"/>
    <x v="36"/>
    <m/>
    <n v="4"/>
    <m/>
    <n v="0"/>
    <x v="5"/>
    <s v=""/>
    <s v="Activo"/>
  </r>
  <r>
    <s v="Méndez Pardo, Jesús-sep-2023"/>
    <x v="88"/>
    <x v="0"/>
    <d v="2023-09-01T00:00:00"/>
    <x v="0"/>
    <b v="1"/>
    <m/>
    <x v="0"/>
    <x v="8"/>
    <m/>
    <n v="4"/>
    <m/>
    <n v="0"/>
    <x v="0"/>
    <s v=""/>
    <s v="Activo"/>
  </r>
  <r>
    <s v="Méndez, María Enriqueta García Estrada de-sep-2023"/>
    <x v="89"/>
    <x v="0"/>
    <d v="2023-09-01T00:00:00"/>
    <x v="0"/>
    <b v="1"/>
    <m/>
    <x v="0"/>
    <x v="5"/>
    <m/>
    <n v="4"/>
    <m/>
    <n v="0"/>
    <x v="0"/>
    <s v=""/>
    <s v="Activo"/>
  </r>
  <r>
    <s v="Olivo, Diana Elizabeth Marroquín de-sep-2023"/>
    <x v="90"/>
    <x v="0"/>
    <d v="2023-09-01T00:00:00"/>
    <x v="0"/>
    <b v="1"/>
    <m/>
    <x v="0"/>
    <x v="0"/>
    <m/>
    <n v="4"/>
    <m/>
    <n v="0"/>
    <x v="0"/>
    <s v=""/>
    <s v="Activo"/>
  </r>
  <r>
    <s v="Puebla Martínez, Luis Octavio-sep-2023"/>
    <x v="91"/>
    <x v="0"/>
    <d v="2023-09-01T00:00:00"/>
    <x v="0"/>
    <b v="1"/>
    <m/>
    <x v="2"/>
    <x v="37"/>
    <s v="Precursor Auxiliar"/>
    <n v="4"/>
    <m/>
    <n v="0"/>
    <x v="0"/>
    <s v=""/>
    <s v="Activo"/>
  </r>
  <r>
    <s v="Sifuentes, Irene Salas Álvarez de-sep-2023"/>
    <x v="92"/>
    <x v="0"/>
    <d v="2023-09-01T00:00:00"/>
    <x v="0"/>
    <b v="1"/>
    <m/>
    <x v="1"/>
    <x v="9"/>
    <m/>
    <n v="4"/>
    <m/>
    <n v="0"/>
    <x v="14"/>
    <s v=""/>
    <s v="Activo"/>
  </r>
  <r>
    <s v="Silva, Luis-sep-2023"/>
    <x v="93"/>
    <x v="0"/>
    <d v="2023-09-01T00:00:00"/>
    <x v="0"/>
    <b v="1"/>
    <m/>
    <x v="0"/>
    <x v="11"/>
    <m/>
    <n v="4"/>
    <m/>
    <n v="0"/>
    <x v="0"/>
    <s v=""/>
    <s v="Activo"/>
  </r>
  <r>
    <s v="Silva, Patricia de-sep-2023"/>
    <x v="94"/>
    <x v="0"/>
    <d v="2023-09-01T00:00:00"/>
    <x v="0"/>
    <b v="1"/>
    <m/>
    <x v="0"/>
    <x v="35"/>
    <m/>
    <n v="4"/>
    <m/>
    <n v="0"/>
    <x v="0"/>
    <s v=""/>
    <s v="Activo"/>
  </r>
  <r>
    <s v="Zamudio, Dolores García de-sep-2023"/>
    <x v="95"/>
    <x v="0"/>
    <d v="2023-09-01T00:00:00"/>
    <x v="0"/>
    <b v="1"/>
    <m/>
    <x v="0"/>
    <x v="16"/>
    <m/>
    <n v="4"/>
    <m/>
    <n v="0"/>
    <x v="0"/>
    <s v=""/>
    <s v="Activo"/>
  </r>
  <r>
    <s v="Zamudio, Dulce-sep-2023"/>
    <x v="96"/>
    <x v="0"/>
    <d v="2023-09-01T00:00:00"/>
    <x v="0"/>
    <b v="1"/>
    <m/>
    <x v="0"/>
    <x v="5"/>
    <m/>
    <n v="4"/>
    <m/>
    <n v="0"/>
    <x v="0"/>
    <s v=""/>
    <s v="Activo"/>
  </r>
  <r>
    <s v="Almaráz Bocanegra, Silvino-oct-2023"/>
    <x v="0"/>
    <x v="1"/>
    <d v="2023-10-01T00:00:00"/>
    <x v="0"/>
    <b v="1"/>
    <m/>
    <x v="0"/>
    <x v="0"/>
    <m/>
    <n v="1"/>
    <m/>
    <n v="0"/>
    <x v="0"/>
    <s v="Activo"/>
    <s v="Activo"/>
  </r>
  <r>
    <s v="Carriega, Flor de-oct-2023"/>
    <x v="1"/>
    <x v="1"/>
    <d v="2023-10-01T00:00:00"/>
    <x v="0"/>
    <b v="1"/>
    <m/>
    <x v="0"/>
    <x v="1"/>
    <m/>
    <n v="1"/>
    <m/>
    <n v="0"/>
    <x v="0"/>
    <s v="Activo"/>
    <s v="Activo"/>
  </r>
  <r>
    <s v="Castro Moreno, Modesto-oct-2023"/>
    <x v="2"/>
    <x v="1"/>
    <d v="2023-10-01T00:00:00"/>
    <x v="0"/>
    <b v="1"/>
    <m/>
    <x v="0"/>
    <x v="1"/>
    <m/>
    <n v="1"/>
    <m/>
    <n v="0"/>
    <x v="0"/>
    <s v="Activo"/>
    <s v="Activo"/>
  </r>
  <r>
    <s v="Castro, Blanca Estela Navarro Pimentel de-oct-2023"/>
    <x v="3"/>
    <x v="1"/>
    <d v="2023-10-01T00:00:00"/>
    <x v="0"/>
    <b v="1"/>
    <n v="1"/>
    <x v="0"/>
    <x v="1"/>
    <m/>
    <n v="1"/>
    <m/>
    <n v="0"/>
    <x v="0"/>
    <s v="Activo"/>
    <s v="Activo"/>
  </r>
  <r>
    <s v="García, Alicia Martínez de-oct-2023"/>
    <x v="4"/>
    <x v="1"/>
    <d v="2023-10-01T00:00:00"/>
    <x v="0"/>
    <b v="1"/>
    <m/>
    <x v="0"/>
    <x v="1"/>
    <m/>
    <n v="1"/>
    <m/>
    <n v="0"/>
    <x v="0"/>
    <s v="Activo"/>
    <s v="Activo"/>
  </r>
  <r>
    <s v="García, Mayra-oct-2023"/>
    <x v="5"/>
    <x v="1"/>
    <d v="2023-10-01T00:00:00"/>
    <x v="0"/>
    <b v="1"/>
    <m/>
    <x v="0"/>
    <x v="1"/>
    <m/>
    <n v="1"/>
    <m/>
    <n v="0"/>
    <x v="0"/>
    <s v="Activo"/>
    <s v="Activo"/>
  </r>
  <r>
    <s v="Garnica Treviño, Irma-oct-2023"/>
    <x v="6"/>
    <x v="1"/>
    <d v="2023-10-01T00:00:00"/>
    <x v="0"/>
    <b v="1"/>
    <m/>
    <x v="0"/>
    <x v="1"/>
    <m/>
    <n v="1"/>
    <m/>
    <n v="0"/>
    <x v="0"/>
    <s v="Activo"/>
    <s v="Activo"/>
  </r>
  <r>
    <s v="Guzmán, Luis-oct-2023"/>
    <x v="7"/>
    <x v="1"/>
    <d v="2023-10-01T00:00:00"/>
    <x v="0"/>
    <b v="1"/>
    <m/>
    <x v="0"/>
    <x v="1"/>
    <m/>
    <n v="1"/>
    <m/>
    <n v="0"/>
    <x v="0"/>
    <s v="Activo"/>
    <s v="Activo"/>
  </r>
  <r>
    <s v="Hernández Arellano, Eligio-oct-2023"/>
    <x v="8"/>
    <x v="1"/>
    <d v="2023-10-01T00:00:00"/>
    <x v="0"/>
    <b v="1"/>
    <n v="1"/>
    <x v="0"/>
    <x v="1"/>
    <m/>
    <n v="1"/>
    <m/>
    <n v="0"/>
    <x v="0"/>
    <s v="Activo"/>
    <s v="Activo"/>
  </r>
  <r>
    <s v="Ledezma Lucio, Anita-oct-2023"/>
    <x v="9"/>
    <x v="1"/>
    <d v="2023-10-01T00:00:00"/>
    <x v="0"/>
    <b v="1"/>
    <m/>
    <x v="0"/>
    <x v="1"/>
    <m/>
    <n v="1"/>
    <m/>
    <n v="0"/>
    <x v="0"/>
    <s v="Activo"/>
    <s v="Activo"/>
  </r>
  <r>
    <s v="Poblano, Alicia de-oct-2023"/>
    <x v="10"/>
    <x v="1"/>
    <d v="2023-10-01T00:00:00"/>
    <x v="0"/>
    <b v="0"/>
    <m/>
    <x v="0"/>
    <x v="0"/>
    <m/>
    <n v="1"/>
    <m/>
    <n v="0"/>
    <x v="0"/>
    <s v="Inactivo"/>
    <s v="Inactivo"/>
  </r>
  <r>
    <s v="Poblano, José Aarón-oct-2023"/>
    <x v="11"/>
    <x v="1"/>
    <d v="2023-10-01T00:00:00"/>
    <x v="0"/>
    <b v="1"/>
    <m/>
    <x v="0"/>
    <x v="1"/>
    <m/>
    <n v="1"/>
    <m/>
    <n v="0"/>
    <x v="0"/>
    <s v="Activo"/>
    <s v="Activo"/>
  </r>
  <r>
    <s v="Reta Salas, Raymundo-oct-2023"/>
    <x v="12"/>
    <x v="1"/>
    <d v="2023-10-01T00:00:00"/>
    <x v="0"/>
    <b v="1"/>
    <m/>
    <x v="0"/>
    <x v="1"/>
    <m/>
    <n v="1"/>
    <m/>
    <n v="0"/>
    <x v="0"/>
    <s v="Activo"/>
    <s v="Activo"/>
  </r>
  <r>
    <s v="Reta, Claudia Jael Elizondo Vázquez de-oct-2023"/>
    <x v="13"/>
    <x v="1"/>
    <d v="2023-10-01T00:00:00"/>
    <x v="0"/>
    <b v="1"/>
    <m/>
    <x v="0"/>
    <x v="1"/>
    <m/>
    <n v="1"/>
    <m/>
    <n v="0"/>
    <x v="0"/>
    <s v="Activo"/>
    <s v="Activo"/>
  </r>
  <r>
    <s v="Reta, Ricardo-oct-2023"/>
    <x v="14"/>
    <x v="1"/>
    <d v="2023-10-01T00:00:00"/>
    <x v="0"/>
    <b v="1"/>
    <m/>
    <x v="0"/>
    <x v="1"/>
    <m/>
    <n v="1"/>
    <m/>
    <n v="0"/>
    <x v="0"/>
    <s v="Activo"/>
    <s v="Activo"/>
  </r>
  <r>
    <s v="Rocha, Dulce de-oct-2023"/>
    <x v="15"/>
    <x v="1"/>
    <d v="2023-10-01T00:00:00"/>
    <x v="0"/>
    <b v="1"/>
    <m/>
    <x v="0"/>
    <x v="1"/>
    <m/>
    <n v="1"/>
    <m/>
    <n v="0"/>
    <x v="0"/>
    <s v="Activo"/>
    <s v="Activo"/>
  </r>
  <r>
    <s v="Rocha, Yusepe-oct-2023"/>
    <x v="16"/>
    <x v="1"/>
    <d v="2023-10-01T00:00:00"/>
    <x v="0"/>
    <b v="1"/>
    <m/>
    <x v="0"/>
    <x v="1"/>
    <m/>
    <n v="1"/>
    <m/>
    <n v="0"/>
    <x v="0"/>
    <s v="Activo"/>
    <s v="Activo"/>
  </r>
  <r>
    <s v="Rosas, Alejandra Zamudio de-oct-2023"/>
    <x v="17"/>
    <x v="1"/>
    <d v="2023-10-01T00:00:00"/>
    <x v="0"/>
    <b v="1"/>
    <m/>
    <x v="0"/>
    <x v="1"/>
    <m/>
    <n v="1"/>
    <m/>
    <n v="0"/>
    <x v="0"/>
    <s v="Activo"/>
    <s v="Activo"/>
  </r>
  <r>
    <s v="Soria Liguez, Jaime-oct-2023"/>
    <x v="18"/>
    <x v="1"/>
    <d v="2023-10-01T00:00:00"/>
    <x v="0"/>
    <b v="1"/>
    <n v="2"/>
    <x v="1"/>
    <x v="38"/>
    <m/>
    <n v="1"/>
    <m/>
    <n v="0"/>
    <x v="15"/>
    <s v="Activo"/>
    <s v="Activo"/>
  </r>
  <r>
    <s v="Soria Orozco, Guillermo Andrés-oct-2023"/>
    <x v="19"/>
    <x v="1"/>
    <d v="2023-10-01T00:00:00"/>
    <x v="0"/>
    <b v="1"/>
    <m/>
    <x v="0"/>
    <x v="1"/>
    <m/>
    <n v="1"/>
    <m/>
    <n v="0"/>
    <x v="0"/>
    <s v="Activo"/>
    <s v="Activo"/>
  </r>
  <r>
    <s v="Soria, Delia Ortega de-oct-2023"/>
    <x v="20"/>
    <x v="1"/>
    <d v="2023-10-01T00:00:00"/>
    <x v="0"/>
    <b v="1"/>
    <n v="1"/>
    <x v="1"/>
    <x v="39"/>
    <m/>
    <n v="1"/>
    <m/>
    <n v="0"/>
    <x v="16"/>
    <s v="Activo"/>
    <s v="Activo"/>
  </r>
  <r>
    <s v="Vázquez, Isabel Herrera de-oct-2023"/>
    <x v="21"/>
    <x v="1"/>
    <d v="2023-10-01T00:00:00"/>
    <x v="0"/>
    <b v="1"/>
    <m/>
    <x v="0"/>
    <x v="1"/>
    <m/>
    <n v="1"/>
    <m/>
    <n v="0"/>
    <x v="0"/>
    <s v="Activo"/>
    <s v="Activo"/>
  </r>
  <r>
    <s v="Zamudio García, Thalía Elizabeth-oct-2023"/>
    <x v="22"/>
    <x v="1"/>
    <d v="2023-10-01T00:00:00"/>
    <x v="0"/>
    <b v="1"/>
    <m/>
    <x v="0"/>
    <x v="1"/>
    <m/>
    <n v="1"/>
    <m/>
    <n v="0"/>
    <x v="0"/>
    <s v="Activo"/>
    <s v="Activo"/>
  </r>
  <r>
    <s v="Blanco, Isabel-oct-2023"/>
    <x v="23"/>
    <x v="1"/>
    <d v="2023-10-01T00:00:00"/>
    <x v="0"/>
    <b v="0"/>
    <m/>
    <x v="0"/>
    <x v="0"/>
    <m/>
    <n v="2"/>
    <m/>
    <n v="0"/>
    <x v="0"/>
    <s v="Activo"/>
    <s v="Activo"/>
  </r>
  <r>
    <s v="Diosdado Torres, Margarita-oct-2023"/>
    <x v="24"/>
    <x v="1"/>
    <d v="2023-10-01T00:00:00"/>
    <x v="0"/>
    <b v="1"/>
    <m/>
    <x v="0"/>
    <x v="0"/>
    <m/>
    <n v="2"/>
    <m/>
    <n v="0"/>
    <x v="0"/>
    <s v="Activo"/>
    <s v="Activo"/>
  </r>
  <r>
    <s v="Gaytán Diosdado, Gloria-oct-2023"/>
    <x v="25"/>
    <x v="1"/>
    <d v="2023-10-01T00:00:00"/>
    <x v="0"/>
    <b v="1"/>
    <m/>
    <x v="0"/>
    <x v="0"/>
    <m/>
    <n v="2"/>
    <m/>
    <n v="0"/>
    <x v="0"/>
    <s v="Activo"/>
    <s v="Activo"/>
  </r>
  <r>
    <s v="Lázaro, Patricia de-oct-2023"/>
    <x v="26"/>
    <x v="1"/>
    <d v="2023-10-01T00:00:00"/>
    <x v="0"/>
    <b v="1"/>
    <m/>
    <x v="0"/>
    <x v="1"/>
    <m/>
    <n v="2"/>
    <m/>
    <n v="0"/>
    <x v="0"/>
    <s v="Activo"/>
    <s v="Activo"/>
  </r>
  <r>
    <s v="Liñán Cortina, Julia-oct-2023"/>
    <x v="27"/>
    <x v="1"/>
    <d v="2023-10-01T00:00:00"/>
    <x v="0"/>
    <b v="1"/>
    <n v="1"/>
    <x v="1"/>
    <x v="40"/>
    <m/>
    <n v="2"/>
    <m/>
    <n v="0"/>
    <x v="17"/>
    <s v="Activo"/>
    <s v="Activo"/>
  </r>
  <r>
    <s v="Martínez, Guadalupe de-oct-2023"/>
    <x v="28"/>
    <x v="1"/>
    <d v="2023-10-01T00:00:00"/>
    <x v="0"/>
    <b v="1"/>
    <m/>
    <x v="0"/>
    <x v="1"/>
    <m/>
    <n v="2"/>
    <m/>
    <n v="0"/>
    <x v="0"/>
    <s v="Activo"/>
    <s v="Activo"/>
  </r>
  <r>
    <s v="Martínez, Jesús Iván-oct-2023"/>
    <x v="29"/>
    <x v="1"/>
    <d v="2023-10-01T00:00:00"/>
    <x v="0"/>
    <b v="0"/>
    <m/>
    <x v="0"/>
    <x v="0"/>
    <m/>
    <n v="2"/>
    <m/>
    <n v="0"/>
    <x v="0"/>
    <s v="Inactivo"/>
    <s v="Inactivo"/>
  </r>
  <r>
    <s v="Medina Torres, Juan-oct-2023"/>
    <x v="30"/>
    <x v="1"/>
    <d v="2023-10-01T00:00:00"/>
    <x v="0"/>
    <b v="1"/>
    <m/>
    <x v="0"/>
    <x v="1"/>
    <m/>
    <n v="2"/>
    <m/>
    <n v="0"/>
    <x v="0"/>
    <s v="Activo"/>
    <s v="Activo"/>
  </r>
  <r>
    <s v="Medina, María Luisa Rodríguez Ornelas de-oct-2023"/>
    <x v="31"/>
    <x v="1"/>
    <d v="2023-10-01T00:00:00"/>
    <x v="0"/>
    <b v="1"/>
    <m/>
    <x v="0"/>
    <x v="1"/>
    <m/>
    <n v="2"/>
    <m/>
    <n v="0"/>
    <x v="0"/>
    <s v="Activo"/>
    <s v="Activo"/>
  </r>
  <r>
    <s v="Nieto, Alejandra de-oct-2023"/>
    <x v="32"/>
    <x v="1"/>
    <d v="2023-10-01T00:00:00"/>
    <x v="0"/>
    <b v="1"/>
    <m/>
    <x v="0"/>
    <x v="1"/>
    <m/>
    <n v="2"/>
    <m/>
    <n v="0"/>
    <x v="0"/>
    <s v="Activo"/>
    <s v="Activo"/>
  </r>
  <r>
    <s v="Orduño Garza, Juan-oct-2023"/>
    <x v="33"/>
    <x v="1"/>
    <d v="2023-10-01T00:00:00"/>
    <x v="0"/>
    <b v="1"/>
    <m/>
    <x v="0"/>
    <x v="1"/>
    <m/>
    <n v="2"/>
    <m/>
    <n v="0"/>
    <x v="0"/>
    <s v="Activo"/>
    <s v="Activo"/>
  </r>
  <r>
    <s v="Orduño Molina, Jerome-oct-2023"/>
    <x v="34"/>
    <x v="1"/>
    <d v="2023-10-01T00:00:00"/>
    <x v="0"/>
    <b v="1"/>
    <m/>
    <x v="0"/>
    <x v="1"/>
    <m/>
    <n v="2"/>
    <m/>
    <n v="0"/>
    <x v="0"/>
    <s v="Inactivo"/>
    <s v="Activo"/>
  </r>
  <r>
    <s v="Orduño Molina, Jonathan Israel-oct-2023"/>
    <x v="35"/>
    <x v="1"/>
    <d v="2023-10-01T00:00:00"/>
    <x v="0"/>
    <b v="1"/>
    <n v="1"/>
    <x v="1"/>
    <x v="20"/>
    <m/>
    <n v="2"/>
    <m/>
    <n v="0"/>
    <x v="6"/>
    <s v="Activo"/>
    <s v="Activo"/>
  </r>
  <r>
    <s v="Orduño, Debany Cortinas Delgadillo de-oct-2023"/>
    <x v="36"/>
    <x v="1"/>
    <d v="2023-10-01T00:00:00"/>
    <x v="0"/>
    <b v="1"/>
    <m/>
    <x v="1"/>
    <x v="41"/>
    <m/>
    <n v="2"/>
    <m/>
    <n v="0"/>
    <x v="18"/>
    <s v="Activo"/>
    <s v="Activo"/>
  </r>
  <r>
    <s v="Orduño, Joshua-oct-2023"/>
    <x v="37"/>
    <x v="1"/>
    <d v="2023-10-01T00:00:00"/>
    <x v="0"/>
    <b v="1"/>
    <m/>
    <x v="0"/>
    <x v="1"/>
    <m/>
    <n v="2"/>
    <m/>
    <n v="0"/>
    <x v="0"/>
    <s v="Activo"/>
    <s v="Activo"/>
  </r>
  <r>
    <s v="Orduño, Nora de-oct-2023"/>
    <x v="38"/>
    <x v="1"/>
    <d v="2023-10-01T00:00:00"/>
    <x v="0"/>
    <b v="1"/>
    <m/>
    <x v="0"/>
    <x v="1"/>
    <m/>
    <n v="2"/>
    <m/>
    <n v="0"/>
    <x v="0"/>
    <s v="Inactivo"/>
    <s v="Activo"/>
  </r>
  <r>
    <s v="Robles, Teresa-oct-2023"/>
    <x v="39"/>
    <x v="1"/>
    <d v="2023-10-01T00:00:00"/>
    <x v="0"/>
    <b v="1"/>
    <m/>
    <x v="0"/>
    <x v="1"/>
    <m/>
    <n v="2"/>
    <m/>
    <n v="0"/>
    <x v="0"/>
    <s v="Activo"/>
    <s v="Activo"/>
  </r>
  <r>
    <s v="Rodríguez, Bertha-oct-2023"/>
    <x v="40"/>
    <x v="1"/>
    <d v="2023-10-01T00:00:00"/>
    <x v="0"/>
    <b v="1"/>
    <m/>
    <x v="0"/>
    <x v="1"/>
    <m/>
    <n v="2"/>
    <m/>
    <n v="0"/>
    <x v="0"/>
    <s v="Activo"/>
    <s v="Activo"/>
  </r>
  <r>
    <s v="Ruíz Aldaco, Alan Israel-oct-2023"/>
    <x v="41"/>
    <x v="1"/>
    <d v="2023-10-01T00:00:00"/>
    <x v="0"/>
    <b v="1"/>
    <m/>
    <x v="1"/>
    <x v="20"/>
    <m/>
    <n v="2"/>
    <m/>
    <n v="0"/>
    <x v="6"/>
    <s v="Activo"/>
    <s v="Activo"/>
  </r>
  <r>
    <s v="Ruíz, Merary Rubí Sánchez Sosa de-oct-2023"/>
    <x v="42"/>
    <x v="1"/>
    <d v="2023-10-01T00:00:00"/>
    <x v="0"/>
    <b v="1"/>
    <n v="2"/>
    <x v="1"/>
    <x v="38"/>
    <m/>
    <n v="2"/>
    <m/>
    <n v="0"/>
    <x v="15"/>
    <s v="Activo"/>
    <s v="Activo"/>
  </r>
  <r>
    <s v="Serrano, Beatriz Adriana Vázquez Reynoso de-oct-2023"/>
    <x v="43"/>
    <x v="1"/>
    <d v="2023-10-01T00:00:00"/>
    <x v="0"/>
    <b v="1"/>
    <m/>
    <x v="0"/>
    <x v="1"/>
    <m/>
    <n v="2"/>
    <m/>
    <n v="0"/>
    <x v="0"/>
    <s v="Activo"/>
    <s v="Activo"/>
  </r>
  <r>
    <s v="Acevedo Ramos, José de Jesús-oct-2023"/>
    <x v="44"/>
    <x v="1"/>
    <d v="2023-10-01T00:00:00"/>
    <x v="0"/>
    <b v="0"/>
    <m/>
    <x v="0"/>
    <x v="0"/>
    <m/>
    <n v="3"/>
    <m/>
    <n v="0"/>
    <x v="0"/>
    <s v="Inactivo"/>
    <s v="Inactivo"/>
  </r>
  <r>
    <s v="Acevedo, María Antonia Martínez Alamilla de-oct-2023"/>
    <x v="45"/>
    <x v="1"/>
    <d v="2023-10-01T00:00:00"/>
    <x v="0"/>
    <b v="1"/>
    <m/>
    <x v="0"/>
    <x v="0"/>
    <m/>
    <n v="3"/>
    <m/>
    <n v="0"/>
    <x v="0"/>
    <s v="Activo"/>
    <s v="Activo"/>
  </r>
  <r>
    <s v="Bello, Reina-oct-2023"/>
    <x v="46"/>
    <x v="1"/>
    <d v="2023-10-01T00:00:00"/>
    <x v="0"/>
    <b v="1"/>
    <m/>
    <x v="0"/>
    <x v="1"/>
    <m/>
    <n v="3"/>
    <m/>
    <n v="0"/>
    <x v="0"/>
    <s v="Activo"/>
    <s v="Activo"/>
  </r>
  <r>
    <s v="Contreras, Elida-oct-2023"/>
    <x v="47"/>
    <x v="1"/>
    <d v="2023-10-01T00:00:00"/>
    <x v="0"/>
    <b v="1"/>
    <m/>
    <x v="0"/>
    <x v="1"/>
    <m/>
    <n v="3"/>
    <m/>
    <n v="0"/>
    <x v="0"/>
    <s v="Activo"/>
    <s v="Activo"/>
  </r>
  <r>
    <s v="Delgado Guerrero, María Magdalena-oct-2023"/>
    <x v="48"/>
    <x v="1"/>
    <d v="2023-10-01T00:00:00"/>
    <x v="0"/>
    <b v="0"/>
    <m/>
    <x v="0"/>
    <x v="0"/>
    <m/>
    <n v="3"/>
    <m/>
    <n v="0"/>
    <x v="0"/>
    <s v="Inactivo"/>
    <s v="Inactivo"/>
  </r>
  <r>
    <s v="Faz Castañeda, José Alfredo-oct-2023"/>
    <x v="49"/>
    <x v="1"/>
    <d v="2023-10-01T00:00:00"/>
    <x v="0"/>
    <b v="1"/>
    <s v=""/>
    <x v="0"/>
    <x v="0"/>
    <s v=""/>
    <n v="3"/>
    <m/>
    <n v="0"/>
    <x v="0"/>
    <s v="Activo"/>
    <s v="Activo"/>
  </r>
  <r>
    <s v="Faz, Marinela Castañeda Arteaga de-oct-2023"/>
    <x v="50"/>
    <x v="1"/>
    <d v="2023-10-01T00:00:00"/>
    <x v="0"/>
    <b v="1"/>
    <n v="3"/>
    <x v="1"/>
    <x v="23"/>
    <s v=""/>
    <n v="3"/>
    <m/>
    <n v="0"/>
    <x v="7"/>
    <s v="Activo"/>
    <s v="Activo"/>
  </r>
  <r>
    <s v="Gámez Montoya, Abel-oct-2023"/>
    <x v="51"/>
    <x v="1"/>
    <d v="2023-10-01T00:00:00"/>
    <x v="0"/>
    <b v="1"/>
    <m/>
    <x v="0"/>
    <x v="1"/>
    <m/>
    <n v="3"/>
    <m/>
    <n v="0"/>
    <x v="0"/>
    <s v="Activo"/>
    <s v="Activo"/>
  </r>
  <r>
    <s v="Gámez, Viridiana de-oct-2023"/>
    <x v="52"/>
    <x v="1"/>
    <d v="2023-10-01T00:00:00"/>
    <x v="0"/>
    <b v="1"/>
    <m/>
    <x v="0"/>
    <x v="1"/>
    <m/>
    <n v="3"/>
    <m/>
    <n v="0"/>
    <x v="0"/>
    <s v="Activo"/>
    <s v="Activo"/>
  </r>
  <r>
    <s v="García Rodarte, Marco Antonio-oct-2023"/>
    <x v="53"/>
    <x v="1"/>
    <d v="2023-10-01T00:00:00"/>
    <x v="0"/>
    <b v="1"/>
    <m/>
    <x v="0"/>
    <x v="1"/>
    <m/>
    <n v="3"/>
    <m/>
    <n v="0"/>
    <x v="0"/>
    <s v="Activo"/>
    <s v="Activo"/>
  </r>
  <r>
    <s v="García, Rosa María Rodarte de-oct-2023"/>
    <x v="54"/>
    <x v="1"/>
    <d v="2023-10-01T00:00:00"/>
    <x v="0"/>
    <b v="1"/>
    <m/>
    <x v="0"/>
    <x v="1"/>
    <m/>
    <n v="3"/>
    <m/>
    <n v="0"/>
    <x v="0"/>
    <s v="Activo"/>
    <s v="Activo"/>
  </r>
  <r>
    <s v="Guerra, Lucy-oct-2023"/>
    <x v="55"/>
    <x v="1"/>
    <d v="2023-10-01T00:00:00"/>
    <x v="0"/>
    <b v="1"/>
    <m/>
    <x v="0"/>
    <x v="1"/>
    <m/>
    <n v="3"/>
    <m/>
    <n v="0"/>
    <x v="0"/>
    <s v="Activo"/>
    <s v="Activo"/>
  </r>
  <r>
    <s v="Lara Alemán, Linda Sarahí-oct-2023"/>
    <x v="56"/>
    <x v="1"/>
    <d v="2023-10-01T00:00:00"/>
    <x v="0"/>
    <b v="1"/>
    <s v=""/>
    <x v="0"/>
    <x v="0"/>
    <s v=""/>
    <n v="3"/>
    <m/>
    <n v="0"/>
    <x v="0"/>
    <s v="Activo"/>
    <s v="Activo"/>
  </r>
  <r>
    <s v="Lara Alemán, Maydi Merari-oct-2023"/>
    <x v="57"/>
    <x v="1"/>
    <d v="2023-10-01T00:00:00"/>
    <x v="0"/>
    <b v="1"/>
    <s v=""/>
    <x v="0"/>
    <x v="0"/>
    <s v=""/>
    <n v="3"/>
    <m/>
    <n v="0"/>
    <x v="0"/>
    <s v="Activo"/>
    <s v="Activo"/>
  </r>
  <r>
    <s v="Lara Enriquez, José Mario-oct-2023"/>
    <x v="58"/>
    <x v="1"/>
    <d v="2023-10-01T00:00:00"/>
    <x v="0"/>
    <b v="1"/>
    <s v=""/>
    <x v="1"/>
    <x v="20"/>
    <s v=""/>
    <n v="3"/>
    <m/>
    <n v="0"/>
    <x v="6"/>
    <s v="Activo"/>
    <s v="Activo"/>
  </r>
  <r>
    <s v="Lara, María del Refugio Alemán de-oct-2023"/>
    <x v="59"/>
    <x v="1"/>
    <d v="2023-10-01T00:00:00"/>
    <x v="0"/>
    <b v="1"/>
    <s v=""/>
    <x v="0"/>
    <x v="0"/>
    <m/>
    <n v="3"/>
    <m/>
    <n v="0"/>
    <x v="0"/>
    <s v="Activo"/>
    <s v="Activo"/>
  </r>
  <r>
    <s v="Molina Durán, Gloria-oct-2023"/>
    <x v="60"/>
    <x v="1"/>
    <d v="2023-10-01T00:00:00"/>
    <x v="0"/>
    <b v="1"/>
    <n v="3"/>
    <x v="1"/>
    <x v="25"/>
    <m/>
    <n v="3"/>
    <m/>
    <n v="0"/>
    <x v="8"/>
    <s v="Activo"/>
    <s v="Activo"/>
  </r>
  <r>
    <s v="Ordoñez, María de la Cruz Corona Zepeda de-oct-2023"/>
    <x v="61"/>
    <x v="1"/>
    <d v="2023-10-01T00:00:00"/>
    <x v="0"/>
    <b v="1"/>
    <n v="1"/>
    <x v="0"/>
    <x v="0"/>
    <m/>
    <n v="3"/>
    <m/>
    <n v="0"/>
    <x v="0"/>
    <s v="Activo"/>
    <s v="Activo"/>
  </r>
  <r>
    <s v="Peña, Eliezer-oct-2023"/>
    <x v="62"/>
    <x v="1"/>
    <d v="2023-10-01T00:00:00"/>
    <x v="0"/>
    <b v="1"/>
    <m/>
    <x v="0"/>
    <x v="1"/>
    <m/>
    <n v="3"/>
    <m/>
    <n v="0"/>
    <x v="0"/>
    <s v="Activo"/>
    <s v="Activo"/>
  </r>
  <r>
    <s v="Peña, Jessica de-oct-2023"/>
    <x v="63"/>
    <x v="1"/>
    <d v="2023-10-01T00:00:00"/>
    <x v="0"/>
    <b v="1"/>
    <m/>
    <x v="0"/>
    <x v="1"/>
    <m/>
    <n v="3"/>
    <m/>
    <n v="0"/>
    <x v="0"/>
    <s v="Activo"/>
    <s v="Activo"/>
  </r>
  <r>
    <s v="Peña, Víctor Axel-oct-2023"/>
    <x v="64"/>
    <x v="1"/>
    <d v="2023-10-01T00:00:00"/>
    <x v="0"/>
    <b v="1"/>
    <m/>
    <x v="0"/>
    <x v="1"/>
    <m/>
    <n v="3"/>
    <m/>
    <n v="0"/>
    <x v="0"/>
    <s v="Activo"/>
    <s v="Activo"/>
  </r>
  <r>
    <s v="Rdz Salazar, Yaretzi-oct-2023"/>
    <x v="65"/>
    <x v="1"/>
    <d v="2023-10-01T00:00:00"/>
    <x v="0"/>
    <b v="1"/>
    <m/>
    <x v="0"/>
    <x v="1"/>
    <m/>
    <n v="3"/>
    <m/>
    <n v="0"/>
    <x v="0"/>
    <s v="Activo"/>
    <s v="Activo"/>
  </r>
  <r>
    <s v="Rebolloso, Perla-oct-2023"/>
    <x v="66"/>
    <x v="1"/>
    <d v="2023-10-01T00:00:00"/>
    <x v="0"/>
    <b v="1"/>
    <m/>
    <x v="0"/>
    <x v="1"/>
    <m/>
    <n v="3"/>
    <m/>
    <n v="0"/>
    <x v="0"/>
    <s v="Activo"/>
    <s v="Activo"/>
  </r>
  <r>
    <s v="Salazar, Alicia de-oct-2023"/>
    <x v="67"/>
    <x v="1"/>
    <d v="2023-10-01T00:00:00"/>
    <x v="0"/>
    <b v="1"/>
    <m/>
    <x v="0"/>
    <x v="1"/>
    <m/>
    <n v="3"/>
    <m/>
    <n v="0"/>
    <x v="0"/>
    <s v="Activo"/>
    <s v="Activo"/>
  </r>
  <r>
    <s v="Soto Morales, Magdaleno-oct-2023"/>
    <x v="68"/>
    <x v="1"/>
    <d v="2023-10-01T00:00:00"/>
    <x v="0"/>
    <b v="1"/>
    <m/>
    <x v="0"/>
    <x v="1"/>
    <m/>
    <n v="3"/>
    <m/>
    <n v="0"/>
    <x v="0"/>
    <s v="Activo"/>
    <s v="Activo"/>
  </r>
  <r>
    <s v="Soto, María Antonieta de-oct-2023"/>
    <x v="69"/>
    <x v="1"/>
    <d v="2023-10-01T00:00:00"/>
    <x v="0"/>
    <b v="1"/>
    <m/>
    <x v="0"/>
    <x v="1"/>
    <m/>
    <n v="3"/>
    <m/>
    <n v="0"/>
    <x v="0"/>
    <s v="Activo"/>
    <s v="Activo"/>
  </r>
  <r>
    <s v="Vidal Muñoz, Benjamín-oct-2023"/>
    <x v="70"/>
    <x v="1"/>
    <d v="2023-10-01T00:00:00"/>
    <x v="0"/>
    <b v="1"/>
    <n v="1"/>
    <x v="1"/>
    <x v="12"/>
    <m/>
    <n v="3"/>
    <m/>
    <n v="0"/>
    <x v="1"/>
    <s v="Activo"/>
    <s v="Activo"/>
  </r>
  <r>
    <s v="Vidal, María Teresa Villanueva Rodríguez de-oct-2023"/>
    <x v="71"/>
    <x v="1"/>
    <d v="2023-10-01T00:00:00"/>
    <x v="0"/>
    <b v="1"/>
    <m/>
    <x v="0"/>
    <x v="0"/>
    <m/>
    <n v="3"/>
    <m/>
    <n v="0"/>
    <x v="0"/>
    <s v="Activo"/>
    <s v="Activo"/>
  </r>
  <r>
    <s v="Zúñiga, Juanita-oct-2023"/>
    <x v="72"/>
    <x v="1"/>
    <d v="2023-10-01T00:00:00"/>
    <x v="0"/>
    <b v="1"/>
    <n v="1"/>
    <x v="2"/>
    <x v="18"/>
    <m/>
    <n v="3"/>
    <m/>
    <n v="0"/>
    <x v="0"/>
    <s v="Activo"/>
    <s v="Activo"/>
  </r>
  <r>
    <s v="Campos Solis, Octavia-oct-2023"/>
    <x v="73"/>
    <x v="1"/>
    <d v="2023-10-01T00:00:00"/>
    <x v="0"/>
    <b v="1"/>
    <m/>
    <x v="0"/>
    <x v="1"/>
    <m/>
    <n v="4"/>
    <m/>
    <n v="0"/>
    <x v="0"/>
    <s v="Activo"/>
    <s v="Activo"/>
  </r>
  <r>
    <s v="Carreón Galindo, Octavio-oct-2023"/>
    <x v="74"/>
    <x v="1"/>
    <d v="2023-10-01T00:00:00"/>
    <x v="0"/>
    <b v="1"/>
    <m/>
    <x v="0"/>
    <x v="1"/>
    <m/>
    <n v="4"/>
    <m/>
    <n v="0"/>
    <x v="0"/>
    <s v="Activo"/>
    <s v="Activo"/>
  </r>
  <r>
    <s v="Carreón, Karina Marlene Silva Gutiérrez de-oct-2023"/>
    <x v="75"/>
    <x v="1"/>
    <d v="2023-10-01T00:00:00"/>
    <x v="0"/>
    <b v="1"/>
    <m/>
    <x v="1"/>
    <x v="10"/>
    <m/>
    <n v="4"/>
    <m/>
    <n v="0"/>
    <x v="19"/>
    <s v="Activo"/>
    <s v="Activo"/>
  </r>
  <r>
    <s v="de la Fuente Gallardo, José Samuel-oct-2023"/>
    <x v="76"/>
    <x v="1"/>
    <d v="2023-10-01T00:00:00"/>
    <x v="0"/>
    <b v="1"/>
    <m/>
    <x v="0"/>
    <x v="1"/>
    <m/>
    <n v="4"/>
    <m/>
    <n v="0"/>
    <x v="0"/>
    <s v="Activo"/>
    <s v="Activo"/>
  </r>
  <r>
    <s v="de la Fuente, Leticia de-oct-2023"/>
    <x v="77"/>
    <x v="1"/>
    <d v="2023-10-01T00:00:00"/>
    <x v="0"/>
    <b v="1"/>
    <m/>
    <x v="0"/>
    <x v="1"/>
    <m/>
    <n v="4"/>
    <m/>
    <n v="0"/>
    <x v="0"/>
    <s v="Activo"/>
    <s v="Activo"/>
  </r>
  <r>
    <s v="de Santiago Marrero, María de la Luz-oct-2023"/>
    <x v="78"/>
    <x v="1"/>
    <d v="2023-10-01T00:00:00"/>
    <x v="0"/>
    <b v="1"/>
    <m/>
    <x v="0"/>
    <x v="0"/>
    <m/>
    <n v="4"/>
    <m/>
    <n v="0"/>
    <x v="0"/>
    <s v="Activo"/>
    <s v="Activo"/>
  </r>
  <r>
    <s v="Garza Rodríguez, Daniel-oct-2023"/>
    <x v="79"/>
    <x v="1"/>
    <d v="2023-10-01T00:00:00"/>
    <x v="0"/>
    <b v="1"/>
    <n v="2"/>
    <x v="1"/>
    <x v="42"/>
    <m/>
    <n v="4"/>
    <m/>
    <n v="0"/>
    <x v="20"/>
    <s v="Activo"/>
    <s v="Activo"/>
  </r>
  <r>
    <s v="Garza Salazar, Olivia-oct-2023"/>
    <x v="80"/>
    <x v="1"/>
    <d v="2023-10-01T00:00:00"/>
    <x v="0"/>
    <b v="1"/>
    <m/>
    <x v="0"/>
    <x v="0"/>
    <m/>
    <n v="4"/>
    <m/>
    <n v="0"/>
    <x v="0"/>
    <s v="Activo"/>
    <s v="Activo"/>
  </r>
  <r>
    <s v="Garza, María Magdalena Coronado Salas de-oct-2023"/>
    <x v="81"/>
    <x v="1"/>
    <d v="2023-10-01T00:00:00"/>
    <x v="0"/>
    <b v="1"/>
    <m/>
    <x v="1"/>
    <x v="43"/>
    <m/>
    <n v="4"/>
    <m/>
    <n v="0"/>
    <x v="21"/>
    <s v="Activo"/>
    <s v="Activo"/>
  </r>
  <r>
    <s v="Marroquín Villarreal, José Alben-oct-2023"/>
    <x v="82"/>
    <x v="1"/>
    <d v="2023-10-01T00:00:00"/>
    <x v="0"/>
    <b v="1"/>
    <m/>
    <x v="0"/>
    <x v="0"/>
    <m/>
    <n v="4"/>
    <m/>
    <n v="0"/>
    <x v="0"/>
    <s v="Activo"/>
    <s v="Activo"/>
  </r>
  <r>
    <s v="Marroquín, Maria de Jesús Sánchez de-oct-2023"/>
    <x v="83"/>
    <x v="1"/>
    <d v="2023-10-01T00:00:00"/>
    <x v="0"/>
    <b v="1"/>
    <m/>
    <x v="0"/>
    <x v="0"/>
    <m/>
    <n v="4"/>
    <m/>
    <n v="0"/>
    <x v="0"/>
    <s v="Activo"/>
    <s v="Activo"/>
  </r>
  <r>
    <s v="Martínez Rodríguez, María del Socorro-oct-2023"/>
    <x v="84"/>
    <x v="1"/>
    <d v="2023-10-01T00:00:00"/>
    <x v="0"/>
    <b v="1"/>
    <m/>
    <x v="0"/>
    <x v="0"/>
    <m/>
    <n v="4"/>
    <m/>
    <n v="0"/>
    <x v="0"/>
    <s v="Activo"/>
    <s v="Activo"/>
  </r>
  <r>
    <s v="Medina Moreno, Daniel-oct-2023"/>
    <x v="85"/>
    <x v="1"/>
    <d v="2023-10-01T00:00:00"/>
    <x v="0"/>
    <b v="1"/>
    <m/>
    <x v="0"/>
    <x v="0"/>
    <m/>
    <n v="4"/>
    <m/>
    <n v="0"/>
    <x v="0"/>
    <s v="Activo"/>
    <s v="Activo"/>
  </r>
  <r>
    <s v="Medina Oviedo, Scarlett Scilanie-oct-2023"/>
    <x v="86"/>
    <x v="1"/>
    <d v="2023-10-01T00:00:00"/>
    <x v="0"/>
    <b v="1"/>
    <m/>
    <x v="0"/>
    <x v="0"/>
    <m/>
    <n v="4"/>
    <m/>
    <n v="0"/>
    <x v="0"/>
    <s v="Activo"/>
    <s v="Activo"/>
  </r>
  <r>
    <s v="Medina, Priscila Raquel Oviedo Canizales de-oct-2023"/>
    <x v="87"/>
    <x v="1"/>
    <d v="2023-10-01T00:00:00"/>
    <x v="0"/>
    <b v="1"/>
    <n v="6"/>
    <x v="1"/>
    <x v="32"/>
    <m/>
    <n v="4"/>
    <m/>
    <n v="0"/>
    <x v="11"/>
    <s v="Activo"/>
    <s v="Activo"/>
  </r>
  <r>
    <s v="Méndez Pardo, Jesús-oct-2023"/>
    <x v="88"/>
    <x v="1"/>
    <d v="2023-10-01T00:00:00"/>
    <x v="0"/>
    <b v="1"/>
    <n v="1"/>
    <x v="0"/>
    <x v="0"/>
    <m/>
    <n v="4"/>
    <m/>
    <n v="0"/>
    <x v="0"/>
    <s v="Activo"/>
    <s v="Activo"/>
  </r>
  <r>
    <s v="Méndez, María Enriqueta García Estrada de-oct-2023"/>
    <x v="89"/>
    <x v="1"/>
    <d v="2023-10-01T00:00:00"/>
    <x v="0"/>
    <b v="1"/>
    <m/>
    <x v="0"/>
    <x v="0"/>
    <m/>
    <n v="4"/>
    <m/>
    <n v="0"/>
    <x v="0"/>
    <s v="Activo"/>
    <s v="Activo"/>
  </r>
  <r>
    <s v="Olivo, Diana Elizabeth Marroquín de-oct-2023"/>
    <x v="90"/>
    <x v="1"/>
    <d v="2023-10-01T00:00:00"/>
    <x v="0"/>
    <b v="1"/>
    <m/>
    <x v="0"/>
    <x v="0"/>
    <m/>
    <n v="4"/>
    <m/>
    <n v="0"/>
    <x v="0"/>
    <s v="Activo"/>
    <s v="Activo"/>
  </r>
  <r>
    <s v="Paisano Torres, María de Lourdes-oct-2023"/>
    <x v="97"/>
    <x v="1"/>
    <d v="2023-10-01T00:00:00"/>
    <x v="0"/>
    <b v="1"/>
    <m/>
    <x v="0"/>
    <x v="1"/>
    <m/>
    <n v="4"/>
    <m/>
    <n v="0"/>
    <x v="0"/>
    <s v=""/>
    <s v="Activo"/>
  </r>
  <r>
    <s v="Puebla Martínez, Luis Octavio-oct-2023"/>
    <x v="91"/>
    <x v="1"/>
    <d v="2023-10-01T00:00:00"/>
    <x v="0"/>
    <b v="1"/>
    <m/>
    <x v="0"/>
    <x v="0"/>
    <m/>
    <n v="4"/>
    <m/>
    <n v="0"/>
    <x v="0"/>
    <s v="Activo"/>
    <s v="Activo"/>
  </r>
  <r>
    <s v="Sifuentes, Irene Salas Álvarez de-oct-2023"/>
    <x v="92"/>
    <x v="1"/>
    <d v="2023-10-01T00:00:00"/>
    <x v="0"/>
    <b v="1"/>
    <m/>
    <x v="1"/>
    <x v="31"/>
    <m/>
    <n v="4"/>
    <m/>
    <n v="0"/>
    <x v="22"/>
    <s v="Activo"/>
    <s v="Activo"/>
  </r>
  <r>
    <s v="Silva, Luis-oct-2023"/>
    <x v="93"/>
    <x v="1"/>
    <d v="2023-10-01T00:00:00"/>
    <x v="0"/>
    <b v="1"/>
    <m/>
    <x v="0"/>
    <x v="1"/>
    <m/>
    <n v="4"/>
    <m/>
    <n v="0"/>
    <x v="0"/>
    <s v="Activo"/>
    <s v="Activo"/>
  </r>
  <r>
    <s v="Silva, Patricia de-oct-2023"/>
    <x v="94"/>
    <x v="1"/>
    <d v="2023-10-01T00:00:00"/>
    <x v="0"/>
    <b v="1"/>
    <m/>
    <x v="0"/>
    <x v="1"/>
    <m/>
    <n v="4"/>
    <m/>
    <n v="0"/>
    <x v="0"/>
    <s v="Activo"/>
    <s v="Activo"/>
  </r>
  <r>
    <s v="Zamudio, Dolores García de-oct-2023"/>
    <x v="95"/>
    <x v="1"/>
    <d v="2023-10-01T00:00:00"/>
    <x v="0"/>
    <b v="1"/>
    <m/>
    <x v="0"/>
    <x v="1"/>
    <m/>
    <n v="4"/>
    <m/>
    <n v="0"/>
    <x v="0"/>
    <s v="Activo"/>
    <s v="Activo"/>
  </r>
  <r>
    <s v="Zamudio, Dulce-oct-2023"/>
    <x v="96"/>
    <x v="1"/>
    <d v="2023-10-01T00:00:00"/>
    <x v="0"/>
    <b v="1"/>
    <m/>
    <x v="0"/>
    <x v="1"/>
    <m/>
    <n v="4"/>
    <m/>
    <n v="0"/>
    <x v="0"/>
    <s v="Activo"/>
    <s v="Activo"/>
  </r>
  <r>
    <s v="Almaráz Bocanegra, Silvino-nov-2023"/>
    <x v="0"/>
    <x v="2"/>
    <d v="2023-11-01T00:00:00"/>
    <x v="0"/>
    <b v="1"/>
    <m/>
    <x v="0"/>
    <x v="0"/>
    <m/>
    <n v="1"/>
    <m/>
    <n v="0"/>
    <x v="0"/>
    <s v="Activo"/>
    <s v="Activo"/>
  </r>
  <r>
    <s v="Carriega, Flor de-nov-2023"/>
    <x v="1"/>
    <x v="2"/>
    <d v="2023-11-01T00:00:00"/>
    <x v="0"/>
    <b v="1"/>
    <m/>
    <x v="0"/>
    <x v="1"/>
    <m/>
    <n v="1"/>
    <m/>
    <n v="0"/>
    <x v="0"/>
    <s v="Activo"/>
    <s v="Activo"/>
  </r>
  <r>
    <s v="Castro Moreno, Modesto-nov-2023"/>
    <x v="2"/>
    <x v="2"/>
    <d v="2023-11-01T00:00:00"/>
    <x v="0"/>
    <b v="1"/>
    <m/>
    <x v="0"/>
    <x v="1"/>
    <m/>
    <n v="1"/>
    <m/>
    <n v="0"/>
    <x v="0"/>
    <s v="Activo"/>
    <s v="Activo"/>
  </r>
  <r>
    <s v="Castro, Blanca Estela Navarro Pimentel de-nov-2023"/>
    <x v="3"/>
    <x v="2"/>
    <d v="2023-11-01T00:00:00"/>
    <x v="0"/>
    <b v="1"/>
    <n v="1"/>
    <x v="0"/>
    <x v="1"/>
    <m/>
    <n v="1"/>
    <m/>
    <n v="0"/>
    <x v="0"/>
    <s v="Activo"/>
    <s v="Activo"/>
  </r>
  <r>
    <s v="García, Alicia Martínez de-nov-2023"/>
    <x v="4"/>
    <x v="2"/>
    <d v="2023-11-01T00:00:00"/>
    <x v="0"/>
    <b v="1"/>
    <m/>
    <x v="0"/>
    <x v="1"/>
    <m/>
    <n v="1"/>
    <m/>
    <n v="0"/>
    <x v="0"/>
    <s v="Activo"/>
    <s v="Activo"/>
  </r>
  <r>
    <s v="García, Mayra-nov-2023"/>
    <x v="5"/>
    <x v="2"/>
    <d v="2023-11-01T00:00:00"/>
    <x v="0"/>
    <b v="1"/>
    <m/>
    <x v="0"/>
    <x v="1"/>
    <m/>
    <n v="1"/>
    <m/>
    <n v="0"/>
    <x v="0"/>
    <s v="Activo"/>
    <s v="Activo"/>
  </r>
  <r>
    <s v="Garnica Treviño, Irma-nov-2023"/>
    <x v="6"/>
    <x v="2"/>
    <d v="2023-11-01T00:00:00"/>
    <x v="0"/>
    <b v="1"/>
    <m/>
    <x v="0"/>
    <x v="1"/>
    <m/>
    <n v="1"/>
    <m/>
    <n v="0"/>
    <x v="0"/>
    <s v="Activo"/>
    <s v="Activo"/>
  </r>
  <r>
    <s v="Guzmán, Luis-nov-2023"/>
    <x v="7"/>
    <x v="2"/>
    <d v="2023-11-01T00:00:00"/>
    <x v="0"/>
    <b v="1"/>
    <m/>
    <x v="0"/>
    <x v="1"/>
    <m/>
    <n v="1"/>
    <m/>
    <n v="0"/>
    <x v="0"/>
    <s v="Activo"/>
    <s v="Activo"/>
  </r>
  <r>
    <s v="Hernández Arellano, Eligio-nov-2023"/>
    <x v="8"/>
    <x v="2"/>
    <d v="2023-11-01T00:00:00"/>
    <x v="0"/>
    <b v="1"/>
    <m/>
    <x v="0"/>
    <x v="1"/>
    <m/>
    <n v="1"/>
    <m/>
    <n v="0"/>
    <x v="0"/>
    <s v="Activo"/>
    <s v="Activo"/>
  </r>
  <r>
    <s v="Ledezma Lucio, Anita-nov-2023"/>
    <x v="9"/>
    <x v="2"/>
    <d v="2023-11-01T00:00:00"/>
    <x v="0"/>
    <b v="1"/>
    <m/>
    <x v="0"/>
    <x v="1"/>
    <m/>
    <n v="1"/>
    <m/>
    <n v="0"/>
    <x v="0"/>
    <s v="Activo"/>
    <s v="Activo"/>
  </r>
  <r>
    <s v="Poblano, Alicia de-nov-2023"/>
    <x v="10"/>
    <x v="2"/>
    <d v="2023-11-01T00:00:00"/>
    <x v="0"/>
    <b v="0"/>
    <m/>
    <x v="0"/>
    <x v="0"/>
    <m/>
    <n v="1"/>
    <m/>
    <n v="0"/>
    <x v="0"/>
    <s v="Inactivo"/>
    <s v="Inactivo"/>
  </r>
  <r>
    <s v="Poblano, José Aarón-nov-2023"/>
    <x v="11"/>
    <x v="2"/>
    <d v="2023-11-01T00:00:00"/>
    <x v="0"/>
    <b v="1"/>
    <m/>
    <x v="0"/>
    <x v="1"/>
    <m/>
    <n v="1"/>
    <m/>
    <n v="0"/>
    <x v="0"/>
    <s v="Activo"/>
    <s v="Activo"/>
  </r>
  <r>
    <s v="Reta Salas, Raymundo-nov-2023"/>
    <x v="12"/>
    <x v="2"/>
    <d v="2023-11-01T00:00:00"/>
    <x v="0"/>
    <b v="1"/>
    <m/>
    <x v="0"/>
    <x v="1"/>
    <m/>
    <n v="1"/>
    <m/>
    <n v="0"/>
    <x v="0"/>
    <s v="Activo"/>
    <s v="Activo"/>
  </r>
  <r>
    <s v="Reta, Claudia Jael Elizondo Vázquez de-nov-2023"/>
    <x v="13"/>
    <x v="2"/>
    <d v="2023-11-01T00:00:00"/>
    <x v="0"/>
    <b v="1"/>
    <m/>
    <x v="0"/>
    <x v="1"/>
    <m/>
    <n v="1"/>
    <m/>
    <n v="0"/>
    <x v="0"/>
    <s v="Activo"/>
    <s v="Activo"/>
  </r>
  <r>
    <s v="Reta, Ricardo-nov-2023"/>
    <x v="14"/>
    <x v="2"/>
    <d v="2023-11-01T00:00:00"/>
    <x v="0"/>
    <b v="1"/>
    <m/>
    <x v="0"/>
    <x v="1"/>
    <m/>
    <n v="1"/>
    <m/>
    <n v="0"/>
    <x v="0"/>
    <s v="Activo"/>
    <s v="Activo"/>
  </r>
  <r>
    <s v="Rocha, Dulce de-nov-2023"/>
    <x v="15"/>
    <x v="2"/>
    <d v="2023-11-01T00:00:00"/>
    <x v="0"/>
    <b v="1"/>
    <m/>
    <x v="0"/>
    <x v="1"/>
    <m/>
    <n v="1"/>
    <m/>
    <n v="0"/>
    <x v="0"/>
    <s v="Activo"/>
    <s v="Activo"/>
  </r>
  <r>
    <s v="Rocha, Yusepe-nov-2023"/>
    <x v="16"/>
    <x v="2"/>
    <d v="2023-11-01T00:00:00"/>
    <x v="0"/>
    <b v="1"/>
    <m/>
    <x v="0"/>
    <x v="1"/>
    <m/>
    <n v="1"/>
    <m/>
    <n v="0"/>
    <x v="0"/>
    <s v="Activo"/>
    <s v="Activo"/>
  </r>
  <r>
    <s v="Rosas, Alejandra Zamudio de-nov-2023"/>
    <x v="17"/>
    <x v="2"/>
    <d v="2023-11-01T00:00:00"/>
    <x v="0"/>
    <b v="1"/>
    <m/>
    <x v="0"/>
    <x v="1"/>
    <m/>
    <n v="1"/>
    <m/>
    <n v="0"/>
    <x v="0"/>
    <s v="Activo"/>
    <s v="Activo"/>
  </r>
  <r>
    <s v="Soria Liguez, Jaime-nov-2023"/>
    <x v="18"/>
    <x v="2"/>
    <d v="2023-11-01T00:00:00"/>
    <x v="0"/>
    <b v="1"/>
    <n v="2"/>
    <x v="1"/>
    <x v="44"/>
    <m/>
    <n v="1"/>
    <m/>
    <n v="0"/>
    <x v="23"/>
    <s v="Activo"/>
    <s v="Activo"/>
  </r>
  <r>
    <s v="Soria Orozco, Guillermo Andrés-nov-2023"/>
    <x v="19"/>
    <x v="2"/>
    <d v="2023-11-01T00:00:00"/>
    <x v="0"/>
    <b v="1"/>
    <m/>
    <x v="0"/>
    <x v="1"/>
    <m/>
    <n v="1"/>
    <m/>
    <n v="0"/>
    <x v="0"/>
    <s v="Activo"/>
    <s v="Activo"/>
  </r>
  <r>
    <s v="Soria, Delia Ortega de-nov-2023"/>
    <x v="20"/>
    <x v="2"/>
    <d v="2023-11-01T00:00:00"/>
    <x v="0"/>
    <b v="1"/>
    <n v="1"/>
    <x v="1"/>
    <x v="45"/>
    <m/>
    <n v="1"/>
    <m/>
    <n v="0"/>
    <x v="24"/>
    <s v="Activo"/>
    <s v="Activo"/>
  </r>
  <r>
    <s v="Vázquez, Isabel Herrera de-nov-2023"/>
    <x v="21"/>
    <x v="2"/>
    <d v="2023-11-01T00:00:00"/>
    <x v="0"/>
    <b v="1"/>
    <m/>
    <x v="0"/>
    <x v="1"/>
    <m/>
    <n v="1"/>
    <m/>
    <n v="0"/>
    <x v="0"/>
    <s v="Activo"/>
    <s v="Activo"/>
  </r>
  <r>
    <s v="Zamudio García, Thalía Elizabeth-nov-2023"/>
    <x v="22"/>
    <x v="2"/>
    <d v="2023-11-01T00:00:00"/>
    <x v="0"/>
    <b v="1"/>
    <m/>
    <x v="0"/>
    <x v="1"/>
    <m/>
    <n v="1"/>
    <m/>
    <n v="0"/>
    <x v="0"/>
    <s v="Activo"/>
    <s v="Activo"/>
  </r>
  <r>
    <s v="Blanco, Isabel-nov-2023"/>
    <x v="23"/>
    <x v="2"/>
    <d v="2023-11-01T00:00:00"/>
    <x v="0"/>
    <b v="1"/>
    <m/>
    <x v="0"/>
    <x v="1"/>
    <m/>
    <n v="2"/>
    <m/>
    <n v="0"/>
    <x v="0"/>
    <s v="Activo"/>
    <s v="Activo"/>
  </r>
  <r>
    <s v="Diosdado Torres, Margarita-nov-2023"/>
    <x v="24"/>
    <x v="2"/>
    <d v="2023-11-01T00:00:00"/>
    <x v="0"/>
    <b v="1"/>
    <m/>
    <x v="0"/>
    <x v="0"/>
    <m/>
    <n v="2"/>
    <m/>
    <n v="0"/>
    <x v="0"/>
    <s v="Activo"/>
    <s v="Activo"/>
  </r>
  <r>
    <s v="Gaytán Diosdado, Gloria-nov-2023"/>
    <x v="25"/>
    <x v="2"/>
    <d v="2023-11-01T00:00:00"/>
    <x v="0"/>
    <b v="1"/>
    <m/>
    <x v="0"/>
    <x v="0"/>
    <m/>
    <n v="2"/>
    <m/>
    <n v="0"/>
    <x v="0"/>
    <s v="Activo"/>
    <s v="Activo"/>
  </r>
  <r>
    <s v="Lázaro, Patricia de-nov-2023"/>
    <x v="26"/>
    <x v="2"/>
    <d v="2023-11-01T00:00:00"/>
    <x v="0"/>
    <b v="1"/>
    <m/>
    <x v="0"/>
    <x v="1"/>
    <m/>
    <n v="2"/>
    <m/>
    <n v="0"/>
    <x v="0"/>
    <s v="Activo"/>
    <s v="Activo"/>
  </r>
  <r>
    <s v="Liñán Cortina, Julia-nov-2023"/>
    <x v="27"/>
    <x v="2"/>
    <d v="2023-11-01T00:00:00"/>
    <x v="0"/>
    <b v="1"/>
    <n v="1"/>
    <x v="1"/>
    <x v="46"/>
    <m/>
    <n v="2"/>
    <m/>
    <n v="0"/>
    <x v="25"/>
    <s v="Activo"/>
    <s v="Activo"/>
  </r>
  <r>
    <s v="Martínez, Guadalupe de-nov-2023"/>
    <x v="28"/>
    <x v="2"/>
    <d v="2023-11-01T00:00:00"/>
    <x v="0"/>
    <b v="1"/>
    <m/>
    <x v="0"/>
    <x v="1"/>
    <m/>
    <n v="2"/>
    <m/>
    <n v="0"/>
    <x v="0"/>
    <s v="Activo"/>
    <s v="Activo"/>
  </r>
  <r>
    <s v="Martínez, Jesús Iván-nov-2023"/>
    <x v="29"/>
    <x v="2"/>
    <d v="2023-11-01T00:00:00"/>
    <x v="0"/>
    <b v="0"/>
    <m/>
    <x v="0"/>
    <x v="0"/>
    <m/>
    <n v="2"/>
    <m/>
    <n v="0"/>
    <x v="0"/>
    <s v="Inactivo"/>
    <s v="Inactivo"/>
  </r>
  <r>
    <s v="Medina Torres, Juan-nov-2023"/>
    <x v="30"/>
    <x v="2"/>
    <d v="2023-11-01T00:00:00"/>
    <x v="0"/>
    <b v="1"/>
    <m/>
    <x v="0"/>
    <x v="1"/>
    <m/>
    <n v="2"/>
    <m/>
    <n v="0"/>
    <x v="0"/>
    <s v="Activo"/>
    <s v="Activo"/>
  </r>
  <r>
    <s v="Medina, María Luisa Rodríguez Ornelas de-nov-2023"/>
    <x v="31"/>
    <x v="2"/>
    <d v="2023-11-01T00:00:00"/>
    <x v="0"/>
    <b v="1"/>
    <m/>
    <x v="0"/>
    <x v="1"/>
    <m/>
    <n v="2"/>
    <m/>
    <n v="0"/>
    <x v="0"/>
    <s v="Activo"/>
    <s v="Activo"/>
  </r>
  <r>
    <s v="Nieto, Alejandra de-nov-2023"/>
    <x v="32"/>
    <x v="2"/>
    <d v="2023-11-01T00:00:00"/>
    <x v="0"/>
    <b v="1"/>
    <m/>
    <x v="0"/>
    <x v="1"/>
    <m/>
    <n v="2"/>
    <m/>
    <n v="0"/>
    <x v="0"/>
    <s v="Activo"/>
    <s v="Activo"/>
  </r>
  <r>
    <s v="Orduño Garza, Juan-nov-2023"/>
    <x v="33"/>
    <x v="2"/>
    <d v="2023-11-01T00:00:00"/>
    <x v="0"/>
    <b v="1"/>
    <m/>
    <x v="0"/>
    <x v="1"/>
    <m/>
    <n v="2"/>
    <m/>
    <n v="0"/>
    <x v="0"/>
    <s v="Activo"/>
    <s v="Activo"/>
  </r>
  <r>
    <s v="Orduño Molina, Jerome-nov-2023"/>
    <x v="34"/>
    <x v="2"/>
    <d v="2023-11-01T00:00:00"/>
    <x v="0"/>
    <b v="1"/>
    <m/>
    <x v="0"/>
    <x v="1"/>
    <m/>
    <n v="2"/>
    <m/>
    <n v="0"/>
    <x v="0"/>
    <s v="Activo"/>
    <s v="Activo"/>
  </r>
  <r>
    <s v="Orduño Molina, Jonathan Israel-nov-2023"/>
    <x v="35"/>
    <x v="2"/>
    <d v="2023-11-01T00:00:00"/>
    <x v="0"/>
    <b v="1"/>
    <n v="1"/>
    <x v="1"/>
    <x v="47"/>
    <m/>
    <n v="2"/>
    <m/>
    <n v="0"/>
    <x v="26"/>
    <s v="Activo"/>
    <s v="Activo"/>
  </r>
  <r>
    <s v="Orduño, Debany Cortinas Delgadillo de-nov-2023"/>
    <x v="36"/>
    <x v="2"/>
    <d v="2023-11-01T00:00:00"/>
    <x v="0"/>
    <b v="1"/>
    <m/>
    <x v="1"/>
    <x v="48"/>
    <m/>
    <n v="2"/>
    <m/>
    <n v="0"/>
    <x v="27"/>
    <s v="Activo"/>
    <s v="Activo"/>
  </r>
  <r>
    <s v="Orduño, Joshua-nov-2023"/>
    <x v="37"/>
    <x v="2"/>
    <d v="2023-11-01T00:00:00"/>
    <x v="0"/>
    <b v="1"/>
    <m/>
    <x v="0"/>
    <x v="1"/>
    <m/>
    <n v="2"/>
    <m/>
    <n v="0"/>
    <x v="0"/>
    <s v="Activo"/>
    <s v="Activo"/>
  </r>
  <r>
    <s v="Orduño, Nora de-nov-2023"/>
    <x v="38"/>
    <x v="2"/>
    <d v="2023-11-01T00:00:00"/>
    <x v="0"/>
    <b v="1"/>
    <m/>
    <x v="0"/>
    <x v="1"/>
    <m/>
    <n v="2"/>
    <m/>
    <n v="0"/>
    <x v="0"/>
    <s v="Activo"/>
    <s v="Activo"/>
  </r>
  <r>
    <s v="Robles, Teresa-nov-2023"/>
    <x v="39"/>
    <x v="2"/>
    <d v="2023-11-01T00:00:00"/>
    <x v="0"/>
    <b v="1"/>
    <m/>
    <x v="0"/>
    <x v="1"/>
    <m/>
    <n v="2"/>
    <m/>
    <n v="0"/>
    <x v="0"/>
    <s v="Activo"/>
    <s v="Activo"/>
  </r>
  <r>
    <s v="Rodríguez, Bertha-nov-2023"/>
    <x v="40"/>
    <x v="2"/>
    <d v="2023-11-01T00:00:00"/>
    <x v="0"/>
    <b v="1"/>
    <m/>
    <x v="0"/>
    <x v="1"/>
    <m/>
    <n v="2"/>
    <m/>
    <n v="0"/>
    <x v="0"/>
    <s v="Activo"/>
    <s v="Activo"/>
  </r>
  <r>
    <s v="Ruíz Aldaco, Alan Israel-nov-2023"/>
    <x v="41"/>
    <x v="2"/>
    <d v="2023-11-01T00:00:00"/>
    <x v="0"/>
    <b v="1"/>
    <n v="1"/>
    <x v="1"/>
    <x v="20"/>
    <m/>
    <n v="2"/>
    <m/>
    <n v="0"/>
    <x v="6"/>
    <s v="Activo"/>
    <s v="Activo"/>
  </r>
  <r>
    <s v="Ruíz, Merary Rubí Sánchez Sosa de-nov-2023"/>
    <x v="42"/>
    <x v="2"/>
    <d v="2023-11-01T00:00:00"/>
    <x v="0"/>
    <b v="1"/>
    <n v="3"/>
    <x v="1"/>
    <x v="20"/>
    <m/>
    <n v="2"/>
    <m/>
    <n v="0"/>
    <x v="6"/>
    <s v="Activo"/>
    <s v="Activo"/>
  </r>
  <r>
    <s v="Serrano, Beatriz Adriana Vázquez Reynoso de-nov-2023"/>
    <x v="43"/>
    <x v="2"/>
    <d v="2023-11-01T00:00:00"/>
    <x v="0"/>
    <b v="1"/>
    <m/>
    <x v="0"/>
    <x v="1"/>
    <m/>
    <n v="2"/>
    <m/>
    <n v="0"/>
    <x v="0"/>
    <s v="Activo"/>
    <s v="Activo"/>
  </r>
  <r>
    <s v="Acevedo Ramos, José de Jesús-nov-2023"/>
    <x v="44"/>
    <x v="2"/>
    <d v="2023-11-01T00:00:00"/>
    <x v="0"/>
    <b v="0"/>
    <m/>
    <x v="0"/>
    <x v="0"/>
    <m/>
    <n v="3"/>
    <m/>
    <n v="0"/>
    <x v="0"/>
    <s v="Inactivo"/>
    <s v="Inactivo"/>
  </r>
  <r>
    <s v="Acevedo, María Antonia Martínez Alamilla de-nov-2023"/>
    <x v="45"/>
    <x v="2"/>
    <d v="2023-11-01T00:00:00"/>
    <x v="0"/>
    <b v="1"/>
    <m/>
    <x v="0"/>
    <x v="0"/>
    <m/>
    <n v="3"/>
    <m/>
    <n v="0"/>
    <x v="0"/>
    <s v="Activo"/>
    <s v="Activo"/>
  </r>
  <r>
    <s v="Bello, Reina-nov-2023"/>
    <x v="46"/>
    <x v="2"/>
    <d v="2023-11-01T00:00:00"/>
    <x v="0"/>
    <b v="1"/>
    <m/>
    <x v="0"/>
    <x v="1"/>
    <m/>
    <n v="3"/>
    <m/>
    <n v="0"/>
    <x v="0"/>
    <s v="Activo"/>
    <s v="Activo"/>
  </r>
  <r>
    <s v="Contreras, Elida-nov-2023"/>
    <x v="47"/>
    <x v="2"/>
    <d v="2023-11-01T00:00:00"/>
    <x v="0"/>
    <b v="1"/>
    <m/>
    <x v="0"/>
    <x v="1"/>
    <m/>
    <n v="3"/>
    <m/>
    <n v="0"/>
    <x v="0"/>
    <s v="Activo"/>
    <s v="Activo"/>
  </r>
  <r>
    <s v="Faz Castañeda, José Alfredo-nov-2023"/>
    <x v="49"/>
    <x v="2"/>
    <d v="2023-11-01T00:00:00"/>
    <x v="0"/>
    <b v="1"/>
    <s v=""/>
    <x v="0"/>
    <x v="0"/>
    <s v=""/>
    <n v="3"/>
    <m/>
    <n v="0"/>
    <x v="0"/>
    <s v="Activo"/>
    <s v="Activo"/>
  </r>
  <r>
    <s v="Faz, Marinela Castañeda Arteaga de-nov-2023"/>
    <x v="50"/>
    <x v="2"/>
    <d v="2023-11-01T00:00:00"/>
    <x v="0"/>
    <b v="1"/>
    <n v="3"/>
    <x v="1"/>
    <x v="49"/>
    <s v=""/>
    <n v="3"/>
    <m/>
    <n v="0"/>
    <x v="28"/>
    <s v="Activo"/>
    <s v="Activo"/>
  </r>
  <r>
    <s v="Gámez Montoya, Abel-nov-2023"/>
    <x v="51"/>
    <x v="2"/>
    <d v="2023-11-01T00:00:00"/>
    <x v="0"/>
    <b v="1"/>
    <m/>
    <x v="0"/>
    <x v="1"/>
    <m/>
    <n v="3"/>
    <m/>
    <n v="0"/>
    <x v="0"/>
    <s v="Activo"/>
    <s v="Activo"/>
  </r>
  <r>
    <s v="Gámez, Viridiana de-nov-2023"/>
    <x v="52"/>
    <x v="2"/>
    <d v="2023-11-01T00:00:00"/>
    <x v="0"/>
    <b v="1"/>
    <m/>
    <x v="0"/>
    <x v="1"/>
    <m/>
    <n v="3"/>
    <m/>
    <n v="0"/>
    <x v="0"/>
    <s v="Activo"/>
    <s v="Activo"/>
  </r>
  <r>
    <s v="García Rodarte, Marco Antonio-nov-2023"/>
    <x v="53"/>
    <x v="2"/>
    <d v="2023-11-01T00:00:00"/>
    <x v="0"/>
    <b v="1"/>
    <m/>
    <x v="0"/>
    <x v="1"/>
    <m/>
    <n v="3"/>
    <m/>
    <n v="0"/>
    <x v="0"/>
    <s v="Activo"/>
    <s v="Activo"/>
  </r>
  <r>
    <s v="García, Rosa María Rodarte de-nov-2023"/>
    <x v="54"/>
    <x v="2"/>
    <d v="2023-11-01T00:00:00"/>
    <x v="0"/>
    <b v="1"/>
    <m/>
    <x v="0"/>
    <x v="1"/>
    <m/>
    <n v="3"/>
    <m/>
    <n v="0"/>
    <x v="0"/>
    <s v="Activo"/>
    <s v="Activo"/>
  </r>
  <r>
    <s v="Guerra, Lucy-nov-2023"/>
    <x v="55"/>
    <x v="2"/>
    <d v="2023-11-01T00:00:00"/>
    <x v="0"/>
    <b v="1"/>
    <m/>
    <x v="0"/>
    <x v="1"/>
    <m/>
    <n v="3"/>
    <m/>
    <n v="0"/>
    <x v="0"/>
    <s v="Activo"/>
    <s v="Activo"/>
  </r>
  <r>
    <s v="Lara Alemán, Linda Sarahí-nov-2023"/>
    <x v="56"/>
    <x v="2"/>
    <d v="2023-11-01T00:00:00"/>
    <x v="0"/>
    <b v="1"/>
    <s v=""/>
    <x v="0"/>
    <x v="0"/>
    <s v=""/>
    <n v="3"/>
    <m/>
    <n v="0"/>
    <x v="0"/>
    <s v="Activo"/>
    <s v="Activo"/>
  </r>
  <r>
    <s v="Lara Alemán, Maydi Merari-nov-2023"/>
    <x v="57"/>
    <x v="2"/>
    <d v="2023-11-01T00:00:00"/>
    <x v="0"/>
    <b v="1"/>
    <s v=""/>
    <x v="0"/>
    <x v="0"/>
    <s v=""/>
    <n v="3"/>
    <m/>
    <n v="0"/>
    <x v="0"/>
    <s v="Activo"/>
    <s v="Activo"/>
  </r>
  <r>
    <s v="Lara Enriquez, José Mario-nov-2023"/>
    <x v="58"/>
    <x v="2"/>
    <d v="2023-11-01T00:00:00"/>
    <x v="0"/>
    <b v="1"/>
    <s v=""/>
    <x v="1"/>
    <x v="41"/>
    <s v=""/>
    <n v="3"/>
    <m/>
    <n v="0"/>
    <x v="18"/>
    <s v="Activo"/>
    <s v="Activo"/>
  </r>
  <r>
    <s v="Lara, María del Refugio Alemán de-nov-2023"/>
    <x v="59"/>
    <x v="2"/>
    <d v="2023-11-01T00:00:00"/>
    <x v="0"/>
    <b v="1"/>
    <s v=""/>
    <x v="0"/>
    <x v="0"/>
    <m/>
    <n v="3"/>
    <m/>
    <n v="0"/>
    <x v="0"/>
    <s v="Activo"/>
    <s v="Activo"/>
  </r>
  <r>
    <s v="Molina Durán, Gloria-nov-2023"/>
    <x v="60"/>
    <x v="2"/>
    <d v="2023-11-01T00:00:00"/>
    <x v="0"/>
    <b v="1"/>
    <n v="4"/>
    <x v="1"/>
    <x v="47"/>
    <m/>
    <n v="3"/>
    <m/>
    <n v="0"/>
    <x v="26"/>
    <s v="Activo"/>
    <s v="Activo"/>
  </r>
  <r>
    <s v="Ordoñez, María de la Cruz Corona Zepeda de-nov-2023"/>
    <x v="61"/>
    <x v="2"/>
    <d v="2023-11-01T00:00:00"/>
    <x v="0"/>
    <b v="1"/>
    <m/>
    <x v="0"/>
    <x v="0"/>
    <m/>
    <n v="3"/>
    <m/>
    <n v="0"/>
    <x v="0"/>
    <s v="Activo"/>
    <s v="Activo"/>
  </r>
  <r>
    <s v="Peña, Eliezer-nov-2023"/>
    <x v="62"/>
    <x v="2"/>
    <d v="2023-11-01T00:00:00"/>
    <x v="0"/>
    <b v="1"/>
    <m/>
    <x v="0"/>
    <x v="1"/>
    <m/>
    <n v="3"/>
    <m/>
    <n v="0"/>
    <x v="0"/>
    <s v="Activo"/>
    <s v="Activo"/>
  </r>
  <r>
    <s v="Peña, Jessica de-nov-2023"/>
    <x v="63"/>
    <x v="2"/>
    <d v="2023-11-01T00:00:00"/>
    <x v="0"/>
    <b v="1"/>
    <m/>
    <x v="0"/>
    <x v="1"/>
    <m/>
    <n v="3"/>
    <m/>
    <n v="0"/>
    <x v="0"/>
    <s v="Activo"/>
    <s v="Activo"/>
  </r>
  <r>
    <s v="Peña, Víctor Axel-nov-2023"/>
    <x v="64"/>
    <x v="2"/>
    <d v="2023-11-01T00:00:00"/>
    <x v="0"/>
    <b v="1"/>
    <m/>
    <x v="0"/>
    <x v="1"/>
    <m/>
    <n v="3"/>
    <m/>
    <n v="0"/>
    <x v="0"/>
    <s v="Activo"/>
    <s v="Activo"/>
  </r>
  <r>
    <s v="Rdz Salazar, Yaretzi-nov-2023"/>
    <x v="65"/>
    <x v="2"/>
    <d v="2023-11-01T00:00:00"/>
    <x v="0"/>
    <b v="1"/>
    <m/>
    <x v="0"/>
    <x v="1"/>
    <m/>
    <n v="3"/>
    <m/>
    <n v="0"/>
    <x v="0"/>
    <s v="Activo"/>
    <s v="Activo"/>
  </r>
  <r>
    <s v="Rebolloso, Perla-nov-2023"/>
    <x v="66"/>
    <x v="2"/>
    <d v="2023-11-01T00:00:00"/>
    <x v="0"/>
    <b v="1"/>
    <m/>
    <x v="0"/>
    <x v="1"/>
    <m/>
    <n v="3"/>
    <m/>
    <n v="0"/>
    <x v="0"/>
    <s v="Activo"/>
    <s v="Activo"/>
  </r>
  <r>
    <s v="Salazar, Alicia de-nov-2023"/>
    <x v="67"/>
    <x v="2"/>
    <d v="2023-11-01T00:00:00"/>
    <x v="0"/>
    <b v="1"/>
    <m/>
    <x v="0"/>
    <x v="1"/>
    <m/>
    <n v="3"/>
    <m/>
    <n v="0"/>
    <x v="0"/>
    <s v="Activo"/>
    <s v="Activo"/>
  </r>
  <r>
    <s v="Soto Morales, Magdaleno-nov-2023"/>
    <x v="68"/>
    <x v="2"/>
    <d v="2023-11-01T00:00:00"/>
    <x v="0"/>
    <b v="1"/>
    <m/>
    <x v="0"/>
    <x v="1"/>
    <m/>
    <n v="3"/>
    <m/>
    <n v="0"/>
    <x v="0"/>
    <s v="Activo"/>
    <s v="Activo"/>
  </r>
  <r>
    <s v="Soto, María Antonieta de-nov-2023"/>
    <x v="69"/>
    <x v="2"/>
    <d v="2023-11-01T00:00:00"/>
    <x v="0"/>
    <b v="1"/>
    <m/>
    <x v="0"/>
    <x v="1"/>
    <m/>
    <n v="3"/>
    <m/>
    <n v="0"/>
    <x v="0"/>
    <s v="Activo"/>
    <s v="Activo"/>
  </r>
  <r>
    <s v="Vidal Muñoz, Benjamín-nov-2023"/>
    <x v="70"/>
    <x v="2"/>
    <d v="2023-11-01T00:00:00"/>
    <x v="0"/>
    <b v="1"/>
    <n v="1"/>
    <x v="1"/>
    <x v="47"/>
    <m/>
    <n v="3"/>
    <m/>
    <n v="0"/>
    <x v="26"/>
    <s v="Activo"/>
    <s v="Activo"/>
  </r>
  <r>
    <s v="Vidal, María Teresa Villanueva Rodríguez de-nov-2023"/>
    <x v="71"/>
    <x v="2"/>
    <d v="2023-11-01T00:00:00"/>
    <x v="0"/>
    <b v="1"/>
    <m/>
    <x v="0"/>
    <x v="0"/>
    <m/>
    <n v="3"/>
    <m/>
    <n v="0"/>
    <x v="0"/>
    <s v="Activo"/>
    <s v="Activo"/>
  </r>
  <r>
    <s v="Zúñiga, Juanita-nov-2023"/>
    <x v="72"/>
    <x v="2"/>
    <d v="2023-11-01T00:00:00"/>
    <x v="0"/>
    <b v="1"/>
    <n v="1"/>
    <x v="2"/>
    <x v="50"/>
    <m/>
    <n v="3"/>
    <m/>
    <n v="0"/>
    <x v="0"/>
    <s v="Activo"/>
    <s v="Activo"/>
  </r>
  <r>
    <s v="Campos Solis, Octavia-nov-2023"/>
    <x v="73"/>
    <x v="2"/>
    <d v="2023-11-01T00:00:00"/>
    <x v="0"/>
    <b v="1"/>
    <m/>
    <x v="0"/>
    <x v="1"/>
    <m/>
    <n v="4"/>
    <m/>
    <n v="0"/>
    <x v="0"/>
    <s v="Activo"/>
    <s v="Activo"/>
  </r>
  <r>
    <s v="Carreón Galindo, Octavio-nov-2023"/>
    <x v="74"/>
    <x v="2"/>
    <d v="2023-11-01T00:00:00"/>
    <x v="0"/>
    <b v="1"/>
    <m/>
    <x v="0"/>
    <x v="1"/>
    <m/>
    <n v="4"/>
    <m/>
    <n v="0"/>
    <x v="0"/>
    <s v="Activo"/>
    <s v="Activo"/>
  </r>
  <r>
    <s v="Carreón, Karina Marlene Silva Gutiérrez de-nov-2023"/>
    <x v="75"/>
    <x v="2"/>
    <d v="2023-11-01T00:00:00"/>
    <x v="0"/>
    <b v="1"/>
    <m/>
    <x v="1"/>
    <x v="43"/>
    <m/>
    <n v="4"/>
    <m/>
    <n v="0"/>
    <x v="21"/>
    <s v="Activo"/>
    <s v="Activo"/>
  </r>
  <r>
    <s v="de la Fuente Gallardo, José Samuel-nov-2023"/>
    <x v="76"/>
    <x v="2"/>
    <d v="2023-11-01T00:00:00"/>
    <x v="0"/>
    <b v="1"/>
    <m/>
    <x v="0"/>
    <x v="1"/>
    <m/>
    <n v="4"/>
    <m/>
    <n v="0"/>
    <x v="0"/>
    <s v="Activo"/>
    <s v="Activo"/>
  </r>
  <r>
    <s v="de la Fuente, Leticia de-nov-2023"/>
    <x v="77"/>
    <x v="2"/>
    <d v="2023-11-01T00:00:00"/>
    <x v="0"/>
    <b v="1"/>
    <m/>
    <x v="0"/>
    <x v="1"/>
    <m/>
    <n v="4"/>
    <m/>
    <n v="0"/>
    <x v="0"/>
    <s v="Activo"/>
    <s v="Activo"/>
  </r>
  <r>
    <s v="de Santiago Marrero, María de la Luz-nov-2023"/>
    <x v="78"/>
    <x v="2"/>
    <d v="2023-11-01T00:00:00"/>
    <x v="0"/>
    <b v="1"/>
    <m/>
    <x v="0"/>
    <x v="0"/>
    <m/>
    <n v="4"/>
    <m/>
    <n v="0"/>
    <x v="0"/>
    <s v="Activo"/>
    <s v="Activo"/>
  </r>
  <r>
    <s v="Garza Rodríguez, Daniel-nov-2023"/>
    <x v="79"/>
    <x v="2"/>
    <d v="2023-11-01T00:00:00"/>
    <x v="0"/>
    <b v="1"/>
    <n v="2"/>
    <x v="1"/>
    <x v="51"/>
    <m/>
    <n v="4"/>
    <m/>
    <n v="0"/>
    <x v="29"/>
    <s v="Activo"/>
    <s v="Activo"/>
  </r>
  <r>
    <s v="Garza Salazar, Olivia-nov-2023"/>
    <x v="80"/>
    <x v="2"/>
    <d v="2023-11-01T00:00:00"/>
    <x v="0"/>
    <b v="1"/>
    <m/>
    <x v="0"/>
    <x v="0"/>
    <m/>
    <n v="4"/>
    <m/>
    <n v="0"/>
    <x v="0"/>
    <s v="Activo"/>
    <s v="Activo"/>
  </r>
  <r>
    <s v="Garza, María Magdalena Coronado Salas de-nov-2023"/>
    <x v="81"/>
    <x v="2"/>
    <d v="2023-11-01T00:00:00"/>
    <x v="0"/>
    <b v="1"/>
    <n v="2"/>
    <x v="1"/>
    <x v="43"/>
    <m/>
    <n v="4"/>
    <m/>
    <n v="0"/>
    <x v="21"/>
    <s v="Activo"/>
    <s v="Activo"/>
  </r>
  <r>
    <s v="Marroquín Villarreal, José Alben-nov-2023"/>
    <x v="82"/>
    <x v="2"/>
    <d v="2023-11-01T00:00:00"/>
    <x v="0"/>
    <b v="1"/>
    <n v="1"/>
    <x v="0"/>
    <x v="0"/>
    <m/>
    <n v="4"/>
    <m/>
    <n v="0"/>
    <x v="0"/>
    <s v="Activo"/>
    <s v="Activo"/>
  </r>
  <r>
    <s v="Marroquín, Maria de Jesús Sánchez de-nov-2023"/>
    <x v="83"/>
    <x v="2"/>
    <d v="2023-11-01T00:00:00"/>
    <x v="0"/>
    <b v="1"/>
    <m/>
    <x v="0"/>
    <x v="0"/>
    <m/>
    <n v="4"/>
    <m/>
    <n v="0"/>
    <x v="0"/>
    <s v="Activo"/>
    <s v="Activo"/>
  </r>
  <r>
    <s v="Martínez Rodríguez, María del Socorro-nov-2023"/>
    <x v="84"/>
    <x v="2"/>
    <d v="2023-11-01T00:00:00"/>
    <x v="0"/>
    <b v="1"/>
    <m/>
    <x v="0"/>
    <x v="0"/>
    <m/>
    <n v="4"/>
    <m/>
    <n v="0"/>
    <x v="0"/>
    <s v="Activo"/>
    <s v="Activo"/>
  </r>
  <r>
    <s v="Medina Moreno, Daniel-nov-2023"/>
    <x v="85"/>
    <x v="2"/>
    <d v="2023-11-01T00:00:00"/>
    <x v="0"/>
    <b v="1"/>
    <m/>
    <x v="0"/>
    <x v="0"/>
    <m/>
    <n v="4"/>
    <m/>
    <n v="0"/>
    <x v="0"/>
    <s v="Activo"/>
    <s v="Activo"/>
  </r>
  <r>
    <s v="Medina Oviedo, Scarlett Scilanie-nov-2023"/>
    <x v="86"/>
    <x v="2"/>
    <d v="2023-11-01T00:00:00"/>
    <x v="0"/>
    <b v="1"/>
    <m/>
    <x v="0"/>
    <x v="0"/>
    <m/>
    <n v="4"/>
    <m/>
    <n v="0"/>
    <x v="0"/>
    <s v="Activo"/>
    <s v="Activo"/>
  </r>
  <r>
    <s v="Medina, Priscila Raquel Oviedo Canizales de-nov-2023"/>
    <x v="87"/>
    <x v="2"/>
    <d v="2023-11-01T00:00:00"/>
    <x v="0"/>
    <b v="1"/>
    <n v="5"/>
    <x v="1"/>
    <x v="30"/>
    <s v="Enfermedad de Scarlett y mía"/>
    <n v="4"/>
    <m/>
    <n v="0"/>
    <x v="30"/>
    <s v="Activo"/>
    <s v="Activo"/>
  </r>
  <r>
    <s v="Méndez Pardo, Jesús-nov-2023"/>
    <x v="88"/>
    <x v="2"/>
    <d v="2023-11-01T00:00:00"/>
    <x v="0"/>
    <b v="1"/>
    <n v="1"/>
    <x v="0"/>
    <x v="0"/>
    <m/>
    <n v="4"/>
    <m/>
    <n v="0"/>
    <x v="0"/>
    <s v="Activo"/>
    <s v="Activo"/>
  </r>
  <r>
    <s v="Méndez, María Enriqueta García Estrada de-nov-2023"/>
    <x v="89"/>
    <x v="2"/>
    <d v="2023-11-01T00:00:00"/>
    <x v="0"/>
    <b v="1"/>
    <m/>
    <x v="0"/>
    <x v="0"/>
    <m/>
    <n v="4"/>
    <m/>
    <n v="0"/>
    <x v="0"/>
    <s v="Activo"/>
    <s v="Activo"/>
  </r>
  <r>
    <s v="Olivo, Diana Elizabeth Marroquín de-nov-2023"/>
    <x v="90"/>
    <x v="2"/>
    <d v="2023-11-01T00:00:00"/>
    <x v="0"/>
    <b v="1"/>
    <m/>
    <x v="0"/>
    <x v="0"/>
    <m/>
    <n v="4"/>
    <m/>
    <n v="0"/>
    <x v="0"/>
    <s v="Activo"/>
    <s v="Activo"/>
  </r>
  <r>
    <s v="Puebla Martínez, Luis Octavio-nov-2023"/>
    <x v="91"/>
    <x v="2"/>
    <d v="2023-11-01T00:00:00"/>
    <x v="0"/>
    <b v="1"/>
    <m/>
    <x v="0"/>
    <x v="0"/>
    <m/>
    <n v="4"/>
    <m/>
    <n v="0"/>
    <x v="0"/>
    <s v="Activo"/>
    <s v="Activo"/>
  </r>
  <r>
    <s v="Sifuentes, Irene Salas Álvarez de-nov-2023"/>
    <x v="92"/>
    <x v="2"/>
    <d v="2023-11-01T00:00:00"/>
    <x v="0"/>
    <b v="1"/>
    <m/>
    <x v="1"/>
    <x v="8"/>
    <s v="Enfermedad. En cama."/>
    <n v="4"/>
    <m/>
    <n v="0"/>
    <x v="31"/>
    <s v="Activo"/>
    <s v="Activo"/>
  </r>
  <r>
    <s v="Silva, Luis-nov-2023"/>
    <x v="93"/>
    <x v="2"/>
    <d v="2023-11-01T00:00:00"/>
    <x v="0"/>
    <b v="0"/>
    <m/>
    <x v="0"/>
    <x v="0"/>
    <m/>
    <n v="4"/>
    <m/>
    <n v="0"/>
    <x v="0"/>
    <s v="Activo"/>
    <s v="Activo"/>
  </r>
  <r>
    <s v="Silva, Patricia de-nov-2023"/>
    <x v="94"/>
    <x v="2"/>
    <d v="2023-11-01T00:00:00"/>
    <x v="0"/>
    <b v="0"/>
    <m/>
    <x v="0"/>
    <x v="0"/>
    <m/>
    <n v="4"/>
    <m/>
    <n v="0"/>
    <x v="0"/>
    <s v="Activo"/>
    <s v="Activo"/>
  </r>
  <r>
    <s v="Zamudio, Dolores García de-nov-2023"/>
    <x v="95"/>
    <x v="2"/>
    <d v="2023-11-01T00:00:00"/>
    <x v="0"/>
    <b v="1"/>
    <m/>
    <x v="0"/>
    <x v="1"/>
    <m/>
    <n v="4"/>
    <m/>
    <n v="0"/>
    <x v="0"/>
    <s v="Activo"/>
    <s v="Activo"/>
  </r>
  <r>
    <s v="Zamudio, Dulce-nov-2023"/>
    <x v="96"/>
    <x v="2"/>
    <d v="2023-11-01T00:00:00"/>
    <x v="0"/>
    <b v="1"/>
    <m/>
    <x v="0"/>
    <x v="1"/>
    <m/>
    <n v="4"/>
    <m/>
    <n v="0"/>
    <x v="0"/>
    <s v="Activo"/>
    <s v="Activo"/>
  </r>
  <r>
    <s v="Almaráz Bocanegra, Silvino-dic-2023"/>
    <x v="0"/>
    <x v="3"/>
    <d v="2023-12-01T00:00:00"/>
    <x v="0"/>
    <b v="1"/>
    <m/>
    <x v="0"/>
    <x v="0"/>
    <m/>
    <n v="1"/>
    <m/>
    <n v="0"/>
    <x v="0"/>
    <s v="Activo"/>
    <s v="Activo"/>
  </r>
  <r>
    <s v="Carriega, Flor de-dic-2023"/>
    <x v="1"/>
    <x v="3"/>
    <d v="2023-12-01T00:00:00"/>
    <x v="0"/>
    <b v="1"/>
    <m/>
    <x v="0"/>
    <x v="1"/>
    <m/>
    <n v="1"/>
    <m/>
    <n v="0"/>
    <x v="0"/>
    <s v="Activo"/>
    <s v="Activo"/>
  </r>
  <r>
    <s v="Castro Moreno, Modesto-dic-2023"/>
    <x v="2"/>
    <x v="3"/>
    <d v="2023-12-01T00:00:00"/>
    <x v="0"/>
    <b v="1"/>
    <m/>
    <x v="0"/>
    <x v="1"/>
    <m/>
    <n v="1"/>
    <m/>
    <n v="0"/>
    <x v="0"/>
    <s v="Activo"/>
    <s v="Activo"/>
  </r>
  <r>
    <s v="Castro, Blanca Estela Navarro Pimentel de-dic-2023"/>
    <x v="3"/>
    <x v="3"/>
    <d v="2023-12-01T00:00:00"/>
    <x v="0"/>
    <b v="1"/>
    <m/>
    <x v="0"/>
    <x v="1"/>
    <m/>
    <n v="1"/>
    <m/>
    <n v="0"/>
    <x v="0"/>
    <s v="Activo"/>
    <s v="Activo"/>
  </r>
  <r>
    <s v="García, Alicia Martínez de-dic-2023"/>
    <x v="4"/>
    <x v="3"/>
    <d v="2023-12-01T00:00:00"/>
    <x v="0"/>
    <b v="1"/>
    <m/>
    <x v="0"/>
    <x v="1"/>
    <m/>
    <n v="1"/>
    <m/>
    <n v="0"/>
    <x v="0"/>
    <s v="Activo"/>
    <s v="Activo"/>
  </r>
  <r>
    <s v="García, Mayra-dic-2023"/>
    <x v="5"/>
    <x v="3"/>
    <d v="2023-12-01T00:00:00"/>
    <x v="0"/>
    <b v="1"/>
    <m/>
    <x v="0"/>
    <x v="1"/>
    <m/>
    <n v="1"/>
    <m/>
    <n v="0"/>
    <x v="0"/>
    <s v="Activo"/>
    <s v="Activo"/>
  </r>
  <r>
    <s v="Garnica Treviño, Irma-dic-2023"/>
    <x v="6"/>
    <x v="3"/>
    <d v="2023-12-01T00:00:00"/>
    <x v="0"/>
    <b v="1"/>
    <m/>
    <x v="0"/>
    <x v="1"/>
    <m/>
    <n v="1"/>
    <m/>
    <n v="0"/>
    <x v="0"/>
    <s v="Activo"/>
    <s v="Activo"/>
  </r>
  <r>
    <s v="Guzmán, Luis-dic-2023"/>
    <x v="7"/>
    <x v="3"/>
    <d v="2023-12-01T00:00:00"/>
    <x v="0"/>
    <b v="1"/>
    <m/>
    <x v="0"/>
    <x v="1"/>
    <m/>
    <n v="1"/>
    <m/>
    <n v="0"/>
    <x v="0"/>
    <s v="Activo"/>
    <s v="Activo"/>
  </r>
  <r>
    <s v="Hernández Arellano, Eligio-dic-2023"/>
    <x v="8"/>
    <x v="3"/>
    <d v="2023-12-01T00:00:00"/>
    <x v="0"/>
    <b v="1"/>
    <m/>
    <x v="0"/>
    <x v="1"/>
    <m/>
    <n v="1"/>
    <m/>
    <n v="0"/>
    <x v="0"/>
    <s v="Activo"/>
    <s v="Activo"/>
  </r>
  <r>
    <s v="Ledezma Lucio, Anita-dic-2023"/>
    <x v="9"/>
    <x v="3"/>
    <d v="2023-12-01T00:00:00"/>
    <x v="0"/>
    <b v="1"/>
    <m/>
    <x v="0"/>
    <x v="1"/>
    <m/>
    <n v="1"/>
    <m/>
    <n v="0"/>
    <x v="0"/>
    <s v="Activo"/>
    <s v="Activo"/>
  </r>
  <r>
    <s v="Poblano, Alicia de-dic-2023"/>
    <x v="10"/>
    <x v="3"/>
    <d v="2023-12-01T00:00:00"/>
    <x v="0"/>
    <b v="0"/>
    <m/>
    <x v="0"/>
    <x v="0"/>
    <m/>
    <n v="1"/>
    <m/>
    <n v="0"/>
    <x v="0"/>
    <s v="Inactivo"/>
    <s v="Inactivo"/>
  </r>
  <r>
    <s v="Poblano, José Aarón-dic-2023"/>
    <x v="11"/>
    <x v="3"/>
    <d v="2023-12-01T00:00:00"/>
    <x v="0"/>
    <b v="1"/>
    <m/>
    <x v="0"/>
    <x v="1"/>
    <m/>
    <n v="1"/>
    <m/>
    <n v="0"/>
    <x v="0"/>
    <s v="Activo"/>
    <s v="Activo"/>
  </r>
  <r>
    <s v="Reta Salas, Raymundo-dic-2023"/>
    <x v="12"/>
    <x v="3"/>
    <d v="2023-12-01T00:00:00"/>
    <x v="0"/>
    <b v="1"/>
    <m/>
    <x v="0"/>
    <x v="1"/>
    <m/>
    <n v="1"/>
    <m/>
    <n v="0"/>
    <x v="0"/>
    <s v="Activo"/>
    <s v="Activo"/>
  </r>
  <r>
    <s v="Reta, Claudia Jael Elizondo Vázquez de-dic-2023"/>
    <x v="13"/>
    <x v="3"/>
    <d v="2023-12-01T00:00:00"/>
    <x v="0"/>
    <b v="1"/>
    <m/>
    <x v="0"/>
    <x v="1"/>
    <m/>
    <n v="1"/>
    <m/>
    <n v="0"/>
    <x v="0"/>
    <s v="Activo"/>
    <s v="Activo"/>
  </r>
  <r>
    <s v="Reta, Ricardo-dic-2023"/>
    <x v="14"/>
    <x v="3"/>
    <d v="2023-12-01T00:00:00"/>
    <x v="0"/>
    <b v="1"/>
    <m/>
    <x v="0"/>
    <x v="1"/>
    <m/>
    <n v="1"/>
    <m/>
    <n v="0"/>
    <x v="0"/>
    <s v="Activo"/>
    <s v="Activo"/>
  </r>
  <r>
    <s v="Rocha, Dulce de-dic-2023"/>
    <x v="15"/>
    <x v="3"/>
    <d v="2023-12-01T00:00:00"/>
    <x v="0"/>
    <b v="1"/>
    <m/>
    <x v="0"/>
    <x v="1"/>
    <m/>
    <n v="1"/>
    <m/>
    <n v="0"/>
    <x v="0"/>
    <s v="Activo"/>
    <s v="Activo"/>
  </r>
  <r>
    <s v="Rocha, Yusepe-dic-2023"/>
    <x v="16"/>
    <x v="3"/>
    <d v="2023-12-01T00:00:00"/>
    <x v="0"/>
    <b v="1"/>
    <m/>
    <x v="0"/>
    <x v="1"/>
    <m/>
    <n v="1"/>
    <m/>
    <n v="0"/>
    <x v="0"/>
    <s v="Activo"/>
    <s v="Activo"/>
  </r>
  <r>
    <s v="Rosas, Alejandra Zamudio de-dic-2023"/>
    <x v="17"/>
    <x v="3"/>
    <d v="2023-12-01T00:00:00"/>
    <x v="0"/>
    <b v="1"/>
    <m/>
    <x v="0"/>
    <x v="1"/>
    <m/>
    <n v="1"/>
    <m/>
    <n v="0"/>
    <x v="0"/>
    <s v="Activo"/>
    <s v="Activo"/>
  </r>
  <r>
    <s v="Soria Liguez, Jaime-dic-2023"/>
    <x v="18"/>
    <x v="3"/>
    <d v="2023-12-01T00:00:00"/>
    <x v="0"/>
    <b v="1"/>
    <n v="2"/>
    <x v="1"/>
    <x v="52"/>
    <m/>
    <n v="1"/>
    <m/>
    <n v="0"/>
    <x v="32"/>
    <s v="Activo"/>
    <s v="Activo"/>
  </r>
  <r>
    <s v="Soria Orozco, Guillermo Andrés-dic-2023"/>
    <x v="19"/>
    <x v="3"/>
    <d v="2023-12-01T00:00:00"/>
    <x v="0"/>
    <b v="1"/>
    <m/>
    <x v="0"/>
    <x v="1"/>
    <m/>
    <n v="1"/>
    <m/>
    <n v="0"/>
    <x v="0"/>
    <s v="Activo"/>
    <s v="Activo"/>
  </r>
  <r>
    <s v="Soria, Delia Ortega de-dic-2023"/>
    <x v="20"/>
    <x v="3"/>
    <d v="2023-12-01T00:00:00"/>
    <x v="0"/>
    <b v="1"/>
    <n v="1"/>
    <x v="1"/>
    <x v="53"/>
    <m/>
    <n v="1"/>
    <m/>
    <n v="0"/>
    <x v="33"/>
    <s v="Activo"/>
    <s v="Activo"/>
  </r>
  <r>
    <s v="Vázquez, Isabel Herrera de-dic-2023"/>
    <x v="21"/>
    <x v="3"/>
    <d v="2023-12-01T00:00:00"/>
    <x v="0"/>
    <b v="1"/>
    <m/>
    <x v="0"/>
    <x v="1"/>
    <m/>
    <n v="1"/>
    <m/>
    <n v="0"/>
    <x v="0"/>
    <s v="Activo"/>
    <s v="Activo"/>
  </r>
  <r>
    <s v="Zamudio García, Thalía Elizabeth-dic-2023"/>
    <x v="22"/>
    <x v="3"/>
    <d v="2023-12-01T00:00:00"/>
    <x v="0"/>
    <b v="1"/>
    <m/>
    <x v="0"/>
    <x v="1"/>
    <m/>
    <n v="1"/>
    <m/>
    <n v="0"/>
    <x v="0"/>
    <s v="Activo"/>
    <s v="Activo"/>
  </r>
  <r>
    <s v="Blanco, Isabel-dic-2023"/>
    <x v="23"/>
    <x v="3"/>
    <d v="2023-12-01T00:00:00"/>
    <x v="0"/>
    <b v="1"/>
    <m/>
    <x v="0"/>
    <x v="1"/>
    <m/>
    <n v="2"/>
    <m/>
    <n v="0"/>
    <x v="0"/>
    <s v="Activo"/>
    <s v="Activo"/>
  </r>
  <r>
    <s v="Diosdado Torres, Margarita-dic-2023"/>
    <x v="24"/>
    <x v="3"/>
    <d v="2023-12-01T00:00:00"/>
    <x v="0"/>
    <b v="1"/>
    <m/>
    <x v="0"/>
    <x v="0"/>
    <m/>
    <n v="2"/>
    <m/>
    <n v="0"/>
    <x v="0"/>
    <s v="Activo"/>
    <s v="Activo"/>
  </r>
  <r>
    <s v="Gaytán Diosdado, Gloria-dic-2023"/>
    <x v="25"/>
    <x v="3"/>
    <d v="2023-12-01T00:00:00"/>
    <x v="0"/>
    <b v="1"/>
    <m/>
    <x v="0"/>
    <x v="0"/>
    <m/>
    <n v="2"/>
    <m/>
    <n v="0"/>
    <x v="0"/>
    <s v="Activo"/>
    <s v="Activo"/>
  </r>
  <r>
    <s v="Lázaro, Patricia de-dic-2023"/>
    <x v="26"/>
    <x v="3"/>
    <d v="2023-12-01T00:00:00"/>
    <x v="0"/>
    <b v="1"/>
    <m/>
    <x v="0"/>
    <x v="1"/>
    <m/>
    <n v="2"/>
    <m/>
    <n v="0"/>
    <x v="0"/>
    <s v="Activo"/>
    <s v="Activo"/>
  </r>
  <r>
    <s v="Liñán Cortina, Julia-dic-2023"/>
    <x v="27"/>
    <x v="3"/>
    <d v="2023-12-01T00:00:00"/>
    <x v="0"/>
    <b v="1"/>
    <n v="1"/>
    <x v="1"/>
    <x v="54"/>
    <m/>
    <n v="2"/>
    <m/>
    <n v="0"/>
    <x v="34"/>
    <s v="Activo"/>
    <s v="Activo"/>
  </r>
  <r>
    <s v="Martínez, Guadalupe de-dic-2023"/>
    <x v="28"/>
    <x v="3"/>
    <d v="2023-12-01T00:00:00"/>
    <x v="0"/>
    <b v="1"/>
    <m/>
    <x v="0"/>
    <x v="1"/>
    <m/>
    <n v="2"/>
    <m/>
    <n v="0"/>
    <x v="0"/>
    <s v="Activo"/>
    <s v="Activo"/>
  </r>
  <r>
    <s v="Martínez, Jesús Iván-dic-2023"/>
    <x v="29"/>
    <x v="3"/>
    <d v="2023-12-01T00:00:00"/>
    <x v="0"/>
    <b v="0"/>
    <m/>
    <x v="0"/>
    <x v="0"/>
    <m/>
    <n v="2"/>
    <m/>
    <n v="0"/>
    <x v="0"/>
    <s v="Inactivo"/>
    <s v="Inactivo"/>
  </r>
  <r>
    <s v="Medina Torres, Juan-dic-2023"/>
    <x v="30"/>
    <x v="3"/>
    <d v="2023-12-01T00:00:00"/>
    <x v="0"/>
    <b v="1"/>
    <m/>
    <x v="0"/>
    <x v="1"/>
    <m/>
    <n v="2"/>
    <m/>
    <n v="0"/>
    <x v="0"/>
    <s v="Activo"/>
    <s v="Activo"/>
  </r>
  <r>
    <s v="Medina, María Luisa Rodríguez Ornelas de-dic-2023"/>
    <x v="31"/>
    <x v="3"/>
    <d v="2023-12-01T00:00:00"/>
    <x v="0"/>
    <b v="1"/>
    <m/>
    <x v="0"/>
    <x v="1"/>
    <m/>
    <n v="2"/>
    <m/>
    <n v="0"/>
    <x v="0"/>
    <s v="Activo"/>
    <s v="Activo"/>
  </r>
  <r>
    <s v="Nieto, Alejandra de-dic-2023"/>
    <x v="32"/>
    <x v="3"/>
    <d v="2023-12-01T00:00:00"/>
    <x v="0"/>
    <b v="1"/>
    <m/>
    <x v="0"/>
    <x v="1"/>
    <m/>
    <n v="2"/>
    <m/>
    <n v="0"/>
    <x v="0"/>
    <s v="Activo"/>
    <s v="Activo"/>
  </r>
  <r>
    <s v="Orduño Garza, Juan-dic-2023"/>
    <x v="33"/>
    <x v="3"/>
    <d v="2023-12-01T00:00:00"/>
    <x v="0"/>
    <b v="1"/>
    <m/>
    <x v="0"/>
    <x v="1"/>
    <m/>
    <n v="2"/>
    <m/>
    <n v="0"/>
    <x v="0"/>
    <s v="Activo"/>
    <s v="Activo"/>
  </r>
  <r>
    <s v="Orduño Molina, Jerome-dic-2023"/>
    <x v="34"/>
    <x v="3"/>
    <d v="2023-12-01T00:00:00"/>
    <x v="0"/>
    <b v="1"/>
    <m/>
    <x v="0"/>
    <x v="1"/>
    <m/>
    <n v="2"/>
    <m/>
    <n v="0"/>
    <x v="0"/>
    <s v="Activo"/>
    <s v="Activo"/>
  </r>
  <r>
    <s v="Orduño Molina, Jonathan Israel-dic-2023"/>
    <x v="35"/>
    <x v="3"/>
    <d v="2023-12-01T00:00:00"/>
    <x v="0"/>
    <b v="1"/>
    <n v="1"/>
    <x v="1"/>
    <x v="17"/>
    <m/>
    <n v="2"/>
    <m/>
    <n v="0"/>
    <x v="35"/>
    <s v="Activo"/>
    <s v="Activo"/>
  </r>
  <r>
    <s v="Orduño, Debany Cortinas Delgadillo de-dic-2023"/>
    <x v="36"/>
    <x v="3"/>
    <d v="2023-12-01T00:00:00"/>
    <x v="0"/>
    <b v="1"/>
    <n v="1"/>
    <x v="1"/>
    <x v="55"/>
    <m/>
    <n v="2"/>
    <m/>
    <n v="0"/>
    <x v="4"/>
    <s v="Activo"/>
    <s v="Activo"/>
  </r>
  <r>
    <s v="Orduño, Joshua-dic-2023"/>
    <x v="37"/>
    <x v="3"/>
    <d v="2023-12-01T00:00:00"/>
    <x v="0"/>
    <b v="1"/>
    <m/>
    <x v="0"/>
    <x v="1"/>
    <m/>
    <n v="2"/>
    <m/>
    <n v="0"/>
    <x v="0"/>
    <s v="Activo"/>
    <s v="Activo"/>
  </r>
  <r>
    <s v="Orduño, Nora de-dic-2023"/>
    <x v="38"/>
    <x v="3"/>
    <d v="2023-12-01T00:00:00"/>
    <x v="0"/>
    <b v="1"/>
    <m/>
    <x v="0"/>
    <x v="1"/>
    <m/>
    <n v="2"/>
    <m/>
    <n v="0"/>
    <x v="0"/>
    <s v="Activo"/>
    <s v="Activo"/>
  </r>
  <r>
    <s v="Robles, Teresa-dic-2023"/>
    <x v="39"/>
    <x v="3"/>
    <d v="2023-12-01T00:00:00"/>
    <x v="0"/>
    <b v="1"/>
    <m/>
    <x v="0"/>
    <x v="1"/>
    <m/>
    <n v="2"/>
    <m/>
    <n v="0"/>
    <x v="0"/>
    <s v="Activo"/>
    <s v="Activo"/>
  </r>
  <r>
    <s v="Rodríguez, Bertha-dic-2023"/>
    <x v="40"/>
    <x v="3"/>
    <d v="2023-12-01T00:00:00"/>
    <x v="0"/>
    <b v="1"/>
    <m/>
    <x v="0"/>
    <x v="1"/>
    <m/>
    <n v="2"/>
    <m/>
    <n v="0"/>
    <x v="0"/>
    <s v="Activo"/>
    <s v="Activo"/>
  </r>
  <r>
    <s v="Ruíz Aldaco, Alan Israel-dic-2023"/>
    <x v="41"/>
    <x v="3"/>
    <d v="2023-12-01T00:00:00"/>
    <x v="0"/>
    <b v="1"/>
    <n v="2"/>
    <x v="1"/>
    <x v="20"/>
    <m/>
    <n v="2"/>
    <m/>
    <n v="0"/>
    <x v="6"/>
    <s v="Activo"/>
    <s v="Activo"/>
  </r>
  <r>
    <s v="Ruíz, Merary Rubí Sánchez Sosa de-dic-2023"/>
    <x v="42"/>
    <x v="3"/>
    <d v="2023-12-01T00:00:00"/>
    <x v="0"/>
    <b v="1"/>
    <n v="4"/>
    <x v="1"/>
    <x v="25"/>
    <m/>
    <n v="2"/>
    <m/>
    <n v="0"/>
    <x v="8"/>
    <s v="Activo"/>
    <s v="Activo"/>
  </r>
  <r>
    <s v="Serrano, Beatriz Adriana Vázquez Reynoso de-dic-2023"/>
    <x v="43"/>
    <x v="3"/>
    <d v="2023-12-01T00:00:00"/>
    <x v="0"/>
    <b v="1"/>
    <m/>
    <x v="0"/>
    <x v="1"/>
    <m/>
    <n v="2"/>
    <m/>
    <n v="0"/>
    <x v="0"/>
    <s v="Activo"/>
    <s v="Activo"/>
  </r>
  <r>
    <s v="Acevedo, María Antonia Martínez Alamilla de-dic-2023"/>
    <x v="45"/>
    <x v="3"/>
    <d v="2023-12-01T00:00:00"/>
    <x v="0"/>
    <b v="1"/>
    <m/>
    <x v="0"/>
    <x v="0"/>
    <m/>
    <n v="3"/>
    <m/>
    <n v="0"/>
    <x v="0"/>
    <s v="Activo"/>
    <s v="Activo"/>
  </r>
  <r>
    <s v="Bello, Reina-dic-2023"/>
    <x v="46"/>
    <x v="3"/>
    <d v="2023-12-01T00:00:00"/>
    <x v="0"/>
    <b v="1"/>
    <m/>
    <x v="0"/>
    <x v="1"/>
    <m/>
    <n v="3"/>
    <m/>
    <n v="0"/>
    <x v="0"/>
    <s v="Activo"/>
    <s v="Activo"/>
  </r>
  <r>
    <s v="Contreras, Elida-dic-2023"/>
    <x v="47"/>
    <x v="3"/>
    <d v="2023-12-01T00:00:00"/>
    <x v="0"/>
    <b v="1"/>
    <m/>
    <x v="0"/>
    <x v="1"/>
    <m/>
    <n v="3"/>
    <m/>
    <n v="0"/>
    <x v="0"/>
    <s v="Activo"/>
    <s v="Activo"/>
  </r>
  <r>
    <s v="Delgado Guerrero, María Magdalena-dic-2023"/>
    <x v="48"/>
    <x v="3"/>
    <d v="2023-12-01T00:00:00"/>
    <x v="0"/>
    <b v="0"/>
    <m/>
    <x v="0"/>
    <x v="0"/>
    <m/>
    <n v="3"/>
    <m/>
    <n v="0"/>
    <x v="0"/>
    <s v=""/>
    <s v="Inactivo"/>
  </r>
  <r>
    <s v="Faz Castañeda, José Alfredo-dic-2023"/>
    <x v="49"/>
    <x v="3"/>
    <d v="2023-12-01T00:00:00"/>
    <x v="0"/>
    <b v="1"/>
    <s v=""/>
    <x v="0"/>
    <x v="0"/>
    <s v=""/>
    <n v="3"/>
    <m/>
    <n v="0"/>
    <x v="0"/>
    <s v="Activo"/>
    <s v="Activo"/>
  </r>
  <r>
    <s v="Faz, Marinela Castañeda Arteaga de-dic-2023"/>
    <x v="50"/>
    <x v="3"/>
    <d v="2023-12-01T00:00:00"/>
    <x v="0"/>
    <b v="1"/>
    <n v="3"/>
    <x v="1"/>
    <x v="51"/>
    <s v=""/>
    <n v="3"/>
    <m/>
    <n v="0"/>
    <x v="29"/>
    <s v="Activo"/>
    <s v="Activo"/>
  </r>
  <r>
    <s v="Gámez Montoya, Abel-dic-2023"/>
    <x v="51"/>
    <x v="3"/>
    <d v="2023-12-01T00:00:00"/>
    <x v="0"/>
    <b v="1"/>
    <m/>
    <x v="0"/>
    <x v="1"/>
    <m/>
    <n v="3"/>
    <m/>
    <n v="0"/>
    <x v="0"/>
    <s v="Activo"/>
    <s v="Activo"/>
  </r>
  <r>
    <s v="Gámez, Viridiana de-dic-2023"/>
    <x v="52"/>
    <x v="3"/>
    <d v="2023-12-01T00:00:00"/>
    <x v="0"/>
    <b v="1"/>
    <m/>
    <x v="0"/>
    <x v="1"/>
    <m/>
    <n v="3"/>
    <m/>
    <n v="0"/>
    <x v="0"/>
    <s v="Activo"/>
    <s v="Activo"/>
  </r>
  <r>
    <s v="García Rodarte, Marco Antonio-dic-2023"/>
    <x v="53"/>
    <x v="3"/>
    <d v="2023-12-01T00:00:00"/>
    <x v="0"/>
    <b v="1"/>
    <m/>
    <x v="0"/>
    <x v="1"/>
    <m/>
    <n v="3"/>
    <m/>
    <n v="0"/>
    <x v="0"/>
    <s v="Activo"/>
    <s v="Activo"/>
  </r>
  <r>
    <s v="García, Rosa María Rodarte de-dic-2023"/>
    <x v="54"/>
    <x v="3"/>
    <d v="2023-12-01T00:00:00"/>
    <x v="0"/>
    <b v="1"/>
    <m/>
    <x v="0"/>
    <x v="1"/>
    <m/>
    <n v="3"/>
    <m/>
    <n v="0"/>
    <x v="0"/>
    <s v="Activo"/>
    <s v="Activo"/>
  </r>
  <r>
    <s v="Guerra, Lucy-dic-2023"/>
    <x v="55"/>
    <x v="3"/>
    <d v="2023-12-01T00:00:00"/>
    <x v="0"/>
    <b v="1"/>
    <m/>
    <x v="0"/>
    <x v="1"/>
    <m/>
    <n v="3"/>
    <m/>
    <n v="0"/>
    <x v="0"/>
    <s v="Activo"/>
    <s v="Activo"/>
  </r>
  <r>
    <s v="Lara Alemán, Linda Sarahí-dic-2023"/>
    <x v="56"/>
    <x v="3"/>
    <d v="2023-12-01T00:00:00"/>
    <x v="0"/>
    <b v="1"/>
    <s v=""/>
    <x v="0"/>
    <x v="0"/>
    <s v=""/>
    <n v="3"/>
    <m/>
    <n v="0"/>
    <x v="0"/>
    <s v="Activo"/>
    <s v="Activo"/>
  </r>
  <r>
    <s v="Lara Alemán, Maydi Merari-dic-2023"/>
    <x v="57"/>
    <x v="3"/>
    <d v="2023-12-01T00:00:00"/>
    <x v="0"/>
    <b v="1"/>
    <s v=""/>
    <x v="0"/>
    <x v="0"/>
    <s v=""/>
    <n v="3"/>
    <m/>
    <n v="0"/>
    <x v="0"/>
    <s v="Activo"/>
    <s v="Activo"/>
  </r>
  <r>
    <s v="Lara Enriquez, José Mario-dic-2023"/>
    <x v="58"/>
    <x v="3"/>
    <d v="2023-12-01T00:00:00"/>
    <x v="0"/>
    <b v="1"/>
    <s v=""/>
    <x v="1"/>
    <x v="41"/>
    <s v=""/>
    <n v="3"/>
    <m/>
    <n v="0"/>
    <x v="18"/>
    <s v="Activo"/>
    <s v="Activo"/>
  </r>
  <r>
    <s v="Lara, María del Refugio Alemán de-dic-2023"/>
    <x v="59"/>
    <x v="3"/>
    <d v="2023-12-01T00:00:00"/>
    <x v="0"/>
    <b v="1"/>
    <s v=""/>
    <x v="0"/>
    <x v="0"/>
    <m/>
    <n v="3"/>
    <m/>
    <n v="0"/>
    <x v="0"/>
    <s v="Activo"/>
    <s v="Activo"/>
  </r>
  <r>
    <s v="Molina Durán, Gloria-dic-2023"/>
    <x v="60"/>
    <x v="3"/>
    <d v="2023-12-01T00:00:00"/>
    <x v="0"/>
    <b v="1"/>
    <n v="3"/>
    <x v="1"/>
    <x v="56"/>
    <m/>
    <n v="3"/>
    <m/>
    <n v="0"/>
    <x v="36"/>
    <s v="Activo"/>
    <s v="Activo"/>
  </r>
  <r>
    <s v="Ordoñez, María de la Cruz Corona Zepeda de-dic-2023"/>
    <x v="61"/>
    <x v="3"/>
    <d v="2023-12-01T00:00:00"/>
    <x v="0"/>
    <b v="1"/>
    <n v="1"/>
    <x v="0"/>
    <x v="0"/>
    <m/>
    <n v="3"/>
    <m/>
    <n v="0"/>
    <x v="0"/>
    <s v="Activo"/>
    <s v="Activo"/>
  </r>
  <r>
    <s v="Peña, Eliezer-dic-2023"/>
    <x v="62"/>
    <x v="3"/>
    <d v="2023-12-01T00:00:00"/>
    <x v="0"/>
    <b v="1"/>
    <m/>
    <x v="0"/>
    <x v="1"/>
    <m/>
    <n v="3"/>
    <m/>
    <n v="0"/>
    <x v="0"/>
    <s v="Activo"/>
    <s v="Activo"/>
  </r>
  <r>
    <s v="Peña, Jessica de-dic-2023"/>
    <x v="63"/>
    <x v="3"/>
    <d v="2023-12-01T00:00:00"/>
    <x v="0"/>
    <b v="1"/>
    <m/>
    <x v="0"/>
    <x v="1"/>
    <m/>
    <n v="3"/>
    <m/>
    <n v="0"/>
    <x v="0"/>
    <s v="Activo"/>
    <s v="Activo"/>
  </r>
  <r>
    <s v="Peña, Víctor Axel-dic-2023"/>
    <x v="64"/>
    <x v="3"/>
    <d v="2023-12-01T00:00:00"/>
    <x v="0"/>
    <b v="1"/>
    <m/>
    <x v="0"/>
    <x v="1"/>
    <m/>
    <n v="3"/>
    <m/>
    <n v="0"/>
    <x v="0"/>
    <s v="Activo"/>
    <s v="Activo"/>
  </r>
  <r>
    <s v="Rdz Salazar, Yaretzi-dic-2023"/>
    <x v="65"/>
    <x v="3"/>
    <d v="2023-12-01T00:00:00"/>
    <x v="0"/>
    <b v="1"/>
    <m/>
    <x v="0"/>
    <x v="1"/>
    <m/>
    <n v="3"/>
    <m/>
    <n v="0"/>
    <x v="0"/>
    <s v="Activo"/>
    <s v="Activo"/>
  </r>
  <r>
    <s v="Rebolloso, Perla-dic-2023"/>
    <x v="66"/>
    <x v="3"/>
    <d v="2023-12-01T00:00:00"/>
    <x v="0"/>
    <b v="1"/>
    <m/>
    <x v="0"/>
    <x v="1"/>
    <m/>
    <n v="3"/>
    <m/>
    <n v="0"/>
    <x v="0"/>
    <s v="Activo"/>
    <s v="Activo"/>
  </r>
  <r>
    <s v="Salazar, Alicia de-dic-2023"/>
    <x v="67"/>
    <x v="3"/>
    <d v="2023-12-01T00:00:00"/>
    <x v="0"/>
    <b v="1"/>
    <m/>
    <x v="0"/>
    <x v="1"/>
    <m/>
    <n v="3"/>
    <m/>
    <n v="0"/>
    <x v="0"/>
    <s v="Activo"/>
    <s v="Activo"/>
  </r>
  <r>
    <s v="Soto Morales, Magdaleno-dic-2023"/>
    <x v="68"/>
    <x v="3"/>
    <d v="2023-12-01T00:00:00"/>
    <x v="0"/>
    <b v="1"/>
    <m/>
    <x v="0"/>
    <x v="1"/>
    <m/>
    <n v="3"/>
    <m/>
    <n v="0"/>
    <x v="0"/>
    <s v="Activo"/>
    <s v="Activo"/>
  </r>
  <r>
    <s v="Soto, María Antonieta de-dic-2023"/>
    <x v="69"/>
    <x v="3"/>
    <d v="2023-12-01T00:00:00"/>
    <x v="0"/>
    <b v="1"/>
    <m/>
    <x v="0"/>
    <x v="1"/>
    <m/>
    <n v="3"/>
    <m/>
    <n v="0"/>
    <x v="0"/>
    <s v="Activo"/>
    <s v="Activo"/>
  </r>
  <r>
    <s v="Vidal Muñoz, Benjamín-dic-2023"/>
    <x v="70"/>
    <x v="3"/>
    <d v="2023-12-01T00:00:00"/>
    <x v="0"/>
    <b v="1"/>
    <n v="1"/>
    <x v="1"/>
    <x v="20"/>
    <m/>
    <n v="3"/>
    <m/>
    <n v="0"/>
    <x v="6"/>
    <s v="Activo"/>
    <s v="Activo"/>
  </r>
  <r>
    <s v="Vidal, María Teresa Villanueva Rodríguez de-dic-2023"/>
    <x v="71"/>
    <x v="3"/>
    <d v="2023-12-01T00:00:00"/>
    <x v="0"/>
    <b v="1"/>
    <m/>
    <x v="0"/>
    <x v="0"/>
    <m/>
    <n v="3"/>
    <m/>
    <n v="0"/>
    <x v="0"/>
    <s v="Activo"/>
    <s v="Activo"/>
  </r>
  <r>
    <s v="Zúñiga, Juanita-dic-2023"/>
    <x v="72"/>
    <x v="3"/>
    <d v="2023-12-01T00:00:00"/>
    <x v="0"/>
    <b v="1"/>
    <n v="1"/>
    <x v="2"/>
    <x v="18"/>
    <m/>
    <n v="3"/>
    <m/>
    <n v="0"/>
    <x v="0"/>
    <s v="Activo"/>
    <s v="Activo"/>
  </r>
  <r>
    <s v="Campos Solis, Octavia-dic-2023"/>
    <x v="73"/>
    <x v="3"/>
    <d v="2023-12-01T00:00:00"/>
    <x v="0"/>
    <b v="1"/>
    <m/>
    <x v="0"/>
    <x v="1"/>
    <m/>
    <n v="4"/>
    <m/>
    <n v="0"/>
    <x v="0"/>
    <s v="Activo"/>
    <s v="Activo"/>
  </r>
  <r>
    <s v="Carreón Galindo, Octavio-dic-2023"/>
    <x v="74"/>
    <x v="3"/>
    <d v="2023-12-01T00:00:00"/>
    <x v="0"/>
    <b v="1"/>
    <m/>
    <x v="0"/>
    <x v="1"/>
    <m/>
    <n v="4"/>
    <m/>
    <n v="0"/>
    <x v="0"/>
    <s v="Activo"/>
    <s v="Activo"/>
  </r>
  <r>
    <s v="Carreón, Karina Marlene Silva Gutiérrez de-dic-2023"/>
    <x v="75"/>
    <x v="3"/>
    <d v="2023-12-01T00:00:00"/>
    <x v="0"/>
    <b v="1"/>
    <m/>
    <x v="1"/>
    <x v="26"/>
    <m/>
    <n v="4"/>
    <m/>
    <n v="0"/>
    <x v="37"/>
    <s v="Activo"/>
    <s v="Activo"/>
  </r>
  <r>
    <s v="de la Fuente Gallardo, José Samuel-dic-2023"/>
    <x v="76"/>
    <x v="3"/>
    <d v="2023-12-01T00:00:00"/>
    <x v="0"/>
    <b v="1"/>
    <m/>
    <x v="0"/>
    <x v="1"/>
    <m/>
    <n v="4"/>
    <m/>
    <n v="0"/>
    <x v="0"/>
    <s v="Activo"/>
    <s v="Activo"/>
  </r>
  <r>
    <s v="de la Fuente, Leticia de-dic-2023"/>
    <x v="77"/>
    <x v="3"/>
    <d v="2023-12-01T00:00:00"/>
    <x v="0"/>
    <b v="1"/>
    <m/>
    <x v="0"/>
    <x v="1"/>
    <m/>
    <n v="4"/>
    <m/>
    <n v="0"/>
    <x v="0"/>
    <s v="Activo"/>
    <s v="Activo"/>
  </r>
  <r>
    <s v="de Santiago Marrero, María de la Luz-dic-2023"/>
    <x v="78"/>
    <x v="3"/>
    <d v="2023-12-01T00:00:00"/>
    <x v="0"/>
    <b v="1"/>
    <m/>
    <x v="0"/>
    <x v="0"/>
    <m/>
    <n v="4"/>
    <m/>
    <n v="0"/>
    <x v="0"/>
    <s v="Activo"/>
    <s v="Activo"/>
  </r>
  <r>
    <s v="Garza Rodríguez, Daniel-dic-2023"/>
    <x v="79"/>
    <x v="3"/>
    <d v="2023-12-01T00:00:00"/>
    <x v="0"/>
    <b v="1"/>
    <n v="2"/>
    <x v="1"/>
    <x v="57"/>
    <m/>
    <n v="4"/>
    <m/>
    <n v="0"/>
    <x v="38"/>
    <s v="Activo"/>
    <s v="Activo"/>
  </r>
  <r>
    <s v="Garza Salazar, Olivia-dic-2023"/>
    <x v="80"/>
    <x v="3"/>
    <d v="2023-12-01T00:00:00"/>
    <x v="0"/>
    <b v="1"/>
    <m/>
    <x v="0"/>
    <x v="0"/>
    <m/>
    <n v="4"/>
    <m/>
    <n v="0"/>
    <x v="0"/>
    <s v="Activo"/>
    <s v="Activo"/>
  </r>
  <r>
    <s v="Garza, María Magdalena Coronado Salas de-dic-2023"/>
    <x v="81"/>
    <x v="3"/>
    <d v="2023-12-01T00:00:00"/>
    <x v="0"/>
    <b v="1"/>
    <n v="2"/>
    <x v="1"/>
    <x v="17"/>
    <m/>
    <n v="4"/>
    <m/>
    <n v="0"/>
    <x v="35"/>
    <s v="Activo"/>
    <s v="Activo"/>
  </r>
  <r>
    <s v="Marroquín Villarreal, José Alben-dic-2023"/>
    <x v="82"/>
    <x v="3"/>
    <d v="2023-12-01T00:00:00"/>
    <x v="0"/>
    <b v="1"/>
    <n v="1"/>
    <x v="0"/>
    <x v="0"/>
    <m/>
    <n v="4"/>
    <m/>
    <n v="0"/>
    <x v="0"/>
    <s v="Activo"/>
    <s v="Activo"/>
  </r>
  <r>
    <s v="Marroquín, Maria de Jesús Sánchez de-dic-2023"/>
    <x v="83"/>
    <x v="3"/>
    <d v="2023-12-01T00:00:00"/>
    <x v="0"/>
    <b v="1"/>
    <m/>
    <x v="0"/>
    <x v="0"/>
    <m/>
    <n v="4"/>
    <m/>
    <n v="0"/>
    <x v="0"/>
    <s v="Activo"/>
    <s v="Activo"/>
  </r>
  <r>
    <s v="Martínez Rodríguez, María del Socorro-dic-2023"/>
    <x v="84"/>
    <x v="3"/>
    <d v="2023-12-01T00:00:00"/>
    <x v="0"/>
    <b v="1"/>
    <m/>
    <x v="0"/>
    <x v="0"/>
    <m/>
    <n v="4"/>
    <m/>
    <n v="0"/>
    <x v="0"/>
    <s v="Activo"/>
    <s v="Activo"/>
  </r>
  <r>
    <s v="Medina Moreno, Daniel-dic-2023"/>
    <x v="85"/>
    <x v="3"/>
    <d v="2023-12-01T00:00:00"/>
    <x v="0"/>
    <b v="1"/>
    <m/>
    <x v="0"/>
    <x v="0"/>
    <m/>
    <n v="4"/>
    <m/>
    <n v="0"/>
    <x v="0"/>
    <s v="Activo"/>
    <s v="Activo"/>
  </r>
  <r>
    <s v="Medina Oviedo, Scarlett Scilanie-dic-2023"/>
    <x v="86"/>
    <x v="3"/>
    <d v="2023-12-01T00:00:00"/>
    <x v="0"/>
    <b v="1"/>
    <m/>
    <x v="0"/>
    <x v="0"/>
    <m/>
    <n v="4"/>
    <m/>
    <n v="0"/>
    <x v="0"/>
    <s v="Activo"/>
    <s v="Activo"/>
  </r>
  <r>
    <s v="Medina, Priscila Raquel Oviedo Canizales de-dic-2023"/>
    <x v="87"/>
    <x v="3"/>
    <d v="2023-12-01T00:00:00"/>
    <x v="0"/>
    <b v="1"/>
    <n v="4"/>
    <x v="1"/>
    <x v="3"/>
    <s v="Enfermedad"/>
    <n v="4"/>
    <m/>
    <n v="0"/>
    <x v="39"/>
    <s v="Activo"/>
    <s v="Activo"/>
  </r>
  <r>
    <s v="Méndez Pardo, Jesús-dic-2023"/>
    <x v="88"/>
    <x v="3"/>
    <d v="2023-12-01T00:00:00"/>
    <x v="0"/>
    <b v="1"/>
    <n v="1"/>
    <x v="0"/>
    <x v="0"/>
    <m/>
    <n v="4"/>
    <m/>
    <n v="0"/>
    <x v="0"/>
    <s v="Activo"/>
    <s v="Activo"/>
  </r>
  <r>
    <s v="Méndez, María Enriqueta García Estrada de-dic-2023"/>
    <x v="89"/>
    <x v="3"/>
    <d v="2023-12-01T00:00:00"/>
    <x v="0"/>
    <b v="1"/>
    <m/>
    <x v="0"/>
    <x v="0"/>
    <m/>
    <n v="4"/>
    <m/>
    <n v="0"/>
    <x v="0"/>
    <s v="Activo"/>
    <s v="Activo"/>
  </r>
  <r>
    <s v="Olivo, Diana Elizabeth Marroquín de-dic-2023"/>
    <x v="90"/>
    <x v="3"/>
    <d v="2023-12-01T00:00:00"/>
    <x v="0"/>
    <b v="1"/>
    <m/>
    <x v="0"/>
    <x v="0"/>
    <m/>
    <n v="4"/>
    <m/>
    <n v="0"/>
    <x v="0"/>
    <s v="Activo"/>
    <s v="Activo"/>
  </r>
  <r>
    <s v="Puebla Martínez, Luis Octavio-dic-2023"/>
    <x v="91"/>
    <x v="3"/>
    <d v="2023-12-01T00:00:00"/>
    <x v="0"/>
    <b v="1"/>
    <m/>
    <x v="0"/>
    <x v="0"/>
    <m/>
    <n v="4"/>
    <m/>
    <n v="0"/>
    <x v="0"/>
    <s v="Activo"/>
    <s v="Activo"/>
  </r>
  <r>
    <s v="Sifuentes, Irene Salas Álvarez de-dic-2023"/>
    <x v="92"/>
    <x v="3"/>
    <d v="2023-12-01T00:00:00"/>
    <x v="0"/>
    <b v="1"/>
    <m/>
    <x v="1"/>
    <x v="5"/>
    <s v="Enfermedad"/>
    <n v="4"/>
    <m/>
    <n v="0"/>
    <x v="40"/>
    <s v="Activo"/>
    <s v="Activo"/>
  </r>
  <r>
    <s v="Silva, Luis-dic-2023"/>
    <x v="93"/>
    <x v="3"/>
    <d v="2023-12-01T00:00:00"/>
    <x v="0"/>
    <b v="0"/>
    <m/>
    <x v="0"/>
    <x v="0"/>
    <m/>
    <n v="4"/>
    <m/>
    <n v="0"/>
    <x v="0"/>
    <s v="Activo"/>
    <s v="Activo"/>
  </r>
  <r>
    <s v="Silva, Patricia de-dic-2023"/>
    <x v="94"/>
    <x v="3"/>
    <d v="2023-12-01T00:00:00"/>
    <x v="0"/>
    <b v="0"/>
    <m/>
    <x v="0"/>
    <x v="0"/>
    <m/>
    <n v="4"/>
    <m/>
    <n v="0"/>
    <x v="0"/>
    <s v="Activo"/>
    <s v="Activo"/>
  </r>
  <r>
    <s v="Zamudio, Dolores García de-dic-2023"/>
    <x v="95"/>
    <x v="3"/>
    <d v="2023-12-01T00:00:00"/>
    <x v="0"/>
    <b v="1"/>
    <m/>
    <x v="0"/>
    <x v="1"/>
    <m/>
    <n v="4"/>
    <m/>
    <n v="0"/>
    <x v="0"/>
    <s v="Activo"/>
    <s v="Activo"/>
  </r>
  <r>
    <s v="Zamudio, Dulce-dic-2023"/>
    <x v="96"/>
    <x v="3"/>
    <d v="2023-12-01T00:00:00"/>
    <x v="0"/>
    <b v="1"/>
    <m/>
    <x v="0"/>
    <x v="1"/>
    <m/>
    <n v="4"/>
    <m/>
    <n v="0"/>
    <x v="0"/>
    <s v="Activo"/>
    <s v="Activo"/>
  </r>
  <r>
    <s v="Almaráz Bocanegra, Silvino-ene-2024"/>
    <x v="0"/>
    <x v="4"/>
    <d v="2024-01-01T00:00:00"/>
    <x v="0"/>
    <b v="1"/>
    <m/>
    <x v="0"/>
    <x v="0"/>
    <m/>
    <n v="1"/>
    <m/>
    <n v="0"/>
    <x v="0"/>
    <s v="Activo"/>
    <s v="Activo"/>
  </r>
  <r>
    <s v="Carriega, Flor de-ene-2024"/>
    <x v="1"/>
    <x v="4"/>
    <d v="2024-01-01T00:00:00"/>
    <x v="0"/>
    <b v="1"/>
    <m/>
    <x v="0"/>
    <x v="1"/>
    <m/>
    <n v="1"/>
    <m/>
    <n v="0"/>
    <x v="0"/>
    <s v="Activo"/>
    <s v="Activo"/>
  </r>
  <r>
    <s v="Castro Moreno, Modesto-ene-2024"/>
    <x v="2"/>
    <x v="4"/>
    <d v="2024-01-01T00:00:00"/>
    <x v="0"/>
    <b v="1"/>
    <m/>
    <x v="0"/>
    <x v="1"/>
    <m/>
    <n v="1"/>
    <m/>
    <n v="0"/>
    <x v="0"/>
    <s v="Activo"/>
    <s v="Activo"/>
  </r>
  <r>
    <s v="Castro, Blanca Estela Navarro Pimentel de-ene-2024"/>
    <x v="3"/>
    <x v="4"/>
    <d v="2024-01-01T00:00:00"/>
    <x v="0"/>
    <b v="1"/>
    <n v="1"/>
    <x v="0"/>
    <x v="1"/>
    <m/>
    <n v="1"/>
    <m/>
    <n v="0"/>
    <x v="0"/>
    <s v="Activo"/>
    <s v="Activo"/>
  </r>
  <r>
    <s v="García, Alicia Martínez de-ene-2024"/>
    <x v="4"/>
    <x v="4"/>
    <d v="2024-01-01T00:00:00"/>
    <x v="0"/>
    <b v="1"/>
    <m/>
    <x v="0"/>
    <x v="1"/>
    <m/>
    <n v="1"/>
    <m/>
    <n v="0"/>
    <x v="0"/>
    <s v="Activo"/>
    <s v="Activo"/>
  </r>
  <r>
    <s v="García, Mayra-ene-2024"/>
    <x v="5"/>
    <x v="4"/>
    <d v="2024-01-01T00:00:00"/>
    <x v="0"/>
    <b v="1"/>
    <m/>
    <x v="0"/>
    <x v="1"/>
    <m/>
    <n v="1"/>
    <m/>
    <n v="0"/>
    <x v="0"/>
    <s v="Activo"/>
    <s v="Activo"/>
  </r>
  <r>
    <s v="Garnica Treviño, Irma-ene-2024"/>
    <x v="6"/>
    <x v="4"/>
    <d v="2024-01-01T00:00:00"/>
    <x v="0"/>
    <b v="1"/>
    <m/>
    <x v="0"/>
    <x v="1"/>
    <m/>
    <n v="1"/>
    <m/>
    <n v="0"/>
    <x v="0"/>
    <s v="Activo"/>
    <s v="Activo"/>
  </r>
  <r>
    <s v="Guzmán, Luis-ene-2024"/>
    <x v="7"/>
    <x v="4"/>
    <d v="2024-01-01T00:00:00"/>
    <x v="0"/>
    <b v="1"/>
    <m/>
    <x v="0"/>
    <x v="1"/>
    <m/>
    <n v="1"/>
    <m/>
    <n v="0"/>
    <x v="0"/>
    <s v="Activo"/>
    <s v="Activo"/>
  </r>
  <r>
    <s v="Hernández Arellano, Eligio-ene-2024"/>
    <x v="8"/>
    <x v="4"/>
    <d v="2024-01-01T00:00:00"/>
    <x v="0"/>
    <b v="1"/>
    <m/>
    <x v="0"/>
    <x v="1"/>
    <m/>
    <n v="1"/>
    <m/>
    <n v="0"/>
    <x v="0"/>
    <s v="Activo"/>
    <s v="Activo"/>
  </r>
  <r>
    <s v="Ledezma Lucio, Anita-ene-2024"/>
    <x v="9"/>
    <x v="4"/>
    <d v="2024-01-01T00:00:00"/>
    <x v="0"/>
    <b v="1"/>
    <m/>
    <x v="0"/>
    <x v="1"/>
    <m/>
    <n v="1"/>
    <m/>
    <n v="0"/>
    <x v="0"/>
    <s v="Activo"/>
    <s v="Activo"/>
  </r>
  <r>
    <s v="Poblano, Alicia de-ene-2024"/>
    <x v="10"/>
    <x v="4"/>
    <d v="2024-01-01T00:00:00"/>
    <x v="0"/>
    <b v="0"/>
    <m/>
    <x v="0"/>
    <x v="0"/>
    <m/>
    <n v="1"/>
    <m/>
    <n v="0"/>
    <x v="0"/>
    <s v="Inactivo"/>
    <s v="Inactivo"/>
  </r>
  <r>
    <s v="Poblano, José Aarón-ene-2024"/>
    <x v="11"/>
    <x v="4"/>
    <d v="2024-01-01T00:00:00"/>
    <x v="0"/>
    <b v="1"/>
    <m/>
    <x v="0"/>
    <x v="1"/>
    <m/>
    <n v="1"/>
    <m/>
    <n v="0"/>
    <x v="0"/>
    <s v="Activo"/>
    <s v="Activo"/>
  </r>
  <r>
    <s v="Reta Salas, Raymundo-ene-2024"/>
    <x v="12"/>
    <x v="4"/>
    <d v="2024-01-01T00:00:00"/>
    <x v="0"/>
    <b v="1"/>
    <m/>
    <x v="0"/>
    <x v="1"/>
    <m/>
    <n v="1"/>
    <m/>
    <n v="0"/>
    <x v="0"/>
    <s v="Activo"/>
    <s v="Activo"/>
  </r>
  <r>
    <s v="Reta, Claudia Jael Elizondo Vázquez de-ene-2024"/>
    <x v="13"/>
    <x v="4"/>
    <d v="2024-01-01T00:00:00"/>
    <x v="0"/>
    <b v="1"/>
    <m/>
    <x v="0"/>
    <x v="1"/>
    <m/>
    <n v="1"/>
    <m/>
    <n v="0"/>
    <x v="0"/>
    <s v="Activo"/>
    <s v="Activo"/>
  </r>
  <r>
    <s v="Reta, Ricardo-ene-2024"/>
    <x v="14"/>
    <x v="4"/>
    <d v="2024-01-01T00:00:00"/>
    <x v="0"/>
    <b v="1"/>
    <m/>
    <x v="0"/>
    <x v="1"/>
    <m/>
    <n v="1"/>
    <m/>
    <n v="0"/>
    <x v="0"/>
    <s v="Activo"/>
    <s v="Activo"/>
  </r>
  <r>
    <s v="Rocha, Dulce de-ene-2024"/>
    <x v="15"/>
    <x v="4"/>
    <d v="2024-01-01T00:00:00"/>
    <x v="0"/>
    <b v="1"/>
    <m/>
    <x v="0"/>
    <x v="1"/>
    <m/>
    <n v="1"/>
    <m/>
    <n v="0"/>
    <x v="0"/>
    <s v="Activo"/>
    <s v="Activo"/>
  </r>
  <r>
    <s v="Rocha, Yusepe-ene-2024"/>
    <x v="16"/>
    <x v="4"/>
    <d v="2024-01-01T00:00:00"/>
    <x v="0"/>
    <b v="1"/>
    <m/>
    <x v="0"/>
    <x v="1"/>
    <m/>
    <n v="1"/>
    <m/>
    <n v="0"/>
    <x v="0"/>
    <s v="Activo"/>
    <s v="Activo"/>
  </r>
  <r>
    <s v="Rosas, Alejandra Zamudio de-ene-2024"/>
    <x v="17"/>
    <x v="4"/>
    <d v="2024-01-01T00:00:00"/>
    <x v="0"/>
    <b v="1"/>
    <m/>
    <x v="0"/>
    <x v="1"/>
    <m/>
    <n v="1"/>
    <m/>
    <n v="0"/>
    <x v="0"/>
    <s v="Activo"/>
    <s v="Activo"/>
  </r>
  <r>
    <s v="Soria Liguez, Jaime-ene-2024"/>
    <x v="18"/>
    <x v="4"/>
    <d v="2024-01-01T00:00:00"/>
    <x v="0"/>
    <b v="1"/>
    <n v="2"/>
    <x v="1"/>
    <x v="39"/>
    <m/>
    <n v="1"/>
    <m/>
    <n v="0"/>
    <x v="16"/>
    <s v="Activo"/>
    <s v="Activo"/>
  </r>
  <r>
    <s v="Soria Orozco, Guillermo Andrés-ene-2024"/>
    <x v="19"/>
    <x v="4"/>
    <d v="2024-01-01T00:00:00"/>
    <x v="0"/>
    <b v="1"/>
    <m/>
    <x v="0"/>
    <x v="1"/>
    <m/>
    <n v="1"/>
    <m/>
    <n v="0"/>
    <x v="0"/>
    <s v="Activo"/>
    <s v="Activo"/>
  </r>
  <r>
    <s v="Soria, Delia Ortega de-ene-2024"/>
    <x v="20"/>
    <x v="4"/>
    <d v="2024-01-01T00:00:00"/>
    <x v="0"/>
    <b v="1"/>
    <n v="1"/>
    <x v="1"/>
    <x v="25"/>
    <m/>
    <n v="1"/>
    <m/>
    <n v="0"/>
    <x v="8"/>
    <s v="Activo"/>
    <s v="Activo"/>
  </r>
  <r>
    <s v="Vázquez, Isabel Herrera de-ene-2024"/>
    <x v="21"/>
    <x v="4"/>
    <d v="2024-01-01T00:00:00"/>
    <x v="0"/>
    <b v="1"/>
    <m/>
    <x v="0"/>
    <x v="1"/>
    <m/>
    <n v="1"/>
    <m/>
    <n v="0"/>
    <x v="0"/>
    <s v="Activo"/>
    <s v="Activo"/>
  </r>
  <r>
    <s v="Zamudio García, Thalía Elizabeth-ene-2024"/>
    <x v="22"/>
    <x v="4"/>
    <d v="2024-01-01T00:00:00"/>
    <x v="0"/>
    <b v="1"/>
    <m/>
    <x v="0"/>
    <x v="1"/>
    <m/>
    <n v="1"/>
    <m/>
    <n v="0"/>
    <x v="0"/>
    <s v="Activo"/>
    <s v="Activo"/>
  </r>
  <r>
    <s v="Blanco, Isabel-ene-2024"/>
    <x v="23"/>
    <x v="4"/>
    <d v="2024-01-01T00:00:00"/>
    <x v="0"/>
    <b v="1"/>
    <m/>
    <x v="0"/>
    <x v="1"/>
    <m/>
    <n v="2"/>
    <m/>
    <n v="0"/>
    <x v="0"/>
    <s v="Activo"/>
    <s v="Activo"/>
  </r>
  <r>
    <s v="Diosdado Torres, Margarita-ene-2024"/>
    <x v="24"/>
    <x v="4"/>
    <d v="2024-01-01T00:00:00"/>
    <x v="0"/>
    <b v="1"/>
    <m/>
    <x v="0"/>
    <x v="0"/>
    <m/>
    <n v="2"/>
    <m/>
    <n v="0"/>
    <x v="0"/>
    <s v="Activo"/>
    <s v="Activo"/>
  </r>
  <r>
    <s v="Gaytán Diosdado, Gloria-ene-2024"/>
    <x v="25"/>
    <x v="4"/>
    <d v="2024-01-01T00:00:00"/>
    <x v="0"/>
    <b v="1"/>
    <m/>
    <x v="0"/>
    <x v="0"/>
    <m/>
    <n v="2"/>
    <m/>
    <n v="0"/>
    <x v="0"/>
    <s v="Activo"/>
    <s v="Activo"/>
  </r>
  <r>
    <s v="Lázaro, Patricia de-ene-2024"/>
    <x v="26"/>
    <x v="4"/>
    <d v="2024-01-01T00:00:00"/>
    <x v="0"/>
    <b v="1"/>
    <m/>
    <x v="0"/>
    <x v="1"/>
    <m/>
    <n v="2"/>
    <m/>
    <n v="0"/>
    <x v="0"/>
    <s v="Activo"/>
    <s v="Activo"/>
  </r>
  <r>
    <s v="Liñán Cortina, Julia-ene-2024"/>
    <x v="27"/>
    <x v="4"/>
    <d v="2024-01-01T00:00:00"/>
    <x v="0"/>
    <b v="1"/>
    <n v="1"/>
    <x v="1"/>
    <x v="41"/>
    <s v="S. A. 20 hrs. Acred.: 7 hrs."/>
    <n v="2"/>
    <n v="20"/>
    <n v="7"/>
    <x v="2"/>
    <s v="Activo"/>
    <s v="Activo"/>
  </r>
  <r>
    <s v="Martínez, Guadalupe de-ene-2024"/>
    <x v="28"/>
    <x v="4"/>
    <d v="2024-01-01T00:00:00"/>
    <x v="0"/>
    <b v="1"/>
    <m/>
    <x v="0"/>
    <x v="1"/>
    <m/>
    <n v="2"/>
    <m/>
    <n v="0"/>
    <x v="0"/>
    <s v="Activo"/>
    <s v="Activo"/>
  </r>
  <r>
    <s v="Martínez, Jesús Iván-ene-2024"/>
    <x v="29"/>
    <x v="4"/>
    <d v="2024-01-01T00:00:00"/>
    <x v="0"/>
    <b v="0"/>
    <m/>
    <x v="0"/>
    <x v="0"/>
    <m/>
    <n v="2"/>
    <m/>
    <n v="0"/>
    <x v="0"/>
    <s v="Inactivo"/>
    <s v="Inactivo"/>
  </r>
  <r>
    <s v="Medina Torres, Juan-ene-2024"/>
    <x v="30"/>
    <x v="4"/>
    <d v="2024-01-01T00:00:00"/>
    <x v="0"/>
    <b v="1"/>
    <m/>
    <x v="0"/>
    <x v="1"/>
    <m/>
    <n v="2"/>
    <m/>
    <n v="0"/>
    <x v="0"/>
    <s v="Activo"/>
    <s v="Activo"/>
  </r>
  <r>
    <s v="Medina, María Luisa Rodríguez Ornelas de-ene-2024"/>
    <x v="31"/>
    <x v="4"/>
    <d v="2024-01-01T00:00:00"/>
    <x v="0"/>
    <b v="1"/>
    <m/>
    <x v="0"/>
    <x v="1"/>
    <m/>
    <n v="2"/>
    <m/>
    <n v="0"/>
    <x v="0"/>
    <s v="Activo"/>
    <s v="Activo"/>
  </r>
  <r>
    <s v="Nieto, Alejandra de-ene-2024"/>
    <x v="32"/>
    <x v="4"/>
    <d v="2024-01-01T00:00:00"/>
    <x v="0"/>
    <b v="1"/>
    <m/>
    <x v="0"/>
    <x v="1"/>
    <m/>
    <n v="2"/>
    <m/>
    <n v="0"/>
    <x v="0"/>
    <s v="Activo"/>
    <s v="Activo"/>
  </r>
  <r>
    <s v="Orduño Garza, Juan-ene-2024"/>
    <x v="33"/>
    <x v="4"/>
    <d v="2024-01-01T00:00:00"/>
    <x v="0"/>
    <b v="1"/>
    <m/>
    <x v="0"/>
    <x v="1"/>
    <m/>
    <n v="2"/>
    <m/>
    <n v="0"/>
    <x v="0"/>
    <s v="Activo"/>
    <s v="Activo"/>
  </r>
  <r>
    <s v="Orduño Molina, Jerome-ene-2024"/>
    <x v="34"/>
    <x v="4"/>
    <d v="2024-01-01T00:00:00"/>
    <x v="0"/>
    <b v="1"/>
    <m/>
    <x v="0"/>
    <x v="1"/>
    <m/>
    <n v="2"/>
    <m/>
    <n v="0"/>
    <x v="0"/>
    <s v="Activo"/>
    <s v="Activo"/>
  </r>
  <r>
    <s v="Orduño Molina, Jonathan Israel-ene-2024"/>
    <x v="35"/>
    <x v="4"/>
    <d v="2024-01-01T00:00:00"/>
    <x v="0"/>
    <b v="1"/>
    <n v="1"/>
    <x v="1"/>
    <x v="47"/>
    <m/>
    <n v="2"/>
    <m/>
    <n v="0"/>
    <x v="26"/>
    <s v="Activo"/>
    <s v="Activo"/>
  </r>
  <r>
    <s v="Orduño, Debany Cortinas Delgadillo de-ene-2024"/>
    <x v="36"/>
    <x v="4"/>
    <d v="2024-01-01T00:00:00"/>
    <x v="0"/>
    <b v="1"/>
    <m/>
    <x v="1"/>
    <x v="28"/>
    <m/>
    <n v="2"/>
    <m/>
    <n v="0"/>
    <x v="10"/>
    <s v="Activo"/>
    <s v="Activo"/>
  </r>
  <r>
    <s v="Orduño, Joshua-ene-2024"/>
    <x v="37"/>
    <x v="4"/>
    <d v="2024-01-01T00:00:00"/>
    <x v="0"/>
    <b v="1"/>
    <m/>
    <x v="0"/>
    <x v="1"/>
    <m/>
    <n v="2"/>
    <m/>
    <n v="0"/>
    <x v="0"/>
    <s v="Activo"/>
    <s v="Activo"/>
  </r>
  <r>
    <s v="Orduño, Nora de-ene-2024"/>
    <x v="38"/>
    <x v="4"/>
    <d v="2024-01-01T00:00:00"/>
    <x v="0"/>
    <b v="1"/>
    <m/>
    <x v="0"/>
    <x v="1"/>
    <m/>
    <n v="2"/>
    <m/>
    <n v="0"/>
    <x v="0"/>
    <s v="Activo"/>
    <s v="Activo"/>
  </r>
  <r>
    <s v="Robles, Teresa-ene-2024"/>
    <x v="39"/>
    <x v="4"/>
    <d v="2024-01-01T00:00:00"/>
    <x v="0"/>
    <b v="1"/>
    <m/>
    <x v="0"/>
    <x v="1"/>
    <m/>
    <n v="2"/>
    <m/>
    <n v="0"/>
    <x v="0"/>
    <s v="Activo"/>
    <s v="Activo"/>
  </r>
  <r>
    <s v="Rodríguez, Bertha-ene-2024"/>
    <x v="40"/>
    <x v="4"/>
    <d v="2024-01-01T00:00:00"/>
    <x v="0"/>
    <b v="1"/>
    <m/>
    <x v="0"/>
    <x v="1"/>
    <m/>
    <n v="2"/>
    <m/>
    <n v="0"/>
    <x v="0"/>
    <s v="Activo"/>
    <s v="Activo"/>
  </r>
  <r>
    <s v="Ruíz Aldaco, Alan Israel-ene-2024"/>
    <x v="41"/>
    <x v="4"/>
    <d v="2024-01-01T00:00:00"/>
    <x v="0"/>
    <b v="1"/>
    <n v="2"/>
    <x v="1"/>
    <x v="58"/>
    <m/>
    <n v="2"/>
    <m/>
    <n v="0"/>
    <x v="41"/>
    <s v="Activo"/>
    <s v="Activo"/>
  </r>
  <r>
    <s v="Ruíz, Merary Rubí Sánchez Sosa de-ene-2024"/>
    <x v="42"/>
    <x v="4"/>
    <d v="2024-01-01T00:00:00"/>
    <x v="0"/>
    <b v="1"/>
    <n v="3"/>
    <x v="1"/>
    <x v="20"/>
    <m/>
    <n v="2"/>
    <m/>
    <n v="0"/>
    <x v="6"/>
    <s v="Activo"/>
    <s v="Activo"/>
  </r>
  <r>
    <s v="Serrano, Beatriz Adriana Vázquez Reynoso de-ene-2024"/>
    <x v="43"/>
    <x v="4"/>
    <d v="2024-01-01T00:00:00"/>
    <x v="0"/>
    <b v="1"/>
    <m/>
    <x v="0"/>
    <x v="1"/>
    <m/>
    <n v="2"/>
    <m/>
    <n v="0"/>
    <x v="0"/>
    <s v="Activo"/>
    <s v="Activo"/>
  </r>
  <r>
    <s v="Acevedo Ramos, José de Jesús-ene-2024"/>
    <x v="44"/>
    <x v="4"/>
    <d v="2024-01-01T00:00:00"/>
    <x v="0"/>
    <b v="0"/>
    <m/>
    <x v="0"/>
    <x v="0"/>
    <m/>
    <n v="3"/>
    <m/>
    <n v="0"/>
    <x v="0"/>
    <s v=""/>
    <s v="Inactivo"/>
  </r>
  <r>
    <s v="Acevedo, María Antonia Martínez Alamilla de-ene-2024"/>
    <x v="45"/>
    <x v="4"/>
    <d v="2024-01-01T00:00:00"/>
    <x v="0"/>
    <b v="1"/>
    <m/>
    <x v="0"/>
    <x v="0"/>
    <m/>
    <n v="3"/>
    <m/>
    <n v="0"/>
    <x v="0"/>
    <s v="Activo"/>
    <s v="Activo"/>
  </r>
  <r>
    <s v="Bello, Reina-ene-2024"/>
    <x v="46"/>
    <x v="4"/>
    <d v="2024-01-01T00:00:00"/>
    <x v="0"/>
    <b v="1"/>
    <m/>
    <x v="0"/>
    <x v="1"/>
    <m/>
    <n v="3"/>
    <m/>
    <n v="0"/>
    <x v="0"/>
    <s v="Activo"/>
    <s v="Activo"/>
  </r>
  <r>
    <s v="Contreras, Elida-ene-2024"/>
    <x v="47"/>
    <x v="4"/>
    <d v="2024-01-01T00:00:00"/>
    <x v="0"/>
    <b v="1"/>
    <m/>
    <x v="0"/>
    <x v="1"/>
    <m/>
    <n v="3"/>
    <m/>
    <n v="0"/>
    <x v="0"/>
    <s v="Activo"/>
    <s v="Activo"/>
  </r>
  <r>
    <s v="Delgado Guerrero, María Magdalena-ene-2024"/>
    <x v="48"/>
    <x v="4"/>
    <d v="2024-01-01T00:00:00"/>
    <x v="0"/>
    <b v="1"/>
    <m/>
    <x v="0"/>
    <x v="0"/>
    <m/>
    <n v="3"/>
    <m/>
    <n v="0"/>
    <x v="0"/>
    <s v="Inactivo"/>
    <s v="Activo"/>
  </r>
  <r>
    <s v="Faz Castañeda, José Alfredo-ene-2024"/>
    <x v="49"/>
    <x v="4"/>
    <d v="2024-01-01T00:00:00"/>
    <x v="0"/>
    <b v="1"/>
    <n v="1"/>
    <x v="0"/>
    <x v="0"/>
    <s v=""/>
    <n v="3"/>
    <m/>
    <n v="0"/>
    <x v="0"/>
    <s v="Activo"/>
    <s v="Activo"/>
  </r>
  <r>
    <s v="Faz, Marinela Castañeda Arteaga de-ene-2024"/>
    <x v="50"/>
    <x v="4"/>
    <d v="2024-01-01T00:00:00"/>
    <x v="0"/>
    <b v="1"/>
    <n v="3"/>
    <x v="1"/>
    <x v="13"/>
    <s v=""/>
    <n v="3"/>
    <m/>
    <n v="0"/>
    <x v="2"/>
    <s v="Activo"/>
    <s v="Activo"/>
  </r>
  <r>
    <s v="Gámez Montoya, Abel-ene-2024"/>
    <x v="51"/>
    <x v="4"/>
    <d v="2024-01-01T00:00:00"/>
    <x v="0"/>
    <b v="1"/>
    <m/>
    <x v="0"/>
    <x v="1"/>
    <m/>
    <n v="3"/>
    <m/>
    <n v="0"/>
    <x v="0"/>
    <s v="Activo"/>
    <s v="Activo"/>
  </r>
  <r>
    <s v="Gámez, Viridiana de-ene-2024"/>
    <x v="52"/>
    <x v="4"/>
    <d v="2024-01-01T00:00:00"/>
    <x v="0"/>
    <b v="1"/>
    <m/>
    <x v="0"/>
    <x v="1"/>
    <m/>
    <n v="3"/>
    <m/>
    <n v="0"/>
    <x v="0"/>
    <s v="Activo"/>
    <s v="Activo"/>
  </r>
  <r>
    <s v="García Rodarte, Marco Antonio-ene-2024"/>
    <x v="53"/>
    <x v="4"/>
    <d v="2024-01-01T00:00:00"/>
    <x v="0"/>
    <b v="1"/>
    <m/>
    <x v="0"/>
    <x v="1"/>
    <m/>
    <n v="3"/>
    <m/>
    <n v="0"/>
    <x v="0"/>
    <s v="Activo"/>
    <s v="Activo"/>
  </r>
  <r>
    <s v="García, Rosa María Rodarte de-ene-2024"/>
    <x v="54"/>
    <x v="4"/>
    <d v="2024-01-01T00:00:00"/>
    <x v="0"/>
    <b v="1"/>
    <m/>
    <x v="0"/>
    <x v="1"/>
    <m/>
    <n v="3"/>
    <m/>
    <n v="0"/>
    <x v="0"/>
    <s v="Activo"/>
    <s v="Activo"/>
  </r>
  <r>
    <s v="Guerra, Lucy-ene-2024"/>
    <x v="55"/>
    <x v="4"/>
    <d v="2024-01-01T00:00:00"/>
    <x v="0"/>
    <b v="1"/>
    <m/>
    <x v="0"/>
    <x v="1"/>
    <m/>
    <n v="3"/>
    <m/>
    <n v="0"/>
    <x v="0"/>
    <s v="Activo"/>
    <s v="Activo"/>
  </r>
  <r>
    <s v="Lara Alemán, Linda Sarahí-ene-2024"/>
    <x v="56"/>
    <x v="4"/>
    <d v="2024-01-01T00:00:00"/>
    <x v="0"/>
    <b v="1"/>
    <s v=""/>
    <x v="0"/>
    <x v="0"/>
    <s v=""/>
    <n v="3"/>
    <m/>
    <n v="0"/>
    <x v="0"/>
    <s v="Activo"/>
    <s v="Activo"/>
  </r>
  <r>
    <s v="Lara Alemán, Maydi Merari-ene-2024"/>
    <x v="57"/>
    <x v="4"/>
    <d v="2024-01-01T00:00:00"/>
    <x v="0"/>
    <b v="1"/>
    <s v=""/>
    <x v="0"/>
    <x v="0"/>
    <s v=""/>
    <n v="3"/>
    <m/>
    <n v="0"/>
    <x v="0"/>
    <s v="Activo"/>
    <s v="Activo"/>
  </r>
  <r>
    <s v="Lara Enriquez, José Mario-ene-2024"/>
    <x v="58"/>
    <x v="4"/>
    <d v="2024-01-01T00:00:00"/>
    <x v="0"/>
    <b v="1"/>
    <s v=""/>
    <x v="1"/>
    <x v="47"/>
    <s v=""/>
    <n v="3"/>
    <m/>
    <n v="0"/>
    <x v="26"/>
    <s v="Activo"/>
    <s v="Activo"/>
  </r>
  <r>
    <s v="Lara, María del Refugio Alemán de-ene-2024"/>
    <x v="59"/>
    <x v="4"/>
    <d v="2024-01-01T00:00:00"/>
    <x v="0"/>
    <b v="1"/>
    <s v=""/>
    <x v="0"/>
    <x v="0"/>
    <m/>
    <n v="3"/>
    <m/>
    <n v="0"/>
    <x v="0"/>
    <s v="Activo"/>
    <s v="Activo"/>
  </r>
  <r>
    <s v="Molina Durán, Gloria-ene-2024"/>
    <x v="60"/>
    <x v="4"/>
    <d v="2024-01-01T00:00:00"/>
    <x v="0"/>
    <b v="1"/>
    <n v="3"/>
    <x v="1"/>
    <x v="38"/>
    <m/>
    <n v="3"/>
    <m/>
    <n v="0"/>
    <x v="15"/>
    <s v="Activo"/>
    <s v="Activo"/>
  </r>
  <r>
    <s v="Ordoñez, María de la Cruz Corona Zepeda de-ene-2024"/>
    <x v="61"/>
    <x v="4"/>
    <d v="2024-01-01T00:00:00"/>
    <x v="0"/>
    <b v="1"/>
    <n v="1"/>
    <x v="0"/>
    <x v="0"/>
    <m/>
    <n v="3"/>
    <m/>
    <n v="0"/>
    <x v="0"/>
    <s v="Activo"/>
    <s v="Activo"/>
  </r>
  <r>
    <s v="Peña, Eliezer-ene-2024"/>
    <x v="62"/>
    <x v="4"/>
    <d v="2024-01-01T00:00:00"/>
    <x v="0"/>
    <b v="1"/>
    <m/>
    <x v="0"/>
    <x v="1"/>
    <m/>
    <n v="3"/>
    <m/>
    <n v="0"/>
    <x v="0"/>
    <s v="Activo"/>
    <s v="Activo"/>
  </r>
  <r>
    <s v="Peña, Jessica de-ene-2024"/>
    <x v="63"/>
    <x v="4"/>
    <d v="2024-01-01T00:00:00"/>
    <x v="0"/>
    <b v="1"/>
    <m/>
    <x v="0"/>
    <x v="1"/>
    <m/>
    <n v="3"/>
    <m/>
    <n v="0"/>
    <x v="0"/>
    <s v="Activo"/>
    <s v="Activo"/>
  </r>
  <r>
    <s v="Peña, Víctor Axel-ene-2024"/>
    <x v="64"/>
    <x v="4"/>
    <d v="2024-01-01T00:00:00"/>
    <x v="0"/>
    <b v="0"/>
    <m/>
    <x v="0"/>
    <x v="0"/>
    <m/>
    <n v="3"/>
    <m/>
    <n v="0"/>
    <x v="0"/>
    <s v="Activo"/>
    <s v="Activo"/>
  </r>
  <r>
    <s v="Rdz Salazar, Yaretzi-ene-2024"/>
    <x v="65"/>
    <x v="4"/>
    <d v="2024-01-01T00:00:00"/>
    <x v="0"/>
    <b v="1"/>
    <m/>
    <x v="0"/>
    <x v="1"/>
    <m/>
    <n v="3"/>
    <m/>
    <n v="0"/>
    <x v="0"/>
    <s v="Activo"/>
    <s v="Activo"/>
  </r>
  <r>
    <s v="Rebolloso, Perla-ene-2024"/>
    <x v="66"/>
    <x v="4"/>
    <d v="2024-01-01T00:00:00"/>
    <x v="0"/>
    <b v="1"/>
    <m/>
    <x v="0"/>
    <x v="1"/>
    <m/>
    <n v="3"/>
    <m/>
    <n v="0"/>
    <x v="0"/>
    <s v="Activo"/>
    <s v="Activo"/>
  </r>
  <r>
    <s v="Salazar, Alicia de-ene-2024"/>
    <x v="67"/>
    <x v="4"/>
    <d v="2024-01-01T00:00:00"/>
    <x v="0"/>
    <b v="1"/>
    <m/>
    <x v="0"/>
    <x v="1"/>
    <m/>
    <n v="3"/>
    <m/>
    <n v="0"/>
    <x v="0"/>
    <s v="Activo"/>
    <s v="Activo"/>
  </r>
  <r>
    <s v="Soto Morales, Magdaleno-ene-2024"/>
    <x v="68"/>
    <x v="4"/>
    <d v="2024-01-01T00:00:00"/>
    <x v="0"/>
    <b v="1"/>
    <m/>
    <x v="0"/>
    <x v="1"/>
    <m/>
    <n v="3"/>
    <m/>
    <n v="0"/>
    <x v="0"/>
    <s v="Activo"/>
    <s v="Activo"/>
  </r>
  <r>
    <s v="Soto, María Antonieta de-ene-2024"/>
    <x v="69"/>
    <x v="4"/>
    <d v="2024-01-01T00:00:00"/>
    <x v="0"/>
    <b v="1"/>
    <m/>
    <x v="0"/>
    <x v="1"/>
    <m/>
    <n v="3"/>
    <m/>
    <n v="0"/>
    <x v="0"/>
    <s v="Activo"/>
    <s v="Activo"/>
  </r>
  <r>
    <s v="Vidal Muñoz, Benjamín-ene-2024"/>
    <x v="70"/>
    <x v="4"/>
    <d v="2024-01-01T00:00:00"/>
    <x v="0"/>
    <b v="1"/>
    <n v="1"/>
    <x v="1"/>
    <x v="44"/>
    <m/>
    <n v="3"/>
    <m/>
    <n v="0"/>
    <x v="23"/>
    <s v="Activo"/>
    <s v="Activo"/>
  </r>
  <r>
    <s v="Vidal, María Teresa Villanueva Rodríguez de-ene-2024"/>
    <x v="71"/>
    <x v="4"/>
    <d v="2024-01-01T00:00:00"/>
    <x v="0"/>
    <b v="1"/>
    <m/>
    <x v="0"/>
    <x v="0"/>
    <m/>
    <n v="3"/>
    <m/>
    <n v="0"/>
    <x v="0"/>
    <s v="Activo"/>
    <s v="Activo"/>
  </r>
  <r>
    <s v="Zúñiga, Juanita-ene-2024"/>
    <x v="72"/>
    <x v="4"/>
    <d v="2024-01-01T00:00:00"/>
    <x v="0"/>
    <b v="1"/>
    <n v="1"/>
    <x v="2"/>
    <x v="18"/>
    <m/>
    <n v="3"/>
    <m/>
    <n v="0"/>
    <x v="0"/>
    <s v="Activo"/>
    <s v="Activo"/>
  </r>
  <r>
    <s v="Campos Solis, Octavia-ene-2024"/>
    <x v="73"/>
    <x v="4"/>
    <d v="2024-01-01T00:00:00"/>
    <x v="0"/>
    <b v="1"/>
    <m/>
    <x v="0"/>
    <x v="1"/>
    <m/>
    <n v="4"/>
    <m/>
    <n v="0"/>
    <x v="0"/>
    <s v="Activo"/>
    <s v="Activo"/>
  </r>
  <r>
    <s v="Carreón Galindo, Octavio-ene-2024"/>
    <x v="74"/>
    <x v="4"/>
    <d v="2024-01-01T00:00:00"/>
    <x v="0"/>
    <b v="1"/>
    <m/>
    <x v="0"/>
    <x v="1"/>
    <m/>
    <n v="4"/>
    <m/>
    <n v="0"/>
    <x v="0"/>
    <s v="Activo"/>
    <s v="Activo"/>
  </r>
  <r>
    <s v="Carreón, Karina Marlene Silva Gutiérrez de-ene-2024"/>
    <x v="75"/>
    <x v="4"/>
    <d v="2024-01-01T00:00:00"/>
    <x v="0"/>
    <b v="1"/>
    <m/>
    <x v="1"/>
    <x v="41"/>
    <m/>
    <n v="4"/>
    <m/>
    <n v="0"/>
    <x v="18"/>
    <s v="Activo"/>
    <s v="Activo"/>
  </r>
  <r>
    <s v="de la Fuente Gallardo, José Samuel-ene-2024"/>
    <x v="76"/>
    <x v="4"/>
    <d v="2024-01-01T00:00:00"/>
    <x v="0"/>
    <b v="1"/>
    <m/>
    <x v="0"/>
    <x v="1"/>
    <m/>
    <n v="4"/>
    <m/>
    <n v="0"/>
    <x v="0"/>
    <s v="Activo"/>
    <s v="Activo"/>
  </r>
  <r>
    <s v="de la Fuente, Leticia de-ene-2024"/>
    <x v="77"/>
    <x v="4"/>
    <d v="2024-01-01T00:00:00"/>
    <x v="0"/>
    <b v="1"/>
    <m/>
    <x v="0"/>
    <x v="1"/>
    <m/>
    <n v="4"/>
    <m/>
    <n v="0"/>
    <x v="0"/>
    <s v="Activo"/>
    <s v="Activo"/>
  </r>
  <r>
    <s v="de Santiago Marrero, María de la Luz-ene-2024"/>
    <x v="78"/>
    <x v="4"/>
    <d v="2024-01-01T00:00:00"/>
    <x v="0"/>
    <b v="1"/>
    <m/>
    <x v="0"/>
    <x v="0"/>
    <m/>
    <n v="4"/>
    <m/>
    <n v="0"/>
    <x v="0"/>
    <s v="Activo"/>
    <s v="Activo"/>
  </r>
  <r>
    <s v="Garza Rodríguez, Daniel-ene-2024"/>
    <x v="79"/>
    <x v="4"/>
    <d v="2024-01-01T00:00:00"/>
    <x v="0"/>
    <b v="1"/>
    <n v="2"/>
    <x v="1"/>
    <x v="59"/>
    <m/>
    <n v="4"/>
    <m/>
    <n v="0"/>
    <x v="42"/>
    <s v="Activo"/>
    <s v="Activo"/>
  </r>
  <r>
    <s v="Garza Salazar, Olivia-ene-2024"/>
    <x v="80"/>
    <x v="4"/>
    <d v="2024-01-01T00:00:00"/>
    <x v="0"/>
    <b v="1"/>
    <m/>
    <x v="0"/>
    <x v="0"/>
    <m/>
    <n v="4"/>
    <m/>
    <n v="0"/>
    <x v="0"/>
    <s v="Activo"/>
    <s v="Activo"/>
  </r>
  <r>
    <s v="Garza, María Magdalena Coronado Salas de-ene-2024"/>
    <x v="81"/>
    <x v="4"/>
    <d v="2024-01-01T00:00:00"/>
    <x v="0"/>
    <b v="1"/>
    <n v="2"/>
    <x v="1"/>
    <x v="28"/>
    <m/>
    <n v="4"/>
    <m/>
    <n v="0"/>
    <x v="10"/>
    <s v="Activo"/>
    <s v="Activo"/>
  </r>
  <r>
    <s v="Marroquín Villarreal, José Alben-ene-2024"/>
    <x v="82"/>
    <x v="4"/>
    <d v="2024-01-01T00:00:00"/>
    <x v="0"/>
    <b v="1"/>
    <n v="1"/>
    <x v="0"/>
    <x v="0"/>
    <m/>
    <n v="4"/>
    <m/>
    <n v="0"/>
    <x v="0"/>
    <s v="Activo"/>
    <s v="Activo"/>
  </r>
  <r>
    <s v="Marroquín, Maria de Jesús Sánchez de-ene-2024"/>
    <x v="83"/>
    <x v="4"/>
    <d v="2024-01-01T00:00:00"/>
    <x v="0"/>
    <b v="1"/>
    <m/>
    <x v="0"/>
    <x v="0"/>
    <m/>
    <n v="4"/>
    <m/>
    <n v="0"/>
    <x v="0"/>
    <s v="Activo"/>
    <s v="Activo"/>
  </r>
  <r>
    <s v="Martínez Rodríguez, María del Socorro-ene-2024"/>
    <x v="84"/>
    <x v="4"/>
    <d v="2024-01-01T00:00:00"/>
    <x v="0"/>
    <b v="1"/>
    <m/>
    <x v="0"/>
    <x v="0"/>
    <m/>
    <n v="4"/>
    <m/>
    <n v="0"/>
    <x v="0"/>
    <s v="Activo"/>
    <s v="Activo"/>
  </r>
  <r>
    <s v="Medina Moreno, Daniel-ene-2024"/>
    <x v="85"/>
    <x v="4"/>
    <d v="2024-01-01T00:00:00"/>
    <x v="0"/>
    <b v="1"/>
    <m/>
    <x v="0"/>
    <x v="0"/>
    <m/>
    <n v="4"/>
    <m/>
    <n v="0"/>
    <x v="0"/>
    <s v="Activo"/>
    <s v="Activo"/>
  </r>
  <r>
    <s v="Medina Oviedo, Scarlett Scilanie-ene-2024"/>
    <x v="86"/>
    <x v="4"/>
    <d v="2024-01-01T00:00:00"/>
    <x v="0"/>
    <b v="1"/>
    <m/>
    <x v="0"/>
    <x v="0"/>
    <m/>
    <n v="4"/>
    <m/>
    <n v="0"/>
    <x v="0"/>
    <s v="Activo"/>
    <s v="Activo"/>
  </r>
  <r>
    <s v="Medina, Priscila Raquel Oviedo Canizales de-ene-2024"/>
    <x v="87"/>
    <x v="4"/>
    <d v="2024-01-01T00:00:00"/>
    <x v="0"/>
    <b v="1"/>
    <n v="5"/>
    <x v="1"/>
    <x v="36"/>
    <m/>
    <n v="4"/>
    <m/>
    <n v="0"/>
    <x v="5"/>
    <s v="Activo"/>
    <s v="Activo"/>
  </r>
  <r>
    <s v="Méndez Pardo, Jesús-ene-2024"/>
    <x v="88"/>
    <x v="4"/>
    <d v="2024-01-01T00:00:00"/>
    <x v="0"/>
    <b v="1"/>
    <n v="1"/>
    <x v="0"/>
    <x v="0"/>
    <m/>
    <n v="4"/>
    <m/>
    <n v="0"/>
    <x v="0"/>
    <s v="Activo"/>
    <s v="Activo"/>
  </r>
  <r>
    <s v="Méndez, María Enriqueta García Estrada de-ene-2024"/>
    <x v="89"/>
    <x v="4"/>
    <d v="2024-01-01T00:00:00"/>
    <x v="0"/>
    <b v="1"/>
    <m/>
    <x v="0"/>
    <x v="0"/>
    <m/>
    <n v="4"/>
    <m/>
    <n v="0"/>
    <x v="0"/>
    <s v="Activo"/>
    <s v="Activo"/>
  </r>
  <r>
    <s v="Olivo, Diana Elizabeth Marroquín de-ene-2024"/>
    <x v="90"/>
    <x v="4"/>
    <d v="2024-01-01T00:00:00"/>
    <x v="0"/>
    <b v="1"/>
    <m/>
    <x v="0"/>
    <x v="0"/>
    <m/>
    <n v="4"/>
    <m/>
    <n v="0"/>
    <x v="0"/>
    <s v="Activo"/>
    <s v="Activo"/>
  </r>
  <r>
    <s v="Puebla Martínez, Luis Octavio-ene-2024"/>
    <x v="91"/>
    <x v="4"/>
    <d v="2024-01-01T00:00:00"/>
    <x v="0"/>
    <b v="1"/>
    <m/>
    <x v="0"/>
    <x v="0"/>
    <m/>
    <n v="4"/>
    <m/>
    <n v="0"/>
    <x v="0"/>
    <s v="Activo"/>
    <s v="Activo"/>
  </r>
  <r>
    <s v="Sifuentes, Irene Salas Álvarez de-ene-2024"/>
    <x v="92"/>
    <x v="4"/>
    <d v="2024-01-01T00:00:00"/>
    <x v="0"/>
    <b v="1"/>
    <m/>
    <x v="1"/>
    <x v="14"/>
    <s v="Enfermedad"/>
    <n v="4"/>
    <m/>
    <n v="0"/>
    <x v="43"/>
    <s v="Activo"/>
    <s v="Activo"/>
  </r>
  <r>
    <s v="Silva, Luis-ene-2024"/>
    <x v="93"/>
    <x v="4"/>
    <d v="2024-01-01T00:00:00"/>
    <x v="0"/>
    <b v="0"/>
    <m/>
    <x v="0"/>
    <x v="0"/>
    <m/>
    <n v="4"/>
    <m/>
    <n v="0"/>
    <x v="0"/>
    <s v="Activo"/>
    <s v="Activo"/>
  </r>
  <r>
    <s v="Silva, Patricia de-ene-2024"/>
    <x v="94"/>
    <x v="4"/>
    <d v="2024-01-01T00:00:00"/>
    <x v="0"/>
    <b v="0"/>
    <m/>
    <x v="0"/>
    <x v="0"/>
    <m/>
    <n v="4"/>
    <m/>
    <n v="0"/>
    <x v="0"/>
    <s v="Activo"/>
    <s v="Activo"/>
  </r>
  <r>
    <s v="Zamudio, Dolores García de-ene-2024"/>
    <x v="95"/>
    <x v="4"/>
    <d v="2024-01-01T00:00:00"/>
    <x v="0"/>
    <b v="1"/>
    <m/>
    <x v="0"/>
    <x v="1"/>
    <m/>
    <n v="4"/>
    <m/>
    <n v="0"/>
    <x v="0"/>
    <s v="Activo"/>
    <s v="Activo"/>
  </r>
  <r>
    <s v="Zamudio, Dulce-ene-2024"/>
    <x v="96"/>
    <x v="4"/>
    <d v="2024-01-01T00:00:00"/>
    <x v="0"/>
    <b v="1"/>
    <m/>
    <x v="0"/>
    <x v="1"/>
    <m/>
    <n v="4"/>
    <m/>
    <n v="0"/>
    <x v="0"/>
    <s v="Activo"/>
    <s v="Activo"/>
  </r>
  <r>
    <s v="Almaráz Bocanegra, Silvino-feb-2024"/>
    <x v="0"/>
    <x v="5"/>
    <d v="2024-02-01T00:00:00"/>
    <x v="0"/>
    <b v="1"/>
    <m/>
    <x v="2"/>
    <x v="18"/>
    <s v="Precursor Auxiliar"/>
    <n v="1"/>
    <m/>
    <n v="0"/>
    <x v="0"/>
    <s v="Activo"/>
    <s v="Activo"/>
  </r>
  <r>
    <s v="Carriega, Flor de-feb-2024"/>
    <x v="1"/>
    <x v="5"/>
    <d v="2024-02-01T00:00:00"/>
    <x v="0"/>
    <b v="1"/>
    <m/>
    <x v="0"/>
    <x v="1"/>
    <m/>
    <n v="1"/>
    <m/>
    <n v="0"/>
    <x v="0"/>
    <s v="Activo"/>
    <s v="Activo"/>
  </r>
  <r>
    <s v="Castro Moreno, Modesto-feb-2024"/>
    <x v="2"/>
    <x v="5"/>
    <d v="2024-02-01T00:00:00"/>
    <x v="0"/>
    <b v="1"/>
    <m/>
    <x v="0"/>
    <x v="1"/>
    <m/>
    <n v="1"/>
    <m/>
    <n v="0"/>
    <x v="0"/>
    <s v="Activo"/>
    <s v="Activo"/>
  </r>
  <r>
    <s v="Castro, Blanca Estela Navarro Pimentel de-feb-2024"/>
    <x v="3"/>
    <x v="5"/>
    <d v="2024-02-01T00:00:00"/>
    <x v="0"/>
    <b v="1"/>
    <n v="1"/>
    <x v="0"/>
    <x v="1"/>
    <m/>
    <n v="1"/>
    <m/>
    <n v="0"/>
    <x v="0"/>
    <s v="Activo"/>
    <s v="Activo"/>
  </r>
  <r>
    <s v="García, Alicia Martínez de-feb-2024"/>
    <x v="4"/>
    <x v="5"/>
    <d v="2024-02-01T00:00:00"/>
    <x v="0"/>
    <b v="1"/>
    <m/>
    <x v="0"/>
    <x v="1"/>
    <m/>
    <n v="1"/>
    <m/>
    <n v="0"/>
    <x v="0"/>
    <s v="Activo"/>
    <s v="Activo"/>
  </r>
  <r>
    <s v="García, Mayra-feb-2024"/>
    <x v="5"/>
    <x v="5"/>
    <d v="2024-02-01T00:00:00"/>
    <x v="0"/>
    <b v="1"/>
    <m/>
    <x v="0"/>
    <x v="1"/>
    <m/>
    <n v="1"/>
    <m/>
    <n v="0"/>
    <x v="0"/>
    <s v="Activo"/>
    <s v="Activo"/>
  </r>
  <r>
    <s v="Garnica Treviño, Irma-feb-2024"/>
    <x v="6"/>
    <x v="5"/>
    <d v="2024-02-01T00:00:00"/>
    <x v="0"/>
    <b v="1"/>
    <m/>
    <x v="0"/>
    <x v="1"/>
    <m/>
    <n v="1"/>
    <m/>
    <n v="0"/>
    <x v="0"/>
    <s v="Activo"/>
    <s v="Activo"/>
  </r>
  <r>
    <s v="Guzmán, Luis-feb-2024"/>
    <x v="7"/>
    <x v="5"/>
    <d v="2024-02-01T00:00:00"/>
    <x v="0"/>
    <b v="1"/>
    <m/>
    <x v="0"/>
    <x v="1"/>
    <m/>
    <n v="1"/>
    <m/>
    <n v="0"/>
    <x v="0"/>
    <s v="Activo"/>
    <s v="Activo"/>
  </r>
  <r>
    <s v="Hernández Arellano, Eligio-feb-2024"/>
    <x v="8"/>
    <x v="5"/>
    <d v="2024-02-01T00:00:00"/>
    <x v="0"/>
    <b v="1"/>
    <n v="1"/>
    <x v="0"/>
    <x v="1"/>
    <m/>
    <n v="1"/>
    <m/>
    <n v="0"/>
    <x v="0"/>
    <s v="Activo"/>
    <s v="Activo"/>
  </r>
  <r>
    <s v="Ledezma Lucio, Anita-feb-2024"/>
    <x v="9"/>
    <x v="5"/>
    <d v="2024-02-01T00:00:00"/>
    <x v="0"/>
    <b v="1"/>
    <m/>
    <x v="0"/>
    <x v="1"/>
    <m/>
    <n v="1"/>
    <m/>
    <n v="0"/>
    <x v="0"/>
    <s v="Activo"/>
    <s v="Activo"/>
  </r>
  <r>
    <s v="Poblano, Alicia de-feb-2024"/>
    <x v="10"/>
    <x v="5"/>
    <d v="2024-02-01T00:00:00"/>
    <x v="0"/>
    <b v="0"/>
    <m/>
    <x v="0"/>
    <x v="0"/>
    <m/>
    <n v="1"/>
    <m/>
    <n v="0"/>
    <x v="0"/>
    <s v="Inactivo"/>
    <s v="Inactivo"/>
  </r>
  <r>
    <s v="Poblano, José Aarón-feb-2024"/>
    <x v="11"/>
    <x v="5"/>
    <d v="2024-02-01T00:00:00"/>
    <x v="0"/>
    <b v="1"/>
    <m/>
    <x v="0"/>
    <x v="1"/>
    <m/>
    <n v="1"/>
    <m/>
    <n v="0"/>
    <x v="0"/>
    <s v="Activo"/>
    <s v="Activo"/>
  </r>
  <r>
    <s v="Reta Salas, Raymundo-feb-2024"/>
    <x v="12"/>
    <x v="5"/>
    <d v="2024-02-01T00:00:00"/>
    <x v="0"/>
    <b v="1"/>
    <m/>
    <x v="0"/>
    <x v="1"/>
    <m/>
    <n v="1"/>
    <m/>
    <n v="0"/>
    <x v="0"/>
    <s v="Activo"/>
    <s v="Activo"/>
  </r>
  <r>
    <s v="Reta, Claudia Jael Elizondo Vázquez de-feb-2024"/>
    <x v="13"/>
    <x v="5"/>
    <d v="2024-02-01T00:00:00"/>
    <x v="0"/>
    <b v="1"/>
    <m/>
    <x v="0"/>
    <x v="1"/>
    <m/>
    <n v="1"/>
    <m/>
    <n v="0"/>
    <x v="0"/>
    <s v="Activo"/>
    <s v="Activo"/>
  </r>
  <r>
    <s v="Reta, Ricardo-feb-2024"/>
    <x v="14"/>
    <x v="5"/>
    <d v="2024-02-01T00:00:00"/>
    <x v="0"/>
    <b v="1"/>
    <m/>
    <x v="0"/>
    <x v="1"/>
    <m/>
    <n v="1"/>
    <m/>
    <n v="0"/>
    <x v="0"/>
    <s v="Activo"/>
    <s v="Activo"/>
  </r>
  <r>
    <s v="Rocha, Dulce de-feb-2024"/>
    <x v="15"/>
    <x v="5"/>
    <d v="2024-02-01T00:00:00"/>
    <x v="0"/>
    <b v="1"/>
    <m/>
    <x v="0"/>
    <x v="1"/>
    <m/>
    <n v="1"/>
    <m/>
    <n v="0"/>
    <x v="0"/>
    <s v="Activo"/>
    <s v="Activo"/>
  </r>
  <r>
    <s v="Rocha, Yusepe-feb-2024"/>
    <x v="16"/>
    <x v="5"/>
    <d v="2024-02-01T00:00:00"/>
    <x v="0"/>
    <b v="1"/>
    <m/>
    <x v="0"/>
    <x v="1"/>
    <m/>
    <n v="1"/>
    <m/>
    <n v="0"/>
    <x v="0"/>
    <s v="Activo"/>
    <s v="Activo"/>
  </r>
  <r>
    <s v="Rosas, Alejandra Zamudio de-feb-2024"/>
    <x v="17"/>
    <x v="5"/>
    <d v="2024-02-01T00:00:00"/>
    <x v="0"/>
    <b v="1"/>
    <m/>
    <x v="0"/>
    <x v="1"/>
    <m/>
    <n v="1"/>
    <m/>
    <n v="0"/>
    <x v="0"/>
    <s v="Activo"/>
    <s v="Activo"/>
  </r>
  <r>
    <s v="Soria Liguez, Jaime-feb-2024"/>
    <x v="18"/>
    <x v="5"/>
    <d v="2024-02-01T00:00:00"/>
    <x v="0"/>
    <b v="1"/>
    <n v="2"/>
    <x v="1"/>
    <x v="58"/>
    <m/>
    <n v="1"/>
    <m/>
    <n v="0"/>
    <x v="41"/>
    <s v="Activo"/>
    <s v="Activo"/>
  </r>
  <r>
    <s v="Soria Orozco, Guillermo Andrés-feb-2024"/>
    <x v="19"/>
    <x v="5"/>
    <d v="2024-02-01T00:00:00"/>
    <x v="0"/>
    <b v="1"/>
    <m/>
    <x v="0"/>
    <x v="1"/>
    <m/>
    <n v="1"/>
    <m/>
    <n v="0"/>
    <x v="0"/>
    <s v="Activo"/>
    <s v="Activo"/>
  </r>
  <r>
    <s v="Soria, Delia Ortega de-feb-2024"/>
    <x v="20"/>
    <x v="5"/>
    <d v="2024-02-01T00:00:00"/>
    <x v="0"/>
    <b v="1"/>
    <n v="1"/>
    <x v="1"/>
    <x v="13"/>
    <m/>
    <n v="1"/>
    <m/>
    <n v="0"/>
    <x v="2"/>
    <s v="Activo"/>
    <s v="Activo"/>
  </r>
  <r>
    <s v="Vázquez, Isabel Herrera de-feb-2024"/>
    <x v="21"/>
    <x v="5"/>
    <d v="2024-02-01T00:00:00"/>
    <x v="0"/>
    <b v="1"/>
    <m/>
    <x v="0"/>
    <x v="1"/>
    <m/>
    <n v="1"/>
    <m/>
    <n v="0"/>
    <x v="0"/>
    <s v="Activo"/>
    <s v="Activo"/>
  </r>
  <r>
    <s v="Zamudio García, Thalía Elizabeth-feb-2024"/>
    <x v="22"/>
    <x v="5"/>
    <d v="2024-02-01T00:00:00"/>
    <x v="0"/>
    <b v="1"/>
    <m/>
    <x v="0"/>
    <x v="1"/>
    <m/>
    <n v="1"/>
    <m/>
    <n v="0"/>
    <x v="0"/>
    <s v="Activo"/>
    <s v="Activo"/>
  </r>
  <r>
    <s v="Blanco, Isabel-feb-2024"/>
    <x v="23"/>
    <x v="5"/>
    <d v="2024-02-01T00:00:00"/>
    <x v="0"/>
    <b v="1"/>
    <m/>
    <x v="0"/>
    <x v="1"/>
    <m/>
    <n v="2"/>
    <m/>
    <n v="0"/>
    <x v="0"/>
    <s v="Activo"/>
    <s v="Activo"/>
  </r>
  <r>
    <s v="Diosdado Torres, Margarita-feb-2024"/>
    <x v="24"/>
    <x v="5"/>
    <d v="2024-02-01T00:00:00"/>
    <x v="0"/>
    <b v="1"/>
    <m/>
    <x v="0"/>
    <x v="0"/>
    <m/>
    <n v="2"/>
    <m/>
    <n v="0"/>
    <x v="0"/>
    <s v="Activo"/>
    <s v="Activo"/>
  </r>
  <r>
    <s v="Gaytán Diosdado, Gloria-feb-2024"/>
    <x v="25"/>
    <x v="5"/>
    <d v="2024-02-01T00:00:00"/>
    <x v="0"/>
    <b v="1"/>
    <m/>
    <x v="0"/>
    <x v="0"/>
    <m/>
    <n v="2"/>
    <m/>
    <n v="0"/>
    <x v="0"/>
    <s v="Activo"/>
    <s v="Activo"/>
  </r>
  <r>
    <s v="Lázaro, Patricia de-feb-2024"/>
    <x v="26"/>
    <x v="5"/>
    <d v="2024-02-01T00:00:00"/>
    <x v="0"/>
    <b v="1"/>
    <m/>
    <x v="0"/>
    <x v="1"/>
    <m/>
    <n v="2"/>
    <m/>
    <n v="0"/>
    <x v="0"/>
    <s v="Activo"/>
    <s v="Activo"/>
  </r>
  <r>
    <s v="Liñán Cortina, Julia-feb-2024"/>
    <x v="27"/>
    <x v="5"/>
    <d v="2024-02-01T00:00:00"/>
    <x v="0"/>
    <b v="1"/>
    <m/>
    <x v="1"/>
    <x v="60"/>
    <m/>
    <n v="2"/>
    <m/>
    <n v="0"/>
    <x v="44"/>
    <s v="Activo"/>
    <s v="Activo"/>
  </r>
  <r>
    <s v="Martínez, Guadalupe de-feb-2024"/>
    <x v="28"/>
    <x v="5"/>
    <d v="2024-02-01T00:00:00"/>
    <x v="0"/>
    <b v="1"/>
    <m/>
    <x v="0"/>
    <x v="1"/>
    <m/>
    <n v="2"/>
    <m/>
    <n v="0"/>
    <x v="0"/>
    <s v="Activo"/>
    <s v="Activo"/>
  </r>
  <r>
    <s v="Martínez, Jesús Iván-feb-2024"/>
    <x v="29"/>
    <x v="5"/>
    <d v="2024-02-01T00:00:00"/>
    <x v="0"/>
    <b v="0"/>
    <m/>
    <x v="0"/>
    <x v="0"/>
    <m/>
    <n v="2"/>
    <m/>
    <n v="0"/>
    <x v="0"/>
    <s v="Inactivo"/>
    <s v="Inactivo"/>
  </r>
  <r>
    <s v="Medina Torres, Juan-feb-2024"/>
    <x v="30"/>
    <x v="5"/>
    <d v="2024-02-01T00:00:00"/>
    <x v="0"/>
    <b v="1"/>
    <m/>
    <x v="0"/>
    <x v="1"/>
    <m/>
    <n v="2"/>
    <m/>
    <n v="0"/>
    <x v="0"/>
    <s v="Activo"/>
    <s v="Activo"/>
  </r>
  <r>
    <s v="Medina, María Luisa Rodríguez Ornelas de-feb-2024"/>
    <x v="31"/>
    <x v="5"/>
    <d v="2024-02-01T00:00:00"/>
    <x v="0"/>
    <b v="1"/>
    <m/>
    <x v="0"/>
    <x v="1"/>
    <m/>
    <n v="2"/>
    <m/>
    <n v="0"/>
    <x v="0"/>
    <s v="Activo"/>
    <s v="Activo"/>
  </r>
  <r>
    <s v="Nieto, Alejandra de-feb-2024"/>
    <x v="32"/>
    <x v="5"/>
    <d v="2024-02-01T00:00:00"/>
    <x v="0"/>
    <b v="1"/>
    <n v="1"/>
    <x v="0"/>
    <x v="1"/>
    <m/>
    <n v="2"/>
    <m/>
    <n v="0"/>
    <x v="0"/>
    <s v="Activo"/>
    <s v="Activo"/>
  </r>
  <r>
    <s v="Orduño Garza, Juan-feb-2024"/>
    <x v="33"/>
    <x v="5"/>
    <d v="2024-02-01T00:00:00"/>
    <x v="0"/>
    <b v="1"/>
    <m/>
    <x v="0"/>
    <x v="1"/>
    <m/>
    <n v="2"/>
    <m/>
    <n v="0"/>
    <x v="0"/>
    <s v="Activo"/>
    <s v="Activo"/>
  </r>
  <r>
    <s v="Orduño Molina, Jerome-feb-2024"/>
    <x v="34"/>
    <x v="5"/>
    <d v="2024-02-01T00:00:00"/>
    <x v="0"/>
    <b v="1"/>
    <m/>
    <x v="0"/>
    <x v="1"/>
    <m/>
    <n v="2"/>
    <m/>
    <n v="0"/>
    <x v="0"/>
    <s v="Activo"/>
    <s v="Activo"/>
  </r>
  <r>
    <s v="Orduño Molina, Jonathan Israel-feb-2024"/>
    <x v="35"/>
    <x v="5"/>
    <d v="2024-02-01T00:00:00"/>
    <x v="0"/>
    <b v="1"/>
    <n v="1"/>
    <x v="1"/>
    <x v="25"/>
    <m/>
    <n v="2"/>
    <m/>
    <n v="0"/>
    <x v="8"/>
    <s v="Activo"/>
    <s v="Activo"/>
  </r>
  <r>
    <s v="Orduño, Debany Cortinas Delgadillo de-feb-2024"/>
    <x v="36"/>
    <x v="5"/>
    <d v="2024-02-01T00:00:00"/>
    <x v="0"/>
    <b v="1"/>
    <m/>
    <x v="1"/>
    <x v="28"/>
    <m/>
    <n v="2"/>
    <m/>
    <n v="0"/>
    <x v="10"/>
    <s v="Activo"/>
    <s v="Activo"/>
  </r>
  <r>
    <s v="Orduño, Joshua-feb-2024"/>
    <x v="37"/>
    <x v="5"/>
    <d v="2024-02-01T00:00:00"/>
    <x v="0"/>
    <b v="1"/>
    <m/>
    <x v="0"/>
    <x v="1"/>
    <m/>
    <n v="2"/>
    <m/>
    <n v="0"/>
    <x v="0"/>
    <s v="Activo"/>
    <s v="Activo"/>
  </r>
  <r>
    <s v="Orduño, Nora de-feb-2024"/>
    <x v="38"/>
    <x v="5"/>
    <d v="2024-02-01T00:00:00"/>
    <x v="0"/>
    <b v="1"/>
    <m/>
    <x v="0"/>
    <x v="1"/>
    <m/>
    <n v="2"/>
    <m/>
    <n v="0"/>
    <x v="0"/>
    <s v="Activo"/>
    <s v="Activo"/>
  </r>
  <r>
    <s v="Robles, Teresa-feb-2024"/>
    <x v="39"/>
    <x v="5"/>
    <d v="2024-02-01T00:00:00"/>
    <x v="0"/>
    <b v="1"/>
    <m/>
    <x v="0"/>
    <x v="1"/>
    <m/>
    <n v="2"/>
    <m/>
    <n v="0"/>
    <x v="0"/>
    <s v="Activo"/>
    <s v="Activo"/>
  </r>
  <r>
    <s v="Rodríguez, Bertha-feb-2024"/>
    <x v="40"/>
    <x v="5"/>
    <d v="2024-02-01T00:00:00"/>
    <x v="0"/>
    <b v="1"/>
    <m/>
    <x v="0"/>
    <x v="1"/>
    <m/>
    <n v="2"/>
    <m/>
    <n v="0"/>
    <x v="0"/>
    <s v="Activo"/>
    <s v="Activo"/>
  </r>
  <r>
    <s v="Ruíz Aldaco, Alan Israel-feb-2024"/>
    <x v="41"/>
    <x v="5"/>
    <d v="2024-02-01T00:00:00"/>
    <x v="0"/>
    <b v="1"/>
    <n v="1"/>
    <x v="1"/>
    <x v="28"/>
    <m/>
    <n v="2"/>
    <m/>
    <n v="0"/>
    <x v="10"/>
    <s v="Activo"/>
    <s v="Activo"/>
  </r>
  <r>
    <s v="Ruíz, Merary Rubí Sánchez Sosa de-feb-2024"/>
    <x v="42"/>
    <x v="5"/>
    <d v="2024-02-01T00:00:00"/>
    <x v="0"/>
    <b v="1"/>
    <n v="3"/>
    <x v="1"/>
    <x v="38"/>
    <m/>
    <n v="2"/>
    <m/>
    <n v="0"/>
    <x v="15"/>
    <s v="Activo"/>
    <s v="Activo"/>
  </r>
  <r>
    <s v="Serrano, Beatriz Adriana Vázquez Reynoso de-feb-2024"/>
    <x v="43"/>
    <x v="5"/>
    <d v="2024-02-01T00:00:00"/>
    <x v="0"/>
    <b v="1"/>
    <m/>
    <x v="0"/>
    <x v="1"/>
    <m/>
    <n v="2"/>
    <m/>
    <n v="0"/>
    <x v="0"/>
    <s v="Activo"/>
    <s v="Activo"/>
  </r>
  <r>
    <s v="Acevedo Ramos, José de Jesús-feb-2024"/>
    <x v="44"/>
    <x v="5"/>
    <d v="2024-02-01T00:00:00"/>
    <x v="0"/>
    <b v="0"/>
    <m/>
    <x v="0"/>
    <x v="0"/>
    <m/>
    <n v="3"/>
    <m/>
    <n v="0"/>
    <x v="0"/>
    <s v="Inactivo"/>
    <s v="Inactivo"/>
  </r>
  <r>
    <s v="Acevedo, María Antonia Martínez Alamilla de-feb-2024"/>
    <x v="45"/>
    <x v="5"/>
    <d v="2024-02-01T00:00:00"/>
    <x v="0"/>
    <b v="1"/>
    <m/>
    <x v="0"/>
    <x v="0"/>
    <m/>
    <n v="3"/>
    <m/>
    <n v="0"/>
    <x v="0"/>
    <s v="Activo"/>
    <s v="Activo"/>
  </r>
  <r>
    <s v="Bello, Reina-feb-2024"/>
    <x v="46"/>
    <x v="5"/>
    <d v="2024-02-01T00:00:00"/>
    <x v="0"/>
    <b v="1"/>
    <m/>
    <x v="0"/>
    <x v="1"/>
    <m/>
    <n v="3"/>
    <m/>
    <n v="0"/>
    <x v="0"/>
    <s v="Activo"/>
    <s v="Activo"/>
  </r>
  <r>
    <s v="Contreras, Elida-feb-2024"/>
    <x v="47"/>
    <x v="5"/>
    <d v="2024-02-01T00:00:00"/>
    <x v="0"/>
    <b v="1"/>
    <m/>
    <x v="0"/>
    <x v="1"/>
    <m/>
    <n v="3"/>
    <m/>
    <n v="0"/>
    <x v="0"/>
    <s v="Activo"/>
    <s v="Activo"/>
  </r>
  <r>
    <s v="Delgado Guerrero, María Magdalena-feb-2024"/>
    <x v="48"/>
    <x v="5"/>
    <d v="2024-02-01T00:00:00"/>
    <x v="0"/>
    <b v="1"/>
    <m/>
    <x v="0"/>
    <x v="0"/>
    <m/>
    <n v="3"/>
    <m/>
    <n v="0"/>
    <x v="0"/>
    <s v="Activo"/>
    <s v="Activo"/>
  </r>
  <r>
    <s v="Faz Castañeda, José Alfredo-feb-2024"/>
    <x v="49"/>
    <x v="5"/>
    <d v="2024-02-01T00:00:00"/>
    <x v="0"/>
    <b v="1"/>
    <s v=""/>
    <x v="2"/>
    <x v="35"/>
    <s v="Precursor Auxiliar"/>
    <n v="3"/>
    <m/>
    <n v="0"/>
    <x v="0"/>
    <s v="Activo"/>
    <s v="Activo"/>
  </r>
  <r>
    <s v="Faz, Marinela Castañeda Arteaga de-feb-2024"/>
    <x v="50"/>
    <x v="5"/>
    <d v="2024-02-01T00:00:00"/>
    <x v="0"/>
    <b v="1"/>
    <n v="3"/>
    <x v="1"/>
    <x v="13"/>
    <s v=""/>
    <n v="3"/>
    <m/>
    <n v="0"/>
    <x v="2"/>
    <s v="Activo"/>
    <s v="Activo"/>
  </r>
  <r>
    <s v="Gámez Montoya, Abel-feb-2024"/>
    <x v="51"/>
    <x v="5"/>
    <d v="2024-02-01T00:00:00"/>
    <x v="0"/>
    <b v="1"/>
    <m/>
    <x v="0"/>
    <x v="1"/>
    <m/>
    <n v="3"/>
    <m/>
    <n v="0"/>
    <x v="0"/>
    <s v="Activo"/>
    <s v="Activo"/>
  </r>
  <r>
    <s v="Gámez, Viridiana de-feb-2024"/>
    <x v="52"/>
    <x v="5"/>
    <d v="2024-02-01T00:00:00"/>
    <x v="0"/>
    <b v="1"/>
    <m/>
    <x v="0"/>
    <x v="1"/>
    <m/>
    <n v="3"/>
    <m/>
    <n v="0"/>
    <x v="0"/>
    <s v="Activo"/>
    <s v="Activo"/>
  </r>
  <r>
    <s v="García Rodarte, Marco Antonio-feb-2024"/>
    <x v="53"/>
    <x v="5"/>
    <d v="2024-02-01T00:00:00"/>
    <x v="0"/>
    <b v="1"/>
    <m/>
    <x v="0"/>
    <x v="1"/>
    <m/>
    <n v="3"/>
    <m/>
    <n v="0"/>
    <x v="0"/>
    <s v="Activo"/>
    <s v="Activo"/>
  </r>
  <r>
    <s v="García, Rosa María Rodarte de-feb-2024"/>
    <x v="54"/>
    <x v="5"/>
    <d v="2024-02-01T00:00:00"/>
    <x v="0"/>
    <b v="1"/>
    <m/>
    <x v="0"/>
    <x v="1"/>
    <m/>
    <n v="3"/>
    <m/>
    <n v="0"/>
    <x v="0"/>
    <s v="Activo"/>
    <s v="Activo"/>
  </r>
  <r>
    <s v="Guerra, Lucy-feb-2024"/>
    <x v="55"/>
    <x v="5"/>
    <d v="2024-02-01T00:00:00"/>
    <x v="0"/>
    <b v="1"/>
    <m/>
    <x v="0"/>
    <x v="1"/>
    <m/>
    <n v="3"/>
    <m/>
    <n v="0"/>
    <x v="0"/>
    <s v="Activo"/>
    <s v="Activo"/>
  </r>
  <r>
    <s v="Lara Alemán, Linda Sarahí-feb-2024"/>
    <x v="56"/>
    <x v="5"/>
    <d v="2024-02-01T00:00:00"/>
    <x v="0"/>
    <b v="1"/>
    <s v=""/>
    <x v="0"/>
    <x v="0"/>
    <s v=""/>
    <n v="3"/>
    <m/>
    <n v="0"/>
    <x v="0"/>
    <s v="Activo"/>
    <s v="Activo"/>
  </r>
  <r>
    <s v="Lara Alemán, Maydi Merari-feb-2024"/>
    <x v="57"/>
    <x v="5"/>
    <d v="2024-02-01T00:00:00"/>
    <x v="0"/>
    <b v="1"/>
    <s v=""/>
    <x v="0"/>
    <x v="0"/>
    <s v=""/>
    <n v="3"/>
    <m/>
    <n v="0"/>
    <x v="0"/>
    <s v="Activo"/>
    <s v="Activo"/>
  </r>
  <r>
    <s v="Lara Enriquez, José Mario-feb-2024"/>
    <x v="58"/>
    <x v="5"/>
    <d v="2024-02-01T00:00:00"/>
    <x v="0"/>
    <b v="1"/>
    <s v=""/>
    <x v="1"/>
    <x v="47"/>
    <s v=""/>
    <n v="3"/>
    <m/>
    <n v="0"/>
    <x v="26"/>
    <s v="Activo"/>
    <s v="Activo"/>
  </r>
  <r>
    <s v="Lara, María del Refugio Alemán de-feb-2024"/>
    <x v="59"/>
    <x v="5"/>
    <d v="2024-02-01T00:00:00"/>
    <x v="0"/>
    <b v="1"/>
    <s v=""/>
    <x v="2"/>
    <x v="18"/>
    <s v="Precursor Auxiliar"/>
    <n v="3"/>
    <m/>
    <n v="0"/>
    <x v="0"/>
    <s v="Activo"/>
    <s v="Activo"/>
  </r>
  <r>
    <s v="Molina Durán, Gloria-feb-2024"/>
    <x v="60"/>
    <x v="5"/>
    <d v="2024-02-01T00:00:00"/>
    <x v="0"/>
    <b v="1"/>
    <n v="4"/>
    <x v="1"/>
    <x v="61"/>
    <m/>
    <n v="3"/>
    <m/>
    <n v="0"/>
    <x v="45"/>
    <s v="Activo"/>
    <s v="Activo"/>
  </r>
  <r>
    <s v="Ordoñez, María de la Cruz Corona Zepeda de-feb-2024"/>
    <x v="61"/>
    <x v="5"/>
    <d v="2024-02-01T00:00:00"/>
    <x v="0"/>
    <b v="1"/>
    <n v="1"/>
    <x v="0"/>
    <x v="0"/>
    <m/>
    <n v="3"/>
    <m/>
    <n v="0"/>
    <x v="0"/>
    <s v="Activo"/>
    <s v="Activo"/>
  </r>
  <r>
    <s v="Peña, Eliezer-feb-2024"/>
    <x v="62"/>
    <x v="5"/>
    <d v="2024-02-01T00:00:00"/>
    <x v="0"/>
    <b v="1"/>
    <m/>
    <x v="0"/>
    <x v="1"/>
    <m/>
    <n v="3"/>
    <m/>
    <n v="0"/>
    <x v="0"/>
    <s v="Activo"/>
    <s v="Activo"/>
  </r>
  <r>
    <s v="Peña, Jessica de-feb-2024"/>
    <x v="63"/>
    <x v="5"/>
    <d v="2024-02-01T00:00:00"/>
    <x v="0"/>
    <b v="1"/>
    <m/>
    <x v="0"/>
    <x v="1"/>
    <m/>
    <n v="3"/>
    <m/>
    <n v="0"/>
    <x v="0"/>
    <s v="Activo"/>
    <s v="Activo"/>
  </r>
  <r>
    <s v="Peña, Víctor Axel-feb-2024"/>
    <x v="64"/>
    <x v="5"/>
    <d v="2024-02-01T00:00:00"/>
    <x v="0"/>
    <b v="0"/>
    <m/>
    <x v="0"/>
    <x v="0"/>
    <m/>
    <n v="3"/>
    <m/>
    <n v="0"/>
    <x v="0"/>
    <s v="Activo"/>
    <s v="Activo"/>
  </r>
  <r>
    <s v="Rdz Salazar, Yaretzi-feb-2024"/>
    <x v="65"/>
    <x v="5"/>
    <d v="2024-02-01T00:00:00"/>
    <x v="0"/>
    <b v="1"/>
    <m/>
    <x v="0"/>
    <x v="1"/>
    <m/>
    <n v="3"/>
    <m/>
    <n v="0"/>
    <x v="0"/>
    <s v="Activo"/>
    <s v="Activo"/>
  </r>
  <r>
    <s v="Rebolloso, Perla-feb-2024"/>
    <x v="66"/>
    <x v="5"/>
    <d v="2024-02-01T00:00:00"/>
    <x v="0"/>
    <b v="1"/>
    <m/>
    <x v="0"/>
    <x v="1"/>
    <m/>
    <n v="3"/>
    <m/>
    <n v="0"/>
    <x v="0"/>
    <s v="Activo"/>
    <s v="Activo"/>
  </r>
  <r>
    <s v="Salazar, Alicia de-feb-2024"/>
    <x v="67"/>
    <x v="5"/>
    <d v="2024-02-01T00:00:00"/>
    <x v="0"/>
    <b v="1"/>
    <n v="1"/>
    <x v="0"/>
    <x v="1"/>
    <m/>
    <n v="3"/>
    <m/>
    <n v="0"/>
    <x v="0"/>
    <s v="Activo"/>
    <s v="Activo"/>
  </r>
  <r>
    <s v="Soto Morales, Magdaleno-feb-2024"/>
    <x v="68"/>
    <x v="5"/>
    <d v="2024-02-01T00:00:00"/>
    <x v="0"/>
    <b v="1"/>
    <m/>
    <x v="0"/>
    <x v="1"/>
    <m/>
    <n v="3"/>
    <m/>
    <n v="0"/>
    <x v="0"/>
    <s v="Activo"/>
    <s v="Activo"/>
  </r>
  <r>
    <s v="Soto, María Antonieta de-feb-2024"/>
    <x v="69"/>
    <x v="5"/>
    <d v="2024-02-01T00:00:00"/>
    <x v="0"/>
    <b v="1"/>
    <m/>
    <x v="0"/>
    <x v="1"/>
    <m/>
    <n v="3"/>
    <m/>
    <n v="0"/>
    <x v="0"/>
    <s v="Activo"/>
    <s v="Activo"/>
  </r>
  <r>
    <s v="Vidal Muñoz, Benjamín-feb-2024"/>
    <x v="70"/>
    <x v="5"/>
    <d v="2024-02-01T00:00:00"/>
    <x v="0"/>
    <b v="1"/>
    <n v="1"/>
    <x v="1"/>
    <x v="47"/>
    <m/>
    <n v="3"/>
    <m/>
    <n v="0"/>
    <x v="26"/>
    <s v="Activo"/>
    <s v="Activo"/>
  </r>
  <r>
    <s v="Vidal, María Teresa Villanueva Rodríguez de-feb-2024"/>
    <x v="71"/>
    <x v="5"/>
    <d v="2024-02-01T00:00:00"/>
    <x v="0"/>
    <b v="1"/>
    <m/>
    <x v="0"/>
    <x v="0"/>
    <m/>
    <n v="3"/>
    <m/>
    <n v="0"/>
    <x v="0"/>
    <s v="Activo"/>
    <s v="Activo"/>
  </r>
  <r>
    <s v="Zúñiga, Juanita-feb-2024"/>
    <x v="72"/>
    <x v="5"/>
    <d v="2024-02-01T00:00:00"/>
    <x v="0"/>
    <b v="1"/>
    <n v="2"/>
    <x v="2"/>
    <x v="18"/>
    <m/>
    <n v="3"/>
    <m/>
    <n v="0"/>
    <x v="0"/>
    <s v="Activo"/>
    <s v="Activo"/>
  </r>
  <r>
    <s v="Campos Solis, Octavia-feb-2024"/>
    <x v="73"/>
    <x v="5"/>
    <d v="2024-02-01T00:00:00"/>
    <x v="0"/>
    <b v="1"/>
    <m/>
    <x v="0"/>
    <x v="1"/>
    <m/>
    <n v="4"/>
    <m/>
    <n v="0"/>
    <x v="0"/>
    <s v="Activo"/>
    <s v="Activo"/>
  </r>
  <r>
    <s v="Carreón Galindo, Octavio-feb-2024"/>
    <x v="74"/>
    <x v="5"/>
    <d v="2024-02-01T00:00:00"/>
    <x v="0"/>
    <b v="1"/>
    <m/>
    <x v="0"/>
    <x v="1"/>
    <m/>
    <n v="4"/>
    <m/>
    <n v="0"/>
    <x v="0"/>
    <s v="Activo"/>
    <s v="Activo"/>
  </r>
  <r>
    <s v="Carreón, Karina Marlene Silva Gutiérrez de-feb-2024"/>
    <x v="75"/>
    <x v="5"/>
    <d v="2024-02-01T00:00:00"/>
    <x v="0"/>
    <b v="1"/>
    <m/>
    <x v="1"/>
    <x v="41"/>
    <m/>
    <n v="4"/>
    <m/>
    <n v="0"/>
    <x v="18"/>
    <s v="Activo"/>
    <s v="Activo"/>
  </r>
  <r>
    <s v="de la Fuente Gallardo, José Samuel-feb-2024"/>
    <x v="76"/>
    <x v="5"/>
    <d v="2024-02-01T00:00:00"/>
    <x v="0"/>
    <b v="1"/>
    <m/>
    <x v="0"/>
    <x v="1"/>
    <m/>
    <n v="4"/>
    <m/>
    <n v="0"/>
    <x v="0"/>
    <s v="Activo"/>
    <s v="Activo"/>
  </r>
  <r>
    <s v="de la Fuente, Leticia de-feb-2024"/>
    <x v="77"/>
    <x v="5"/>
    <d v="2024-02-01T00:00:00"/>
    <x v="0"/>
    <b v="1"/>
    <m/>
    <x v="0"/>
    <x v="1"/>
    <m/>
    <n v="4"/>
    <m/>
    <n v="0"/>
    <x v="0"/>
    <s v="Activo"/>
    <s v="Activo"/>
  </r>
  <r>
    <s v="de Santiago Marrero, María de la Luz-feb-2024"/>
    <x v="78"/>
    <x v="5"/>
    <d v="2024-02-01T00:00:00"/>
    <x v="0"/>
    <b v="1"/>
    <m/>
    <x v="0"/>
    <x v="0"/>
    <m/>
    <n v="4"/>
    <m/>
    <n v="0"/>
    <x v="0"/>
    <s v="Activo"/>
    <s v="Activo"/>
  </r>
  <r>
    <s v="Garza Rodríguez, Daniel-feb-2024"/>
    <x v="79"/>
    <x v="5"/>
    <d v="2024-02-01T00:00:00"/>
    <x v="0"/>
    <b v="1"/>
    <n v="2"/>
    <x v="1"/>
    <x v="34"/>
    <m/>
    <n v="4"/>
    <m/>
    <n v="0"/>
    <x v="12"/>
    <s v="Activo"/>
    <s v="Activo"/>
  </r>
  <r>
    <s v="Garza Salazar, Olivia-feb-2024"/>
    <x v="80"/>
    <x v="5"/>
    <d v="2024-02-01T00:00:00"/>
    <x v="0"/>
    <b v="1"/>
    <m/>
    <x v="0"/>
    <x v="0"/>
    <m/>
    <n v="4"/>
    <m/>
    <n v="0"/>
    <x v="0"/>
    <s v="Activo"/>
    <s v="Activo"/>
  </r>
  <r>
    <s v="Garza, María Magdalena Coronado Salas de-feb-2024"/>
    <x v="81"/>
    <x v="5"/>
    <d v="2024-02-01T00:00:00"/>
    <x v="0"/>
    <b v="1"/>
    <n v="2"/>
    <x v="1"/>
    <x v="62"/>
    <m/>
    <n v="4"/>
    <m/>
    <n v="0"/>
    <x v="46"/>
    <s v="Activo"/>
    <s v="Activo"/>
  </r>
  <r>
    <s v="Marroquín Villarreal, José Alben-feb-2024"/>
    <x v="82"/>
    <x v="5"/>
    <d v="2024-02-01T00:00:00"/>
    <x v="0"/>
    <b v="1"/>
    <m/>
    <x v="0"/>
    <x v="0"/>
    <m/>
    <n v="4"/>
    <m/>
    <n v="0"/>
    <x v="0"/>
    <s v="Activo"/>
    <s v="Activo"/>
  </r>
  <r>
    <s v="Marroquín, Maria de Jesús Sánchez de-feb-2024"/>
    <x v="83"/>
    <x v="5"/>
    <d v="2024-02-01T00:00:00"/>
    <x v="0"/>
    <b v="1"/>
    <m/>
    <x v="0"/>
    <x v="0"/>
    <m/>
    <n v="4"/>
    <m/>
    <n v="0"/>
    <x v="0"/>
    <s v="Activo"/>
    <s v="Activo"/>
  </r>
  <r>
    <s v="Martínez Rodríguez, María del Socorro-feb-2024"/>
    <x v="84"/>
    <x v="5"/>
    <d v="2024-02-01T00:00:00"/>
    <x v="0"/>
    <b v="1"/>
    <m/>
    <x v="0"/>
    <x v="0"/>
    <m/>
    <n v="4"/>
    <m/>
    <n v="0"/>
    <x v="0"/>
    <s v="Activo"/>
    <s v="Activo"/>
  </r>
  <r>
    <s v="Medina Moreno, Daniel-feb-2024"/>
    <x v="85"/>
    <x v="5"/>
    <d v="2024-02-01T00:00:00"/>
    <x v="0"/>
    <b v="1"/>
    <m/>
    <x v="2"/>
    <x v="4"/>
    <s v="Precursor Auxiliar"/>
    <n v="4"/>
    <m/>
    <n v="0"/>
    <x v="0"/>
    <s v="Activo"/>
    <s v="Activo"/>
  </r>
  <r>
    <s v="Medina Oviedo, Scarlett Scilanie-feb-2024"/>
    <x v="86"/>
    <x v="5"/>
    <d v="2024-02-01T00:00:00"/>
    <x v="0"/>
    <b v="1"/>
    <m/>
    <x v="0"/>
    <x v="0"/>
    <m/>
    <n v="4"/>
    <m/>
    <n v="0"/>
    <x v="0"/>
    <s v="Activo"/>
    <s v="Activo"/>
  </r>
  <r>
    <s v="Medina, Priscila Raquel Oviedo Canizales de-feb-2024"/>
    <x v="87"/>
    <x v="5"/>
    <d v="2024-02-01T00:00:00"/>
    <x v="0"/>
    <b v="1"/>
    <n v="6"/>
    <x v="1"/>
    <x v="55"/>
    <m/>
    <n v="4"/>
    <m/>
    <n v="0"/>
    <x v="4"/>
    <s v="Activo"/>
    <s v="Activo"/>
  </r>
  <r>
    <s v="Méndez Pardo, Jesús-feb-2024"/>
    <x v="88"/>
    <x v="5"/>
    <d v="2024-02-01T00:00:00"/>
    <x v="0"/>
    <b v="1"/>
    <n v="1"/>
    <x v="0"/>
    <x v="0"/>
    <m/>
    <n v="4"/>
    <m/>
    <n v="0"/>
    <x v="0"/>
    <s v="Activo"/>
    <s v="Activo"/>
  </r>
  <r>
    <s v="Méndez, María Enriqueta García Estrada de-feb-2024"/>
    <x v="89"/>
    <x v="5"/>
    <d v="2024-02-01T00:00:00"/>
    <x v="0"/>
    <b v="1"/>
    <m/>
    <x v="0"/>
    <x v="0"/>
    <m/>
    <n v="4"/>
    <m/>
    <n v="0"/>
    <x v="0"/>
    <s v="Activo"/>
    <s v="Activo"/>
  </r>
  <r>
    <s v="Olivo, Diana Elizabeth Marroquín de-feb-2024"/>
    <x v="90"/>
    <x v="5"/>
    <d v="2024-02-01T00:00:00"/>
    <x v="0"/>
    <b v="1"/>
    <m/>
    <x v="0"/>
    <x v="0"/>
    <m/>
    <n v="4"/>
    <m/>
    <n v="0"/>
    <x v="0"/>
    <s v="Activo"/>
    <s v="Activo"/>
  </r>
  <r>
    <s v="Puebla Martínez, Luis Octavio-feb-2024"/>
    <x v="91"/>
    <x v="5"/>
    <d v="2024-02-01T00:00:00"/>
    <x v="0"/>
    <b v="1"/>
    <m/>
    <x v="0"/>
    <x v="0"/>
    <m/>
    <n v="4"/>
    <m/>
    <n v="0"/>
    <x v="0"/>
    <s v="Activo"/>
    <s v="Activo"/>
  </r>
  <r>
    <s v="Sifuentes, Irene Salas Álvarez de-feb-2024"/>
    <x v="92"/>
    <x v="5"/>
    <d v="2024-02-01T00:00:00"/>
    <x v="0"/>
    <b v="1"/>
    <m/>
    <x v="1"/>
    <x v="33"/>
    <m/>
    <n v="4"/>
    <m/>
    <n v="0"/>
    <x v="47"/>
    <s v="Activo"/>
    <s v="Activo"/>
  </r>
  <r>
    <s v="Silva, Luis-feb-2024"/>
    <x v="93"/>
    <x v="5"/>
    <d v="2024-02-01T00:00:00"/>
    <x v="0"/>
    <b v="0"/>
    <m/>
    <x v="0"/>
    <x v="0"/>
    <m/>
    <n v="4"/>
    <m/>
    <n v="0"/>
    <x v="0"/>
    <s v="Activo"/>
    <s v="Activo"/>
  </r>
  <r>
    <s v="Silva, Patricia de-feb-2024"/>
    <x v="94"/>
    <x v="5"/>
    <d v="2024-02-01T00:00:00"/>
    <x v="0"/>
    <b v="0"/>
    <m/>
    <x v="0"/>
    <x v="0"/>
    <m/>
    <n v="4"/>
    <m/>
    <n v="0"/>
    <x v="0"/>
    <s v="Activo"/>
    <s v="Activo"/>
  </r>
  <r>
    <s v="Zamudio, Dolores García de-feb-2024"/>
    <x v="95"/>
    <x v="5"/>
    <d v="2024-02-01T00:00:00"/>
    <x v="0"/>
    <b v="1"/>
    <m/>
    <x v="0"/>
    <x v="1"/>
    <m/>
    <n v="4"/>
    <m/>
    <n v="0"/>
    <x v="0"/>
    <s v="Activo"/>
    <s v="Activo"/>
  </r>
  <r>
    <s v="Zamudio, Dulce-feb-2024"/>
    <x v="96"/>
    <x v="5"/>
    <d v="2024-02-01T00:00:00"/>
    <x v="0"/>
    <b v="1"/>
    <m/>
    <x v="0"/>
    <x v="1"/>
    <m/>
    <n v="4"/>
    <m/>
    <n v="0"/>
    <x v="0"/>
    <s v="Activo"/>
    <s v="Activo"/>
  </r>
  <r>
    <s v="Almaráz Bocanegra, Silvino-mar-2024"/>
    <x v="0"/>
    <x v="6"/>
    <d v="2024-03-01T00:00:00"/>
    <x v="0"/>
    <b v="1"/>
    <m/>
    <x v="2"/>
    <x v="18"/>
    <s v="Precursor Auxiliar"/>
    <n v="1"/>
    <m/>
    <n v="0"/>
    <x v="0"/>
    <s v="Activo"/>
    <s v="Activo"/>
  </r>
  <r>
    <s v="Carriega, Flor de-mar-2024"/>
    <x v="1"/>
    <x v="6"/>
    <d v="2024-03-01T00:00:00"/>
    <x v="0"/>
    <b v="1"/>
    <m/>
    <x v="0"/>
    <x v="1"/>
    <m/>
    <n v="1"/>
    <m/>
    <n v="0"/>
    <x v="0"/>
    <s v="Activo"/>
    <s v="Activo"/>
  </r>
  <r>
    <s v="Castro Moreno, Modesto-mar-2024"/>
    <x v="2"/>
    <x v="6"/>
    <d v="2024-03-01T00:00:00"/>
    <x v="0"/>
    <b v="1"/>
    <m/>
    <x v="2"/>
    <x v="63"/>
    <m/>
    <n v="1"/>
    <m/>
    <n v="0"/>
    <x v="0"/>
    <s v="Activo"/>
    <s v="Activo"/>
  </r>
  <r>
    <s v="Castro, Blanca Estela Navarro Pimentel de-mar-2024"/>
    <x v="3"/>
    <x v="6"/>
    <d v="2024-03-01T00:00:00"/>
    <x v="0"/>
    <b v="1"/>
    <m/>
    <x v="2"/>
    <x v="43"/>
    <m/>
    <n v="1"/>
    <m/>
    <n v="0"/>
    <x v="0"/>
    <s v="Activo"/>
    <s v="Activo"/>
  </r>
  <r>
    <s v="García, Alicia Martínez de-mar-2024"/>
    <x v="4"/>
    <x v="6"/>
    <d v="2024-03-01T00:00:00"/>
    <x v="0"/>
    <b v="1"/>
    <m/>
    <x v="0"/>
    <x v="1"/>
    <m/>
    <n v="1"/>
    <m/>
    <n v="0"/>
    <x v="0"/>
    <s v="Activo"/>
    <s v="Activo"/>
  </r>
  <r>
    <s v="García, Mayra-mar-2024"/>
    <x v="5"/>
    <x v="6"/>
    <d v="2024-03-01T00:00:00"/>
    <x v="0"/>
    <b v="1"/>
    <m/>
    <x v="0"/>
    <x v="1"/>
    <m/>
    <n v="1"/>
    <m/>
    <n v="0"/>
    <x v="0"/>
    <s v="Activo"/>
    <s v="Activo"/>
  </r>
  <r>
    <s v="Garnica Treviño, Irma-mar-2024"/>
    <x v="6"/>
    <x v="6"/>
    <d v="2024-03-01T00:00:00"/>
    <x v="0"/>
    <b v="1"/>
    <m/>
    <x v="0"/>
    <x v="1"/>
    <m/>
    <n v="1"/>
    <m/>
    <n v="0"/>
    <x v="0"/>
    <s v="Activo"/>
    <s v="Activo"/>
  </r>
  <r>
    <s v="Guzmán, Luis-mar-2024"/>
    <x v="7"/>
    <x v="6"/>
    <d v="2024-03-01T00:00:00"/>
    <x v="0"/>
    <b v="1"/>
    <m/>
    <x v="0"/>
    <x v="1"/>
    <m/>
    <n v="1"/>
    <m/>
    <n v="0"/>
    <x v="0"/>
    <s v="Activo"/>
    <s v="Activo"/>
  </r>
  <r>
    <s v="Hernández Arellano, Eligio-mar-2024"/>
    <x v="8"/>
    <x v="6"/>
    <d v="2024-03-01T00:00:00"/>
    <x v="0"/>
    <b v="1"/>
    <m/>
    <x v="0"/>
    <x v="1"/>
    <m/>
    <n v="1"/>
    <m/>
    <n v="0"/>
    <x v="0"/>
    <s v="Activo"/>
    <s v="Activo"/>
  </r>
  <r>
    <s v="Ledezma Lucio, Anita-mar-2024"/>
    <x v="9"/>
    <x v="6"/>
    <d v="2024-03-01T00:00:00"/>
    <x v="0"/>
    <b v="1"/>
    <m/>
    <x v="0"/>
    <x v="1"/>
    <m/>
    <n v="1"/>
    <m/>
    <n v="0"/>
    <x v="0"/>
    <s v="Activo"/>
    <s v="Activo"/>
  </r>
  <r>
    <s v="Poblano, Alicia de-mar-2024"/>
    <x v="10"/>
    <x v="6"/>
    <d v="2024-03-01T00:00:00"/>
    <x v="0"/>
    <b v="0"/>
    <m/>
    <x v="0"/>
    <x v="0"/>
    <m/>
    <n v="1"/>
    <m/>
    <n v="0"/>
    <x v="0"/>
    <s v="Inactivo"/>
    <s v="Inactivo"/>
  </r>
  <r>
    <s v="Poblano, José Aarón-mar-2024"/>
    <x v="11"/>
    <x v="6"/>
    <d v="2024-03-01T00:00:00"/>
    <x v="0"/>
    <b v="1"/>
    <m/>
    <x v="0"/>
    <x v="1"/>
    <m/>
    <n v="1"/>
    <m/>
    <n v="0"/>
    <x v="0"/>
    <s v="Activo"/>
    <s v="Activo"/>
  </r>
  <r>
    <s v="Reta Salas, Raymundo-mar-2024"/>
    <x v="12"/>
    <x v="6"/>
    <d v="2024-03-01T00:00:00"/>
    <x v="0"/>
    <b v="1"/>
    <m/>
    <x v="0"/>
    <x v="1"/>
    <m/>
    <n v="1"/>
    <m/>
    <n v="0"/>
    <x v="0"/>
    <s v="Activo"/>
    <s v="Activo"/>
  </r>
  <r>
    <s v="Reta, Claudia Jael Elizondo Vázquez de-mar-2024"/>
    <x v="13"/>
    <x v="6"/>
    <d v="2024-03-01T00:00:00"/>
    <x v="0"/>
    <b v="1"/>
    <m/>
    <x v="0"/>
    <x v="1"/>
    <m/>
    <n v="1"/>
    <m/>
    <n v="0"/>
    <x v="0"/>
    <s v="Activo"/>
    <s v="Activo"/>
  </r>
  <r>
    <s v="Reta, Ricardo-mar-2024"/>
    <x v="14"/>
    <x v="6"/>
    <d v="2024-03-01T00:00:00"/>
    <x v="0"/>
    <b v="1"/>
    <m/>
    <x v="0"/>
    <x v="1"/>
    <m/>
    <n v="1"/>
    <m/>
    <n v="0"/>
    <x v="0"/>
    <s v="Activo"/>
    <s v="Activo"/>
  </r>
  <r>
    <s v="Rocha, Dulce de-mar-2024"/>
    <x v="15"/>
    <x v="6"/>
    <d v="2024-03-01T00:00:00"/>
    <x v="0"/>
    <b v="1"/>
    <m/>
    <x v="2"/>
    <x v="2"/>
    <m/>
    <n v="1"/>
    <m/>
    <n v="0"/>
    <x v="0"/>
    <s v="Activo"/>
    <s v="Activo"/>
  </r>
  <r>
    <s v="Rocha, Yusepe-mar-2024"/>
    <x v="16"/>
    <x v="6"/>
    <d v="2024-03-01T00:00:00"/>
    <x v="0"/>
    <b v="1"/>
    <m/>
    <x v="0"/>
    <x v="1"/>
    <m/>
    <n v="1"/>
    <m/>
    <n v="0"/>
    <x v="0"/>
    <s v="Activo"/>
    <s v="Activo"/>
  </r>
  <r>
    <s v="Rosas, Alejandra Zamudio de-mar-2024"/>
    <x v="17"/>
    <x v="6"/>
    <d v="2024-03-01T00:00:00"/>
    <x v="0"/>
    <b v="1"/>
    <m/>
    <x v="0"/>
    <x v="1"/>
    <m/>
    <n v="1"/>
    <m/>
    <n v="0"/>
    <x v="0"/>
    <s v="Activo"/>
    <s v="Activo"/>
  </r>
  <r>
    <s v="Soria Liguez, Jaime-mar-2024"/>
    <x v="18"/>
    <x v="6"/>
    <d v="2024-03-01T00:00:00"/>
    <x v="0"/>
    <b v="1"/>
    <n v="2"/>
    <x v="1"/>
    <x v="28"/>
    <m/>
    <n v="1"/>
    <m/>
    <n v="0"/>
    <x v="10"/>
    <s v="Activo"/>
    <s v="Activo"/>
  </r>
  <r>
    <s v="Soria Orozco, Guillermo Andrés-mar-2024"/>
    <x v="19"/>
    <x v="6"/>
    <d v="2024-03-01T00:00:00"/>
    <x v="0"/>
    <b v="1"/>
    <m/>
    <x v="0"/>
    <x v="1"/>
    <m/>
    <n v="1"/>
    <m/>
    <n v="0"/>
    <x v="0"/>
    <s v="Activo"/>
    <s v="Activo"/>
  </r>
  <r>
    <s v="Soria, Delia Ortega de-mar-2024"/>
    <x v="20"/>
    <x v="6"/>
    <d v="2024-03-01T00:00:00"/>
    <x v="0"/>
    <b v="1"/>
    <n v="1"/>
    <x v="1"/>
    <x v="41"/>
    <m/>
    <n v="1"/>
    <m/>
    <n v="0"/>
    <x v="18"/>
    <s v="Activo"/>
    <s v="Activo"/>
  </r>
  <r>
    <s v="Vázquez, Isabel Herrera de-mar-2024"/>
    <x v="21"/>
    <x v="6"/>
    <d v="2024-03-01T00:00:00"/>
    <x v="0"/>
    <b v="1"/>
    <m/>
    <x v="0"/>
    <x v="1"/>
    <m/>
    <n v="1"/>
    <m/>
    <n v="0"/>
    <x v="0"/>
    <s v="Activo"/>
    <s v="Activo"/>
  </r>
  <r>
    <s v="Zamudio García, Thalía Elizabeth-mar-2024"/>
    <x v="22"/>
    <x v="6"/>
    <d v="2024-03-01T00:00:00"/>
    <x v="0"/>
    <b v="1"/>
    <m/>
    <x v="0"/>
    <x v="1"/>
    <m/>
    <n v="1"/>
    <m/>
    <n v="0"/>
    <x v="0"/>
    <s v="Activo"/>
    <s v="Activo"/>
  </r>
  <r>
    <s v="Blanco, Isabel-mar-2024"/>
    <x v="23"/>
    <x v="6"/>
    <d v="2024-03-01T00:00:00"/>
    <x v="0"/>
    <b v="1"/>
    <m/>
    <x v="0"/>
    <x v="1"/>
    <m/>
    <n v="2"/>
    <m/>
    <n v="0"/>
    <x v="0"/>
    <s v="Activo"/>
    <s v="Activo"/>
  </r>
  <r>
    <s v="Diosdado Torres, Margarita-mar-2024"/>
    <x v="24"/>
    <x v="6"/>
    <d v="2024-03-01T00:00:00"/>
    <x v="0"/>
    <b v="1"/>
    <m/>
    <x v="0"/>
    <x v="0"/>
    <m/>
    <n v="2"/>
    <m/>
    <n v="0"/>
    <x v="0"/>
    <s v="Activo"/>
    <s v="Activo"/>
  </r>
  <r>
    <s v="Gaytán Diosdado, Gloria-mar-2024"/>
    <x v="25"/>
    <x v="6"/>
    <d v="2024-03-01T00:00:00"/>
    <x v="0"/>
    <b v="1"/>
    <m/>
    <x v="0"/>
    <x v="0"/>
    <m/>
    <n v="2"/>
    <m/>
    <n v="0"/>
    <x v="0"/>
    <s v="Activo"/>
    <s v="Activo"/>
  </r>
  <r>
    <s v="Lázaro, Patricia de-mar-2024"/>
    <x v="26"/>
    <x v="6"/>
    <d v="2024-03-01T00:00:00"/>
    <x v="0"/>
    <b v="1"/>
    <m/>
    <x v="2"/>
    <x v="16"/>
    <m/>
    <n v="2"/>
    <m/>
    <n v="0"/>
    <x v="0"/>
    <s v="Activo"/>
    <s v="Activo"/>
  </r>
  <r>
    <s v="Liñán Cortina, Julia-mar-2024"/>
    <x v="27"/>
    <x v="6"/>
    <d v="2024-03-01T00:00:00"/>
    <x v="0"/>
    <b v="1"/>
    <n v="1"/>
    <x v="1"/>
    <x v="53"/>
    <m/>
    <n v="2"/>
    <m/>
    <n v="0"/>
    <x v="33"/>
    <s v="Activo"/>
    <s v="Activo"/>
  </r>
  <r>
    <s v="Martínez, Guadalupe de-mar-2024"/>
    <x v="28"/>
    <x v="6"/>
    <d v="2024-03-01T00:00:00"/>
    <x v="0"/>
    <b v="1"/>
    <m/>
    <x v="2"/>
    <x v="16"/>
    <m/>
    <n v="2"/>
    <m/>
    <n v="0"/>
    <x v="0"/>
    <s v="Activo"/>
    <s v="Activo"/>
  </r>
  <r>
    <s v="Martínez, Jesús Iván-mar-2024"/>
    <x v="29"/>
    <x v="6"/>
    <d v="2024-03-01T00:00:00"/>
    <x v="0"/>
    <b v="1"/>
    <m/>
    <x v="0"/>
    <x v="1"/>
    <m/>
    <n v="2"/>
    <m/>
    <n v="0"/>
    <x v="0"/>
    <s v="Inactivo"/>
    <s v="Activo"/>
  </r>
  <r>
    <s v="Medina Torres, Juan-mar-2024"/>
    <x v="30"/>
    <x v="6"/>
    <d v="2024-03-01T00:00:00"/>
    <x v="0"/>
    <b v="1"/>
    <m/>
    <x v="0"/>
    <x v="1"/>
    <m/>
    <n v="2"/>
    <m/>
    <n v="0"/>
    <x v="0"/>
    <s v="Activo"/>
    <s v="Activo"/>
  </r>
  <r>
    <s v="Medina, María Luisa Rodríguez Ornelas de-mar-2024"/>
    <x v="31"/>
    <x v="6"/>
    <d v="2024-03-01T00:00:00"/>
    <x v="0"/>
    <b v="1"/>
    <m/>
    <x v="0"/>
    <x v="1"/>
    <m/>
    <n v="2"/>
    <m/>
    <n v="0"/>
    <x v="0"/>
    <s v="Activo"/>
    <s v="Activo"/>
  </r>
  <r>
    <s v="Nieto, Alejandra de-mar-2024"/>
    <x v="32"/>
    <x v="6"/>
    <d v="2024-03-01T00:00:00"/>
    <x v="0"/>
    <b v="1"/>
    <n v="1"/>
    <x v="0"/>
    <x v="1"/>
    <m/>
    <n v="2"/>
    <m/>
    <n v="0"/>
    <x v="0"/>
    <s v="Activo"/>
    <s v="Activo"/>
  </r>
  <r>
    <s v="Orduño Garza, Juan-mar-2024"/>
    <x v="33"/>
    <x v="6"/>
    <d v="2024-03-01T00:00:00"/>
    <x v="0"/>
    <b v="1"/>
    <m/>
    <x v="0"/>
    <x v="1"/>
    <m/>
    <n v="2"/>
    <m/>
    <n v="0"/>
    <x v="0"/>
    <s v="Activo"/>
    <s v="Activo"/>
  </r>
  <r>
    <s v="Orduño Molina, Jerome-mar-2024"/>
    <x v="34"/>
    <x v="6"/>
    <d v="2024-03-01T00:00:00"/>
    <x v="0"/>
    <b v="1"/>
    <m/>
    <x v="0"/>
    <x v="1"/>
    <m/>
    <n v="2"/>
    <m/>
    <n v="0"/>
    <x v="0"/>
    <s v="Activo"/>
    <s v="Activo"/>
  </r>
  <r>
    <s v="Orduño Molina, Jonathan Israel-mar-2024"/>
    <x v="35"/>
    <x v="6"/>
    <d v="2024-03-01T00:00:00"/>
    <x v="0"/>
    <b v="1"/>
    <m/>
    <x v="1"/>
    <x v="50"/>
    <m/>
    <n v="2"/>
    <m/>
    <n v="0"/>
    <x v="48"/>
    <s v="Activo"/>
    <s v="Activo"/>
  </r>
  <r>
    <s v="Orduño, Debany Cortinas Delgadillo de-mar-2024"/>
    <x v="36"/>
    <x v="6"/>
    <d v="2024-03-01T00:00:00"/>
    <x v="0"/>
    <b v="1"/>
    <m/>
    <x v="1"/>
    <x v="64"/>
    <m/>
    <n v="2"/>
    <m/>
    <n v="0"/>
    <x v="49"/>
    <s v="Activo"/>
    <s v="Activo"/>
  </r>
  <r>
    <s v="Orduño, Joshua-mar-2024"/>
    <x v="37"/>
    <x v="6"/>
    <d v="2024-03-01T00:00:00"/>
    <x v="0"/>
    <b v="1"/>
    <m/>
    <x v="0"/>
    <x v="1"/>
    <m/>
    <n v="2"/>
    <m/>
    <n v="0"/>
    <x v="0"/>
    <s v="Activo"/>
    <s v="Activo"/>
  </r>
  <r>
    <s v="Orduño, Nora de-mar-2024"/>
    <x v="38"/>
    <x v="6"/>
    <d v="2024-03-01T00:00:00"/>
    <x v="0"/>
    <b v="1"/>
    <m/>
    <x v="0"/>
    <x v="1"/>
    <m/>
    <n v="2"/>
    <m/>
    <n v="0"/>
    <x v="0"/>
    <s v="Activo"/>
    <s v="Activo"/>
  </r>
  <r>
    <s v="Robles, Teresa-mar-2024"/>
    <x v="39"/>
    <x v="6"/>
    <d v="2024-03-01T00:00:00"/>
    <x v="0"/>
    <b v="1"/>
    <m/>
    <x v="0"/>
    <x v="1"/>
    <m/>
    <n v="2"/>
    <m/>
    <n v="0"/>
    <x v="0"/>
    <s v="Activo"/>
    <s v="Activo"/>
  </r>
  <r>
    <s v="Rodríguez, Bertha-mar-2024"/>
    <x v="40"/>
    <x v="6"/>
    <d v="2024-03-01T00:00:00"/>
    <x v="0"/>
    <b v="1"/>
    <m/>
    <x v="0"/>
    <x v="1"/>
    <m/>
    <n v="2"/>
    <m/>
    <n v="0"/>
    <x v="0"/>
    <s v="Activo"/>
    <s v="Activo"/>
  </r>
  <r>
    <s v="Ruíz Aldaco, Alan Israel-mar-2024"/>
    <x v="41"/>
    <x v="6"/>
    <d v="2024-03-01T00:00:00"/>
    <x v="0"/>
    <b v="1"/>
    <n v="1"/>
    <x v="1"/>
    <x v="18"/>
    <s v="Epc: 20 hrs. Acred.: 20 hrs."/>
    <n v="2"/>
    <n v="20"/>
    <n v="20"/>
    <x v="6"/>
    <s v="Activo"/>
    <s v="Activo"/>
  </r>
  <r>
    <s v="Ruíz, Merary Rubí Sánchez Sosa de-mar-2024"/>
    <x v="42"/>
    <x v="6"/>
    <d v="2024-03-01T00:00:00"/>
    <x v="0"/>
    <b v="1"/>
    <n v="4"/>
    <x v="1"/>
    <x v="20"/>
    <m/>
    <n v="2"/>
    <m/>
    <n v="0"/>
    <x v="6"/>
    <s v="Activo"/>
    <s v="Activo"/>
  </r>
  <r>
    <s v="Serrano, Beatriz Adriana Vázquez Reynoso de-mar-2024"/>
    <x v="43"/>
    <x v="6"/>
    <d v="2024-03-01T00:00:00"/>
    <x v="0"/>
    <b v="1"/>
    <m/>
    <x v="0"/>
    <x v="1"/>
    <m/>
    <n v="2"/>
    <m/>
    <n v="0"/>
    <x v="0"/>
    <s v="Activo"/>
    <s v="Activo"/>
  </r>
  <r>
    <s v="Acevedo Ramos, José de Jesús-mar-2024"/>
    <x v="44"/>
    <x v="6"/>
    <d v="2024-03-01T00:00:00"/>
    <x v="0"/>
    <b v="0"/>
    <m/>
    <x v="0"/>
    <x v="0"/>
    <m/>
    <n v="3"/>
    <m/>
    <n v="0"/>
    <x v="0"/>
    <s v="Inactivo"/>
    <s v="Inactivo"/>
  </r>
  <r>
    <s v="Acevedo, María Antonia Martínez Alamilla de-mar-2024"/>
    <x v="45"/>
    <x v="6"/>
    <d v="2024-03-01T00:00:00"/>
    <x v="0"/>
    <b v="1"/>
    <m/>
    <x v="0"/>
    <x v="0"/>
    <m/>
    <n v="3"/>
    <m/>
    <n v="0"/>
    <x v="0"/>
    <s v="Activo"/>
    <s v="Activo"/>
  </r>
  <r>
    <s v="Bello, Reina-mar-2024"/>
    <x v="46"/>
    <x v="6"/>
    <d v="2024-03-01T00:00:00"/>
    <x v="0"/>
    <b v="1"/>
    <m/>
    <x v="2"/>
    <x v="4"/>
    <m/>
    <n v="3"/>
    <m/>
    <n v="0"/>
    <x v="0"/>
    <s v="Activo"/>
    <s v="Activo"/>
  </r>
  <r>
    <s v="Contreras, Elida-mar-2024"/>
    <x v="47"/>
    <x v="6"/>
    <d v="2024-03-01T00:00:00"/>
    <x v="0"/>
    <b v="1"/>
    <m/>
    <x v="2"/>
    <x v="29"/>
    <m/>
    <n v="3"/>
    <m/>
    <n v="0"/>
    <x v="0"/>
    <s v="Activo"/>
    <s v="Activo"/>
  </r>
  <r>
    <s v="Delgado Guerrero, María Magdalena-mar-2024"/>
    <x v="48"/>
    <x v="6"/>
    <d v="2024-03-01T00:00:00"/>
    <x v="0"/>
    <b v="1"/>
    <m/>
    <x v="0"/>
    <x v="0"/>
    <m/>
    <n v="3"/>
    <m/>
    <n v="0"/>
    <x v="0"/>
    <s v="Activo"/>
    <s v="Activo"/>
  </r>
  <r>
    <s v="Faz Castañeda, José Alfredo-mar-2024"/>
    <x v="49"/>
    <x v="6"/>
    <d v="2024-03-01T00:00:00"/>
    <x v="0"/>
    <b v="1"/>
    <n v="1"/>
    <x v="0"/>
    <x v="0"/>
    <s v=""/>
    <n v="3"/>
    <m/>
    <n v="0"/>
    <x v="0"/>
    <s v="Activo"/>
    <s v="Activo"/>
  </r>
  <r>
    <s v="Faz, Marinela Castañeda Arteaga de-mar-2024"/>
    <x v="50"/>
    <x v="6"/>
    <d v="2024-03-01T00:00:00"/>
    <x v="0"/>
    <b v="1"/>
    <n v="3"/>
    <x v="1"/>
    <x v="12"/>
    <s v=""/>
    <n v="3"/>
    <m/>
    <n v="0"/>
    <x v="1"/>
    <s v="Activo"/>
    <s v="Activo"/>
  </r>
  <r>
    <s v="Gámez Montoya, Abel-mar-2024"/>
    <x v="51"/>
    <x v="6"/>
    <d v="2024-03-01T00:00:00"/>
    <x v="0"/>
    <b v="1"/>
    <m/>
    <x v="0"/>
    <x v="1"/>
    <m/>
    <n v="3"/>
    <m/>
    <n v="0"/>
    <x v="0"/>
    <s v="Activo"/>
    <s v="Activo"/>
  </r>
  <r>
    <s v="Gámez, Viridiana de-mar-2024"/>
    <x v="52"/>
    <x v="6"/>
    <d v="2024-03-01T00:00:00"/>
    <x v="0"/>
    <b v="1"/>
    <m/>
    <x v="0"/>
    <x v="1"/>
    <m/>
    <n v="3"/>
    <m/>
    <n v="0"/>
    <x v="0"/>
    <s v="Activo"/>
    <s v="Activo"/>
  </r>
  <r>
    <s v="García Rodarte, Marco Antonio-mar-2024"/>
    <x v="53"/>
    <x v="6"/>
    <d v="2024-03-01T00:00:00"/>
    <x v="0"/>
    <b v="1"/>
    <m/>
    <x v="2"/>
    <x v="24"/>
    <m/>
    <n v="3"/>
    <m/>
    <n v="0"/>
    <x v="0"/>
    <s v="Activo"/>
    <s v="Activo"/>
  </r>
  <r>
    <s v="García, Rosa María Rodarte de-mar-2024"/>
    <x v="54"/>
    <x v="6"/>
    <d v="2024-03-01T00:00:00"/>
    <x v="0"/>
    <b v="1"/>
    <m/>
    <x v="0"/>
    <x v="1"/>
    <m/>
    <n v="3"/>
    <m/>
    <n v="0"/>
    <x v="0"/>
    <s v="Activo"/>
    <s v="Activo"/>
  </r>
  <r>
    <s v="Guerra, Lucy-mar-2024"/>
    <x v="55"/>
    <x v="6"/>
    <d v="2024-03-01T00:00:00"/>
    <x v="0"/>
    <b v="1"/>
    <m/>
    <x v="0"/>
    <x v="1"/>
    <m/>
    <n v="3"/>
    <m/>
    <n v="0"/>
    <x v="0"/>
    <s v="Activo"/>
    <s v="Activo"/>
  </r>
  <r>
    <s v="Lara Alemán, Linda Sarahí-mar-2024"/>
    <x v="56"/>
    <x v="6"/>
    <d v="2024-03-01T00:00:00"/>
    <x v="0"/>
    <b v="1"/>
    <s v=""/>
    <x v="2"/>
    <x v="18"/>
    <s v="Precursor Auxiliar"/>
    <n v="3"/>
    <m/>
    <n v="0"/>
    <x v="0"/>
    <s v="Activo"/>
    <s v="Activo"/>
  </r>
  <r>
    <s v="Lara Alemán, Maydi Merari-mar-2024"/>
    <x v="57"/>
    <x v="6"/>
    <d v="2024-03-01T00:00:00"/>
    <x v="0"/>
    <b v="1"/>
    <s v=""/>
    <x v="2"/>
    <x v="65"/>
    <s v="Precursor Auxiliar"/>
    <n v="3"/>
    <m/>
    <n v="0"/>
    <x v="0"/>
    <s v="Activo"/>
    <s v="Activo"/>
  </r>
  <r>
    <s v="Lara Enriquez, José Mario-mar-2024"/>
    <x v="58"/>
    <x v="6"/>
    <d v="2024-03-01T00:00:00"/>
    <x v="0"/>
    <b v="1"/>
    <s v=""/>
    <x v="1"/>
    <x v="66"/>
    <s v=""/>
    <n v="3"/>
    <m/>
    <n v="0"/>
    <x v="50"/>
    <s v="Activo"/>
    <s v="Activo"/>
  </r>
  <r>
    <s v="Lara, María del Refugio Alemán de-mar-2024"/>
    <x v="59"/>
    <x v="6"/>
    <d v="2024-03-01T00:00:00"/>
    <x v="0"/>
    <b v="1"/>
    <s v=""/>
    <x v="2"/>
    <x v="23"/>
    <s v="Precursor Auxiliar"/>
    <n v="3"/>
    <m/>
    <n v="0"/>
    <x v="0"/>
    <s v="Activo"/>
    <s v="Activo"/>
  </r>
  <r>
    <s v="Molina Durán, Gloria-mar-2024"/>
    <x v="60"/>
    <x v="6"/>
    <d v="2024-03-01T00:00:00"/>
    <x v="0"/>
    <b v="1"/>
    <n v="4"/>
    <x v="1"/>
    <x v="25"/>
    <m/>
    <n v="3"/>
    <m/>
    <n v="0"/>
    <x v="8"/>
    <s v="Activo"/>
    <s v="Activo"/>
  </r>
  <r>
    <s v="Ordoñez, María de la Cruz Corona Zepeda de-mar-2024"/>
    <x v="61"/>
    <x v="6"/>
    <d v="2024-03-01T00:00:00"/>
    <x v="0"/>
    <b v="1"/>
    <n v="1"/>
    <x v="2"/>
    <x v="2"/>
    <s v="Precursor Auxiliar"/>
    <n v="3"/>
    <m/>
    <n v="0"/>
    <x v="0"/>
    <s v="Activo"/>
    <s v="Activo"/>
  </r>
  <r>
    <s v="Peña, Eliezer-mar-2024"/>
    <x v="62"/>
    <x v="6"/>
    <d v="2024-03-01T00:00:00"/>
    <x v="0"/>
    <b v="1"/>
    <m/>
    <x v="0"/>
    <x v="1"/>
    <m/>
    <n v="3"/>
    <m/>
    <n v="0"/>
    <x v="0"/>
    <s v="Activo"/>
    <s v="Activo"/>
  </r>
  <r>
    <s v="Peña, Jessica de-mar-2024"/>
    <x v="63"/>
    <x v="6"/>
    <d v="2024-03-01T00:00:00"/>
    <x v="0"/>
    <b v="1"/>
    <n v="1"/>
    <x v="0"/>
    <x v="1"/>
    <m/>
    <n v="3"/>
    <m/>
    <n v="0"/>
    <x v="0"/>
    <s v="Activo"/>
    <s v="Activo"/>
  </r>
  <r>
    <s v="Peña, Víctor Axel-mar-2024"/>
    <x v="64"/>
    <x v="6"/>
    <d v="2024-03-01T00:00:00"/>
    <x v="0"/>
    <b v="0"/>
    <m/>
    <x v="0"/>
    <x v="0"/>
    <m/>
    <n v="3"/>
    <m/>
    <n v="0"/>
    <x v="0"/>
    <s v="Activo"/>
    <s v="Activo"/>
  </r>
  <r>
    <s v="Rdz Salazar, Yaretzi-mar-2024"/>
    <x v="65"/>
    <x v="6"/>
    <d v="2024-03-01T00:00:00"/>
    <x v="0"/>
    <b v="1"/>
    <m/>
    <x v="0"/>
    <x v="1"/>
    <m/>
    <n v="3"/>
    <m/>
    <n v="0"/>
    <x v="0"/>
    <s v="Activo"/>
    <s v="Activo"/>
  </r>
  <r>
    <s v="Rebolloso, Perla-mar-2024"/>
    <x v="66"/>
    <x v="6"/>
    <d v="2024-03-01T00:00:00"/>
    <x v="0"/>
    <b v="1"/>
    <m/>
    <x v="0"/>
    <x v="1"/>
    <m/>
    <n v="3"/>
    <m/>
    <n v="0"/>
    <x v="0"/>
    <s v="Activo"/>
    <s v="Activo"/>
  </r>
  <r>
    <s v="Salazar, Alicia de-mar-2024"/>
    <x v="67"/>
    <x v="6"/>
    <d v="2024-03-01T00:00:00"/>
    <x v="0"/>
    <b v="1"/>
    <n v="1"/>
    <x v="0"/>
    <x v="1"/>
    <m/>
    <n v="3"/>
    <m/>
    <n v="0"/>
    <x v="0"/>
    <s v="Activo"/>
    <s v="Activo"/>
  </r>
  <r>
    <s v="Soto Morales, Magdaleno-mar-2024"/>
    <x v="68"/>
    <x v="6"/>
    <d v="2024-03-01T00:00:00"/>
    <x v="0"/>
    <b v="1"/>
    <m/>
    <x v="0"/>
    <x v="1"/>
    <m/>
    <n v="3"/>
    <m/>
    <n v="0"/>
    <x v="0"/>
    <s v="Activo"/>
    <s v="Activo"/>
  </r>
  <r>
    <s v="Soto, María Antonieta de-mar-2024"/>
    <x v="69"/>
    <x v="6"/>
    <d v="2024-03-01T00:00:00"/>
    <x v="0"/>
    <b v="1"/>
    <m/>
    <x v="0"/>
    <x v="1"/>
    <m/>
    <n v="3"/>
    <m/>
    <n v="0"/>
    <x v="0"/>
    <s v="Activo"/>
    <s v="Activo"/>
  </r>
  <r>
    <s v="Vidal Muñoz, Benjamín-mar-2024"/>
    <x v="70"/>
    <x v="6"/>
    <d v="2024-03-01T00:00:00"/>
    <x v="0"/>
    <b v="1"/>
    <n v="1"/>
    <x v="1"/>
    <x v="20"/>
    <m/>
    <n v="3"/>
    <m/>
    <n v="0"/>
    <x v="6"/>
    <s v="Activo"/>
    <s v="Activo"/>
  </r>
  <r>
    <s v="Vidal, María Teresa Villanueva Rodríguez de-mar-2024"/>
    <x v="71"/>
    <x v="6"/>
    <d v="2024-03-01T00:00:00"/>
    <x v="0"/>
    <b v="1"/>
    <m/>
    <x v="0"/>
    <x v="0"/>
    <m/>
    <n v="3"/>
    <m/>
    <n v="0"/>
    <x v="0"/>
    <s v="Activo"/>
    <s v="Activo"/>
  </r>
  <r>
    <s v="Zúñiga, Juanita-mar-2024"/>
    <x v="72"/>
    <x v="6"/>
    <d v="2024-03-01T00:00:00"/>
    <x v="0"/>
    <b v="1"/>
    <n v="1"/>
    <x v="2"/>
    <x v="18"/>
    <m/>
    <n v="3"/>
    <m/>
    <n v="0"/>
    <x v="0"/>
    <s v="Activo"/>
    <s v="Activo"/>
  </r>
  <r>
    <s v="Campos Solis, Octavia-mar-2024"/>
    <x v="73"/>
    <x v="6"/>
    <d v="2024-03-01T00:00:00"/>
    <x v="0"/>
    <b v="1"/>
    <m/>
    <x v="2"/>
    <x v="16"/>
    <m/>
    <n v="4"/>
    <m/>
    <n v="0"/>
    <x v="0"/>
    <s v="Activo"/>
    <s v="Activo"/>
  </r>
  <r>
    <s v="Carreón Galindo, Octavio-mar-2024"/>
    <x v="74"/>
    <x v="6"/>
    <d v="2024-03-01T00:00:00"/>
    <x v="0"/>
    <b v="1"/>
    <m/>
    <x v="0"/>
    <x v="1"/>
    <m/>
    <n v="4"/>
    <m/>
    <n v="0"/>
    <x v="0"/>
    <s v="Activo"/>
    <s v="Activo"/>
  </r>
  <r>
    <s v="Carreón, Karina Marlene Silva Gutiérrez de-mar-2024"/>
    <x v="75"/>
    <x v="6"/>
    <d v="2024-03-01T00:00:00"/>
    <x v="0"/>
    <b v="1"/>
    <m/>
    <x v="1"/>
    <x v="44"/>
    <m/>
    <n v="4"/>
    <m/>
    <n v="0"/>
    <x v="23"/>
    <s v="Activo"/>
    <s v="Activo"/>
  </r>
  <r>
    <s v="de la Fuente Gallardo, José Samuel-mar-2024"/>
    <x v="76"/>
    <x v="6"/>
    <d v="2024-03-01T00:00:00"/>
    <x v="0"/>
    <b v="1"/>
    <m/>
    <x v="0"/>
    <x v="1"/>
    <m/>
    <n v="4"/>
    <m/>
    <n v="0"/>
    <x v="0"/>
    <s v="Activo"/>
    <s v="Activo"/>
  </r>
  <r>
    <s v="de la Fuente, Leticia de-mar-2024"/>
    <x v="77"/>
    <x v="6"/>
    <d v="2024-03-01T00:00:00"/>
    <x v="0"/>
    <b v="1"/>
    <m/>
    <x v="0"/>
    <x v="1"/>
    <m/>
    <n v="4"/>
    <m/>
    <n v="0"/>
    <x v="0"/>
    <s v="Activo"/>
    <s v="Activo"/>
  </r>
  <r>
    <s v="de Santiago Marrero, María de la Luz-mar-2024"/>
    <x v="78"/>
    <x v="6"/>
    <d v="2024-03-01T00:00:00"/>
    <x v="0"/>
    <b v="1"/>
    <m/>
    <x v="0"/>
    <x v="0"/>
    <m/>
    <n v="4"/>
    <m/>
    <n v="0"/>
    <x v="0"/>
    <s v="Activo"/>
    <s v="Activo"/>
  </r>
  <r>
    <s v="Garza Rodríguez, Daniel-mar-2024"/>
    <x v="79"/>
    <x v="6"/>
    <d v="2024-03-01T00:00:00"/>
    <x v="0"/>
    <b v="1"/>
    <n v="2"/>
    <x v="1"/>
    <x v="23"/>
    <m/>
    <n v="4"/>
    <m/>
    <n v="0"/>
    <x v="7"/>
    <s v="Activo"/>
    <s v="Activo"/>
  </r>
  <r>
    <s v="Garza Salazar, Olivia-mar-2024"/>
    <x v="80"/>
    <x v="6"/>
    <d v="2024-03-01T00:00:00"/>
    <x v="0"/>
    <b v="1"/>
    <m/>
    <x v="0"/>
    <x v="0"/>
    <m/>
    <n v="4"/>
    <m/>
    <n v="0"/>
    <x v="0"/>
    <s v="Activo"/>
    <s v="Activo"/>
  </r>
  <r>
    <s v="Garza, María Magdalena Coronado Salas de-mar-2024"/>
    <x v="81"/>
    <x v="6"/>
    <d v="2024-03-01T00:00:00"/>
    <x v="0"/>
    <b v="1"/>
    <n v="2"/>
    <x v="1"/>
    <x v="20"/>
    <m/>
    <n v="4"/>
    <m/>
    <n v="0"/>
    <x v="6"/>
    <s v="Activo"/>
    <s v="Activo"/>
  </r>
  <r>
    <s v="Marroquín Villarreal, José Alben-mar-2024"/>
    <x v="82"/>
    <x v="6"/>
    <d v="2024-03-01T00:00:00"/>
    <x v="0"/>
    <b v="1"/>
    <m/>
    <x v="0"/>
    <x v="0"/>
    <m/>
    <n v="4"/>
    <m/>
    <n v="0"/>
    <x v="0"/>
    <s v="Activo"/>
    <s v="Activo"/>
  </r>
  <r>
    <s v="Marroquín, Maria de Jesús Sánchez de-mar-2024"/>
    <x v="83"/>
    <x v="6"/>
    <d v="2024-03-01T00:00:00"/>
    <x v="0"/>
    <b v="1"/>
    <m/>
    <x v="0"/>
    <x v="0"/>
    <m/>
    <n v="4"/>
    <m/>
    <n v="0"/>
    <x v="0"/>
    <s v="Activo"/>
    <s v="Activo"/>
  </r>
  <r>
    <s v="Martínez Rodríguez, María del Socorro-mar-2024"/>
    <x v="84"/>
    <x v="6"/>
    <d v="2024-03-01T00:00:00"/>
    <x v="0"/>
    <b v="1"/>
    <m/>
    <x v="0"/>
    <x v="0"/>
    <m/>
    <n v="4"/>
    <m/>
    <n v="0"/>
    <x v="0"/>
    <s v="Activo"/>
    <s v="Activo"/>
  </r>
  <r>
    <s v="Medina Moreno, Daniel-mar-2024"/>
    <x v="85"/>
    <x v="6"/>
    <d v="2024-03-01T00:00:00"/>
    <x v="0"/>
    <b v="1"/>
    <m/>
    <x v="2"/>
    <x v="67"/>
    <s v="Precursor Auxiliar"/>
    <n v="4"/>
    <m/>
    <n v="0"/>
    <x v="0"/>
    <s v="Activo"/>
    <s v="Activo"/>
  </r>
  <r>
    <s v="Medina Oviedo, Scarlett Scilanie-mar-2024"/>
    <x v="86"/>
    <x v="6"/>
    <d v="2024-03-01T00:00:00"/>
    <x v="0"/>
    <b v="1"/>
    <m/>
    <x v="0"/>
    <x v="0"/>
    <m/>
    <n v="4"/>
    <m/>
    <n v="0"/>
    <x v="0"/>
    <s v="Activo"/>
    <s v="Activo"/>
  </r>
  <r>
    <s v="Medina, Priscila Raquel Oviedo Canizales de-mar-2024"/>
    <x v="87"/>
    <x v="6"/>
    <d v="2024-03-01T00:00:00"/>
    <x v="0"/>
    <b v="1"/>
    <n v="5"/>
    <x v="1"/>
    <x v="36"/>
    <m/>
    <n v="4"/>
    <m/>
    <n v="0"/>
    <x v="5"/>
    <s v="Activo"/>
    <s v="Activo"/>
  </r>
  <r>
    <s v="Méndez Pardo, Jesús-mar-2024"/>
    <x v="88"/>
    <x v="6"/>
    <d v="2024-03-01T00:00:00"/>
    <x v="0"/>
    <b v="1"/>
    <n v="1"/>
    <x v="0"/>
    <x v="0"/>
    <m/>
    <n v="4"/>
    <m/>
    <n v="0"/>
    <x v="0"/>
    <s v="Activo"/>
    <s v="Activo"/>
  </r>
  <r>
    <s v="Méndez, María Enriqueta García Estrada de-mar-2024"/>
    <x v="89"/>
    <x v="6"/>
    <d v="2024-03-01T00:00:00"/>
    <x v="0"/>
    <b v="1"/>
    <m/>
    <x v="0"/>
    <x v="0"/>
    <m/>
    <n v="4"/>
    <m/>
    <n v="0"/>
    <x v="0"/>
    <s v="Activo"/>
    <s v="Activo"/>
  </r>
  <r>
    <s v="Olivo, Diana Elizabeth Marroquín de-mar-2024"/>
    <x v="90"/>
    <x v="6"/>
    <d v="2024-03-01T00:00:00"/>
    <x v="0"/>
    <b v="1"/>
    <m/>
    <x v="0"/>
    <x v="0"/>
    <m/>
    <n v="4"/>
    <m/>
    <n v="0"/>
    <x v="0"/>
    <s v="Activo"/>
    <s v="Activo"/>
  </r>
  <r>
    <s v="Puebla Martínez, Luis Octavio-mar-2024"/>
    <x v="91"/>
    <x v="6"/>
    <d v="2024-03-01T00:00:00"/>
    <x v="0"/>
    <b v="1"/>
    <m/>
    <x v="0"/>
    <x v="0"/>
    <m/>
    <n v="4"/>
    <m/>
    <n v="0"/>
    <x v="0"/>
    <s v="Activo"/>
    <s v="Activo"/>
  </r>
  <r>
    <s v="Sifuentes, Irene Salas Álvarez de-mar-2024"/>
    <x v="92"/>
    <x v="6"/>
    <d v="2024-03-01T00:00:00"/>
    <x v="0"/>
    <b v="1"/>
    <m/>
    <x v="1"/>
    <x v="11"/>
    <m/>
    <n v="4"/>
    <m/>
    <n v="0"/>
    <x v="51"/>
    <s v="Activo"/>
    <s v="Activo"/>
  </r>
  <r>
    <s v="Silva, Luis-mar-2024"/>
    <x v="93"/>
    <x v="6"/>
    <d v="2024-03-01T00:00:00"/>
    <x v="0"/>
    <b v="1"/>
    <m/>
    <x v="0"/>
    <x v="1"/>
    <m/>
    <n v="4"/>
    <m/>
    <n v="0"/>
    <x v="0"/>
    <s v="Activo"/>
    <s v="Activo"/>
  </r>
  <r>
    <s v="Silva, Patricia de-mar-2024"/>
    <x v="94"/>
    <x v="6"/>
    <d v="2024-03-01T00:00:00"/>
    <x v="0"/>
    <b v="1"/>
    <m/>
    <x v="0"/>
    <x v="1"/>
    <m/>
    <n v="4"/>
    <m/>
    <n v="0"/>
    <x v="0"/>
    <s v="Activo"/>
    <s v="Activo"/>
  </r>
  <r>
    <s v="Zamudio, Dolores García de-mar-2024"/>
    <x v="95"/>
    <x v="6"/>
    <d v="2024-03-01T00:00:00"/>
    <x v="0"/>
    <b v="1"/>
    <m/>
    <x v="2"/>
    <x v="16"/>
    <m/>
    <n v="4"/>
    <m/>
    <n v="0"/>
    <x v="0"/>
    <s v="Activo"/>
    <s v="Activo"/>
  </r>
  <r>
    <s v="Zamudio, Dulce-mar-2024"/>
    <x v="96"/>
    <x v="6"/>
    <d v="2024-03-01T00:00:00"/>
    <x v="0"/>
    <b v="1"/>
    <m/>
    <x v="2"/>
    <x v="16"/>
    <m/>
    <n v="4"/>
    <m/>
    <n v="0"/>
    <x v="0"/>
    <s v="Activo"/>
    <s v="Activo"/>
  </r>
  <r>
    <s v="Almaráz Bocanegra, Silvino-abr-2024"/>
    <x v="0"/>
    <x v="7"/>
    <d v="2024-04-01T00:00:00"/>
    <x v="0"/>
    <b v="1"/>
    <n v="1"/>
    <x v="2"/>
    <x v="43"/>
    <s v="Precursor Auxiliar"/>
    <n v="1"/>
    <m/>
    <n v="0"/>
    <x v="0"/>
    <s v="Activo"/>
    <s v="Activo"/>
  </r>
  <r>
    <s v="Carriega, Flor de-abr-2024"/>
    <x v="1"/>
    <x v="7"/>
    <d v="2024-04-01T00:00:00"/>
    <x v="0"/>
    <b v="1"/>
    <m/>
    <x v="0"/>
    <x v="1"/>
    <m/>
    <n v="1"/>
    <m/>
    <n v="0"/>
    <x v="0"/>
    <s v="Activo"/>
    <s v="Activo"/>
  </r>
  <r>
    <s v="Castro Moreno, Modesto-abr-2024"/>
    <x v="2"/>
    <x v="7"/>
    <d v="2024-04-01T00:00:00"/>
    <x v="0"/>
    <b v="1"/>
    <m/>
    <x v="2"/>
    <x v="68"/>
    <m/>
    <n v="1"/>
    <m/>
    <n v="0"/>
    <x v="0"/>
    <s v="Activo"/>
    <s v="Activo"/>
  </r>
  <r>
    <s v="Castro, Blanca Estela Navarro Pimentel de-abr-2024"/>
    <x v="3"/>
    <x v="7"/>
    <d v="2024-04-01T00:00:00"/>
    <x v="0"/>
    <b v="1"/>
    <n v="1"/>
    <x v="2"/>
    <x v="3"/>
    <m/>
    <n v="1"/>
    <m/>
    <n v="0"/>
    <x v="0"/>
    <s v="Activo"/>
    <s v="Activo"/>
  </r>
  <r>
    <s v="García, Alicia Martínez de-abr-2024"/>
    <x v="4"/>
    <x v="7"/>
    <d v="2024-04-01T00:00:00"/>
    <x v="0"/>
    <b v="1"/>
    <m/>
    <x v="0"/>
    <x v="1"/>
    <m/>
    <n v="1"/>
    <m/>
    <n v="0"/>
    <x v="0"/>
    <s v="Activo"/>
    <s v="Activo"/>
  </r>
  <r>
    <s v="García, Mayra-abr-2024"/>
    <x v="5"/>
    <x v="7"/>
    <d v="2024-04-01T00:00:00"/>
    <x v="0"/>
    <b v="1"/>
    <m/>
    <x v="0"/>
    <x v="1"/>
    <m/>
    <n v="1"/>
    <m/>
    <n v="0"/>
    <x v="0"/>
    <s v="Activo"/>
    <s v="Activo"/>
  </r>
  <r>
    <s v="Garnica Treviño, Irma-abr-2024"/>
    <x v="6"/>
    <x v="7"/>
    <d v="2024-04-01T00:00:00"/>
    <x v="0"/>
    <b v="1"/>
    <m/>
    <x v="0"/>
    <x v="1"/>
    <m/>
    <n v="1"/>
    <m/>
    <n v="0"/>
    <x v="0"/>
    <s v="Activo"/>
    <s v="Activo"/>
  </r>
  <r>
    <s v="Guzmán, Luis-abr-2024"/>
    <x v="7"/>
    <x v="7"/>
    <d v="2024-04-01T00:00:00"/>
    <x v="0"/>
    <b v="1"/>
    <m/>
    <x v="0"/>
    <x v="1"/>
    <m/>
    <n v="1"/>
    <m/>
    <n v="0"/>
    <x v="0"/>
    <s v="Activo"/>
    <s v="Activo"/>
  </r>
  <r>
    <s v="Hernández Arellano, Eligio-abr-2024"/>
    <x v="8"/>
    <x v="7"/>
    <d v="2024-04-01T00:00:00"/>
    <x v="0"/>
    <b v="1"/>
    <m/>
    <x v="0"/>
    <x v="1"/>
    <m/>
    <n v="1"/>
    <m/>
    <n v="0"/>
    <x v="0"/>
    <s v="Activo"/>
    <s v="Activo"/>
  </r>
  <r>
    <s v="Ledezma Lucio, Anita-abr-2024"/>
    <x v="9"/>
    <x v="7"/>
    <d v="2024-04-01T00:00:00"/>
    <x v="0"/>
    <b v="1"/>
    <m/>
    <x v="0"/>
    <x v="1"/>
    <m/>
    <n v="1"/>
    <m/>
    <n v="0"/>
    <x v="0"/>
    <s v="Activo"/>
    <s v="Activo"/>
  </r>
  <r>
    <s v="Poblano, Alicia de-abr-2024"/>
    <x v="10"/>
    <x v="7"/>
    <d v="2024-04-01T00:00:00"/>
    <x v="0"/>
    <b v="1"/>
    <m/>
    <x v="0"/>
    <x v="1"/>
    <m/>
    <n v="1"/>
    <m/>
    <n v="0"/>
    <x v="0"/>
    <s v="Inactivo"/>
    <s v="Activo"/>
  </r>
  <r>
    <s v="Poblano, José Aarón-abr-2024"/>
    <x v="11"/>
    <x v="7"/>
    <d v="2024-04-01T00:00:00"/>
    <x v="0"/>
    <b v="1"/>
    <m/>
    <x v="0"/>
    <x v="1"/>
    <m/>
    <n v="1"/>
    <m/>
    <n v="0"/>
    <x v="0"/>
    <s v="Activo"/>
    <s v="Activo"/>
  </r>
  <r>
    <s v="Reta Salas, Raymundo-abr-2024"/>
    <x v="12"/>
    <x v="7"/>
    <d v="2024-04-01T00:00:00"/>
    <x v="0"/>
    <b v="1"/>
    <m/>
    <x v="0"/>
    <x v="1"/>
    <m/>
    <n v="1"/>
    <m/>
    <n v="0"/>
    <x v="0"/>
    <s v="Activo"/>
    <s v="Activo"/>
  </r>
  <r>
    <s v="Reta, Claudia Jael Elizondo Vázquez de-abr-2024"/>
    <x v="13"/>
    <x v="7"/>
    <d v="2024-04-01T00:00:00"/>
    <x v="0"/>
    <b v="1"/>
    <m/>
    <x v="0"/>
    <x v="1"/>
    <m/>
    <n v="1"/>
    <m/>
    <n v="0"/>
    <x v="0"/>
    <s v="Activo"/>
    <s v="Activo"/>
  </r>
  <r>
    <s v="Reta, Ricardo-abr-2024"/>
    <x v="14"/>
    <x v="7"/>
    <d v="2024-04-01T00:00:00"/>
    <x v="0"/>
    <b v="1"/>
    <m/>
    <x v="0"/>
    <x v="1"/>
    <m/>
    <n v="1"/>
    <m/>
    <n v="0"/>
    <x v="0"/>
    <s v="Activo"/>
    <s v="Activo"/>
  </r>
  <r>
    <s v="Rocha, Dulce de-abr-2024"/>
    <x v="15"/>
    <x v="7"/>
    <d v="2024-04-01T00:00:00"/>
    <x v="0"/>
    <b v="1"/>
    <m/>
    <x v="0"/>
    <x v="1"/>
    <m/>
    <n v="1"/>
    <m/>
    <n v="0"/>
    <x v="0"/>
    <s v="Activo"/>
    <s v="Activo"/>
  </r>
  <r>
    <s v="Rocha, Yusepe-abr-2024"/>
    <x v="16"/>
    <x v="7"/>
    <d v="2024-04-01T00:00:00"/>
    <x v="0"/>
    <b v="1"/>
    <m/>
    <x v="0"/>
    <x v="1"/>
    <m/>
    <n v="1"/>
    <m/>
    <n v="0"/>
    <x v="0"/>
    <s v="Activo"/>
    <s v="Activo"/>
  </r>
  <r>
    <s v="Rosas, Alejandra Zamudio de-abr-2024"/>
    <x v="17"/>
    <x v="7"/>
    <d v="2024-04-01T00:00:00"/>
    <x v="0"/>
    <b v="1"/>
    <m/>
    <x v="0"/>
    <x v="1"/>
    <m/>
    <n v="1"/>
    <m/>
    <n v="0"/>
    <x v="0"/>
    <s v="Activo"/>
    <s v="Activo"/>
  </r>
  <r>
    <s v="Soria Liguez, Jaime-abr-2024"/>
    <x v="18"/>
    <x v="7"/>
    <d v="2024-04-01T00:00:00"/>
    <x v="0"/>
    <b v="1"/>
    <n v="2"/>
    <x v="1"/>
    <x v="38"/>
    <m/>
    <n v="1"/>
    <m/>
    <n v="0"/>
    <x v="15"/>
    <s v="Activo"/>
    <s v="Activo"/>
  </r>
  <r>
    <s v="Soria Orozco, Guillermo Andrés-abr-2024"/>
    <x v="19"/>
    <x v="7"/>
    <d v="2024-04-01T00:00:00"/>
    <x v="0"/>
    <b v="1"/>
    <m/>
    <x v="0"/>
    <x v="1"/>
    <m/>
    <n v="1"/>
    <m/>
    <n v="0"/>
    <x v="0"/>
    <s v="Activo"/>
    <s v="Activo"/>
  </r>
  <r>
    <s v="Soria, Delia Ortega de-abr-2024"/>
    <x v="20"/>
    <x v="7"/>
    <d v="2024-04-01T00:00:00"/>
    <x v="0"/>
    <b v="1"/>
    <n v="1"/>
    <x v="1"/>
    <x v="12"/>
    <m/>
    <n v="1"/>
    <m/>
    <n v="0"/>
    <x v="1"/>
    <s v="Activo"/>
    <s v="Activo"/>
  </r>
  <r>
    <s v="Vázquez, Isabel Herrera de-abr-2024"/>
    <x v="21"/>
    <x v="7"/>
    <d v="2024-04-01T00:00:00"/>
    <x v="0"/>
    <b v="1"/>
    <m/>
    <x v="0"/>
    <x v="1"/>
    <m/>
    <n v="1"/>
    <m/>
    <n v="0"/>
    <x v="0"/>
    <s v="Activo"/>
    <s v="Activo"/>
  </r>
  <r>
    <s v="Zamudio García, Thalía Elizabeth-abr-2024"/>
    <x v="22"/>
    <x v="7"/>
    <d v="2024-04-01T00:00:00"/>
    <x v="0"/>
    <b v="1"/>
    <m/>
    <x v="0"/>
    <x v="1"/>
    <m/>
    <n v="1"/>
    <m/>
    <n v="0"/>
    <x v="0"/>
    <s v="Activo"/>
    <s v="Activo"/>
  </r>
  <r>
    <s v="Blanco, Isabel-abr-2024"/>
    <x v="23"/>
    <x v="7"/>
    <d v="2024-04-01T00:00:00"/>
    <x v="0"/>
    <b v="1"/>
    <m/>
    <x v="0"/>
    <x v="1"/>
    <m/>
    <n v="2"/>
    <m/>
    <n v="0"/>
    <x v="0"/>
    <s v="Activo"/>
    <s v="Activo"/>
  </r>
  <r>
    <s v="Diosdado Torres, Margarita-abr-2024"/>
    <x v="24"/>
    <x v="7"/>
    <d v="2024-04-01T00:00:00"/>
    <x v="0"/>
    <b v="1"/>
    <m/>
    <x v="0"/>
    <x v="0"/>
    <m/>
    <n v="2"/>
    <m/>
    <n v="0"/>
    <x v="0"/>
    <s v="Activo"/>
    <s v="Activo"/>
  </r>
  <r>
    <s v="Gaytán Diosdado, Gloria-abr-2024"/>
    <x v="25"/>
    <x v="7"/>
    <d v="2024-04-01T00:00:00"/>
    <x v="0"/>
    <b v="1"/>
    <m/>
    <x v="0"/>
    <x v="0"/>
    <m/>
    <n v="2"/>
    <m/>
    <n v="0"/>
    <x v="0"/>
    <s v="Activo"/>
    <s v="Activo"/>
  </r>
  <r>
    <s v="Lázaro, Patricia de-abr-2024"/>
    <x v="26"/>
    <x v="7"/>
    <d v="2024-04-01T00:00:00"/>
    <x v="0"/>
    <b v="1"/>
    <m/>
    <x v="0"/>
    <x v="1"/>
    <m/>
    <n v="2"/>
    <m/>
    <n v="0"/>
    <x v="0"/>
    <s v="Activo"/>
    <s v="Activo"/>
  </r>
  <r>
    <s v="Liñán Cortina, Julia-abr-2024"/>
    <x v="27"/>
    <x v="7"/>
    <d v="2024-04-01T00:00:00"/>
    <x v="0"/>
    <b v="1"/>
    <n v="1"/>
    <x v="1"/>
    <x v="25"/>
    <m/>
    <n v="2"/>
    <m/>
    <n v="0"/>
    <x v="8"/>
    <s v="Activo"/>
    <s v="Activo"/>
  </r>
  <r>
    <s v="Martínez, Guadalupe de-abr-2024"/>
    <x v="28"/>
    <x v="7"/>
    <d v="2024-04-01T00:00:00"/>
    <x v="0"/>
    <b v="0"/>
    <m/>
    <x v="0"/>
    <x v="0"/>
    <m/>
    <n v="2"/>
    <m/>
    <n v="0"/>
    <x v="0"/>
    <s v="Activo"/>
    <s v="Activo"/>
  </r>
  <r>
    <s v="Martínez, Jesús Iván-abr-2024"/>
    <x v="29"/>
    <x v="7"/>
    <d v="2024-04-01T00:00:00"/>
    <x v="0"/>
    <b v="1"/>
    <m/>
    <x v="0"/>
    <x v="1"/>
    <m/>
    <n v="2"/>
    <m/>
    <n v="0"/>
    <x v="0"/>
    <s v="Activo"/>
    <s v="Activo"/>
  </r>
  <r>
    <s v="Medina Torres, Juan-abr-2024"/>
    <x v="30"/>
    <x v="7"/>
    <d v="2024-04-01T00:00:00"/>
    <x v="0"/>
    <b v="1"/>
    <m/>
    <x v="0"/>
    <x v="1"/>
    <m/>
    <n v="2"/>
    <m/>
    <n v="0"/>
    <x v="0"/>
    <s v="Activo"/>
    <s v="Activo"/>
  </r>
  <r>
    <s v="Medina, María Luisa Rodríguez Ornelas de-abr-2024"/>
    <x v="31"/>
    <x v="7"/>
    <d v="2024-04-01T00:00:00"/>
    <x v="0"/>
    <b v="1"/>
    <m/>
    <x v="0"/>
    <x v="1"/>
    <m/>
    <n v="2"/>
    <m/>
    <n v="0"/>
    <x v="0"/>
    <s v="Activo"/>
    <s v="Activo"/>
  </r>
  <r>
    <s v="Nieto, Alejandra de-abr-2024"/>
    <x v="32"/>
    <x v="7"/>
    <d v="2024-04-01T00:00:00"/>
    <x v="0"/>
    <b v="1"/>
    <m/>
    <x v="0"/>
    <x v="1"/>
    <m/>
    <n v="2"/>
    <m/>
    <n v="0"/>
    <x v="0"/>
    <s v="Activo"/>
    <s v="Activo"/>
  </r>
  <r>
    <s v="Orduño Garza, Juan-abr-2024"/>
    <x v="33"/>
    <x v="7"/>
    <d v="2024-04-01T00:00:00"/>
    <x v="0"/>
    <b v="1"/>
    <m/>
    <x v="0"/>
    <x v="1"/>
    <m/>
    <n v="2"/>
    <m/>
    <n v="0"/>
    <x v="0"/>
    <s v="Activo"/>
    <s v="Activo"/>
  </r>
  <r>
    <s v="Orduño Molina, Jerome-abr-2024"/>
    <x v="34"/>
    <x v="7"/>
    <d v="2024-04-01T00:00:00"/>
    <x v="0"/>
    <b v="1"/>
    <m/>
    <x v="0"/>
    <x v="1"/>
    <m/>
    <n v="2"/>
    <m/>
    <n v="0"/>
    <x v="0"/>
    <s v="Activo"/>
    <s v="Activo"/>
  </r>
  <r>
    <s v="Orduño Molina, Jonathan Israel-abr-2024"/>
    <x v="35"/>
    <x v="7"/>
    <d v="2024-04-01T00:00:00"/>
    <x v="0"/>
    <b v="1"/>
    <m/>
    <x v="1"/>
    <x v="20"/>
    <m/>
    <n v="2"/>
    <m/>
    <n v="0"/>
    <x v="6"/>
    <s v="Activo"/>
    <s v="Activo"/>
  </r>
  <r>
    <s v="Orduño, Debany Cortinas Delgadillo de-abr-2024"/>
    <x v="36"/>
    <x v="7"/>
    <d v="2024-04-01T00:00:00"/>
    <x v="0"/>
    <b v="1"/>
    <m/>
    <x v="1"/>
    <x v="12"/>
    <m/>
    <n v="2"/>
    <m/>
    <n v="0"/>
    <x v="1"/>
    <s v="Activo"/>
    <s v="Activo"/>
  </r>
  <r>
    <s v="Orduño, Joshua-abr-2024"/>
    <x v="37"/>
    <x v="7"/>
    <d v="2024-04-01T00:00:00"/>
    <x v="0"/>
    <b v="1"/>
    <m/>
    <x v="0"/>
    <x v="1"/>
    <m/>
    <n v="2"/>
    <m/>
    <n v="0"/>
    <x v="0"/>
    <s v="Activo"/>
    <s v="Activo"/>
  </r>
  <r>
    <s v="Orduño, Nora de-abr-2024"/>
    <x v="38"/>
    <x v="7"/>
    <d v="2024-04-01T00:00:00"/>
    <x v="0"/>
    <b v="1"/>
    <m/>
    <x v="0"/>
    <x v="1"/>
    <m/>
    <n v="2"/>
    <m/>
    <n v="0"/>
    <x v="0"/>
    <s v="Activo"/>
    <s v="Activo"/>
  </r>
  <r>
    <s v="Robles, Teresa-abr-2024"/>
    <x v="39"/>
    <x v="7"/>
    <d v="2024-04-01T00:00:00"/>
    <x v="0"/>
    <b v="1"/>
    <m/>
    <x v="0"/>
    <x v="1"/>
    <m/>
    <n v="2"/>
    <m/>
    <n v="0"/>
    <x v="0"/>
    <s v="Activo"/>
    <s v="Activo"/>
  </r>
  <r>
    <s v="Rodríguez, Bertha-abr-2024"/>
    <x v="40"/>
    <x v="7"/>
    <d v="2024-04-01T00:00:00"/>
    <x v="0"/>
    <b v="1"/>
    <m/>
    <x v="0"/>
    <x v="1"/>
    <m/>
    <n v="2"/>
    <m/>
    <n v="0"/>
    <x v="0"/>
    <s v="Activo"/>
    <s v="Activo"/>
  </r>
  <r>
    <s v="Ruíz Aldaco, Alan Israel-abr-2024"/>
    <x v="41"/>
    <x v="7"/>
    <d v="2024-04-01T00:00:00"/>
    <x v="0"/>
    <b v="1"/>
    <n v="2"/>
    <x v="1"/>
    <x v="55"/>
    <s v="Mtto. 15 hrs. Acred.: 15 hrs."/>
    <n v="2"/>
    <n v="15"/>
    <n v="15"/>
    <x v="6"/>
    <s v="Activo"/>
    <s v="Activo"/>
  </r>
  <r>
    <s v="Ruíz, Merary Rubí Sánchez Sosa de-abr-2024"/>
    <x v="42"/>
    <x v="7"/>
    <d v="2024-04-01T00:00:00"/>
    <x v="0"/>
    <b v="1"/>
    <n v="5"/>
    <x v="1"/>
    <x v="20"/>
    <m/>
    <n v="2"/>
    <m/>
    <n v="0"/>
    <x v="6"/>
    <s v="Activo"/>
    <s v="Activo"/>
  </r>
  <r>
    <s v="Serrano, Beatriz Adriana Vázquez Reynoso de-abr-2024"/>
    <x v="43"/>
    <x v="7"/>
    <d v="2024-04-01T00:00:00"/>
    <x v="0"/>
    <b v="1"/>
    <m/>
    <x v="0"/>
    <x v="1"/>
    <m/>
    <n v="2"/>
    <m/>
    <n v="0"/>
    <x v="0"/>
    <s v="Activo"/>
    <s v="Activo"/>
  </r>
  <r>
    <s v="Acevedo Ramos, José de Jesús-abr-2024"/>
    <x v="44"/>
    <x v="7"/>
    <d v="2024-04-01T00:00:00"/>
    <x v="0"/>
    <b v="0"/>
    <m/>
    <x v="0"/>
    <x v="0"/>
    <m/>
    <n v="3"/>
    <m/>
    <n v="0"/>
    <x v="0"/>
    <s v="Inactivo"/>
    <s v="Inactivo"/>
  </r>
  <r>
    <s v="Acevedo, María Antonia Martínez Alamilla de-abr-2024"/>
    <x v="45"/>
    <x v="7"/>
    <d v="2024-04-01T00:00:00"/>
    <x v="0"/>
    <b v="1"/>
    <m/>
    <x v="0"/>
    <x v="0"/>
    <m/>
    <n v="3"/>
    <m/>
    <n v="0"/>
    <x v="0"/>
    <s v="Activo"/>
    <s v="Activo"/>
  </r>
  <r>
    <s v="Bello, Reina-abr-2024"/>
    <x v="46"/>
    <x v="7"/>
    <d v="2024-04-01T00:00:00"/>
    <x v="0"/>
    <b v="1"/>
    <m/>
    <x v="0"/>
    <x v="1"/>
    <m/>
    <n v="3"/>
    <m/>
    <n v="0"/>
    <x v="0"/>
    <s v="Activo"/>
    <s v="Activo"/>
  </r>
  <r>
    <s v="Contreras, Elida-abr-2024"/>
    <x v="47"/>
    <x v="7"/>
    <d v="2024-04-01T00:00:00"/>
    <x v="0"/>
    <b v="1"/>
    <m/>
    <x v="0"/>
    <x v="1"/>
    <m/>
    <n v="3"/>
    <m/>
    <n v="0"/>
    <x v="0"/>
    <s v="Activo"/>
    <s v="Activo"/>
  </r>
  <r>
    <s v="Delgado Guerrero, María Magdalena-abr-2024"/>
    <x v="48"/>
    <x v="7"/>
    <d v="2024-04-01T00:00:00"/>
    <x v="0"/>
    <b v="1"/>
    <m/>
    <x v="0"/>
    <x v="0"/>
    <m/>
    <n v="3"/>
    <m/>
    <n v="0"/>
    <x v="0"/>
    <s v="Activo"/>
    <s v="Activo"/>
  </r>
  <r>
    <s v="Faz Castañeda, José Alfredo-abr-2024"/>
    <x v="49"/>
    <x v="7"/>
    <d v="2024-04-01T00:00:00"/>
    <x v="0"/>
    <b v="1"/>
    <n v="1"/>
    <x v="0"/>
    <x v="0"/>
    <s v=""/>
    <n v="3"/>
    <m/>
    <n v="0"/>
    <x v="0"/>
    <s v="Activo"/>
    <s v="Activo"/>
  </r>
  <r>
    <s v="Faz, Marinela Castañeda Arteaga de-abr-2024"/>
    <x v="50"/>
    <x v="7"/>
    <d v="2024-04-01T00:00:00"/>
    <x v="0"/>
    <b v="1"/>
    <n v="3"/>
    <x v="1"/>
    <x v="69"/>
    <s v=""/>
    <n v="3"/>
    <m/>
    <n v="0"/>
    <x v="52"/>
    <s v="Activo"/>
    <s v="Activo"/>
  </r>
  <r>
    <s v="Gámez Montoya, Abel-abr-2024"/>
    <x v="51"/>
    <x v="7"/>
    <d v="2024-04-01T00:00:00"/>
    <x v="0"/>
    <b v="1"/>
    <m/>
    <x v="0"/>
    <x v="1"/>
    <m/>
    <n v="3"/>
    <m/>
    <n v="0"/>
    <x v="0"/>
    <s v="Activo"/>
    <s v="Activo"/>
  </r>
  <r>
    <s v="Gámez, Viridiana de-abr-2024"/>
    <x v="52"/>
    <x v="7"/>
    <d v="2024-04-01T00:00:00"/>
    <x v="0"/>
    <b v="1"/>
    <m/>
    <x v="0"/>
    <x v="1"/>
    <m/>
    <n v="3"/>
    <m/>
    <n v="0"/>
    <x v="0"/>
    <s v="Activo"/>
    <s v="Activo"/>
  </r>
  <r>
    <s v="García Rodarte, Marco Antonio-abr-2024"/>
    <x v="53"/>
    <x v="7"/>
    <d v="2024-04-01T00:00:00"/>
    <x v="0"/>
    <b v="1"/>
    <m/>
    <x v="2"/>
    <x v="67"/>
    <m/>
    <n v="3"/>
    <m/>
    <n v="0"/>
    <x v="0"/>
    <s v="Activo"/>
    <s v="Activo"/>
  </r>
  <r>
    <s v="García, Rosa María Rodarte de-abr-2024"/>
    <x v="54"/>
    <x v="7"/>
    <d v="2024-04-01T00:00:00"/>
    <x v="0"/>
    <b v="1"/>
    <m/>
    <x v="0"/>
    <x v="1"/>
    <m/>
    <n v="3"/>
    <m/>
    <n v="0"/>
    <x v="0"/>
    <s v="Activo"/>
    <s v="Activo"/>
  </r>
  <r>
    <s v="Guerra, Lucy-abr-2024"/>
    <x v="55"/>
    <x v="7"/>
    <d v="2024-04-01T00:00:00"/>
    <x v="0"/>
    <b v="1"/>
    <m/>
    <x v="0"/>
    <x v="1"/>
    <m/>
    <n v="3"/>
    <m/>
    <n v="0"/>
    <x v="0"/>
    <s v="Activo"/>
    <s v="Activo"/>
  </r>
  <r>
    <s v="Lara Alemán, Linda Sarahí-abr-2024"/>
    <x v="56"/>
    <x v="7"/>
    <d v="2024-04-01T00:00:00"/>
    <x v="0"/>
    <b v="1"/>
    <s v=""/>
    <x v="0"/>
    <x v="0"/>
    <s v=""/>
    <n v="3"/>
    <m/>
    <n v="0"/>
    <x v="0"/>
    <s v="Activo"/>
    <s v="Activo"/>
  </r>
  <r>
    <s v="Lara Alemán, Maydi Merari-abr-2024"/>
    <x v="57"/>
    <x v="7"/>
    <d v="2024-04-01T00:00:00"/>
    <x v="0"/>
    <b v="1"/>
    <s v=""/>
    <x v="2"/>
    <x v="67"/>
    <s v="Precursor Auxiliar"/>
    <n v="3"/>
    <m/>
    <n v="0"/>
    <x v="0"/>
    <s v="Activo"/>
    <s v="Activo"/>
  </r>
  <r>
    <s v="Lara Enriquez, José Mario-abr-2024"/>
    <x v="58"/>
    <x v="7"/>
    <d v="2024-04-01T00:00:00"/>
    <x v="0"/>
    <b v="1"/>
    <s v=""/>
    <x v="1"/>
    <x v="45"/>
    <s v=""/>
    <n v="3"/>
    <m/>
    <n v="0"/>
    <x v="24"/>
    <s v="Activo"/>
    <s v="Activo"/>
  </r>
  <r>
    <s v="Lara, María del Refugio Alemán de-abr-2024"/>
    <x v="59"/>
    <x v="7"/>
    <d v="2024-04-01T00:00:00"/>
    <x v="0"/>
    <b v="1"/>
    <s v=""/>
    <x v="0"/>
    <x v="0"/>
    <m/>
    <n v="3"/>
    <m/>
    <n v="0"/>
    <x v="0"/>
    <s v="Activo"/>
    <s v="Activo"/>
  </r>
  <r>
    <s v="Molina Durán, Gloria-abr-2024"/>
    <x v="60"/>
    <x v="7"/>
    <d v="2024-04-01T00:00:00"/>
    <x v="0"/>
    <b v="1"/>
    <n v="5"/>
    <x v="1"/>
    <x v="13"/>
    <m/>
    <n v="3"/>
    <m/>
    <n v="0"/>
    <x v="2"/>
    <s v="Activo"/>
    <s v="Activo"/>
  </r>
  <r>
    <s v="Ordoñez, María de la Cruz Corona Zepeda de-abr-2024"/>
    <x v="61"/>
    <x v="7"/>
    <d v="2024-04-01T00:00:00"/>
    <x v="0"/>
    <b v="1"/>
    <n v="1"/>
    <x v="2"/>
    <x v="0"/>
    <s v="Precursor Auxiliar"/>
    <n v="3"/>
    <m/>
    <n v="0"/>
    <x v="0"/>
    <s v="Activo"/>
    <s v="Activo"/>
  </r>
  <r>
    <s v="Peña, Eliezer-abr-2024"/>
    <x v="62"/>
    <x v="7"/>
    <d v="2024-04-01T00:00:00"/>
    <x v="0"/>
    <b v="1"/>
    <m/>
    <x v="0"/>
    <x v="1"/>
    <m/>
    <n v="3"/>
    <m/>
    <n v="0"/>
    <x v="0"/>
    <s v="Activo"/>
    <s v="Activo"/>
  </r>
  <r>
    <s v="Peña, Jessica de-abr-2024"/>
    <x v="63"/>
    <x v="7"/>
    <d v="2024-04-01T00:00:00"/>
    <x v="0"/>
    <b v="1"/>
    <m/>
    <x v="0"/>
    <x v="1"/>
    <m/>
    <n v="3"/>
    <m/>
    <n v="0"/>
    <x v="0"/>
    <s v="Activo"/>
    <s v="Activo"/>
  </r>
  <r>
    <s v="Peña, Víctor Axel-abr-2024"/>
    <x v="64"/>
    <x v="7"/>
    <d v="2024-04-01T00:00:00"/>
    <x v="0"/>
    <b v="0"/>
    <m/>
    <x v="0"/>
    <x v="0"/>
    <m/>
    <n v="3"/>
    <m/>
    <n v="0"/>
    <x v="0"/>
    <s v="Activo"/>
    <s v="Activo"/>
  </r>
  <r>
    <s v="Rdz Salazar, Yaretzi-abr-2024"/>
    <x v="65"/>
    <x v="7"/>
    <d v="2024-04-01T00:00:00"/>
    <x v="0"/>
    <b v="1"/>
    <m/>
    <x v="0"/>
    <x v="1"/>
    <m/>
    <n v="3"/>
    <m/>
    <n v="0"/>
    <x v="0"/>
    <s v="Activo"/>
    <s v="Activo"/>
  </r>
  <r>
    <s v="Rebolloso, Perla-abr-2024"/>
    <x v="66"/>
    <x v="7"/>
    <d v="2024-04-01T00:00:00"/>
    <x v="0"/>
    <b v="1"/>
    <m/>
    <x v="0"/>
    <x v="1"/>
    <m/>
    <n v="3"/>
    <m/>
    <n v="0"/>
    <x v="0"/>
    <s v="Activo"/>
    <s v="Activo"/>
  </r>
  <r>
    <s v="Salazar, Alicia de-abr-2024"/>
    <x v="67"/>
    <x v="7"/>
    <d v="2024-04-01T00:00:00"/>
    <x v="0"/>
    <b v="1"/>
    <m/>
    <x v="0"/>
    <x v="1"/>
    <m/>
    <n v="3"/>
    <m/>
    <n v="0"/>
    <x v="0"/>
    <s v="Activo"/>
    <s v="Activo"/>
  </r>
  <r>
    <s v="Soto Morales, Magdaleno-abr-2024"/>
    <x v="68"/>
    <x v="7"/>
    <d v="2024-04-01T00:00:00"/>
    <x v="0"/>
    <b v="1"/>
    <m/>
    <x v="0"/>
    <x v="1"/>
    <m/>
    <n v="3"/>
    <m/>
    <n v="0"/>
    <x v="0"/>
    <s v="Activo"/>
    <s v="Activo"/>
  </r>
  <r>
    <s v="Soto, María Antonieta de-abr-2024"/>
    <x v="69"/>
    <x v="7"/>
    <d v="2024-04-01T00:00:00"/>
    <x v="0"/>
    <b v="1"/>
    <m/>
    <x v="0"/>
    <x v="1"/>
    <m/>
    <n v="3"/>
    <m/>
    <n v="0"/>
    <x v="0"/>
    <s v="Activo"/>
    <s v="Activo"/>
  </r>
  <r>
    <s v="Vidal Muñoz, Benjamín-abr-2024"/>
    <x v="70"/>
    <x v="7"/>
    <d v="2024-04-01T00:00:00"/>
    <x v="0"/>
    <b v="1"/>
    <n v="1"/>
    <x v="1"/>
    <x v="28"/>
    <m/>
    <n v="3"/>
    <m/>
    <n v="0"/>
    <x v="10"/>
    <s v="Activo"/>
    <s v="Activo"/>
  </r>
  <r>
    <s v="Vidal, María Teresa Villanueva Rodríguez de-abr-2024"/>
    <x v="71"/>
    <x v="7"/>
    <d v="2024-04-01T00:00:00"/>
    <x v="0"/>
    <b v="1"/>
    <m/>
    <x v="0"/>
    <x v="0"/>
    <m/>
    <n v="3"/>
    <m/>
    <n v="0"/>
    <x v="0"/>
    <s v="Activo"/>
    <s v="Activo"/>
  </r>
  <r>
    <s v="Zúñiga, Juanita-abr-2024"/>
    <x v="72"/>
    <x v="7"/>
    <d v="2024-04-01T00:00:00"/>
    <x v="0"/>
    <b v="1"/>
    <n v="1"/>
    <x v="2"/>
    <x v="18"/>
    <m/>
    <n v="3"/>
    <m/>
    <n v="0"/>
    <x v="0"/>
    <s v="Activo"/>
    <s v="Activo"/>
  </r>
  <r>
    <s v="Campos Solis, Octavia-abr-2024"/>
    <x v="73"/>
    <x v="7"/>
    <d v="2024-04-01T00:00:00"/>
    <x v="0"/>
    <b v="1"/>
    <m/>
    <x v="0"/>
    <x v="1"/>
    <m/>
    <n v="4"/>
    <m/>
    <n v="0"/>
    <x v="0"/>
    <s v="Activo"/>
    <s v="Activo"/>
  </r>
  <r>
    <s v="Carreón Galindo, Octavio-abr-2024"/>
    <x v="74"/>
    <x v="7"/>
    <d v="2024-04-01T00:00:00"/>
    <x v="0"/>
    <b v="1"/>
    <m/>
    <x v="0"/>
    <x v="1"/>
    <m/>
    <n v="4"/>
    <m/>
    <n v="0"/>
    <x v="0"/>
    <s v="Activo"/>
    <s v="Activo"/>
  </r>
  <r>
    <s v="Carreón, Karina Marlene Silva Gutiérrez de-abr-2024"/>
    <x v="75"/>
    <x v="7"/>
    <d v="2024-04-01T00:00:00"/>
    <x v="0"/>
    <b v="1"/>
    <m/>
    <x v="1"/>
    <x v="26"/>
    <m/>
    <n v="4"/>
    <m/>
    <n v="0"/>
    <x v="37"/>
    <s v="Activo"/>
    <s v="Activo"/>
  </r>
  <r>
    <s v="de la Fuente Gallardo, José Samuel-abr-2024"/>
    <x v="76"/>
    <x v="7"/>
    <d v="2024-04-01T00:00:00"/>
    <x v="0"/>
    <b v="1"/>
    <m/>
    <x v="0"/>
    <x v="1"/>
    <m/>
    <n v="4"/>
    <m/>
    <n v="0"/>
    <x v="0"/>
    <s v="Activo"/>
    <s v="Activo"/>
  </r>
  <r>
    <s v="de la Fuente, Leticia de-abr-2024"/>
    <x v="77"/>
    <x v="7"/>
    <d v="2024-04-01T00:00:00"/>
    <x v="0"/>
    <b v="1"/>
    <m/>
    <x v="0"/>
    <x v="1"/>
    <m/>
    <n v="4"/>
    <m/>
    <n v="0"/>
    <x v="0"/>
    <s v="Activo"/>
    <s v="Activo"/>
  </r>
  <r>
    <s v="de Santiago Marrero, María de la Luz-abr-2024"/>
    <x v="78"/>
    <x v="7"/>
    <d v="2024-04-01T00:00:00"/>
    <x v="0"/>
    <b v="1"/>
    <m/>
    <x v="0"/>
    <x v="0"/>
    <m/>
    <n v="4"/>
    <m/>
    <n v="0"/>
    <x v="0"/>
    <s v="Activo"/>
    <s v="Activo"/>
  </r>
  <r>
    <s v="Garza Rodríguez, Daniel-abr-2024"/>
    <x v="79"/>
    <x v="7"/>
    <d v="2024-04-01T00:00:00"/>
    <x v="0"/>
    <b v="1"/>
    <n v="2"/>
    <x v="1"/>
    <x v="66"/>
    <m/>
    <n v="4"/>
    <m/>
    <n v="0"/>
    <x v="50"/>
    <s v="Activo"/>
    <s v="Activo"/>
  </r>
  <r>
    <s v="Garza Salazar, Olivia-abr-2024"/>
    <x v="80"/>
    <x v="7"/>
    <d v="2024-04-01T00:00:00"/>
    <x v="0"/>
    <b v="1"/>
    <m/>
    <x v="0"/>
    <x v="0"/>
    <m/>
    <n v="4"/>
    <m/>
    <n v="0"/>
    <x v="0"/>
    <s v="Activo"/>
    <s v="Activo"/>
  </r>
  <r>
    <s v="Garza, María Magdalena Coronado Salas de-abr-2024"/>
    <x v="81"/>
    <x v="7"/>
    <d v="2024-04-01T00:00:00"/>
    <x v="0"/>
    <b v="1"/>
    <n v="2"/>
    <x v="1"/>
    <x v="28"/>
    <m/>
    <n v="4"/>
    <m/>
    <n v="0"/>
    <x v="10"/>
    <s v="Activo"/>
    <s v="Activo"/>
  </r>
  <r>
    <s v="Marroquín Villarreal, José Alben-abr-2024"/>
    <x v="82"/>
    <x v="7"/>
    <d v="2024-04-01T00:00:00"/>
    <x v="0"/>
    <b v="1"/>
    <m/>
    <x v="0"/>
    <x v="0"/>
    <m/>
    <n v="4"/>
    <m/>
    <n v="0"/>
    <x v="0"/>
    <s v="Activo"/>
    <s v="Activo"/>
  </r>
  <r>
    <s v="Marroquín, Maria de Jesús Sánchez de-abr-2024"/>
    <x v="83"/>
    <x v="7"/>
    <d v="2024-04-01T00:00:00"/>
    <x v="0"/>
    <b v="1"/>
    <m/>
    <x v="0"/>
    <x v="0"/>
    <m/>
    <n v="4"/>
    <m/>
    <n v="0"/>
    <x v="0"/>
    <s v="Activo"/>
    <s v="Activo"/>
  </r>
  <r>
    <s v="Martínez Rodríguez, María del Socorro-abr-2024"/>
    <x v="84"/>
    <x v="7"/>
    <d v="2024-04-01T00:00:00"/>
    <x v="0"/>
    <b v="1"/>
    <m/>
    <x v="0"/>
    <x v="0"/>
    <m/>
    <n v="4"/>
    <m/>
    <n v="0"/>
    <x v="0"/>
    <s v="Activo"/>
    <s v="Activo"/>
  </r>
  <r>
    <s v="Medina Moreno, Daniel-abr-2024"/>
    <x v="85"/>
    <x v="7"/>
    <d v="2024-04-01T00:00:00"/>
    <x v="0"/>
    <b v="1"/>
    <m/>
    <x v="0"/>
    <x v="0"/>
    <m/>
    <n v="4"/>
    <m/>
    <n v="0"/>
    <x v="0"/>
    <s v="Activo"/>
    <s v="Activo"/>
  </r>
  <r>
    <s v="Medina Oviedo, Scarlett Scilanie-abr-2024"/>
    <x v="86"/>
    <x v="7"/>
    <d v="2024-04-01T00:00:00"/>
    <x v="0"/>
    <b v="1"/>
    <m/>
    <x v="0"/>
    <x v="0"/>
    <m/>
    <n v="4"/>
    <m/>
    <n v="0"/>
    <x v="0"/>
    <s v="Activo"/>
    <s v="Activo"/>
  </r>
  <r>
    <s v="Medina, Priscila Raquel Oviedo Canizales de-abr-2024"/>
    <x v="87"/>
    <x v="7"/>
    <d v="2024-04-01T00:00:00"/>
    <x v="0"/>
    <b v="1"/>
    <n v="3"/>
    <x v="1"/>
    <x v="22"/>
    <s v="Vacaciones y enfermedad"/>
    <n v="4"/>
    <m/>
    <n v="0"/>
    <x v="53"/>
    <s v="Activo"/>
    <s v="Activo"/>
  </r>
  <r>
    <s v="Méndez Pardo, Jesús-abr-2024"/>
    <x v="88"/>
    <x v="7"/>
    <d v="2024-04-01T00:00:00"/>
    <x v="0"/>
    <b v="1"/>
    <n v="1"/>
    <x v="0"/>
    <x v="0"/>
    <m/>
    <n v="4"/>
    <m/>
    <n v="0"/>
    <x v="0"/>
    <s v="Activo"/>
    <s v="Activo"/>
  </r>
  <r>
    <s v="Méndez, María Enriqueta García Estrada de-abr-2024"/>
    <x v="89"/>
    <x v="7"/>
    <d v="2024-04-01T00:00:00"/>
    <x v="0"/>
    <b v="1"/>
    <m/>
    <x v="0"/>
    <x v="0"/>
    <m/>
    <n v="4"/>
    <m/>
    <n v="0"/>
    <x v="0"/>
    <s v="Activo"/>
    <s v="Activo"/>
  </r>
  <r>
    <s v="Olivo, Diana Elizabeth Marroquín de-abr-2024"/>
    <x v="90"/>
    <x v="7"/>
    <d v="2024-04-01T00:00:00"/>
    <x v="0"/>
    <b v="1"/>
    <m/>
    <x v="0"/>
    <x v="0"/>
    <m/>
    <n v="4"/>
    <m/>
    <n v="0"/>
    <x v="0"/>
    <s v="Activo"/>
    <s v="Activo"/>
  </r>
  <r>
    <s v="Puebla Martínez, Luis Octavio-abr-2024"/>
    <x v="91"/>
    <x v="7"/>
    <d v="2024-04-01T00:00:00"/>
    <x v="0"/>
    <b v="1"/>
    <m/>
    <x v="2"/>
    <x v="16"/>
    <s v="Precursor Auxiliar"/>
    <n v="4"/>
    <m/>
    <n v="0"/>
    <x v="0"/>
    <s v="Activo"/>
    <s v="Activo"/>
  </r>
  <r>
    <s v="Sifuentes, Irene Salas Álvarez de-abr-2024"/>
    <x v="92"/>
    <x v="7"/>
    <d v="2024-04-01T00:00:00"/>
    <x v="0"/>
    <b v="1"/>
    <m/>
    <x v="1"/>
    <x v="70"/>
    <m/>
    <n v="4"/>
    <m/>
    <n v="0"/>
    <x v="54"/>
    <s v="Activo"/>
    <s v="Activo"/>
  </r>
  <r>
    <s v="Silva, Luis-abr-2024"/>
    <x v="93"/>
    <x v="7"/>
    <d v="2024-04-01T00:00:00"/>
    <x v="0"/>
    <b v="1"/>
    <m/>
    <x v="0"/>
    <x v="1"/>
    <m/>
    <n v="4"/>
    <m/>
    <n v="0"/>
    <x v="0"/>
    <s v="Activo"/>
    <s v="Activo"/>
  </r>
  <r>
    <s v="Silva, Patricia de-abr-2024"/>
    <x v="94"/>
    <x v="7"/>
    <d v="2024-04-01T00:00:00"/>
    <x v="0"/>
    <b v="1"/>
    <m/>
    <x v="0"/>
    <x v="1"/>
    <m/>
    <n v="4"/>
    <m/>
    <n v="0"/>
    <x v="0"/>
    <s v="Activo"/>
    <s v="Activo"/>
  </r>
  <r>
    <s v="Zamudio, Dolores García de-abr-2024"/>
    <x v="95"/>
    <x v="7"/>
    <d v="2024-04-01T00:00:00"/>
    <x v="0"/>
    <b v="1"/>
    <m/>
    <x v="0"/>
    <x v="1"/>
    <m/>
    <n v="4"/>
    <m/>
    <n v="0"/>
    <x v="0"/>
    <s v="Activo"/>
    <s v="Activo"/>
  </r>
  <r>
    <s v="Zamudio, Dulce-abr-2024"/>
    <x v="96"/>
    <x v="7"/>
    <d v="2024-04-01T00:00:00"/>
    <x v="0"/>
    <b v="1"/>
    <m/>
    <x v="0"/>
    <x v="1"/>
    <m/>
    <n v="4"/>
    <m/>
    <n v="0"/>
    <x v="0"/>
    <s v="Activo"/>
    <s v="Activo"/>
  </r>
  <r>
    <s v="Almaráz Bocanegra, Silvino-may-2024"/>
    <x v="0"/>
    <x v="8"/>
    <d v="2024-05-01T00:00:00"/>
    <x v="0"/>
    <b v="1"/>
    <m/>
    <x v="0"/>
    <x v="1"/>
    <m/>
    <n v="1"/>
    <m/>
    <n v="0"/>
    <x v="0"/>
    <s v="Activo"/>
    <s v="Activo"/>
  </r>
  <r>
    <s v="Carriega, Flor de-may-2024"/>
    <x v="1"/>
    <x v="8"/>
    <d v="2024-05-01T00:00:00"/>
    <x v="0"/>
    <b v="1"/>
    <m/>
    <x v="0"/>
    <x v="1"/>
    <m/>
    <n v="1"/>
    <m/>
    <n v="0"/>
    <x v="0"/>
    <s v="Activo"/>
    <s v="Activo"/>
  </r>
  <r>
    <s v="Castro Moreno, Modesto-may-2024"/>
    <x v="2"/>
    <x v="8"/>
    <d v="2024-05-01T00:00:00"/>
    <x v="0"/>
    <b v="1"/>
    <n v="1"/>
    <x v="0"/>
    <x v="1"/>
    <m/>
    <n v="1"/>
    <m/>
    <n v="0"/>
    <x v="0"/>
    <s v="Activo"/>
    <s v="Activo"/>
  </r>
  <r>
    <s v="Castro, Blanca Estela Navarro Pimentel de-may-2024"/>
    <x v="3"/>
    <x v="8"/>
    <d v="2024-05-01T00:00:00"/>
    <x v="0"/>
    <b v="1"/>
    <n v="1"/>
    <x v="0"/>
    <x v="1"/>
    <m/>
    <n v="1"/>
    <m/>
    <n v="0"/>
    <x v="0"/>
    <s v="Activo"/>
    <s v="Activo"/>
  </r>
  <r>
    <s v="García, Alicia Martínez de-may-2024"/>
    <x v="4"/>
    <x v="8"/>
    <d v="2024-05-01T00:00:00"/>
    <x v="0"/>
    <b v="1"/>
    <m/>
    <x v="0"/>
    <x v="1"/>
    <m/>
    <n v="1"/>
    <m/>
    <n v="0"/>
    <x v="0"/>
    <s v="Activo"/>
    <s v="Activo"/>
  </r>
  <r>
    <s v="García, Mayra-may-2024"/>
    <x v="5"/>
    <x v="8"/>
    <d v="2024-05-01T00:00:00"/>
    <x v="0"/>
    <b v="1"/>
    <m/>
    <x v="0"/>
    <x v="1"/>
    <m/>
    <n v="1"/>
    <m/>
    <n v="0"/>
    <x v="0"/>
    <s v="Activo"/>
    <s v="Activo"/>
  </r>
  <r>
    <s v="Garnica Treviño, Irma-may-2024"/>
    <x v="6"/>
    <x v="8"/>
    <d v="2024-05-01T00:00:00"/>
    <x v="0"/>
    <b v="1"/>
    <m/>
    <x v="0"/>
    <x v="1"/>
    <m/>
    <n v="1"/>
    <m/>
    <n v="0"/>
    <x v="0"/>
    <s v="Activo"/>
    <s v="Activo"/>
  </r>
  <r>
    <s v="Guzmán, Luis-may-2024"/>
    <x v="7"/>
    <x v="8"/>
    <d v="2024-05-01T00:00:00"/>
    <x v="0"/>
    <b v="1"/>
    <m/>
    <x v="0"/>
    <x v="1"/>
    <m/>
    <n v="1"/>
    <m/>
    <n v="0"/>
    <x v="0"/>
    <s v="Activo"/>
    <s v="Activo"/>
  </r>
  <r>
    <s v="Hernández Arellano, Eligio-may-2024"/>
    <x v="8"/>
    <x v="8"/>
    <d v="2024-05-01T00:00:00"/>
    <x v="0"/>
    <b v="1"/>
    <m/>
    <x v="0"/>
    <x v="1"/>
    <m/>
    <n v="1"/>
    <m/>
    <n v="0"/>
    <x v="0"/>
    <s v="Activo"/>
    <s v="Activo"/>
  </r>
  <r>
    <s v="Ledezma Lucio, Anita-may-2024"/>
    <x v="9"/>
    <x v="8"/>
    <d v="2024-05-01T00:00:00"/>
    <x v="0"/>
    <b v="1"/>
    <m/>
    <x v="0"/>
    <x v="1"/>
    <m/>
    <n v="1"/>
    <m/>
    <n v="0"/>
    <x v="0"/>
    <s v="Activo"/>
    <s v="Activo"/>
  </r>
  <r>
    <s v="Poblano, Alicia de-may-2024"/>
    <x v="10"/>
    <x v="8"/>
    <d v="2024-05-01T00:00:00"/>
    <x v="0"/>
    <b v="1"/>
    <m/>
    <x v="0"/>
    <x v="1"/>
    <m/>
    <n v="1"/>
    <m/>
    <n v="0"/>
    <x v="0"/>
    <s v="Activo"/>
    <s v="Activo"/>
  </r>
  <r>
    <s v="Poblano, José Aarón-may-2024"/>
    <x v="11"/>
    <x v="8"/>
    <d v="2024-05-01T00:00:00"/>
    <x v="0"/>
    <b v="1"/>
    <m/>
    <x v="0"/>
    <x v="1"/>
    <m/>
    <n v="1"/>
    <m/>
    <n v="0"/>
    <x v="0"/>
    <s v="Activo"/>
    <s v="Activo"/>
  </r>
  <r>
    <s v="Reta Salas, Raymundo-may-2024"/>
    <x v="12"/>
    <x v="8"/>
    <d v="2024-05-01T00:00:00"/>
    <x v="0"/>
    <b v="1"/>
    <m/>
    <x v="0"/>
    <x v="1"/>
    <m/>
    <n v="1"/>
    <m/>
    <n v="0"/>
    <x v="0"/>
    <s v="Activo"/>
    <s v="Activo"/>
  </r>
  <r>
    <s v="Reta, Claudia Jael Elizondo Vázquez de-may-2024"/>
    <x v="13"/>
    <x v="8"/>
    <d v="2024-05-01T00:00:00"/>
    <x v="0"/>
    <b v="1"/>
    <m/>
    <x v="0"/>
    <x v="1"/>
    <m/>
    <n v="1"/>
    <m/>
    <n v="0"/>
    <x v="0"/>
    <s v="Activo"/>
    <s v="Activo"/>
  </r>
  <r>
    <s v="Reta, Ricardo-may-2024"/>
    <x v="14"/>
    <x v="8"/>
    <d v="2024-05-01T00:00:00"/>
    <x v="0"/>
    <b v="1"/>
    <m/>
    <x v="0"/>
    <x v="1"/>
    <m/>
    <n v="1"/>
    <m/>
    <n v="0"/>
    <x v="0"/>
    <s v="Activo"/>
    <s v="Activo"/>
  </r>
  <r>
    <s v="Rocha, Aylin-may-2024"/>
    <x v="98"/>
    <x v="8"/>
    <d v="2024-05-01T00:00:00"/>
    <x v="0"/>
    <b v="1"/>
    <m/>
    <x v="0"/>
    <x v="0"/>
    <s v="Nuevo Publicador"/>
    <n v="1"/>
    <m/>
    <n v="0"/>
    <x v="0"/>
    <s v=""/>
    <s v="Activo"/>
  </r>
  <r>
    <s v="Rocha, Dulce de-may-2024"/>
    <x v="15"/>
    <x v="8"/>
    <d v="2024-05-01T00:00:00"/>
    <x v="0"/>
    <b v="1"/>
    <m/>
    <x v="0"/>
    <x v="1"/>
    <m/>
    <n v="1"/>
    <m/>
    <n v="0"/>
    <x v="0"/>
    <s v="Activo"/>
    <s v="Activo"/>
  </r>
  <r>
    <s v="Rocha, Yusepe-may-2024"/>
    <x v="16"/>
    <x v="8"/>
    <d v="2024-05-01T00:00:00"/>
    <x v="0"/>
    <b v="1"/>
    <m/>
    <x v="0"/>
    <x v="1"/>
    <m/>
    <n v="1"/>
    <m/>
    <n v="0"/>
    <x v="0"/>
    <s v="Activo"/>
    <s v="Activo"/>
  </r>
  <r>
    <s v="Rosas, Alejandra Zamudio de-may-2024"/>
    <x v="17"/>
    <x v="8"/>
    <d v="2024-05-01T00:00:00"/>
    <x v="0"/>
    <b v="1"/>
    <m/>
    <x v="0"/>
    <x v="1"/>
    <m/>
    <n v="1"/>
    <m/>
    <n v="0"/>
    <x v="0"/>
    <s v="Activo"/>
    <s v="Activo"/>
  </r>
  <r>
    <s v="Soria Liguez, Jaime-may-2024"/>
    <x v="18"/>
    <x v="8"/>
    <d v="2024-05-01T00:00:00"/>
    <x v="0"/>
    <b v="1"/>
    <n v="2"/>
    <x v="1"/>
    <x v="13"/>
    <m/>
    <n v="1"/>
    <m/>
    <n v="0"/>
    <x v="2"/>
    <s v="Activo"/>
    <s v="Activo"/>
  </r>
  <r>
    <s v="Soria Orozco, Guillermo Andrés-may-2024"/>
    <x v="19"/>
    <x v="8"/>
    <d v="2024-05-01T00:00:00"/>
    <x v="0"/>
    <b v="1"/>
    <m/>
    <x v="0"/>
    <x v="1"/>
    <m/>
    <n v="1"/>
    <m/>
    <n v="0"/>
    <x v="0"/>
    <s v="Activo"/>
    <s v="Activo"/>
  </r>
  <r>
    <s v="Soria, Delia Ortega de-may-2024"/>
    <x v="20"/>
    <x v="8"/>
    <d v="2024-05-01T00:00:00"/>
    <x v="0"/>
    <b v="1"/>
    <n v="1"/>
    <x v="1"/>
    <x v="20"/>
    <m/>
    <n v="1"/>
    <m/>
    <n v="0"/>
    <x v="6"/>
    <s v="Activo"/>
    <s v="Activo"/>
  </r>
  <r>
    <s v="Vázquez, Isabel Herrera de-may-2024"/>
    <x v="21"/>
    <x v="8"/>
    <d v="2024-05-01T00:00:00"/>
    <x v="0"/>
    <b v="1"/>
    <m/>
    <x v="0"/>
    <x v="1"/>
    <m/>
    <n v="1"/>
    <m/>
    <n v="0"/>
    <x v="0"/>
    <s v="Activo"/>
    <s v="Activo"/>
  </r>
  <r>
    <s v="Zamudio García, Thalía Elizabeth-may-2024"/>
    <x v="22"/>
    <x v="8"/>
    <d v="2024-05-01T00:00:00"/>
    <x v="0"/>
    <b v="1"/>
    <m/>
    <x v="0"/>
    <x v="1"/>
    <m/>
    <n v="1"/>
    <m/>
    <n v="0"/>
    <x v="0"/>
    <s v="Activo"/>
    <s v="Activo"/>
  </r>
  <r>
    <s v="Blanco, Isabel-may-2024"/>
    <x v="23"/>
    <x v="8"/>
    <d v="2024-05-01T00:00:00"/>
    <x v="0"/>
    <b v="1"/>
    <m/>
    <x v="0"/>
    <x v="1"/>
    <m/>
    <n v="2"/>
    <m/>
    <n v="0"/>
    <x v="0"/>
    <s v="Activo"/>
    <s v="Activo"/>
  </r>
  <r>
    <s v="Diosdado Torres, Margarita-may-2024"/>
    <x v="24"/>
    <x v="8"/>
    <d v="2024-05-01T00:00:00"/>
    <x v="0"/>
    <b v="1"/>
    <m/>
    <x v="0"/>
    <x v="0"/>
    <m/>
    <n v="2"/>
    <m/>
    <n v="0"/>
    <x v="0"/>
    <s v="Activo"/>
    <s v="Activo"/>
  </r>
  <r>
    <s v="Gaytán Diosdado, Gloria-may-2024"/>
    <x v="25"/>
    <x v="8"/>
    <d v="2024-05-01T00:00:00"/>
    <x v="0"/>
    <b v="1"/>
    <m/>
    <x v="0"/>
    <x v="0"/>
    <m/>
    <n v="2"/>
    <m/>
    <n v="0"/>
    <x v="0"/>
    <s v="Activo"/>
    <s v="Activo"/>
  </r>
  <r>
    <s v="Lázaro, Patricia de-may-2024"/>
    <x v="26"/>
    <x v="8"/>
    <d v="2024-05-01T00:00:00"/>
    <x v="0"/>
    <b v="1"/>
    <m/>
    <x v="0"/>
    <x v="1"/>
    <m/>
    <n v="2"/>
    <m/>
    <n v="0"/>
    <x v="0"/>
    <s v="Activo"/>
    <s v="Activo"/>
  </r>
  <r>
    <s v="Liñán Cortina, Julia-may-2024"/>
    <x v="27"/>
    <x v="8"/>
    <d v="2024-05-01T00:00:00"/>
    <x v="0"/>
    <b v="1"/>
    <n v="2"/>
    <x v="1"/>
    <x v="20"/>
    <s v="MANT"/>
    <n v="2"/>
    <m/>
    <n v="0"/>
    <x v="6"/>
    <s v="Activo"/>
    <s v="Activo"/>
  </r>
  <r>
    <s v="Martínez, Guadalupe de-may-2024"/>
    <x v="28"/>
    <x v="8"/>
    <d v="2024-05-01T00:00:00"/>
    <x v="0"/>
    <b v="1"/>
    <m/>
    <x v="0"/>
    <x v="1"/>
    <m/>
    <n v="2"/>
    <m/>
    <n v="0"/>
    <x v="0"/>
    <s v="Activo"/>
    <s v="Activo"/>
  </r>
  <r>
    <s v="Martínez, Jesús Iván-may-2024"/>
    <x v="29"/>
    <x v="8"/>
    <d v="2024-05-01T00:00:00"/>
    <x v="0"/>
    <b v="1"/>
    <m/>
    <x v="0"/>
    <x v="1"/>
    <m/>
    <n v="2"/>
    <m/>
    <n v="0"/>
    <x v="0"/>
    <s v="Activo"/>
    <s v="Activo"/>
  </r>
  <r>
    <s v="Medina Torres, Juan-may-2024"/>
    <x v="30"/>
    <x v="8"/>
    <d v="2024-05-01T00:00:00"/>
    <x v="0"/>
    <b v="1"/>
    <m/>
    <x v="0"/>
    <x v="1"/>
    <m/>
    <n v="2"/>
    <m/>
    <n v="0"/>
    <x v="0"/>
    <s v="Activo"/>
    <s v="Activo"/>
  </r>
  <r>
    <s v="Medina, María Luisa Rodríguez Ornelas de-may-2024"/>
    <x v="31"/>
    <x v="8"/>
    <d v="2024-05-01T00:00:00"/>
    <x v="0"/>
    <b v="1"/>
    <m/>
    <x v="0"/>
    <x v="1"/>
    <m/>
    <n v="2"/>
    <m/>
    <n v="0"/>
    <x v="0"/>
    <s v="Activo"/>
    <s v="Activo"/>
  </r>
  <r>
    <s v="Nieto, Alejandra de-may-2024"/>
    <x v="32"/>
    <x v="8"/>
    <d v="2024-05-01T00:00:00"/>
    <x v="0"/>
    <b v="1"/>
    <m/>
    <x v="0"/>
    <x v="1"/>
    <m/>
    <n v="2"/>
    <m/>
    <n v="0"/>
    <x v="0"/>
    <s v="Activo"/>
    <s v="Activo"/>
  </r>
  <r>
    <s v="Orduño Garza, Juan-may-2024"/>
    <x v="33"/>
    <x v="8"/>
    <d v="2024-05-01T00:00:00"/>
    <x v="0"/>
    <b v="1"/>
    <m/>
    <x v="0"/>
    <x v="1"/>
    <m/>
    <n v="2"/>
    <m/>
    <n v="0"/>
    <x v="0"/>
    <s v="Activo"/>
    <s v="Activo"/>
  </r>
  <r>
    <s v="Orduño Molina, Jerome-may-2024"/>
    <x v="34"/>
    <x v="8"/>
    <d v="2024-05-01T00:00:00"/>
    <x v="0"/>
    <b v="1"/>
    <m/>
    <x v="0"/>
    <x v="1"/>
    <m/>
    <n v="2"/>
    <m/>
    <n v="0"/>
    <x v="0"/>
    <s v="Activo"/>
    <s v="Activo"/>
  </r>
  <r>
    <s v="Orduño Molina, Jonathan Israel-may-2024"/>
    <x v="35"/>
    <x v="8"/>
    <d v="2024-05-01T00:00:00"/>
    <x v="0"/>
    <b v="1"/>
    <m/>
    <x v="1"/>
    <x v="58"/>
    <s v="MANT"/>
    <n v="2"/>
    <m/>
    <n v="0"/>
    <x v="41"/>
    <s v="Activo"/>
    <s v="Activo"/>
  </r>
  <r>
    <s v="Orduño, Debany Cortinas Delgadillo de-may-2024"/>
    <x v="36"/>
    <x v="8"/>
    <d v="2024-05-01T00:00:00"/>
    <x v="0"/>
    <b v="1"/>
    <m/>
    <x v="1"/>
    <x v="20"/>
    <s v="MANT"/>
    <n v="2"/>
    <m/>
    <n v="0"/>
    <x v="6"/>
    <s v="Activo"/>
    <s v="Activo"/>
  </r>
  <r>
    <s v="Orduño, Joshua-may-2024"/>
    <x v="37"/>
    <x v="8"/>
    <d v="2024-05-01T00:00:00"/>
    <x v="0"/>
    <b v="1"/>
    <m/>
    <x v="0"/>
    <x v="1"/>
    <m/>
    <n v="2"/>
    <m/>
    <n v="0"/>
    <x v="0"/>
    <s v="Activo"/>
    <s v="Activo"/>
  </r>
  <r>
    <s v="Orduño, Nora de-may-2024"/>
    <x v="38"/>
    <x v="8"/>
    <d v="2024-05-01T00:00:00"/>
    <x v="0"/>
    <b v="1"/>
    <m/>
    <x v="0"/>
    <x v="1"/>
    <m/>
    <n v="2"/>
    <m/>
    <n v="0"/>
    <x v="0"/>
    <s v="Activo"/>
    <s v="Activo"/>
  </r>
  <r>
    <s v="Robles, Teresa-may-2024"/>
    <x v="39"/>
    <x v="8"/>
    <d v="2024-05-01T00:00:00"/>
    <x v="0"/>
    <b v="1"/>
    <m/>
    <x v="0"/>
    <x v="1"/>
    <m/>
    <n v="2"/>
    <m/>
    <n v="0"/>
    <x v="0"/>
    <s v="Activo"/>
    <s v="Activo"/>
  </r>
  <r>
    <s v="Rodríguez, Bertha-may-2024"/>
    <x v="40"/>
    <x v="8"/>
    <d v="2024-05-01T00:00:00"/>
    <x v="0"/>
    <b v="1"/>
    <m/>
    <x v="0"/>
    <x v="1"/>
    <m/>
    <n v="2"/>
    <m/>
    <n v="0"/>
    <x v="0"/>
    <s v="Activo"/>
    <s v="Activo"/>
  </r>
  <r>
    <s v="Ruíz Aldaco, Alan Israel-may-2024"/>
    <x v="41"/>
    <x v="8"/>
    <d v="2024-05-01T00:00:00"/>
    <x v="0"/>
    <b v="1"/>
    <m/>
    <x v="1"/>
    <x v="47"/>
    <s v="MANT"/>
    <n v="2"/>
    <m/>
    <n v="0"/>
    <x v="26"/>
    <s v="Activo"/>
    <s v="Activo"/>
  </r>
  <r>
    <s v="Ruíz, Merary Rubí Sánchez Sosa de-may-2024"/>
    <x v="42"/>
    <x v="8"/>
    <d v="2024-05-01T00:00:00"/>
    <x v="0"/>
    <b v="1"/>
    <n v="5"/>
    <x v="1"/>
    <x v="20"/>
    <m/>
    <n v="2"/>
    <m/>
    <n v="0"/>
    <x v="6"/>
    <s v="Activo"/>
    <s v="Activo"/>
  </r>
  <r>
    <s v="Serrano, Beatriz Adriana Vázquez Reynoso de-may-2024"/>
    <x v="43"/>
    <x v="8"/>
    <d v="2024-05-01T00:00:00"/>
    <x v="0"/>
    <b v="1"/>
    <m/>
    <x v="0"/>
    <x v="1"/>
    <m/>
    <n v="2"/>
    <m/>
    <n v="0"/>
    <x v="0"/>
    <s v="Activo"/>
    <s v="Activo"/>
  </r>
  <r>
    <s v="Acevedo Ramos, José de Jesús-may-2024"/>
    <x v="44"/>
    <x v="8"/>
    <d v="2024-05-01T00:00:00"/>
    <x v="0"/>
    <b v="0"/>
    <m/>
    <x v="0"/>
    <x v="0"/>
    <m/>
    <n v="3"/>
    <m/>
    <n v="0"/>
    <x v="0"/>
    <s v="Inactivo"/>
    <s v="Inactivo"/>
  </r>
  <r>
    <s v="Acevedo, María Antonia Martínez Alamilla de-may-2024"/>
    <x v="45"/>
    <x v="8"/>
    <d v="2024-05-01T00:00:00"/>
    <x v="0"/>
    <b v="1"/>
    <m/>
    <x v="0"/>
    <x v="0"/>
    <m/>
    <n v="3"/>
    <m/>
    <n v="0"/>
    <x v="0"/>
    <s v="Activo"/>
    <s v="Activo"/>
  </r>
  <r>
    <s v="Bello, Reina-may-2024"/>
    <x v="46"/>
    <x v="8"/>
    <d v="2024-05-01T00:00:00"/>
    <x v="0"/>
    <b v="1"/>
    <m/>
    <x v="0"/>
    <x v="1"/>
    <m/>
    <n v="3"/>
    <m/>
    <n v="0"/>
    <x v="0"/>
    <s v="Activo"/>
    <s v="Activo"/>
  </r>
  <r>
    <s v="Contreras, Elida-may-2024"/>
    <x v="47"/>
    <x v="8"/>
    <d v="2024-05-01T00:00:00"/>
    <x v="0"/>
    <b v="1"/>
    <m/>
    <x v="0"/>
    <x v="1"/>
    <m/>
    <n v="3"/>
    <m/>
    <n v="0"/>
    <x v="0"/>
    <s v="Activo"/>
    <s v="Activo"/>
  </r>
  <r>
    <s v="Delgado Guerrero, María Magdalena-may-2024"/>
    <x v="48"/>
    <x v="8"/>
    <d v="2024-05-01T00:00:00"/>
    <x v="0"/>
    <b v="1"/>
    <m/>
    <x v="0"/>
    <x v="0"/>
    <m/>
    <n v="3"/>
    <m/>
    <n v="0"/>
    <x v="0"/>
    <s v="Activo"/>
    <s v="Activo"/>
  </r>
  <r>
    <s v="Faz Castañeda, José Alfredo-may-2024"/>
    <x v="49"/>
    <x v="8"/>
    <d v="2024-05-01T00:00:00"/>
    <x v="0"/>
    <b v="1"/>
    <s v=""/>
    <x v="0"/>
    <x v="0"/>
    <s v=""/>
    <n v="3"/>
    <m/>
    <n v="0"/>
    <x v="0"/>
    <s v="Activo"/>
    <s v="Activo"/>
  </r>
  <r>
    <s v="Faz, Marinela Castañeda Arteaga de-may-2024"/>
    <x v="50"/>
    <x v="8"/>
    <d v="2024-05-01T00:00:00"/>
    <x v="0"/>
    <b v="1"/>
    <n v="3"/>
    <x v="1"/>
    <x v="25"/>
    <s v=""/>
    <n v="3"/>
    <m/>
    <n v="0"/>
    <x v="8"/>
    <s v="Activo"/>
    <s v="Activo"/>
  </r>
  <r>
    <s v="Gámez Montoya, Abel-may-2024"/>
    <x v="51"/>
    <x v="8"/>
    <d v="2024-05-01T00:00:00"/>
    <x v="0"/>
    <b v="1"/>
    <m/>
    <x v="0"/>
    <x v="1"/>
    <m/>
    <n v="3"/>
    <m/>
    <n v="0"/>
    <x v="0"/>
    <s v="Activo"/>
    <s v="Activo"/>
  </r>
  <r>
    <s v="Gámez, Viridiana de-may-2024"/>
    <x v="52"/>
    <x v="8"/>
    <d v="2024-05-01T00:00:00"/>
    <x v="0"/>
    <b v="1"/>
    <m/>
    <x v="0"/>
    <x v="1"/>
    <m/>
    <n v="3"/>
    <m/>
    <n v="0"/>
    <x v="0"/>
    <s v="Activo"/>
    <s v="Activo"/>
  </r>
  <r>
    <s v="García Rodarte, Marco Antonio-may-2024"/>
    <x v="53"/>
    <x v="8"/>
    <d v="2024-05-01T00:00:00"/>
    <x v="0"/>
    <b v="1"/>
    <m/>
    <x v="0"/>
    <x v="1"/>
    <m/>
    <n v="3"/>
    <m/>
    <n v="0"/>
    <x v="0"/>
    <s v="Activo"/>
    <s v="Activo"/>
  </r>
  <r>
    <s v="García, Rosa María Rodarte de-may-2024"/>
    <x v="54"/>
    <x v="8"/>
    <d v="2024-05-01T00:00:00"/>
    <x v="0"/>
    <b v="1"/>
    <m/>
    <x v="0"/>
    <x v="1"/>
    <m/>
    <n v="3"/>
    <m/>
    <n v="0"/>
    <x v="0"/>
    <s v="Activo"/>
    <s v="Activo"/>
  </r>
  <r>
    <s v="Guerra, Lucy-may-2024"/>
    <x v="55"/>
    <x v="8"/>
    <d v="2024-05-01T00:00:00"/>
    <x v="0"/>
    <b v="1"/>
    <m/>
    <x v="0"/>
    <x v="1"/>
    <m/>
    <n v="3"/>
    <m/>
    <n v="0"/>
    <x v="0"/>
    <s v="Activo"/>
    <s v="Activo"/>
  </r>
  <r>
    <s v="Lara Alemán, Linda Sarahí-may-2024"/>
    <x v="56"/>
    <x v="8"/>
    <d v="2024-05-01T00:00:00"/>
    <x v="0"/>
    <b v="1"/>
    <s v=""/>
    <x v="0"/>
    <x v="0"/>
    <s v=""/>
    <n v="3"/>
    <m/>
    <n v="0"/>
    <x v="0"/>
    <s v="Activo"/>
    <s v="Activo"/>
  </r>
  <r>
    <s v="Lara Alemán, Maydi Merari-may-2024"/>
    <x v="57"/>
    <x v="8"/>
    <d v="2024-05-01T00:00:00"/>
    <x v="0"/>
    <b v="1"/>
    <s v=""/>
    <x v="0"/>
    <x v="0"/>
    <s v=""/>
    <n v="3"/>
    <m/>
    <n v="0"/>
    <x v="0"/>
    <s v="Activo"/>
    <s v="Activo"/>
  </r>
  <r>
    <s v="Lara Enriquez, José Mario-may-2024"/>
    <x v="58"/>
    <x v="8"/>
    <d v="2024-05-01T00:00:00"/>
    <x v="0"/>
    <b v="1"/>
    <s v=""/>
    <x v="1"/>
    <x v="44"/>
    <s v="S. S. 25 hrs. Acred.: 13 hrs."/>
    <n v="3"/>
    <n v="25"/>
    <n v="13"/>
    <x v="2"/>
    <s v="Activo"/>
    <s v="Activo"/>
  </r>
  <r>
    <s v="Lara, María del Refugio Alemán de-may-2024"/>
    <x v="59"/>
    <x v="8"/>
    <d v="2024-05-01T00:00:00"/>
    <x v="0"/>
    <b v="1"/>
    <s v=""/>
    <x v="0"/>
    <x v="0"/>
    <m/>
    <n v="3"/>
    <m/>
    <n v="0"/>
    <x v="0"/>
    <s v="Activo"/>
    <s v="Activo"/>
  </r>
  <r>
    <s v="Molina Durán, Gloria-may-2024"/>
    <x v="60"/>
    <x v="8"/>
    <d v="2024-05-01T00:00:00"/>
    <x v="0"/>
    <b v="1"/>
    <n v="5"/>
    <x v="1"/>
    <x v="47"/>
    <m/>
    <n v="3"/>
    <m/>
    <n v="0"/>
    <x v="26"/>
    <s v="Activo"/>
    <s v="Activo"/>
  </r>
  <r>
    <s v="Ordoñez, María de la Cruz Corona Zepeda de-may-2024"/>
    <x v="61"/>
    <x v="8"/>
    <d v="2024-05-01T00:00:00"/>
    <x v="0"/>
    <b v="1"/>
    <n v="1"/>
    <x v="0"/>
    <x v="0"/>
    <m/>
    <n v="3"/>
    <m/>
    <n v="0"/>
    <x v="0"/>
    <s v="Activo"/>
    <s v="Activo"/>
  </r>
  <r>
    <s v="Peña, Eliezer-may-2024"/>
    <x v="62"/>
    <x v="8"/>
    <d v="2024-05-01T00:00:00"/>
    <x v="0"/>
    <b v="1"/>
    <m/>
    <x v="0"/>
    <x v="1"/>
    <m/>
    <n v="3"/>
    <m/>
    <n v="0"/>
    <x v="0"/>
    <s v="Activo"/>
    <s v="Activo"/>
  </r>
  <r>
    <s v="Peña, Jessica de-may-2024"/>
    <x v="63"/>
    <x v="8"/>
    <d v="2024-05-01T00:00:00"/>
    <x v="0"/>
    <b v="1"/>
    <m/>
    <x v="0"/>
    <x v="1"/>
    <m/>
    <n v="3"/>
    <m/>
    <n v="0"/>
    <x v="0"/>
    <s v="Activo"/>
    <s v="Activo"/>
  </r>
  <r>
    <s v="Peña, Víctor Axel-may-2024"/>
    <x v="64"/>
    <x v="8"/>
    <d v="2024-05-01T00:00:00"/>
    <x v="0"/>
    <b v="0"/>
    <m/>
    <x v="0"/>
    <x v="0"/>
    <m/>
    <n v="3"/>
    <m/>
    <n v="0"/>
    <x v="0"/>
    <s v="Activo"/>
    <s v="Activo"/>
  </r>
  <r>
    <s v="Rdz Salazar, Yaretzi-may-2024"/>
    <x v="65"/>
    <x v="8"/>
    <d v="2024-05-01T00:00:00"/>
    <x v="0"/>
    <b v="1"/>
    <m/>
    <x v="0"/>
    <x v="1"/>
    <m/>
    <n v="3"/>
    <m/>
    <n v="0"/>
    <x v="0"/>
    <s v="Activo"/>
    <s v="Activo"/>
  </r>
  <r>
    <s v="Rebolloso, Perla-may-2024"/>
    <x v="66"/>
    <x v="8"/>
    <d v="2024-05-01T00:00:00"/>
    <x v="0"/>
    <b v="1"/>
    <m/>
    <x v="0"/>
    <x v="1"/>
    <m/>
    <n v="3"/>
    <m/>
    <n v="0"/>
    <x v="0"/>
    <s v="Activo"/>
    <s v="Activo"/>
  </r>
  <r>
    <s v="Salazar, Alicia de-may-2024"/>
    <x v="67"/>
    <x v="8"/>
    <d v="2024-05-01T00:00:00"/>
    <x v="0"/>
    <b v="1"/>
    <m/>
    <x v="0"/>
    <x v="1"/>
    <m/>
    <n v="3"/>
    <m/>
    <n v="0"/>
    <x v="0"/>
    <s v="Activo"/>
    <s v="Activo"/>
  </r>
  <r>
    <s v="Soto Morales, Magdaleno-may-2024"/>
    <x v="68"/>
    <x v="8"/>
    <d v="2024-05-01T00:00:00"/>
    <x v="0"/>
    <b v="1"/>
    <m/>
    <x v="0"/>
    <x v="1"/>
    <m/>
    <n v="3"/>
    <m/>
    <n v="0"/>
    <x v="0"/>
    <s v="Activo"/>
    <s v="Activo"/>
  </r>
  <r>
    <s v="Soto, María Antonieta de-may-2024"/>
    <x v="69"/>
    <x v="8"/>
    <d v="2024-05-01T00:00:00"/>
    <x v="0"/>
    <b v="1"/>
    <m/>
    <x v="0"/>
    <x v="1"/>
    <m/>
    <n v="3"/>
    <m/>
    <n v="0"/>
    <x v="0"/>
    <s v="Activo"/>
    <s v="Activo"/>
  </r>
  <r>
    <s v="Vidal Muñoz, Benjamín-may-2024"/>
    <x v="70"/>
    <x v="8"/>
    <d v="2024-05-01T00:00:00"/>
    <x v="0"/>
    <b v="1"/>
    <n v="1"/>
    <x v="1"/>
    <x v="45"/>
    <m/>
    <n v="3"/>
    <m/>
    <n v="0"/>
    <x v="24"/>
    <s v="Activo"/>
    <s v="Activo"/>
  </r>
  <r>
    <s v="Vidal, María Teresa Villanueva Rodríguez de-may-2024"/>
    <x v="71"/>
    <x v="8"/>
    <d v="2024-05-01T00:00:00"/>
    <x v="0"/>
    <b v="1"/>
    <m/>
    <x v="0"/>
    <x v="0"/>
    <m/>
    <n v="3"/>
    <m/>
    <n v="0"/>
    <x v="0"/>
    <s v="Activo"/>
    <s v="Activo"/>
  </r>
  <r>
    <s v="Zúñiga, Juanita-may-2024"/>
    <x v="72"/>
    <x v="8"/>
    <d v="2024-05-01T00:00:00"/>
    <x v="0"/>
    <b v="1"/>
    <n v="1"/>
    <x v="2"/>
    <x v="32"/>
    <m/>
    <n v="3"/>
    <m/>
    <n v="0"/>
    <x v="0"/>
    <s v="Activo"/>
    <s v="Activo"/>
  </r>
  <r>
    <s v="Campos Solis, Octavia-may-2024"/>
    <x v="73"/>
    <x v="8"/>
    <d v="2024-05-01T00:00:00"/>
    <x v="0"/>
    <b v="1"/>
    <m/>
    <x v="0"/>
    <x v="1"/>
    <m/>
    <n v="4"/>
    <m/>
    <n v="0"/>
    <x v="0"/>
    <s v="Activo"/>
    <s v="Activo"/>
  </r>
  <r>
    <s v="Carreón Galindo, Octavio-may-2024"/>
    <x v="74"/>
    <x v="8"/>
    <d v="2024-05-01T00:00:00"/>
    <x v="0"/>
    <b v="1"/>
    <m/>
    <x v="0"/>
    <x v="1"/>
    <m/>
    <n v="4"/>
    <m/>
    <n v="0"/>
    <x v="0"/>
    <s v="Activo"/>
    <s v="Activo"/>
  </r>
  <r>
    <s v="Carreón, Karina Marlene Silva Gutiérrez de-may-2024"/>
    <x v="75"/>
    <x v="8"/>
    <d v="2024-05-01T00:00:00"/>
    <x v="0"/>
    <b v="1"/>
    <n v="1"/>
    <x v="1"/>
    <x v="26"/>
    <m/>
    <n v="4"/>
    <m/>
    <n v="0"/>
    <x v="37"/>
    <s v="Activo"/>
    <s v="Activo"/>
  </r>
  <r>
    <s v="de la Fuente Gallardo, José Samuel-may-2024"/>
    <x v="76"/>
    <x v="8"/>
    <d v="2024-05-01T00:00:00"/>
    <x v="0"/>
    <b v="1"/>
    <m/>
    <x v="0"/>
    <x v="1"/>
    <m/>
    <n v="4"/>
    <m/>
    <n v="0"/>
    <x v="0"/>
    <s v="Activo"/>
    <s v="Activo"/>
  </r>
  <r>
    <s v="de la Fuente, Leticia de-may-2024"/>
    <x v="77"/>
    <x v="8"/>
    <d v="2024-05-01T00:00:00"/>
    <x v="0"/>
    <b v="1"/>
    <m/>
    <x v="0"/>
    <x v="1"/>
    <m/>
    <n v="4"/>
    <m/>
    <n v="0"/>
    <x v="0"/>
    <s v="Activo"/>
    <s v="Activo"/>
  </r>
  <r>
    <s v="de Santiago Marrero, María de la Luz-may-2024"/>
    <x v="78"/>
    <x v="8"/>
    <d v="2024-05-01T00:00:00"/>
    <x v="0"/>
    <b v="1"/>
    <m/>
    <x v="0"/>
    <x v="0"/>
    <m/>
    <n v="4"/>
    <m/>
    <n v="0"/>
    <x v="0"/>
    <s v="Activo"/>
    <s v="Activo"/>
  </r>
  <r>
    <s v="Garza Rodríguez, Daniel-may-2024"/>
    <x v="79"/>
    <x v="8"/>
    <d v="2024-05-01T00:00:00"/>
    <x v="0"/>
    <b v="1"/>
    <n v="2"/>
    <x v="1"/>
    <x v="38"/>
    <m/>
    <n v="4"/>
    <m/>
    <n v="0"/>
    <x v="15"/>
    <s v="Activo"/>
    <s v="Activo"/>
  </r>
  <r>
    <s v="Garza Salazar, Olivia-may-2024"/>
    <x v="80"/>
    <x v="8"/>
    <d v="2024-05-01T00:00:00"/>
    <x v="0"/>
    <b v="1"/>
    <m/>
    <x v="0"/>
    <x v="0"/>
    <m/>
    <n v="4"/>
    <m/>
    <n v="0"/>
    <x v="0"/>
    <s v="Activo"/>
    <s v="Activo"/>
  </r>
  <r>
    <s v="Garza, María Magdalena Coronado Salas de-may-2024"/>
    <x v="81"/>
    <x v="8"/>
    <d v="2024-05-01T00:00:00"/>
    <x v="0"/>
    <b v="1"/>
    <n v="2"/>
    <x v="1"/>
    <x v="48"/>
    <m/>
    <n v="4"/>
    <m/>
    <n v="0"/>
    <x v="27"/>
    <s v="Activo"/>
    <s v="Activo"/>
  </r>
  <r>
    <s v="Marroquín Villarreal, José Alben-may-2024"/>
    <x v="82"/>
    <x v="8"/>
    <d v="2024-05-01T00:00:00"/>
    <x v="0"/>
    <b v="1"/>
    <m/>
    <x v="0"/>
    <x v="0"/>
    <m/>
    <n v="4"/>
    <m/>
    <n v="0"/>
    <x v="0"/>
    <s v="Activo"/>
    <s v="Activo"/>
  </r>
  <r>
    <s v="Marroquín, Maria de Jesús Sánchez de-may-2024"/>
    <x v="83"/>
    <x v="8"/>
    <d v="2024-05-01T00:00:00"/>
    <x v="0"/>
    <b v="1"/>
    <m/>
    <x v="0"/>
    <x v="0"/>
    <m/>
    <n v="4"/>
    <m/>
    <n v="0"/>
    <x v="0"/>
    <s v="Activo"/>
    <s v="Activo"/>
  </r>
  <r>
    <s v="Martínez Rodríguez, María del Socorro-may-2024"/>
    <x v="84"/>
    <x v="8"/>
    <d v="2024-05-01T00:00:00"/>
    <x v="0"/>
    <b v="1"/>
    <m/>
    <x v="0"/>
    <x v="0"/>
    <m/>
    <n v="4"/>
    <m/>
    <n v="0"/>
    <x v="0"/>
    <s v="Activo"/>
    <s v="Activo"/>
  </r>
  <r>
    <s v="Medina Moreno, Daniel-may-2024"/>
    <x v="85"/>
    <x v="8"/>
    <d v="2024-05-01T00:00:00"/>
    <x v="0"/>
    <b v="1"/>
    <n v="1"/>
    <x v="0"/>
    <x v="0"/>
    <m/>
    <n v="4"/>
    <m/>
    <n v="0"/>
    <x v="0"/>
    <s v="Activo"/>
    <s v="Activo"/>
  </r>
  <r>
    <s v="Medina Oviedo, Scarlett Scilanie-may-2024"/>
    <x v="86"/>
    <x v="8"/>
    <d v="2024-05-01T00:00:00"/>
    <x v="0"/>
    <b v="1"/>
    <m/>
    <x v="0"/>
    <x v="0"/>
    <m/>
    <n v="4"/>
    <m/>
    <n v="0"/>
    <x v="0"/>
    <s v="Activo"/>
    <s v="Activo"/>
  </r>
  <r>
    <s v="Medina, Priscila Raquel Oviedo Canizales de-may-2024"/>
    <x v="87"/>
    <x v="8"/>
    <d v="2024-05-01T00:00:00"/>
    <x v="0"/>
    <b v="1"/>
    <n v="2"/>
    <x v="1"/>
    <x v="29"/>
    <m/>
    <n v="4"/>
    <m/>
    <n v="0"/>
    <x v="55"/>
    <s v="Activo"/>
    <s v="Activo"/>
  </r>
  <r>
    <s v="Méndez Pardo, Jesús-may-2024"/>
    <x v="88"/>
    <x v="8"/>
    <d v="2024-05-01T00:00:00"/>
    <x v="0"/>
    <b v="1"/>
    <n v="1"/>
    <x v="0"/>
    <x v="0"/>
    <m/>
    <n v="4"/>
    <m/>
    <n v="0"/>
    <x v="0"/>
    <s v="Activo"/>
    <s v="Activo"/>
  </r>
  <r>
    <s v="Méndez, María Enriqueta García Estrada de-may-2024"/>
    <x v="89"/>
    <x v="8"/>
    <d v="2024-05-01T00:00:00"/>
    <x v="0"/>
    <b v="1"/>
    <m/>
    <x v="0"/>
    <x v="0"/>
    <m/>
    <n v="4"/>
    <m/>
    <n v="0"/>
    <x v="0"/>
    <s v="Activo"/>
    <s v="Activo"/>
  </r>
  <r>
    <s v="Olivo, Diana Elizabeth Marroquín de-may-2024"/>
    <x v="90"/>
    <x v="8"/>
    <d v="2024-05-01T00:00:00"/>
    <x v="0"/>
    <b v="1"/>
    <m/>
    <x v="0"/>
    <x v="0"/>
    <m/>
    <n v="4"/>
    <m/>
    <n v="0"/>
    <x v="0"/>
    <s v="Activo"/>
    <s v="Activo"/>
  </r>
  <r>
    <s v="Puebla Martínez, Luis Octavio-may-2024"/>
    <x v="91"/>
    <x v="8"/>
    <d v="2024-05-01T00:00:00"/>
    <x v="0"/>
    <b v="1"/>
    <m/>
    <x v="0"/>
    <x v="0"/>
    <m/>
    <n v="4"/>
    <m/>
    <n v="0"/>
    <x v="0"/>
    <s v="Activo"/>
    <s v="Activo"/>
  </r>
  <r>
    <s v="Sifuentes, Irene Salas Álvarez de-may-2024"/>
    <x v="92"/>
    <x v="8"/>
    <d v="2024-05-01T00:00:00"/>
    <x v="0"/>
    <b v="1"/>
    <m/>
    <x v="1"/>
    <x v="21"/>
    <m/>
    <n v="4"/>
    <m/>
    <n v="0"/>
    <x v="56"/>
    <s v="Activo"/>
    <s v="Activo"/>
  </r>
  <r>
    <s v="Silva, Luis-may-2024"/>
    <x v="93"/>
    <x v="8"/>
    <d v="2024-05-01T00:00:00"/>
    <x v="0"/>
    <b v="1"/>
    <m/>
    <x v="0"/>
    <x v="1"/>
    <m/>
    <n v="4"/>
    <m/>
    <n v="0"/>
    <x v="0"/>
    <s v="Activo"/>
    <s v="Activo"/>
  </r>
  <r>
    <s v="Silva, Patricia de-may-2024"/>
    <x v="94"/>
    <x v="8"/>
    <d v="2024-05-01T00:00:00"/>
    <x v="0"/>
    <b v="1"/>
    <m/>
    <x v="0"/>
    <x v="1"/>
    <m/>
    <n v="4"/>
    <m/>
    <n v="0"/>
    <x v="0"/>
    <s v="Activo"/>
    <s v="Activo"/>
  </r>
  <r>
    <s v="Zamudio, Dolores García de-may-2024"/>
    <x v="95"/>
    <x v="8"/>
    <d v="2024-05-01T00:00:00"/>
    <x v="0"/>
    <b v="1"/>
    <m/>
    <x v="0"/>
    <x v="1"/>
    <m/>
    <n v="4"/>
    <m/>
    <n v="0"/>
    <x v="0"/>
    <s v="Activo"/>
    <s v="Activo"/>
  </r>
  <r>
    <s v="Zamudio, Dulce-may-2024"/>
    <x v="96"/>
    <x v="8"/>
    <d v="2024-05-01T00:00:00"/>
    <x v="0"/>
    <b v="1"/>
    <m/>
    <x v="0"/>
    <x v="1"/>
    <m/>
    <n v="4"/>
    <m/>
    <n v="0"/>
    <x v="0"/>
    <s v="Activo"/>
    <s v="Activo"/>
  </r>
  <r>
    <s v="Almaráz Bocanegra, Silvino-jun-2024"/>
    <x v="0"/>
    <x v="9"/>
    <d v="2024-06-01T00:00:00"/>
    <x v="0"/>
    <b v="1"/>
    <m/>
    <x v="2"/>
    <x v="68"/>
    <m/>
    <n v="1"/>
    <m/>
    <n v="0"/>
    <x v="0"/>
    <s v="Activo"/>
    <s v="Activo"/>
  </r>
  <r>
    <s v="Carriega, Flor de-jun-2024"/>
    <x v="1"/>
    <x v="9"/>
    <d v="2024-06-01T00:00:00"/>
    <x v="0"/>
    <b v="1"/>
    <m/>
    <x v="0"/>
    <x v="1"/>
    <m/>
    <n v="1"/>
    <m/>
    <n v="0"/>
    <x v="0"/>
    <s v="Activo"/>
    <s v="Activo"/>
  </r>
  <r>
    <s v="Castro Moreno, Modesto-jun-2024"/>
    <x v="2"/>
    <x v="9"/>
    <d v="2024-06-01T00:00:00"/>
    <x v="0"/>
    <b v="1"/>
    <n v="1"/>
    <x v="0"/>
    <x v="1"/>
    <m/>
    <n v="1"/>
    <m/>
    <n v="0"/>
    <x v="0"/>
    <s v="Activo"/>
    <s v="Activo"/>
  </r>
  <r>
    <s v="Castro, Blanca Estela Navarro Pimentel de-jun-2024"/>
    <x v="3"/>
    <x v="9"/>
    <d v="2024-06-01T00:00:00"/>
    <x v="0"/>
    <b v="1"/>
    <n v="1"/>
    <x v="0"/>
    <x v="1"/>
    <m/>
    <n v="1"/>
    <m/>
    <n v="0"/>
    <x v="0"/>
    <s v="Activo"/>
    <s v="Activo"/>
  </r>
  <r>
    <s v="García, Alicia Martínez de-jun-2024"/>
    <x v="4"/>
    <x v="9"/>
    <d v="2024-06-01T00:00:00"/>
    <x v="0"/>
    <b v="1"/>
    <m/>
    <x v="0"/>
    <x v="1"/>
    <m/>
    <n v="1"/>
    <m/>
    <n v="0"/>
    <x v="0"/>
    <s v="Activo"/>
    <s v="Activo"/>
  </r>
  <r>
    <s v="García, Mayra-jun-2024"/>
    <x v="5"/>
    <x v="9"/>
    <d v="2024-06-01T00:00:00"/>
    <x v="0"/>
    <b v="1"/>
    <m/>
    <x v="0"/>
    <x v="1"/>
    <m/>
    <n v="1"/>
    <m/>
    <n v="0"/>
    <x v="0"/>
    <s v="Activo"/>
    <s v="Activo"/>
  </r>
  <r>
    <s v="Garnica Treviño, Irma-jun-2024"/>
    <x v="6"/>
    <x v="9"/>
    <d v="2024-06-01T00:00:00"/>
    <x v="0"/>
    <b v="1"/>
    <m/>
    <x v="0"/>
    <x v="1"/>
    <m/>
    <n v="1"/>
    <m/>
    <n v="0"/>
    <x v="0"/>
    <s v="Activo"/>
    <s v="Activo"/>
  </r>
  <r>
    <s v="Guzmán, Luis-jun-2024"/>
    <x v="7"/>
    <x v="9"/>
    <d v="2024-06-01T00:00:00"/>
    <x v="0"/>
    <b v="1"/>
    <m/>
    <x v="0"/>
    <x v="1"/>
    <m/>
    <n v="1"/>
    <m/>
    <n v="0"/>
    <x v="0"/>
    <s v="Activo"/>
    <s v="Activo"/>
  </r>
  <r>
    <s v="Hernández Arellano, Eligio-jun-2024"/>
    <x v="8"/>
    <x v="9"/>
    <d v="2024-06-01T00:00:00"/>
    <x v="0"/>
    <b v="1"/>
    <m/>
    <x v="0"/>
    <x v="1"/>
    <m/>
    <n v="1"/>
    <m/>
    <n v="0"/>
    <x v="0"/>
    <s v="Activo"/>
    <s v="Activo"/>
  </r>
  <r>
    <s v="Ledezma Lucio, Anita-jun-2024"/>
    <x v="9"/>
    <x v="9"/>
    <d v="2024-06-01T00:00:00"/>
    <x v="0"/>
    <b v="1"/>
    <m/>
    <x v="0"/>
    <x v="1"/>
    <m/>
    <n v="1"/>
    <m/>
    <n v="0"/>
    <x v="0"/>
    <s v="Activo"/>
    <s v="Activo"/>
  </r>
  <r>
    <s v="Poblano, Alicia de-jun-2024"/>
    <x v="10"/>
    <x v="9"/>
    <d v="2024-06-01T00:00:00"/>
    <x v="0"/>
    <b v="1"/>
    <m/>
    <x v="0"/>
    <x v="1"/>
    <m/>
    <n v="1"/>
    <m/>
    <n v="0"/>
    <x v="0"/>
    <s v="Activo"/>
    <s v="Activo"/>
  </r>
  <r>
    <s v="Poblano, José Aarón-jun-2024"/>
    <x v="11"/>
    <x v="9"/>
    <d v="2024-06-01T00:00:00"/>
    <x v="0"/>
    <b v="1"/>
    <m/>
    <x v="0"/>
    <x v="1"/>
    <m/>
    <n v="1"/>
    <m/>
    <n v="0"/>
    <x v="0"/>
    <s v="Activo"/>
    <s v="Activo"/>
  </r>
  <r>
    <s v="Reta Salas, Raymundo-jun-2024"/>
    <x v="12"/>
    <x v="9"/>
    <d v="2024-06-01T00:00:00"/>
    <x v="0"/>
    <b v="1"/>
    <m/>
    <x v="0"/>
    <x v="1"/>
    <m/>
    <n v="1"/>
    <m/>
    <n v="0"/>
    <x v="0"/>
    <s v="Activo"/>
    <s v="Activo"/>
  </r>
  <r>
    <s v="Reta, Claudia Jael Elizondo Vázquez de-jun-2024"/>
    <x v="13"/>
    <x v="9"/>
    <d v="2024-06-01T00:00:00"/>
    <x v="0"/>
    <b v="1"/>
    <m/>
    <x v="0"/>
    <x v="1"/>
    <m/>
    <n v="1"/>
    <m/>
    <n v="0"/>
    <x v="0"/>
    <s v="Activo"/>
    <s v="Activo"/>
  </r>
  <r>
    <s v="Reta, Ricardo-jun-2024"/>
    <x v="14"/>
    <x v="9"/>
    <d v="2024-06-01T00:00:00"/>
    <x v="0"/>
    <b v="1"/>
    <m/>
    <x v="0"/>
    <x v="1"/>
    <m/>
    <n v="1"/>
    <m/>
    <n v="0"/>
    <x v="0"/>
    <s v="Activo"/>
    <s v="Activo"/>
  </r>
  <r>
    <s v="Rocha, Aylin-jun-2024"/>
    <x v="98"/>
    <x v="9"/>
    <d v="2024-06-01T00:00:00"/>
    <x v="0"/>
    <b v="1"/>
    <m/>
    <x v="0"/>
    <x v="0"/>
    <m/>
    <n v="1"/>
    <m/>
    <n v="0"/>
    <x v="0"/>
    <s v="Activo"/>
    <s v="Activo"/>
  </r>
  <r>
    <s v="Rocha, Dulce de-jun-2024"/>
    <x v="15"/>
    <x v="9"/>
    <d v="2024-06-01T00:00:00"/>
    <x v="0"/>
    <b v="1"/>
    <m/>
    <x v="0"/>
    <x v="1"/>
    <m/>
    <n v="1"/>
    <m/>
    <n v="0"/>
    <x v="0"/>
    <s v="Activo"/>
    <s v="Activo"/>
  </r>
  <r>
    <s v="Rocha, Yusepe-jun-2024"/>
    <x v="16"/>
    <x v="9"/>
    <d v="2024-06-01T00:00:00"/>
    <x v="0"/>
    <b v="1"/>
    <m/>
    <x v="0"/>
    <x v="1"/>
    <m/>
    <n v="1"/>
    <m/>
    <n v="0"/>
    <x v="0"/>
    <s v="Activo"/>
    <s v="Activo"/>
  </r>
  <r>
    <s v="Rosas, Alejandra Zamudio de-jun-2024"/>
    <x v="17"/>
    <x v="9"/>
    <d v="2024-06-01T00:00:00"/>
    <x v="0"/>
    <b v="1"/>
    <m/>
    <x v="0"/>
    <x v="1"/>
    <m/>
    <n v="1"/>
    <m/>
    <n v="0"/>
    <x v="0"/>
    <s v="Activo"/>
    <s v="Activo"/>
  </r>
  <r>
    <s v="Soria Liguez, Jaime-jun-2024"/>
    <x v="18"/>
    <x v="9"/>
    <d v="2024-06-01T00:00:00"/>
    <x v="0"/>
    <b v="1"/>
    <n v="2"/>
    <x v="1"/>
    <x v="47"/>
    <m/>
    <n v="1"/>
    <m/>
    <n v="0"/>
    <x v="26"/>
    <s v="Activo"/>
    <s v="Activo"/>
  </r>
  <r>
    <s v="Soria Orozco, Guillermo Andrés-jun-2024"/>
    <x v="19"/>
    <x v="9"/>
    <d v="2024-06-01T00:00:00"/>
    <x v="0"/>
    <b v="1"/>
    <m/>
    <x v="0"/>
    <x v="1"/>
    <m/>
    <n v="1"/>
    <m/>
    <n v="0"/>
    <x v="0"/>
    <s v="Activo"/>
    <s v="Activo"/>
  </r>
  <r>
    <s v="Soria, Delia Ortega de-jun-2024"/>
    <x v="20"/>
    <x v="9"/>
    <d v="2024-06-01T00:00:00"/>
    <x v="0"/>
    <b v="1"/>
    <n v="1"/>
    <x v="1"/>
    <x v="41"/>
    <m/>
    <n v="1"/>
    <m/>
    <n v="0"/>
    <x v="18"/>
    <s v="Activo"/>
    <s v="Activo"/>
  </r>
  <r>
    <s v="Vázquez, Isabel Herrera de-jun-2024"/>
    <x v="21"/>
    <x v="9"/>
    <d v="2024-06-01T00:00:00"/>
    <x v="0"/>
    <b v="1"/>
    <m/>
    <x v="0"/>
    <x v="1"/>
    <m/>
    <n v="1"/>
    <m/>
    <n v="0"/>
    <x v="0"/>
    <s v="Activo"/>
    <s v="Activo"/>
  </r>
  <r>
    <s v="Zamudio García, Thalía Elizabeth-jun-2024"/>
    <x v="22"/>
    <x v="9"/>
    <d v="2024-06-01T00:00:00"/>
    <x v="0"/>
    <b v="1"/>
    <m/>
    <x v="0"/>
    <x v="1"/>
    <m/>
    <n v="1"/>
    <m/>
    <n v="0"/>
    <x v="0"/>
    <s v="Activo"/>
    <s v="Activo"/>
  </r>
  <r>
    <s v="Blanco, Isabel-jun-2024"/>
    <x v="23"/>
    <x v="9"/>
    <d v="2024-06-01T00:00:00"/>
    <x v="0"/>
    <b v="1"/>
    <m/>
    <x v="0"/>
    <x v="1"/>
    <m/>
    <n v="2"/>
    <m/>
    <n v="0"/>
    <x v="0"/>
    <s v="Activo"/>
    <s v="Activo"/>
  </r>
  <r>
    <s v="Diosdado Torres, Margarita-jun-2024"/>
    <x v="24"/>
    <x v="9"/>
    <d v="2024-06-01T00:00:00"/>
    <x v="0"/>
    <b v="1"/>
    <m/>
    <x v="0"/>
    <x v="0"/>
    <m/>
    <n v="2"/>
    <m/>
    <n v="0"/>
    <x v="0"/>
    <s v="Activo"/>
    <s v="Activo"/>
  </r>
  <r>
    <s v="Gaytán Diosdado, Gloria-jun-2024"/>
    <x v="25"/>
    <x v="9"/>
    <d v="2024-06-01T00:00:00"/>
    <x v="0"/>
    <b v="1"/>
    <m/>
    <x v="0"/>
    <x v="0"/>
    <m/>
    <n v="2"/>
    <m/>
    <n v="0"/>
    <x v="0"/>
    <s v="Activo"/>
    <s v="Activo"/>
  </r>
  <r>
    <s v="Lázaro, Patricia de-jun-2024"/>
    <x v="26"/>
    <x v="9"/>
    <d v="2024-06-01T00:00:00"/>
    <x v="0"/>
    <b v="1"/>
    <m/>
    <x v="0"/>
    <x v="1"/>
    <m/>
    <n v="2"/>
    <m/>
    <n v="0"/>
    <x v="0"/>
    <s v="Activo"/>
    <s v="Activo"/>
  </r>
  <r>
    <s v="Liñán Cortina, Julia-jun-2024"/>
    <x v="27"/>
    <x v="9"/>
    <d v="2024-06-01T00:00:00"/>
    <x v="0"/>
    <b v="1"/>
    <m/>
    <x v="1"/>
    <x v="20"/>
    <m/>
    <n v="2"/>
    <m/>
    <n v="0"/>
    <x v="6"/>
    <s v="Activo"/>
    <s v="Activo"/>
  </r>
  <r>
    <s v="Martínez, Guadalupe de-jun-2024"/>
    <x v="28"/>
    <x v="9"/>
    <d v="2024-06-01T00:00:00"/>
    <x v="0"/>
    <b v="1"/>
    <m/>
    <x v="0"/>
    <x v="1"/>
    <m/>
    <n v="2"/>
    <m/>
    <n v="0"/>
    <x v="0"/>
    <s v="Activo"/>
    <s v="Activo"/>
  </r>
  <r>
    <s v="Martínez, Jesús Iván-jun-2024"/>
    <x v="29"/>
    <x v="9"/>
    <d v="2024-06-01T00:00:00"/>
    <x v="0"/>
    <b v="0"/>
    <m/>
    <x v="0"/>
    <x v="0"/>
    <m/>
    <n v="2"/>
    <m/>
    <n v="0"/>
    <x v="0"/>
    <s v="Activo"/>
    <s v="Activo"/>
  </r>
  <r>
    <s v="Medina Torres, Juan-jun-2024"/>
    <x v="30"/>
    <x v="9"/>
    <d v="2024-06-01T00:00:00"/>
    <x v="0"/>
    <b v="1"/>
    <m/>
    <x v="0"/>
    <x v="1"/>
    <m/>
    <n v="2"/>
    <m/>
    <n v="0"/>
    <x v="0"/>
    <s v="Activo"/>
    <s v="Activo"/>
  </r>
  <r>
    <s v="Medina, María Luisa Rodríguez Ornelas de-jun-2024"/>
    <x v="31"/>
    <x v="9"/>
    <d v="2024-06-01T00:00:00"/>
    <x v="0"/>
    <b v="1"/>
    <m/>
    <x v="0"/>
    <x v="1"/>
    <m/>
    <n v="2"/>
    <m/>
    <n v="0"/>
    <x v="0"/>
    <s v="Activo"/>
    <s v="Activo"/>
  </r>
  <r>
    <s v="Nieto, Alejandra de-jun-2024"/>
    <x v="32"/>
    <x v="9"/>
    <d v="2024-06-01T00:00:00"/>
    <x v="0"/>
    <b v="1"/>
    <m/>
    <x v="0"/>
    <x v="1"/>
    <m/>
    <n v="2"/>
    <m/>
    <n v="0"/>
    <x v="0"/>
    <s v="Activo"/>
    <s v="Activo"/>
  </r>
  <r>
    <s v="Orduño Garza, Juan-jun-2024"/>
    <x v="33"/>
    <x v="9"/>
    <d v="2024-06-01T00:00:00"/>
    <x v="0"/>
    <b v="1"/>
    <m/>
    <x v="0"/>
    <x v="1"/>
    <m/>
    <n v="2"/>
    <m/>
    <n v="0"/>
    <x v="0"/>
    <s v="Activo"/>
    <s v="Activo"/>
  </r>
  <r>
    <s v="Orduño Molina, Jerome-jun-2024"/>
    <x v="34"/>
    <x v="9"/>
    <d v="2024-06-01T00:00:00"/>
    <x v="0"/>
    <b v="1"/>
    <m/>
    <x v="0"/>
    <x v="1"/>
    <m/>
    <n v="2"/>
    <m/>
    <n v="0"/>
    <x v="0"/>
    <s v="Activo"/>
    <s v="Activo"/>
  </r>
  <r>
    <s v="Orduño Molina, Jonathan Israel-jun-2024"/>
    <x v="35"/>
    <x v="9"/>
    <d v="2024-06-01T00:00:00"/>
    <x v="0"/>
    <b v="1"/>
    <m/>
    <x v="1"/>
    <x v="13"/>
    <m/>
    <n v="2"/>
    <m/>
    <n v="0"/>
    <x v="2"/>
    <s v="Activo"/>
    <s v="Activo"/>
  </r>
  <r>
    <s v="Orduño, Debany Cortinas Delgadillo de-jun-2024"/>
    <x v="36"/>
    <x v="9"/>
    <d v="2024-06-01T00:00:00"/>
    <x v="0"/>
    <b v="1"/>
    <n v="1"/>
    <x v="1"/>
    <x v="20"/>
    <m/>
    <n v="2"/>
    <m/>
    <n v="0"/>
    <x v="6"/>
    <s v="Activo"/>
    <s v="Activo"/>
  </r>
  <r>
    <s v="Orduño, Joshua-jun-2024"/>
    <x v="37"/>
    <x v="9"/>
    <d v="2024-06-01T00:00:00"/>
    <x v="0"/>
    <b v="1"/>
    <m/>
    <x v="0"/>
    <x v="1"/>
    <m/>
    <n v="2"/>
    <m/>
    <n v="0"/>
    <x v="0"/>
    <s v="Activo"/>
    <s v="Activo"/>
  </r>
  <r>
    <s v="Orduño, Nora de-jun-2024"/>
    <x v="38"/>
    <x v="9"/>
    <d v="2024-06-01T00:00:00"/>
    <x v="0"/>
    <b v="1"/>
    <m/>
    <x v="0"/>
    <x v="1"/>
    <m/>
    <n v="2"/>
    <m/>
    <n v="0"/>
    <x v="0"/>
    <s v="Activo"/>
    <s v="Activo"/>
  </r>
  <r>
    <s v="Robles, Teresa-jun-2024"/>
    <x v="39"/>
    <x v="9"/>
    <d v="2024-06-01T00:00:00"/>
    <x v="0"/>
    <b v="1"/>
    <m/>
    <x v="0"/>
    <x v="1"/>
    <m/>
    <n v="2"/>
    <m/>
    <n v="0"/>
    <x v="0"/>
    <s v="Activo"/>
    <s v="Activo"/>
  </r>
  <r>
    <s v="Rodríguez, Bertha-jun-2024"/>
    <x v="40"/>
    <x v="9"/>
    <d v="2024-06-01T00:00:00"/>
    <x v="0"/>
    <b v="1"/>
    <m/>
    <x v="0"/>
    <x v="1"/>
    <m/>
    <n v="2"/>
    <m/>
    <n v="0"/>
    <x v="0"/>
    <s v="Activo"/>
    <s v="Activo"/>
  </r>
  <r>
    <s v="Ruíz Aldaco, Alan Israel-jun-2024"/>
    <x v="41"/>
    <x v="9"/>
    <d v="2024-06-01T00:00:00"/>
    <x v="0"/>
    <b v="1"/>
    <m/>
    <x v="1"/>
    <x v="13"/>
    <m/>
    <n v="2"/>
    <m/>
    <n v="0"/>
    <x v="2"/>
    <s v="Activo"/>
    <s v="Activo"/>
  </r>
  <r>
    <s v="Ruíz, Merary Rubí Sánchez Sosa de-jun-2024"/>
    <x v="42"/>
    <x v="9"/>
    <d v="2024-06-01T00:00:00"/>
    <x v="0"/>
    <b v="1"/>
    <n v="3"/>
    <x v="1"/>
    <x v="13"/>
    <m/>
    <n v="2"/>
    <m/>
    <n v="0"/>
    <x v="2"/>
    <s v="Activo"/>
    <s v="Activo"/>
  </r>
  <r>
    <s v="Serrano, Beatriz Adriana Vázquez Reynoso de-jun-2024"/>
    <x v="43"/>
    <x v="9"/>
    <d v="2024-06-01T00:00:00"/>
    <x v="0"/>
    <b v="1"/>
    <m/>
    <x v="0"/>
    <x v="1"/>
    <m/>
    <n v="2"/>
    <m/>
    <n v="0"/>
    <x v="0"/>
    <s v="Activo"/>
    <s v="Activo"/>
  </r>
  <r>
    <s v="Acevedo Ramos, José de Jesús-jun-2024"/>
    <x v="44"/>
    <x v="9"/>
    <d v="2024-06-01T00:00:00"/>
    <x v="0"/>
    <b v="0"/>
    <m/>
    <x v="0"/>
    <x v="0"/>
    <m/>
    <n v="3"/>
    <m/>
    <n v="0"/>
    <x v="0"/>
    <s v="Inactivo"/>
    <s v="Inactivo"/>
  </r>
  <r>
    <s v="Acevedo, María Antonia Martínez Alamilla de-jun-2024"/>
    <x v="45"/>
    <x v="9"/>
    <d v="2024-06-01T00:00:00"/>
    <x v="0"/>
    <b v="1"/>
    <m/>
    <x v="0"/>
    <x v="0"/>
    <m/>
    <n v="3"/>
    <m/>
    <n v="0"/>
    <x v="0"/>
    <s v="Activo"/>
    <s v="Activo"/>
  </r>
  <r>
    <s v="Bello, Reina-jun-2024"/>
    <x v="46"/>
    <x v="9"/>
    <d v="2024-06-01T00:00:00"/>
    <x v="0"/>
    <b v="1"/>
    <m/>
    <x v="0"/>
    <x v="1"/>
    <m/>
    <n v="3"/>
    <m/>
    <n v="0"/>
    <x v="0"/>
    <s v="Activo"/>
    <s v="Activo"/>
  </r>
  <r>
    <s v="Contreras, Elida-jun-2024"/>
    <x v="47"/>
    <x v="9"/>
    <d v="2024-06-01T00:00:00"/>
    <x v="0"/>
    <b v="1"/>
    <m/>
    <x v="0"/>
    <x v="1"/>
    <m/>
    <n v="3"/>
    <m/>
    <n v="0"/>
    <x v="0"/>
    <s v="Activo"/>
    <s v="Activo"/>
  </r>
  <r>
    <s v="Delgado Guerrero, María Magdalena-jun-2024"/>
    <x v="48"/>
    <x v="9"/>
    <d v="2024-06-01T00:00:00"/>
    <x v="0"/>
    <b v="1"/>
    <m/>
    <x v="0"/>
    <x v="0"/>
    <m/>
    <n v="3"/>
    <m/>
    <n v="0"/>
    <x v="0"/>
    <s v="Activo"/>
    <s v="Activo"/>
  </r>
  <r>
    <s v="Faz Castañeda, José Alfredo-jun-2024"/>
    <x v="49"/>
    <x v="9"/>
    <d v="2024-06-01T00:00:00"/>
    <x v="0"/>
    <b v="1"/>
    <n v="1"/>
    <x v="0"/>
    <x v="0"/>
    <s v=""/>
    <n v="3"/>
    <m/>
    <n v="0"/>
    <x v="0"/>
    <s v="Activo"/>
    <s v="Activo"/>
  </r>
  <r>
    <s v="Faz, Marinela Castañeda Arteaga de-jun-2024"/>
    <x v="50"/>
    <x v="9"/>
    <d v="2024-06-01T00:00:00"/>
    <x v="0"/>
    <b v="1"/>
    <n v="4"/>
    <x v="1"/>
    <x v="69"/>
    <s v=""/>
    <n v="3"/>
    <m/>
    <n v="0"/>
    <x v="52"/>
    <s v="Activo"/>
    <s v="Activo"/>
  </r>
  <r>
    <s v="Gámez Montoya, Abel-jun-2024"/>
    <x v="51"/>
    <x v="9"/>
    <d v="2024-06-01T00:00:00"/>
    <x v="0"/>
    <b v="1"/>
    <m/>
    <x v="0"/>
    <x v="1"/>
    <m/>
    <n v="3"/>
    <m/>
    <n v="0"/>
    <x v="0"/>
    <s v="Activo"/>
    <s v="Activo"/>
  </r>
  <r>
    <s v="Gámez, Viridiana de-jun-2024"/>
    <x v="52"/>
    <x v="9"/>
    <d v="2024-06-01T00:00:00"/>
    <x v="0"/>
    <b v="1"/>
    <m/>
    <x v="0"/>
    <x v="1"/>
    <m/>
    <n v="3"/>
    <m/>
    <n v="0"/>
    <x v="0"/>
    <s v="Activo"/>
    <s v="Activo"/>
  </r>
  <r>
    <s v="García Rodarte, Marco Antonio-jun-2024"/>
    <x v="53"/>
    <x v="9"/>
    <d v="2024-06-01T00:00:00"/>
    <x v="0"/>
    <b v="1"/>
    <m/>
    <x v="0"/>
    <x v="1"/>
    <m/>
    <n v="3"/>
    <m/>
    <n v="0"/>
    <x v="0"/>
    <s v="Activo"/>
    <s v="Activo"/>
  </r>
  <r>
    <s v="García, Rosa María Rodarte de-jun-2024"/>
    <x v="54"/>
    <x v="9"/>
    <d v="2024-06-01T00:00:00"/>
    <x v="0"/>
    <b v="1"/>
    <m/>
    <x v="0"/>
    <x v="1"/>
    <m/>
    <n v="3"/>
    <m/>
    <n v="0"/>
    <x v="0"/>
    <s v="Activo"/>
    <s v="Activo"/>
  </r>
  <r>
    <s v="Guerra, Lucy-jun-2024"/>
    <x v="55"/>
    <x v="9"/>
    <d v="2024-06-01T00:00:00"/>
    <x v="0"/>
    <b v="1"/>
    <m/>
    <x v="0"/>
    <x v="1"/>
    <m/>
    <n v="3"/>
    <m/>
    <n v="0"/>
    <x v="0"/>
    <s v="Activo"/>
    <s v="Activo"/>
  </r>
  <r>
    <s v="Lara Alemán, Linda Sarahí-jun-2024"/>
    <x v="56"/>
    <x v="9"/>
    <d v="2024-06-01T00:00:00"/>
    <x v="0"/>
    <b v="1"/>
    <s v=""/>
    <x v="0"/>
    <x v="0"/>
    <s v=""/>
    <n v="3"/>
    <m/>
    <n v="0"/>
    <x v="0"/>
    <s v="Activo"/>
    <s v="Activo"/>
  </r>
  <r>
    <s v="Lara Alemán, Maydi Merari-jun-2024"/>
    <x v="57"/>
    <x v="9"/>
    <d v="2024-06-01T00:00:00"/>
    <x v="0"/>
    <b v="1"/>
    <s v=""/>
    <x v="0"/>
    <x v="0"/>
    <s v=""/>
    <n v="3"/>
    <m/>
    <n v="0"/>
    <x v="0"/>
    <s v="Activo"/>
    <s v="Activo"/>
  </r>
  <r>
    <s v="Lara Enriquez, José Mario-jun-2024"/>
    <x v="58"/>
    <x v="9"/>
    <d v="2024-06-01T00:00:00"/>
    <x v="0"/>
    <b v="1"/>
    <s v=""/>
    <x v="1"/>
    <x v="53"/>
    <s v="S. S. 25 hrs. Acred.: 15 hrs."/>
    <n v="3"/>
    <n v="25"/>
    <n v="15"/>
    <x v="2"/>
    <s v="Activo"/>
    <s v="Activo"/>
  </r>
  <r>
    <s v="Lara, María del Refugio Alemán de-jun-2024"/>
    <x v="59"/>
    <x v="9"/>
    <d v="2024-06-01T00:00:00"/>
    <x v="0"/>
    <b v="1"/>
    <s v=""/>
    <x v="0"/>
    <x v="0"/>
    <m/>
    <n v="3"/>
    <m/>
    <n v="0"/>
    <x v="0"/>
    <s v="Activo"/>
    <s v="Activo"/>
  </r>
  <r>
    <s v="Molina Durán, Gloria-jun-2024"/>
    <x v="60"/>
    <x v="9"/>
    <d v="2024-06-01T00:00:00"/>
    <x v="0"/>
    <b v="1"/>
    <n v="5"/>
    <x v="1"/>
    <x v="39"/>
    <m/>
    <n v="3"/>
    <m/>
    <n v="0"/>
    <x v="16"/>
    <s v="Activo"/>
    <s v="Activo"/>
  </r>
  <r>
    <s v="Ordoñez, María de la Cruz Corona Zepeda de-jun-2024"/>
    <x v="61"/>
    <x v="9"/>
    <d v="2024-06-01T00:00:00"/>
    <x v="0"/>
    <b v="1"/>
    <n v="1"/>
    <x v="0"/>
    <x v="0"/>
    <m/>
    <n v="3"/>
    <m/>
    <n v="0"/>
    <x v="0"/>
    <s v="Activo"/>
    <s v="Activo"/>
  </r>
  <r>
    <s v="Peña, Eliezer-jun-2024"/>
    <x v="62"/>
    <x v="9"/>
    <d v="2024-06-01T00:00:00"/>
    <x v="0"/>
    <b v="1"/>
    <m/>
    <x v="0"/>
    <x v="1"/>
    <m/>
    <n v="3"/>
    <m/>
    <n v="0"/>
    <x v="0"/>
    <s v="Activo"/>
    <s v="Activo"/>
  </r>
  <r>
    <s v="Peña, Jessica de-jun-2024"/>
    <x v="63"/>
    <x v="9"/>
    <d v="2024-06-01T00:00:00"/>
    <x v="0"/>
    <b v="1"/>
    <m/>
    <x v="0"/>
    <x v="1"/>
    <m/>
    <n v="3"/>
    <m/>
    <n v="0"/>
    <x v="0"/>
    <s v="Activo"/>
    <s v="Activo"/>
  </r>
  <r>
    <s v="Peña, Víctor Axel-jun-2024"/>
    <x v="64"/>
    <x v="9"/>
    <d v="2024-06-01T00:00:00"/>
    <x v="0"/>
    <b v="0"/>
    <m/>
    <x v="0"/>
    <x v="0"/>
    <s v="Queda inactivo"/>
    <n v="3"/>
    <m/>
    <n v="0"/>
    <x v="0"/>
    <s v="Activo"/>
    <s v="Inactivo"/>
  </r>
  <r>
    <s v="Rdz Salazar, Yaretzi-jun-2024"/>
    <x v="65"/>
    <x v="9"/>
    <d v="2024-06-01T00:00:00"/>
    <x v="0"/>
    <b v="1"/>
    <m/>
    <x v="0"/>
    <x v="1"/>
    <m/>
    <n v="3"/>
    <m/>
    <n v="0"/>
    <x v="0"/>
    <s v="Activo"/>
    <s v="Activo"/>
  </r>
  <r>
    <s v="Rebolloso, Perla-jun-2024"/>
    <x v="66"/>
    <x v="9"/>
    <d v="2024-06-01T00:00:00"/>
    <x v="0"/>
    <b v="1"/>
    <m/>
    <x v="0"/>
    <x v="1"/>
    <m/>
    <n v="3"/>
    <m/>
    <n v="0"/>
    <x v="0"/>
    <s v="Activo"/>
    <s v="Activo"/>
  </r>
  <r>
    <s v="Salazar, Alicia de-jun-2024"/>
    <x v="67"/>
    <x v="9"/>
    <d v="2024-06-01T00:00:00"/>
    <x v="0"/>
    <b v="1"/>
    <m/>
    <x v="0"/>
    <x v="1"/>
    <m/>
    <n v="3"/>
    <m/>
    <n v="0"/>
    <x v="0"/>
    <s v="Activo"/>
    <s v="Activo"/>
  </r>
  <r>
    <s v="Soto Morales, Magdaleno-jun-2024"/>
    <x v="68"/>
    <x v="9"/>
    <d v="2024-06-01T00:00:00"/>
    <x v="0"/>
    <b v="1"/>
    <m/>
    <x v="0"/>
    <x v="1"/>
    <m/>
    <n v="3"/>
    <m/>
    <n v="0"/>
    <x v="0"/>
    <s v="Activo"/>
    <s v="Activo"/>
  </r>
  <r>
    <s v="Soto, María Antonieta de-jun-2024"/>
    <x v="69"/>
    <x v="9"/>
    <d v="2024-06-01T00:00:00"/>
    <x v="0"/>
    <b v="1"/>
    <m/>
    <x v="0"/>
    <x v="1"/>
    <m/>
    <n v="3"/>
    <m/>
    <n v="0"/>
    <x v="0"/>
    <s v="Activo"/>
    <s v="Activo"/>
  </r>
  <r>
    <s v="Vidal Muñoz, Benjamín-jun-2024"/>
    <x v="70"/>
    <x v="9"/>
    <d v="2024-06-01T00:00:00"/>
    <x v="0"/>
    <b v="1"/>
    <n v="1"/>
    <x v="1"/>
    <x v="65"/>
    <m/>
    <n v="3"/>
    <m/>
    <n v="0"/>
    <x v="57"/>
    <s v="Activo"/>
    <s v="Activo"/>
  </r>
  <r>
    <s v="Vidal, María Teresa Villanueva Rodríguez de-jun-2024"/>
    <x v="71"/>
    <x v="9"/>
    <d v="2024-06-01T00:00:00"/>
    <x v="0"/>
    <b v="1"/>
    <m/>
    <x v="0"/>
    <x v="0"/>
    <m/>
    <n v="3"/>
    <m/>
    <n v="0"/>
    <x v="0"/>
    <s v="Activo"/>
    <s v="Activo"/>
  </r>
  <r>
    <s v="Zúñiga, Juanita-jun-2024"/>
    <x v="72"/>
    <x v="9"/>
    <d v="2024-06-01T00:00:00"/>
    <x v="0"/>
    <b v="1"/>
    <n v="1"/>
    <x v="2"/>
    <x v="10"/>
    <m/>
    <n v="3"/>
    <m/>
    <n v="0"/>
    <x v="0"/>
    <s v="Activo"/>
    <s v="Activo"/>
  </r>
  <r>
    <s v="Campos Solis, Octavia-jun-2024"/>
    <x v="73"/>
    <x v="9"/>
    <d v="2024-06-01T00:00:00"/>
    <x v="0"/>
    <b v="1"/>
    <m/>
    <x v="0"/>
    <x v="1"/>
    <m/>
    <n v="4"/>
    <m/>
    <n v="0"/>
    <x v="0"/>
    <s v="Activo"/>
    <s v="Activo"/>
  </r>
  <r>
    <s v="Carreón Galindo, Octavio-jun-2024"/>
    <x v="74"/>
    <x v="9"/>
    <d v="2024-06-01T00:00:00"/>
    <x v="0"/>
    <b v="1"/>
    <m/>
    <x v="0"/>
    <x v="1"/>
    <m/>
    <n v="4"/>
    <m/>
    <n v="0"/>
    <x v="0"/>
    <s v="Activo"/>
    <s v="Activo"/>
  </r>
  <r>
    <s v="Carreón, Karina Marlene Silva Gutiérrez de-jun-2024"/>
    <x v="75"/>
    <x v="9"/>
    <d v="2024-06-01T00:00:00"/>
    <x v="0"/>
    <b v="1"/>
    <n v="1"/>
    <x v="1"/>
    <x v="45"/>
    <m/>
    <n v="4"/>
    <m/>
    <n v="0"/>
    <x v="24"/>
    <s v="Activo"/>
    <s v="Activo"/>
  </r>
  <r>
    <s v="de la Fuente Gallardo, José Samuel-jun-2024"/>
    <x v="76"/>
    <x v="9"/>
    <d v="2024-06-01T00:00:00"/>
    <x v="0"/>
    <b v="1"/>
    <m/>
    <x v="0"/>
    <x v="1"/>
    <m/>
    <n v="4"/>
    <m/>
    <n v="0"/>
    <x v="0"/>
    <s v="Activo"/>
    <s v="Activo"/>
  </r>
  <r>
    <s v="de la Fuente, Leticia de-jun-2024"/>
    <x v="77"/>
    <x v="9"/>
    <d v="2024-06-01T00:00:00"/>
    <x v="0"/>
    <b v="1"/>
    <m/>
    <x v="0"/>
    <x v="1"/>
    <m/>
    <n v="4"/>
    <m/>
    <n v="0"/>
    <x v="0"/>
    <s v="Activo"/>
    <s v="Activo"/>
  </r>
  <r>
    <s v="de Santiago Marrero, María de la Luz-jun-2024"/>
    <x v="78"/>
    <x v="9"/>
    <d v="2024-06-01T00:00:00"/>
    <x v="0"/>
    <b v="1"/>
    <m/>
    <x v="0"/>
    <x v="0"/>
    <m/>
    <n v="4"/>
    <m/>
    <n v="0"/>
    <x v="0"/>
    <s v="Activo"/>
    <s v="Activo"/>
  </r>
  <r>
    <s v="Garza Rodríguez, Daniel-jun-2024"/>
    <x v="79"/>
    <x v="9"/>
    <d v="2024-06-01T00:00:00"/>
    <x v="0"/>
    <b v="1"/>
    <n v="2"/>
    <x v="1"/>
    <x v="65"/>
    <m/>
    <n v="4"/>
    <m/>
    <n v="0"/>
    <x v="57"/>
    <s v="Activo"/>
    <s v="Activo"/>
  </r>
  <r>
    <s v="Garza Salazar, Olivia-jun-2024"/>
    <x v="80"/>
    <x v="9"/>
    <d v="2024-06-01T00:00:00"/>
    <x v="0"/>
    <b v="1"/>
    <m/>
    <x v="0"/>
    <x v="0"/>
    <m/>
    <n v="4"/>
    <m/>
    <n v="0"/>
    <x v="0"/>
    <s v="Activo"/>
    <s v="Activo"/>
  </r>
  <r>
    <s v="Garza, María Magdalena Coronado Salas de-jun-2024"/>
    <x v="81"/>
    <x v="9"/>
    <d v="2024-06-01T00:00:00"/>
    <x v="0"/>
    <b v="1"/>
    <n v="2"/>
    <x v="1"/>
    <x v="18"/>
    <m/>
    <n v="4"/>
    <m/>
    <n v="0"/>
    <x v="13"/>
    <s v="Activo"/>
    <s v="Activo"/>
  </r>
  <r>
    <s v="Marroquín Villarreal, José Alben-jun-2024"/>
    <x v="82"/>
    <x v="9"/>
    <d v="2024-06-01T00:00:00"/>
    <x v="0"/>
    <b v="1"/>
    <m/>
    <x v="0"/>
    <x v="0"/>
    <m/>
    <n v="4"/>
    <m/>
    <n v="0"/>
    <x v="0"/>
    <s v="Activo"/>
    <s v="Activo"/>
  </r>
  <r>
    <s v="Marroquín, Maria de Jesús Sánchez de-jun-2024"/>
    <x v="83"/>
    <x v="9"/>
    <d v="2024-06-01T00:00:00"/>
    <x v="0"/>
    <b v="1"/>
    <m/>
    <x v="0"/>
    <x v="0"/>
    <m/>
    <n v="4"/>
    <m/>
    <n v="0"/>
    <x v="0"/>
    <s v="Activo"/>
    <s v="Activo"/>
  </r>
  <r>
    <s v="Martínez Rodríguez, María del Socorro-jun-2024"/>
    <x v="84"/>
    <x v="9"/>
    <d v="2024-06-01T00:00:00"/>
    <x v="0"/>
    <b v="1"/>
    <m/>
    <x v="0"/>
    <x v="0"/>
    <m/>
    <n v="4"/>
    <m/>
    <n v="0"/>
    <x v="0"/>
    <s v="Activo"/>
    <s v="Activo"/>
  </r>
  <r>
    <s v="Medina Moreno, Daniel-jun-2024"/>
    <x v="85"/>
    <x v="9"/>
    <d v="2024-06-01T00:00:00"/>
    <x v="0"/>
    <b v="1"/>
    <m/>
    <x v="0"/>
    <x v="0"/>
    <m/>
    <n v="4"/>
    <m/>
    <n v="0"/>
    <x v="0"/>
    <s v="Activo"/>
    <s v="Activo"/>
  </r>
  <r>
    <s v="Medina Oviedo, Scarlett Scilanie-jun-2024"/>
    <x v="86"/>
    <x v="9"/>
    <d v="2024-06-01T00:00:00"/>
    <x v="0"/>
    <b v="1"/>
    <m/>
    <x v="0"/>
    <x v="0"/>
    <m/>
    <n v="4"/>
    <m/>
    <n v="0"/>
    <x v="0"/>
    <s v="Activo"/>
    <s v="Activo"/>
  </r>
  <r>
    <s v="Medina, Priscila Raquel Oviedo Canizales de-jun-2024"/>
    <x v="87"/>
    <x v="9"/>
    <d v="2024-06-01T00:00:00"/>
    <x v="0"/>
    <b v="1"/>
    <n v="3"/>
    <x v="1"/>
    <x v="3"/>
    <m/>
    <n v="4"/>
    <m/>
    <n v="0"/>
    <x v="39"/>
    <s v="Activo"/>
    <s v="Activo"/>
  </r>
  <r>
    <s v="Méndez Pardo, Jesús-jun-2024"/>
    <x v="88"/>
    <x v="9"/>
    <d v="2024-06-01T00:00:00"/>
    <x v="0"/>
    <b v="1"/>
    <n v="1"/>
    <x v="0"/>
    <x v="0"/>
    <m/>
    <n v="4"/>
    <m/>
    <n v="0"/>
    <x v="0"/>
    <s v="Activo"/>
    <s v="Activo"/>
  </r>
  <r>
    <s v="Méndez, María Enriqueta García Estrada de-jun-2024"/>
    <x v="89"/>
    <x v="9"/>
    <d v="2024-06-01T00:00:00"/>
    <x v="0"/>
    <b v="1"/>
    <m/>
    <x v="0"/>
    <x v="0"/>
    <m/>
    <n v="4"/>
    <m/>
    <n v="0"/>
    <x v="0"/>
    <s v="Activo"/>
    <s v="Activo"/>
  </r>
  <r>
    <s v="Olivo, Diana Elizabeth Marroquín de-jun-2024"/>
    <x v="90"/>
    <x v="9"/>
    <d v="2024-06-01T00:00:00"/>
    <x v="0"/>
    <b v="1"/>
    <m/>
    <x v="0"/>
    <x v="0"/>
    <m/>
    <n v="4"/>
    <m/>
    <n v="0"/>
    <x v="0"/>
    <s v="Activo"/>
    <s v="Activo"/>
  </r>
  <r>
    <s v="Puebla Martínez, Luis Octavio-jun-2024"/>
    <x v="91"/>
    <x v="9"/>
    <d v="2024-06-01T00:00:00"/>
    <x v="0"/>
    <b v="1"/>
    <m/>
    <x v="0"/>
    <x v="0"/>
    <m/>
    <n v="4"/>
    <m/>
    <n v="0"/>
    <x v="0"/>
    <s v="Activo"/>
    <s v="Activo"/>
  </r>
  <r>
    <s v="Sifuentes, Irene Salas Álvarez de-jun-2024"/>
    <x v="92"/>
    <x v="9"/>
    <d v="2024-06-01T00:00:00"/>
    <x v="0"/>
    <b v="1"/>
    <m/>
    <x v="1"/>
    <x v="9"/>
    <m/>
    <n v="4"/>
    <m/>
    <n v="0"/>
    <x v="14"/>
    <s v="Activo"/>
    <s v="Activo"/>
  </r>
  <r>
    <s v="Silva, Luis-jun-2024"/>
    <x v="93"/>
    <x v="9"/>
    <d v="2024-06-01T00:00:00"/>
    <x v="0"/>
    <b v="1"/>
    <m/>
    <x v="0"/>
    <x v="1"/>
    <m/>
    <n v="4"/>
    <m/>
    <n v="0"/>
    <x v="0"/>
    <s v="Activo"/>
    <s v="Activo"/>
  </r>
  <r>
    <s v="Silva, Patricia de-jun-2024"/>
    <x v="94"/>
    <x v="9"/>
    <d v="2024-06-01T00:00:00"/>
    <x v="0"/>
    <b v="1"/>
    <m/>
    <x v="0"/>
    <x v="1"/>
    <m/>
    <n v="4"/>
    <m/>
    <n v="0"/>
    <x v="0"/>
    <s v="Activo"/>
    <s v="Activo"/>
  </r>
  <r>
    <s v="Zamudio, Dolores García de-jun-2024"/>
    <x v="95"/>
    <x v="9"/>
    <d v="2024-06-01T00:00:00"/>
    <x v="0"/>
    <b v="1"/>
    <m/>
    <x v="0"/>
    <x v="1"/>
    <m/>
    <n v="4"/>
    <m/>
    <n v="0"/>
    <x v="0"/>
    <s v="Activo"/>
    <s v="Activo"/>
  </r>
  <r>
    <s v="Zamudio, Dulce-jun-2024"/>
    <x v="96"/>
    <x v="9"/>
    <d v="2024-06-01T00:00:00"/>
    <x v="0"/>
    <b v="1"/>
    <m/>
    <x v="0"/>
    <x v="1"/>
    <m/>
    <n v="4"/>
    <m/>
    <n v="0"/>
    <x v="0"/>
    <s v="Activo"/>
    <s v="Activo"/>
  </r>
  <r>
    <s v="Almaráz Bocanegra, Silvino-jul-2024"/>
    <x v="0"/>
    <x v="10"/>
    <d v="2024-07-01T00:00:00"/>
    <x v="0"/>
    <b v="1"/>
    <m/>
    <x v="0"/>
    <x v="1"/>
    <m/>
    <n v="1"/>
    <m/>
    <n v="0"/>
    <x v="0"/>
    <s v="Activo"/>
    <s v="Activo"/>
  </r>
  <r>
    <s v="Carriega, Flor de-jul-2024"/>
    <x v="1"/>
    <x v="10"/>
    <d v="2024-07-01T00:00:00"/>
    <x v="0"/>
    <b v="1"/>
    <m/>
    <x v="0"/>
    <x v="1"/>
    <m/>
    <n v="1"/>
    <m/>
    <n v="0"/>
    <x v="0"/>
    <s v="Activo"/>
    <s v="Activo"/>
  </r>
  <r>
    <s v="Castro Moreno, Modesto-jul-2024"/>
    <x v="2"/>
    <x v="10"/>
    <d v="2024-07-01T00:00:00"/>
    <x v="0"/>
    <b v="1"/>
    <m/>
    <x v="0"/>
    <x v="1"/>
    <m/>
    <n v="1"/>
    <m/>
    <n v="0"/>
    <x v="0"/>
    <s v="Activo"/>
    <s v="Activo"/>
  </r>
  <r>
    <s v="Castro, Blanca Estela Navarro Pimentel de-jul-2024"/>
    <x v="3"/>
    <x v="10"/>
    <d v="2024-07-01T00:00:00"/>
    <x v="0"/>
    <b v="1"/>
    <m/>
    <x v="0"/>
    <x v="1"/>
    <m/>
    <n v="1"/>
    <m/>
    <n v="0"/>
    <x v="0"/>
    <s v="Activo"/>
    <s v="Activo"/>
  </r>
  <r>
    <s v="García, Alicia Martínez de-jul-2024"/>
    <x v="4"/>
    <x v="10"/>
    <d v="2024-07-01T00:00:00"/>
    <x v="0"/>
    <b v="1"/>
    <m/>
    <x v="0"/>
    <x v="1"/>
    <m/>
    <n v="1"/>
    <m/>
    <n v="0"/>
    <x v="0"/>
    <s v="Activo"/>
    <s v="Activo"/>
  </r>
  <r>
    <s v="García, Mayra-jul-2024"/>
    <x v="5"/>
    <x v="10"/>
    <d v="2024-07-01T00:00:00"/>
    <x v="0"/>
    <b v="1"/>
    <m/>
    <x v="0"/>
    <x v="1"/>
    <m/>
    <n v="1"/>
    <m/>
    <n v="0"/>
    <x v="0"/>
    <s v="Activo"/>
    <s v="Activo"/>
  </r>
  <r>
    <s v="Garnica Treviño, Irma-jul-2024"/>
    <x v="6"/>
    <x v="10"/>
    <d v="2024-07-01T00:00:00"/>
    <x v="0"/>
    <b v="1"/>
    <m/>
    <x v="0"/>
    <x v="1"/>
    <m/>
    <n v="1"/>
    <m/>
    <n v="0"/>
    <x v="0"/>
    <s v="Activo"/>
    <s v="Activo"/>
  </r>
  <r>
    <s v="Guzmán, Luis-jul-2024"/>
    <x v="7"/>
    <x v="10"/>
    <d v="2024-07-01T00:00:00"/>
    <x v="0"/>
    <b v="1"/>
    <m/>
    <x v="0"/>
    <x v="1"/>
    <m/>
    <n v="1"/>
    <m/>
    <n v="0"/>
    <x v="0"/>
    <s v="Activo"/>
    <s v="Activo"/>
  </r>
  <r>
    <s v="Hernández Arellano, Eligio-jul-2024"/>
    <x v="8"/>
    <x v="10"/>
    <d v="2024-07-01T00:00:00"/>
    <x v="0"/>
    <b v="1"/>
    <m/>
    <x v="0"/>
    <x v="1"/>
    <m/>
    <n v="1"/>
    <m/>
    <n v="0"/>
    <x v="0"/>
    <s v="Activo"/>
    <s v="Activo"/>
  </r>
  <r>
    <s v="Ledezma Lucio, Anita-jul-2024"/>
    <x v="9"/>
    <x v="10"/>
    <d v="2024-07-01T00:00:00"/>
    <x v="0"/>
    <b v="1"/>
    <m/>
    <x v="0"/>
    <x v="1"/>
    <m/>
    <n v="1"/>
    <m/>
    <n v="0"/>
    <x v="0"/>
    <s v="Activo"/>
    <s v="Activo"/>
  </r>
  <r>
    <s v="Poblano, Alicia de-jul-2024"/>
    <x v="10"/>
    <x v="10"/>
    <d v="2024-07-01T00:00:00"/>
    <x v="0"/>
    <b v="1"/>
    <m/>
    <x v="0"/>
    <x v="1"/>
    <m/>
    <n v="1"/>
    <m/>
    <n v="0"/>
    <x v="0"/>
    <s v="Activo"/>
    <s v="Activo"/>
  </r>
  <r>
    <s v="Poblano, José Aarón-jul-2024"/>
    <x v="11"/>
    <x v="10"/>
    <d v="2024-07-01T00:00:00"/>
    <x v="0"/>
    <b v="1"/>
    <m/>
    <x v="0"/>
    <x v="1"/>
    <m/>
    <n v="1"/>
    <m/>
    <n v="0"/>
    <x v="0"/>
    <s v="Activo"/>
    <s v="Activo"/>
  </r>
  <r>
    <s v="Reta Salas, Raymundo-jul-2024"/>
    <x v="12"/>
    <x v="10"/>
    <d v="2024-07-01T00:00:00"/>
    <x v="0"/>
    <b v="1"/>
    <m/>
    <x v="0"/>
    <x v="1"/>
    <m/>
    <n v="1"/>
    <m/>
    <n v="0"/>
    <x v="0"/>
    <s v="Activo"/>
    <s v="Activo"/>
  </r>
  <r>
    <s v="Reta, Claudia Jael Elizondo Vázquez de-jul-2024"/>
    <x v="13"/>
    <x v="10"/>
    <d v="2024-07-01T00:00:00"/>
    <x v="0"/>
    <b v="1"/>
    <m/>
    <x v="0"/>
    <x v="1"/>
    <m/>
    <n v="1"/>
    <m/>
    <n v="0"/>
    <x v="0"/>
    <s v="Activo"/>
    <s v="Activo"/>
  </r>
  <r>
    <s v="Reta, Ricardo-jul-2024"/>
    <x v="14"/>
    <x v="10"/>
    <d v="2024-07-01T00:00:00"/>
    <x v="0"/>
    <b v="1"/>
    <m/>
    <x v="0"/>
    <x v="1"/>
    <m/>
    <n v="1"/>
    <m/>
    <n v="0"/>
    <x v="0"/>
    <s v="Activo"/>
    <s v="Activo"/>
  </r>
  <r>
    <s v="Rocha, Aylin-jul-2024"/>
    <x v="98"/>
    <x v="10"/>
    <d v="2024-07-01T00:00:00"/>
    <x v="0"/>
    <b v="1"/>
    <m/>
    <x v="0"/>
    <x v="0"/>
    <m/>
    <n v="1"/>
    <m/>
    <n v="0"/>
    <x v="0"/>
    <s v="Activo"/>
    <s v="Activo"/>
  </r>
  <r>
    <s v="Rocha, Dulce de-jul-2024"/>
    <x v="15"/>
    <x v="10"/>
    <d v="2024-07-01T00:00:00"/>
    <x v="0"/>
    <b v="1"/>
    <m/>
    <x v="0"/>
    <x v="1"/>
    <m/>
    <n v="1"/>
    <m/>
    <n v="0"/>
    <x v="0"/>
    <s v="Activo"/>
    <s v="Activo"/>
  </r>
  <r>
    <s v="Rocha, Yusepe-jul-2024"/>
    <x v="16"/>
    <x v="10"/>
    <d v="2024-07-01T00:00:00"/>
    <x v="0"/>
    <b v="1"/>
    <m/>
    <x v="0"/>
    <x v="1"/>
    <m/>
    <n v="1"/>
    <m/>
    <n v="0"/>
    <x v="0"/>
    <s v="Activo"/>
    <s v="Activo"/>
  </r>
  <r>
    <s v="Rosas, Alejandra Zamudio de-jul-2024"/>
    <x v="17"/>
    <x v="10"/>
    <d v="2024-07-01T00:00:00"/>
    <x v="0"/>
    <b v="1"/>
    <m/>
    <x v="0"/>
    <x v="1"/>
    <m/>
    <n v="1"/>
    <m/>
    <n v="0"/>
    <x v="0"/>
    <s v="Activo"/>
    <s v="Activo"/>
  </r>
  <r>
    <s v="Soria Liguez, Jaime-jul-2024"/>
    <x v="18"/>
    <x v="10"/>
    <d v="2024-07-01T00:00:00"/>
    <x v="0"/>
    <b v="1"/>
    <m/>
    <x v="1"/>
    <x v="20"/>
    <m/>
    <n v="1"/>
    <m/>
    <n v="0"/>
    <x v="6"/>
    <s v="Activo"/>
    <s v="Activo"/>
  </r>
  <r>
    <s v="Soria Orozco, Guillermo Andrés-jul-2024"/>
    <x v="19"/>
    <x v="10"/>
    <d v="2024-07-01T00:00:00"/>
    <x v="0"/>
    <b v="1"/>
    <m/>
    <x v="0"/>
    <x v="1"/>
    <m/>
    <n v="1"/>
    <m/>
    <n v="0"/>
    <x v="0"/>
    <s v="Activo"/>
    <s v="Activo"/>
  </r>
  <r>
    <s v="Soria, Delia Ortega de-jul-2024"/>
    <x v="20"/>
    <x v="10"/>
    <d v="2024-07-01T00:00:00"/>
    <x v="0"/>
    <b v="1"/>
    <m/>
    <x v="1"/>
    <x v="20"/>
    <m/>
    <n v="1"/>
    <m/>
    <n v="0"/>
    <x v="6"/>
    <s v="Activo"/>
    <s v="Activo"/>
  </r>
  <r>
    <s v="Vázquez, Isabel Herrera de-jul-2024"/>
    <x v="21"/>
    <x v="10"/>
    <d v="2024-07-01T00:00:00"/>
    <x v="0"/>
    <b v="1"/>
    <m/>
    <x v="0"/>
    <x v="1"/>
    <m/>
    <n v="1"/>
    <m/>
    <n v="0"/>
    <x v="0"/>
    <s v="Activo"/>
    <s v="Activo"/>
  </r>
  <r>
    <s v="Zamudio García, Thalía Elizabeth-jul-2024"/>
    <x v="22"/>
    <x v="10"/>
    <d v="2024-07-01T00:00:00"/>
    <x v="0"/>
    <b v="1"/>
    <m/>
    <x v="0"/>
    <x v="1"/>
    <m/>
    <n v="1"/>
    <m/>
    <n v="0"/>
    <x v="0"/>
    <s v="Activo"/>
    <s v="Activo"/>
  </r>
  <r>
    <s v="Blanco, Isabel-jul-2024"/>
    <x v="23"/>
    <x v="10"/>
    <d v="2024-07-01T00:00:00"/>
    <x v="0"/>
    <b v="1"/>
    <m/>
    <x v="0"/>
    <x v="1"/>
    <m/>
    <n v="2"/>
    <m/>
    <n v="0"/>
    <x v="0"/>
    <s v="Activo"/>
    <s v="Activo"/>
  </r>
  <r>
    <s v="Diosdado Torres, Margarita-jul-2024"/>
    <x v="24"/>
    <x v="10"/>
    <d v="2024-07-01T00:00:00"/>
    <x v="0"/>
    <b v="1"/>
    <m/>
    <x v="0"/>
    <x v="0"/>
    <m/>
    <n v="2"/>
    <m/>
    <n v="0"/>
    <x v="0"/>
    <s v="Activo"/>
    <s v="Activo"/>
  </r>
  <r>
    <s v="Gaytán Diosdado, Gloria-jul-2024"/>
    <x v="25"/>
    <x v="10"/>
    <d v="2024-07-01T00:00:00"/>
    <x v="0"/>
    <b v="1"/>
    <m/>
    <x v="0"/>
    <x v="0"/>
    <m/>
    <n v="2"/>
    <m/>
    <n v="0"/>
    <x v="0"/>
    <s v="Activo"/>
    <s v="Activo"/>
  </r>
  <r>
    <s v="Lázaro, Patricia de-jul-2024"/>
    <x v="26"/>
    <x v="10"/>
    <d v="2024-07-01T00:00:00"/>
    <x v="0"/>
    <b v="1"/>
    <m/>
    <x v="0"/>
    <x v="1"/>
    <m/>
    <n v="2"/>
    <m/>
    <n v="0"/>
    <x v="0"/>
    <s v="Activo"/>
    <s v="Activo"/>
  </r>
  <r>
    <s v="Liñán Cortina, Julia-jul-2024"/>
    <x v="27"/>
    <x v="10"/>
    <d v="2024-07-01T00:00:00"/>
    <x v="0"/>
    <b v="1"/>
    <m/>
    <x v="1"/>
    <x v="20"/>
    <m/>
    <n v="2"/>
    <m/>
    <n v="0"/>
    <x v="6"/>
    <s v="Activo"/>
    <s v="Activo"/>
  </r>
  <r>
    <s v="Martínez, Guadalupe de-jul-2024"/>
    <x v="28"/>
    <x v="10"/>
    <d v="2024-07-01T00:00:00"/>
    <x v="0"/>
    <b v="1"/>
    <m/>
    <x v="0"/>
    <x v="1"/>
    <m/>
    <n v="2"/>
    <m/>
    <n v="0"/>
    <x v="0"/>
    <s v="Activo"/>
    <s v="Activo"/>
  </r>
  <r>
    <s v="Martínez, Jesús Iván-jul-2024"/>
    <x v="29"/>
    <x v="10"/>
    <d v="2024-07-01T00:00:00"/>
    <x v="0"/>
    <b v="0"/>
    <m/>
    <x v="0"/>
    <x v="0"/>
    <m/>
    <n v="2"/>
    <m/>
    <n v="0"/>
    <x v="0"/>
    <s v="Activo"/>
    <s v="Activo"/>
  </r>
  <r>
    <s v="Medina Torres, Juan-jul-2024"/>
    <x v="30"/>
    <x v="10"/>
    <d v="2024-07-01T00:00:00"/>
    <x v="0"/>
    <b v="1"/>
    <m/>
    <x v="0"/>
    <x v="1"/>
    <m/>
    <n v="2"/>
    <m/>
    <n v="0"/>
    <x v="0"/>
    <s v="Activo"/>
    <s v="Activo"/>
  </r>
  <r>
    <s v="Medina, María Luisa Rodríguez Ornelas de-jul-2024"/>
    <x v="31"/>
    <x v="10"/>
    <d v="2024-07-01T00:00:00"/>
    <x v="0"/>
    <b v="1"/>
    <m/>
    <x v="0"/>
    <x v="1"/>
    <m/>
    <n v="2"/>
    <m/>
    <n v="0"/>
    <x v="0"/>
    <s v="Activo"/>
    <s v="Activo"/>
  </r>
  <r>
    <s v="Nieto, Alejandra de-jul-2024"/>
    <x v="32"/>
    <x v="10"/>
    <d v="2024-07-01T00:00:00"/>
    <x v="0"/>
    <b v="1"/>
    <m/>
    <x v="0"/>
    <x v="1"/>
    <m/>
    <n v="2"/>
    <m/>
    <n v="0"/>
    <x v="0"/>
    <s v="Activo"/>
    <s v="Activo"/>
  </r>
  <r>
    <s v="Orduño Garza, Juan-jul-2024"/>
    <x v="33"/>
    <x v="10"/>
    <d v="2024-07-01T00:00:00"/>
    <x v="0"/>
    <b v="1"/>
    <m/>
    <x v="0"/>
    <x v="1"/>
    <m/>
    <n v="2"/>
    <m/>
    <n v="0"/>
    <x v="0"/>
    <s v="Activo"/>
    <s v="Activo"/>
  </r>
  <r>
    <s v="Orduño Molina, Jerome-jul-2024"/>
    <x v="34"/>
    <x v="10"/>
    <d v="2024-07-01T00:00:00"/>
    <x v="0"/>
    <b v="1"/>
    <m/>
    <x v="0"/>
    <x v="1"/>
    <m/>
    <n v="2"/>
    <m/>
    <n v="0"/>
    <x v="0"/>
    <s v="Activo"/>
    <s v="Activo"/>
  </r>
  <r>
    <s v="Orduño Molina, Jonathan Israel-jul-2024"/>
    <x v="35"/>
    <x v="10"/>
    <d v="2024-07-01T00:00:00"/>
    <x v="0"/>
    <b v="1"/>
    <m/>
    <x v="1"/>
    <x v="20"/>
    <m/>
    <n v="2"/>
    <m/>
    <n v="0"/>
    <x v="6"/>
    <s v="Activo"/>
    <s v="Activo"/>
  </r>
  <r>
    <s v="Orduño, Debany Cortinas Delgadillo de-jul-2024"/>
    <x v="36"/>
    <x v="10"/>
    <d v="2024-07-01T00:00:00"/>
    <x v="0"/>
    <b v="1"/>
    <n v="1"/>
    <x v="1"/>
    <x v="20"/>
    <m/>
    <n v="2"/>
    <m/>
    <n v="0"/>
    <x v="6"/>
    <s v="Activo"/>
    <s v="Activo"/>
  </r>
  <r>
    <s v="Orduño, Joshua-jul-2024"/>
    <x v="37"/>
    <x v="10"/>
    <d v="2024-07-01T00:00:00"/>
    <x v="0"/>
    <b v="1"/>
    <m/>
    <x v="0"/>
    <x v="1"/>
    <m/>
    <n v="2"/>
    <m/>
    <n v="0"/>
    <x v="0"/>
    <s v="Activo"/>
    <s v="Activo"/>
  </r>
  <r>
    <s v="Orduño, Nora de-jul-2024"/>
    <x v="38"/>
    <x v="10"/>
    <d v="2024-07-01T00:00:00"/>
    <x v="0"/>
    <b v="1"/>
    <m/>
    <x v="0"/>
    <x v="1"/>
    <m/>
    <n v="2"/>
    <m/>
    <n v="0"/>
    <x v="0"/>
    <s v="Activo"/>
    <s v="Activo"/>
  </r>
  <r>
    <s v="Robles, Teresa-jul-2024"/>
    <x v="39"/>
    <x v="10"/>
    <d v="2024-07-01T00:00:00"/>
    <x v="0"/>
    <b v="1"/>
    <m/>
    <x v="0"/>
    <x v="1"/>
    <m/>
    <n v="2"/>
    <m/>
    <n v="0"/>
    <x v="0"/>
    <s v="Activo"/>
    <s v="Activo"/>
  </r>
  <r>
    <s v="Rodríguez, Bertha-jul-2024"/>
    <x v="40"/>
    <x v="10"/>
    <d v="2024-07-01T00:00:00"/>
    <x v="0"/>
    <b v="1"/>
    <m/>
    <x v="0"/>
    <x v="1"/>
    <m/>
    <n v="2"/>
    <m/>
    <n v="0"/>
    <x v="0"/>
    <s v="Activo"/>
    <s v="Activo"/>
  </r>
  <r>
    <s v="Ruíz Aldaco, Alan Israel-jul-2024"/>
    <x v="41"/>
    <x v="10"/>
    <d v="2024-07-01T00:00:00"/>
    <x v="0"/>
    <b v="1"/>
    <m/>
    <x v="1"/>
    <x v="20"/>
    <m/>
    <n v="2"/>
    <m/>
    <n v="0"/>
    <x v="6"/>
    <s v="Activo"/>
    <s v="Activo"/>
  </r>
  <r>
    <s v="Ruíz, Merary Rubí Sánchez Sosa de-jul-2024"/>
    <x v="42"/>
    <x v="10"/>
    <d v="2024-07-01T00:00:00"/>
    <x v="0"/>
    <b v="1"/>
    <n v="4"/>
    <x v="1"/>
    <x v="13"/>
    <m/>
    <n v="2"/>
    <m/>
    <n v="0"/>
    <x v="2"/>
    <s v="Activo"/>
    <s v="Activo"/>
  </r>
  <r>
    <s v="Serrano, Beatriz Adriana Vázquez Reynoso de-jul-2024"/>
    <x v="43"/>
    <x v="10"/>
    <d v="2024-07-01T00:00:00"/>
    <x v="0"/>
    <b v="1"/>
    <m/>
    <x v="0"/>
    <x v="1"/>
    <m/>
    <n v="2"/>
    <m/>
    <n v="0"/>
    <x v="0"/>
    <s v="Activo"/>
    <s v="Activo"/>
  </r>
  <r>
    <s v="Acevedo, María Antonia Martínez Alamilla de-jul-2024"/>
    <x v="45"/>
    <x v="10"/>
    <d v="2024-07-01T00:00:00"/>
    <x v="0"/>
    <b v="1"/>
    <m/>
    <x v="0"/>
    <x v="0"/>
    <m/>
    <n v="3"/>
    <m/>
    <n v="0"/>
    <x v="0"/>
    <s v="Activo"/>
    <s v="Activo"/>
  </r>
  <r>
    <s v="Bello, Reina-jul-2024"/>
    <x v="46"/>
    <x v="10"/>
    <d v="2024-07-01T00:00:00"/>
    <x v="0"/>
    <b v="1"/>
    <m/>
    <x v="0"/>
    <x v="1"/>
    <m/>
    <n v="3"/>
    <m/>
    <n v="0"/>
    <x v="0"/>
    <s v="Activo"/>
    <s v="Activo"/>
  </r>
  <r>
    <s v="Contreras, Elida-jul-2024"/>
    <x v="47"/>
    <x v="10"/>
    <d v="2024-07-01T00:00:00"/>
    <x v="0"/>
    <b v="1"/>
    <m/>
    <x v="0"/>
    <x v="1"/>
    <m/>
    <n v="3"/>
    <m/>
    <n v="0"/>
    <x v="0"/>
    <s v="Activo"/>
    <s v="Activo"/>
  </r>
  <r>
    <s v="Delgado Guerrero, María Magdalena-jul-2024"/>
    <x v="48"/>
    <x v="10"/>
    <d v="2024-07-01T00:00:00"/>
    <x v="0"/>
    <b v="1"/>
    <m/>
    <x v="0"/>
    <x v="0"/>
    <m/>
    <n v="3"/>
    <m/>
    <n v="0"/>
    <x v="0"/>
    <s v="Activo"/>
    <s v="Activo"/>
  </r>
  <r>
    <s v="Faz Castañeda, José Alfredo-jul-2024"/>
    <x v="49"/>
    <x v="10"/>
    <d v="2024-07-01T00:00:00"/>
    <x v="0"/>
    <b v="1"/>
    <n v="1"/>
    <x v="0"/>
    <x v="0"/>
    <s v=""/>
    <n v="3"/>
    <m/>
    <n v="0"/>
    <x v="0"/>
    <s v="Activo"/>
    <s v="Activo"/>
  </r>
  <r>
    <s v="Faz, Marinela Castañeda Arteaga de-jul-2024"/>
    <x v="50"/>
    <x v="10"/>
    <d v="2024-07-01T00:00:00"/>
    <x v="0"/>
    <b v="1"/>
    <n v="3"/>
    <x v="1"/>
    <x v="13"/>
    <s v=""/>
    <n v="3"/>
    <m/>
    <n v="0"/>
    <x v="2"/>
    <s v="Activo"/>
    <s v="Activo"/>
  </r>
  <r>
    <s v="Gámez Montoya, Abel-jul-2024"/>
    <x v="51"/>
    <x v="10"/>
    <d v="2024-07-01T00:00:00"/>
    <x v="0"/>
    <b v="1"/>
    <m/>
    <x v="0"/>
    <x v="1"/>
    <m/>
    <n v="3"/>
    <m/>
    <n v="0"/>
    <x v="0"/>
    <s v="Activo"/>
    <s v="Activo"/>
  </r>
  <r>
    <s v="Gámez, Viridiana de-jul-2024"/>
    <x v="52"/>
    <x v="10"/>
    <d v="2024-07-01T00:00:00"/>
    <x v="0"/>
    <b v="1"/>
    <m/>
    <x v="0"/>
    <x v="1"/>
    <m/>
    <n v="3"/>
    <m/>
    <n v="0"/>
    <x v="0"/>
    <s v="Activo"/>
    <s v="Activo"/>
  </r>
  <r>
    <s v="García Rodarte, Marco Antonio-jul-2024"/>
    <x v="53"/>
    <x v="10"/>
    <d v="2024-07-01T00:00:00"/>
    <x v="0"/>
    <b v="1"/>
    <m/>
    <x v="0"/>
    <x v="1"/>
    <m/>
    <n v="3"/>
    <m/>
    <n v="0"/>
    <x v="0"/>
    <s v="Activo"/>
    <s v="Activo"/>
  </r>
  <r>
    <s v="García, Rosa María Rodarte de-jul-2024"/>
    <x v="54"/>
    <x v="10"/>
    <d v="2024-07-01T00:00:00"/>
    <x v="0"/>
    <b v="1"/>
    <m/>
    <x v="0"/>
    <x v="1"/>
    <m/>
    <n v="3"/>
    <m/>
    <n v="0"/>
    <x v="0"/>
    <s v="Activo"/>
    <s v="Activo"/>
  </r>
  <r>
    <s v="Guerra, Lucy-jul-2024"/>
    <x v="55"/>
    <x v="10"/>
    <d v="2024-07-01T00:00:00"/>
    <x v="0"/>
    <b v="1"/>
    <m/>
    <x v="0"/>
    <x v="1"/>
    <m/>
    <n v="3"/>
    <m/>
    <n v="0"/>
    <x v="0"/>
    <s v="Activo"/>
    <s v="Activo"/>
  </r>
  <r>
    <s v="Lara Alemán, Linda Sarahí-jul-2024"/>
    <x v="56"/>
    <x v="10"/>
    <d v="2024-07-01T00:00:00"/>
    <x v="0"/>
    <b v="1"/>
    <s v=""/>
    <x v="0"/>
    <x v="0"/>
    <s v=""/>
    <n v="3"/>
    <m/>
    <n v="0"/>
    <x v="0"/>
    <s v="Activo"/>
    <s v="Activo"/>
  </r>
  <r>
    <s v="Lara Alemán, Maydi Merari-jul-2024"/>
    <x v="57"/>
    <x v="10"/>
    <d v="2024-07-01T00:00:00"/>
    <x v="0"/>
    <b v="1"/>
    <s v=""/>
    <x v="0"/>
    <x v="0"/>
    <s v=""/>
    <n v="3"/>
    <m/>
    <n v="0"/>
    <x v="0"/>
    <s v="Activo"/>
    <s v="Activo"/>
  </r>
  <r>
    <s v="Lara Enriquez, José Mario-jul-2024"/>
    <x v="58"/>
    <x v="10"/>
    <d v="2024-07-01T00:00:00"/>
    <x v="0"/>
    <b v="1"/>
    <s v=""/>
    <x v="1"/>
    <x v="52"/>
    <s v="S. A. 35 hrs. Acred.: 17 hrs."/>
    <n v="3"/>
    <n v="35"/>
    <n v="17"/>
    <x v="2"/>
    <s v="Activo"/>
    <s v="Activo"/>
  </r>
  <r>
    <s v="Lara, María del Refugio Alemán de-jul-2024"/>
    <x v="59"/>
    <x v="10"/>
    <d v="2024-07-01T00:00:00"/>
    <x v="0"/>
    <b v="1"/>
    <m/>
    <x v="2"/>
    <x v="43"/>
    <s v="Precursor Auxiliar"/>
    <n v="3"/>
    <m/>
    <n v="0"/>
    <x v="0"/>
    <s v="Activo"/>
    <s v="Activo"/>
  </r>
  <r>
    <s v="Molina Durán, Gloria-jul-2024"/>
    <x v="60"/>
    <x v="10"/>
    <d v="2024-07-01T00:00:00"/>
    <x v="0"/>
    <b v="1"/>
    <n v="5"/>
    <x v="1"/>
    <x v="13"/>
    <m/>
    <n v="3"/>
    <m/>
    <n v="0"/>
    <x v="2"/>
    <s v="Activo"/>
    <s v="Activo"/>
  </r>
  <r>
    <s v="Ordoñez, María de la Cruz Corona Zepeda de-jul-2024"/>
    <x v="61"/>
    <x v="10"/>
    <d v="2024-07-01T00:00:00"/>
    <x v="0"/>
    <b v="1"/>
    <n v="2"/>
    <x v="0"/>
    <x v="0"/>
    <m/>
    <n v="3"/>
    <m/>
    <n v="0"/>
    <x v="0"/>
    <s v="Activo"/>
    <s v="Activo"/>
  </r>
  <r>
    <s v="Peña, Eliezer-jul-2024"/>
    <x v="62"/>
    <x v="10"/>
    <d v="2024-07-01T00:00:00"/>
    <x v="0"/>
    <b v="1"/>
    <m/>
    <x v="0"/>
    <x v="1"/>
    <m/>
    <n v="3"/>
    <m/>
    <n v="0"/>
    <x v="0"/>
    <s v="Activo"/>
    <s v="Activo"/>
  </r>
  <r>
    <s v="Peña, Jessica de-jul-2024"/>
    <x v="63"/>
    <x v="10"/>
    <d v="2024-07-01T00:00:00"/>
    <x v="0"/>
    <b v="1"/>
    <m/>
    <x v="0"/>
    <x v="1"/>
    <m/>
    <n v="3"/>
    <m/>
    <n v="0"/>
    <x v="0"/>
    <s v="Activo"/>
    <s v="Activo"/>
  </r>
  <r>
    <s v="Peña, Víctor Axel-jul-2024"/>
    <x v="64"/>
    <x v="10"/>
    <d v="2024-07-01T00:00:00"/>
    <x v="0"/>
    <b v="0"/>
    <m/>
    <x v="0"/>
    <x v="0"/>
    <m/>
    <n v="3"/>
    <m/>
    <n v="0"/>
    <x v="0"/>
    <s v="Inactivo"/>
    <s v="Inactivo"/>
  </r>
  <r>
    <s v="Rdz Salazar, Yaretzi-jul-2024"/>
    <x v="65"/>
    <x v="10"/>
    <d v="2024-07-01T00:00:00"/>
    <x v="0"/>
    <b v="1"/>
    <m/>
    <x v="0"/>
    <x v="1"/>
    <m/>
    <n v="3"/>
    <m/>
    <n v="0"/>
    <x v="0"/>
    <s v="Activo"/>
    <s v="Activo"/>
  </r>
  <r>
    <s v="Rebolloso, Perla-jul-2024"/>
    <x v="66"/>
    <x v="10"/>
    <d v="2024-07-01T00:00:00"/>
    <x v="0"/>
    <b v="1"/>
    <m/>
    <x v="0"/>
    <x v="1"/>
    <m/>
    <n v="3"/>
    <m/>
    <n v="0"/>
    <x v="0"/>
    <s v="Activo"/>
    <s v="Activo"/>
  </r>
  <r>
    <s v="Salazar, Alicia de-jul-2024"/>
    <x v="67"/>
    <x v="10"/>
    <d v="2024-07-01T00:00:00"/>
    <x v="0"/>
    <b v="1"/>
    <m/>
    <x v="0"/>
    <x v="1"/>
    <m/>
    <n v="3"/>
    <m/>
    <n v="0"/>
    <x v="0"/>
    <s v="Activo"/>
    <s v="Activo"/>
  </r>
  <r>
    <s v="Soto Morales, Magdaleno-jul-2024"/>
    <x v="68"/>
    <x v="10"/>
    <d v="2024-07-01T00:00:00"/>
    <x v="0"/>
    <b v="1"/>
    <m/>
    <x v="0"/>
    <x v="1"/>
    <m/>
    <n v="3"/>
    <m/>
    <n v="0"/>
    <x v="0"/>
    <s v="Activo"/>
    <s v="Activo"/>
  </r>
  <r>
    <s v="Soto, María Antonieta de-jul-2024"/>
    <x v="69"/>
    <x v="10"/>
    <d v="2024-07-01T00:00:00"/>
    <x v="0"/>
    <b v="1"/>
    <m/>
    <x v="0"/>
    <x v="1"/>
    <m/>
    <n v="3"/>
    <m/>
    <n v="0"/>
    <x v="0"/>
    <s v="Activo"/>
    <s v="Activo"/>
  </r>
  <r>
    <s v="Vidal Muñoz, Benjamín-jul-2024"/>
    <x v="70"/>
    <x v="10"/>
    <d v="2024-07-01T00:00:00"/>
    <x v="0"/>
    <b v="1"/>
    <n v="1"/>
    <x v="1"/>
    <x v="52"/>
    <m/>
    <n v="3"/>
    <m/>
    <n v="0"/>
    <x v="32"/>
    <s v="Activo"/>
    <s v="Activo"/>
  </r>
  <r>
    <s v="Vidal, María Teresa Villanueva Rodríguez de-jul-2024"/>
    <x v="71"/>
    <x v="10"/>
    <d v="2024-07-01T00:00:00"/>
    <x v="0"/>
    <b v="1"/>
    <m/>
    <x v="0"/>
    <x v="0"/>
    <m/>
    <n v="3"/>
    <m/>
    <n v="0"/>
    <x v="0"/>
    <s v="Activo"/>
    <s v="Activo"/>
  </r>
  <r>
    <s v="Zúñiga, Juanita-jul-2024"/>
    <x v="72"/>
    <x v="10"/>
    <d v="2024-07-01T00:00:00"/>
    <x v="0"/>
    <b v="1"/>
    <m/>
    <x v="2"/>
    <x v="43"/>
    <m/>
    <n v="3"/>
    <m/>
    <n v="0"/>
    <x v="0"/>
    <s v="Activo"/>
    <s v="Activo"/>
  </r>
  <r>
    <s v="Campos Solis, Octavia-jul-2024"/>
    <x v="73"/>
    <x v="10"/>
    <d v="2024-07-01T00:00:00"/>
    <x v="0"/>
    <b v="1"/>
    <m/>
    <x v="0"/>
    <x v="1"/>
    <m/>
    <n v="4"/>
    <m/>
    <n v="0"/>
    <x v="0"/>
    <s v="Activo"/>
    <s v="Activo"/>
  </r>
  <r>
    <s v="Carreón Galindo, Octavio-jul-2024"/>
    <x v="74"/>
    <x v="10"/>
    <d v="2024-07-01T00:00:00"/>
    <x v="0"/>
    <b v="1"/>
    <m/>
    <x v="0"/>
    <x v="1"/>
    <m/>
    <n v="4"/>
    <m/>
    <n v="0"/>
    <x v="0"/>
    <s v="Activo"/>
    <s v="Activo"/>
  </r>
  <r>
    <s v="Carreón, Karina Marlene Silva Gutiérrez de-jul-2024"/>
    <x v="75"/>
    <x v="10"/>
    <d v="2024-07-01T00:00:00"/>
    <x v="0"/>
    <b v="1"/>
    <m/>
    <x v="1"/>
    <x v="53"/>
    <m/>
    <n v="4"/>
    <m/>
    <n v="0"/>
    <x v="33"/>
    <s v="Activo"/>
    <s v="Activo"/>
  </r>
  <r>
    <s v="de la Fuente Gallardo, José Samuel-jul-2024"/>
    <x v="76"/>
    <x v="10"/>
    <d v="2024-07-01T00:00:00"/>
    <x v="0"/>
    <b v="1"/>
    <m/>
    <x v="0"/>
    <x v="1"/>
    <m/>
    <n v="4"/>
    <m/>
    <n v="0"/>
    <x v="0"/>
    <s v="Activo"/>
    <s v="Activo"/>
  </r>
  <r>
    <s v="de la Fuente, Leticia de-jul-2024"/>
    <x v="77"/>
    <x v="10"/>
    <d v="2024-07-01T00:00:00"/>
    <x v="0"/>
    <b v="1"/>
    <m/>
    <x v="0"/>
    <x v="1"/>
    <m/>
    <n v="4"/>
    <m/>
    <n v="0"/>
    <x v="0"/>
    <s v="Activo"/>
    <s v="Activo"/>
  </r>
  <r>
    <s v="de Santiago Marrero, María de la Luz-jul-2024"/>
    <x v="78"/>
    <x v="10"/>
    <d v="2024-07-01T00:00:00"/>
    <x v="0"/>
    <b v="1"/>
    <m/>
    <x v="0"/>
    <x v="0"/>
    <m/>
    <n v="4"/>
    <m/>
    <n v="0"/>
    <x v="0"/>
    <s v="Activo"/>
    <s v="Activo"/>
  </r>
  <r>
    <s v="Garza Rodríguez, Daniel-jul-2024"/>
    <x v="79"/>
    <x v="10"/>
    <d v="2024-07-01T00:00:00"/>
    <x v="0"/>
    <b v="1"/>
    <n v="2"/>
    <x v="1"/>
    <x v="69"/>
    <m/>
    <n v="4"/>
    <m/>
    <n v="0"/>
    <x v="52"/>
    <s v="Activo"/>
    <s v="Activo"/>
  </r>
  <r>
    <s v="Garza Salazar, Olivia-jul-2024"/>
    <x v="80"/>
    <x v="10"/>
    <d v="2024-07-01T00:00:00"/>
    <x v="0"/>
    <b v="1"/>
    <m/>
    <x v="0"/>
    <x v="0"/>
    <m/>
    <n v="4"/>
    <m/>
    <n v="0"/>
    <x v="0"/>
    <s v="Activo"/>
    <s v="Activo"/>
  </r>
  <r>
    <s v="Garza, María Magdalena Coronado Salas de-jul-2024"/>
    <x v="81"/>
    <x v="10"/>
    <d v="2024-07-01T00:00:00"/>
    <x v="0"/>
    <b v="1"/>
    <n v="2"/>
    <x v="1"/>
    <x v="55"/>
    <m/>
    <n v="4"/>
    <m/>
    <n v="0"/>
    <x v="4"/>
    <s v="Activo"/>
    <s v="Activo"/>
  </r>
  <r>
    <s v="Marroquín Villarreal, José Alben-jul-2024"/>
    <x v="82"/>
    <x v="10"/>
    <d v="2024-07-01T00:00:00"/>
    <x v="0"/>
    <b v="1"/>
    <m/>
    <x v="0"/>
    <x v="0"/>
    <m/>
    <n v="4"/>
    <m/>
    <n v="0"/>
    <x v="0"/>
    <s v="Activo"/>
    <s v="Activo"/>
  </r>
  <r>
    <s v="Marroquín, Maria de Jesús Sánchez de-jul-2024"/>
    <x v="83"/>
    <x v="10"/>
    <d v="2024-07-01T00:00:00"/>
    <x v="0"/>
    <b v="1"/>
    <m/>
    <x v="0"/>
    <x v="0"/>
    <m/>
    <n v="4"/>
    <m/>
    <n v="0"/>
    <x v="0"/>
    <s v="Activo"/>
    <s v="Activo"/>
  </r>
  <r>
    <s v="Martínez Rodríguez, María del Socorro-jul-2024"/>
    <x v="84"/>
    <x v="10"/>
    <d v="2024-07-01T00:00:00"/>
    <x v="0"/>
    <b v="1"/>
    <m/>
    <x v="0"/>
    <x v="0"/>
    <m/>
    <n v="4"/>
    <m/>
    <n v="0"/>
    <x v="0"/>
    <s v="Activo"/>
    <s v="Activo"/>
  </r>
  <r>
    <s v="Medina Moreno, Daniel-jul-2024"/>
    <x v="85"/>
    <x v="10"/>
    <d v="2024-07-01T00:00:00"/>
    <x v="0"/>
    <b v="1"/>
    <m/>
    <x v="0"/>
    <x v="0"/>
    <m/>
    <n v="4"/>
    <m/>
    <n v="0"/>
    <x v="0"/>
    <s v="Activo"/>
    <s v="Activo"/>
  </r>
  <r>
    <s v="Medina Oviedo, Scarlett Scilanie-jul-2024"/>
    <x v="86"/>
    <x v="10"/>
    <d v="2024-07-01T00:00:00"/>
    <x v="0"/>
    <b v="1"/>
    <m/>
    <x v="0"/>
    <x v="0"/>
    <m/>
    <n v="4"/>
    <m/>
    <n v="0"/>
    <x v="0"/>
    <s v="Activo"/>
    <s v="Activo"/>
  </r>
  <r>
    <s v="Medina, Priscila Raquel Oviedo Canizales de-jul-2024"/>
    <x v="87"/>
    <x v="10"/>
    <d v="2024-07-01T00:00:00"/>
    <x v="0"/>
    <b v="1"/>
    <n v="4"/>
    <x v="1"/>
    <x v="24"/>
    <s v="Enfermedad y Viaje"/>
    <n v="4"/>
    <m/>
    <n v="0"/>
    <x v="58"/>
    <s v="Activo"/>
    <s v="Activo"/>
  </r>
  <r>
    <s v="Méndez Pardo, Jesús-jul-2024"/>
    <x v="88"/>
    <x v="10"/>
    <d v="2024-07-01T00:00:00"/>
    <x v="0"/>
    <b v="1"/>
    <n v="1"/>
    <x v="0"/>
    <x v="0"/>
    <m/>
    <n v="4"/>
    <m/>
    <n v="0"/>
    <x v="0"/>
    <s v="Activo"/>
    <s v="Activo"/>
  </r>
  <r>
    <s v="Méndez, María Enriqueta García Estrada de-jul-2024"/>
    <x v="89"/>
    <x v="10"/>
    <d v="2024-07-01T00:00:00"/>
    <x v="0"/>
    <b v="1"/>
    <m/>
    <x v="0"/>
    <x v="0"/>
    <m/>
    <n v="4"/>
    <m/>
    <n v="0"/>
    <x v="0"/>
    <s v="Activo"/>
    <s v="Activo"/>
  </r>
  <r>
    <s v="Olivo, Diana Elizabeth Marroquín de-jul-2024"/>
    <x v="90"/>
    <x v="10"/>
    <d v="2024-07-01T00:00:00"/>
    <x v="0"/>
    <b v="1"/>
    <m/>
    <x v="0"/>
    <x v="0"/>
    <m/>
    <n v="4"/>
    <m/>
    <n v="0"/>
    <x v="0"/>
    <s v="Activo"/>
    <s v="Activo"/>
  </r>
  <r>
    <s v="Puebla Martínez, Luis Octavio-jul-2024"/>
    <x v="91"/>
    <x v="10"/>
    <d v="2024-07-01T00:00:00"/>
    <x v="0"/>
    <b v="1"/>
    <m/>
    <x v="0"/>
    <x v="0"/>
    <m/>
    <n v="4"/>
    <m/>
    <n v="0"/>
    <x v="0"/>
    <s v="Activo"/>
    <s v="Activo"/>
  </r>
  <r>
    <s v="Sifuentes, Irene Salas Álvarez de-jul-2024"/>
    <x v="92"/>
    <x v="10"/>
    <d v="2024-07-01T00:00:00"/>
    <x v="0"/>
    <b v="1"/>
    <m/>
    <x v="1"/>
    <x v="21"/>
    <m/>
    <n v="4"/>
    <m/>
    <n v="0"/>
    <x v="56"/>
    <s v="Activo"/>
    <s v="Activo"/>
  </r>
  <r>
    <s v="Silva, Luis-jul-2024"/>
    <x v="93"/>
    <x v="10"/>
    <d v="2024-07-01T00:00:00"/>
    <x v="0"/>
    <b v="1"/>
    <m/>
    <x v="0"/>
    <x v="1"/>
    <m/>
    <n v="4"/>
    <m/>
    <n v="0"/>
    <x v="0"/>
    <s v="Activo"/>
    <s v="Activo"/>
  </r>
  <r>
    <s v="Silva, Patricia de-jul-2024"/>
    <x v="94"/>
    <x v="10"/>
    <d v="2024-07-01T00:00:00"/>
    <x v="0"/>
    <b v="1"/>
    <m/>
    <x v="0"/>
    <x v="1"/>
    <m/>
    <n v="4"/>
    <m/>
    <n v="0"/>
    <x v="0"/>
    <s v="Activo"/>
    <s v="Activo"/>
  </r>
  <r>
    <s v="Zamudio, Dolores García de-jul-2024"/>
    <x v="95"/>
    <x v="10"/>
    <d v="2024-07-01T00:00:00"/>
    <x v="0"/>
    <b v="1"/>
    <m/>
    <x v="0"/>
    <x v="1"/>
    <m/>
    <n v="4"/>
    <m/>
    <n v="0"/>
    <x v="0"/>
    <s v="Activo"/>
    <s v="Activo"/>
  </r>
  <r>
    <s v="Zamudio, Dulce-jul-2024"/>
    <x v="96"/>
    <x v="10"/>
    <d v="2024-07-01T00:00:00"/>
    <x v="0"/>
    <b v="1"/>
    <m/>
    <x v="0"/>
    <x v="1"/>
    <m/>
    <n v="4"/>
    <m/>
    <n v="0"/>
    <x v="0"/>
    <s v="Activo"/>
    <s v="Activo"/>
  </r>
  <r>
    <s v="Almaráz Bocanegra, Silvino-ago-2024"/>
    <x v="0"/>
    <x v="11"/>
    <d v="2024-08-01T00:00:00"/>
    <x v="0"/>
    <b v="1"/>
    <m/>
    <x v="0"/>
    <x v="0"/>
    <m/>
    <n v="1"/>
    <m/>
    <n v="0"/>
    <x v="0"/>
    <s v="Activo"/>
    <s v="Activo"/>
  </r>
  <r>
    <s v="Carriega, Flor de-ago-2024"/>
    <x v="1"/>
    <x v="11"/>
    <d v="2024-08-01T00:00:00"/>
    <x v="0"/>
    <b v="1"/>
    <m/>
    <x v="0"/>
    <x v="0"/>
    <m/>
    <n v="1"/>
    <m/>
    <n v="0"/>
    <x v="0"/>
    <s v="Activo"/>
    <s v="Activo"/>
  </r>
  <r>
    <s v="Castro Moreno, Modesto-ago-2024"/>
    <x v="2"/>
    <x v="11"/>
    <d v="2024-08-01T00:00:00"/>
    <x v="0"/>
    <b v="1"/>
    <m/>
    <x v="0"/>
    <x v="0"/>
    <m/>
    <n v="1"/>
    <m/>
    <n v="0"/>
    <x v="0"/>
    <s v="Activo"/>
    <s v="Activo"/>
  </r>
  <r>
    <s v="Castro, Blanca Estela Navarro Pimentel de-ago-2024"/>
    <x v="3"/>
    <x v="11"/>
    <d v="2024-08-01T00:00:00"/>
    <x v="0"/>
    <b v="1"/>
    <n v="1"/>
    <x v="0"/>
    <x v="0"/>
    <m/>
    <n v="1"/>
    <m/>
    <n v="0"/>
    <x v="0"/>
    <s v="Activo"/>
    <s v="Activo"/>
  </r>
  <r>
    <s v="García, Alicia Martínez de-ago-2024"/>
    <x v="4"/>
    <x v="11"/>
    <d v="2024-08-01T00:00:00"/>
    <x v="0"/>
    <b v="1"/>
    <m/>
    <x v="0"/>
    <x v="0"/>
    <m/>
    <n v="1"/>
    <m/>
    <n v="0"/>
    <x v="0"/>
    <s v="Activo"/>
    <s v="Activo"/>
  </r>
  <r>
    <s v="García, Mayra-ago-2024"/>
    <x v="5"/>
    <x v="11"/>
    <d v="2024-08-01T00:00:00"/>
    <x v="0"/>
    <b v="1"/>
    <m/>
    <x v="0"/>
    <x v="0"/>
    <m/>
    <n v="1"/>
    <m/>
    <n v="0"/>
    <x v="0"/>
    <s v="Activo"/>
    <s v="Activo"/>
  </r>
  <r>
    <s v="Garnica Treviño, Irma-ago-2024"/>
    <x v="6"/>
    <x v="11"/>
    <d v="2024-08-01T00:00:00"/>
    <x v="0"/>
    <b v="1"/>
    <m/>
    <x v="0"/>
    <x v="0"/>
    <m/>
    <n v="1"/>
    <m/>
    <n v="0"/>
    <x v="0"/>
    <s v="Activo"/>
    <s v="Activo"/>
  </r>
  <r>
    <s v="Guzmán, Luis-ago-2024"/>
    <x v="7"/>
    <x v="11"/>
    <d v="2025-01-01T00:00:00"/>
    <x v="0"/>
    <b v="1"/>
    <m/>
    <x v="0"/>
    <x v="0"/>
    <m/>
    <n v="1"/>
    <m/>
    <n v="0"/>
    <x v="0"/>
    <s v="Activo"/>
    <s v="Activo"/>
  </r>
  <r>
    <s v="Hernández Arellano, Eligio-ago-2024"/>
    <x v="8"/>
    <x v="11"/>
    <d v="2024-08-01T00:00:00"/>
    <x v="0"/>
    <b v="1"/>
    <m/>
    <x v="2"/>
    <x v="67"/>
    <m/>
    <n v="1"/>
    <m/>
    <n v="0"/>
    <x v="0"/>
    <s v="Activo"/>
    <s v="Activo"/>
  </r>
  <r>
    <s v="Ledezma Lucio, Anita-ago-2024"/>
    <x v="9"/>
    <x v="11"/>
    <d v="2024-08-01T00:00:00"/>
    <x v="0"/>
    <b v="1"/>
    <m/>
    <x v="0"/>
    <x v="0"/>
    <m/>
    <n v="1"/>
    <m/>
    <n v="0"/>
    <x v="0"/>
    <s v="Activo"/>
    <s v="Activo"/>
  </r>
  <r>
    <s v="Poblano, Alicia de-ago-2024"/>
    <x v="10"/>
    <x v="11"/>
    <d v="2024-08-01T00:00:00"/>
    <x v="0"/>
    <b v="1"/>
    <m/>
    <x v="0"/>
    <x v="0"/>
    <m/>
    <n v="1"/>
    <m/>
    <n v="0"/>
    <x v="0"/>
    <s v="Activo"/>
    <s v="Activo"/>
  </r>
  <r>
    <s v="Poblano, José Aarón-ago-2024"/>
    <x v="11"/>
    <x v="11"/>
    <d v="2024-08-01T00:00:00"/>
    <x v="0"/>
    <b v="1"/>
    <m/>
    <x v="0"/>
    <x v="0"/>
    <m/>
    <n v="1"/>
    <m/>
    <n v="0"/>
    <x v="0"/>
    <s v="Activo"/>
    <s v="Activo"/>
  </r>
  <r>
    <s v="Reta Salas, Raymundo-ago-2024"/>
    <x v="12"/>
    <x v="11"/>
    <d v="2025-01-01T00:00:00"/>
    <x v="0"/>
    <b v="1"/>
    <m/>
    <x v="0"/>
    <x v="0"/>
    <m/>
    <n v="1"/>
    <m/>
    <n v="0"/>
    <x v="0"/>
    <s v="Activo"/>
    <s v="Activo"/>
  </r>
  <r>
    <s v="Reta, Claudia Jael Elizondo Vázquez de-ago-2024"/>
    <x v="13"/>
    <x v="11"/>
    <d v="2025-01-01T00:00:00"/>
    <x v="0"/>
    <b v="1"/>
    <m/>
    <x v="0"/>
    <x v="0"/>
    <m/>
    <n v="1"/>
    <m/>
    <n v="0"/>
    <x v="0"/>
    <s v="Activo"/>
    <s v="Activo"/>
  </r>
  <r>
    <s v="Reta, Ricardo-ago-2024"/>
    <x v="14"/>
    <x v="11"/>
    <d v="2025-01-01T00:00:00"/>
    <x v="0"/>
    <b v="1"/>
    <m/>
    <x v="0"/>
    <x v="0"/>
    <m/>
    <n v="1"/>
    <m/>
    <n v="0"/>
    <x v="0"/>
    <s v="Activo"/>
    <s v="Activo"/>
  </r>
  <r>
    <s v="Rocha, Aylin-ago-2024"/>
    <x v="98"/>
    <x v="11"/>
    <d v="2024-08-01T00:00:00"/>
    <x v="0"/>
    <b v="1"/>
    <m/>
    <x v="0"/>
    <x v="0"/>
    <m/>
    <n v="1"/>
    <m/>
    <n v="0"/>
    <x v="0"/>
    <s v="Activo"/>
    <s v="Activo"/>
  </r>
  <r>
    <s v="Rocha, Dulce de-ago-2024"/>
    <x v="15"/>
    <x v="11"/>
    <d v="2024-08-01T00:00:00"/>
    <x v="0"/>
    <b v="1"/>
    <m/>
    <x v="0"/>
    <x v="0"/>
    <s v="Embarazo"/>
    <n v="1"/>
    <m/>
    <n v="0"/>
    <x v="0"/>
    <s v="Activo"/>
    <s v="Activo"/>
  </r>
  <r>
    <s v="Rocha, Yusepe-ago-2024"/>
    <x v="16"/>
    <x v="11"/>
    <d v="2024-08-01T00:00:00"/>
    <x v="0"/>
    <b v="1"/>
    <m/>
    <x v="0"/>
    <x v="0"/>
    <m/>
    <n v="1"/>
    <m/>
    <n v="0"/>
    <x v="0"/>
    <s v="Activo"/>
    <s v="Activo"/>
  </r>
  <r>
    <s v="Rosas, Alejandra Zamudio de-ago-2024"/>
    <x v="17"/>
    <x v="11"/>
    <d v="2024-08-01T00:00:00"/>
    <x v="0"/>
    <b v="1"/>
    <m/>
    <x v="0"/>
    <x v="0"/>
    <m/>
    <n v="1"/>
    <m/>
    <n v="0"/>
    <x v="0"/>
    <s v="Activo"/>
    <s v="Activo"/>
  </r>
  <r>
    <s v="Soria Liguez, Jaime-ago-2024"/>
    <x v="18"/>
    <x v="11"/>
    <d v="2024-08-01T00:00:00"/>
    <x v="0"/>
    <b v="1"/>
    <n v="1"/>
    <x v="1"/>
    <x v="59"/>
    <m/>
    <n v="1"/>
    <m/>
    <n v="0"/>
    <x v="42"/>
    <s v="Activo"/>
    <s v="Activo"/>
  </r>
  <r>
    <s v="Soria Orozco, Guillermo Andrés-ago-2024"/>
    <x v="19"/>
    <x v="11"/>
    <d v="2024-08-01T00:00:00"/>
    <x v="0"/>
    <b v="1"/>
    <m/>
    <x v="0"/>
    <x v="0"/>
    <m/>
    <n v="1"/>
    <m/>
    <n v="0"/>
    <x v="0"/>
    <s v="Activo"/>
    <s v="Activo"/>
  </r>
  <r>
    <s v="Soria, Delia Ortega de-ago-2024"/>
    <x v="20"/>
    <x v="11"/>
    <d v="2024-08-01T00:00:00"/>
    <x v="0"/>
    <b v="1"/>
    <n v="1"/>
    <x v="1"/>
    <x v="23"/>
    <m/>
    <n v="1"/>
    <m/>
    <n v="0"/>
    <x v="7"/>
    <s v="Activo"/>
    <s v="Activo"/>
  </r>
  <r>
    <s v="Vázquez, Isabel Herrera de-ago-2024"/>
    <x v="21"/>
    <x v="11"/>
    <d v="2024-08-01T00:00:00"/>
    <x v="0"/>
    <b v="1"/>
    <m/>
    <x v="0"/>
    <x v="0"/>
    <m/>
    <n v="1"/>
    <m/>
    <n v="0"/>
    <x v="0"/>
    <s v="Activo"/>
    <s v="Activo"/>
  </r>
  <r>
    <s v="Zamudio García, Thalía Elizabeth-ago-2024"/>
    <x v="22"/>
    <x v="11"/>
    <d v="2024-08-01T00:00:00"/>
    <x v="0"/>
    <b v="1"/>
    <m/>
    <x v="0"/>
    <x v="0"/>
    <s v="Bebé recién nacida"/>
    <n v="1"/>
    <m/>
    <n v="0"/>
    <x v="0"/>
    <s v="Activo"/>
    <s v="Activo"/>
  </r>
  <r>
    <s v="Blanco, Isabel-ago-2024"/>
    <x v="23"/>
    <x v="11"/>
    <d v="2024-08-01T00:00:00"/>
    <x v="0"/>
    <b v="0"/>
    <m/>
    <x v="0"/>
    <x v="0"/>
    <s v="No tuvo actividad. Enferma."/>
    <n v="2"/>
    <m/>
    <n v="0"/>
    <x v="0"/>
    <s v="Activo"/>
    <s v="Activo"/>
  </r>
  <r>
    <s v="Dávila Cardiel, Isabella Giselle-ago-2024"/>
    <x v="99"/>
    <x v="11"/>
    <d v="2025-01-01T00:00:00"/>
    <x v="0"/>
    <b v="1"/>
    <m/>
    <x v="0"/>
    <x v="0"/>
    <m/>
    <n v="2"/>
    <m/>
    <n v="0"/>
    <x v="0"/>
    <s v=""/>
    <s v="Activo"/>
  </r>
  <r>
    <s v="Diosdado Torres, Margarita-ago-2024"/>
    <x v="24"/>
    <x v="11"/>
    <d v="2024-08-01T00:00:00"/>
    <x v="0"/>
    <b v="1"/>
    <m/>
    <x v="0"/>
    <x v="0"/>
    <m/>
    <n v="2"/>
    <m/>
    <n v="0"/>
    <x v="0"/>
    <s v="Activo"/>
    <s v="Activo"/>
  </r>
  <r>
    <s v="Gaytán Diosdado, Gloria-ago-2024"/>
    <x v="25"/>
    <x v="11"/>
    <d v="2024-08-01T00:00:00"/>
    <x v="0"/>
    <b v="1"/>
    <m/>
    <x v="0"/>
    <x v="0"/>
    <m/>
    <n v="2"/>
    <m/>
    <n v="0"/>
    <x v="0"/>
    <s v="Activo"/>
    <s v="Activo"/>
  </r>
  <r>
    <s v="Lázaro, Patricia de-ago-2024"/>
    <x v="26"/>
    <x v="11"/>
    <d v="2024-08-01T00:00:00"/>
    <x v="0"/>
    <b v="1"/>
    <m/>
    <x v="0"/>
    <x v="0"/>
    <m/>
    <n v="2"/>
    <m/>
    <n v="0"/>
    <x v="0"/>
    <s v="Activo"/>
    <s v="Activo"/>
  </r>
  <r>
    <s v="Liñán Cortina, Julia-ago-2024"/>
    <x v="27"/>
    <x v="11"/>
    <d v="2024-08-01T00:00:00"/>
    <x v="0"/>
    <b v="1"/>
    <n v="2"/>
    <x v="1"/>
    <x v="44"/>
    <m/>
    <n v="2"/>
    <m/>
    <n v="0"/>
    <x v="23"/>
    <s v="Activo"/>
    <s v="Activo"/>
  </r>
  <r>
    <s v="Martínez, Guadalupe de-ago-2024"/>
    <x v="28"/>
    <x v="11"/>
    <d v="2024-08-01T00:00:00"/>
    <x v="0"/>
    <b v="1"/>
    <m/>
    <x v="0"/>
    <x v="0"/>
    <m/>
    <n v="2"/>
    <m/>
    <n v="0"/>
    <x v="0"/>
    <s v="Activo"/>
    <s v="Activo"/>
  </r>
  <r>
    <s v="Martínez, Jesús Iván-ago-2024"/>
    <x v="29"/>
    <x v="11"/>
    <d v="2024-08-01T00:00:00"/>
    <x v="0"/>
    <b v="0"/>
    <m/>
    <x v="0"/>
    <x v="0"/>
    <m/>
    <n v="2"/>
    <m/>
    <n v="0"/>
    <x v="0"/>
    <s v="Activo"/>
    <s v="Activo"/>
  </r>
  <r>
    <s v="Medina Torres, Juan-ago-2024"/>
    <x v="30"/>
    <x v="11"/>
    <d v="2024-08-01T00:00:00"/>
    <x v="0"/>
    <b v="1"/>
    <m/>
    <x v="0"/>
    <x v="0"/>
    <m/>
    <n v="2"/>
    <m/>
    <n v="0"/>
    <x v="0"/>
    <s v="Activo"/>
    <s v="Activo"/>
  </r>
  <r>
    <s v="Medina, María Luisa Rodríguez Ornelas de-ago-2024"/>
    <x v="31"/>
    <x v="11"/>
    <d v="2024-08-01T00:00:00"/>
    <x v="0"/>
    <b v="1"/>
    <m/>
    <x v="0"/>
    <x v="0"/>
    <m/>
    <n v="2"/>
    <m/>
    <n v="0"/>
    <x v="0"/>
    <s v="Activo"/>
    <s v="Activo"/>
  </r>
  <r>
    <s v="Nieto, Alejandra de-ago-2024"/>
    <x v="32"/>
    <x v="11"/>
    <d v="2024-08-01T00:00:00"/>
    <x v="0"/>
    <b v="1"/>
    <m/>
    <x v="0"/>
    <x v="0"/>
    <m/>
    <n v="2"/>
    <m/>
    <n v="0"/>
    <x v="0"/>
    <s v="Activo"/>
    <s v="Activo"/>
  </r>
  <r>
    <s v="Orduño Garza, Juan-ago-2024"/>
    <x v="33"/>
    <x v="11"/>
    <d v="2024-08-01T00:00:00"/>
    <x v="0"/>
    <b v="1"/>
    <m/>
    <x v="0"/>
    <x v="0"/>
    <m/>
    <n v="2"/>
    <m/>
    <n v="0"/>
    <x v="0"/>
    <s v="Activo"/>
    <s v="Activo"/>
  </r>
  <r>
    <s v="Orduño Molina, Jerome-ago-2024"/>
    <x v="34"/>
    <x v="11"/>
    <d v="2024-08-01T00:00:00"/>
    <x v="0"/>
    <b v="1"/>
    <m/>
    <x v="0"/>
    <x v="0"/>
    <m/>
    <n v="2"/>
    <m/>
    <n v="0"/>
    <x v="0"/>
    <s v="Activo"/>
    <s v="Activo"/>
  </r>
  <r>
    <s v="Orduño Molina, Jonathan Israel-ago-2024"/>
    <x v="35"/>
    <x v="11"/>
    <d v="2024-08-01T00:00:00"/>
    <x v="0"/>
    <b v="1"/>
    <m/>
    <x v="1"/>
    <x v="20"/>
    <m/>
    <n v="2"/>
    <m/>
    <n v="0"/>
    <x v="6"/>
    <s v="Activo"/>
    <s v="Activo"/>
  </r>
  <r>
    <s v="Orduño, Debany Cortinas Delgadillo de-ago-2024"/>
    <x v="36"/>
    <x v="11"/>
    <d v="2024-08-01T00:00:00"/>
    <x v="0"/>
    <b v="1"/>
    <m/>
    <x v="1"/>
    <x v="20"/>
    <m/>
    <n v="2"/>
    <m/>
    <n v="0"/>
    <x v="6"/>
    <s v="Activo"/>
    <s v="Activo"/>
  </r>
  <r>
    <s v="Orduño, Joshua-ago-2024"/>
    <x v="37"/>
    <x v="11"/>
    <d v="2024-08-01T00:00:00"/>
    <x v="0"/>
    <b v="1"/>
    <m/>
    <x v="0"/>
    <x v="0"/>
    <m/>
    <n v="2"/>
    <m/>
    <n v="0"/>
    <x v="0"/>
    <s v="Activo"/>
    <s v="Activo"/>
  </r>
  <r>
    <s v="Orduño, Nora de-ago-2024"/>
    <x v="38"/>
    <x v="11"/>
    <d v="2024-08-01T00:00:00"/>
    <x v="0"/>
    <b v="1"/>
    <m/>
    <x v="0"/>
    <x v="0"/>
    <m/>
    <n v="2"/>
    <m/>
    <n v="0"/>
    <x v="0"/>
    <s v="Activo"/>
    <s v="Activo"/>
  </r>
  <r>
    <s v="Robles, Teresa-ago-2024"/>
    <x v="39"/>
    <x v="11"/>
    <d v="2025-01-01T00:00:00"/>
    <x v="0"/>
    <b v="1"/>
    <m/>
    <x v="0"/>
    <x v="0"/>
    <m/>
    <n v="2"/>
    <m/>
    <n v="0"/>
    <x v="0"/>
    <s v="Activo"/>
    <s v="Activo"/>
  </r>
  <r>
    <s v="Rodríguez, Bertha-ago-2024"/>
    <x v="40"/>
    <x v="11"/>
    <d v="2024-08-01T00:00:00"/>
    <x v="0"/>
    <b v="1"/>
    <m/>
    <x v="0"/>
    <x v="0"/>
    <m/>
    <n v="2"/>
    <m/>
    <n v="0"/>
    <x v="0"/>
    <s v="Activo"/>
    <s v="Activo"/>
  </r>
  <r>
    <s v="Ruíz Aldaco, Alan Israel-ago-2024"/>
    <x v="41"/>
    <x v="11"/>
    <d v="2024-08-01T00:00:00"/>
    <x v="0"/>
    <b v="1"/>
    <n v="1"/>
    <x v="1"/>
    <x v="20"/>
    <s v="Mtto. y EPC: 5 hrs. Acred.: 5 hrs."/>
    <n v="2"/>
    <n v="5"/>
    <n v="5"/>
    <x v="2"/>
    <s v="Activo"/>
    <s v="Activo"/>
  </r>
  <r>
    <s v="Ruíz, Merary Rubí Sánchez Sosa de-ago-2024"/>
    <x v="42"/>
    <x v="11"/>
    <d v="2024-08-01T00:00:00"/>
    <x v="0"/>
    <b v="1"/>
    <m/>
    <x v="1"/>
    <x v="61"/>
    <s v="Mtto. y EPC: 5 hrs. Acred.: 5 hrs."/>
    <n v="2"/>
    <m/>
    <n v="0"/>
    <x v="45"/>
    <s v="Activo"/>
    <s v="Activo"/>
  </r>
  <r>
    <s v="Serrano, Beatriz Adriana Vázquez Reynoso de-ago-2024"/>
    <x v="43"/>
    <x v="11"/>
    <d v="2024-08-01T00:00:00"/>
    <x v="0"/>
    <b v="1"/>
    <m/>
    <x v="0"/>
    <x v="0"/>
    <m/>
    <n v="2"/>
    <m/>
    <n v="0"/>
    <x v="0"/>
    <s v="Activo"/>
    <s v="Activo"/>
  </r>
  <r>
    <s v="Acevedo, María Antonia Martínez Alamilla de-ago-2024"/>
    <x v="45"/>
    <x v="11"/>
    <d v="2024-08-01T00:00:00"/>
    <x v="0"/>
    <b v="1"/>
    <m/>
    <x v="0"/>
    <x v="0"/>
    <m/>
    <n v="3"/>
    <m/>
    <n v="0"/>
    <x v="0"/>
    <s v="Activo"/>
    <s v="Activo"/>
  </r>
  <r>
    <s v="Bello, Reina-ago-2024"/>
    <x v="46"/>
    <x v="11"/>
    <d v="2024-08-01T00:00:00"/>
    <x v="0"/>
    <b v="1"/>
    <m/>
    <x v="0"/>
    <x v="0"/>
    <m/>
    <n v="3"/>
    <m/>
    <n v="0"/>
    <x v="0"/>
    <s v="Activo"/>
    <s v="Activo"/>
  </r>
  <r>
    <s v="Contreras, Elida-ago-2024"/>
    <x v="47"/>
    <x v="11"/>
    <d v="2024-08-01T00:00:00"/>
    <x v="0"/>
    <b v="1"/>
    <m/>
    <x v="0"/>
    <x v="0"/>
    <m/>
    <n v="3"/>
    <m/>
    <n v="0"/>
    <x v="0"/>
    <s v="Activo"/>
    <s v="Activo"/>
  </r>
  <r>
    <s v="Delgado Guerrero, María Magdalena-ago-2024"/>
    <x v="48"/>
    <x v="11"/>
    <d v="2024-08-01T00:00:00"/>
    <x v="0"/>
    <b v="1"/>
    <m/>
    <x v="0"/>
    <x v="0"/>
    <m/>
    <n v="3"/>
    <m/>
    <n v="0"/>
    <x v="0"/>
    <s v="Activo"/>
    <s v="Activo"/>
  </r>
  <r>
    <s v="Faz Castañeda, José Alfredo-ago-2024"/>
    <x v="49"/>
    <x v="11"/>
    <d v="2024-08-01T00:00:00"/>
    <x v="0"/>
    <b v="1"/>
    <m/>
    <x v="2"/>
    <x v="67"/>
    <m/>
    <n v="3"/>
    <m/>
    <n v="0"/>
    <x v="0"/>
    <s v="Activo"/>
    <s v="Activo"/>
  </r>
  <r>
    <s v="Faz, Marinela Castañeda Arteaga de-ago-2024"/>
    <x v="50"/>
    <x v="11"/>
    <d v="2024-08-01T00:00:00"/>
    <x v="0"/>
    <b v="1"/>
    <n v="3"/>
    <x v="1"/>
    <x v="69"/>
    <m/>
    <n v="3"/>
    <m/>
    <n v="0"/>
    <x v="52"/>
    <s v="Activo"/>
    <s v="Activo"/>
  </r>
  <r>
    <s v="Gámez Montoya, Abel-ago-2024"/>
    <x v="51"/>
    <x v="11"/>
    <d v="2024-08-01T00:00:00"/>
    <x v="0"/>
    <b v="1"/>
    <m/>
    <x v="0"/>
    <x v="0"/>
    <m/>
    <n v="3"/>
    <m/>
    <n v="0"/>
    <x v="0"/>
    <s v="Activo"/>
    <s v="Activo"/>
  </r>
  <r>
    <s v="Gámez, Viridiana de-ago-2024"/>
    <x v="52"/>
    <x v="11"/>
    <d v="2024-08-01T00:00:00"/>
    <x v="0"/>
    <b v="1"/>
    <m/>
    <x v="0"/>
    <x v="0"/>
    <m/>
    <n v="3"/>
    <m/>
    <n v="0"/>
    <x v="0"/>
    <s v="Activo"/>
    <s v="Activo"/>
  </r>
  <r>
    <s v="García Rodarte, Marco Antonio-ago-2024"/>
    <x v="53"/>
    <x v="11"/>
    <d v="2024-08-01T00:00:00"/>
    <x v="0"/>
    <b v="1"/>
    <m/>
    <x v="0"/>
    <x v="0"/>
    <m/>
    <n v="3"/>
    <m/>
    <n v="0"/>
    <x v="0"/>
    <s v="Activo"/>
    <s v="Activo"/>
  </r>
  <r>
    <s v="García, Rosa María Rodarte de-ago-2024"/>
    <x v="54"/>
    <x v="11"/>
    <d v="2024-08-01T00:00:00"/>
    <x v="0"/>
    <b v="1"/>
    <m/>
    <x v="0"/>
    <x v="0"/>
    <m/>
    <n v="3"/>
    <m/>
    <n v="0"/>
    <x v="0"/>
    <s v="Activo"/>
    <s v="Activo"/>
  </r>
  <r>
    <s v="Guerra, Lucy-ago-2024"/>
    <x v="55"/>
    <x v="11"/>
    <d v="2024-08-01T00:00:00"/>
    <x v="0"/>
    <b v="1"/>
    <m/>
    <x v="0"/>
    <x v="0"/>
    <m/>
    <n v="3"/>
    <m/>
    <n v="0"/>
    <x v="0"/>
    <s v="Activo"/>
    <s v="Activo"/>
  </r>
  <r>
    <s v="Lara Alemán, Linda Sarahí-ago-2024"/>
    <x v="56"/>
    <x v="11"/>
    <d v="2024-08-01T00:00:00"/>
    <x v="0"/>
    <b v="1"/>
    <m/>
    <x v="0"/>
    <x v="0"/>
    <m/>
    <n v="3"/>
    <m/>
    <n v="0"/>
    <x v="0"/>
    <s v="Activo"/>
    <s v="Activo"/>
  </r>
  <r>
    <s v="Lara Alemán, Maydi Merari-ago-2024"/>
    <x v="57"/>
    <x v="11"/>
    <d v="2024-08-01T00:00:00"/>
    <x v="0"/>
    <b v="1"/>
    <m/>
    <x v="0"/>
    <x v="0"/>
    <m/>
    <n v="3"/>
    <m/>
    <n v="0"/>
    <x v="0"/>
    <s v="Activo"/>
    <s v="Activo"/>
  </r>
  <r>
    <s v="Lara Enriquez, José Mario-ago-2024"/>
    <x v="58"/>
    <x v="11"/>
    <d v="2024-08-01T00:00:00"/>
    <x v="0"/>
    <b v="1"/>
    <m/>
    <x v="1"/>
    <x v="43"/>
    <s v="S. A. 28 hrs. Acred.: 28 hrs."/>
    <n v="3"/>
    <n v="28"/>
    <n v="28"/>
    <x v="1"/>
    <s v="Activo"/>
    <s v="Activo"/>
  </r>
  <r>
    <s v="Lara, María del Refugio Alemán de-ago-2024"/>
    <x v="59"/>
    <x v="11"/>
    <d v="2024-08-01T00:00:00"/>
    <x v="0"/>
    <b v="1"/>
    <m/>
    <x v="0"/>
    <x v="0"/>
    <m/>
    <n v="3"/>
    <m/>
    <n v="0"/>
    <x v="0"/>
    <s v="Activo"/>
    <s v="Activo"/>
  </r>
  <r>
    <s v="Molina Durán, Gloria-ago-2024"/>
    <x v="60"/>
    <x v="11"/>
    <d v="2024-08-01T00:00:00"/>
    <x v="0"/>
    <b v="1"/>
    <n v="5"/>
    <x v="1"/>
    <x v="58"/>
    <m/>
    <n v="3"/>
    <m/>
    <n v="0"/>
    <x v="41"/>
    <s v="Activo"/>
    <s v="Activo"/>
  </r>
  <r>
    <s v="Ordoñez, María de la Cruz Corona Zepeda de-ago-2024"/>
    <x v="61"/>
    <x v="11"/>
    <d v="2024-08-01T00:00:00"/>
    <x v="0"/>
    <b v="1"/>
    <m/>
    <x v="0"/>
    <x v="0"/>
    <m/>
    <n v="3"/>
    <m/>
    <n v="0"/>
    <x v="0"/>
    <s v="Activo"/>
    <s v="Activo"/>
  </r>
  <r>
    <s v="Peña, Eliezer-ago-2024"/>
    <x v="62"/>
    <x v="11"/>
    <d v="2024-08-01T00:00:00"/>
    <x v="0"/>
    <b v="1"/>
    <m/>
    <x v="0"/>
    <x v="0"/>
    <m/>
    <n v="3"/>
    <m/>
    <n v="0"/>
    <x v="0"/>
    <s v="Activo"/>
    <s v="Activo"/>
  </r>
  <r>
    <s v="Peña, Jessica de-ago-2024"/>
    <x v="63"/>
    <x v="11"/>
    <d v="2024-08-01T00:00:00"/>
    <x v="0"/>
    <b v="1"/>
    <m/>
    <x v="0"/>
    <x v="0"/>
    <m/>
    <n v="3"/>
    <m/>
    <n v="0"/>
    <x v="0"/>
    <s v="Activo"/>
    <s v="Activo"/>
  </r>
  <r>
    <s v="Rdz Salazar, Yaretzi-ago-2024"/>
    <x v="65"/>
    <x v="11"/>
    <d v="2024-08-01T00:00:00"/>
    <x v="0"/>
    <b v="1"/>
    <m/>
    <x v="0"/>
    <x v="0"/>
    <m/>
    <n v="3"/>
    <m/>
    <n v="0"/>
    <x v="0"/>
    <s v="Activo"/>
    <s v="Activo"/>
  </r>
  <r>
    <s v="Rebolloso, Perla-ago-2024"/>
    <x v="66"/>
    <x v="11"/>
    <d v="2024-08-01T00:00:00"/>
    <x v="0"/>
    <b v="1"/>
    <m/>
    <x v="0"/>
    <x v="0"/>
    <m/>
    <n v="3"/>
    <m/>
    <n v="0"/>
    <x v="0"/>
    <s v="Activo"/>
    <s v="Activo"/>
  </r>
  <r>
    <s v="Salazar, Alicia de-ago-2024"/>
    <x v="67"/>
    <x v="11"/>
    <d v="2024-08-01T00:00:00"/>
    <x v="0"/>
    <b v="1"/>
    <m/>
    <x v="0"/>
    <x v="0"/>
    <m/>
    <n v="3"/>
    <m/>
    <n v="0"/>
    <x v="0"/>
    <s v="Activo"/>
    <s v="Activo"/>
  </r>
  <r>
    <s v="Soto Morales, Magdaleno-ago-2024"/>
    <x v="68"/>
    <x v="11"/>
    <d v="2025-01-01T00:00:00"/>
    <x v="0"/>
    <b v="1"/>
    <m/>
    <x v="0"/>
    <x v="0"/>
    <m/>
    <n v="3"/>
    <m/>
    <n v="0"/>
    <x v="0"/>
    <s v="Activo"/>
    <s v="Activo"/>
  </r>
  <r>
    <s v="Soto, María Antonieta de-ago-2024"/>
    <x v="69"/>
    <x v="11"/>
    <d v="2025-01-01T00:00:00"/>
    <x v="0"/>
    <b v="1"/>
    <m/>
    <x v="0"/>
    <x v="0"/>
    <m/>
    <n v="3"/>
    <m/>
    <n v="0"/>
    <x v="0"/>
    <s v="Activo"/>
    <s v="Activo"/>
  </r>
  <r>
    <s v="Vidal Muñoz, Benjamín-ago-2024"/>
    <x v="70"/>
    <x v="11"/>
    <d v="2024-08-01T00:00:00"/>
    <x v="0"/>
    <b v="1"/>
    <n v="1"/>
    <x v="1"/>
    <x v="44"/>
    <m/>
    <n v="3"/>
    <m/>
    <n v="0"/>
    <x v="23"/>
    <s v="Activo"/>
    <s v="Activo"/>
  </r>
  <r>
    <s v="Vidal, María Teresa Villanueva Rodríguez de-ago-2024"/>
    <x v="71"/>
    <x v="11"/>
    <d v="2024-08-01T00:00:00"/>
    <x v="0"/>
    <b v="1"/>
    <m/>
    <x v="0"/>
    <x v="0"/>
    <m/>
    <n v="3"/>
    <m/>
    <n v="0"/>
    <x v="0"/>
    <s v="Activo"/>
    <s v="Activo"/>
  </r>
  <r>
    <s v="Zúñiga, Juanita-ago-2024"/>
    <x v="72"/>
    <x v="11"/>
    <d v="2024-08-01T00:00:00"/>
    <x v="0"/>
    <b v="1"/>
    <m/>
    <x v="2"/>
    <x v="18"/>
    <m/>
    <n v="3"/>
    <m/>
    <n v="0"/>
    <x v="0"/>
    <s v="Activo"/>
    <s v="Activo"/>
  </r>
  <r>
    <s v="Campos Solis, Octavia-ago-2024"/>
    <x v="73"/>
    <x v="11"/>
    <d v="2024-08-01T00:00:00"/>
    <x v="0"/>
    <b v="1"/>
    <m/>
    <x v="0"/>
    <x v="0"/>
    <m/>
    <n v="4"/>
    <m/>
    <n v="0"/>
    <x v="0"/>
    <s v="Activo"/>
    <s v="Activo"/>
  </r>
  <r>
    <s v="Carreón Galindo, Octavio-ago-2024"/>
    <x v="74"/>
    <x v="11"/>
    <d v="2024-08-01T00:00:00"/>
    <x v="0"/>
    <b v="1"/>
    <m/>
    <x v="0"/>
    <x v="0"/>
    <m/>
    <n v="4"/>
    <m/>
    <n v="0"/>
    <x v="0"/>
    <s v="Activo"/>
    <s v="Activo"/>
  </r>
  <r>
    <s v="Carreón, Karina Marlene Silva Gutiérrez de-ago-2024"/>
    <x v="75"/>
    <x v="11"/>
    <d v="2024-08-01T00:00:00"/>
    <x v="0"/>
    <b v="1"/>
    <m/>
    <x v="1"/>
    <x v="10"/>
    <m/>
    <n v="4"/>
    <m/>
    <n v="0"/>
    <x v="19"/>
    <s v="Activo"/>
    <s v="Activo"/>
  </r>
  <r>
    <s v="de la Fuente Gallardo, José Samuel-ago-2024"/>
    <x v="76"/>
    <x v="11"/>
    <d v="2024-08-01T00:00:00"/>
    <x v="0"/>
    <b v="1"/>
    <m/>
    <x v="0"/>
    <x v="0"/>
    <m/>
    <n v="4"/>
    <m/>
    <n v="0"/>
    <x v="0"/>
    <s v="Activo"/>
    <s v="Activo"/>
  </r>
  <r>
    <s v="de la Fuente, Leticia de-ago-2024"/>
    <x v="77"/>
    <x v="11"/>
    <d v="2024-08-01T00:00:00"/>
    <x v="0"/>
    <b v="1"/>
    <m/>
    <x v="0"/>
    <x v="0"/>
    <m/>
    <n v="4"/>
    <m/>
    <n v="0"/>
    <x v="0"/>
    <s v="Activo"/>
    <s v="Activo"/>
  </r>
  <r>
    <s v="de Santiago Marrero, María de la Luz-ago-2024"/>
    <x v="78"/>
    <x v="11"/>
    <d v="2024-08-01T00:00:00"/>
    <x v="0"/>
    <b v="1"/>
    <m/>
    <x v="0"/>
    <x v="0"/>
    <m/>
    <n v="4"/>
    <m/>
    <n v="0"/>
    <x v="0"/>
    <s v="Activo"/>
    <s v="Activo"/>
  </r>
  <r>
    <s v="Garza Rodríguez, Daniel-ago-2024"/>
    <x v="79"/>
    <x v="11"/>
    <d v="2024-08-01T00:00:00"/>
    <x v="0"/>
    <b v="1"/>
    <n v="2"/>
    <x v="1"/>
    <x v="39"/>
    <m/>
    <n v="4"/>
    <m/>
    <n v="0"/>
    <x v="16"/>
    <s v="Activo"/>
    <s v="Activo"/>
  </r>
  <r>
    <s v="Garza Salazar, Olivia-ago-2024"/>
    <x v="80"/>
    <x v="11"/>
    <d v="2024-08-01T00:00:00"/>
    <x v="0"/>
    <b v="1"/>
    <m/>
    <x v="0"/>
    <x v="0"/>
    <m/>
    <n v="4"/>
    <m/>
    <n v="0"/>
    <x v="0"/>
    <s v="Activo"/>
    <s v="Activo"/>
  </r>
  <r>
    <s v="Garza, María Magdalena Coronado Salas de-ago-2024"/>
    <x v="81"/>
    <x v="11"/>
    <d v="2024-08-01T00:00:00"/>
    <x v="0"/>
    <b v="1"/>
    <n v="2"/>
    <x v="1"/>
    <x v="52"/>
    <m/>
    <n v="4"/>
    <m/>
    <n v="0"/>
    <x v="32"/>
    <s v="Activo"/>
    <s v="Activo"/>
  </r>
  <r>
    <s v="Marroquín Villarreal, José Alben-ago-2024"/>
    <x v="82"/>
    <x v="11"/>
    <d v="2024-08-01T00:00:00"/>
    <x v="0"/>
    <b v="1"/>
    <m/>
    <x v="0"/>
    <x v="0"/>
    <m/>
    <n v="4"/>
    <m/>
    <n v="0"/>
    <x v="0"/>
    <s v="Activo"/>
    <s v="Activo"/>
  </r>
  <r>
    <s v="Marroquín, Maria de Jesús Sánchez de-ago-2024"/>
    <x v="83"/>
    <x v="11"/>
    <d v="2024-08-01T00:00:00"/>
    <x v="0"/>
    <b v="1"/>
    <m/>
    <x v="0"/>
    <x v="0"/>
    <m/>
    <n v="4"/>
    <m/>
    <n v="0"/>
    <x v="0"/>
    <s v="Activo"/>
    <s v="Activo"/>
  </r>
  <r>
    <s v="Martínez Rodríguez, María del Socorro-ago-2024"/>
    <x v="84"/>
    <x v="11"/>
    <d v="2024-08-01T00:00:00"/>
    <x v="0"/>
    <b v="1"/>
    <m/>
    <x v="0"/>
    <x v="0"/>
    <m/>
    <n v="4"/>
    <m/>
    <n v="0"/>
    <x v="0"/>
    <s v="Activo"/>
    <s v="Activo"/>
  </r>
  <r>
    <s v="Medina Moreno, Daniel-ago-2024"/>
    <x v="85"/>
    <x v="11"/>
    <d v="2024-08-01T00:00:00"/>
    <x v="0"/>
    <b v="1"/>
    <m/>
    <x v="0"/>
    <x v="0"/>
    <m/>
    <n v="4"/>
    <m/>
    <n v="0"/>
    <x v="0"/>
    <s v="Activo"/>
    <s v="Activo"/>
  </r>
  <r>
    <s v="Medina Oviedo, Scarlett Scilanie-ago-2024"/>
    <x v="86"/>
    <x v="11"/>
    <d v="2024-08-01T00:00:00"/>
    <x v="0"/>
    <b v="1"/>
    <m/>
    <x v="0"/>
    <x v="0"/>
    <m/>
    <n v="4"/>
    <m/>
    <n v="0"/>
    <x v="0"/>
    <s v="Activo"/>
    <s v="Activo"/>
  </r>
  <r>
    <s v="Medina, Priscila Raquel Oviedo Canizales de-ago-2024"/>
    <x v="87"/>
    <x v="11"/>
    <d v="2024-08-01T00:00:00"/>
    <x v="0"/>
    <b v="1"/>
    <n v="6"/>
    <x v="1"/>
    <x v="64"/>
    <m/>
    <n v="4"/>
    <m/>
    <n v="0"/>
    <x v="49"/>
    <s v="Activo"/>
    <s v="Activo"/>
  </r>
  <r>
    <s v="Méndez Pardo, Jesús-ago-2024"/>
    <x v="88"/>
    <x v="11"/>
    <d v="2024-08-01T00:00:00"/>
    <x v="0"/>
    <b v="1"/>
    <n v="1"/>
    <x v="0"/>
    <x v="0"/>
    <m/>
    <n v="4"/>
    <m/>
    <n v="0"/>
    <x v="0"/>
    <s v="Activo"/>
    <s v="Activo"/>
  </r>
  <r>
    <s v="Méndez, María Enriqueta García Estrada de-ago-2024"/>
    <x v="89"/>
    <x v="11"/>
    <d v="2024-08-01T00:00:00"/>
    <x v="0"/>
    <b v="1"/>
    <m/>
    <x v="0"/>
    <x v="0"/>
    <m/>
    <n v="4"/>
    <m/>
    <n v="0"/>
    <x v="0"/>
    <s v="Activo"/>
    <s v="Activo"/>
  </r>
  <r>
    <s v="Olivo, Diana Elizabeth Marroquín de-ago-2024"/>
    <x v="90"/>
    <x v="11"/>
    <d v="2024-08-01T00:00:00"/>
    <x v="0"/>
    <b v="1"/>
    <m/>
    <x v="0"/>
    <x v="0"/>
    <m/>
    <n v="4"/>
    <m/>
    <n v="0"/>
    <x v="0"/>
    <s v="Activo"/>
    <s v="Activo"/>
  </r>
  <r>
    <s v="Puebla Martínez, Luis Octavio-ago-2024"/>
    <x v="91"/>
    <x v="11"/>
    <d v="2024-08-01T00:00:00"/>
    <x v="0"/>
    <b v="1"/>
    <m/>
    <x v="0"/>
    <x v="0"/>
    <m/>
    <n v="4"/>
    <m/>
    <n v="0"/>
    <x v="0"/>
    <s v="Activo"/>
    <s v="Activo"/>
  </r>
  <r>
    <s v="Sifuentes, Irene Salas Álvarez de-ago-2024"/>
    <x v="92"/>
    <x v="11"/>
    <d v="2024-08-01T00:00:00"/>
    <x v="0"/>
    <b v="1"/>
    <m/>
    <x v="1"/>
    <x v="70"/>
    <m/>
    <n v="4"/>
    <m/>
    <n v="0"/>
    <x v="54"/>
    <s v="Activo"/>
    <s v="Activo"/>
  </r>
  <r>
    <s v="Silva, Luis-ago-2024"/>
    <x v="93"/>
    <x v="11"/>
    <d v="2024-08-01T00:00:00"/>
    <x v="0"/>
    <b v="0"/>
    <m/>
    <x v="0"/>
    <x v="0"/>
    <m/>
    <n v="4"/>
    <m/>
    <n v="0"/>
    <x v="0"/>
    <s v="Activo"/>
    <s v="Activo"/>
  </r>
  <r>
    <s v="Silva, Patricia de-ago-2024"/>
    <x v="94"/>
    <x v="11"/>
    <d v="2024-08-01T00:00:00"/>
    <x v="0"/>
    <b v="1"/>
    <m/>
    <x v="0"/>
    <x v="0"/>
    <m/>
    <n v="4"/>
    <m/>
    <n v="0"/>
    <x v="0"/>
    <s v="Activo"/>
    <s v="Activo"/>
  </r>
  <r>
    <s v="Zamudio, Dolores García de-ago-2024"/>
    <x v="95"/>
    <x v="11"/>
    <d v="2024-08-01T00:00:00"/>
    <x v="0"/>
    <b v="1"/>
    <m/>
    <x v="0"/>
    <x v="0"/>
    <m/>
    <n v="4"/>
    <m/>
    <n v="0"/>
    <x v="0"/>
    <s v="Activo"/>
    <s v="Activo"/>
  </r>
  <r>
    <s v="Zamudio, Dulce-ago-2024"/>
    <x v="96"/>
    <x v="11"/>
    <d v="2024-08-01T00:00:00"/>
    <x v="0"/>
    <b v="1"/>
    <m/>
    <x v="0"/>
    <x v="0"/>
    <m/>
    <n v="4"/>
    <m/>
    <n v="0"/>
    <x v="0"/>
    <s v="Activo"/>
    <s v="Activo"/>
  </r>
  <r>
    <s v="Almaráz Bocanegra, Silvino-sep-2024"/>
    <x v="0"/>
    <x v="12"/>
    <d v="2024-09-01T00:00:00"/>
    <x v="1"/>
    <b v="1"/>
    <m/>
    <x v="0"/>
    <x v="0"/>
    <m/>
    <n v="1"/>
    <m/>
    <n v="0"/>
    <x v="0"/>
    <s v="Activo"/>
    <s v="Activo"/>
  </r>
  <r>
    <s v="Carriega, Flor de-sep-2024"/>
    <x v="1"/>
    <x v="12"/>
    <d v="2024-09-01T00:00:00"/>
    <x v="1"/>
    <b v="1"/>
    <m/>
    <x v="0"/>
    <x v="0"/>
    <m/>
    <n v="1"/>
    <m/>
    <n v="0"/>
    <x v="0"/>
    <s v="Activo"/>
    <s v="Activo"/>
  </r>
  <r>
    <s v="Castro Moreno, Modesto-sep-2024"/>
    <x v="2"/>
    <x v="12"/>
    <d v="2024-09-01T00:00:00"/>
    <x v="1"/>
    <b v="1"/>
    <m/>
    <x v="0"/>
    <x v="1"/>
    <m/>
    <n v="1"/>
    <m/>
    <n v="0"/>
    <x v="0"/>
    <s v="Activo"/>
    <s v="Activo"/>
  </r>
  <r>
    <s v="Castro, Blanca Estela Navarro Pimentel de-sep-2024"/>
    <x v="3"/>
    <x v="12"/>
    <d v="2024-09-01T00:00:00"/>
    <x v="1"/>
    <b v="1"/>
    <m/>
    <x v="0"/>
    <x v="1"/>
    <m/>
    <n v="1"/>
    <m/>
    <n v="0"/>
    <x v="0"/>
    <s v="Activo"/>
    <s v="Activo"/>
  </r>
  <r>
    <s v="Chávez Castillo, René-sep-2024"/>
    <x v="100"/>
    <x v="12"/>
    <d v="2024-09-01T00:00:00"/>
    <x v="1"/>
    <b v="0"/>
    <m/>
    <x v="0"/>
    <x v="0"/>
    <m/>
    <n v="1"/>
    <m/>
    <n v="0"/>
    <x v="0"/>
    <s v=""/>
    <s v="Inactivo"/>
  </r>
  <r>
    <s v="Chávez, Karina de-sep-2024"/>
    <x v="101"/>
    <x v="12"/>
    <d v="2024-09-01T00:00:00"/>
    <x v="1"/>
    <b v="0"/>
    <m/>
    <x v="0"/>
    <x v="0"/>
    <m/>
    <e v="#N/A"/>
    <m/>
    <n v="0"/>
    <x v="0"/>
    <s v=""/>
    <s v="Inactivo"/>
  </r>
  <r>
    <s v="García, Alicia Martínez de-sep-2024"/>
    <x v="4"/>
    <x v="12"/>
    <d v="2024-09-01T00:00:00"/>
    <x v="1"/>
    <b v="1"/>
    <m/>
    <x v="0"/>
    <x v="0"/>
    <m/>
    <n v="1"/>
    <m/>
    <n v="0"/>
    <x v="0"/>
    <s v="Activo"/>
    <s v="Activo"/>
  </r>
  <r>
    <s v="García, Mayra-sep-2024"/>
    <x v="5"/>
    <x v="12"/>
    <d v="2024-09-01T00:00:00"/>
    <x v="1"/>
    <b v="1"/>
    <m/>
    <x v="0"/>
    <x v="0"/>
    <m/>
    <n v="1"/>
    <m/>
    <n v="0"/>
    <x v="0"/>
    <s v="Activo"/>
    <s v="Activo"/>
  </r>
  <r>
    <s v="Garnica Treviño, Irma-sep-2024"/>
    <x v="6"/>
    <x v="12"/>
    <d v="2024-09-01T00:00:00"/>
    <x v="1"/>
    <b v="1"/>
    <m/>
    <x v="0"/>
    <x v="0"/>
    <m/>
    <n v="1"/>
    <m/>
    <n v="0"/>
    <x v="0"/>
    <s v="Activo"/>
    <s v="Activo"/>
  </r>
  <r>
    <s v="Guzmán, Luis-sep-2024"/>
    <x v="7"/>
    <x v="12"/>
    <d v="2025-01-01T00:00:00"/>
    <x v="1"/>
    <b v="1"/>
    <m/>
    <x v="0"/>
    <x v="0"/>
    <m/>
    <n v="1"/>
    <m/>
    <n v="0"/>
    <x v="0"/>
    <s v="Activo"/>
    <s v="Activo"/>
  </r>
  <r>
    <s v="Hernández Arellano, Eligio-sep-2024"/>
    <x v="8"/>
    <x v="12"/>
    <d v="2024-09-01T00:00:00"/>
    <x v="1"/>
    <b v="1"/>
    <n v="1"/>
    <x v="2"/>
    <x v="16"/>
    <m/>
    <n v="1"/>
    <m/>
    <n v="0"/>
    <x v="0"/>
    <s v="Activo"/>
    <s v="Activo"/>
  </r>
  <r>
    <s v="Ledezma Lucio, Anita-sep-2024"/>
    <x v="9"/>
    <x v="12"/>
    <d v="2024-09-01T00:00:00"/>
    <x v="1"/>
    <b v="1"/>
    <m/>
    <x v="2"/>
    <x v="50"/>
    <m/>
    <n v="1"/>
    <m/>
    <n v="0"/>
    <x v="0"/>
    <s v="Activo"/>
    <s v="Activo"/>
  </r>
  <r>
    <s v="Poblano, Alicia de-sep-2024"/>
    <x v="10"/>
    <x v="12"/>
    <d v="2024-09-01T00:00:00"/>
    <x v="1"/>
    <b v="1"/>
    <m/>
    <x v="0"/>
    <x v="0"/>
    <m/>
    <n v="1"/>
    <m/>
    <n v="0"/>
    <x v="0"/>
    <s v="Activo"/>
    <s v="Activo"/>
  </r>
  <r>
    <s v="Poblano, José Aarón-sep-2024"/>
    <x v="11"/>
    <x v="12"/>
    <d v="2025-01-01T00:00:00"/>
    <x v="1"/>
    <b v="1"/>
    <m/>
    <x v="0"/>
    <x v="0"/>
    <m/>
    <n v="1"/>
    <m/>
    <n v="0"/>
    <x v="0"/>
    <s v="Activo"/>
    <s v="Activo"/>
  </r>
  <r>
    <s v="Reta Salas, Raymundo-sep-2024"/>
    <x v="12"/>
    <x v="12"/>
    <d v="2025-01-01T00:00:00"/>
    <x v="1"/>
    <b v="1"/>
    <m/>
    <x v="0"/>
    <x v="0"/>
    <m/>
    <n v="1"/>
    <m/>
    <n v="0"/>
    <x v="0"/>
    <s v="Activo"/>
    <s v="Activo"/>
  </r>
  <r>
    <s v="Reta, Claudia Jael Elizondo Vázquez de-sep-2024"/>
    <x v="13"/>
    <x v="12"/>
    <d v="2025-01-01T00:00:00"/>
    <x v="1"/>
    <b v="1"/>
    <m/>
    <x v="0"/>
    <x v="0"/>
    <m/>
    <n v="1"/>
    <m/>
    <n v="0"/>
    <x v="0"/>
    <s v="Activo"/>
    <s v="Activo"/>
  </r>
  <r>
    <s v="Reta, Ricardo-sep-2024"/>
    <x v="14"/>
    <x v="12"/>
    <d v="2025-01-01T00:00:00"/>
    <x v="1"/>
    <b v="1"/>
    <m/>
    <x v="0"/>
    <x v="0"/>
    <m/>
    <n v="1"/>
    <m/>
    <n v="0"/>
    <x v="0"/>
    <s v="Activo"/>
    <s v="Activo"/>
  </r>
  <r>
    <s v="Rocha, Aylin-sep-2024"/>
    <x v="98"/>
    <x v="12"/>
    <d v="2024-09-01T00:00:00"/>
    <x v="1"/>
    <b v="1"/>
    <m/>
    <x v="0"/>
    <x v="0"/>
    <m/>
    <n v="1"/>
    <m/>
    <n v="0"/>
    <x v="0"/>
    <s v="Activo"/>
    <s v="Activo"/>
  </r>
  <r>
    <s v="Rocha, Dulce de-sep-2024"/>
    <x v="15"/>
    <x v="12"/>
    <d v="2024-09-01T00:00:00"/>
    <x v="1"/>
    <b v="1"/>
    <m/>
    <x v="0"/>
    <x v="0"/>
    <s v="Bebé recién nacida"/>
    <n v="1"/>
    <m/>
    <n v="0"/>
    <x v="0"/>
    <s v="Activo"/>
    <s v="Activo"/>
  </r>
  <r>
    <s v="Rocha, Yusepe-sep-2024"/>
    <x v="16"/>
    <x v="12"/>
    <d v="2024-09-01T00:00:00"/>
    <x v="1"/>
    <b v="1"/>
    <m/>
    <x v="0"/>
    <x v="0"/>
    <m/>
    <n v="1"/>
    <m/>
    <n v="0"/>
    <x v="0"/>
    <s v="Activo"/>
    <s v="Activo"/>
  </r>
  <r>
    <s v="Rosas, Alejandra Zamudio de-sep-2024"/>
    <x v="17"/>
    <x v="12"/>
    <d v="2024-09-01T00:00:00"/>
    <x v="1"/>
    <b v="1"/>
    <m/>
    <x v="0"/>
    <x v="0"/>
    <m/>
    <n v="1"/>
    <m/>
    <n v="0"/>
    <x v="0"/>
    <s v="Activo"/>
    <s v="Activo"/>
  </r>
  <r>
    <s v="Salazar Chavarría, Guadalupe-sep-2024"/>
    <x v="102"/>
    <x v="12"/>
    <d v="2024-09-01T00:00:00"/>
    <x v="1"/>
    <b v="1"/>
    <m/>
    <x v="2"/>
    <x v="71"/>
    <s v="Precursor auxiliar de continuo"/>
    <n v="1"/>
    <m/>
    <n v="0"/>
    <x v="0"/>
    <s v=""/>
    <s v="Activo"/>
  </r>
  <r>
    <s v="Soria Liguez, Jaime-sep-2024"/>
    <x v="18"/>
    <x v="12"/>
    <d v="2024-09-01T00:00:00"/>
    <x v="1"/>
    <b v="1"/>
    <n v="1"/>
    <x v="1"/>
    <x v="53"/>
    <m/>
    <n v="1"/>
    <m/>
    <n v="0"/>
    <x v="33"/>
    <s v="Activo"/>
    <s v="Activo"/>
  </r>
  <r>
    <s v="Soria Orozco, Guillermo Andrés-sep-2024"/>
    <x v="19"/>
    <x v="12"/>
    <d v="2024-09-01T00:00:00"/>
    <x v="1"/>
    <b v="1"/>
    <m/>
    <x v="0"/>
    <x v="0"/>
    <m/>
    <n v="1"/>
    <m/>
    <n v="0"/>
    <x v="0"/>
    <s v="Activo"/>
    <s v="Activo"/>
  </r>
  <r>
    <s v="Soria, Delia Ortega de-sep-2024"/>
    <x v="20"/>
    <x v="12"/>
    <d v="2024-09-01T00:00:00"/>
    <x v="1"/>
    <b v="1"/>
    <n v="1"/>
    <x v="1"/>
    <x v="44"/>
    <m/>
    <n v="1"/>
    <m/>
    <n v="0"/>
    <x v="23"/>
    <s v="Activo"/>
    <s v="Activo"/>
  </r>
  <r>
    <s v="Vázquez, Isabel Herrera de-sep-2024"/>
    <x v="21"/>
    <x v="12"/>
    <d v="2024-09-01T00:00:00"/>
    <x v="1"/>
    <b v="1"/>
    <m/>
    <x v="0"/>
    <x v="0"/>
    <m/>
    <n v="1"/>
    <m/>
    <n v="0"/>
    <x v="0"/>
    <s v="Activo"/>
    <s v="Activo"/>
  </r>
  <r>
    <s v="Zamudio García, Thalía Elizabeth-sep-2024"/>
    <x v="22"/>
    <x v="12"/>
    <d v="2024-09-01T00:00:00"/>
    <x v="1"/>
    <b v="1"/>
    <m/>
    <x v="0"/>
    <x v="0"/>
    <m/>
    <n v="1"/>
    <m/>
    <n v="0"/>
    <x v="0"/>
    <s v="Activo"/>
    <s v="Activo"/>
  </r>
  <r>
    <s v="Blanco, Isabel-sep-2024"/>
    <x v="23"/>
    <x v="12"/>
    <d v="2024-09-01T00:00:00"/>
    <x v="1"/>
    <b v="1"/>
    <m/>
    <x v="0"/>
    <x v="0"/>
    <m/>
    <n v="2"/>
    <m/>
    <n v="0"/>
    <x v="0"/>
    <s v="Activo"/>
    <s v="Activo"/>
  </r>
  <r>
    <s v="Ceballos, Daniel-sep-2024"/>
    <x v="103"/>
    <x v="12"/>
    <d v="2024-09-01T00:00:00"/>
    <x v="1"/>
    <b v="0"/>
    <m/>
    <x v="0"/>
    <x v="0"/>
    <m/>
    <n v="2"/>
    <m/>
    <n v="0"/>
    <x v="0"/>
    <s v=""/>
    <s v="Inactivo"/>
  </r>
  <r>
    <s v="Dávila Cardiel, Isabella Giselle-sep-2024"/>
    <x v="99"/>
    <x v="12"/>
    <d v="2024-09-01T00:00:00"/>
    <x v="1"/>
    <b v="1"/>
    <m/>
    <x v="0"/>
    <x v="0"/>
    <m/>
    <n v="2"/>
    <m/>
    <n v="0"/>
    <x v="0"/>
    <s v="Activo"/>
    <s v="Activo"/>
  </r>
  <r>
    <s v="Dávila, Karina Berenice Cardiel Mendoza de-sep-2024"/>
    <x v="104"/>
    <x v="12"/>
    <d v="2024-09-01T00:00:00"/>
    <x v="1"/>
    <b v="0"/>
    <m/>
    <x v="0"/>
    <x v="0"/>
    <m/>
    <n v="2"/>
    <m/>
    <n v="0"/>
    <x v="0"/>
    <s v=""/>
    <s v="Inactivo"/>
  </r>
  <r>
    <s v="Dionisio-sep-2024"/>
    <x v="105"/>
    <x v="12"/>
    <d v="2024-09-01T00:00:00"/>
    <x v="1"/>
    <b v="1"/>
    <m/>
    <x v="0"/>
    <x v="0"/>
    <m/>
    <n v="2"/>
    <m/>
    <n v="0"/>
    <x v="0"/>
    <s v=""/>
    <s v="Activo"/>
  </r>
  <r>
    <s v="Diosdado Torres, Margarita-sep-2024"/>
    <x v="24"/>
    <x v="12"/>
    <d v="2024-09-01T00:00:00"/>
    <x v="1"/>
    <b v="1"/>
    <m/>
    <x v="0"/>
    <x v="0"/>
    <m/>
    <n v="2"/>
    <m/>
    <n v="0"/>
    <x v="0"/>
    <s v="Activo"/>
    <s v="Activo"/>
  </r>
  <r>
    <s v="Gaytán Diosdado, Gloria-sep-2024"/>
    <x v="25"/>
    <x v="12"/>
    <d v="2024-09-01T00:00:00"/>
    <x v="1"/>
    <b v="1"/>
    <m/>
    <x v="0"/>
    <x v="0"/>
    <m/>
    <n v="2"/>
    <m/>
    <n v="0"/>
    <x v="0"/>
    <s v="Activo"/>
    <s v="Activo"/>
  </r>
  <r>
    <s v="Lázaro, Patricia de-sep-2024"/>
    <x v="26"/>
    <x v="12"/>
    <d v="2024-09-01T00:00:00"/>
    <x v="1"/>
    <b v="1"/>
    <m/>
    <x v="0"/>
    <x v="0"/>
    <m/>
    <n v="2"/>
    <m/>
    <n v="0"/>
    <x v="0"/>
    <s v="Activo"/>
    <s v="Activo"/>
  </r>
  <r>
    <s v="Liñán Cortina, Julia-sep-2024"/>
    <x v="27"/>
    <x v="12"/>
    <d v="2024-09-01T00:00:00"/>
    <x v="1"/>
    <b v="1"/>
    <n v="2"/>
    <x v="1"/>
    <x v="32"/>
    <s v="S. A.: 24 hrs. Acred.: 24 hrs. "/>
    <n v="2"/>
    <n v="24"/>
    <n v="24"/>
    <x v="8"/>
    <s v="Activo"/>
    <s v="Activo"/>
  </r>
  <r>
    <s v="Martínez, Guadalupe de-sep-2024"/>
    <x v="28"/>
    <x v="12"/>
    <d v="2024-09-01T00:00:00"/>
    <x v="1"/>
    <b v="1"/>
    <m/>
    <x v="2"/>
    <x v="22"/>
    <m/>
    <n v="2"/>
    <m/>
    <n v="0"/>
    <x v="0"/>
    <s v="Activo"/>
    <s v="Activo"/>
  </r>
  <r>
    <s v="Martínez, Jesús Iván-sep-2024"/>
    <x v="29"/>
    <x v="12"/>
    <d v="2024-09-01T00:00:00"/>
    <x v="1"/>
    <b v="0"/>
    <m/>
    <x v="0"/>
    <x v="0"/>
    <m/>
    <n v="2"/>
    <m/>
    <n v="0"/>
    <x v="0"/>
    <s v="Activo"/>
    <s v="Activo"/>
  </r>
  <r>
    <s v="Medina Torres, Juan-sep-2024"/>
    <x v="30"/>
    <x v="12"/>
    <d v="2024-09-01T00:00:00"/>
    <x v="1"/>
    <b v="1"/>
    <m/>
    <x v="0"/>
    <x v="0"/>
    <m/>
    <n v="2"/>
    <m/>
    <n v="0"/>
    <x v="0"/>
    <s v="Activo"/>
    <s v="Activo"/>
  </r>
  <r>
    <s v="Medina, María Luisa Rodríguez Ornelas de-sep-2024"/>
    <x v="31"/>
    <x v="12"/>
    <d v="2024-09-01T00:00:00"/>
    <x v="1"/>
    <b v="1"/>
    <m/>
    <x v="0"/>
    <x v="0"/>
    <m/>
    <n v="2"/>
    <m/>
    <n v="0"/>
    <x v="0"/>
    <s v="Activo"/>
    <s v="Activo"/>
  </r>
  <r>
    <s v="Nieto, Alejandra de-sep-2024"/>
    <x v="32"/>
    <x v="12"/>
    <d v="2024-09-01T00:00:00"/>
    <x v="1"/>
    <b v="1"/>
    <m/>
    <x v="0"/>
    <x v="0"/>
    <m/>
    <n v="2"/>
    <m/>
    <n v="0"/>
    <x v="0"/>
    <s v="Activo"/>
    <s v="Activo"/>
  </r>
  <r>
    <s v="Orduño Garza, Juan-sep-2024"/>
    <x v="33"/>
    <x v="12"/>
    <d v="2024-09-01T00:00:00"/>
    <x v="1"/>
    <b v="1"/>
    <m/>
    <x v="0"/>
    <x v="0"/>
    <m/>
    <n v="2"/>
    <m/>
    <n v="0"/>
    <x v="0"/>
    <s v="Activo"/>
    <s v="Activo"/>
  </r>
  <r>
    <s v="Orduño Molina, Jerome-sep-2024"/>
    <x v="34"/>
    <x v="12"/>
    <d v="2024-09-01T00:00:00"/>
    <x v="1"/>
    <b v="1"/>
    <m/>
    <x v="0"/>
    <x v="0"/>
    <m/>
    <n v="2"/>
    <m/>
    <n v="0"/>
    <x v="0"/>
    <s v="Activo"/>
    <s v="Activo"/>
  </r>
  <r>
    <s v="Orduño Molina, Jonathan Israel-sep-2024"/>
    <x v="35"/>
    <x v="12"/>
    <d v="2024-09-01T00:00:00"/>
    <x v="1"/>
    <b v="1"/>
    <m/>
    <x v="1"/>
    <x v="20"/>
    <m/>
    <n v="2"/>
    <m/>
    <n v="0"/>
    <x v="6"/>
    <s v="Activo"/>
    <s v="Activo"/>
  </r>
  <r>
    <s v="Orduño, Debany Cortinas Delgadillo de-sep-2024"/>
    <x v="36"/>
    <x v="12"/>
    <d v="2024-09-01T00:00:00"/>
    <x v="1"/>
    <b v="1"/>
    <m/>
    <x v="1"/>
    <x v="20"/>
    <m/>
    <n v="2"/>
    <m/>
    <n v="0"/>
    <x v="6"/>
    <s v="Activo"/>
    <s v="Activo"/>
  </r>
  <r>
    <s v="Orduño, Joshua-sep-2024"/>
    <x v="37"/>
    <x v="12"/>
    <d v="2024-09-01T00:00:00"/>
    <x v="1"/>
    <b v="1"/>
    <m/>
    <x v="0"/>
    <x v="0"/>
    <m/>
    <n v="2"/>
    <m/>
    <n v="0"/>
    <x v="0"/>
    <s v="Activo"/>
    <s v="Activo"/>
  </r>
  <r>
    <s v="Orduño, Nora de-sep-2024"/>
    <x v="38"/>
    <x v="12"/>
    <d v="2024-09-01T00:00:00"/>
    <x v="1"/>
    <b v="1"/>
    <m/>
    <x v="0"/>
    <x v="0"/>
    <m/>
    <n v="2"/>
    <m/>
    <n v="0"/>
    <x v="0"/>
    <s v="Activo"/>
    <s v="Activo"/>
  </r>
  <r>
    <s v="Robles, Teresa-sep-2024"/>
    <x v="39"/>
    <x v="12"/>
    <d v="2025-01-01T00:00:00"/>
    <x v="1"/>
    <b v="1"/>
    <m/>
    <x v="0"/>
    <x v="0"/>
    <m/>
    <n v="2"/>
    <m/>
    <n v="0"/>
    <x v="0"/>
    <s v="Activo"/>
    <s v="Activo"/>
  </r>
  <r>
    <s v="Rodríguez, Bertha-sep-2024"/>
    <x v="40"/>
    <x v="12"/>
    <d v="2024-09-01T00:00:00"/>
    <x v="1"/>
    <b v="1"/>
    <m/>
    <x v="0"/>
    <x v="0"/>
    <m/>
    <n v="2"/>
    <m/>
    <n v="0"/>
    <x v="0"/>
    <s v="Activo"/>
    <s v="Activo"/>
  </r>
  <r>
    <s v="Ruíz Aldaco, Alan Israel-sep-2024"/>
    <x v="41"/>
    <x v="12"/>
    <d v="2024-09-01T00:00:00"/>
    <x v="1"/>
    <b v="1"/>
    <n v="1"/>
    <x v="1"/>
    <x v="52"/>
    <s v="Mtto. y EPC: 12 hrs. Acred.: 12 hrs."/>
    <n v="2"/>
    <n v="12"/>
    <n v="12"/>
    <x v="6"/>
    <s v="Activo"/>
    <s v="Activo"/>
  </r>
  <r>
    <s v="Ruíz, Merary Rubí Sánchez Sosa de-sep-2024"/>
    <x v="42"/>
    <x v="12"/>
    <d v="2024-09-01T00:00:00"/>
    <x v="1"/>
    <b v="1"/>
    <n v="4"/>
    <x v="1"/>
    <x v="53"/>
    <s v="Mtto. y EPC: 16 hrs. Acred.: 15"/>
    <n v="2"/>
    <m/>
    <n v="0"/>
    <x v="33"/>
    <s v="Activo"/>
    <s v="Activo"/>
  </r>
  <r>
    <s v="Serrano, Beatriz Adriana Vázquez Reynoso de-sep-2024"/>
    <x v="43"/>
    <x v="12"/>
    <d v="2024-09-01T00:00:00"/>
    <x v="1"/>
    <b v="1"/>
    <m/>
    <x v="0"/>
    <x v="0"/>
    <m/>
    <n v="2"/>
    <m/>
    <n v="0"/>
    <x v="0"/>
    <s v="Activo"/>
    <s v="Activo"/>
  </r>
  <r>
    <s v="Acevedo Ramos, José de Jesús-sep-2024"/>
    <x v="44"/>
    <x v="12"/>
    <d v="2024-09-01T00:00:00"/>
    <x v="1"/>
    <b v="0"/>
    <m/>
    <x v="0"/>
    <x v="0"/>
    <m/>
    <n v="3"/>
    <m/>
    <n v="0"/>
    <x v="0"/>
    <s v=""/>
    <s v="Inactivo"/>
  </r>
  <r>
    <s v="Acevedo, María Antonia Martínez Alamilla de-sep-2024"/>
    <x v="45"/>
    <x v="12"/>
    <d v="2024-09-01T00:00:00"/>
    <x v="1"/>
    <b v="1"/>
    <m/>
    <x v="0"/>
    <x v="0"/>
    <m/>
    <n v="3"/>
    <m/>
    <n v="0"/>
    <x v="0"/>
    <s v="Activo"/>
    <s v="Activo"/>
  </r>
  <r>
    <s v="Bello, Reina-sep-2024"/>
    <x v="46"/>
    <x v="12"/>
    <d v="2024-09-01T00:00:00"/>
    <x v="1"/>
    <b v="1"/>
    <m/>
    <x v="2"/>
    <x v="22"/>
    <m/>
    <n v="3"/>
    <m/>
    <n v="0"/>
    <x v="0"/>
    <s v="Activo"/>
    <s v="Activo"/>
  </r>
  <r>
    <s v="Contreras, Elida-sep-2024"/>
    <x v="47"/>
    <x v="12"/>
    <d v="2024-09-01T00:00:00"/>
    <x v="1"/>
    <b v="1"/>
    <m/>
    <x v="0"/>
    <x v="0"/>
    <m/>
    <n v="3"/>
    <m/>
    <n v="0"/>
    <x v="0"/>
    <s v="Activo"/>
    <s v="Activo"/>
  </r>
  <r>
    <s v="Delgado Guerrero, María Magdalena-sep-2024"/>
    <x v="48"/>
    <x v="12"/>
    <d v="2024-09-01T00:00:00"/>
    <x v="1"/>
    <b v="0"/>
    <m/>
    <x v="0"/>
    <x v="0"/>
    <m/>
    <n v="3"/>
    <m/>
    <n v="0"/>
    <x v="0"/>
    <s v="Activo"/>
    <s v="Activo"/>
  </r>
  <r>
    <s v="Faz Castañeda, José Alfredo-sep-2024"/>
    <x v="49"/>
    <x v="12"/>
    <d v="2024-09-01T00:00:00"/>
    <x v="1"/>
    <b v="1"/>
    <m/>
    <x v="0"/>
    <x v="0"/>
    <m/>
    <n v="3"/>
    <m/>
    <n v="0"/>
    <x v="0"/>
    <s v="Activo"/>
    <s v="Activo"/>
  </r>
  <r>
    <s v="Faz, Marinela Castañeda Arteaga de-sep-2024"/>
    <x v="50"/>
    <x v="12"/>
    <d v="2024-09-01T00:00:00"/>
    <x v="1"/>
    <b v="1"/>
    <n v="4"/>
    <x v="1"/>
    <x v="38"/>
    <m/>
    <n v="3"/>
    <m/>
    <n v="0"/>
    <x v="15"/>
    <s v="Activo"/>
    <s v="Activo"/>
  </r>
  <r>
    <s v="Gámez Montoya, Abel-sep-2024"/>
    <x v="51"/>
    <x v="12"/>
    <d v="2024-09-01T00:00:00"/>
    <x v="1"/>
    <b v="1"/>
    <m/>
    <x v="0"/>
    <x v="0"/>
    <m/>
    <n v="3"/>
    <m/>
    <n v="0"/>
    <x v="0"/>
    <s v="Activo"/>
    <s v="Activo"/>
  </r>
  <r>
    <s v="Gámez, Viridiana de-sep-2024"/>
    <x v="52"/>
    <x v="12"/>
    <d v="2024-09-01T00:00:00"/>
    <x v="1"/>
    <b v="1"/>
    <m/>
    <x v="0"/>
    <x v="0"/>
    <m/>
    <n v="3"/>
    <m/>
    <n v="0"/>
    <x v="0"/>
    <s v="Activo"/>
    <s v="Activo"/>
  </r>
  <r>
    <s v="García Rodarte, Marco Antonio-sep-2024"/>
    <x v="53"/>
    <x v="12"/>
    <d v="2024-09-01T00:00:00"/>
    <x v="1"/>
    <b v="1"/>
    <m/>
    <x v="2"/>
    <x v="67"/>
    <m/>
    <n v="3"/>
    <m/>
    <n v="0"/>
    <x v="0"/>
    <s v="Activo"/>
    <s v="Activo"/>
  </r>
  <r>
    <s v="García, Rosa María Rodarte de-sep-2024"/>
    <x v="54"/>
    <x v="12"/>
    <d v="2024-09-01T00:00:00"/>
    <x v="1"/>
    <b v="1"/>
    <m/>
    <x v="0"/>
    <x v="0"/>
    <m/>
    <n v="3"/>
    <m/>
    <n v="0"/>
    <x v="0"/>
    <s v="Activo"/>
    <s v="Activo"/>
  </r>
  <r>
    <s v="Guerra, Lucy-sep-2024"/>
    <x v="55"/>
    <x v="12"/>
    <d v="2024-09-01T00:00:00"/>
    <x v="1"/>
    <b v="1"/>
    <m/>
    <x v="0"/>
    <x v="0"/>
    <m/>
    <n v="3"/>
    <m/>
    <n v="0"/>
    <x v="0"/>
    <s v="Activo"/>
    <s v="Activo"/>
  </r>
  <r>
    <s v="Lara Alemán, Linda Sarahí-sep-2024"/>
    <x v="56"/>
    <x v="12"/>
    <d v="2024-09-01T00:00:00"/>
    <x v="1"/>
    <b v="1"/>
    <m/>
    <x v="0"/>
    <x v="0"/>
    <m/>
    <n v="3"/>
    <m/>
    <n v="0"/>
    <x v="0"/>
    <s v="Activo"/>
    <s v="Activo"/>
  </r>
  <r>
    <s v="Lara Alemán, Maydi Merari-sep-2024"/>
    <x v="57"/>
    <x v="12"/>
    <d v="2024-09-01T00:00:00"/>
    <x v="1"/>
    <b v="1"/>
    <m/>
    <x v="0"/>
    <x v="16"/>
    <m/>
    <n v="3"/>
    <m/>
    <n v="0"/>
    <x v="0"/>
    <s v="Activo"/>
    <s v="Activo"/>
  </r>
  <r>
    <s v="Lara Enriquez, José Mario-sep-2024"/>
    <x v="58"/>
    <x v="12"/>
    <d v="2024-09-01T00:00:00"/>
    <x v="1"/>
    <b v="1"/>
    <m/>
    <x v="1"/>
    <x v="32"/>
    <s v="S. A.: 30 hrs. Acred.: 27 hrs."/>
    <n v="3"/>
    <n v="30"/>
    <n v="27"/>
    <x v="2"/>
    <s v="Activo"/>
    <s v="Activo"/>
  </r>
  <r>
    <s v="Lara, María del Refugio Alemán de-sep-2024"/>
    <x v="59"/>
    <x v="12"/>
    <d v="2024-09-01T00:00:00"/>
    <x v="1"/>
    <b v="1"/>
    <n v="1"/>
    <x v="0"/>
    <x v="24"/>
    <m/>
    <n v="3"/>
    <m/>
    <n v="0"/>
    <x v="0"/>
    <s v="Activo"/>
    <s v="Activo"/>
  </r>
  <r>
    <s v="Molina Durán, Gloria-sep-2024"/>
    <x v="60"/>
    <x v="12"/>
    <d v="2024-09-01T00:00:00"/>
    <x v="1"/>
    <b v="1"/>
    <n v="5"/>
    <x v="1"/>
    <x v="62"/>
    <m/>
    <n v="3"/>
    <m/>
    <n v="0"/>
    <x v="46"/>
    <s v="Activo"/>
    <s v="Activo"/>
  </r>
  <r>
    <s v="Ordoñez, María de la Cruz Corona Zepeda de-sep-2024"/>
    <x v="61"/>
    <x v="12"/>
    <d v="2024-09-01T00:00:00"/>
    <x v="1"/>
    <b v="1"/>
    <m/>
    <x v="2"/>
    <x v="36"/>
    <m/>
    <n v="3"/>
    <m/>
    <n v="0"/>
    <x v="0"/>
    <s v="Activo"/>
    <s v="Activo"/>
  </r>
  <r>
    <s v="Peña, Eliezer-sep-2024"/>
    <x v="62"/>
    <x v="12"/>
    <d v="2024-09-01T00:00:00"/>
    <x v="1"/>
    <b v="1"/>
    <m/>
    <x v="0"/>
    <x v="0"/>
    <m/>
    <n v="3"/>
    <m/>
    <n v="0"/>
    <x v="0"/>
    <s v="Activo"/>
    <s v="Activo"/>
  </r>
  <r>
    <s v="Peña, Jessica de-sep-2024"/>
    <x v="63"/>
    <x v="12"/>
    <d v="2024-09-01T00:00:00"/>
    <x v="1"/>
    <b v="1"/>
    <m/>
    <x v="0"/>
    <x v="0"/>
    <m/>
    <n v="3"/>
    <m/>
    <n v="0"/>
    <x v="0"/>
    <s v="Activo"/>
    <s v="Activo"/>
  </r>
  <r>
    <s v="Peña, Víctor Axel-sep-2024"/>
    <x v="64"/>
    <x v="12"/>
    <d v="2024-09-01T00:00:00"/>
    <x v="1"/>
    <b v="0"/>
    <m/>
    <x v="0"/>
    <x v="0"/>
    <m/>
    <n v="3"/>
    <m/>
    <n v="0"/>
    <x v="0"/>
    <s v=""/>
    <s v="Inactivo"/>
  </r>
  <r>
    <s v="Rdz Salazar, Yaretzi-sep-2024"/>
    <x v="65"/>
    <x v="12"/>
    <d v="2024-09-01T00:00:00"/>
    <x v="1"/>
    <b v="1"/>
    <m/>
    <x v="0"/>
    <x v="0"/>
    <m/>
    <n v="3"/>
    <m/>
    <n v="0"/>
    <x v="0"/>
    <s v="Activo"/>
    <s v="Activo"/>
  </r>
  <r>
    <s v="Rebolloso, Perla-sep-2024"/>
    <x v="66"/>
    <x v="12"/>
    <d v="2024-09-01T00:00:00"/>
    <x v="1"/>
    <b v="1"/>
    <m/>
    <x v="0"/>
    <x v="0"/>
    <m/>
    <n v="3"/>
    <m/>
    <n v="0"/>
    <x v="0"/>
    <s v="Activo"/>
    <s v="Activo"/>
  </r>
  <r>
    <s v="Salazar, Alicia de-sep-2024"/>
    <x v="67"/>
    <x v="12"/>
    <d v="2024-09-01T00:00:00"/>
    <x v="1"/>
    <b v="1"/>
    <n v="1"/>
    <x v="0"/>
    <x v="0"/>
    <m/>
    <n v="3"/>
    <m/>
    <n v="0"/>
    <x v="0"/>
    <s v="Activo"/>
    <s v="Activo"/>
  </r>
  <r>
    <s v="Soto Morales, Magdaleno-sep-2024"/>
    <x v="68"/>
    <x v="12"/>
    <d v="2025-01-01T00:00:00"/>
    <x v="1"/>
    <b v="1"/>
    <m/>
    <x v="0"/>
    <x v="0"/>
    <m/>
    <n v="3"/>
    <m/>
    <n v="0"/>
    <x v="0"/>
    <s v="Activo"/>
    <s v="Activo"/>
  </r>
  <r>
    <s v="Soto, María Antonieta de-sep-2024"/>
    <x v="69"/>
    <x v="12"/>
    <d v="2025-01-01T00:00:00"/>
    <x v="1"/>
    <b v="1"/>
    <m/>
    <x v="0"/>
    <x v="0"/>
    <m/>
    <n v="3"/>
    <m/>
    <n v="0"/>
    <x v="0"/>
    <s v="Activo"/>
    <s v="Activo"/>
  </r>
  <r>
    <s v="Vidal Muñoz, Benjamín-sep-2024"/>
    <x v="70"/>
    <x v="12"/>
    <d v="2024-09-01T00:00:00"/>
    <x v="1"/>
    <b v="1"/>
    <n v="1"/>
    <x v="1"/>
    <x v="53"/>
    <m/>
    <n v="3"/>
    <m/>
    <n v="0"/>
    <x v="33"/>
    <s v="Activo"/>
    <s v="Activo"/>
  </r>
  <r>
    <s v="Vidal, María Teresa Villanueva Rodríguez de-sep-2024"/>
    <x v="71"/>
    <x v="12"/>
    <d v="2024-09-01T00:00:00"/>
    <x v="1"/>
    <b v="1"/>
    <m/>
    <x v="0"/>
    <x v="0"/>
    <m/>
    <n v="3"/>
    <m/>
    <n v="0"/>
    <x v="0"/>
    <s v="Activo"/>
    <s v="Activo"/>
  </r>
  <r>
    <s v="Zúñiga, Juanita-sep-2024"/>
    <x v="72"/>
    <x v="12"/>
    <d v="2024-09-01T00:00:00"/>
    <x v="1"/>
    <b v="1"/>
    <m/>
    <x v="2"/>
    <x v="10"/>
    <m/>
    <n v="3"/>
    <m/>
    <n v="0"/>
    <x v="0"/>
    <s v="Activo"/>
    <s v="Activo"/>
  </r>
  <r>
    <s v="Campos Solis, Octavia-sep-2024"/>
    <x v="73"/>
    <x v="12"/>
    <d v="2024-09-01T00:00:00"/>
    <x v="1"/>
    <b v="1"/>
    <m/>
    <x v="2"/>
    <x v="2"/>
    <m/>
    <n v="4"/>
    <m/>
    <n v="0"/>
    <x v="0"/>
    <s v="Activo"/>
    <s v="Activo"/>
  </r>
  <r>
    <s v="Carreón Galindo, Octavio-sep-2024"/>
    <x v="74"/>
    <x v="12"/>
    <d v="2024-09-01T00:00:00"/>
    <x v="1"/>
    <b v="1"/>
    <m/>
    <x v="0"/>
    <x v="0"/>
    <m/>
    <n v="4"/>
    <m/>
    <n v="0"/>
    <x v="0"/>
    <s v="Activo"/>
    <s v="Activo"/>
  </r>
  <r>
    <s v="Carreón, Karina Marlene Silva Gutiérrez de-sep-2024"/>
    <x v="75"/>
    <x v="12"/>
    <d v="2024-09-01T00:00:00"/>
    <x v="1"/>
    <b v="1"/>
    <m/>
    <x v="0"/>
    <x v="0"/>
    <m/>
    <n v="4"/>
    <n v="16"/>
    <n v="0"/>
    <x v="0"/>
    <s v="Activo"/>
    <s v="Activo"/>
  </r>
  <r>
    <s v="de la Fuente Gallardo, José Samuel-sep-2024"/>
    <x v="76"/>
    <x v="12"/>
    <d v="2024-09-01T00:00:00"/>
    <x v="1"/>
    <b v="1"/>
    <m/>
    <x v="0"/>
    <x v="0"/>
    <m/>
    <n v="4"/>
    <m/>
    <n v="0"/>
    <x v="0"/>
    <s v="Activo"/>
    <s v="Activo"/>
  </r>
  <r>
    <s v="de la Fuente, Leticia de-sep-2024"/>
    <x v="77"/>
    <x v="12"/>
    <d v="2024-09-01T00:00:00"/>
    <x v="1"/>
    <b v="1"/>
    <m/>
    <x v="0"/>
    <x v="0"/>
    <m/>
    <n v="4"/>
    <m/>
    <n v="0"/>
    <x v="0"/>
    <s v="Activo"/>
    <s v="Activo"/>
  </r>
  <r>
    <s v="de Santiago Marrero, María de la Luz-sep-2024"/>
    <x v="78"/>
    <x v="12"/>
    <d v="2024-09-01T00:00:00"/>
    <x v="1"/>
    <b v="1"/>
    <m/>
    <x v="0"/>
    <x v="0"/>
    <m/>
    <n v="4"/>
    <m/>
    <n v="0"/>
    <x v="0"/>
    <s v="Activo"/>
    <s v="Activo"/>
  </r>
  <r>
    <s v="Garza Rodríguez, Daniel-sep-2024"/>
    <x v="79"/>
    <x v="12"/>
    <d v="2024-09-01T00:00:00"/>
    <x v="1"/>
    <b v="1"/>
    <n v="2"/>
    <x v="1"/>
    <x v="72"/>
    <m/>
    <n v="4"/>
    <m/>
    <n v="0"/>
    <x v="59"/>
    <s v="Activo"/>
    <s v="Activo"/>
  </r>
  <r>
    <s v="Garza Salazar, Olivia-sep-2024"/>
    <x v="80"/>
    <x v="12"/>
    <d v="2024-09-01T00:00:00"/>
    <x v="1"/>
    <b v="1"/>
    <m/>
    <x v="0"/>
    <x v="0"/>
    <m/>
    <n v="4"/>
    <m/>
    <n v="0"/>
    <x v="0"/>
    <s v="Activo"/>
    <s v="Activo"/>
  </r>
  <r>
    <s v="Garza, María Magdalena Coronado Salas de-sep-2024"/>
    <x v="81"/>
    <x v="12"/>
    <d v="2024-09-01T00:00:00"/>
    <x v="1"/>
    <b v="1"/>
    <n v="2"/>
    <x v="1"/>
    <x v="47"/>
    <m/>
    <n v="4"/>
    <m/>
    <n v="0"/>
    <x v="26"/>
    <s v="Activo"/>
    <s v="Activo"/>
  </r>
  <r>
    <s v="Marroquín Villarreal, José Alben-sep-2024"/>
    <x v="82"/>
    <x v="12"/>
    <d v="2024-09-01T00:00:00"/>
    <x v="1"/>
    <b v="1"/>
    <m/>
    <x v="0"/>
    <x v="0"/>
    <m/>
    <n v="4"/>
    <m/>
    <n v="0"/>
    <x v="0"/>
    <s v="Activo"/>
    <s v="Activo"/>
  </r>
  <r>
    <s v="Marroquín, Maria de Jesús Sánchez de-sep-2024"/>
    <x v="83"/>
    <x v="12"/>
    <d v="2024-09-01T00:00:00"/>
    <x v="1"/>
    <b v="1"/>
    <m/>
    <x v="0"/>
    <x v="0"/>
    <m/>
    <n v="4"/>
    <m/>
    <n v="0"/>
    <x v="0"/>
    <s v="Activo"/>
    <s v="Activo"/>
  </r>
  <r>
    <s v="Martínez Rodríguez, María del Socorro-sep-2024"/>
    <x v="84"/>
    <x v="12"/>
    <d v="2024-09-01T00:00:00"/>
    <x v="1"/>
    <b v="1"/>
    <m/>
    <x v="0"/>
    <x v="0"/>
    <m/>
    <n v="4"/>
    <m/>
    <n v="0"/>
    <x v="0"/>
    <s v="Activo"/>
    <s v="Activo"/>
  </r>
  <r>
    <s v="Medina Moreno, Daniel-sep-2024"/>
    <x v="85"/>
    <x v="12"/>
    <d v="2024-09-01T00:00:00"/>
    <x v="1"/>
    <b v="1"/>
    <m/>
    <x v="2"/>
    <x v="16"/>
    <m/>
    <n v="4"/>
    <m/>
    <n v="0"/>
    <x v="0"/>
    <s v="Activo"/>
    <s v="Activo"/>
  </r>
  <r>
    <s v="Medina Oviedo, Scarlett Scilanie-sep-2024"/>
    <x v="86"/>
    <x v="12"/>
    <d v="2024-09-01T00:00:00"/>
    <x v="1"/>
    <b v="1"/>
    <m/>
    <x v="0"/>
    <x v="0"/>
    <m/>
    <n v="4"/>
    <m/>
    <n v="0"/>
    <x v="0"/>
    <s v="Activo"/>
    <s v="Activo"/>
  </r>
  <r>
    <s v="Medina, Priscila Raquel Oviedo Canizales de-sep-2024"/>
    <x v="87"/>
    <x v="12"/>
    <d v="2024-09-01T00:00:00"/>
    <x v="1"/>
    <b v="1"/>
    <n v="6"/>
    <x v="1"/>
    <x v="48"/>
    <m/>
    <n v="4"/>
    <m/>
    <n v="0"/>
    <x v="27"/>
    <s v="Activo"/>
    <s v="Activo"/>
  </r>
  <r>
    <s v="Méndez Pardo, Jesús-sep-2024"/>
    <x v="88"/>
    <x v="12"/>
    <d v="2024-09-01T00:00:00"/>
    <x v="1"/>
    <b v="1"/>
    <m/>
    <x v="0"/>
    <x v="0"/>
    <m/>
    <n v="4"/>
    <m/>
    <n v="0"/>
    <x v="0"/>
    <s v="Activo"/>
    <s v="Activo"/>
  </r>
  <r>
    <s v="Méndez, María Enriqueta García Estrada de-sep-2024"/>
    <x v="89"/>
    <x v="12"/>
    <d v="2024-09-01T00:00:00"/>
    <x v="1"/>
    <b v="1"/>
    <m/>
    <x v="0"/>
    <x v="0"/>
    <m/>
    <n v="4"/>
    <m/>
    <n v="0"/>
    <x v="0"/>
    <s v="Activo"/>
    <s v="Activo"/>
  </r>
  <r>
    <s v="Olguín Rodríguez, Josué Emmanuel-sep-2024"/>
    <x v="106"/>
    <x v="12"/>
    <d v="2024-09-01T00:00:00"/>
    <x v="1"/>
    <b v="1"/>
    <m/>
    <x v="0"/>
    <x v="0"/>
    <m/>
    <n v="4"/>
    <m/>
    <n v="0"/>
    <x v="0"/>
    <s v=""/>
    <s v="Activo"/>
  </r>
  <r>
    <s v="Olivo, Diana Elizabeth Marroquín de-sep-2024"/>
    <x v="90"/>
    <x v="12"/>
    <d v="2024-09-01T00:00:00"/>
    <x v="1"/>
    <b v="1"/>
    <m/>
    <x v="0"/>
    <x v="0"/>
    <m/>
    <n v="4"/>
    <m/>
    <n v="0"/>
    <x v="0"/>
    <s v="Activo"/>
    <s v="Activo"/>
  </r>
  <r>
    <s v="Puebla Martínez, Luis Octavio-sep-2024"/>
    <x v="91"/>
    <x v="12"/>
    <d v="2024-09-01T00:00:00"/>
    <x v="1"/>
    <b v="1"/>
    <m/>
    <x v="0"/>
    <x v="0"/>
    <m/>
    <n v="4"/>
    <m/>
    <n v="0"/>
    <x v="0"/>
    <s v="Activo"/>
    <s v="Activo"/>
  </r>
  <r>
    <s v="Sifuentes, Irene Salas Álvarez de-sep-2024"/>
    <x v="92"/>
    <x v="12"/>
    <d v="2024-09-01T00:00:00"/>
    <x v="1"/>
    <b v="1"/>
    <n v="1"/>
    <x v="1"/>
    <x v="67"/>
    <m/>
    <n v="4"/>
    <m/>
    <n v="0"/>
    <x v="60"/>
    <s v="Activo"/>
    <s v="Activo"/>
  </r>
  <r>
    <s v="Silva, Luis-sep-2024"/>
    <x v="93"/>
    <x v="12"/>
    <d v="2024-09-01T00:00:00"/>
    <x v="1"/>
    <b v="0"/>
    <m/>
    <x v="0"/>
    <x v="0"/>
    <m/>
    <n v="4"/>
    <m/>
    <n v="0"/>
    <x v="0"/>
    <s v="Activo"/>
    <s v="Activo"/>
  </r>
  <r>
    <s v="Silva, Patricia de-sep-2024"/>
    <x v="94"/>
    <x v="12"/>
    <d v="2025-01-01T00:00:00"/>
    <x v="1"/>
    <b v="1"/>
    <m/>
    <x v="0"/>
    <x v="0"/>
    <m/>
    <n v="4"/>
    <m/>
    <n v="0"/>
    <x v="0"/>
    <s v="Activo"/>
    <s v="Activo"/>
  </r>
  <r>
    <s v="Zamudio, Dolores García de-sep-2024"/>
    <x v="95"/>
    <x v="12"/>
    <d v="2024-09-01T00:00:00"/>
    <x v="1"/>
    <b v="1"/>
    <m/>
    <x v="0"/>
    <x v="0"/>
    <m/>
    <n v="4"/>
    <m/>
    <n v="0"/>
    <x v="0"/>
    <s v="Activo"/>
    <s v="Activo"/>
  </r>
  <r>
    <s v="Zamudio, Dulce-sep-2024"/>
    <x v="96"/>
    <x v="12"/>
    <d v="2024-09-01T00:00:00"/>
    <x v="1"/>
    <b v="1"/>
    <m/>
    <x v="2"/>
    <x v="16"/>
    <m/>
    <n v="4"/>
    <m/>
    <n v="0"/>
    <x v="0"/>
    <s v="Activo"/>
    <s v="Activo"/>
  </r>
  <r>
    <s v="Almaráz Bocanegra, Silvino-oct-2024"/>
    <x v="0"/>
    <x v="13"/>
    <d v="2024-10-01T00:00:00"/>
    <x v="1"/>
    <b v="1"/>
    <m/>
    <x v="0"/>
    <x v="0"/>
    <m/>
    <n v="1"/>
    <m/>
    <n v="0"/>
    <x v="0"/>
    <s v="Activo"/>
    <s v="Activo"/>
  </r>
  <r>
    <s v="Carriega, Flor de-oct-2024"/>
    <x v="1"/>
    <x v="13"/>
    <d v="2024-10-01T00:00:00"/>
    <x v="1"/>
    <b v="1"/>
    <m/>
    <x v="0"/>
    <x v="0"/>
    <m/>
    <n v="1"/>
    <m/>
    <n v="0"/>
    <x v="0"/>
    <s v="Activo"/>
    <s v="Activo"/>
  </r>
  <r>
    <s v="Castro Moreno, Modesto-oct-2024"/>
    <x v="2"/>
    <x v="13"/>
    <d v="2024-10-01T00:00:00"/>
    <x v="1"/>
    <b v="1"/>
    <n v="1"/>
    <x v="0"/>
    <x v="0"/>
    <m/>
    <n v="1"/>
    <m/>
    <n v="0"/>
    <x v="0"/>
    <s v="Activo"/>
    <s v="Activo"/>
  </r>
  <r>
    <s v="Castro, Blanca Estela Navarro Pimentel de-oct-2024"/>
    <x v="3"/>
    <x v="13"/>
    <d v="2024-10-01T00:00:00"/>
    <x v="1"/>
    <b v="1"/>
    <n v="1"/>
    <x v="0"/>
    <x v="0"/>
    <m/>
    <n v="1"/>
    <m/>
    <n v="0"/>
    <x v="0"/>
    <s v="Activo"/>
    <s v="Activo"/>
  </r>
  <r>
    <s v="Chávez Castillo, René-oct-2024"/>
    <x v="100"/>
    <x v="13"/>
    <d v="2024-10-01T00:00:00"/>
    <x v="1"/>
    <b v="0"/>
    <m/>
    <x v="0"/>
    <x v="0"/>
    <m/>
    <n v="1"/>
    <m/>
    <n v="0"/>
    <x v="0"/>
    <s v="Inactivo"/>
    <s v="Inactivo"/>
  </r>
  <r>
    <s v="Chávez, Karina de-oct-2024"/>
    <x v="101"/>
    <x v="13"/>
    <d v="2024-10-01T00:00:00"/>
    <x v="1"/>
    <b v="0"/>
    <m/>
    <x v="0"/>
    <x v="0"/>
    <m/>
    <e v="#N/A"/>
    <m/>
    <n v="0"/>
    <x v="0"/>
    <s v="Inactivo"/>
    <s v="Inactivo"/>
  </r>
  <r>
    <s v="García, Alicia Martínez de-oct-2024"/>
    <x v="4"/>
    <x v="13"/>
    <d v="2024-10-01T00:00:00"/>
    <x v="1"/>
    <b v="1"/>
    <m/>
    <x v="0"/>
    <x v="0"/>
    <m/>
    <n v="1"/>
    <m/>
    <n v="0"/>
    <x v="0"/>
    <s v="Activo"/>
    <s v="Activo"/>
  </r>
  <r>
    <s v="García, Mayra-oct-2024"/>
    <x v="5"/>
    <x v="13"/>
    <d v="2024-10-01T00:00:00"/>
    <x v="1"/>
    <b v="1"/>
    <m/>
    <x v="0"/>
    <x v="0"/>
    <m/>
    <n v="1"/>
    <m/>
    <n v="0"/>
    <x v="0"/>
    <s v="Activo"/>
    <s v="Activo"/>
  </r>
  <r>
    <s v="Garnica Treviño, Irma-oct-2024"/>
    <x v="6"/>
    <x v="13"/>
    <d v="2024-10-01T00:00:00"/>
    <x v="1"/>
    <b v="1"/>
    <m/>
    <x v="0"/>
    <x v="0"/>
    <m/>
    <n v="1"/>
    <m/>
    <n v="0"/>
    <x v="0"/>
    <s v="Activo"/>
    <s v="Activo"/>
  </r>
  <r>
    <s v="Guzmán, Luis-oct-2024"/>
    <x v="7"/>
    <x v="13"/>
    <d v="2025-01-01T00:00:00"/>
    <x v="1"/>
    <b v="1"/>
    <m/>
    <x v="0"/>
    <x v="0"/>
    <m/>
    <n v="1"/>
    <m/>
    <n v="0"/>
    <x v="0"/>
    <s v="Activo"/>
    <s v="Activo"/>
  </r>
  <r>
    <s v="Hernández Arellano, Eligio-oct-2024"/>
    <x v="8"/>
    <x v="13"/>
    <d v="2024-10-01T00:00:00"/>
    <x v="1"/>
    <b v="1"/>
    <m/>
    <x v="2"/>
    <x v="6"/>
    <m/>
    <n v="1"/>
    <m/>
    <n v="0"/>
    <x v="0"/>
    <s v="Activo"/>
    <s v="Activo"/>
  </r>
  <r>
    <s v="Ledezma Lucio, Anita-oct-2024"/>
    <x v="9"/>
    <x v="13"/>
    <d v="2024-10-01T00:00:00"/>
    <x v="1"/>
    <b v="1"/>
    <m/>
    <x v="0"/>
    <x v="0"/>
    <m/>
    <n v="1"/>
    <m/>
    <n v="0"/>
    <x v="0"/>
    <s v="Activo"/>
    <s v="Activo"/>
  </r>
  <r>
    <s v="Méndez, Javier-oct-2024"/>
    <x v="107"/>
    <x v="13"/>
    <d v="2024-10-01T00:00:00"/>
    <x v="1"/>
    <b v="0"/>
    <m/>
    <x v="0"/>
    <x v="0"/>
    <m/>
    <n v="1"/>
    <m/>
    <n v="0"/>
    <x v="0"/>
    <s v=""/>
    <s v="Inactivo"/>
  </r>
  <r>
    <s v="Poblano, Alicia de-oct-2024"/>
    <x v="10"/>
    <x v="13"/>
    <d v="2024-10-01T00:00:00"/>
    <x v="1"/>
    <b v="1"/>
    <m/>
    <x v="0"/>
    <x v="0"/>
    <m/>
    <n v="1"/>
    <m/>
    <n v="0"/>
    <x v="0"/>
    <s v="Activo"/>
    <s v="Activo"/>
  </r>
  <r>
    <s v="Poblano, José Aarón-oct-2024"/>
    <x v="11"/>
    <x v="13"/>
    <d v="2025-01-01T00:00:00"/>
    <x v="1"/>
    <b v="1"/>
    <m/>
    <x v="0"/>
    <x v="0"/>
    <m/>
    <n v="1"/>
    <m/>
    <n v="0"/>
    <x v="0"/>
    <s v="Activo"/>
    <s v="Activo"/>
  </r>
  <r>
    <s v="Reta Salas, Raymundo-oct-2024"/>
    <x v="12"/>
    <x v="13"/>
    <d v="2025-01-01T00:00:00"/>
    <x v="1"/>
    <b v="1"/>
    <m/>
    <x v="0"/>
    <x v="0"/>
    <m/>
    <n v="1"/>
    <m/>
    <n v="0"/>
    <x v="0"/>
    <s v="Activo"/>
    <s v="Activo"/>
  </r>
  <r>
    <s v="Reta, Claudia Jael Elizondo Vázquez de-oct-2024"/>
    <x v="13"/>
    <x v="13"/>
    <d v="2025-01-01T00:00:00"/>
    <x v="1"/>
    <b v="1"/>
    <m/>
    <x v="0"/>
    <x v="0"/>
    <m/>
    <n v="1"/>
    <m/>
    <n v="0"/>
    <x v="0"/>
    <s v="Activo"/>
    <s v="Activo"/>
  </r>
  <r>
    <s v="Reta, Ricardo-oct-2024"/>
    <x v="14"/>
    <x v="13"/>
    <d v="2025-01-01T00:00:00"/>
    <x v="1"/>
    <b v="1"/>
    <m/>
    <x v="0"/>
    <x v="0"/>
    <m/>
    <n v="1"/>
    <m/>
    <n v="0"/>
    <x v="0"/>
    <s v="Activo"/>
    <s v="Activo"/>
  </r>
  <r>
    <s v="Rocha, Aylin-oct-2024"/>
    <x v="98"/>
    <x v="13"/>
    <d v="2024-10-01T00:00:00"/>
    <x v="1"/>
    <b v="1"/>
    <m/>
    <x v="0"/>
    <x v="0"/>
    <m/>
    <n v="1"/>
    <m/>
    <n v="0"/>
    <x v="0"/>
    <s v="Activo"/>
    <s v="Activo"/>
  </r>
  <r>
    <s v="Rocha, Dulce de-oct-2024"/>
    <x v="15"/>
    <x v="13"/>
    <d v="2024-10-01T00:00:00"/>
    <x v="1"/>
    <b v="1"/>
    <m/>
    <x v="0"/>
    <x v="0"/>
    <m/>
    <n v="1"/>
    <m/>
    <n v="0"/>
    <x v="0"/>
    <s v="Activo"/>
    <s v="Activo"/>
  </r>
  <r>
    <s v="Rocha, Yusepe-oct-2024"/>
    <x v="16"/>
    <x v="13"/>
    <d v="2024-10-01T00:00:00"/>
    <x v="1"/>
    <b v="1"/>
    <m/>
    <x v="0"/>
    <x v="0"/>
    <m/>
    <n v="1"/>
    <m/>
    <n v="0"/>
    <x v="0"/>
    <s v="Activo"/>
    <s v="Activo"/>
  </r>
  <r>
    <s v="Rosas, Alejandra Zamudio de-oct-2024"/>
    <x v="17"/>
    <x v="13"/>
    <d v="2024-10-01T00:00:00"/>
    <x v="1"/>
    <b v="1"/>
    <m/>
    <x v="0"/>
    <x v="0"/>
    <m/>
    <n v="1"/>
    <m/>
    <n v="0"/>
    <x v="0"/>
    <s v="Activo"/>
    <s v="Activo"/>
  </r>
  <r>
    <s v="Salazar Chavarría, Guadalupe-oct-2024"/>
    <x v="102"/>
    <x v="13"/>
    <d v="2024-10-01T00:00:00"/>
    <x v="1"/>
    <b v="1"/>
    <m/>
    <x v="2"/>
    <x v="55"/>
    <s v="Precursor auxiliar de continuo"/>
    <n v="1"/>
    <m/>
    <n v="0"/>
    <x v="0"/>
    <s v="Activo"/>
    <s v="Activo"/>
  </r>
  <r>
    <s v="Soria Liguez, Jaime-oct-2024"/>
    <x v="18"/>
    <x v="13"/>
    <d v="2024-10-01T00:00:00"/>
    <x v="1"/>
    <b v="1"/>
    <n v="2"/>
    <x v="1"/>
    <x v="12"/>
    <m/>
    <n v="1"/>
    <m/>
    <n v="0"/>
    <x v="1"/>
    <s v="Activo"/>
    <s v="Activo"/>
  </r>
  <r>
    <s v="Soria Orozco, Guillermo Andrés-oct-2024"/>
    <x v="19"/>
    <x v="13"/>
    <d v="2024-10-01T00:00:00"/>
    <x v="1"/>
    <b v="1"/>
    <m/>
    <x v="0"/>
    <x v="0"/>
    <m/>
    <n v="1"/>
    <m/>
    <n v="0"/>
    <x v="0"/>
    <s v="Activo"/>
    <s v="Activo"/>
  </r>
  <r>
    <s v="Soria, Delia Ortega de-oct-2024"/>
    <x v="20"/>
    <x v="13"/>
    <d v="2024-10-01T00:00:00"/>
    <x v="1"/>
    <b v="1"/>
    <n v="1"/>
    <x v="1"/>
    <x v="13"/>
    <m/>
    <n v="1"/>
    <m/>
    <n v="0"/>
    <x v="2"/>
    <s v="Activo"/>
    <s v="Activo"/>
  </r>
  <r>
    <s v="Vázquez, Isabel Herrera de-oct-2024"/>
    <x v="21"/>
    <x v="13"/>
    <d v="2024-10-01T00:00:00"/>
    <x v="1"/>
    <b v="1"/>
    <m/>
    <x v="0"/>
    <x v="0"/>
    <m/>
    <n v="1"/>
    <m/>
    <n v="0"/>
    <x v="0"/>
    <s v="Activo"/>
    <s v="Activo"/>
  </r>
  <r>
    <s v="Zamudio García, Thalía Elizabeth-oct-2024"/>
    <x v="22"/>
    <x v="13"/>
    <d v="2024-10-01T00:00:00"/>
    <x v="1"/>
    <b v="1"/>
    <m/>
    <x v="0"/>
    <x v="0"/>
    <m/>
    <n v="1"/>
    <m/>
    <n v="0"/>
    <x v="0"/>
    <s v="Activo"/>
    <s v="Activo"/>
  </r>
  <r>
    <s v="Blanco, Isabel-oct-2024"/>
    <x v="23"/>
    <x v="13"/>
    <d v="2024-10-01T00:00:00"/>
    <x v="1"/>
    <b v="1"/>
    <m/>
    <x v="0"/>
    <x v="0"/>
    <s v="Enferma"/>
    <n v="2"/>
    <m/>
    <n v="0"/>
    <x v="0"/>
    <s v="Activo"/>
    <s v="Activo"/>
  </r>
  <r>
    <s v="Ceballos, Daniel-oct-2024"/>
    <x v="103"/>
    <x v="13"/>
    <d v="2024-10-01T00:00:00"/>
    <x v="1"/>
    <b v="0"/>
    <m/>
    <x v="0"/>
    <x v="0"/>
    <m/>
    <n v="2"/>
    <m/>
    <n v="0"/>
    <x v="0"/>
    <s v="Inactivo"/>
    <s v="Inactivo"/>
  </r>
  <r>
    <s v="Dávila Cardiel, Isabella Giselle-oct-2024"/>
    <x v="99"/>
    <x v="13"/>
    <d v="2024-10-01T00:00:00"/>
    <x v="1"/>
    <b v="1"/>
    <m/>
    <x v="0"/>
    <x v="0"/>
    <m/>
    <n v="2"/>
    <m/>
    <n v="0"/>
    <x v="0"/>
    <s v="Activo"/>
    <s v="Activo"/>
  </r>
  <r>
    <s v="Dávila, Karina Berenice Cardiel Mendoza de-oct-2024"/>
    <x v="104"/>
    <x v="13"/>
    <d v="2024-10-01T00:00:00"/>
    <x v="1"/>
    <b v="0"/>
    <m/>
    <x v="0"/>
    <x v="0"/>
    <m/>
    <n v="2"/>
    <m/>
    <n v="0"/>
    <x v="0"/>
    <s v="Inactivo"/>
    <s v="Inactivo"/>
  </r>
  <r>
    <s v="Dionisio-oct-2024"/>
    <x v="105"/>
    <x v="13"/>
    <d v="2024-10-01T00:00:00"/>
    <x v="1"/>
    <b v="1"/>
    <m/>
    <x v="0"/>
    <x v="0"/>
    <m/>
    <n v="2"/>
    <m/>
    <n v="0"/>
    <x v="0"/>
    <s v="Activo"/>
    <s v="Activo"/>
  </r>
  <r>
    <s v="Diosdado Torres, Margarita-oct-2024"/>
    <x v="24"/>
    <x v="13"/>
    <d v="2024-10-01T00:00:00"/>
    <x v="1"/>
    <b v="1"/>
    <m/>
    <x v="0"/>
    <x v="0"/>
    <s v="Enferma"/>
    <n v="2"/>
    <m/>
    <n v="0"/>
    <x v="0"/>
    <s v="Activo"/>
    <s v="Activo"/>
  </r>
  <r>
    <s v="Gaytán Diosdado, Gloria-oct-2024"/>
    <x v="25"/>
    <x v="13"/>
    <d v="2024-10-01T00:00:00"/>
    <x v="1"/>
    <b v="1"/>
    <m/>
    <x v="0"/>
    <x v="0"/>
    <m/>
    <n v="2"/>
    <m/>
    <n v="0"/>
    <x v="0"/>
    <s v="Activo"/>
    <s v="Activo"/>
  </r>
  <r>
    <s v="Lázaro, Patricia de-oct-2024"/>
    <x v="26"/>
    <x v="13"/>
    <d v="2024-10-01T00:00:00"/>
    <x v="1"/>
    <b v="1"/>
    <m/>
    <x v="0"/>
    <x v="0"/>
    <m/>
    <n v="2"/>
    <m/>
    <n v="0"/>
    <x v="0"/>
    <s v="Activo"/>
    <s v="Activo"/>
  </r>
  <r>
    <s v="Liñán Cortina, Julia-oct-2024"/>
    <x v="27"/>
    <x v="13"/>
    <d v="2024-10-01T00:00:00"/>
    <x v="1"/>
    <b v="1"/>
    <n v="2"/>
    <x v="1"/>
    <x v="65"/>
    <s v="S. A.: 12 hrs. Acred.: 12. Mamá enferma"/>
    <n v="2"/>
    <n v="12"/>
    <n v="12"/>
    <x v="18"/>
    <s v="Activo"/>
    <s v="Activo"/>
  </r>
  <r>
    <s v="Martínez, Guadalupe de-oct-2024"/>
    <x v="28"/>
    <x v="13"/>
    <d v="2024-10-01T00:00:00"/>
    <x v="1"/>
    <b v="1"/>
    <m/>
    <x v="0"/>
    <x v="0"/>
    <m/>
    <n v="2"/>
    <m/>
    <n v="0"/>
    <x v="0"/>
    <s v="Activo"/>
    <s v="Activo"/>
  </r>
  <r>
    <s v="Martínez, Jesús Iván-oct-2024"/>
    <x v="29"/>
    <x v="13"/>
    <d v="2024-10-01T00:00:00"/>
    <x v="1"/>
    <b v="0"/>
    <m/>
    <x v="0"/>
    <x v="0"/>
    <m/>
    <n v="2"/>
    <m/>
    <n v="0"/>
    <x v="0"/>
    <s v="Activo"/>
    <s v="Activo"/>
  </r>
  <r>
    <s v="Medina Torres, Juan-oct-2024"/>
    <x v="30"/>
    <x v="13"/>
    <d v="2024-10-01T00:00:00"/>
    <x v="1"/>
    <b v="1"/>
    <m/>
    <x v="0"/>
    <x v="0"/>
    <m/>
    <n v="2"/>
    <m/>
    <n v="0"/>
    <x v="0"/>
    <s v="Activo"/>
    <s v="Activo"/>
  </r>
  <r>
    <s v="Medina, María Luisa Rodríguez Ornelas de-oct-2024"/>
    <x v="31"/>
    <x v="13"/>
    <d v="2024-10-01T00:00:00"/>
    <x v="1"/>
    <b v="1"/>
    <m/>
    <x v="0"/>
    <x v="0"/>
    <m/>
    <n v="2"/>
    <m/>
    <n v="0"/>
    <x v="0"/>
    <s v="Activo"/>
    <s v="Activo"/>
  </r>
  <r>
    <s v="Nieto, Alejandra de-oct-2024"/>
    <x v="32"/>
    <x v="13"/>
    <d v="2024-10-01T00:00:00"/>
    <x v="1"/>
    <b v="1"/>
    <m/>
    <x v="0"/>
    <x v="0"/>
    <m/>
    <n v="2"/>
    <m/>
    <n v="0"/>
    <x v="0"/>
    <s v="Activo"/>
    <s v="Activo"/>
  </r>
  <r>
    <s v="Orduño Garza, Juan-oct-2024"/>
    <x v="33"/>
    <x v="13"/>
    <d v="2024-10-01T00:00:00"/>
    <x v="1"/>
    <b v="1"/>
    <m/>
    <x v="0"/>
    <x v="0"/>
    <m/>
    <n v="2"/>
    <m/>
    <n v="0"/>
    <x v="0"/>
    <s v="Activo"/>
    <s v="Activo"/>
  </r>
  <r>
    <s v="Orduño Molina, Jerome-oct-2024"/>
    <x v="34"/>
    <x v="13"/>
    <d v="2024-10-01T00:00:00"/>
    <x v="1"/>
    <b v="1"/>
    <m/>
    <x v="0"/>
    <x v="0"/>
    <m/>
    <n v="2"/>
    <m/>
    <n v="0"/>
    <x v="0"/>
    <s v="Activo"/>
    <s v="Activo"/>
  </r>
  <r>
    <s v="Orduño Molina, Jonathan Israel-oct-2024"/>
    <x v="35"/>
    <x v="13"/>
    <d v="2024-10-01T00:00:00"/>
    <x v="1"/>
    <b v="1"/>
    <n v="1"/>
    <x v="1"/>
    <x v="73"/>
    <m/>
    <n v="2"/>
    <m/>
    <n v="0"/>
    <x v="61"/>
    <s v="Activo"/>
    <s v="Activo"/>
  </r>
  <r>
    <s v="Orduño, Debany Cortinas Delgadillo de-oct-2024"/>
    <x v="36"/>
    <x v="13"/>
    <d v="2024-10-01T00:00:00"/>
    <x v="1"/>
    <b v="1"/>
    <n v="1"/>
    <x v="1"/>
    <x v="26"/>
    <m/>
    <n v="2"/>
    <m/>
    <n v="0"/>
    <x v="37"/>
    <s v="Activo"/>
    <s v="Activo"/>
  </r>
  <r>
    <s v="Orduño, Joshua-oct-2024"/>
    <x v="37"/>
    <x v="13"/>
    <d v="2024-10-01T00:00:00"/>
    <x v="1"/>
    <b v="1"/>
    <m/>
    <x v="0"/>
    <x v="0"/>
    <m/>
    <n v="2"/>
    <m/>
    <n v="0"/>
    <x v="0"/>
    <s v="Activo"/>
    <s v="Activo"/>
  </r>
  <r>
    <s v="Orduño, Nora de-oct-2024"/>
    <x v="38"/>
    <x v="13"/>
    <d v="2024-10-01T00:00:00"/>
    <x v="1"/>
    <b v="1"/>
    <m/>
    <x v="0"/>
    <x v="0"/>
    <m/>
    <n v="2"/>
    <m/>
    <n v="0"/>
    <x v="0"/>
    <s v="Activo"/>
    <s v="Activo"/>
  </r>
  <r>
    <s v="Robles, Teresa-oct-2024"/>
    <x v="39"/>
    <x v="13"/>
    <d v="2025-01-01T00:00:00"/>
    <x v="1"/>
    <b v="1"/>
    <m/>
    <x v="0"/>
    <x v="0"/>
    <m/>
    <n v="2"/>
    <m/>
    <n v="0"/>
    <x v="0"/>
    <s v="Activo"/>
    <s v="Activo"/>
  </r>
  <r>
    <s v="Rodríguez, Bertha-oct-2024"/>
    <x v="40"/>
    <x v="13"/>
    <d v="2024-10-01T00:00:00"/>
    <x v="1"/>
    <b v="1"/>
    <m/>
    <x v="0"/>
    <x v="0"/>
    <m/>
    <n v="2"/>
    <m/>
    <n v="0"/>
    <x v="0"/>
    <s v="Activo"/>
    <s v="Activo"/>
  </r>
  <r>
    <s v="Ruíz Aldaco, Alan Israel-oct-2024"/>
    <x v="41"/>
    <x v="13"/>
    <d v="2024-10-01T00:00:00"/>
    <x v="1"/>
    <b v="1"/>
    <n v="1"/>
    <x v="1"/>
    <x v="41"/>
    <s v="Mtto. y EPC: 20 hrs. Acred.: 7 hrs."/>
    <n v="2"/>
    <n v="20"/>
    <n v="7"/>
    <x v="2"/>
    <s v="Activo"/>
    <s v="Activo"/>
  </r>
  <r>
    <s v="Ruíz, Merary Rubí Sánchez Sosa de-oct-2024"/>
    <x v="42"/>
    <x v="13"/>
    <d v="2024-10-01T00:00:00"/>
    <x v="1"/>
    <b v="1"/>
    <n v="5"/>
    <x v="1"/>
    <x v="61"/>
    <m/>
    <n v="2"/>
    <m/>
    <n v="0"/>
    <x v="45"/>
    <s v="Activo"/>
    <s v="Activo"/>
  </r>
  <r>
    <s v="Serrano, Beatriz Adriana Vázquez Reynoso de-oct-2024"/>
    <x v="43"/>
    <x v="13"/>
    <d v="2024-10-01T00:00:00"/>
    <x v="1"/>
    <b v="1"/>
    <m/>
    <x v="0"/>
    <x v="0"/>
    <m/>
    <n v="2"/>
    <m/>
    <n v="0"/>
    <x v="0"/>
    <s v="Activo"/>
    <s v="Activo"/>
  </r>
  <r>
    <s v="Acevedo Ramos, José de Jesús-oct-2024"/>
    <x v="44"/>
    <x v="13"/>
    <d v="2024-10-01T00:00:00"/>
    <x v="1"/>
    <b v="0"/>
    <m/>
    <x v="0"/>
    <x v="0"/>
    <m/>
    <n v="3"/>
    <m/>
    <n v="0"/>
    <x v="0"/>
    <s v="Inactivo"/>
    <s v="Inactivo"/>
  </r>
  <r>
    <s v="Acevedo, María Antonia Martínez Alamilla de-oct-2024"/>
    <x v="45"/>
    <x v="13"/>
    <d v="2024-10-01T00:00:00"/>
    <x v="1"/>
    <b v="1"/>
    <m/>
    <x v="0"/>
    <x v="0"/>
    <m/>
    <n v="3"/>
    <m/>
    <n v="0"/>
    <x v="0"/>
    <s v="Activo"/>
    <s v="Activo"/>
  </r>
  <r>
    <s v="Bello, Reina-oct-2024"/>
    <x v="46"/>
    <x v="13"/>
    <d v="2024-10-01T00:00:00"/>
    <x v="1"/>
    <b v="1"/>
    <m/>
    <x v="0"/>
    <x v="0"/>
    <m/>
    <n v="3"/>
    <m/>
    <n v="0"/>
    <x v="0"/>
    <s v="Activo"/>
    <s v="Activo"/>
  </r>
  <r>
    <s v="Contreras, Elida-oct-2024"/>
    <x v="47"/>
    <x v="13"/>
    <d v="2024-10-01T00:00:00"/>
    <x v="1"/>
    <b v="1"/>
    <m/>
    <x v="0"/>
    <x v="0"/>
    <m/>
    <n v="3"/>
    <m/>
    <n v="0"/>
    <x v="0"/>
    <s v="Activo"/>
    <s v="Activo"/>
  </r>
  <r>
    <s v="Delgado Guerrero, María Magdalena-oct-2024"/>
    <x v="48"/>
    <x v="13"/>
    <d v="2024-10-01T00:00:00"/>
    <x v="1"/>
    <b v="0"/>
    <m/>
    <x v="0"/>
    <x v="0"/>
    <m/>
    <n v="3"/>
    <m/>
    <n v="0"/>
    <x v="0"/>
    <s v="Activo"/>
    <s v="Activo"/>
  </r>
  <r>
    <s v="Faz Castañeda, José Alfredo-oct-2024"/>
    <x v="49"/>
    <x v="13"/>
    <d v="2024-10-01T00:00:00"/>
    <x v="1"/>
    <b v="1"/>
    <m/>
    <x v="0"/>
    <x v="0"/>
    <m/>
    <n v="3"/>
    <m/>
    <n v="0"/>
    <x v="0"/>
    <s v="Activo"/>
    <s v="Activo"/>
  </r>
  <r>
    <s v="Faz, Marinela Castañeda Arteaga de-oct-2024"/>
    <x v="50"/>
    <x v="13"/>
    <d v="2024-10-01T00:00:00"/>
    <x v="1"/>
    <b v="1"/>
    <n v="4"/>
    <x v="1"/>
    <x v="49"/>
    <m/>
    <n v="3"/>
    <m/>
    <n v="0"/>
    <x v="28"/>
    <s v="Activo"/>
    <s v="Activo"/>
  </r>
  <r>
    <s v="Gámez Montoya, Abel-oct-2024"/>
    <x v="51"/>
    <x v="13"/>
    <d v="2025-01-01T00:00:00"/>
    <x v="1"/>
    <b v="1"/>
    <m/>
    <x v="0"/>
    <x v="0"/>
    <m/>
    <n v="3"/>
    <m/>
    <n v="0"/>
    <x v="0"/>
    <s v="Activo"/>
    <s v="Activo"/>
  </r>
  <r>
    <s v="Gámez, Viridiana de-oct-2024"/>
    <x v="52"/>
    <x v="13"/>
    <d v="2024-10-01T00:00:00"/>
    <x v="1"/>
    <b v="0"/>
    <m/>
    <x v="0"/>
    <x v="0"/>
    <m/>
    <n v="3"/>
    <m/>
    <n v="0"/>
    <x v="0"/>
    <s v="Activo"/>
    <s v="Activo"/>
  </r>
  <r>
    <s v="García Rodarte, Marco Antonio-oct-2024"/>
    <x v="53"/>
    <x v="13"/>
    <d v="2024-10-01T00:00:00"/>
    <x v="1"/>
    <b v="1"/>
    <m/>
    <x v="0"/>
    <x v="0"/>
    <m/>
    <n v="3"/>
    <m/>
    <n v="0"/>
    <x v="0"/>
    <s v="Activo"/>
    <s v="Activo"/>
  </r>
  <r>
    <s v="García, Rosa María Rodarte de-oct-2024"/>
    <x v="54"/>
    <x v="13"/>
    <d v="2024-10-01T00:00:00"/>
    <x v="1"/>
    <b v="1"/>
    <m/>
    <x v="0"/>
    <x v="0"/>
    <m/>
    <n v="3"/>
    <m/>
    <n v="0"/>
    <x v="0"/>
    <s v="Activo"/>
    <s v="Activo"/>
  </r>
  <r>
    <s v="Guerra, Lucy-oct-2024"/>
    <x v="55"/>
    <x v="13"/>
    <d v="2024-10-01T00:00:00"/>
    <x v="1"/>
    <b v="1"/>
    <m/>
    <x v="0"/>
    <x v="0"/>
    <m/>
    <n v="3"/>
    <m/>
    <n v="0"/>
    <x v="0"/>
    <s v="Activo"/>
    <s v="Activo"/>
  </r>
  <r>
    <s v="Lara Alemán, Linda Sarahí-oct-2024"/>
    <x v="56"/>
    <x v="13"/>
    <d v="2024-10-01T00:00:00"/>
    <x v="1"/>
    <b v="1"/>
    <m/>
    <x v="0"/>
    <x v="0"/>
    <m/>
    <n v="3"/>
    <m/>
    <n v="0"/>
    <x v="0"/>
    <s v="Activo"/>
    <s v="Activo"/>
  </r>
  <r>
    <s v="Lara Alemán, Maydi Merari-oct-2024"/>
    <x v="57"/>
    <x v="13"/>
    <d v="2024-10-01T00:00:00"/>
    <x v="1"/>
    <b v="1"/>
    <m/>
    <x v="0"/>
    <x v="0"/>
    <m/>
    <n v="3"/>
    <m/>
    <n v="0"/>
    <x v="0"/>
    <s v="Activo"/>
    <s v="Activo"/>
  </r>
  <r>
    <s v="Lara Enriquez, José Mario-oct-2024"/>
    <x v="58"/>
    <x v="13"/>
    <d v="2024-10-01T00:00:00"/>
    <x v="1"/>
    <b v="1"/>
    <m/>
    <x v="1"/>
    <x v="43"/>
    <s v="S. A.: 30 hrs. Acred.: 30 hrs."/>
    <n v="3"/>
    <n v="30"/>
    <n v="30"/>
    <x v="2"/>
    <s v="Activo"/>
    <s v="Activo"/>
  </r>
  <r>
    <s v="Lara, María del Refugio Alemán de-oct-2024"/>
    <x v="59"/>
    <x v="13"/>
    <d v="2024-10-01T00:00:00"/>
    <x v="1"/>
    <b v="1"/>
    <m/>
    <x v="0"/>
    <x v="0"/>
    <m/>
    <n v="3"/>
    <m/>
    <n v="0"/>
    <x v="0"/>
    <s v="Activo"/>
    <s v="Activo"/>
  </r>
  <r>
    <s v="Molina Durán, Gloria-oct-2024"/>
    <x v="60"/>
    <x v="13"/>
    <d v="2024-10-01T00:00:00"/>
    <x v="1"/>
    <b v="1"/>
    <n v="5"/>
    <x v="1"/>
    <x v="61"/>
    <m/>
    <n v="3"/>
    <m/>
    <n v="0"/>
    <x v="45"/>
    <s v="Activo"/>
    <s v="Activo"/>
  </r>
  <r>
    <s v="Ordoñez, María de la Cruz Corona Zepeda de-oct-2024"/>
    <x v="61"/>
    <x v="13"/>
    <d v="2024-10-01T00:00:00"/>
    <x v="1"/>
    <b v="1"/>
    <m/>
    <x v="0"/>
    <x v="0"/>
    <m/>
    <n v="3"/>
    <m/>
    <n v="0"/>
    <x v="0"/>
    <s v="Activo"/>
    <s v="Activo"/>
  </r>
  <r>
    <s v="Peña, Eliezer-oct-2024"/>
    <x v="62"/>
    <x v="13"/>
    <d v="2024-10-01T00:00:00"/>
    <x v="1"/>
    <b v="1"/>
    <m/>
    <x v="0"/>
    <x v="0"/>
    <m/>
    <n v="3"/>
    <m/>
    <n v="0"/>
    <x v="0"/>
    <s v="Activo"/>
    <s v="Activo"/>
  </r>
  <r>
    <s v="Peña, Jessica de-oct-2024"/>
    <x v="63"/>
    <x v="13"/>
    <d v="2024-10-01T00:00:00"/>
    <x v="1"/>
    <b v="1"/>
    <m/>
    <x v="0"/>
    <x v="0"/>
    <m/>
    <n v="3"/>
    <m/>
    <n v="0"/>
    <x v="0"/>
    <s v="Activo"/>
    <s v="Activo"/>
  </r>
  <r>
    <s v="Peña, Víctor Axel-oct-2024"/>
    <x v="64"/>
    <x v="13"/>
    <d v="2024-10-01T00:00:00"/>
    <x v="1"/>
    <b v="0"/>
    <m/>
    <x v="0"/>
    <x v="0"/>
    <m/>
    <n v="3"/>
    <m/>
    <n v="0"/>
    <x v="0"/>
    <s v="Inactivo"/>
    <s v="Inactivo"/>
  </r>
  <r>
    <s v="Rdz Salazar, Yaretzi-oct-2024"/>
    <x v="65"/>
    <x v="13"/>
    <d v="2024-10-01T00:00:00"/>
    <x v="1"/>
    <b v="1"/>
    <m/>
    <x v="0"/>
    <x v="0"/>
    <m/>
    <n v="3"/>
    <m/>
    <n v="0"/>
    <x v="0"/>
    <s v="Activo"/>
    <s v="Activo"/>
  </r>
  <r>
    <s v="Rebolloso, Perla-oct-2024"/>
    <x v="66"/>
    <x v="13"/>
    <d v="2024-10-01T00:00:00"/>
    <x v="1"/>
    <b v="1"/>
    <m/>
    <x v="0"/>
    <x v="0"/>
    <m/>
    <n v="3"/>
    <m/>
    <n v="0"/>
    <x v="0"/>
    <s v="Activo"/>
    <s v="Activo"/>
  </r>
  <r>
    <s v="Salazar, Alicia de-oct-2024"/>
    <x v="67"/>
    <x v="13"/>
    <d v="2024-10-01T00:00:00"/>
    <x v="1"/>
    <b v="1"/>
    <n v="1"/>
    <x v="0"/>
    <x v="0"/>
    <m/>
    <n v="3"/>
    <m/>
    <n v="0"/>
    <x v="0"/>
    <s v="Activo"/>
    <s v="Activo"/>
  </r>
  <r>
    <s v="Soto Morales, Magdaleno-oct-2024"/>
    <x v="68"/>
    <x v="13"/>
    <d v="2025-01-01T00:00:00"/>
    <x v="1"/>
    <b v="1"/>
    <m/>
    <x v="0"/>
    <x v="0"/>
    <m/>
    <n v="3"/>
    <m/>
    <n v="0"/>
    <x v="0"/>
    <s v="Activo"/>
    <s v="Activo"/>
  </r>
  <r>
    <s v="Soto, María Antonieta de-oct-2024"/>
    <x v="69"/>
    <x v="13"/>
    <d v="2025-01-01T00:00:00"/>
    <x v="1"/>
    <b v="1"/>
    <m/>
    <x v="0"/>
    <x v="0"/>
    <m/>
    <n v="3"/>
    <m/>
    <n v="0"/>
    <x v="0"/>
    <s v="Activo"/>
    <s v="Activo"/>
  </r>
  <r>
    <s v="Vidal Muñoz, Benjamín-oct-2024"/>
    <x v="70"/>
    <x v="13"/>
    <d v="2024-10-01T00:00:00"/>
    <x v="1"/>
    <b v="1"/>
    <n v="1"/>
    <x v="1"/>
    <x v="73"/>
    <m/>
    <n v="3"/>
    <m/>
    <n v="0"/>
    <x v="61"/>
    <s v="Activo"/>
    <s v="Activo"/>
  </r>
  <r>
    <s v="Vidal, María Teresa Villanueva Rodríguez de-oct-2024"/>
    <x v="71"/>
    <x v="13"/>
    <d v="2024-10-01T00:00:00"/>
    <x v="1"/>
    <b v="1"/>
    <m/>
    <x v="0"/>
    <x v="0"/>
    <m/>
    <n v="3"/>
    <m/>
    <n v="0"/>
    <x v="0"/>
    <s v="Activo"/>
    <s v="Activo"/>
  </r>
  <r>
    <s v="Zúñiga, Juanita-oct-2024"/>
    <x v="72"/>
    <x v="13"/>
    <d v="2024-10-01T00:00:00"/>
    <x v="1"/>
    <b v="1"/>
    <n v="1"/>
    <x v="2"/>
    <x v="65"/>
    <m/>
    <n v="3"/>
    <m/>
    <n v="0"/>
    <x v="0"/>
    <s v="Activo"/>
    <s v="Activo"/>
  </r>
  <r>
    <s v="Campos Solis, Octavia-oct-2024"/>
    <x v="73"/>
    <x v="13"/>
    <d v="2024-10-01T00:00:00"/>
    <x v="1"/>
    <b v="1"/>
    <m/>
    <x v="2"/>
    <x v="43"/>
    <m/>
    <n v="4"/>
    <m/>
    <n v="0"/>
    <x v="0"/>
    <s v="Activo"/>
    <s v="Activo"/>
  </r>
  <r>
    <s v="Carreón Galindo, Octavio-oct-2024"/>
    <x v="74"/>
    <x v="13"/>
    <d v="2024-10-01T00:00:00"/>
    <x v="1"/>
    <b v="1"/>
    <m/>
    <x v="0"/>
    <x v="0"/>
    <m/>
    <n v="4"/>
    <m/>
    <n v="0"/>
    <x v="0"/>
    <s v="Activo"/>
    <s v="Activo"/>
  </r>
  <r>
    <s v="Carreón, Karina Marlene Silva Gutiérrez de-oct-2024"/>
    <x v="75"/>
    <x v="13"/>
    <d v="2024-10-01T00:00:00"/>
    <x v="1"/>
    <b v="1"/>
    <m/>
    <x v="0"/>
    <x v="0"/>
    <m/>
    <n v="4"/>
    <m/>
    <n v="0"/>
    <x v="0"/>
    <s v="Activo"/>
    <s v="Activo"/>
  </r>
  <r>
    <s v="de la Fuente Gallardo, José Samuel-oct-2024"/>
    <x v="76"/>
    <x v="13"/>
    <d v="2024-10-01T00:00:00"/>
    <x v="1"/>
    <b v="1"/>
    <m/>
    <x v="0"/>
    <x v="0"/>
    <m/>
    <n v="4"/>
    <m/>
    <n v="0"/>
    <x v="0"/>
    <s v="Activo"/>
    <s v="Activo"/>
  </r>
  <r>
    <s v="de la Fuente, Leticia de-oct-2024"/>
    <x v="77"/>
    <x v="13"/>
    <d v="2024-10-01T00:00:00"/>
    <x v="1"/>
    <b v="1"/>
    <m/>
    <x v="0"/>
    <x v="0"/>
    <m/>
    <n v="4"/>
    <m/>
    <n v="0"/>
    <x v="0"/>
    <s v="Activo"/>
    <s v="Activo"/>
  </r>
  <r>
    <s v="de Santiago Marrero, María de la Luz-oct-2024"/>
    <x v="78"/>
    <x v="13"/>
    <d v="2024-10-01T00:00:00"/>
    <x v="1"/>
    <b v="1"/>
    <m/>
    <x v="0"/>
    <x v="0"/>
    <m/>
    <n v="4"/>
    <m/>
    <n v="0"/>
    <x v="0"/>
    <s v="Activo"/>
    <s v="Activo"/>
  </r>
  <r>
    <s v="Garza Rodríguez, Daniel-oct-2024"/>
    <x v="79"/>
    <x v="13"/>
    <d v="2024-10-01T00:00:00"/>
    <x v="1"/>
    <b v="1"/>
    <n v="2"/>
    <x v="1"/>
    <x v="72"/>
    <m/>
    <n v="4"/>
    <m/>
    <n v="0"/>
    <x v="59"/>
    <s v="Activo"/>
    <s v="Activo"/>
  </r>
  <r>
    <s v="Garza Salazar, Olivia-oct-2024"/>
    <x v="80"/>
    <x v="13"/>
    <d v="2024-10-01T00:00:00"/>
    <x v="1"/>
    <b v="1"/>
    <m/>
    <x v="0"/>
    <x v="0"/>
    <s v="En recuperación"/>
    <n v="4"/>
    <m/>
    <n v="0"/>
    <x v="0"/>
    <s v="Activo"/>
    <s v="Activo"/>
  </r>
  <r>
    <s v="Garza, María Magdalena Coronado Salas de-oct-2024"/>
    <x v="81"/>
    <x v="13"/>
    <d v="2024-10-01T00:00:00"/>
    <x v="1"/>
    <b v="1"/>
    <n v="2"/>
    <x v="1"/>
    <x v="20"/>
    <m/>
    <n v="4"/>
    <m/>
    <n v="0"/>
    <x v="6"/>
    <s v="Activo"/>
    <s v="Activo"/>
  </r>
  <r>
    <s v="Marroquín Villarreal, José Alben-oct-2024"/>
    <x v="82"/>
    <x v="13"/>
    <d v="2024-10-01T00:00:00"/>
    <x v="1"/>
    <b v="1"/>
    <m/>
    <x v="0"/>
    <x v="0"/>
    <s v="Enfermo"/>
    <n v="4"/>
    <m/>
    <n v="0"/>
    <x v="0"/>
    <s v="Activo"/>
    <s v="Activo"/>
  </r>
  <r>
    <s v="Marroquín, Maria de Jesús Sánchez de-oct-2024"/>
    <x v="83"/>
    <x v="13"/>
    <d v="2024-10-01T00:00:00"/>
    <x v="1"/>
    <b v="1"/>
    <m/>
    <x v="0"/>
    <x v="0"/>
    <m/>
    <n v="4"/>
    <m/>
    <n v="0"/>
    <x v="0"/>
    <s v="Activo"/>
    <s v="Activo"/>
  </r>
  <r>
    <s v="Martínez Rodríguez, María del Socorro-oct-2024"/>
    <x v="84"/>
    <x v="13"/>
    <d v="2024-10-01T00:00:00"/>
    <x v="1"/>
    <b v="1"/>
    <m/>
    <x v="0"/>
    <x v="0"/>
    <m/>
    <n v="4"/>
    <m/>
    <n v="0"/>
    <x v="0"/>
    <s v="Activo"/>
    <s v="Activo"/>
  </r>
  <r>
    <s v="Medina Moreno, Daniel-oct-2024"/>
    <x v="85"/>
    <x v="13"/>
    <d v="2024-10-01T00:00:00"/>
    <x v="1"/>
    <b v="1"/>
    <m/>
    <x v="0"/>
    <x v="0"/>
    <m/>
    <n v="4"/>
    <m/>
    <n v="0"/>
    <x v="0"/>
    <s v="Activo"/>
    <s v="Activo"/>
  </r>
  <r>
    <s v="Medina Oviedo, Scarlett Scilanie-oct-2024"/>
    <x v="86"/>
    <x v="13"/>
    <d v="2024-10-01T00:00:00"/>
    <x v="1"/>
    <b v="1"/>
    <m/>
    <x v="0"/>
    <x v="0"/>
    <m/>
    <n v="4"/>
    <m/>
    <n v="0"/>
    <x v="0"/>
    <s v="Activo"/>
    <s v="Activo"/>
  </r>
  <r>
    <s v="Medina, Priscila Raquel Oviedo Canizales de-oct-2024"/>
    <x v="87"/>
    <x v="13"/>
    <d v="2024-10-01T00:00:00"/>
    <x v="1"/>
    <b v="1"/>
    <n v="8"/>
    <x v="1"/>
    <x v="28"/>
    <m/>
    <n v="4"/>
    <m/>
    <n v="0"/>
    <x v="10"/>
    <s v="Activo"/>
    <s v="Activo"/>
  </r>
  <r>
    <s v="Méndez Pardo, Jesús-oct-2024"/>
    <x v="88"/>
    <x v="13"/>
    <d v="2024-10-01T00:00:00"/>
    <x v="1"/>
    <b v="1"/>
    <n v="1"/>
    <x v="0"/>
    <x v="0"/>
    <m/>
    <n v="4"/>
    <m/>
    <n v="0"/>
    <x v="0"/>
    <s v="Activo"/>
    <s v="Activo"/>
  </r>
  <r>
    <s v="Méndez, María Enriqueta García Estrada de-oct-2024"/>
    <x v="89"/>
    <x v="13"/>
    <d v="2024-10-01T00:00:00"/>
    <x v="1"/>
    <b v="1"/>
    <m/>
    <x v="0"/>
    <x v="0"/>
    <m/>
    <n v="4"/>
    <m/>
    <n v="0"/>
    <x v="0"/>
    <s v="Activo"/>
    <s v="Activo"/>
  </r>
  <r>
    <s v="Olguín Rodríguez, Josué Emmanuel-oct-2024"/>
    <x v="106"/>
    <x v="13"/>
    <d v="2025-01-01T00:00:00"/>
    <x v="1"/>
    <b v="1"/>
    <m/>
    <x v="0"/>
    <x v="0"/>
    <m/>
    <n v="4"/>
    <m/>
    <n v="0"/>
    <x v="0"/>
    <s v="Activo"/>
    <s v="Activo"/>
  </r>
  <r>
    <s v="Olivo, Diana Elizabeth Marroquín de-oct-2024"/>
    <x v="90"/>
    <x v="13"/>
    <d v="2024-10-01T00:00:00"/>
    <x v="1"/>
    <b v="1"/>
    <m/>
    <x v="0"/>
    <x v="0"/>
    <m/>
    <n v="4"/>
    <m/>
    <n v="0"/>
    <x v="0"/>
    <s v="Activo"/>
    <s v="Activo"/>
  </r>
  <r>
    <s v="Paisano Torres, María de Lourdes-oct-2024"/>
    <x v="97"/>
    <x v="13"/>
    <d v="2024-10-01T00:00:00"/>
    <x v="1"/>
    <b v="0"/>
    <m/>
    <x v="0"/>
    <x v="0"/>
    <m/>
    <n v="4"/>
    <m/>
    <n v="0"/>
    <x v="0"/>
    <s v=""/>
    <s v="Inactivo"/>
  </r>
  <r>
    <s v="Puebla Martínez, Luis Octavio-oct-2024"/>
    <x v="91"/>
    <x v="13"/>
    <d v="2024-10-01T00:00:00"/>
    <x v="1"/>
    <b v="1"/>
    <m/>
    <x v="0"/>
    <x v="0"/>
    <m/>
    <n v="4"/>
    <m/>
    <n v="0"/>
    <x v="0"/>
    <s v="Activo"/>
    <s v="Activo"/>
  </r>
  <r>
    <s v="Sifuentes, Irene Salas Álvarez de-oct-2024"/>
    <x v="92"/>
    <x v="13"/>
    <d v="2024-10-01T00:00:00"/>
    <x v="1"/>
    <b v="1"/>
    <n v="1"/>
    <x v="1"/>
    <x v="35"/>
    <m/>
    <n v="4"/>
    <m/>
    <n v="0"/>
    <x v="62"/>
    <s v="Activo"/>
    <s v="Activo"/>
  </r>
  <r>
    <s v="Silva, Luis-oct-2024"/>
    <x v="93"/>
    <x v="13"/>
    <d v="2024-10-01T00:00:00"/>
    <x v="1"/>
    <b v="0"/>
    <m/>
    <x v="0"/>
    <x v="0"/>
    <m/>
    <n v="4"/>
    <m/>
    <n v="0"/>
    <x v="0"/>
    <s v="Activo"/>
    <s v="Activo"/>
  </r>
  <r>
    <s v="Silva, Patricia de-oct-2024"/>
    <x v="94"/>
    <x v="13"/>
    <d v="2024-10-01T00:00:00"/>
    <x v="1"/>
    <b v="1"/>
    <m/>
    <x v="0"/>
    <x v="0"/>
    <m/>
    <n v="4"/>
    <m/>
    <n v="0"/>
    <x v="0"/>
    <s v="Activo"/>
    <s v="Activo"/>
  </r>
  <r>
    <s v="Zamudio, Dolores García de-oct-2024"/>
    <x v="95"/>
    <x v="13"/>
    <d v="2024-10-01T00:00:00"/>
    <x v="1"/>
    <b v="1"/>
    <m/>
    <x v="0"/>
    <x v="0"/>
    <m/>
    <n v="4"/>
    <m/>
    <n v="0"/>
    <x v="0"/>
    <s v="Activo"/>
    <s v="Activo"/>
  </r>
  <r>
    <s v="Zamudio, Dulce-oct-2024"/>
    <x v="96"/>
    <x v="13"/>
    <d v="2024-10-01T00:00:00"/>
    <x v="1"/>
    <b v="1"/>
    <m/>
    <x v="0"/>
    <x v="0"/>
    <m/>
    <n v="4"/>
    <m/>
    <n v="0"/>
    <x v="0"/>
    <s v="Activo"/>
    <s v="Activo"/>
  </r>
  <r>
    <s v="Almaráz Bocanegra, Silvino-nov-2024"/>
    <x v="0"/>
    <x v="14"/>
    <d v="2024-11-01T00:00:00"/>
    <x v="1"/>
    <b v="1"/>
    <m/>
    <x v="0"/>
    <x v="0"/>
    <m/>
    <n v="1"/>
    <m/>
    <n v="0"/>
    <x v="0"/>
    <s v="Activo"/>
    <s v="Activo"/>
  </r>
  <r>
    <s v="Carriega, Flor de-nov-2024"/>
    <x v="1"/>
    <x v="14"/>
    <d v="2025-01-01T00:00:00"/>
    <x v="1"/>
    <b v="1"/>
    <m/>
    <x v="0"/>
    <x v="0"/>
    <m/>
    <n v="1"/>
    <m/>
    <n v="0"/>
    <x v="0"/>
    <s v="Activo"/>
    <s v="Activo"/>
  </r>
  <r>
    <s v="Castro Moreno, Modesto-nov-2024"/>
    <x v="2"/>
    <x v="14"/>
    <d v="2024-11-01T00:00:00"/>
    <x v="1"/>
    <b v="1"/>
    <n v="1"/>
    <x v="0"/>
    <x v="0"/>
    <m/>
    <n v="1"/>
    <m/>
    <n v="0"/>
    <x v="0"/>
    <s v="Activo"/>
    <s v="Activo"/>
  </r>
  <r>
    <s v="Castro, Blanca Estela Navarro Pimentel de-nov-2024"/>
    <x v="3"/>
    <x v="14"/>
    <d v="2024-11-01T00:00:00"/>
    <x v="1"/>
    <b v="1"/>
    <n v="1"/>
    <x v="0"/>
    <x v="0"/>
    <m/>
    <n v="1"/>
    <m/>
    <n v="0"/>
    <x v="0"/>
    <s v="Activo"/>
    <s v="Activo"/>
  </r>
  <r>
    <s v="García, Alicia Martínez de-nov-2024"/>
    <x v="4"/>
    <x v="14"/>
    <d v="2024-11-01T00:00:00"/>
    <x v="1"/>
    <b v="1"/>
    <m/>
    <x v="0"/>
    <x v="0"/>
    <m/>
    <n v="1"/>
    <m/>
    <n v="0"/>
    <x v="0"/>
    <s v="Activo"/>
    <s v="Activo"/>
  </r>
  <r>
    <s v="García, Mayra-nov-2024"/>
    <x v="5"/>
    <x v="14"/>
    <d v="2024-11-01T00:00:00"/>
    <x v="1"/>
    <b v="1"/>
    <m/>
    <x v="0"/>
    <x v="0"/>
    <m/>
    <n v="1"/>
    <m/>
    <n v="0"/>
    <x v="0"/>
    <s v="Activo"/>
    <s v="Activo"/>
  </r>
  <r>
    <s v="Garnica Treviño, Irma-nov-2024"/>
    <x v="6"/>
    <x v="14"/>
    <d v="2024-11-01T00:00:00"/>
    <x v="1"/>
    <b v="1"/>
    <m/>
    <x v="0"/>
    <x v="0"/>
    <m/>
    <n v="1"/>
    <m/>
    <n v="0"/>
    <x v="0"/>
    <s v="Activo"/>
    <s v="Activo"/>
  </r>
  <r>
    <s v="Guzmán, Luis-nov-2024"/>
    <x v="7"/>
    <x v="14"/>
    <d v="2025-01-01T00:00:00"/>
    <x v="1"/>
    <b v="1"/>
    <m/>
    <x v="0"/>
    <x v="0"/>
    <m/>
    <n v="1"/>
    <m/>
    <n v="0"/>
    <x v="0"/>
    <s v="Activo"/>
    <s v="Activo"/>
  </r>
  <r>
    <s v="Hernández Arellano, Eligio-nov-2024"/>
    <x v="8"/>
    <x v="14"/>
    <d v="2024-11-01T00:00:00"/>
    <x v="1"/>
    <b v="1"/>
    <m/>
    <x v="2"/>
    <x v="16"/>
    <m/>
    <n v="1"/>
    <m/>
    <n v="0"/>
    <x v="0"/>
    <s v="Activo"/>
    <s v="Activo"/>
  </r>
  <r>
    <s v="Ledezma Lucio, Anita-nov-2024"/>
    <x v="9"/>
    <x v="14"/>
    <d v="2024-11-01T00:00:00"/>
    <x v="1"/>
    <b v="1"/>
    <m/>
    <x v="0"/>
    <x v="0"/>
    <m/>
    <n v="1"/>
    <m/>
    <n v="0"/>
    <x v="0"/>
    <s v="Activo"/>
    <s v="Activo"/>
  </r>
  <r>
    <s v="Poblano, Alicia de-nov-2024"/>
    <x v="10"/>
    <x v="14"/>
    <d v="2024-11-01T00:00:00"/>
    <x v="1"/>
    <b v="1"/>
    <m/>
    <x v="0"/>
    <x v="0"/>
    <m/>
    <n v="1"/>
    <m/>
    <n v="0"/>
    <x v="0"/>
    <s v="Activo"/>
    <s v="Activo"/>
  </r>
  <r>
    <s v="Poblano, José Aarón-nov-2024"/>
    <x v="11"/>
    <x v="14"/>
    <d v="2024-11-01T00:00:00"/>
    <x v="1"/>
    <b v="1"/>
    <m/>
    <x v="0"/>
    <x v="0"/>
    <m/>
    <n v="1"/>
    <m/>
    <n v="0"/>
    <x v="0"/>
    <s v="Activo"/>
    <s v="Activo"/>
  </r>
  <r>
    <s v="Reta Salas, Raymundo-nov-2024"/>
    <x v="12"/>
    <x v="14"/>
    <d v="2025-01-01T00:00:00"/>
    <x v="1"/>
    <b v="1"/>
    <m/>
    <x v="0"/>
    <x v="0"/>
    <m/>
    <n v="1"/>
    <m/>
    <n v="0"/>
    <x v="0"/>
    <s v="Activo"/>
    <s v="Activo"/>
  </r>
  <r>
    <s v="Reta, Claudia Jael Elizondo Vázquez de-nov-2024"/>
    <x v="13"/>
    <x v="14"/>
    <d v="2025-01-01T00:00:00"/>
    <x v="1"/>
    <b v="1"/>
    <m/>
    <x v="0"/>
    <x v="0"/>
    <m/>
    <n v="1"/>
    <m/>
    <n v="0"/>
    <x v="0"/>
    <s v="Activo"/>
    <s v="Activo"/>
  </r>
  <r>
    <s v="Reta, Ricardo-nov-2024"/>
    <x v="14"/>
    <x v="14"/>
    <d v="2025-01-01T00:00:00"/>
    <x v="1"/>
    <b v="1"/>
    <m/>
    <x v="0"/>
    <x v="0"/>
    <m/>
    <n v="1"/>
    <m/>
    <n v="0"/>
    <x v="0"/>
    <s v="Activo"/>
    <s v="Activo"/>
  </r>
  <r>
    <s v="Rocha, Aylin-nov-2024"/>
    <x v="98"/>
    <x v="14"/>
    <d v="2024-11-01T00:00:00"/>
    <x v="1"/>
    <b v="1"/>
    <m/>
    <x v="0"/>
    <x v="0"/>
    <m/>
    <n v="1"/>
    <m/>
    <n v="0"/>
    <x v="0"/>
    <s v="Activo"/>
    <s v="Activo"/>
  </r>
  <r>
    <s v="Rocha, Dulce de-nov-2024"/>
    <x v="15"/>
    <x v="14"/>
    <d v="2024-11-01T00:00:00"/>
    <x v="1"/>
    <b v="1"/>
    <m/>
    <x v="0"/>
    <x v="0"/>
    <m/>
    <n v="1"/>
    <m/>
    <n v="0"/>
    <x v="0"/>
    <s v="Activo"/>
    <s v="Activo"/>
  </r>
  <r>
    <s v="Rocha, Yusepe-nov-2024"/>
    <x v="16"/>
    <x v="14"/>
    <d v="2024-11-01T00:00:00"/>
    <x v="1"/>
    <b v="1"/>
    <m/>
    <x v="0"/>
    <x v="0"/>
    <m/>
    <n v="1"/>
    <m/>
    <n v="0"/>
    <x v="0"/>
    <s v="Activo"/>
    <s v="Activo"/>
  </r>
  <r>
    <s v="Rosas, Alejandra Zamudio de-nov-2024"/>
    <x v="17"/>
    <x v="14"/>
    <d v="2024-11-01T00:00:00"/>
    <x v="1"/>
    <b v="1"/>
    <m/>
    <x v="0"/>
    <x v="0"/>
    <m/>
    <n v="1"/>
    <m/>
    <n v="0"/>
    <x v="0"/>
    <s v="Activo"/>
    <s v="Activo"/>
  </r>
  <r>
    <s v="Salazar Chavarría, Guadalupe-nov-2024"/>
    <x v="102"/>
    <x v="14"/>
    <d v="2024-11-01T00:00:00"/>
    <x v="1"/>
    <b v="1"/>
    <m/>
    <x v="2"/>
    <x v="71"/>
    <s v="Precursor auxiliar de continuo"/>
    <n v="1"/>
    <m/>
    <n v="0"/>
    <x v="0"/>
    <s v="Activo"/>
    <s v="Activo"/>
  </r>
  <r>
    <s v="Soria Liguez, Jaime-nov-2024"/>
    <x v="18"/>
    <x v="14"/>
    <d v="2024-11-01T00:00:00"/>
    <x v="1"/>
    <b v="1"/>
    <n v="2"/>
    <x v="1"/>
    <x v="39"/>
    <m/>
    <n v="1"/>
    <m/>
    <n v="0"/>
    <x v="16"/>
    <s v="Activo"/>
    <s v="Activo"/>
  </r>
  <r>
    <s v="Soria Orozco, Guillermo Andrés-nov-2024"/>
    <x v="19"/>
    <x v="14"/>
    <d v="2024-11-01T00:00:00"/>
    <x v="1"/>
    <b v="1"/>
    <m/>
    <x v="0"/>
    <x v="0"/>
    <m/>
    <n v="1"/>
    <m/>
    <n v="0"/>
    <x v="0"/>
    <s v="Activo"/>
    <s v="Activo"/>
  </r>
  <r>
    <s v="Soria, Delia Ortega de-nov-2024"/>
    <x v="20"/>
    <x v="14"/>
    <d v="2024-11-01T00:00:00"/>
    <x v="1"/>
    <b v="1"/>
    <n v="1"/>
    <x v="1"/>
    <x v="69"/>
    <m/>
    <n v="1"/>
    <m/>
    <n v="0"/>
    <x v="52"/>
    <s v="Activo"/>
    <s v="Activo"/>
  </r>
  <r>
    <s v="Vázquez, Isabel Herrera de-nov-2024"/>
    <x v="21"/>
    <x v="14"/>
    <d v="2024-11-01T00:00:00"/>
    <x v="1"/>
    <b v="1"/>
    <m/>
    <x v="0"/>
    <x v="0"/>
    <m/>
    <n v="1"/>
    <m/>
    <n v="0"/>
    <x v="0"/>
    <s v="Activo"/>
    <s v="Activo"/>
  </r>
  <r>
    <s v="Zamudio García, Thalía Elizabeth-nov-2024"/>
    <x v="22"/>
    <x v="14"/>
    <d v="2024-11-01T00:00:00"/>
    <x v="1"/>
    <b v="1"/>
    <m/>
    <x v="0"/>
    <x v="0"/>
    <m/>
    <n v="1"/>
    <m/>
    <n v="0"/>
    <x v="0"/>
    <s v="Activo"/>
    <s v="Activo"/>
  </r>
  <r>
    <s v="Blanco, Isabel-nov-2024"/>
    <x v="23"/>
    <x v="14"/>
    <d v="2024-11-01T00:00:00"/>
    <x v="1"/>
    <b v="1"/>
    <m/>
    <x v="0"/>
    <x v="0"/>
    <m/>
    <n v="2"/>
    <m/>
    <n v="0"/>
    <x v="0"/>
    <s v="Activo"/>
    <s v="Activo"/>
  </r>
  <r>
    <s v="Dávila Cardiel, Isabella Giselle-nov-2024"/>
    <x v="99"/>
    <x v="14"/>
    <d v="2025-01-01T00:00:00"/>
    <x v="1"/>
    <b v="1"/>
    <m/>
    <x v="0"/>
    <x v="0"/>
    <m/>
    <n v="2"/>
    <m/>
    <n v="0"/>
    <x v="0"/>
    <s v="Activo"/>
    <s v="Activo"/>
  </r>
  <r>
    <s v="Dionisio-nov-2024"/>
    <x v="105"/>
    <x v="14"/>
    <d v="2024-11-01T00:00:00"/>
    <x v="1"/>
    <b v="1"/>
    <m/>
    <x v="0"/>
    <x v="0"/>
    <m/>
    <n v="2"/>
    <m/>
    <n v="0"/>
    <x v="0"/>
    <s v="Activo"/>
    <s v="Activo"/>
  </r>
  <r>
    <s v="Diosdado Torres, Margarita-nov-2024"/>
    <x v="24"/>
    <x v="14"/>
    <d v="2024-11-01T00:00:00"/>
    <x v="1"/>
    <b v="1"/>
    <m/>
    <x v="0"/>
    <x v="0"/>
    <m/>
    <n v="2"/>
    <m/>
    <n v="0"/>
    <x v="0"/>
    <s v="Activo"/>
    <s v="Activo"/>
  </r>
  <r>
    <s v="Gaytán Diosdado, Gloria-nov-2024"/>
    <x v="25"/>
    <x v="14"/>
    <d v="2024-11-01T00:00:00"/>
    <x v="1"/>
    <b v="1"/>
    <m/>
    <x v="0"/>
    <x v="0"/>
    <m/>
    <n v="2"/>
    <m/>
    <n v="0"/>
    <x v="0"/>
    <s v="Activo"/>
    <s v="Activo"/>
  </r>
  <r>
    <s v="Lázaro, Patricia de-nov-2024"/>
    <x v="26"/>
    <x v="14"/>
    <d v="2024-11-01T00:00:00"/>
    <x v="1"/>
    <b v="1"/>
    <m/>
    <x v="0"/>
    <x v="0"/>
    <m/>
    <n v="2"/>
    <m/>
    <n v="0"/>
    <x v="0"/>
    <s v="Activo"/>
    <s v="Activo"/>
  </r>
  <r>
    <s v="Liñán Cortina, Julia-nov-2024"/>
    <x v="27"/>
    <x v="14"/>
    <d v="2024-11-01T00:00:00"/>
    <x v="1"/>
    <b v="1"/>
    <n v="2"/>
    <x v="1"/>
    <x v="71"/>
    <m/>
    <n v="2"/>
    <m/>
    <n v="0"/>
    <x v="63"/>
    <s v="Activo"/>
    <s v="Activo"/>
  </r>
  <r>
    <s v="Martínez, Guadalupe de-nov-2024"/>
    <x v="28"/>
    <x v="14"/>
    <d v="2024-11-01T00:00:00"/>
    <x v="1"/>
    <b v="1"/>
    <m/>
    <x v="0"/>
    <x v="0"/>
    <m/>
    <n v="2"/>
    <m/>
    <n v="0"/>
    <x v="0"/>
    <s v="Activo"/>
    <s v="Activo"/>
  </r>
  <r>
    <s v="Martínez, Jesús Iván-nov-2024"/>
    <x v="29"/>
    <x v="14"/>
    <d v="2024-11-01T00:00:00"/>
    <x v="1"/>
    <b v="0"/>
    <m/>
    <x v="0"/>
    <x v="0"/>
    <s v="Queda inactivo"/>
    <n v="2"/>
    <m/>
    <n v="0"/>
    <x v="0"/>
    <s v="Activo"/>
    <s v="Inactivo"/>
  </r>
  <r>
    <s v="Medina Torres, Juan-nov-2024"/>
    <x v="30"/>
    <x v="14"/>
    <d v="2024-11-01T00:00:00"/>
    <x v="1"/>
    <b v="1"/>
    <m/>
    <x v="0"/>
    <x v="0"/>
    <m/>
    <n v="2"/>
    <m/>
    <n v="0"/>
    <x v="0"/>
    <s v="Activo"/>
    <s v="Activo"/>
  </r>
  <r>
    <s v="Medina, María Luisa Rodríguez Ornelas de-nov-2024"/>
    <x v="31"/>
    <x v="14"/>
    <d v="2024-11-01T00:00:00"/>
    <x v="1"/>
    <b v="1"/>
    <m/>
    <x v="0"/>
    <x v="0"/>
    <m/>
    <n v="2"/>
    <m/>
    <n v="0"/>
    <x v="0"/>
    <s v="Activo"/>
    <s v="Activo"/>
  </r>
  <r>
    <s v="Nieto, Alejandra de-nov-2024"/>
    <x v="32"/>
    <x v="14"/>
    <d v="2024-11-01T00:00:00"/>
    <x v="1"/>
    <b v="1"/>
    <m/>
    <x v="0"/>
    <x v="0"/>
    <m/>
    <n v="2"/>
    <m/>
    <n v="0"/>
    <x v="0"/>
    <s v="Activo"/>
    <s v="Activo"/>
  </r>
  <r>
    <s v="Orduño Garza, Juan-nov-2024"/>
    <x v="33"/>
    <x v="14"/>
    <d v="2024-11-01T00:00:00"/>
    <x v="1"/>
    <b v="1"/>
    <m/>
    <x v="0"/>
    <x v="0"/>
    <m/>
    <n v="2"/>
    <m/>
    <n v="0"/>
    <x v="0"/>
    <s v="Activo"/>
    <s v="Activo"/>
  </r>
  <r>
    <s v="Orduño Molina, Jerome-nov-2024"/>
    <x v="34"/>
    <x v="14"/>
    <d v="2024-11-01T00:00:00"/>
    <x v="1"/>
    <b v="1"/>
    <m/>
    <x v="0"/>
    <x v="0"/>
    <m/>
    <n v="2"/>
    <m/>
    <n v="0"/>
    <x v="0"/>
    <s v="Activo"/>
    <s v="Activo"/>
  </r>
  <r>
    <s v="Orduño Molina, Jonathan Israel-nov-2024"/>
    <x v="35"/>
    <x v="14"/>
    <d v="2024-11-01T00:00:00"/>
    <x v="1"/>
    <b v="1"/>
    <n v="1"/>
    <x v="1"/>
    <x v="55"/>
    <m/>
    <n v="2"/>
    <m/>
    <n v="0"/>
    <x v="4"/>
    <s v="Activo"/>
    <s v="Activo"/>
  </r>
  <r>
    <s v="Orduño, Debany Cortinas Delgadillo de-nov-2024"/>
    <x v="36"/>
    <x v="14"/>
    <d v="2024-11-01T00:00:00"/>
    <x v="1"/>
    <b v="1"/>
    <n v="1"/>
    <x v="1"/>
    <x v="53"/>
    <m/>
    <n v="2"/>
    <m/>
    <n v="0"/>
    <x v="33"/>
    <s v="Activo"/>
    <s v="Activo"/>
  </r>
  <r>
    <s v="Orduño, Joshua-nov-2024"/>
    <x v="37"/>
    <x v="14"/>
    <d v="2024-11-01T00:00:00"/>
    <x v="1"/>
    <b v="1"/>
    <m/>
    <x v="0"/>
    <x v="0"/>
    <m/>
    <n v="2"/>
    <m/>
    <n v="0"/>
    <x v="0"/>
    <s v="Activo"/>
    <s v="Activo"/>
  </r>
  <r>
    <s v="Orduño, Nora de-nov-2024"/>
    <x v="38"/>
    <x v="14"/>
    <d v="2024-11-01T00:00:00"/>
    <x v="1"/>
    <b v="1"/>
    <m/>
    <x v="0"/>
    <x v="0"/>
    <m/>
    <n v="2"/>
    <m/>
    <n v="0"/>
    <x v="0"/>
    <s v="Activo"/>
    <s v="Activo"/>
  </r>
  <r>
    <s v="Robles, Teresa-nov-2024"/>
    <x v="39"/>
    <x v="14"/>
    <d v="2025-01-01T00:00:00"/>
    <x v="1"/>
    <b v="1"/>
    <m/>
    <x v="0"/>
    <x v="0"/>
    <m/>
    <n v="2"/>
    <m/>
    <n v="0"/>
    <x v="0"/>
    <s v="Activo"/>
    <s v="Activo"/>
  </r>
  <r>
    <s v="Rodríguez, Bertha-nov-2024"/>
    <x v="40"/>
    <x v="14"/>
    <d v="2024-11-01T00:00:00"/>
    <x v="1"/>
    <b v="1"/>
    <m/>
    <x v="0"/>
    <x v="0"/>
    <m/>
    <n v="2"/>
    <m/>
    <n v="0"/>
    <x v="0"/>
    <s v="Activo"/>
    <s v="Activo"/>
  </r>
  <r>
    <s v="Ruíz Aldaco, Alan Israel-nov-2024"/>
    <x v="41"/>
    <x v="14"/>
    <d v="2024-11-01T00:00:00"/>
    <x v="1"/>
    <b v="1"/>
    <n v="1"/>
    <x v="1"/>
    <x v="43"/>
    <s v="Mtto. y EPC: 25 hrs. Acreditadas: 25 hrs."/>
    <n v="2"/>
    <n v="25"/>
    <n v="25"/>
    <x v="6"/>
    <s v="Activo"/>
    <s v="Activo"/>
  </r>
  <r>
    <s v="Ruíz, Merary Rubí Sánchez Sosa de-nov-2024"/>
    <x v="42"/>
    <x v="14"/>
    <d v="2024-11-01T00:00:00"/>
    <x v="1"/>
    <b v="1"/>
    <n v="5"/>
    <x v="1"/>
    <x v="20"/>
    <m/>
    <n v="2"/>
    <m/>
    <n v="0"/>
    <x v="6"/>
    <s v="Activo"/>
    <s v="Activo"/>
  </r>
  <r>
    <s v="Serrano, Beatriz Adriana Vázquez Reynoso de-nov-2024"/>
    <x v="43"/>
    <x v="14"/>
    <d v="2024-11-01T00:00:00"/>
    <x v="1"/>
    <b v="1"/>
    <m/>
    <x v="0"/>
    <x v="0"/>
    <m/>
    <n v="2"/>
    <m/>
    <n v="0"/>
    <x v="0"/>
    <s v="Activo"/>
    <s v="Activo"/>
  </r>
  <r>
    <s v="Acevedo, María Antonia Martínez Alamilla de-nov-2024"/>
    <x v="45"/>
    <x v="14"/>
    <d v="2024-11-01T00:00:00"/>
    <x v="1"/>
    <b v="1"/>
    <m/>
    <x v="0"/>
    <x v="0"/>
    <m/>
    <n v="3"/>
    <m/>
    <n v="0"/>
    <x v="0"/>
    <s v="Activo"/>
    <s v="Activo"/>
  </r>
  <r>
    <s v="Bello, Reina-nov-2024"/>
    <x v="46"/>
    <x v="14"/>
    <d v="2024-11-01T00:00:00"/>
    <x v="1"/>
    <b v="1"/>
    <m/>
    <x v="0"/>
    <x v="0"/>
    <m/>
    <n v="3"/>
    <m/>
    <n v="0"/>
    <x v="0"/>
    <s v="Activo"/>
    <s v="Activo"/>
  </r>
  <r>
    <s v="Contreras, Elida-nov-2024"/>
    <x v="47"/>
    <x v="14"/>
    <d v="2024-11-01T00:00:00"/>
    <x v="1"/>
    <b v="1"/>
    <m/>
    <x v="0"/>
    <x v="0"/>
    <m/>
    <n v="3"/>
    <m/>
    <n v="0"/>
    <x v="0"/>
    <s v="Activo"/>
    <s v="Activo"/>
  </r>
  <r>
    <s v="Delgado Guerrero, María Magdalena-nov-2024"/>
    <x v="48"/>
    <x v="14"/>
    <d v="2024-11-01T00:00:00"/>
    <x v="1"/>
    <b v="0"/>
    <m/>
    <x v="0"/>
    <x v="0"/>
    <m/>
    <n v="3"/>
    <m/>
    <n v="0"/>
    <x v="0"/>
    <s v="Activo"/>
    <s v="Activo"/>
  </r>
  <r>
    <s v="Faz Castañeda, José Alfredo-nov-2024"/>
    <x v="49"/>
    <x v="14"/>
    <d v="2024-11-01T00:00:00"/>
    <x v="1"/>
    <b v="1"/>
    <m/>
    <x v="0"/>
    <x v="0"/>
    <m/>
    <n v="3"/>
    <m/>
    <n v="0"/>
    <x v="0"/>
    <s v="Activo"/>
    <s v="Activo"/>
  </r>
  <r>
    <s v="Faz, Marinela Castañeda Arteaga de-nov-2024"/>
    <x v="50"/>
    <x v="14"/>
    <d v="2024-11-01T00:00:00"/>
    <x v="1"/>
    <b v="1"/>
    <n v="4"/>
    <x v="1"/>
    <x v="20"/>
    <m/>
    <n v="3"/>
    <m/>
    <n v="0"/>
    <x v="6"/>
    <s v="Activo"/>
    <s v="Activo"/>
  </r>
  <r>
    <s v="Gámez Montoya, Abel-nov-2024"/>
    <x v="51"/>
    <x v="14"/>
    <d v="2024-11-01T00:00:00"/>
    <x v="1"/>
    <b v="1"/>
    <m/>
    <x v="0"/>
    <x v="0"/>
    <m/>
    <n v="3"/>
    <m/>
    <n v="0"/>
    <x v="0"/>
    <s v="Activo"/>
    <s v="Activo"/>
  </r>
  <r>
    <s v="Gámez, Viridiana de-nov-2024"/>
    <x v="52"/>
    <x v="14"/>
    <d v="2024-11-01T00:00:00"/>
    <x v="1"/>
    <b v="1"/>
    <m/>
    <x v="0"/>
    <x v="0"/>
    <m/>
    <n v="3"/>
    <m/>
    <n v="0"/>
    <x v="0"/>
    <s v="Activo"/>
    <s v="Activo"/>
  </r>
  <r>
    <s v="García Rodarte, Marco Antonio-nov-2024"/>
    <x v="53"/>
    <x v="14"/>
    <d v="2024-11-01T00:00:00"/>
    <x v="1"/>
    <b v="1"/>
    <m/>
    <x v="0"/>
    <x v="0"/>
    <m/>
    <n v="3"/>
    <m/>
    <n v="0"/>
    <x v="0"/>
    <s v="Activo"/>
    <s v="Activo"/>
  </r>
  <r>
    <s v="García, Rosa María Rodarte de-nov-2024"/>
    <x v="54"/>
    <x v="14"/>
    <d v="2024-11-01T00:00:00"/>
    <x v="1"/>
    <b v="1"/>
    <m/>
    <x v="0"/>
    <x v="0"/>
    <m/>
    <n v="3"/>
    <m/>
    <n v="0"/>
    <x v="0"/>
    <s v="Activo"/>
    <s v="Activo"/>
  </r>
  <r>
    <s v="Guerra, Lucy-nov-2024"/>
    <x v="55"/>
    <x v="14"/>
    <d v="2024-11-01T00:00:00"/>
    <x v="1"/>
    <b v="1"/>
    <m/>
    <x v="0"/>
    <x v="0"/>
    <m/>
    <n v="3"/>
    <m/>
    <n v="0"/>
    <x v="0"/>
    <s v="Activo"/>
    <s v="Activo"/>
  </r>
  <r>
    <s v="Lara Alemán, Linda Sarahí-nov-2024"/>
    <x v="56"/>
    <x v="14"/>
    <d v="2024-11-01T00:00:00"/>
    <x v="1"/>
    <b v="1"/>
    <m/>
    <x v="0"/>
    <x v="0"/>
    <m/>
    <n v="3"/>
    <m/>
    <n v="0"/>
    <x v="0"/>
    <s v="Activo"/>
    <s v="Activo"/>
  </r>
  <r>
    <s v="Lara Alemán, Maydi Merari-nov-2024"/>
    <x v="57"/>
    <x v="14"/>
    <d v="2024-11-01T00:00:00"/>
    <x v="1"/>
    <b v="1"/>
    <m/>
    <x v="0"/>
    <x v="0"/>
    <m/>
    <n v="3"/>
    <m/>
    <n v="0"/>
    <x v="0"/>
    <s v="Activo"/>
    <s v="Activo"/>
  </r>
  <r>
    <s v="Lara Enriquez, José Mario-nov-2024"/>
    <x v="58"/>
    <x v="14"/>
    <d v="2024-11-01T00:00:00"/>
    <x v="1"/>
    <b v="1"/>
    <m/>
    <x v="1"/>
    <x v="43"/>
    <s v="S. A. 30 hrs. Acred.: 30 hrs."/>
    <n v="3"/>
    <n v="30"/>
    <n v="30"/>
    <x v="2"/>
    <s v="Activo"/>
    <s v="Activo"/>
  </r>
  <r>
    <s v="Lara, María del Refugio Alemán de-nov-2024"/>
    <x v="59"/>
    <x v="14"/>
    <d v="2024-11-01T00:00:00"/>
    <x v="1"/>
    <b v="1"/>
    <m/>
    <x v="0"/>
    <x v="0"/>
    <m/>
    <n v="3"/>
    <m/>
    <n v="0"/>
    <x v="0"/>
    <s v="Activo"/>
    <s v="Activo"/>
  </r>
  <r>
    <s v="Molina Durán, Gloria-nov-2024"/>
    <x v="60"/>
    <x v="14"/>
    <d v="2024-11-01T00:00:00"/>
    <x v="1"/>
    <b v="1"/>
    <n v="5"/>
    <x v="1"/>
    <x v="13"/>
    <m/>
    <n v="3"/>
    <m/>
    <n v="0"/>
    <x v="2"/>
    <s v="Activo"/>
    <s v="Activo"/>
  </r>
  <r>
    <s v="Ordoñez, María de la Cruz Corona Zepeda de-nov-2024"/>
    <x v="61"/>
    <x v="14"/>
    <d v="2024-11-01T00:00:00"/>
    <x v="1"/>
    <b v="1"/>
    <m/>
    <x v="0"/>
    <x v="0"/>
    <m/>
    <n v="3"/>
    <m/>
    <n v="0"/>
    <x v="0"/>
    <s v="Activo"/>
    <s v="Activo"/>
  </r>
  <r>
    <s v="Peña, Eliezer-nov-2024"/>
    <x v="62"/>
    <x v="14"/>
    <d v="2024-11-01T00:00:00"/>
    <x v="1"/>
    <b v="1"/>
    <m/>
    <x v="0"/>
    <x v="0"/>
    <m/>
    <n v="3"/>
    <m/>
    <n v="0"/>
    <x v="0"/>
    <s v="Activo"/>
    <s v="Activo"/>
  </r>
  <r>
    <s v="Peña, Jessica de-nov-2024"/>
    <x v="63"/>
    <x v="14"/>
    <d v="2024-11-01T00:00:00"/>
    <x v="1"/>
    <b v="1"/>
    <m/>
    <x v="0"/>
    <x v="0"/>
    <m/>
    <n v="3"/>
    <m/>
    <n v="0"/>
    <x v="0"/>
    <s v="Activo"/>
    <s v="Activo"/>
  </r>
  <r>
    <s v="Rdz Salazar, Yaretzi-nov-2024"/>
    <x v="65"/>
    <x v="14"/>
    <d v="2024-11-01T00:00:00"/>
    <x v="1"/>
    <b v="1"/>
    <m/>
    <x v="0"/>
    <x v="0"/>
    <m/>
    <n v="3"/>
    <m/>
    <n v="0"/>
    <x v="0"/>
    <s v="Activo"/>
    <s v="Activo"/>
  </r>
  <r>
    <s v="Rebolloso, Perla-nov-2024"/>
    <x v="66"/>
    <x v="14"/>
    <d v="2024-11-01T00:00:00"/>
    <x v="1"/>
    <b v="1"/>
    <m/>
    <x v="0"/>
    <x v="0"/>
    <m/>
    <n v="3"/>
    <m/>
    <n v="0"/>
    <x v="0"/>
    <s v="Activo"/>
    <s v="Activo"/>
  </r>
  <r>
    <s v="Salazar, Alicia de-nov-2024"/>
    <x v="67"/>
    <x v="14"/>
    <d v="2024-11-01T00:00:00"/>
    <x v="1"/>
    <b v="1"/>
    <n v="1"/>
    <x v="0"/>
    <x v="0"/>
    <m/>
    <n v="3"/>
    <m/>
    <n v="0"/>
    <x v="0"/>
    <s v="Activo"/>
    <s v="Activo"/>
  </r>
  <r>
    <s v="Soto Morales, Magdaleno-nov-2024"/>
    <x v="68"/>
    <x v="14"/>
    <d v="2025-01-01T00:00:00"/>
    <x v="1"/>
    <b v="1"/>
    <m/>
    <x v="0"/>
    <x v="0"/>
    <m/>
    <n v="3"/>
    <m/>
    <n v="0"/>
    <x v="0"/>
    <s v="Activo"/>
    <s v="Activo"/>
  </r>
  <r>
    <s v="Soto, María Antonieta de-nov-2024"/>
    <x v="69"/>
    <x v="14"/>
    <d v="2025-01-01T00:00:00"/>
    <x v="1"/>
    <b v="1"/>
    <m/>
    <x v="0"/>
    <x v="0"/>
    <m/>
    <n v="3"/>
    <m/>
    <n v="0"/>
    <x v="0"/>
    <s v="Activo"/>
    <s v="Activo"/>
  </r>
  <r>
    <s v="Vidal Muñoz, Benjamín-nov-2024"/>
    <x v="70"/>
    <x v="14"/>
    <d v="2024-11-01T00:00:00"/>
    <x v="1"/>
    <b v="1"/>
    <n v="1"/>
    <x v="1"/>
    <x v="65"/>
    <m/>
    <n v="3"/>
    <m/>
    <n v="0"/>
    <x v="57"/>
    <s v="Activo"/>
    <s v="Activo"/>
  </r>
  <r>
    <s v="Vidal, María Teresa Villanueva Rodríguez de-nov-2024"/>
    <x v="71"/>
    <x v="14"/>
    <d v="2024-11-01T00:00:00"/>
    <x v="1"/>
    <b v="1"/>
    <m/>
    <x v="0"/>
    <x v="0"/>
    <m/>
    <n v="3"/>
    <m/>
    <n v="0"/>
    <x v="0"/>
    <s v="Activo"/>
    <s v="Activo"/>
  </r>
  <r>
    <s v="Zúñiga, Juanita-nov-2024"/>
    <x v="72"/>
    <x v="14"/>
    <d v="2024-11-01T00:00:00"/>
    <x v="1"/>
    <b v="1"/>
    <n v="1"/>
    <x v="2"/>
    <x v="63"/>
    <m/>
    <n v="3"/>
    <m/>
    <n v="0"/>
    <x v="0"/>
    <s v="Activo"/>
    <s v="Activo"/>
  </r>
  <r>
    <s v="Campos Solis, Octavia-nov-2024"/>
    <x v="73"/>
    <x v="14"/>
    <d v="2024-11-01T00:00:00"/>
    <x v="1"/>
    <b v="1"/>
    <m/>
    <x v="0"/>
    <x v="0"/>
    <m/>
    <n v="4"/>
    <m/>
    <n v="0"/>
    <x v="0"/>
    <s v="Activo"/>
    <s v="Activo"/>
  </r>
  <r>
    <s v="Carreón Galindo, Octavio-nov-2024"/>
    <x v="74"/>
    <x v="14"/>
    <d v="2024-11-01T00:00:00"/>
    <x v="1"/>
    <b v="1"/>
    <m/>
    <x v="0"/>
    <x v="0"/>
    <m/>
    <n v="4"/>
    <m/>
    <n v="0"/>
    <x v="0"/>
    <s v="Activo"/>
    <s v="Activo"/>
  </r>
  <r>
    <s v="Carreón, Karina Marlene Silva Gutiérrez de-nov-2024"/>
    <x v="75"/>
    <x v="14"/>
    <d v="2024-11-01T00:00:00"/>
    <x v="1"/>
    <b v="1"/>
    <m/>
    <x v="0"/>
    <x v="0"/>
    <m/>
    <n v="4"/>
    <m/>
    <n v="0"/>
    <x v="0"/>
    <s v="Activo"/>
    <s v="Activo"/>
  </r>
  <r>
    <s v="de la Fuente Gallardo, José Samuel-nov-2024"/>
    <x v="76"/>
    <x v="14"/>
    <d v="2024-11-01T00:00:00"/>
    <x v="1"/>
    <b v="1"/>
    <m/>
    <x v="0"/>
    <x v="0"/>
    <m/>
    <n v="4"/>
    <m/>
    <n v="0"/>
    <x v="0"/>
    <s v="Activo"/>
    <s v="Activo"/>
  </r>
  <r>
    <s v="de la Fuente, Leticia de-nov-2024"/>
    <x v="77"/>
    <x v="14"/>
    <d v="2024-11-01T00:00:00"/>
    <x v="1"/>
    <b v="1"/>
    <m/>
    <x v="0"/>
    <x v="0"/>
    <m/>
    <n v="4"/>
    <m/>
    <n v="0"/>
    <x v="0"/>
    <s v="Activo"/>
    <s v="Activo"/>
  </r>
  <r>
    <s v="de Santiago Marrero, María de la Luz-nov-2024"/>
    <x v="78"/>
    <x v="14"/>
    <d v="2024-11-01T00:00:00"/>
    <x v="1"/>
    <b v="1"/>
    <m/>
    <x v="0"/>
    <x v="0"/>
    <m/>
    <n v="4"/>
    <m/>
    <n v="0"/>
    <x v="0"/>
    <s v="Activo"/>
    <s v="Activo"/>
  </r>
  <r>
    <s v="Garza Rodríguez, Daniel-nov-2024"/>
    <x v="79"/>
    <x v="14"/>
    <d v="2024-11-01T00:00:00"/>
    <x v="1"/>
    <b v="1"/>
    <n v="2"/>
    <x v="1"/>
    <x v="74"/>
    <m/>
    <n v="4"/>
    <m/>
    <n v="0"/>
    <x v="64"/>
    <s v="Activo"/>
    <s v="Activo"/>
  </r>
  <r>
    <s v="Garza Salazar, Olivia-nov-2024"/>
    <x v="80"/>
    <x v="14"/>
    <d v="2024-11-01T00:00:00"/>
    <x v="1"/>
    <b v="1"/>
    <m/>
    <x v="0"/>
    <x v="0"/>
    <m/>
    <n v="4"/>
    <m/>
    <n v="0"/>
    <x v="0"/>
    <s v="Activo"/>
    <s v="Activo"/>
  </r>
  <r>
    <s v="Garza, María Magdalena Coronado Salas de-nov-2024"/>
    <x v="81"/>
    <x v="14"/>
    <d v="2024-11-01T00:00:00"/>
    <x v="1"/>
    <b v="1"/>
    <n v="2"/>
    <x v="1"/>
    <x v="38"/>
    <m/>
    <n v="4"/>
    <m/>
    <n v="0"/>
    <x v="15"/>
    <s v="Activo"/>
    <s v="Activo"/>
  </r>
  <r>
    <s v="Marroquín Villarreal, José Alben-nov-2024"/>
    <x v="82"/>
    <x v="14"/>
    <d v="2024-11-01T00:00:00"/>
    <x v="1"/>
    <b v="1"/>
    <m/>
    <x v="0"/>
    <x v="0"/>
    <m/>
    <n v="4"/>
    <m/>
    <n v="0"/>
    <x v="0"/>
    <s v="Activo"/>
    <s v="Activo"/>
  </r>
  <r>
    <s v="Marroquín, Maria de Jesús Sánchez de-nov-2024"/>
    <x v="83"/>
    <x v="14"/>
    <d v="2024-11-01T00:00:00"/>
    <x v="1"/>
    <b v="1"/>
    <m/>
    <x v="0"/>
    <x v="0"/>
    <m/>
    <n v="4"/>
    <m/>
    <n v="0"/>
    <x v="0"/>
    <s v="Activo"/>
    <s v="Activo"/>
  </r>
  <r>
    <s v="Martínez Rodríguez, María del Socorro-nov-2024"/>
    <x v="84"/>
    <x v="14"/>
    <d v="2024-11-01T00:00:00"/>
    <x v="1"/>
    <b v="1"/>
    <m/>
    <x v="0"/>
    <x v="0"/>
    <m/>
    <n v="4"/>
    <m/>
    <n v="0"/>
    <x v="0"/>
    <s v="Activo"/>
    <s v="Activo"/>
  </r>
  <r>
    <s v="Medina Moreno, Daniel-nov-2024"/>
    <x v="85"/>
    <x v="14"/>
    <d v="2024-11-01T00:00:00"/>
    <x v="1"/>
    <b v="1"/>
    <m/>
    <x v="0"/>
    <x v="0"/>
    <m/>
    <n v="4"/>
    <m/>
    <n v="0"/>
    <x v="0"/>
    <s v="Activo"/>
    <s v="Activo"/>
  </r>
  <r>
    <s v="Medina Oviedo, Scarlett Scilanie-nov-2024"/>
    <x v="86"/>
    <x v="14"/>
    <d v="2024-11-01T00:00:00"/>
    <x v="1"/>
    <b v="1"/>
    <m/>
    <x v="0"/>
    <x v="0"/>
    <m/>
    <n v="4"/>
    <m/>
    <n v="0"/>
    <x v="0"/>
    <s v="Activo"/>
    <s v="Activo"/>
  </r>
  <r>
    <s v="Medina, Priscila Raquel Oviedo Canizales de-nov-2024"/>
    <x v="87"/>
    <x v="14"/>
    <d v="2024-11-01T00:00:00"/>
    <x v="1"/>
    <b v="1"/>
    <n v="6"/>
    <x v="1"/>
    <x v="45"/>
    <m/>
    <n v="4"/>
    <m/>
    <n v="0"/>
    <x v="24"/>
    <s v="Activo"/>
    <s v="Activo"/>
  </r>
  <r>
    <s v="Méndez Pardo, Jesús-nov-2024"/>
    <x v="88"/>
    <x v="14"/>
    <d v="2024-11-01T00:00:00"/>
    <x v="1"/>
    <b v="1"/>
    <n v="1"/>
    <x v="0"/>
    <x v="0"/>
    <m/>
    <n v="4"/>
    <m/>
    <n v="0"/>
    <x v="0"/>
    <s v="Activo"/>
    <s v="Activo"/>
  </r>
  <r>
    <s v="Méndez, María Enriqueta García Estrada de-nov-2024"/>
    <x v="89"/>
    <x v="14"/>
    <d v="2024-11-01T00:00:00"/>
    <x v="1"/>
    <b v="1"/>
    <m/>
    <x v="0"/>
    <x v="0"/>
    <m/>
    <n v="4"/>
    <m/>
    <n v="0"/>
    <x v="0"/>
    <s v="Activo"/>
    <s v="Activo"/>
  </r>
  <r>
    <s v="Olguín Rodríguez, Josué Emmanuel-nov-2024"/>
    <x v="106"/>
    <x v="14"/>
    <d v="2024-11-01T00:00:00"/>
    <x v="1"/>
    <b v="1"/>
    <m/>
    <x v="0"/>
    <x v="0"/>
    <m/>
    <n v="4"/>
    <m/>
    <n v="0"/>
    <x v="0"/>
    <s v="Activo"/>
    <s v="Activo"/>
  </r>
  <r>
    <s v="Olivo, Diana Elizabeth Marroquín de-nov-2024"/>
    <x v="90"/>
    <x v="14"/>
    <d v="2024-11-01T00:00:00"/>
    <x v="1"/>
    <b v="1"/>
    <m/>
    <x v="0"/>
    <x v="0"/>
    <m/>
    <n v="4"/>
    <m/>
    <n v="0"/>
    <x v="0"/>
    <s v="Activo"/>
    <s v="Activo"/>
  </r>
  <r>
    <s v="Puebla Martínez, Luis Octavio-nov-2024"/>
    <x v="91"/>
    <x v="14"/>
    <d v="2024-11-01T00:00:00"/>
    <x v="1"/>
    <b v="1"/>
    <m/>
    <x v="0"/>
    <x v="0"/>
    <m/>
    <n v="4"/>
    <m/>
    <n v="0"/>
    <x v="0"/>
    <s v="Activo"/>
    <s v="Activo"/>
  </r>
  <r>
    <s v="Sifuentes, Irene Salas Álvarez de-nov-2024"/>
    <x v="92"/>
    <x v="14"/>
    <d v="2024-11-01T00:00:00"/>
    <x v="1"/>
    <b v="1"/>
    <n v="1"/>
    <x v="1"/>
    <x v="11"/>
    <m/>
    <n v="4"/>
    <m/>
    <n v="0"/>
    <x v="51"/>
    <s v="Activo"/>
    <s v="Activo"/>
  </r>
  <r>
    <s v="Silva, Luis-nov-2024"/>
    <x v="93"/>
    <x v="14"/>
    <d v="2024-11-01T00:00:00"/>
    <x v="1"/>
    <b v="0"/>
    <m/>
    <x v="0"/>
    <x v="0"/>
    <m/>
    <n v="4"/>
    <m/>
    <n v="0"/>
    <x v="0"/>
    <s v="Activo"/>
    <s v="Activo"/>
  </r>
  <r>
    <s v="Silva, Patricia de-nov-2024"/>
    <x v="94"/>
    <x v="14"/>
    <d v="2024-11-01T00:00:00"/>
    <x v="1"/>
    <b v="1"/>
    <m/>
    <x v="0"/>
    <x v="0"/>
    <m/>
    <n v="4"/>
    <m/>
    <n v="0"/>
    <x v="0"/>
    <s v="Activo"/>
    <s v="Activo"/>
  </r>
  <r>
    <s v="Zamudio, Dolores García de-nov-2024"/>
    <x v="95"/>
    <x v="14"/>
    <d v="2024-11-01T00:00:00"/>
    <x v="1"/>
    <b v="1"/>
    <m/>
    <x v="0"/>
    <x v="0"/>
    <m/>
    <n v="4"/>
    <m/>
    <n v="0"/>
    <x v="0"/>
    <s v="Activo"/>
    <s v="Activo"/>
  </r>
  <r>
    <s v="Zamudio, Dulce-nov-2024"/>
    <x v="96"/>
    <x v="14"/>
    <d v="2024-11-01T00:00:00"/>
    <x v="1"/>
    <b v="1"/>
    <m/>
    <x v="0"/>
    <x v="0"/>
    <m/>
    <n v="4"/>
    <m/>
    <n v="0"/>
    <x v="0"/>
    <s v="Activo"/>
    <s v="Activo"/>
  </r>
  <r>
    <s v="Almaráz Bocanegra, Silvino-dic-2024"/>
    <x v="0"/>
    <x v="15"/>
    <d v="2024-12-01T00:00:00"/>
    <x v="1"/>
    <b v="1"/>
    <m/>
    <x v="0"/>
    <x v="0"/>
    <m/>
    <n v="1"/>
    <m/>
    <n v="0"/>
    <x v="0"/>
    <s v="Activo"/>
    <s v="Activo"/>
  </r>
  <r>
    <s v="Carriega, Flor de-dic-2024"/>
    <x v="1"/>
    <x v="15"/>
    <d v="2025-01-01T00:00:00"/>
    <x v="1"/>
    <b v="1"/>
    <m/>
    <x v="0"/>
    <x v="0"/>
    <m/>
    <n v="1"/>
    <m/>
    <n v="0"/>
    <x v="0"/>
    <s v="Activo"/>
    <s v="Activo"/>
  </r>
  <r>
    <s v="Castro Moreno, Modesto-dic-2024"/>
    <x v="2"/>
    <x v="15"/>
    <d v="2024-12-01T00:00:00"/>
    <x v="1"/>
    <b v="1"/>
    <m/>
    <x v="0"/>
    <x v="0"/>
    <m/>
    <n v="1"/>
    <m/>
    <n v="0"/>
    <x v="0"/>
    <s v="Activo"/>
    <s v="Activo"/>
  </r>
  <r>
    <s v="Castro, Blanca Estela Navarro Pimentel de-dic-2024"/>
    <x v="3"/>
    <x v="15"/>
    <d v="2024-12-01T00:00:00"/>
    <x v="1"/>
    <b v="1"/>
    <n v="1"/>
    <x v="0"/>
    <x v="0"/>
    <m/>
    <n v="1"/>
    <m/>
    <n v="0"/>
    <x v="0"/>
    <s v="Activo"/>
    <s v="Activo"/>
  </r>
  <r>
    <s v="Chávez Castillo, René-dic-2024"/>
    <x v="100"/>
    <x v="15"/>
    <d v="2024-12-01T00:00:00"/>
    <x v="1"/>
    <b v="0"/>
    <m/>
    <x v="0"/>
    <x v="0"/>
    <m/>
    <n v="1"/>
    <m/>
    <n v="0"/>
    <x v="0"/>
    <s v=""/>
    <s v="Inactivo"/>
  </r>
  <r>
    <s v="Chávez, Karina de-dic-2024"/>
    <x v="101"/>
    <x v="15"/>
    <d v="2024-12-01T00:00:00"/>
    <x v="1"/>
    <b v="0"/>
    <m/>
    <x v="0"/>
    <x v="0"/>
    <m/>
    <e v="#N/A"/>
    <m/>
    <n v="0"/>
    <x v="0"/>
    <s v=""/>
    <s v="Inactivo"/>
  </r>
  <r>
    <s v="García, Alicia Martínez de-dic-2024"/>
    <x v="4"/>
    <x v="15"/>
    <d v="2024-12-01T00:00:00"/>
    <x v="1"/>
    <b v="1"/>
    <m/>
    <x v="0"/>
    <x v="0"/>
    <m/>
    <n v="1"/>
    <m/>
    <n v="0"/>
    <x v="0"/>
    <s v="Activo"/>
    <s v="Activo"/>
  </r>
  <r>
    <s v="García, Mayra-dic-2024"/>
    <x v="5"/>
    <x v="15"/>
    <d v="2024-12-01T00:00:00"/>
    <x v="1"/>
    <b v="1"/>
    <m/>
    <x v="0"/>
    <x v="0"/>
    <m/>
    <n v="1"/>
    <m/>
    <n v="0"/>
    <x v="0"/>
    <s v="Activo"/>
    <s v="Activo"/>
  </r>
  <r>
    <s v="Garnica Treviño, Irma-dic-2024"/>
    <x v="6"/>
    <x v="15"/>
    <d v="2024-12-01T00:00:00"/>
    <x v="1"/>
    <b v="1"/>
    <m/>
    <x v="0"/>
    <x v="0"/>
    <m/>
    <n v="1"/>
    <m/>
    <n v="0"/>
    <x v="0"/>
    <s v="Activo"/>
    <s v="Activo"/>
  </r>
  <r>
    <s v="Guzmán, Luis-dic-2024"/>
    <x v="7"/>
    <x v="15"/>
    <d v="2025-01-01T00:00:00"/>
    <x v="1"/>
    <b v="1"/>
    <m/>
    <x v="0"/>
    <x v="0"/>
    <m/>
    <n v="1"/>
    <m/>
    <n v="0"/>
    <x v="0"/>
    <s v="Activo"/>
    <s v="Activo"/>
  </r>
  <r>
    <s v="Hernández Arellano, Eligio-dic-2024"/>
    <x v="8"/>
    <x v="15"/>
    <d v="2024-12-01T00:00:00"/>
    <x v="1"/>
    <b v="1"/>
    <m/>
    <x v="2"/>
    <x v="6"/>
    <m/>
    <n v="1"/>
    <m/>
    <n v="0"/>
    <x v="0"/>
    <s v="Activo"/>
    <s v="Activo"/>
  </r>
  <r>
    <s v="Ledezma Lucio, Anita-dic-2024"/>
    <x v="9"/>
    <x v="15"/>
    <d v="2024-12-01T00:00:00"/>
    <x v="1"/>
    <b v="1"/>
    <m/>
    <x v="0"/>
    <x v="0"/>
    <m/>
    <n v="1"/>
    <m/>
    <n v="0"/>
    <x v="0"/>
    <s v="Activo"/>
    <s v="Activo"/>
  </r>
  <r>
    <s v="Méndez, Javier-dic-2024"/>
    <x v="107"/>
    <x v="15"/>
    <d v="2024-12-01T00:00:00"/>
    <x v="1"/>
    <b v="0"/>
    <m/>
    <x v="0"/>
    <x v="0"/>
    <m/>
    <n v="1"/>
    <m/>
    <n v="0"/>
    <x v="0"/>
    <s v=""/>
    <s v="Inactivo"/>
  </r>
  <r>
    <s v="Poblano, Alicia de-dic-2024"/>
    <x v="10"/>
    <x v="15"/>
    <d v="2024-12-01T00:00:00"/>
    <x v="1"/>
    <b v="1"/>
    <m/>
    <x v="0"/>
    <x v="0"/>
    <m/>
    <n v="1"/>
    <m/>
    <n v="0"/>
    <x v="0"/>
    <s v="Activo"/>
    <s v="Activo"/>
  </r>
  <r>
    <s v="Poblano, José Aarón-dic-2024"/>
    <x v="11"/>
    <x v="15"/>
    <d v="2024-12-01T00:00:00"/>
    <x v="1"/>
    <b v="1"/>
    <m/>
    <x v="0"/>
    <x v="0"/>
    <m/>
    <n v="1"/>
    <m/>
    <n v="0"/>
    <x v="0"/>
    <s v="Activo"/>
    <s v="Activo"/>
  </r>
  <r>
    <s v="Reta Salas, Raymundo-dic-2024"/>
    <x v="12"/>
    <x v="15"/>
    <d v="2025-01-01T00:00:00"/>
    <x v="1"/>
    <b v="1"/>
    <m/>
    <x v="0"/>
    <x v="0"/>
    <m/>
    <n v="1"/>
    <m/>
    <n v="0"/>
    <x v="0"/>
    <s v="Activo"/>
    <s v="Activo"/>
  </r>
  <r>
    <s v="Reta, Claudia Jael Elizondo Vázquez de-dic-2024"/>
    <x v="13"/>
    <x v="15"/>
    <d v="2025-01-01T00:00:00"/>
    <x v="1"/>
    <b v="1"/>
    <m/>
    <x v="0"/>
    <x v="0"/>
    <m/>
    <n v="1"/>
    <m/>
    <n v="0"/>
    <x v="0"/>
    <s v="Activo"/>
    <s v="Activo"/>
  </r>
  <r>
    <s v="Reta, Ricardo-dic-2024"/>
    <x v="14"/>
    <x v="15"/>
    <d v="2025-01-01T00:00:00"/>
    <x v="1"/>
    <b v="1"/>
    <m/>
    <x v="0"/>
    <x v="0"/>
    <m/>
    <n v="1"/>
    <m/>
    <n v="0"/>
    <x v="0"/>
    <s v="Activo"/>
    <s v="Activo"/>
  </r>
  <r>
    <s v="Rocha, Aylin-dic-2024"/>
    <x v="98"/>
    <x v="15"/>
    <d v="2024-12-01T00:00:00"/>
    <x v="1"/>
    <b v="1"/>
    <m/>
    <x v="0"/>
    <x v="0"/>
    <m/>
    <n v="1"/>
    <m/>
    <n v="0"/>
    <x v="0"/>
    <s v="Activo"/>
    <s v="Activo"/>
  </r>
  <r>
    <s v="Rocha, Dulce de-dic-2024"/>
    <x v="15"/>
    <x v="15"/>
    <d v="2024-12-01T00:00:00"/>
    <x v="1"/>
    <b v="1"/>
    <m/>
    <x v="0"/>
    <x v="0"/>
    <m/>
    <n v="1"/>
    <m/>
    <n v="0"/>
    <x v="0"/>
    <s v="Activo"/>
    <s v="Activo"/>
  </r>
  <r>
    <s v="Rocha, Yusepe-dic-2024"/>
    <x v="16"/>
    <x v="15"/>
    <d v="2024-12-01T00:00:00"/>
    <x v="1"/>
    <b v="1"/>
    <m/>
    <x v="0"/>
    <x v="0"/>
    <m/>
    <n v="1"/>
    <m/>
    <n v="0"/>
    <x v="0"/>
    <s v="Activo"/>
    <s v="Activo"/>
  </r>
  <r>
    <s v="Rosas, Alejandra Zamudio de-dic-2024"/>
    <x v="17"/>
    <x v="15"/>
    <d v="2024-12-01T00:00:00"/>
    <x v="1"/>
    <b v="1"/>
    <m/>
    <x v="0"/>
    <x v="0"/>
    <m/>
    <n v="1"/>
    <m/>
    <n v="0"/>
    <x v="0"/>
    <s v="Activo"/>
    <s v="Activo"/>
  </r>
  <r>
    <s v="Salazar Chavarría, Guadalupe-dic-2024"/>
    <x v="102"/>
    <x v="15"/>
    <d v="2024-12-01T00:00:00"/>
    <x v="1"/>
    <b v="1"/>
    <m/>
    <x v="2"/>
    <x v="18"/>
    <s v="Precursor auxiliar de continuo"/>
    <n v="1"/>
    <m/>
    <n v="0"/>
    <x v="0"/>
    <s v="Activo"/>
    <s v="Activo"/>
  </r>
  <r>
    <s v="Soria Liguez, Jaime-dic-2024"/>
    <x v="18"/>
    <x v="15"/>
    <d v="2024-12-01T00:00:00"/>
    <x v="1"/>
    <b v="1"/>
    <n v="3"/>
    <x v="1"/>
    <x v="13"/>
    <m/>
    <n v="1"/>
    <m/>
    <n v="0"/>
    <x v="2"/>
    <s v="Activo"/>
    <s v="Activo"/>
  </r>
  <r>
    <s v="Soria Orozco, Guillermo Andrés-dic-2024"/>
    <x v="19"/>
    <x v="15"/>
    <d v="2024-12-01T00:00:00"/>
    <x v="1"/>
    <b v="1"/>
    <m/>
    <x v="0"/>
    <x v="0"/>
    <m/>
    <n v="1"/>
    <m/>
    <n v="0"/>
    <x v="0"/>
    <s v="Activo"/>
    <s v="Activo"/>
  </r>
  <r>
    <s v="Soria, Delia Ortega de-dic-2024"/>
    <x v="20"/>
    <x v="15"/>
    <d v="2024-12-01T00:00:00"/>
    <x v="1"/>
    <b v="1"/>
    <n v="2"/>
    <x v="1"/>
    <x v="62"/>
    <m/>
    <n v="1"/>
    <m/>
    <n v="0"/>
    <x v="46"/>
    <s v="Activo"/>
    <s v="Activo"/>
  </r>
  <r>
    <s v="Vázquez, Isabel Herrera de-dic-2024"/>
    <x v="21"/>
    <x v="15"/>
    <d v="2024-12-01T00:00:00"/>
    <x v="1"/>
    <b v="1"/>
    <m/>
    <x v="0"/>
    <x v="0"/>
    <m/>
    <n v="1"/>
    <m/>
    <n v="0"/>
    <x v="0"/>
    <s v="Activo"/>
    <s v="Activo"/>
  </r>
  <r>
    <s v="Zamudio García, Thalía Elizabeth-dic-2024"/>
    <x v="22"/>
    <x v="15"/>
    <d v="2024-12-01T00:00:00"/>
    <x v="1"/>
    <b v="1"/>
    <m/>
    <x v="0"/>
    <x v="0"/>
    <m/>
    <n v="1"/>
    <m/>
    <n v="0"/>
    <x v="0"/>
    <s v="Activo"/>
    <s v="Activo"/>
  </r>
  <r>
    <s v="Blanco, Isabel-dic-2024"/>
    <x v="23"/>
    <x v="15"/>
    <d v="2024-12-01T00:00:00"/>
    <x v="1"/>
    <b v="1"/>
    <m/>
    <x v="0"/>
    <x v="0"/>
    <m/>
    <n v="2"/>
    <m/>
    <n v="0"/>
    <x v="0"/>
    <s v="Activo"/>
    <s v="Activo"/>
  </r>
  <r>
    <s v="Ceballos, Daniel-dic-2024"/>
    <x v="103"/>
    <x v="15"/>
    <d v="2024-12-01T00:00:00"/>
    <x v="1"/>
    <b v="0"/>
    <m/>
    <x v="0"/>
    <x v="0"/>
    <m/>
    <n v="2"/>
    <m/>
    <n v="0"/>
    <x v="0"/>
    <s v=""/>
    <s v="Inactivo"/>
  </r>
  <r>
    <s v="Dávila Cardiel, Isabella Giselle-dic-2024"/>
    <x v="99"/>
    <x v="15"/>
    <d v="2024-12-01T00:00:00"/>
    <x v="1"/>
    <b v="1"/>
    <m/>
    <x v="0"/>
    <x v="0"/>
    <m/>
    <n v="2"/>
    <m/>
    <n v="0"/>
    <x v="0"/>
    <s v="Activo"/>
    <s v="Activo"/>
  </r>
  <r>
    <s v="Dávila, Karina Berenice Cardiel Mendoza de-dic-2024"/>
    <x v="104"/>
    <x v="15"/>
    <d v="2024-12-01T00:00:00"/>
    <x v="1"/>
    <b v="0"/>
    <m/>
    <x v="0"/>
    <x v="0"/>
    <m/>
    <n v="2"/>
    <m/>
    <n v="0"/>
    <x v="0"/>
    <s v=""/>
    <s v="Inactivo"/>
  </r>
  <r>
    <s v="Dionisio-dic-2024"/>
    <x v="105"/>
    <x v="15"/>
    <d v="2024-12-01T00:00:00"/>
    <x v="1"/>
    <b v="1"/>
    <m/>
    <x v="0"/>
    <x v="0"/>
    <m/>
    <n v="2"/>
    <m/>
    <n v="0"/>
    <x v="0"/>
    <s v="Activo"/>
    <s v="Activo"/>
  </r>
  <r>
    <s v="Diosdado Torres, Margarita-dic-2024"/>
    <x v="24"/>
    <x v="15"/>
    <d v="2024-12-01T00:00:00"/>
    <x v="1"/>
    <b v="1"/>
    <m/>
    <x v="0"/>
    <x v="0"/>
    <m/>
    <n v="2"/>
    <m/>
    <n v="0"/>
    <x v="0"/>
    <s v="Activo"/>
    <s v="Activo"/>
  </r>
  <r>
    <s v="Gaytán Diosdado, Gloria-dic-2024"/>
    <x v="25"/>
    <x v="15"/>
    <d v="2024-12-01T00:00:00"/>
    <x v="1"/>
    <b v="1"/>
    <m/>
    <x v="0"/>
    <x v="0"/>
    <m/>
    <n v="2"/>
    <m/>
    <n v="0"/>
    <x v="0"/>
    <s v="Activo"/>
    <s v="Activo"/>
  </r>
  <r>
    <s v="Lázaro, Patricia de-dic-2024"/>
    <x v="26"/>
    <x v="15"/>
    <d v="2024-12-01T00:00:00"/>
    <x v="1"/>
    <b v="1"/>
    <m/>
    <x v="0"/>
    <x v="0"/>
    <m/>
    <n v="2"/>
    <m/>
    <n v="0"/>
    <x v="0"/>
    <s v="Activo"/>
    <s v="Activo"/>
  </r>
  <r>
    <s v="Liñán Cortina, Julia-dic-2024"/>
    <x v="27"/>
    <x v="15"/>
    <d v="2024-12-01T00:00:00"/>
    <x v="1"/>
    <b v="1"/>
    <n v="2"/>
    <x v="1"/>
    <x v="17"/>
    <s v="S.A.: 28 hrs. Acred.: 22 hrs."/>
    <n v="2"/>
    <n v="28"/>
    <n v="22"/>
    <x v="2"/>
    <s v="Activo"/>
    <s v="Activo"/>
  </r>
  <r>
    <s v="Martínez, Guadalupe de-dic-2024"/>
    <x v="28"/>
    <x v="15"/>
    <d v="2024-12-01T00:00:00"/>
    <x v="1"/>
    <b v="1"/>
    <m/>
    <x v="0"/>
    <x v="0"/>
    <m/>
    <n v="2"/>
    <m/>
    <n v="0"/>
    <x v="0"/>
    <s v="Activo"/>
    <s v="Activo"/>
  </r>
  <r>
    <s v="Martínez, Jesús Iván-dic-2024"/>
    <x v="29"/>
    <x v="15"/>
    <d v="2024-12-01T00:00:00"/>
    <x v="1"/>
    <b v="0"/>
    <m/>
    <x v="0"/>
    <x v="0"/>
    <m/>
    <n v="2"/>
    <m/>
    <n v="0"/>
    <x v="0"/>
    <s v="Inactivo"/>
    <s v="Inactivo"/>
  </r>
  <r>
    <s v="Medina Torres, Juan-dic-2024"/>
    <x v="30"/>
    <x v="15"/>
    <d v="2024-12-01T00:00:00"/>
    <x v="1"/>
    <b v="1"/>
    <m/>
    <x v="0"/>
    <x v="0"/>
    <m/>
    <n v="2"/>
    <m/>
    <n v="0"/>
    <x v="0"/>
    <s v="Activo"/>
    <s v="Activo"/>
  </r>
  <r>
    <s v="Medina, María Luisa Rodríguez Ornelas de-dic-2024"/>
    <x v="31"/>
    <x v="15"/>
    <d v="2024-12-01T00:00:00"/>
    <x v="1"/>
    <b v="1"/>
    <m/>
    <x v="0"/>
    <x v="0"/>
    <m/>
    <n v="2"/>
    <m/>
    <n v="0"/>
    <x v="0"/>
    <s v="Activo"/>
    <s v="Activo"/>
  </r>
  <r>
    <s v="Nieto, Alejandra de-dic-2024"/>
    <x v="32"/>
    <x v="15"/>
    <d v="2024-12-01T00:00:00"/>
    <x v="1"/>
    <b v="1"/>
    <m/>
    <x v="0"/>
    <x v="0"/>
    <m/>
    <n v="2"/>
    <m/>
    <n v="0"/>
    <x v="0"/>
    <s v="Activo"/>
    <s v="Activo"/>
  </r>
  <r>
    <s v="Orduño Garza, Juan-dic-2024"/>
    <x v="33"/>
    <x v="15"/>
    <d v="2024-12-01T00:00:00"/>
    <x v="1"/>
    <b v="1"/>
    <m/>
    <x v="0"/>
    <x v="0"/>
    <m/>
    <n v="2"/>
    <m/>
    <n v="0"/>
    <x v="0"/>
    <s v="Activo"/>
    <s v="Activo"/>
  </r>
  <r>
    <s v="Orduño Molina, Jerome-dic-2024"/>
    <x v="34"/>
    <x v="15"/>
    <d v="2024-12-01T00:00:00"/>
    <x v="1"/>
    <b v="1"/>
    <m/>
    <x v="0"/>
    <x v="0"/>
    <m/>
    <n v="2"/>
    <m/>
    <n v="0"/>
    <x v="0"/>
    <s v="Activo"/>
    <s v="Activo"/>
  </r>
  <r>
    <s v="Orduño Molina, Jonathan Israel-dic-2024"/>
    <x v="35"/>
    <x v="15"/>
    <d v="2024-12-01T00:00:00"/>
    <x v="1"/>
    <b v="1"/>
    <m/>
    <x v="1"/>
    <x v="55"/>
    <m/>
    <n v="2"/>
    <m/>
    <n v="0"/>
    <x v="4"/>
    <s v="Activo"/>
    <s v="Activo"/>
  </r>
  <r>
    <s v="Orduño, Debany Cortinas Delgadillo de-dic-2024"/>
    <x v="36"/>
    <x v="15"/>
    <d v="2024-12-01T00:00:00"/>
    <x v="1"/>
    <b v="1"/>
    <n v="1"/>
    <x v="1"/>
    <x v="52"/>
    <m/>
    <n v="2"/>
    <m/>
    <n v="0"/>
    <x v="32"/>
    <s v="Activo"/>
    <s v="Activo"/>
  </r>
  <r>
    <s v="Orduño, Joshua-dic-2024"/>
    <x v="37"/>
    <x v="15"/>
    <d v="2024-12-01T00:00:00"/>
    <x v="1"/>
    <b v="1"/>
    <m/>
    <x v="0"/>
    <x v="0"/>
    <m/>
    <n v="2"/>
    <m/>
    <n v="0"/>
    <x v="0"/>
    <s v="Activo"/>
    <s v="Activo"/>
  </r>
  <r>
    <s v="Orduño, Nora de-dic-2024"/>
    <x v="38"/>
    <x v="15"/>
    <d v="2024-12-01T00:00:00"/>
    <x v="1"/>
    <b v="1"/>
    <m/>
    <x v="0"/>
    <x v="0"/>
    <m/>
    <n v="2"/>
    <m/>
    <n v="0"/>
    <x v="0"/>
    <s v="Activo"/>
    <s v="Activo"/>
  </r>
  <r>
    <s v="Robles, Teresa-dic-2024"/>
    <x v="39"/>
    <x v="15"/>
    <d v="2025-01-01T00:00:00"/>
    <x v="1"/>
    <b v="1"/>
    <m/>
    <x v="0"/>
    <x v="0"/>
    <m/>
    <n v="2"/>
    <m/>
    <n v="0"/>
    <x v="0"/>
    <s v="Activo"/>
    <s v="Activo"/>
  </r>
  <r>
    <s v="Rodríguez, Bertha-dic-2024"/>
    <x v="40"/>
    <x v="15"/>
    <d v="2024-12-01T00:00:00"/>
    <x v="1"/>
    <b v="1"/>
    <m/>
    <x v="0"/>
    <x v="0"/>
    <m/>
    <n v="2"/>
    <m/>
    <n v="0"/>
    <x v="0"/>
    <s v="Activo"/>
    <s v="Activo"/>
  </r>
  <r>
    <s v="Ruíz Aldaco, Alan Israel-dic-2024"/>
    <x v="41"/>
    <x v="15"/>
    <d v="2024-12-01T00:00:00"/>
    <x v="1"/>
    <b v="1"/>
    <n v="1"/>
    <x v="1"/>
    <x v="43"/>
    <s v="Mtto: 25 hrs. Acred.: 25 hrs."/>
    <n v="2"/>
    <n v="25"/>
    <n v="25"/>
    <x v="6"/>
    <s v="Activo"/>
    <s v="Activo"/>
  </r>
  <r>
    <s v="Ruíz, Merary Rubí Sánchez Sosa de-dic-2024"/>
    <x v="42"/>
    <x v="15"/>
    <d v="2024-12-01T00:00:00"/>
    <x v="1"/>
    <b v="1"/>
    <n v="4"/>
    <x v="1"/>
    <x v="53"/>
    <s v="Mtto: 10 hrs. Acred.: 10 hrs."/>
    <n v="2"/>
    <n v="10"/>
    <n v="10"/>
    <x v="6"/>
    <s v="Activo"/>
    <s v="Activo"/>
  </r>
  <r>
    <s v="Serrano, Beatriz Adriana Vázquez Reynoso de-dic-2024"/>
    <x v="43"/>
    <x v="15"/>
    <d v="2024-12-01T00:00:00"/>
    <x v="1"/>
    <b v="1"/>
    <m/>
    <x v="0"/>
    <x v="0"/>
    <m/>
    <n v="2"/>
    <m/>
    <n v="0"/>
    <x v="0"/>
    <s v="Activo"/>
    <s v="Activo"/>
  </r>
  <r>
    <s v="Acevedo Ramos, José de Jesús-dic-2024"/>
    <x v="44"/>
    <x v="15"/>
    <d v="2024-12-01T00:00:00"/>
    <x v="1"/>
    <b v="0"/>
    <m/>
    <x v="0"/>
    <x v="0"/>
    <m/>
    <n v="3"/>
    <m/>
    <n v="0"/>
    <x v="0"/>
    <s v=""/>
    <s v="Inactivo"/>
  </r>
  <r>
    <s v="Acevedo, María Antonia Martínez Alamilla de-dic-2024"/>
    <x v="45"/>
    <x v="15"/>
    <d v="2024-12-01T00:00:00"/>
    <x v="1"/>
    <b v="1"/>
    <m/>
    <x v="0"/>
    <x v="0"/>
    <m/>
    <n v="3"/>
    <m/>
    <n v="0"/>
    <x v="0"/>
    <s v="Activo"/>
    <s v="Activo"/>
  </r>
  <r>
    <s v="Bello, Reina-dic-2024"/>
    <x v="46"/>
    <x v="15"/>
    <d v="2024-12-01T00:00:00"/>
    <x v="1"/>
    <b v="1"/>
    <m/>
    <x v="0"/>
    <x v="0"/>
    <m/>
    <n v="3"/>
    <m/>
    <n v="0"/>
    <x v="0"/>
    <s v="Activo"/>
    <s v="Activo"/>
  </r>
  <r>
    <s v="Contreras, Elida-dic-2024"/>
    <x v="47"/>
    <x v="15"/>
    <d v="2024-12-01T00:00:00"/>
    <x v="1"/>
    <b v="1"/>
    <m/>
    <x v="0"/>
    <x v="0"/>
    <m/>
    <n v="3"/>
    <m/>
    <n v="0"/>
    <x v="0"/>
    <s v="Activo"/>
    <s v="Activo"/>
  </r>
  <r>
    <s v="Delgado Guerrero, María Magdalena-dic-2024"/>
    <x v="48"/>
    <x v="15"/>
    <d v="2024-12-01T00:00:00"/>
    <x v="1"/>
    <b v="0"/>
    <m/>
    <x v="0"/>
    <x v="0"/>
    <m/>
    <n v="3"/>
    <m/>
    <n v="0"/>
    <x v="0"/>
    <s v="Activo"/>
    <s v="Activo"/>
  </r>
  <r>
    <s v="Faz Castañeda, José Alfredo-dic-2024"/>
    <x v="49"/>
    <x v="15"/>
    <d v="2024-12-01T00:00:00"/>
    <x v="1"/>
    <b v="1"/>
    <n v="1"/>
    <x v="0"/>
    <x v="0"/>
    <m/>
    <n v="3"/>
    <m/>
    <n v="0"/>
    <x v="0"/>
    <s v="Activo"/>
    <s v="Activo"/>
  </r>
  <r>
    <s v="Faz, Marinela Castañeda Arteaga de-dic-2024"/>
    <x v="50"/>
    <x v="15"/>
    <d v="2024-12-01T00:00:00"/>
    <x v="1"/>
    <b v="1"/>
    <n v="3"/>
    <x v="1"/>
    <x v="20"/>
    <m/>
    <n v="3"/>
    <m/>
    <n v="0"/>
    <x v="6"/>
    <s v="Activo"/>
    <s v="Activo"/>
  </r>
  <r>
    <s v="Gámez Montoya, Abel-dic-2024"/>
    <x v="51"/>
    <x v="15"/>
    <d v="2024-12-01T00:00:00"/>
    <x v="1"/>
    <b v="1"/>
    <m/>
    <x v="0"/>
    <x v="0"/>
    <m/>
    <n v="3"/>
    <m/>
    <n v="0"/>
    <x v="0"/>
    <s v="Activo"/>
    <s v="Activo"/>
  </r>
  <r>
    <s v="Gámez, Viridiana de-dic-2024"/>
    <x v="52"/>
    <x v="15"/>
    <d v="2024-12-01T00:00:00"/>
    <x v="1"/>
    <b v="1"/>
    <m/>
    <x v="0"/>
    <x v="0"/>
    <m/>
    <n v="3"/>
    <m/>
    <n v="0"/>
    <x v="0"/>
    <s v="Activo"/>
    <s v="Activo"/>
  </r>
  <r>
    <s v="García Rodarte, Marco Antonio-dic-2024"/>
    <x v="53"/>
    <x v="15"/>
    <d v="2024-12-01T00:00:00"/>
    <x v="1"/>
    <b v="1"/>
    <m/>
    <x v="0"/>
    <x v="0"/>
    <m/>
    <n v="3"/>
    <m/>
    <n v="0"/>
    <x v="0"/>
    <s v="Activo"/>
    <s v="Activo"/>
  </r>
  <r>
    <s v="García, Rosa María Rodarte de-dic-2024"/>
    <x v="54"/>
    <x v="15"/>
    <d v="2024-12-01T00:00:00"/>
    <x v="1"/>
    <b v="1"/>
    <m/>
    <x v="0"/>
    <x v="0"/>
    <m/>
    <n v="3"/>
    <m/>
    <n v="0"/>
    <x v="0"/>
    <s v="Activo"/>
    <s v="Activo"/>
  </r>
  <r>
    <s v="Guerra, Lucy-dic-2024"/>
    <x v="55"/>
    <x v="15"/>
    <d v="2024-12-01T00:00:00"/>
    <x v="1"/>
    <b v="1"/>
    <m/>
    <x v="0"/>
    <x v="0"/>
    <m/>
    <n v="3"/>
    <m/>
    <n v="0"/>
    <x v="0"/>
    <s v="Activo"/>
    <s v="Activo"/>
  </r>
  <r>
    <s v="Lara Alemán, Linda Sarahí-dic-2024"/>
    <x v="56"/>
    <x v="15"/>
    <d v="2024-12-01T00:00:00"/>
    <x v="1"/>
    <b v="1"/>
    <m/>
    <x v="0"/>
    <x v="0"/>
    <m/>
    <n v="3"/>
    <m/>
    <n v="0"/>
    <x v="0"/>
    <s v="Activo"/>
    <s v="Activo"/>
  </r>
  <r>
    <s v="Lara Alemán, Maydi Merari-dic-2024"/>
    <x v="57"/>
    <x v="15"/>
    <d v="2024-12-01T00:00:00"/>
    <x v="1"/>
    <b v="1"/>
    <m/>
    <x v="0"/>
    <x v="0"/>
    <m/>
    <n v="3"/>
    <m/>
    <n v="0"/>
    <x v="0"/>
    <s v="Activo"/>
    <s v="Activo"/>
  </r>
  <r>
    <s v="Lara Enriquez, José Mario-dic-2024"/>
    <x v="58"/>
    <x v="15"/>
    <d v="2024-12-01T00:00:00"/>
    <x v="1"/>
    <b v="1"/>
    <m/>
    <x v="1"/>
    <x v="16"/>
    <s v="ESP: 30 hrs. S.A.: 15 hrs. Acred.: 40 hrs."/>
    <n v="3"/>
    <n v="45"/>
    <n v="40"/>
    <x v="2"/>
    <s v="Activo"/>
    <s v="Activo"/>
  </r>
  <r>
    <s v="Lara, María del Refugio Alemán de-dic-2024"/>
    <x v="59"/>
    <x v="15"/>
    <d v="2024-12-01T00:00:00"/>
    <x v="1"/>
    <b v="1"/>
    <m/>
    <x v="0"/>
    <x v="0"/>
    <m/>
    <n v="3"/>
    <m/>
    <n v="0"/>
    <x v="0"/>
    <s v="Activo"/>
    <s v="Activo"/>
  </r>
  <r>
    <s v="Molina Durán, Gloria-dic-2024"/>
    <x v="60"/>
    <x v="15"/>
    <d v="2024-12-01T00:00:00"/>
    <x v="1"/>
    <b v="1"/>
    <n v="5"/>
    <x v="1"/>
    <x v="13"/>
    <m/>
    <n v="3"/>
    <m/>
    <n v="0"/>
    <x v="2"/>
    <s v="Activo"/>
    <s v="Activo"/>
  </r>
  <r>
    <s v="Ordoñez, María de la Cruz Corona Zepeda de-dic-2024"/>
    <x v="61"/>
    <x v="15"/>
    <d v="2024-12-01T00:00:00"/>
    <x v="1"/>
    <b v="1"/>
    <m/>
    <x v="0"/>
    <x v="0"/>
    <m/>
    <n v="3"/>
    <m/>
    <n v="0"/>
    <x v="0"/>
    <s v="Activo"/>
    <s v="Activo"/>
  </r>
  <r>
    <s v="Peña, Eliezer-dic-2024"/>
    <x v="62"/>
    <x v="15"/>
    <d v="2024-12-01T00:00:00"/>
    <x v="1"/>
    <b v="1"/>
    <m/>
    <x v="0"/>
    <x v="0"/>
    <m/>
    <n v="3"/>
    <m/>
    <n v="0"/>
    <x v="0"/>
    <s v="Activo"/>
    <s v="Activo"/>
  </r>
  <r>
    <s v="Peña, Jessica de-dic-2024"/>
    <x v="63"/>
    <x v="15"/>
    <d v="2024-12-01T00:00:00"/>
    <x v="1"/>
    <b v="1"/>
    <m/>
    <x v="0"/>
    <x v="0"/>
    <m/>
    <n v="3"/>
    <m/>
    <n v="0"/>
    <x v="0"/>
    <s v="Activo"/>
    <s v="Activo"/>
  </r>
  <r>
    <s v="Peña, Víctor Axel-dic-2024"/>
    <x v="64"/>
    <x v="15"/>
    <d v="2024-12-01T00:00:00"/>
    <x v="1"/>
    <b v="0"/>
    <m/>
    <x v="0"/>
    <x v="0"/>
    <m/>
    <n v="3"/>
    <m/>
    <n v="0"/>
    <x v="0"/>
    <s v=""/>
    <s v="Inactivo"/>
  </r>
  <r>
    <s v="Rdz Salazar, Yaretzi-dic-2024"/>
    <x v="65"/>
    <x v="15"/>
    <d v="2024-12-01T00:00:00"/>
    <x v="1"/>
    <b v="0"/>
    <m/>
    <x v="0"/>
    <x v="0"/>
    <m/>
    <n v="3"/>
    <m/>
    <n v="0"/>
    <x v="0"/>
    <s v="Activo"/>
    <s v="Activo"/>
  </r>
  <r>
    <s v="Rebolloso, Perla-dic-2024"/>
    <x v="66"/>
    <x v="15"/>
    <d v="2024-12-01T00:00:00"/>
    <x v="1"/>
    <b v="1"/>
    <m/>
    <x v="0"/>
    <x v="0"/>
    <m/>
    <n v="3"/>
    <m/>
    <n v="0"/>
    <x v="0"/>
    <s v="Activo"/>
    <s v="Activo"/>
  </r>
  <r>
    <s v="Salazar, Alicia de-dic-2024"/>
    <x v="67"/>
    <x v="15"/>
    <d v="2024-12-01T00:00:00"/>
    <x v="1"/>
    <b v="1"/>
    <m/>
    <x v="0"/>
    <x v="0"/>
    <m/>
    <n v="3"/>
    <m/>
    <n v="0"/>
    <x v="0"/>
    <s v="Activo"/>
    <s v="Activo"/>
  </r>
  <r>
    <s v="Soto Morales, Magdaleno-dic-2024"/>
    <x v="68"/>
    <x v="15"/>
    <d v="2025-01-01T00:00:00"/>
    <x v="1"/>
    <b v="1"/>
    <m/>
    <x v="0"/>
    <x v="0"/>
    <m/>
    <n v="3"/>
    <m/>
    <n v="0"/>
    <x v="0"/>
    <s v="Activo"/>
    <s v="Activo"/>
  </r>
  <r>
    <s v="Soto, María Antonieta de-dic-2024"/>
    <x v="69"/>
    <x v="15"/>
    <d v="2025-01-01T00:00:00"/>
    <x v="1"/>
    <b v="1"/>
    <m/>
    <x v="0"/>
    <x v="0"/>
    <m/>
    <n v="3"/>
    <m/>
    <n v="0"/>
    <x v="0"/>
    <s v="Activo"/>
    <s v="Activo"/>
  </r>
  <r>
    <s v="Vidal Muñoz, Benjamín-dic-2024"/>
    <x v="70"/>
    <x v="15"/>
    <d v="2024-12-01T00:00:00"/>
    <x v="1"/>
    <b v="1"/>
    <n v="1"/>
    <x v="1"/>
    <x v="28"/>
    <s v="ESP: 30 hrs. Acred.: 9 hrs."/>
    <n v="3"/>
    <n v="30"/>
    <n v="9"/>
    <x v="2"/>
    <s v="Activo"/>
    <s v="Activo"/>
  </r>
  <r>
    <s v="Vidal, María Teresa Villanueva Rodríguez de-dic-2024"/>
    <x v="71"/>
    <x v="15"/>
    <d v="2024-12-01T00:00:00"/>
    <x v="1"/>
    <b v="1"/>
    <m/>
    <x v="0"/>
    <x v="0"/>
    <m/>
    <n v="3"/>
    <m/>
    <n v="0"/>
    <x v="0"/>
    <s v="Activo"/>
    <s v="Activo"/>
  </r>
  <r>
    <s v="Zúñiga, Juanita-dic-2024"/>
    <x v="72"/>
    <x v="15"/>
    <d v="2024-12-01T00:00:00"/>
    <x v="1"/>
    <b v="1"/>
    <m/>
    <x v="2"/>
    <x v="16"/>
    <m/>
    <n v="3"/>
    <m/>
    <n v="0"/>
    <x v="0"/>
    <s v="Activo"/>
    <s v="Activo"/>
  </r>
  <r>
    <s v="Campos Solis, Octavia-dic-2024"/>
    <x v="73"/>
    <x v="15"/>
    <d v="2024-12-01T00:00:00"/>
    <x v="1"/>
    <b v="1"/>
    <m/>
    <x v="0"/>
    <x v="0"/>
    <m/>
    <n v="4"/>
    <m/>
    <n v="0"/>
    <x v="0"/>
    <s v="Activo"/>
    <s v="Activo"/>
  </r>
  <r>
    <s v="Carreón Galindo, Octavio-dic-2024"/>
    <x v="74"/>
    <x v="15"/>
    <d v="2024-12-01T00:00:00"/>
    <x v="1"/>
    <b v="1"/>
    <m/>
    <x v="0"/>
    <x v="0"/>
    <m/>
    <n v="4"/>
    <m/>
    <n v="0"/>
    <x v="0"/>
    <s v="Activo"/>
    <s v="Activo"/>
  </r>
  <r>
    <s v="Carreón, Karina Marlene Silva Gutiérrez de-dic-2024"/>
    <x v="75"/>
    <x v="15"/>
    <d v="2024-12-01T00:00:00"/>
    <x v="1"/>
    <b v="1"/>
    <m/>
    <x v="0"/>
    <x v="0"/>
    <m/>
    <n v="4"/>
    <m/>
    <n v="0"/>
    <x v="0"/>
    <s v="Activo"/>
    <s v="Activo"/>
  </r>
  <r>
    <s v="de la Fuente Gallardo, José Samuel-dic-2024"/>
    <x v="76"/>
    <x v="15"/>
    <d v="2024-12-01T00:00:00"/>
    <x v="1"/>
    <b v="1"/>
    <m/>
    <x v="0"/>
    <x v="0"/>
    <m/>
    <n v="4"/>
    <m/>
    <n v="0"/>
    <x v="0"/>
    <s v="Activo"/>
    <s v="Activo"/>
  </r>
  <r>
    <s v="de la Fuente, Leticia de-dic-2024"/>
    <x v="77"/>
    <x v="15"/>
    <d v="2024-12-01T00:00:00"/>
    <x v="1"/>
    <b v="1"/>
    <m/>
    <x v="0"/>
    <x v="0"/>
    <m/>
    <n v="4"/>
    <m/>
    <n v="0"/>
    <x v="0"/>
    <s v="Activo"/>
    <s v="Activo"/>
  </r>
  <r>
    <s v="de Santiago Marrero, María de la Luz-dic-2024"/>
    <x v="78"/>
    <x v="15"/>
    <d v="2024-12-01T00:00:00"/>
    <x v="1"/>
    <b v="1"/>
    <m/>
    <x v="0"/>
    <x v="0"/>
    <m/>
    <n v="4"/>
    <m/>
    <n v="0"/>
    <x v="0"/>
    <s v="Activo"/>
    <s v="Activo"/>
  </r>
  <r>
    <s v="Garza Rodríguez, Daniel-dic-2024"/>
    <x v="79"/>
    <x v="15"/>
    <d v="2024-12-01T00:00:00"/>
    <x v="1"/>
    <b v="1"/>
    <n v="2"/>
    <x v="1"/>
    <x v="73"/>
    <s v="ESP: 30 hrs. Acred.: 16 hrs."/>
    <n v="4"/>
    <n v="30"/>
    <n v="16"/>
    <x v="2"/>
    <s v="Activo"/>
    <s v="Activo"/>
  </r>
  <r>
    <s v="Garza Salazar, Olivia-dic-2024"/>
    <x v="80"/>
    <x v="15"/>
    <d v="2024-12-01T00:00:00"/>
    <x v="1"/>
    <b v="1"/>
    <m/>
    <x v="0"/>
    <x v="0"/>
    <m/>
    <n v="4"/>
    <m/>
    <n v="0"/>
    <x v="0"/>
    <s v="Activo"/>
    <s v="Activo"/>
  </r>
  <r>
    <s v="Garza, María Magdalena Coronado Salas de-dic-2024"/>
    <x v="81"/>
    <x v="15"/>
    <d v="2024-12-01T00:00:00"/>
    <x v="1"/>
    <b v="1"/>
    <n v="2"/>
    <x v="1"/>
    <x v="17"/>
    <s v="ESP: 30 hrs. Acred.: 22 hrs."/>
    <n v="4"/>
    <n v="30"/>
    <n v="22"/>
    <x v="2"/>
    <s v="Activo"/>
    <s v="Activo"/>
  </r>
  <r>
    <s v="Marroquín Villarreal, José Alben-dic-2024"/>
    <x v="82"/>
    <x v="15"/>
    <d v="2024-12-01T00:00:00"/>
    <x v="1"/>
    <b v="1"/>
    <m/>
    <x v="0"/>
    <x v="0"/>
    <m/>
    <n v="4"/>
    <m/>
    <n v="0"/>
    <x v="0"/>
    <s v="Activo"/>
    <s v="Activo"/>
  </r>
  <r>
    <s v="Marroquín, Maria de Jesús Sánchez de-dic-2024"/>
    <x v="83"/>
    <x v="15"/>
    <d v="2024-12-01T00:00:00"/>
    <x v="1"/>
    <b v="1"/>
    <m/>
    <x v="0"/>
    <x v="0"/>
    <m/>
    <n v="4"/>
    <m/>
    <n v="0"/>
    <x v="0"/>
    <s v="Activo"/>
    <s v="Activo"/>
  </r>
  <r>
    <s v="Martínez Rodríguez, María del Socorro-dic-2024"/>
    <x v="84"/>
    <x v="15"/>
    <d v="2024-12-01T00:00:00"/>
    <x v="1"/>
    <b v="1"/>
    <m/>
    <x v="0"/>
    <x v="0"/>
    <m/>
    <n v="4"/>
    <m/>
    <n v="0"/>
    <x v="0"/>
    <s v="Activo"/>
    <s v="Activo"/>
  </r>
  <r>
    <s v="Medina Moreno, Daniel-dic-2024"/>
    <x v="85"/>
    <x v="15"/>
    <d v="2024-12-01T00:00:00"/>
    <x v="1"/>
    <b v="1"/>
    <m/>
    <x v="0"/>
    <x v="0"/>
    <m/>
    <n v="4"/>
    <m/>
    <n v="0"/>
    <x v="0"/>
    <s v="Activo"/>
    <s v="Activo"/>
  </r>
  <r>
    <s v="Medina Oviedo, Scarlett Scilanie-dic-2024"/>
    <x v="86"/>
    <x v="15"/>
    <d v="2024-12-01T00:00:00"/>
    <x v="1"/>
    <b v="1"/>
    <m/>
    <x v="0"/>
    <x v="0"/>
    <m/>
    <n v="4"/>
    <m/>
    <n v="0"/>
    <x v="0"/>
    <s v="Activo"/>
    <s v="Activo"/>
  </r>
  <r>
    <s v="Medina, Priscila Raquel Oviedo Canizales de-dic-2024"/>
    <x v="87"/>
    <x v="15"/>
    <d v="2024-12-01T00:00:00"/>
    <x v="1"/>
    <b v="1"/>
    <n v="5"/>
    <x v="1"/>
    <x v="4"/>
    <s v="Vacaciones, mal clima y mala salud"/>
    <n v="4"/>
    <m/>
    <n v="0"/>
    <x v="65"/>
    <s v="Activo"/>
    <s v="Activo"/>
  </r>
  <r>
    <s v="Méndez Pardo, Jesús-dic-2024"/>
    <x v="88"/>
    <x v="15"/>
    <d v="2024-12-01T00:00:00"/>
    <x v="1"/>
    <b v="1"/>
    <n v="1"/>
    <x v="0"/>
    <x v="0"/>
    <m/>
    <n v="4"/>
    <m/>
    <n v="0"/>
    <x v="0"/>
    <s v="Activo"/>
    <s v="Activo"/>
  </r>
  <r>
    <s v="Méndez, María Enriqueta García Estrada de-dic-2024"/>
    <x v="89"/>
    <x v="15"/>
    <d v="2024-12-01T00:00:00"/>
    <x v="1"/>
    <b v="1"/>
    <m/>
    <x v="0"/>
    <x v="0"/>
    <m/>
    <n v="4"/>
    <m/>
    <n v="0"/>
    <x v="0"/>
    <s v="Activo"/>
    <s v="Activo"/>
  </r>
  <r>
    <s v="Olguín Rodríguez, Josué Emmanuel-dic-2024"/>
    <x v="106"/>
    <x v="15"/>
    <d v="2024-12-01T00:00:00"/>
    <x v="1"/>
    <b v="1"/>
    <m/>
    <x v="0"/>
    <x v="0"/>
    <m/>
    <n v="4"/>
    <m/>
    <n v="0"/>
    <x v="0"/>
    <s v="Activo"/>
    <s v="Activo"/>
  </r>
  <r>
    <s v="Olivo, Diana Elizabeth Marroquín de-dic-2024"/>
    <x v="90"/>
    <x v="15"/>
    <d v="2024-12-01T00:00:00"/>
    <x v="1"/>
    <b v="1"/>
    <m/>
    <x v="0"/>
    <x v="0"/>
    <m/>
    <n v="4"/>
    <m/>
    <n v="0"/>
    <x v="0"/>
    <s v="Activo"/>
    <s v="Activo"/>
  </r>
  <r>
    <s v="Paisano Torres, María de Lourdes-dic-2024"/>
    <x v="97"/>
    <x v="15"/>
    <d v="2024-12-01T00:00:00"/>
    <x v="1"/>
    <b v="0"/>
    <m/>
    <x v="0"/>
    <x v="0"/>
    <m/>
    <n v="4"/>
    <m/>
    <n v="0"/>
    <x v="0"/>
    <s v=""/>
    <s v="Inactivo"/>
  </r>
  <r>
    <s v="Puebla Martínez, Luis Octavio-dic-2024"/>
    <x v="91"/>
    <x v="15"/>
    <d v="2024-12-01T00:00:00"/>
    <x v="1"/>
    <b v="1"/>
    <m/>
    <x v="0"/>
    <x v="0"/>
    <m/>
    <n v="4"/>
    <m/>
    <n v="0"/>
    <x v="0"/>
    <s v="Activo"/>
    <s v="Activo"/>
  </r>
  <r>
    <s v="Sifuentes, Irene Salas Álvarez de-dic-2024"/>
    <x v="92"/>
    <x v="15"/>
    <d v="2024-12-01T00:00:00"/>
    <x v="1"/>
    <b v="1"/>
    <n v="1"/>
    <x v="1"/>
    <x v="17"/>
    <s v="ESP: 30 hrs. Acred.: 22 hrs."/>
    <n v="4"/>
    <n v="30"/>
    <n v="22"/>
    <x v="2"/>
    <s v="Activo"/>
    <s v="Activo"/>
  </r>
  <r>
    <s v="Silva, Luis-dic-2024"/>
    <x v="93"/>
    <x v="15"/>
    <d v="2024-12-01T00:00:00"/>
    <x v="1"/>
    <b v="0"/>
    <m/>
    <x v="0"/>
    <x v="0"/>
    <m/>
    <n v="4"/>
    <m/>
    <n v="0"/>
    <x v="0"/>
    <s v="Activo"/>
    <s v="Activo"/>
  </r>
  <r>
    <s v="Silva, Patricia de-dic-2024"/>
    <x v="94"/>
    <x v="15"/>
    <d v="2024-12-01T00:00:00"/>
    <x v="1"/>
    <b v="1"/>
    <m/>
    <x v="0"/>
    <x v="0"/>
    <m/>
    <n v="4"/>
    <m/>
    <n v="0"/>
    <x v="0"/>
    <s v="Activo"/>
    <s v="Activo"/>
  </r>
  <r>
    <s v="Zamudio, Dolores García de-dic-2024"/>
    <x v="95"/>
    <x v="15"/>
    <d v="2024-12-01T00:00:00"/>
    <x v="1"/>
    <b v="1"/>
    <m/>
    <x v="0"/>
    <x v="0"/>
    <m/>
    <n v="4"/>
    <m/>
    <n v="0"/>
    <x v="0"/>
    <s v="Activo"/>
    <s v="Activo"/>
  </r>
  <r>
    <s v="Zamudio, Dulce-dic-2024"/>
    <x v="96"/>
    <x v="15"/>
    <d v="2024-12-01T00:00:00"/>
    <x v="1"/>
    <b v="1"/>
    <m/>
    <x v="0"/>
    <x v="0"/>
    <m/>
    <n v="4"/>
    <m/>
    <n v="0"/>
    <x v="0"/>
    <s v="Activo"/>
    <s v="Activo"/>
  </r>
  <r>
    <s v="Almaráz Bocanegra, Silvino-ene-2025"/>
    <x v="0"/>
    <x v="16"/>
    <d v="2025-01-01T00:00:00"/>
    <x v="1"/>
    <b v="1"/>
    <m/>
    <x v="0"/>
    <x v="0"/>
    <m/>
    <n v="1"/>
    <m/>
    <n v="0"/>
    <x v="0"/>
    <s v="Activo"/>
    <s v="Activo"/>
  </r>
  <r>
    <s v="Carriega, Flor de-ene-2025"/>
    <x v="1"/>
    <x v="16"/>
    <d v="2025-06-01T00:00:00"/>
    <x v="1"/>
    <b v="1"/>
    <m/>
    <x v="0"/>
    <x v="0"/>
    <m/>
    <n v="1"/>
    <m/>
    <n v="0"/>
    <x v="0"/>
    <s v="Activo"/>
    <s v="Activo"/>
  </r>
  <r>
    <s v="Castro Moreno, Modesto-ene-2025"/>
    <x v="2"/>
    <x v="16"/>
    <d v="2025-01-01T00:00:00"/>
    <x v="1"/>
    <b v="1"/>
    <m/>
    <x v="0"/>
    <x v="0"/>
    <m/>
    <n v="1"/>
    <m/>
    <n v="0"/>
    <x v="0"/>
    <s v="Activo"/>
    <s v="Activo"/>
  </r>
  <r>
    <s v="Castro, Blanca Estela Navarro Pimentel de-ene-2025"/>
    <x v="3"/>
    <x v="16"/>
    <d v="2025-01-01T00:00:00"/>
    <x v="1"/>
    <b v="1"/>
    <n v="1"/>
    <x v="0"/>
    <x v="0"/>
    <m/>
    <n v="1"/>
    <m/>
    <n v="0"/>
    <x v="0"/>
    <s v="Activo"/>
    <s v="Activo"/>
  </r>
  <r>
    <s v="Chávez Castillo, René-ene-2025"/>
    <x v="100"/>
    <x v="16"/>
    <d v="2025-01-01T00:00:00"/>
    <x v="1"/>
    <b v="0"/>
    <m/>
    <x v="0"/>
    <x v="0"/>
    <m/>
    <n v="1"/>
    <m/>
    <n v="0"/>
    <x v="0"/>
    <s v="Inactivo"/>
    <s v="Inactivo"/>
  </r>
  <r>
    <s v="Chávez, Karina de-ene-2025"/>
    <x v="101"/>
    <x v="16"/>
    <d v="2025-01-01T00:00:00"/>
    <x v="1"/>
    <b v="0"/>
    <m/>
    <x v="0"/>
    <x v="0"/>
    <m/>
    <e v="#N/A"/>
    <m/>
    <n v="0"/>
    <x v="0"/>
    <s v="Inactivo"/>
    <s v="Inactivo"/>
  </r>
  <r>
    <s v="García, Alicia Martínez de-ene-2025"/>
    <x v="4"/>
    <x v="16"/>
    <d v="2025-01-01T00:00:00"/>
    <x v="1"/>
    <b v="1"/>
    <m/>
    <x v="0"/>
    <x v="0"/>
    <m/>
    <n v="1"/>
    <m/>
    <n v="0"/>
    <x v="0"/>
    <s v="Activo"/>
    <s v="Activo"/>
  </r>
  <r>
    <s v="García, Mayra-ene-2025"/>
    <x v="5"/>
    <x v="16"/>
    <d v="2025-01-01T00:00:00"/>
    <x v="1"/>
    <b v="1"/>
    <m/>
    <x v="0"/>
    <x v="0"/>
    <m/>
    <n v="1"/>
    <m/>
    <n v="0"/>
    <x v="0"/>
    <s v="Activo"/>
    <s v="Activo"/>
  </r>
  <r>
    <s v="Garnica Treviño, Irma-ene-2025"/>
    <x v="6"/>
    <x v="16"/>
    <d v="2025-01-01T00:00:00"/>
    <x v="1"/>
    <b v="1"/>
    <m/>
    <x v="0"/>
    <x v="0"/>
    <m/>
    <n v="1"/>
    <m/>
    <n v="0"/>
    <x v="0"/>
    <s v="Activo"/>
    <s v="Activo"/>
  </r>
  <r>
    <s v="Guzmán, Luis-ene-2025"/>
    <x v="7"/>
    <x v="16"/>
    <d v="2025-01-01T00:00:00"/>
    <x v="1"/>
    <b v="0"/>
    <m/>
    <x v="0"/>
    <x v="0"/>
    <m/>
    <n v="1"/>
    <m/>
    <n v="0"/>
    <x v="0"/>
    <s v="Activo"/>
    <s v="Activo"/>
  </r>
  <r>
    <s v="Hernández Arellano, Eligio-ene-2025"/>
    <x v="8"/>
    <x v="16"/>
    <d v="2025-01-01T00:00:00"/>
    <x v="1"/>
    <b v="1"/>
    <m/>
    <x v="2"/>
    <x v="18"/>
    <m/>
    <n v="1"/>
    <m/>
    <n v="0"/>
    <x v="0"/>
    <s v="Activo"/>
    <s v="Activo"/>
  </r>
  <r>
    <s v="Ledezma Lucio, Anita-ene-2025"/>
    <x v="9"/>
    <x v="16"/>
    <d v="2025-01-01T00:00:00"/>
    <x v="1"/>
    <b v="1"/>
    <m/>
    <x v="0"/>
    <x v="0"/>
    <m/>
    <n v="1"/>
    <m/>
    <n v="0"/>
    <x v="0"/>
    <s v="Activo"/>
    <s v="Activo"/>
  </r>
  <r>
    <s v="Méndez, Javier-ene-2025"/>
    <x v="107"/>
    <x v="16"/>
    <d v="2025-01-01T00:00:00"/>
    <x v="1"/>
    <b v="0"/>
    <m/>
    <x v="0"/>
    <x v="0"/>
    <m/>
    <n v="1"/>
    <m/>
    <n v="0"/>
    <x v="0"/>
    <s v="Inactivo"/>
    <s v="Inactivo"/>
  </r>
  <r>
    <s v="Poblano, Alicia de-ene-2025"/>
    <x v="10"/>
    <x v="16"/>
    <d v="2025-01-01T00:00:00"/>
    <x v="1"/>
    <b v="1"/>
    <m/>
    <x v="0"/>
    <x v="0"/>
    <m/>
    <n v="1"/>
    <m/>
    <n v="0"/>
    <x v="0"/>
    <s v="Activo"/>
    <s v="Activo"/>
  </r>
  <r>
    <s v="Poblano, José Aarón-ene-2025"/>
    <x v="11"/>
    <x v="16"/>
    <d v="2025-01-01T00:00:00"/>
    <x v="1"/>
    <b v="1"/>
    <m/>
    <x v="0"/>
    <x v="0"/>
    <m/>
    <n v="1"/>
    <m/>
    <n v="0"/>
    <x v="0"/>
    <s v="Activo"/>
    <s v="Activo"/>
  </r>
  <r>
    <s v="Reta Salas, Raymundo-ene-2025"/>
    <x v="12"/>
    <x v="16"/>
    <d v="2025-01-01T00:00:00"/>
    <x v="1"/>
    <b v="1"/>
    <m/>
    <x v="0"/>
    <x v="0"/>
    <m/>
    <n v="1"/>
    <m/>
    <n v="0"/>
    <x v="0"/>
    <s v="Activo"/>
    <s v="Activo"/>
  </r>
  <r>
    <s v="Reta, Claudia Jael Elizondo Vázquez de-ene-2025"/>
    <x v="13"/>
    <x v="16"/>
    <d v="2025-01-01T00:00:00"/>
    <x v="1"/>
    <b v="1"/>
    <m/>
    <x v="0"/>
    <x v="0"/>
    <m/>
    <n v="1"/>
    <m/>
    <n v="0"/>
    <x v="0"/>
    <s v="Activo"/>
    <s v="Activo"/>
  </r>
  <r>
    <s v="Reta, Ricardo-ene-2025"/>
    <x v="14"/>
    <x v="16"/>
    <d v="2025-01-01T00:00:00"/>
    <x v="1"/>
    <b v="1"/>
    <m/>
    <x v="0"/>
    <x v="0"/>
    <m/>
    <n v="1"/>
    <m/>
    <n v="0"/>
    <x v="0"/>
    <s v="Activo"/>
    <s v="Activo"/>
  </r>
  <r>
    <s v="Rocha, Aylin-ene-2025"/>
    <x v="98"/>
    <x v="16"/>
    <d v="2025-01-01T00:00:00"/>
    <x v="1"/>
    <b v="1"/>
    <m/>
    <x v="0"/>
    <x v="0"/>
    <m/>
    <n v="1"/>
    <m/>
    <n v="0"/>
    <x v="0"/>
    <s v="Activo"/>
    <s v="Activo"/>
  </r>
  <r>
    <s v="Rocha, Dulce de-ene-2025"/>
    <x v="15"/>
    <x v="16"/>
    <d v="2025-01-01T00:00:00"/>
    <x v="1"/>
    <b v="1"/>
    <m/>
    <x v="0"/>
    <x v="0"/>
    <m/>
    <n v="1"/>
    <m/>
    <n v="0"/>
    <x v="0"/>
    <s v="Activo"/>
    <s v="Activo"/>
  </r>
  <r>
    <s v="Rocha, Yusepe-ene-2025"/>
    <x v="16"/>
    <x v="16"/>
    <d v="2025-01-01T00:00:00"/>
    <x v="1"/>
    <b v="1"/>
    <m/>
    <x v="0"/>
    <x v="0"/>
    <m/>
    <n v="1"/>
    <m/>
    <n v="0"/>
    <x v="0"/>
    <s v="Activo"/>
    <s v="Activo"/>
  </r>
  <r>
    <s v="Rosas, Alejandra Zamudio de-ene-2025"/>
    <x v="17"/>
    <x v="16"/>
    <d v="2025-01-01T00:00:00"/>
    <x v="1"/>
    <b v="1"/>
    <m/>
    <x v="0"/>
    <x v="0"/>
    <m/>
    <n v="1"/>
    <m/>
    <n v="0"/>
    <x v="0"/>
    <s v="Activo"/>
    <s v="Activo"/>
  </r>
  <r>
    <s v="Salazar Chavarría, Guadalupe-ene-2025"/>
    <x v="102"/>
    <x v="16"/>
    <d v="2025-01-01T00:00:00"/>
    <x v="1"/>
    <b v="1"/>
    <m/>
    <x v="2"/>
    <x v="71"/>
    <s v="Precursor auxiliar de continuo"/>
    <n v="1"/>
    <m/>
    <n v="0"/>
    <x v="0"/>
    <s v="Activo"/>
    <s v="Activo"/>
  </r>
  <r>
    <s v="Soria Liguez, Jaime-ene-2025"/>
    <x v="18"/>
    <x v="16"/>
    <d v="2025-01-01T00:00:00"/>
    <x v="1"/>
    <b v="1"/>
    <n v="2"/>
    <x v="1"/>
    <x v="58"/>
    <m/>
    <n v="1"/>
    <m/>
    <n v="0"/>
    <x v="41"/>
    <s v="Activo"/>
    <s v="Activo"/>
  </r>
  <r>
    <s v="Soria Orozco, Guillermo Andrés-ene-2025"/>
    <x v="19"/>
    <x v="16"/>
    <d v="2025-01-01T00:00:00"/>
    <x v="1"/>
    <b v="1"/>
    <m/>
    <x v="0"/>
    <x v="0"/>
    <m/>
    <n v="1"/>
    <m/>
    <n v="0"/>
    <x v="0"/>
    <s v="Activo"/>
    <s v="Activo"/>
  </r>
  <r>
    <s v="Soria, Delia Ortega de-ene-2025"/>
    <x v="20"/>
    <x v="16"/>
    <d v="2025-01-01T00:00:00"/>
    <x v="1"/>
    <b v="1"/>
    <n v="1"/>
    <x v="1"/>
    <x v="51"/>
    <m/>
    <n v="1"/>
    <m/>
    <n v="0"/>
    <x v="29"/>
    <s v="Activo"/>
    <s v="Activo"/>
  </r>
  <r>
    <s v="Vázquez, Isabel Herrera de-ene-2025"/>
    <x v="21"/>
    <x v="16"/>
    <d v="2025-01-01T00:00:00"/>
    <x v="1"/>
    <b v="1"/>
    <m/>
    <x v="0"/>
    <x v="0"/>
    <m/>
    <n v="1"/>
    <m/>
    <n v="0"/>
    <x v="0"/>
    <s v="Activo"/>
    <s v="Activo"/>
  </r>
  <r>
    <s v="Zamudio García, Thalía Elizabeth-ene-2025"/>
    <x v="22"/>
    <x v="16"/>
    <d v="2025-01-01T00:00:00"/>
    <x v="1"/>
    <b v="1"/>
    <m/>
    <x v="0"/>
    <x v="0"/>
    <m/>
    <n v="1"/>
    <m/>
    <n v="0"/>
    <x v="0"/>
    <s v="Activo"/>
    <s v="Activo"/>
  </r>
  <r>
    <s v="Blanco, Isabel-ene-2025"/>
    <x v="23"/>
    <x v="16"/>
    <d v="2025-01-01T00:00:00"/>
    <x v="1"/>
    <b v="1"/>
    <m/>
    <x v="0"/>
    <x v="0"/>
    <m/>
    <n v="2"/>
    <m/>
    <n v="0"/>
    <x v="0"/>
    <s v="Activo"/>
    <s v="Activo"/>
  </r>
  <r>
    <s v="Ceballos, Daniel-ene-2025"/>
    <x v="103"/>
    <x v="16"/>
    <d v="2025-01-01T00:00:00"/>
    <x v="1"/>
    <b v="0"/>
    <m/>
    <x v="0"/>
    <x v="0"/>
    <m/>
    <n v="2"/>
    <m/>
    <n v="0"/>
    <x v="0"/>
    <s v="Inactivo"/>
    <s v="Inactivo"/>
  </r>
  <r>
    <s v="Dávila Cardiel, Isabella Giselle-ene-2025"/>
    <x v="99"/>
    <x v="16"/>
    <d v="2025-01-01T00:00:00"/>
    <x v="1"/>
    <b v="0"/>
    <m/>
    <x v="0"/>
    <x v="0"/>
    <m/>
    <n v="2"/>
    <m/>
    <n v="0"/>
    <x v="0"/>
    <s v="Activo"/>
    <s v="Activo"/>
  </r>
  <r>
    <s v="Dávila, Karina Berenice Cardiel Mendoza de-ene-2025"/>
    <x v="104"/>
    <x v="16"/>
    <d v="2025-01-01T00:00:00"/>
    <x v="1"/>
    <b v="0"/>
    <m/>
    <x v="0"/>
    <x v="0"/>
    <m/>
    <n v="2"/>
    <m/>
    <n v="0"/>
    <x v="0"/>
    <s v="Inactivo"/>
    <s v="Inactivo"/>
  </r>
  <r>
    <s v="Dionisio-ene-2025"/>
    <x v="105"/>
    <x v="16"/>
    <d v="2025-01-01T00:00:00"/>
    <x v="1"/>
    <b v="1"/>
    <m/>
    <x v="0"/>
    <x v="0"/>
    <m/>
    <n v="2"/>
    <m/>
    <n v="0"/>
    <x v="0"/>
    <s v="Activo"/>
    <s v="Activo"/>
  </r>
  <r>
    <s v="Diosdado Torres, Margarita-ene-2025"/>
    <x v="24"/>
    <x v="16"/>
    <d v="2025-01-01T00:00:00"/>
    <x v="1"/>
    <b v="1"/>
    <m/>
    <x v="0"/>
    <x v="0"/>
    <m/>
    <n v="2"/>
    <m/>
    <n v="0"/>
    <x v="0"/>
    <s v="Activo"/>
    <s v="Activo"/>
  </r>
  <r>
    <s v="Gaytán Diosdado, Gloria-ene-2025"/>
    <x v="25"/>
    <x v="16"/>
    <d v="2025-01-01T00:00:00"/>
    <x v="1"/>
    <b v="1"/>
    <m/>
    <x v="0"/>
    <x v="0"/>
    <m/>
    <n v="2"/>
    <m/>
    <n v="0"/>
    <x v="0"/>
    <s v="Activo"/>
    <s v="Activo"/>
  </r>
  <r>
    <s v="Lázaro, Patricia de-ene-2025"/>
    <x v="26"/>
    <x v="16"/>
    <d v="2025-01-01T00:00:00"/>
    <x v="1"/>
    <b v="1"/>
    <m/>
    <x v="0"/>
    <x v="0"/>
    <m/>
    <n v="2"/>
    <m/>
    <n v="0"/>
    <x v="0"/>
    <s v="Activo"/>
    <s v="Activo"/>
  </r>
  <r>
    <s v="Liñán Cortina, Julia-ene-2025"/>
    <x v="27"/>
    <x v="16"/>
    <d v="2025-01-01T00:00:00"/>
    <x v="1"/>
    <b v="1"/>
    <n v="2"/>
    <x v="1"/>
    <x v="26"/>
    <s v="S. A.: 24 hrs. Acreditadas: 14 hrs."/>
    <n v="2"/>
    <n v="24"/>
    <n v="14"/>
    <x v="2"/>
    <s v="Activo"/>
    <s v="Activo"/>
  </r>
  <r>
    <s v="Martínez, Guadalupe de-ene-2025"/>
    <x v="28"/>
    <x v="16"/>
    <d v="2025-01-01T00:00:00"/>
    <x v="1"/>
    <b v="1"/>
    <m/>
    <x v="0"/>
    <x v="0"/>
    <m/>
    <n v="2"/>
    <m/>
    <n v="0"/>
    <x v="0"/>
    <s v="Activo"/>
    <s v="Activo"/>
  </r>
  <r>
    <s v="Martínez, Jesús Iván-ene-2025"/>
    <x v="29"/>
    <x v="16"/>
    <d v="2025-01-01T00:00:00"/>
    <x v="1"/>
    <b v="0"/>
    <m/>
    <x v="0"/>
    <x v="0"/>
    <m/>
    <n v="2"/>
    <m/>
    <n v="0"/>
    <x v="0"/>
    <s v="Inactivo"/>
    <s v="Inactivo"/>
  </r>
  <r>
    <s v="Medina Torres, Juan-ene-2025"/>
    <x v="30"/>
    <x v="16"/>
    <d v="2025-01-01T00:00:00"/>
    <x v="1"/>
    <b v="1"/>
    <m/>
    <x v="0"/>
    <x v="0"/>
    <m/>
    <n v="2"/>
    <m/>
    <n v="0"/>
    <x v="0"/>
    <s v="Activo"/>
    <s v="Activo"/>
  </r>
  <r>
    <s v="Medina, María Luisa Rodríguez Ornelas de-ene-2025"/>
    <x v="31"/>
    <x v="16"/>
    <d v="2025-01-01T00:00:00"/>
    <x v="1"/>
    <b v="1"/>
    <m/>
    <x v="0"/>
    <x v="0"/>
    <m/>
    <n v="2"/>
    <m/>
    <n v="0"/>
    <x v="0"/>
    <s v="Activo"/>
    <s v="Activo"/>
  </r>
  <r>
    <s v="Nieto, Alejandra de-ene-2025"/>
    <x v="32"/>
    <x v="16"/>
    <d v="2025-01-01T00:00:00"/>
    <x v="1"/>
    <b v="1"/>
    <m/>
    <x v="0"/>
    <x v="0"/>
    <m/>
    <n v="2"/>
    <m/>
    <n v="0"/>
    <x v="0"/>
    <s v="Activo"/>
    <s v="Activo"/>
  </r>
  <r>
    <s v="Orduño Garza, Juan-ene-2025"/>
    <x v="33"/>
    <x v="16"/>
    <d v="2025-01-01T00:00:00"/>
    <x v="1"/>
    <b v="1"/>
    <m/>
    <x v="0"/>
    <x v="0"/>
    <m/>
    <n v="2"/>
    <m/>
    <n v="0"/>
    <x v="0"/>
    <s v="Activo"/>
    <s v="Activo"/>
  </r>
  <r>
    <s v="Orduño Molina, Jerome-ene-2025"/>
    <x v="34"/>
    <x v="16"/>
    <d v="2025-01-01T00:00:00"/>
    <x v="1"/>
    <b v="1"/>
    <m/>
    <x v="0"/>
    <x v="0"/>
    <m/>
    <n v="2"/>
    <m/>
    <n v="0"/>
    <x v="0"/>
    <s v="Activo"/>
    <s v="Activo"/>
  </r>
  <r>
    <s v="Orduño Molina, Jonathan Israel-ene-2025"/>
    <x v="35"/>
    <x v="16"/>
    <d v="2025-01-01T00:00:00"/>
    <x v="1"/>
    <b v="1"/>
    <m/>
    <x v="1"/>
    <x v="52"/>
    <m/>
    <n v="2"/>
    <m/>
    <n v="0"/>
    <x v="32"/>
    <s v="Activo"/>
    <s v="Activo"/>
  </r>
  <r>
    <s v="Orduño, Debany Cortinas Delgadillo de-ene-2025"/>
    <x v="36"/>
    <x v="16"/>
    <d v="2025-01-01T00:00:00"/>
    <x v="1"/>
    <b v="1"/>
    <n v="1"/>
    <x v="1"/>
    <x v="52"/>
    <m/>
    <n v="2"/>
    <m/>
    <n v="0"/>
    <x v="32"/>
    <s v="Activo"/>
    <s v="Activo"/>
  </r>
  <r>
    <s v="Orduño, Joshua-ene-2025"/>
    <x v="37"/>
    <x v="16"/>
    <d v="2025-01-01T00:00:00"/>
    <x v="1"/>
    <b v="1"/>
    <m/>
    <x v="0"/>
    <x v="0"/>
    <m/>
    <n v="2"/>
    <m/>
    <n v="0"/>
    <x v="0"/>
    <s v="Activo"/>
    <s v="Activo"/>
  </r>
  <r>
    <s v="Orduño, Nora de-ene-2025"/>
    <x v="38"/>
    <x v="16"/>
    <d v="2025-01-01T00:00:00"/>
    <x v="1"/>
    <b v="1"/>
    <m/>
    <x v="0"/>
    <x v="0"/>
    <m/>
    <n v="2"/>
    <m/>
    <n v="0"/>
    <x v="0"/>
    <s v="Activo"/>
    <s v="Activo"/>
  </r>
  <r>
    <s v="Robles, Teresa-ene-2025"/>
    <x v="39"/>
    <x v="16"/>
    <d v="2025-01-01T00:00:00"/>
    <x v="1"/>
    <b v="1"/>
    <m/>
    <x v="0"/>
    <x v="0"/>
    <m/>
    <n v="2"/>
    <m/>
    <n v="0"/>
    <x v="0"/>
    <s v="Activo"/>
    <s v="Activo"/>
  </r>
  <r>
    <s v="Rodríguez, Bertha-ene-2025"/>
    <x v="40"/>
    <x v="16"/>
    <d v="2025-01-01T00:00:00"/>
    <x v="1"/>
    <b v="1"/>
    <m/>
    <x v="0"/>
    <x v="0"/>
    <m/>
    <n v="2"/>
    <m/>
    <n v="0"/>
    <x v="0"/>
    <s v="Activo"/>
    <s v="Activo"/>
  </r>
  <r>
    <s v="Ruíz Aldaco, Alan Israel-ene-2025"/>
    <x v="41"/>
    <x v="16"/>
    <d v="2025-01-01T00:00:00"/>
    <x v="1"/>
    <b v="1"/>
    <n v="1"/>
    <x v="1"/>
    <x v="18"/>
    <s v="Mtto.: 20 hrs. Acreditadas: 20 hrs."/>
    <n v="2"/>
    <n v="20"/>
    <n v="20"/>
    <x v="6"/>
    <s v="Activo"/>
    <s v="Activo"/>
  </r>
  <r>
    <s v="Ruíz, Merary Rubí Sánchez Sosa de-ene-2025"/>
    <x v="42"/>
    <x v="16"/>
    <d v="2025-01-01T00:00:00"/>
    <x v="1"/>
    <b v="1"/>
    <n v="4"/>
    <x v="1"/>
    <x v="59"/>
    <s v="Mtto.: 14 hrs. Acreditadas: 0 hrs."/>
    <n v="2"/>
    <n v="14"/>
    <n v="0"/>
    <x v="42"/>
    <s v="Activo"/>
    <s v="Activo"/>
  </r>
  <r>
    <s v="Serrano, Beatriz Adriana Vázquez Reynoso de-ene-2025"/>
    <x v="43"/>
    <x v="16"/>
    <d v="2025-01-01T00:00:00"/>
    <x v="1"/>
    <b v="1"/>
    <m/>
    <x v="0"/>
    <x v="0"/>
    <m/>
    <n v="2"/>
    <m/>
    <n v="0"/>
    <x v="0"/>
    <s v="Activo"/>
    <s v="Activo"/>
  </r>
  <r>
    <s v="Acevedo Ramos, José de Jesús-ene-2025"/>
    <x v="44"/>
    <x v="16"/>
    <d v="2025-01-01T00:00:00"/>
    <x v="1"/>
    <b v="0"/>
    <m/>
    <x v="0"/>
    <x v="0"/>
    <m/>
    <n v="3"/>
    <m/>
    <n v="0"/>
    <x v="0"/>
    <s v="Inactivo"/>
    <s v="Inactivo"/>
  </r>
  <r>
    <s v="Acevedo, María Antonia Martínez Alamilla de-ene-2025"/>
    <x v="45"/>
    <x v="16"/>
    <d v="2025-01-01T00:00:00"/>
    <x v="1"/>
    <b v="1"/>
    <m/>
    <x v="0"/>
    <x v="0"/>
    <m/>
    <n v="3"/>
    <m/>
    <n v="0"/>
    <x v="0"/>
    <s v="Activo"/>
    <s v="Activo"/>
  </r>
  <r>
    <s v="Bello, Reina-ene-2025"/>
    <x v="46"/>
    <x v="16"/>
    <d v="2025-01-01T00:00:00"/>
    <x v="1"/>
    <b v="1"/>
    <m/>
    <x v="0"/>
    <x v="0"/>
    <m/>
    <n v="3"/>
    <m/>
    <n v="0"/>
    <x v="0"/>
    <s v="Activo"/>
    <s v="Activo"/>
  </r>
  <r>
    <s v="Contreras, Elida-ene-2025"/>
    <x v="47"/>
    <x v="16"/>
    <d v="2025-01-01T00:00:00"/>
    <x v="1"/>
    <b v="1"/>
    <m/>
    <x v="0"/>
    <x v="0"/>
    <m/>
    <n v="3"/>
    <m/>
    <n v="0"/>
    <x v="0"/>
    <s v="Activo"/>
    <s v="Activo"/>
  </r>
  <r>
    <s v="Delgado Guerrero, María Magdalena-ene-2025"/>
    <x v="48"/>
    <x v="16"/>
    <d v="2025-01-01T00:00:00"/>
    <x v="1"/>
    <b v="0"/>
    <m/>
    <x v="0"/>
    <x v="0"/>
    <m/>
    <n v="3"/>
    <m/>
    <n v="0"/>
    <x v="0"/>
    <s v="Activo"/>
    <s v="Activo"/>
  </r>
  <r>
    <s v="Faz Castañeda, José Alfredo-ene-2025"/>
    <x v="49"/>
    <x v="16"/>
    <d v="2025-01-01T00:00:00"/>
    <x v="1"/>
    <b v="1"/>
    <m/>
    <x v="0"/>
    <x v="0"/>
    <m/>
    <n v="3"/>
    <m/>
    <n v="0"/>
    <x v="0"/>
    <s v="Activo"/>
    <s v="Activo"/>
  </r>
  <r>
    <s v="Faz, Marinela Castañeda Arteaga de-ene-2025"/>
    <x v="50"/>
    <x v="16"/>
    <d v="2025-01-01T00:00:00"/>
    <x v="1"/>
    <b v="1"/>
    <n v="3"/>
    <x v="1"/>
    <x v="13"/>
    <m/>
    <n v="3"/>
    <m/>
    <n v="0"/>
    <x v="2"/>
    <s v="Activo"/>
    <s v="Activo"/>
  </r>
  <r>
    <s v="Gámez Montoya, Abel-ene-2025"/>
    <x v="51"/>
    <x v="16"/>
    <d v="2025-01-01T00:00:00"/>
    <x v="1"/>
    <b v="1"/>
    <m/>
    <x v="0"/>
    <x v="0"/>
    <m/>
    <n v="3"/>
    <m/>
    <n v="0"/>
    <x v="0"/>
    <s v="Activo"/>
    <s v="Activo"/>
  </r>
  <r>
    <s v="Gámez, Viridiana de-ene-2025"/>
    <x v="52"/>
    <x v="16"/>
    <d v="2025-01-01T00:00:00"/>
    <x v="1"/>
    <b v="1"/>
    <m/>
    <x v="0"/>
    <x v="0"/>
    <m/>
    <n v="3"/>
    <m/>
    <n v="0"/>
    <x v="0"/>
    <s v="Activo"/>
    <s v="Activo"/>
  </r>
  <r>
    <s v="García Rodarte, Marco Antonio-ene-2025"/>
    <x v="53"/>
    <x v="16"/>
    <d v="2025-01-01T00:00:00"/>
    <x v="1"/>
    <b v="1"/>
    <m/>
    <x v="0"/>
    <x v="0"/>
    <m/>
    <n v="3"/>
    <m/>
    <n v="0"/>
    <x v="0"/>
    <s v="Activo"/>
    <s v="Activo"/>
  </r>
  <r>
    <s v="García, Rosa María Rodarte de-ene-2025"/>
    <x v="54"/>
    <x v="16"/>
    <d v="2025-01-01T00:00:00"/>
    <x v="1"/>
    <b v="1"/>
    <m/>
    <x v="0"/>
    <x v="0"/>
    <m/>
    <n v="3"/>
    <m/>
    <n v="0"/>
    <x v="0"/>
    <s v="Activo"/>
    <s v="Activo"/>
  </r>
  <r>
    <s v="Guerra, Lucy-ene-2025"/>
    <x v="55"/>
    <x v="16"/>
    <d v="2025-01-01T00:00:00"/>
    <x v="1"/>
    <b v="1"/>
    <m/>
    <x v="0"/>
    <x v="0"/>
    <m/>
    <n v="3"/>
    <m/>
    <n v="0"/>
    <x v="0"/>
    <s v="Activo"/>
    <s v="Activo"/>
  </r>
  <r>
    <s v="Lara Alemán, Linda Sarahí-ene-2025"/>
    <x v="56"/>
    <x v="16"/>
    <d v="2025-01-01T00:00:00"/>
    <x v="1"/>
    <b v="1"/>
    <m/>
    <x v="0"/>
    <x v="0"/>
    <m/>
    <n v="3"/>
    <m/>
    <n v="0"/>
    <x v="0"/>
    <s v="Activo"/>
    <s v="Activo"/>
  </r>
  <r>
    <s v="Lara Alemán, Maydi Merari-ene-2025"/>
    <x v="57"/>
    <x v="16"/>
    <d v="2025-01-01T00:00:00"/>
    <x v="1"/>
    <b v="1"/>
    <m/>
    <x v="0"/>
    <x v="0"/>
    <m/>
    <n v="3"/>
    <m/>
    <n v="0"/>
    <x v="0"/>
    <s v="Activo"/>
    <s v="Activo"/>
  </r>
  <r>
    <s v="Lara Enriquez, José Mario-ene-2025"/>
    <x v="58"/>
    <x v="16"/>
    <d v="2025-01-01T00:00:00"/>
    <x v="1"/>
    <b v="1"/>
    <m/>
    <x v="1"/>
    <x v="65"/>
    <s v="S. A.: 16 hrs. Acreditadas: 16 hrs."/>
    <n v="3"/>
    <n v="16"/>
    <n v="16"/>
    <x v="8"/>
    <s v="Activo"/>
    <s v="Activo"/>
  </r>
  <r>
    <s v="Lara, María del Refugio Alemán de-ene-2025"/>
    <x v="59"/>
    <x v="16"/>
    <d v="2025-01-01T00:00:00"/>
    <x v="1"/>
    <b v="1"/>
    <m/>
    <x v="0"/>
    <x v="0"/>
    <m/>
    <n v="3"/>
    <m/>
    <n v="0"/>
    <x v="0"/>
    <s v="Activo"/>
    <s v="Activo"/>
  </r>
  <r>
    <s v="Molina Durán, Gloria-ene-2025"/>
    <x v="60"/>
    <x v="16"/>
    <d v="2025-01-01T00:00:00"/>
    <x v="1"/>
    <b v="1"/>
    <n v="5"/>
    <x v="1"/>
    <x v="44"/>
    <m/>
    <n v="3"/>
    <m/>
    <n v="0"/>
    <x v="23"/>
    <s v="Activo"/>
    <s v="Activo"/>
  </r>
  <r>
    <s v="Ordoñez, María de la Cruz Corona Zepeda de-ene-2025"/>
    <x v="61"/>
    <x v="16"/>
    <d v="2025-01-01T00:00:00"/>
    <x v="1"/>
    <b v="1"/>
    <n v="1"/>
    <x v="0"/>
    <x v="0"/>
    <m/>
    <n v="3"/>
    <m/>
    <n v="0"/>
    <x v="0"/>
    <s v="Activo"/>
    <s v="Activo"/>
  </r>
  <r>
    <s v="Peña, Eliezer-ene-2025"/>
    <x v="62"/>
    <x v="16"/>
    <d v="2025-01-01T00:00:00"/>
    <x v="1"/>
    <b v="1"/>
    <m/>
    <x v="0"/>
    <x v="0"/>
    <m/>
    <n v="3"/>
    <m/>
    <n v="0"/>
    <x v="0"/>
    <s v="Activo"/>
    <s v="Activo"/>
  </r>
  <r>
    <s v="Peña, Jessica de-ene-2025"/>
    <x v="63"/>
    <x v="16"/>
    <d v="2025-01-01T00:00:00"/>
    <x v="1"/>
    <b v="1"/>
    <m/>
    <x v="0"/>
    <x v="0"/>
    <m/>
    <n v="3"/>
    <m/>
    <n v="0"/>
    <x v="0"/>
    <s v="Activo"/>
    <s v="Activo"/>
  </r>
  <r>
    <s v="Peña, Víctor Axel-ene-2025"/>
    <x v="64"/>
    <x v="16"/>
    <d v="2025-01-01T00:00:00"/>
    <x v="1"/>
    <b v="0"/>
    <m/>
    <x v="0"/>
    <x v="0"/>
    <m/>
    <n v="3"/>
    <m/>
    <n v="0"/>
    <x v="0"/>
    <s v="Inactivo"/>
    <s v="Inactivo"/>
  </r>
  <r>
    <s v="Rdz Salazar, Yaretzi-ene-2025"/>
    <x v="65"/>
    <x v="16"/>
    <d v="2025-01-01T00:00:00"/>
    <x v="1"/>
    <b v="0"/>
    <m/>
    <x v="0"/>
    <x v="0"/>
    <s v="No participó en el mes"/>
    <n v="3"/>
    <m/>
    <n v="0"/>
    <x v="0"/>
    <s v="Activo"/>
    <s v="Activo"/>
  </r>
  <r>
    <s v="Rebolloso, Perla-ene-2025"/>
    <x v="66"/>
    <x v="16"/>
    <d v="2025-01-01T00:00:00"/>
    <x v="1"/>
    <b v="1"/>
    <m/>
    <x v="0"/>
    <x v="0"/>
    <m/>
    <n v="3"/>
    <m/>
    <n v="0"/>
    <x v="0"/>
    <s v="Activo"/>
    <s v="Activo"/>
  </r>
  <r>
    <s v="Salazar, Alicia de-ene-2025"/>
    <x v="67"/>
    <x v="16"/>
    <d v="2025-01-01T00:00:00"/>
    <x v="1"/>
    <b v="1"/>
    <m/>
    <x v="0"/>
    <x v="0"/>
    <m/>
    <n v="3"/>
    <m/>
    <n v="0"/>
    <x v="0"/>
    <s v="Activo"/>
    <s v="Activo"/>
  </r>
  <r>
    <s v="Soto Morales, Magdaleno-ene-2025"/>
    <x v="68"/>
    <x v="16"/>
    <d v="2025-01-01T00:00:00"/>
    <x v="1"/>
    <b v="1"/>
    <m/>
    <x v="0"/>
    <x v="0"/>
    <m/>
    <n v="3"/>
    <m/>
    <n v="0"/>
    <x v="0"/>
    <s v="Activo"/>
    <s v="Activo"/>
  </r>
  <r>
    <s v="Soto, María Antonieta de-ene-2025"/>
    <x v="69"/>
    <x v="16"/>
    <d v="2025-01-01T00:00:00"/>
    <x v="1"/>
    <b v="1"/>
    <m/>
    <x v="0"/>
    <x v="0"/>
    <m/>
    <n v="3"/>
    <m/>
    <n v="0"/>
    <x v="0"/>
    <s v="Activo"/>
    <s v="Activo"/>
  </r>
  <r>
    <s v="Vidal Muñoz, Benjamín-ene-2025"/>
    <x v="70"/>
    <x v="16"/>
    <d v="2025-01-01T00:00:00"/>
    <x v="1"/>
    <b v="1"/>
    <m/>
    <x v="1"/>
    <x v="64"/>
    <m/>
    <n v="3"/>
    <m/>
    <n v="0"/>
    <x v="49"/>
    <s v="Activo"/>
    <s v="Activo"/>
  </r>
  <r>
    <s v="Vidal, María Teresa Villanueva Rodríguez de-ene-2025"/>
    <x v="71"/>
    <x v="16"/>
    <d v="2025-01-01T00:00:00"/>
    <x v="1"/>
    <b v="1"/>
    <m/>
    <x v="0"/>
    <x v="0"/>
    <m/>
    <n v="3"/>
    <m/>
    <n v="0"/>
    <x v="0"/>
    <s v="Activo"/>
    <s v="Activo"/>
  </r>
  <r>
    <s v="Zúñiga, Juanita-ene-2025"/>
    <x v="72"/>
    <x v="16"/>
    <d v="2025-02-01T00:00:00"/>
    <x v="1"/>
    <b v="1"/>
    <m/>
    <x v="2"/>
    <x v="9"/>
    <m/>
    <n v="3"/>
    <m/>
    <n v="0"/>
    <x v="0"/>
    <s v="Activo"/>
    <s v="Activo"/>
  </r>
  <r>
    <s v="Campos Solis, Octavia-ene-2025"/>
    <x v="73"/>
    <x v="16"/>
    <d v="2025-01-01T00:00:00"/>
    <x v="1"/>
    <b v="1"/>
    <m/>
    <x v="2"/>
    <x v="18"/>
    <m/>
    <n v="4"/>
    <m/>
    <n v="0"/>
    <x v="0"/>
    <s v="Activo"/>
    <s v="Activo"/>
  </r>
  <r>
    <s v="Carreón Galindo, Octavio-ene-2025"/>
    <x v="74"/>
    <x v="16"/>
    <d v="2025-01-01T00:00:00"/>
    <x v="1"/>
    <b v="1"/>
    <m/>
    <x v="0"/>
    <x v="0"/>
    <m/>
    <n v="4"/>
    <m/>
    <n v="0"/>
    <x v="0"/>
    <s v="Activo"/>
    <s v="Activo"/>
  </r>
  <r>
    <s v="Carreón, Karina Marlene Silva Gutiérrez de-ene-2025"/>
    <x v="75"/>
    <x v="16"/>
    <d v="2025-01-01T00:00:00"/>
    <x v="1"/>
    <b v="1"/>
    <m/>
    <x v="0"/>
    <x v="0"/>
    <m/>
    <n v="4"/>
    <m/>
    <n v="0"/>
    <x v="0"/>
    <s v="Activo"/>
    <s v="Activo"/>
  </r>
  <r>
    <s v="de la Fuente Gallardo, José Samuel-ene-2025"/>
    <x v="76"/>
    <x v="16"/>
    <d v="2025-01-01T00:00:00"/>
    <x v="1"/>
    <b v="1"/>
    <m/>
    <x v="0"/>
    <x v="0"/>
    <m/>
    <n v="4"/>
    <m/>
    <n v="0"/>
    <x v="0"/>
    <s v="Activo"/>
    <s v="Activo"/>
  </r>
  <r>
    <s v="de la Fuente, Leticia de-ene-2025"/>
    <x v="77"/>
    <x v="16"/>
    <d v="2025-01-01T00:00:00"/>
    <x v="1"/>
    <b v="1"/>
    <m/>
    <x v="0"/>
    <x v="0"/>
    <m/>
    <n v="4"/>
    <m/>
    <n v="0"/>
    <x v="0"/>
    <s v="Activo"/>
    <s v="Activo"/>
  </r>
  <r>
    <s v="de Santiago Marrero, María de la Luz-ene-2025"/>
    <x v="78"/>
    <x v="16"/>
    <d v="2025-01-01T00:00:00"/>
    <x v="1"/>
    <b v="1"/>
    <m/>
    <x v="0"/>
    <x v="0"/>
    <m/>
    <n v="4"/>
    <m/>
    <n v="0"/>
    <x v="0"/>
    <s v="Activo"/>
    <s v="Activo"/>
  </r>
  <r>
    <s v="Garza Rodríguez, Daniel-ene-2025"/>
    <x v="79"/>
    <x v="16"/>
    <d v="2025-01-01T00:00:00"/>
    <x v="1"/>
    <b v="1"/>
    <n v="2"/>
    <x v="1"/>
    <x v="28"/>
    <m/>
    <n v="4"/>
    <m/>
    <n v="0"/>
    <x v="10"/>
    <s v="Activo"/>
    <s v="Activo"/>
  </r>
  <r>
    <s v="Garza Salazar, Olivia-ene-2025"/>
    <x v="80"/>
    <x v="16"/>
    <d v="2025-01-01T00:00:00"/>
    <x v="1"/>
    <b v="1"/>
    <m/>
    <x v="0"/>
    <x v="0"/>
    <m/>
    <n v="4"/>
    <m/>
    <n v="0"/>
    <x v="0"/>
    <s v="Activo"/>
    <s v="Activo"/>
  </r>
  <r>
    <s v="Garza, María Magdalena Coronado Salas de-ene-2025"/>
    <x v="81"/>
    <x v="16"/>
    <d v="2025-01-01T00:00:00"/>
    <x v="1"/>
    <b v="1"/>
    <n v="2"/>
    <x v="1"/>
    <x v="44"/>
    <m/>
    <n v="4"/>
    <m/>
    <n v="0"/>
    <x v="23"/>
    <s v="Activo"/>
    <s v="Activo"/>
  </r>
  <r>
    <s v="Marroquín Villarreal, José Alben-ene-2025"/>
    <x v="82"/>
    <x v="16"/>
    <d v="2025-01-01T00:00:00"/>
    <x v="1"/>
    <b v="1"/>
    <m/>
    <x v="0"/>
    <x v="0"/>
    <m/>
    <n v="4"/>
    <m/>
    <n v="0"/>
    <x v="0"/>
    <s v="Activo"/>
    <s v="Activo"/>
  </r>
  <r>
    <s v="Marroquín, Maria de Jesús Sánchez de-ene-2025"/>
    <x v="83"/>
    <x v="16"/>
    <d v="2025-01-01T00:00:00"/>
    <x v="1"/>
    <b v="1"/>
    <m/>
    <x v="0"/>
    <x v="0"/>
    <m/>
    <n v="4"/>
    <m/>
    <n v="0"/>
    <x v="0"/>
    <s v="Activo"/>
    <s v="Activo"/>
  </r>
  <r>
    <s v="Martínez Rodríguez, María del Socorro-ene-2025"/>
    <x v="84"/>
    <x v="16"/>
    <d v="2025-01-01T00:00:00"/>
    <x v="1"/>
    <b v="1"/>
    <m/>
    <x v="0"/>
    <x v="0"/>
    <m/>
    <n v="4"/>
    <m/>
    <n v="0"/>
    <x v="0"/>
    <s v="Activo"/>
    <s v="Activo"/>
  </r>
  <r>
    <s v="Medina Moreno, Daniel-ene-2025"/>
    <x v="85"/>
    <x v="16"/>
    <d v="2025-01-01T00:00:00"/>
    <x v="1"/>
    <b v="1"/>
    <n v="1"/>
    <x v="0"/>
    <x v="0"/>
    <m/>
    <n v="4"/>
    <m/>
    <n v="0"/>
    <x v="0"/>
    <s v="Activo"/>
    <s v="Activo"/>
  </r>
  <r>
    <s v="Medina Oviedo, Scarlett Scilanie-ene-2025"/>
    <x v="86"/>
    <x v="16"/>
    <d v="2025-01-01T00:00:00"/>
    <x v="1"/>
    <b v="1"/>
    <m/>
    <x v="0"/>
    <x v="0"/>
    <m/>
    <n v="4"/>
    <m/>
    <n v="0"/>
    <x v="0"/>
    <s v="Activo"/>
    <s v="Activo"/>
  </r>
  <r>
    <s v="Medina, Priscila Raquel Oviedo Canizales de-ene-2025"/>
    <x v="87"/>
    <x v="16"/>
    <d v="2025-01-01T00:00:00"/>
    <x v="1"/>
    <b v="1"/>
    <n v="3"/>
    <x v="1"/>
    <x v="35"/>
    <m/>
    <n v="4"/>
    <m/>
    <n v="0"/>
    <x v="62"/>
    <s v="Activo"/>
    <s v="Activo"/>
  </r>
  <r>
    <s v="Méndez Pardo, Jesús-ene-2025"/>
    <x v="88"/>
    <x v="16"/>
    <d v="2025-01-01T00:00:00"/>
    <x v="1"/>
    <b v="1"/>
    <m/>
    <x v="0"/>
    <x v="0"/>
    <m/>
    <n v="4"/>
    <m/>
    <n v="0"/>
    <x v="0"/>
    <s v="Activo"/>
    <s v="Activo"/>
  </r>
  <r>
    <s v="Méndez, María Enriqueta García Estrada de-ene-2025"/>
    <x v="89"/>
    <x v="16"/>
    <d v="2025-01-01T00:00:00"/>
    <x v="1"/>
    <b v="1"/>
    <m/>
    <x v="0"/>
    <x v="0"/>
    <m/>
    <n v="4"/>
    <m/>
    <n v="0"/>
    <x v="0"/>
    <s v="Activo"/>
    <s v="Activo"/>
  </r>
  <r>
    <s v="Olguín Rodríguez, Josué Emmanuel-ene-2025"/>
    <x v="106"/>
    <x v="16"/>
    <d v="2025-01-01T00:00:00"/>
    <x v="1"/>
    <b v="1"/>
    <m/>
    <x v="0"/>
    <x v="0"/>
    <m/>
    <n v="4"/>
    <m/>
    <n v="0"/>
    <x v="0"/>
    <s v="Activo"/>
    <s v="Activo"/>
  </r>
  <r>
    <s v="Olivo, Diana Elizabeth Marroquín de-ene-2025"/>
    <x v="90"/>
    <x v="16"/>
    <d v="2025-01-01T00:00:00"/>
    <x v="1"/>
    <b v="1"/>
    <m/>
    <x v="0"/>
    <x v="0"/>
    <m/>
    <n v="4"/>
    <m/>
    <n v="0"/>
    <x v="0"/>
    <s v="Activo"/>
    <s v="Activo"/>
  </r>
  <r>
    <s v="Paisano Torres, María de Lourdes-ene-2025"/>
    <x v="97"/>
    <x v="16"/>
    <d v="2025-01-01T00:00:00"/>
    <x v="1"/>
    <b v="1"/>
    <m/>
    <x v="0"/>
    <x v="0"/>
    <m/>
    <n v="4"/>
    <m/>
    <n v="0"/>
    <x v="0"/>
    <s v="Inactivo"/>
    <s v="Activo"/>
  </r>
  <r>
    <s v="Puebla Martínez, Luis Octavio-ene-2025"/>
    <x v="91"/>
    <x v="16"/>
    <d v="2025-01-01T00:00:00"/>
    <x v="1"/>
    <b v="1"/>
    <m/>
    <x v="0"/>
    <x v="0"/>
    <m/>
    <n v="4"/>
    <m/>
    <n v="0"/>
    <x v="0"/>
    <s v="Activo"/>
    <s v="Activo"/>
  </r>
  <r>
    <s v="Sifuentes, Irene Salas Álvarez de-ene-2025"/>
    <x v="92"/>
    <x v="16"/>
    <d v="2025-01-01T00:00:00"/>
    <x v="1"/>
    <b v="1"/>
    <n v="1"/>
    <x v="1"/>
    <x v="5"/>
    <m/>
    <n v="4"/>
    <m/>
    <n v="0"/>
    <x v="40"/>
    <s v="Activo"/>
    <s v="Activo"/>
  </r>
  <r>
    <s v="Silva, Luis-ene-2025"/>
    <x v="93"/>
    <x v="16"/>
    <d v="2025-01-01T00:00:00"/>
    <x v="1"/>
    <b v="0"/>
    <m/>
    <x v="0"/>
    <x v="0"/>
    <m/>
    <n v="4"/>
    <m/>
    <n v="0"/>
    <x v="0"/>
    <s v="Activo"/>
    <s v="Inactivo"/>
  </r>
  <r>
    <s v="Silva, Patricia de-ene-2025"/>
    <x v="94"/>
    <x v="16"/>
    <d v="2025-01-01T00:00:00"/>
    <x v="1"/>
    <b v="1"/>
    <m/>
    <x v="0"/>
    <x v="0"/>
    <m/>
    <n v="4"/>
    <m/>
    <n v="0"/>
    <x v="0"/>
    <s v="Activo"/>
    <s v="Activo"/>
  </r>
  <r>
    <s v="Zamudio, Dolores García de-ene-2025"/>
    <x v="95"/>
    <x v="16"/>
    <d v="2025-01-01T00:00:00"/>
    <x v="1"/>
    <b v="1"/>
    <m/>
    <x v="0"/>
    <x v="0"/>
    <m/>
    <n v="4"/>
    <m/>
    <n v="0"/>
    <x v="0"/>
    <s v="Activo"/>
    <s v="Activo"/>
  </r>
  <r>
    <s v="Zamudio, Dulce-ene-2025"/>
    <x v="96"/>
    <x v="16"/>
    <d v="2025-01-01T00:00:00"/>
    <x v="1"/>
    <b v="1"/>
    <m/>
    <x v="0"/>
    <x v="0"/>
    <m/>
    <n v="4"/>
    <m/>
    <n v="0"/>
    <x v="0"/>
    <s v="Activo"/>
    <s v="Activo"/>
  </r>
  <r>
    <s v="Almaráz Bocanegra, Silvino-feb-2025"/>
    <x v="0"/>
    <x v="17"/>
    <d v="2025-02-01T00:00:00"/>
    <x v="1"/>
    <b v="1"/>
    <m/>
    <x v="2"/>
    <x v="43"/>
    <m/>
    <n v="1"/>
    <m/>
    <n v="0"/>
    <x v="0"/>
    <s v="Activo"/>
    <s v="Activo"/>
  </r>
  <r>
    <s v="Carriega, Flor de-feb-2025"/>
    <x v="1"/>
    <x v="17"/>
    <d v="2025-06-01T00:00:00"/>
    <x v="1"/>
    <b v="1"/>
    <m/>
    <x v="0"/>
    <x v="0"/>
    <m/>
    <n v="1"/>
    <m/>
    <n v="0"/>
    <x v="0"/>
    <s v="Activo"/>
    <s v="Activo"/>
  </r>
  <r>
    <s v="Castro Moreno, Modesto-feb-2025"/>
    <x v="2"/>
    <x v="17"/>
    <d v="2025-02-01T00:00:00"/>
    <x v="1"/>
    <b v="1"/>
    <m/>
    <x v="2"/>
    <x v="35"/>
    <m/>
    <n v="1"/>
    <m/>
    <n v="0"/>
    <x v="0"/>
    <s v="Activo"/>
    <s v="Activo"/>
  </r>
  <r>
    <s v="Castro, Blanca Estela Navarro Pimentel de-feb-2025"/>
    <x v="3"/>
    <x v="17"/>
    <d v="2025-02-01T00:00:00"/>
    <x v="1"/>
    <b v="1"/>
    <n v="1"/>
    <x v="2"/>
    <x v="35"/>
    <m/>
    <n v="1"/>
    <m/>
    <n v="0"/>
    <x v="0"/>
    <s v="Activo"/>
    <s v="Activo"/>
  </r>
  <r>
    <s v="Chávez Castillo, René-feb-2025"/>
    <x v="100"/>
    <x v="17"/>
    <d v="2025-02-01T00:00:00"/>
    <x v="1"/>
    <b v="0"/>
    <m/>
    <x v="0"/>
    <x v="0"/>
    <m/>
    <n v="1"/>
    <m/>
    <n v="0"/>
    <x v="0"/>
    <s v="Inactivo"/>
    <s v="Inactivo"/>
  </r>
  <r>
    <s v="Chávez, Karina de-feb-2025"/>
    <x v="101"/>
    <x v="17"/>
    <d v="2025-02-01T00:00:00"/>
    <x v="1"/>
    <b v="0"/>
    <m/>
    <x v="0"/>
    <x v="0"/>
    <m/>
    <e v="#N/A"/>
    <m/>
    <n v="0"/>
    <x v="0"/>
    <s v="Inactivo"/>
    <s v="Inactivo"/>
  </r>
  <r>
    <s v="García, Alicia Martínez de-feb-2025"/>
    <x v="4"/>
    <x v="17"/>
    <d v="2025-02-01T00:00:00"/>
    <x v="1"/>
    <b v="1"/>
    <m/>
    <x v="0"/>
    <x v="0"/>
    <m/>
    <n v="1"/>
    <m/>
    <n v="0"/>
    <x v="0"/>
    <s v="Activo"/>
    <s v="Activo"/>
  </r>
  <r>
    <s v="García, Mayra-feb-2025"/>
    <x v="5"/>
    <x v="17"/>
    <d v="2025-02-01T00:00:00"/>
    <x v="1"/>
    <b v="1"/>
    <m/>
    <x v="0"/>
    <x v="0"/>
    <m/>
    <n v="1"/>
    <m/>
    <n v="0"/>
    <x v="0"/>
    <s v="Activo"/>
    <s v="Activo"/>
  </r>
  <r>
    <s v="Garnica Treviño, Irma-feb-2025"/>
    <x v="6"/>
    <x v="17"/>
    <d v="2025-02-01T00:00:00"/>
    <x v="1"/>
    <b v="1"/>
    <m/>
    <x v="0"/>
    <x v="0"/>
    <m/>
    <n v="1"/>
    <m/>
    <n v="0"/>
    <x v="0"/>
    <s v="Activo"/>
    <s v="Activo"/>
  </r>
  <r>
    <s v="Guzmán, Luis-feb-2025"/>
    <x v="7"/>
    <x v="17"/>
    <d v="2025-02-01T00:00:00"/>
    <x v="1"/>
    <b v="0"/>
    <m/>
    <x v="0"/>
    <x v="0"/>
    <m/>
    <n v="1"/>
    <m/>
    <n v="0"/>
    <x v="0"/>
    <s v="Activo"/>
    <s v="Activo"/>
  </r>
  <r>
    <s v="Hernández Arellano, Eligio-feb-2025"/>
    <x v="8"/>
    <x v="17"/>
    <d v="2025-02-01T00:00:00"/>
    <x v="1"/>
    <b v="1"/>
    <n v="3"/>
    <x v="2"/>
    <x v="18"/>
    <m/>
    <n v="1"/>
    <m/>
    <n v="0"/>
    <x v="0"/>
    <s v="Activo"/>
    <s v="Activo"/>
  </r>
  <r>
    <s v="Ledezma Lucio, Anita-feb-2025"/>
    <x v="9"/>
    <x v="17"/>
    <d v="2025-02-01T00:00:00"/>
    <x v="1"/>
    <b v="1"/>
    <m/>
    <x v="0"/>
    <x v="0"/>
    <m/>
    <n v="1"/>
    <m/>
    <n v="0"/>
    <x v="0"/>
    <s v="Activo"/>
    <s v="Activo"/>
  </r>
  <r>
    <s v="Méndez, Javier-feb-2025"/>
    <x v="107"/>
    <x v="17"/>
    <d v="2025-02-01T00:00:00"/>
    <x v="1"/>
    <b v="0"/>
    <m/>
    <x v="0"/>
    <x v="0"/>
    <m/>
    <n v="1"/>
    <m/>
    <n v="0"/>
    <x v="0"/>
    <s v="Inactivo"/>
    <s v="Inactivo"/>
  </r>
  <r>
    <s v="Poblano, Alicia de-feb-2025"/>
    <x v="10"/>
    <x v="17"/>
    <d v="2025-02-01T00:00:00"/>
    <x v="1"/>
    <b v="1"/>
    <m/>
    <x v="0"/>
    <x v="0"/>
    <m/>
    <n v="1"/>
    <m/>
    <n v="0"/>
    <x v="0"/>
    <s v="Activo"/>
    <s v="Activo"/>
  </r>
  <r>
    <s v="Poblano, José Aarón-feb-2025"/>
    <x v="11"/>
    <x v="17"/>
    <d v="2025-02-01T00:00:00"/>
    <x v="1"/>
    <b v="1"/>
    <m/>
    <x v="0"/>
    <x v="0"/>
    <m/>
    <n v="1"/>
    <m/>
    <n v="0"/>
    <x v="0"/>
    <s v="Activo"/>
    <s v="Activo"/>
  </r>
  <r>
    <s v="Reta Salas, Raymundo-feb-2025"/>
    <x v="12"/>
    <x v="17"/>
    <d v="2025-02-01T00:00:00"/>
    <x v="1"/>
    <b v="1"/>
    <m/>
    <x v="0"/>
    <x v="0"/>
    <m/>
    <n v="1"/>
    <m/>
    <n v="0"/>
    <x v="0"/>
    <s v="Activo"/>
    <s v="Activo"/>
  </r>
  <r>
    <s v="Reta, Claudia Jael Elizondo Vázquez de-feb-2025"/>
    <x v="13"/>
    <x v="17"/>
    <d v="2025-02-01T00:00:00"/>
    <x v="1"/>
    <b v="1"/>
    <m/>
    <x v="0"/>
    <x v="0"/>
    <m/>
    <n v="1"/>
    <m/>
    <n v="0"/>
    <x v="0"/>
    <s v="Activo"/>
    <s v="Activo"/>
  </r>
  <r>
    <s v="Reta, Ricardo-feb-2025"/>
    <x v="14"/>
    <x v="17"/>
    <d v="2025-02-01T00:00:00"/>
    <x v="1"/>
    <b v="1"/>
    <m/>
    <x v="0"/>
    <x v="0"/>
    <m/>
    <n v="1"/>
    <m/>
    <n v="0"/>
    <x v="0"/>
    <s v="Activo"/>
    <s v="Activo"/>
  </r>
  <r>
    <s v="Rocha, Aylin-feb-2025"/>
    <x v="98"/>
    <x v="17"/>
    <d v="2025-02-01T00:00:00"/>
    <x v="1"/>
    <b v="1"/>
    <m/>
    <x v="0"/>
    <x v="0"/>
    <m/>
    <n v="1"/>
    <m/>
    <n v="0"/>
    <x v="0"/>
    <s v="Activo"/>
    <s v="Activo"/>
  </r>
  <r>
    <s v="Rocha, Dulce de-feb-2025"/>
    <x v="15"/>
    <x v="17"/>
    <d v="2025-02-01T00:00:00"/>
    <x v="1"/>
    <b v="1"/>
    <m/>
    <x v="0"/>
    <x v="0"/>
    <m/>
    <n v="1"/>
    <m/>
    <n v="0"/>
    <x v="0"/>
    <s v="Activo"/>
    <s v="Activo"/>
  </r>
  <r>
    <s v="Rocha, Yusepe-feb-2025"/>
    <x v="16"/>
    <x v="17"/>
    <d v="2025-02-01T00:00:00"/>
    <x v="1"/>
    <b v="1"/>
    <m/>
    <x v="0"/>
    <x v="0"/>
    <m/>
    <n v="1"/>
    <m/>
    <n v="0"/>
    <x v="0"/>
    <s v="Activo"/>
    <s v="Activo"/>
  </r>
  <r>
    <s v="Rosas, Alejandra Zamudio de-feb-2025"/>
    <x v="17"/>
    <x v="17"/>
    <d v="2025-02-01T00:00:00"/>
    <x v="1"/>
    <b v="1"/>
    <m/>
    <x v="0"/>
    <x v="0"/>
    <m/>
    <n v="1"/>
    <m/>
    <n v="0"/>
    <x v="0"/>
    <s v="Activo"/>
    <s v="Activo"/>
  </r>
  <r>
    <s v="Salazar Chavarría, Guadalupe-feb-2025"/>
    <x v="102"/>
    <x v="17"/>
    <d v="2025-02-01T00:00:00"/>
    <x v="1"/>
    <b v="1"/>
    <m/>
    <x v="2"/>
    <x v="36"/>
    <s v="Precursor auxiliar de continuo"/>
    <n v="1"/>
    <m/>
    <n v="0"/>
    <x v="0"/>
    <s v="Activo"/>
    <s v="Activo"/>
  </r>
  <r>
    <s v="Soria Liguez, Jaime-feb-2025"/>
    <x v="18"/>
    <x v="17"/>
    <d v="2025-02-01T00:00:00"/>
    <x v="1"/>
    <b v="1"/>
    <n v="2"/>
    <x v="1"/>
    <x v="38"/>
    <m/>
    <n v="1"/>
    <m/>
    <n v="0"/>
    <x v="15"/>
    <s v="Activo"/>
    <s v="Activo"/>
  </r>
  <r>
    <s v="Soria Orozco, Guillermo Andrés-feb-2025"/>
    <x v="19"/>
    <x v="17"/>
    <d v="2025-02-01T00:00:00"/>
    <x v="1"/>
    <b v="1"/>
    <m/>
    <x v="0"/>
    <x v="0"/>
    <m/>
    <n v="1"/>
    <m/>
    <n v="0"/>
    <x v="0"/>
    <s v="Activo"/>
    <s v="Activo"/>
  </r>
  <r>
    <s v="Soria, Delia Ortega de-feb-2025"/>
    <x v="20"/>
    <x v="17"/>
    <d v="2025-02-01T00:00:00"/>
    <x v="1"/>
    <b v="1"/>
    <n v="1"/>
    <x v="1"/>
    <x v="69"/>
    <m/>
    <n v="1"/>
    <m/>
    <n v="0"/>
    <x v="52"/>
    <s v="Activo"/>
    <s v="Activo"/>
  </r>
  <r>
    <s v="Vázquez, Isabel Herrera de-feb-2025"/>
    <x v="21"/>
    <x v="17"/>
    <d v="2025-02-01T00:00:00"/>
    <x v="1"/>
    <b v="1"/>
    <m/>
    <x v="0"/>
    <x v="0"/>
    <m/>
    <n v="1"/>
    <m/>
    <n v="0"/>
    <x v="0"/>
    <s v="Activo"/>
    <s v="Activo"/>
  </r>
  <r>
    <s v="Zamudio García, Thalía Elizabeth-feb-2025"/>
    <x v="22"/>
    <x v="17"/>
    <d v="2025-02-01T00:00:00"/>
    <x v="1"/>
    <b v="1"/>
    <m/>
    <x v="0"/>
    <x v="0"/>
    <m/>
    <n v="1"/>
    <m/>
    <n v="0"/>
    <x v="0"/>
    <s v="Activo"/>
    <s v="Activo"/>
  </r>
  <r>
    <s v="Blanco, Isabel-feb-2025"/>
    <x v="23"/>
    <x v="17"/>
    <d v="2025-02-01T00:00:00"/>
    <x v="1"/>
    <b v="1"/>
    <m/>
    <x v="0"/>
    <x v="0"/>
    <m/>
    <n v="2"/>
    <m/>
    <n v="0"/>
    <x v="0"/>
    <s v="Activo"/>
    <s v="Activo"/>
  </r>
  <r>
    <s v="Ceballos, Daniel-feb-2025"/>
    <x v="103"/>
    <x v="17"/>
    <d v="2025-02-01T00:00:00"/>
    <x v="1"/>
    <b v="0"/>
    <m/>
    <x v="0"/>
    <x v="0"/>
    <m/>
    <n v="2"/>
    <m/>
    <n v="0"/>
    <x v="0"/>
    <s v="Inactivo"/>
    <s v="Inactivo"/>
  </r>
  <r>
    <s v="Dávila Cardiel, Isabella Giselle-feb-2025"/>
    <x v="99"/>
    <x v="17"/>
    <d v="2025-02-01T00:00:00"/>
    <x v="1"/>
    <b v="0"/>
    <m/>
    <x v="0"/>
    <x v="0"/>
    <m/>
    <n v="2"/>
    <m/>
    <n v="0"/>
    <x v="0"/>
    <s v="Activo"/>
    <s v="Activo"/>
  </r>
  <r>
    <s v="Dávila, Karina Berenice Cardiel Mendoza de-feb-2025"/>
    <x v="104"/>
    <x v="17"/>
    <d v="2025-02-01T00:00:00"/>
    <x v="1"/>
    <b v="0"/>
    <m/>
    <x v="0"/>
    <x v="0"/>
    <m/>
    <n v="2"/>
    <m/>
    <n v="0"/>
    <x v="0"/>
    <s v="Inactivo"/>
    <s v="Inactivo"/>
  </r>
  <r>
    <s v="Dionisio-feb-2025"/>
    <x v="105"/>
    <x v="17"/>
    <d v="2025-02-01T00:00:00"/>
    <x v="1"/>
    <b v="1"/>
    <m/>
    <x v="0"/>
    <x v="0"/>
    <m/>
    <n v="2"/>
    <m/>
    <n v="0"/>
    <x v="0"/>
    <s v="Activo"/>
    <s v="Activo"/>
  </r>
  <r>
    <s v="Diosdado Torres, Margarita-feb-2025"/>
    <x v="24"/>
    <x v="17"/>
    <d v="2025-02-01T00:00:00"/>
    <x v="1"/>
    <b v="1"/>
    <m/>
    <x v="0"/>
    <x v="0"/>
    <m/>
    <n v="2"/>
    <m/>
    <n v="0"/>
    <x v="0"/>
    <s v="Activo"/>
    <s v="Activo"/>
  </r>
  <r>
    <s v="Gaytán Diosdado, Gloria-feb-2025"/>
    <x v="25"/>
    <x v="17"/>
    <d v="2025-02-01T00:00:00"/>
    <x v="1"/>
    <b v="1"/>
    <m/>
    <x v="0"/>
    <x v="0"/>
    <m/>
    <n v="2"/>
    <m/>
    <n v="0"/>
    <x v="0"/>
    <s v="Activo"/>
    <s v="Activo"/>
  </r>
  <r>
    <s v="Lázaro, Patricia de-feb-2025"/>
    <x v="26"/>
    <x v="17"/>
    <d v="2025-02-01T00:00:00"/>
    <x v="1"/>
    <b v="1"/>
    <m/>
    <x v="0"/>
    <x v="0"/>
    <m/>
    <n v="2"/>
    <m/>
    <n v="0"/>
    <x v="0"/>
    <s v="Activo"/>
    <s v="Activo"/>
  </r>
  <r>
    <s v="Liñán Cortina, Julia-feb-2025"/>
    <x v="27"/>
    <x v="17"/>
    <d v="2025-02-01T00:00:00"/>
    <x v="1"/>
    <b v="1"/>
    <n v="2"/>
    <x v="1"/>
    <x v="52"/>
    <s v="S. A. 36 hrs. Acreditadas: 17 hrs."/>
    <n v="2"/>
    <n v="36"/>
    <n v="17"/>
    <x v="2"/>
    <s v="Activo"/>
    <s v="Activo"/>
  </r>
  <r>
    <s v="Martínez, Guadalupe de-feb-2025"/>
    <x v="28"/>
    <x v="17"/>
    <d v="2025-02-01T00:00:00"/>
    <x v="1"/>
    <b v="1"/>
    <m/>
    <x v="0"/>
    <x v="0"/>
    <m/>
    <n v="2"/>
    <m/>
    <n v="0"/>
    <x v="0"/>
    <s v="Activo"/>
    <s v="Activo"/>
  </r>
  <r>
    <s v="Martínez, Jesús Iván-feb-2025"/>
    <x v="29"/>
    <x v="17"/>
    <d v="2025-02-01T00:00:00"/>
    <x v="1"/>
    <b v="0"/>
    <m/>
    <x v="0"/>
    <x v="0"/>
    <m/>
    <n v="2"/>
    <m/>
    <n v="0"/>
    <x v="0"/>
    <s v="Inactivo"/>
    <s v="Inactivo"/>
  </r>
  <r>
    <s v="Medina Torres, Juan-feb-2025"/>
    <x v="30"/>
    <x v="17"/>
    <d v="2025-02-01T00:00:00"/>
    <x v="1"/>
    <b v="1"/>
    <m/>
    <x v="0"/>
    <x v="0"/>
    <m/>
    <n v="2"/>
    <m/>
    <n v="0"/>
    <x v="0"/>
    <s v="Activo"/>
    <s v="Activo"/>
  </r>
  <r>
    <s v="Medina, María Luisa Rodríguez Ornelas de-feb-2025"/>
    <x v="31"/>
    <x v="17"/>
    <d v="2025-02-01T00:00:00"/>
    <x v="1"/>
    <b v="1"/>
    <m/>
    <x v="0"/>
    <x v="0"/>
    <m/>
    <n v="2"/>
    <m/>
    <n v="0"/>
    <x v="0"/>
    <s v="Activo"/>
    <s v="Activo"/>
  </r>
  <r>
    <s v="Nieto, Alejandra de-feb-2025"/>
    <x v="32"/>
    <x v="17"/>
    <d v="2025-02-01T00:00:00"/>
    <x v="1"/>
    <b v="1"/>
    <m/>
    <x v="0"/>
    <x v="0"/>
    <m/>
    <n v="2"/>
    <m/>
    <n v="0"/>
    <x v="0"/>
    <s v="Activo"/>
    <s v="Activo"/>
  </r>
  <r>
    <s v="Orduño Garza, Juan-feb-2025"/>
    <x v="33"/>
    <x v="17"/>
    <d v="2025-02-01T00:00:00"/>
    <x v="1"/>
    <b v="1"/>
    <m/>
    <x v="0"/>
    <x v="0"/>
    <m/>
    <n v="2"/>
    <m/>
    <n v="0"/>
    <x v="0"/>
    <s v="Activo"/>
    <s v="Activo"/>
  </r>
  <r>
    <s v="Orduño Molina, Jerome-feb-2025"/>
    <x v="34"/>
    <x v="17"/>
    <d v="2025-02-01T00:00:00"/>
    <x v="1"/>
    <b v="1"/>
    <m/>
    <x v="0"/>
    <x v="0"/>
    <m/>
    <n v="2"/>
    <m/>
    <n v="0"/>
    <x v="0"/>
    <s v="Activo"/>
    <s v="Activo"/>
  </r>
  <r>
    <s v="Orduño Molina, Jonathan Israel-feb-2025"/>
    <x v="35"/>
    <x v="17"/>
    <d v="2025-02-01T00:00:00"/>
    <x v="1"/>
    <b v="1"/>
    <m/>
    <x v="1"/>
    <x v="53"/>
    <m/>
    <n v="2"/>
    <m/>
    <n v="0"/>
    <x v="33"/>
    <s v="Activo"/>
    <s v="Activo"/>
  </r>
  <r>
    <s v="Orduño, Debany Cortinas Delgadillo de-feb-2025"/>
    <x v="36"/>
    <x v="17"/>
    <d v="2025-02-01T00:00:00"/>
    <x v="1"/>
    <b v="1"/>
    <n v="1"/>
    <x v="1"/>
    <x v="45"/>
    <m/>
    <n v="2"/>
    <m/>
    <n v="0"/>
    <x v="24"/>
    <s v="Activo"/>
    <s v="Activo"/>
  </r>
  <r>
    <s v="Orduño, Joshua-feb-2025"/>
    <x v="37"/>
    <x v="17"/>
    <d v="2025-02-01T00:00:00"/>
    <x v="1"/>
    <b v="1"/>
    <m/>
    <x v="0"/>
    <x v="0"/>
    <m/>
    <n v="2"/>
    <m/>
    <n v="0"/>
    <x v="0"/>
    <s v="Activo"/>
    <s v="Activo"/>
  </r>
  <r>
    <s v="Orduño, Nora de-feb-2025"/>
    <x v="38"/>
    <x v="17"/>
    <d v="2025-02-01T00:00:00"/>
    <x v="1"/>
    <b v="1"/>
    <m/>
    <x v="0"/>
    <x v="0"/>
    <m/>
    <n v="2"/>
    <m/>
    <n v="0"/>
    <x v="0"/>
    <s v="Activo"/>
    <s v="Activo"/>
  </r>
  <r>
    <s v="Robles, Teresa-feb-2025"/>
    <x v="39"/>
    <x v="17"/>
    <d v="2025-02-01T00:00:00"/>
    <x v="1"/>
    <b v="1"/>
    <m/>
    <x v="0"/>
    <x v="0"/>
    <m/>
    <n v="2"/>
    <m/>
    <n v="0"/>
    <x v="0"/>
    <s v="Activo"/>
    <s v="Activo"/>
  </r>
  <r>
    <s v="Rodríguez, Bertha-feb-2025"/>
    <x v="40"/>
    <x v="17"/>
    <d v="2025-02-01T00:00:00"/>
    <x v="1"/>
    <b v="1"/>
    <m/>
    <x v="0"/>
    <x v="0"/>
    <s v="Predicación informal"/>
    <n v="2"/>
    <m/>
    <n v="0"/>
    <x v="0"/>
    <s v="Activo"/>
    <s v="Activo"/>
  </r>
  <r>
    <s v="Ruíz Aldaco, Alan Israel-feb-2025"/>
    <x v="41"/>
    <x v="17"/>
    <d v="2025-02-01T00:00:00"/>
    <x v="1"/>
    <b v="1"/>
    <n v="1"/>
    <x v="1"/>
    <x v="55"/>
    <s v="Mtto. 22 hrs. Acreditadas: 20 hrs."/>
    <n v="2"/>
    <n v="22"/>
    <n v="20"/>
    <x v="2"/>
    <s v="Activo"/>
    <s v="Activo"/>
  </r>
  <r>
    <s v="Ruíz, Merary Rubí Sánchez Sosa de-feb-2025"/>
    <x v="42"/>
    <x v="17"/>
    <d v="2025-02-01T00:00:00"/>
    <x v="1"/>
    <b v="1"/>
    <n v="4"/>
    <x v="1"/>
    <x v="25"/>
    <s v="Mtto. 5 hrs. Acreditadas: 3 hrs."/>
    <n v="2"/>
    <n v="5"/>
    <n v="3"/>
    <x v="2"/>
    <s v="Activo"/>
    <s v="Activo"/>
  </r>
  <r>
    <s v="Serrano, Beatriz Adriana Vázquez Reynoso de-feb-2025"/>
    <x v="43"/>
    <x v="17"/>
    <d v="2025-02-01T00:00:00"/>
    <x v="1"/>
    <b v="1"/>
    <m/>
    <x v="0"/>
    <x v="0"/>
    <s v="Predicación informal"/>
    <n v="2"/>
    <m/>
    <n v="0"/>
    <x v="0"/>
    <s v="Activo"/>
    <s v="Activo"/>
  </r>
  <r>
    <s v="Acevedo Ramos, José de Jesús-feb-2025"/>
    <x v="44"/>
    <x v="17"/>
    <d v="2025-02-01T00:00:00"/>
    <x v="1"/>
    <b v="0"/>
    <m/>
    <x v="0"/>
    <x v="0"/>
    <m/>
    <n v="3"/>
    <m/>
    <n v="0"/>
    <x v="0"/>
    <s v="Inactivo"/>
    <s v="Inactivo"/>
  </r>
  <r>
    <s v="Acevedo, María Antonia Martínez Alamilla de-feb-2025"/>
    <x v="45"/>
    <x v="17"/>
    <d v="2025-02-01T00:00:00"/>
    <x v="1"/>
    <b v="1"/>
    <m/>
    <x v="0"/>
    <x v="0"/>
    <m/>
    <n v="3"/>
    <m/>
    <n v="0"/>
    <x v="0"/>
    <s v="Activo"/>
    <s v="Activo"/>
  </r>
  <r>
    <s v="Bello, Reina-feb-2025"/>
    <x v="46"/>
    <x v="17"/>
    <d v="2025-02-01T00:00:00"/>
    <x v="1"/>
    <b v="1"/>
    <m/>
    <x v="2"/>
    <x v="16"/>
    <m/>
    <n v="3"/>
    <m/>
    <n v="0"/>
    <x v="0"/>
    <s v="Activo"/>
    <s v="Activo"/>
  </r>
  <r>
    <s v="Contreras, Elida-feb-2025"/>
    <x v="47"/>
    <x v="17"/>
    <d v="2025-02-01T00:00:00"/>
    <x v="1"/>
    <b v="1"/>
    <m/>
    <x v="0"/>
    <x v="0"/>
    <m/>
    <n v="3"/>
    <m/>
    <n v="0"/>
    <x v="0"/>
    <s v="Activo"/>
    <s v="Activo"/>
  </r>
  <r>
    <s v="Delgado Guerrero, María Magdalena-feb-2025"/>
    <x v="48"/>
    <x v="17"/>
    <d v="2025-02-01T00:00:00"/>
    <x v="1"/>
    <b v="1"/>
    <m/>
    <x v="0"/>
    <x v="0"/>
    <m/>
    <n v="3"/>
    <m/>
    <n v="0"/>
    <x v="0"/>
    <s v="Activo"/>
    <s v="Activo"/>
  </r>
  <r>
    <s v="Faz Castañeda, José Alfredo-feb-2025"/>
    <x v="49"/>
    <x v="17"/>
    <d v="2025-02-01T00:00:00"/>
    <x v="1"/>
    <b v="1"/>
    <m/>
    <x v="2"/>
    <x v="3"/>
    <m/>
    <n v="3"/>
    <m/>
    <n v="0"/>
    <x v="0"/>
    <s v="Activo"/>
    <s v="Activo"/>
  </r>
  <r>
    <s v="Faz, Marinela Castañeda Arteaga de-feb-2025"/>
    <x v="50"/>
    <x v="17"/>
    <d v="2025-02-01T00:00:00"/>
    <x v="1"/>
    <b v="1"/>
    <n v="3"/>
    <x v="1"/>
    <x v="20"/>
    <m/>
    <n v="3"/>
    <m/>
    <n v="0"/>
    <x v="6"/>
    <s v="Activo"/>
    <s v="Activo"/>
  </r>
  <r>
    <s v="Gámez Montoya, Abel-feb-2025"/>
    <x v="51"/>
    <x v="17"/>
    <d v="2025-02-01T00:00:00"/>
    <x v="1"/>
    <b v="1"/>
    <m/>
    <x v="0"/>
    <x v="0"/>
    <s v="Predicación informal"/>
    <n v="3"/>
    <m/>
    <n v="0"/>
    <x v="0"/>
    <s v="Activo"/>
    <s v="Activo"/>
  </r>
  <r>
    <s v="Gámez, Viridiana de-feb-2025"/>
    <x v="52"/>
    <x v="17"/>
    <d v="2025-02-01T00:00:00"/>
    <x v="1"/>
    <b v="1"/>
    <m/>
    <x v="0"/>
    <x v="0"/>
    <m/>
    <n v="3"/>
    <m/>
    <n v="0"/>
    <x v="0"/>
    <s v="Activo"/>
    <s v="Activo"/>
  </r>
  <r>
    <s v="García Rodarte, Marco Antonio-feb-2025"/>
    <x v="53"/>
    <x v="17"/>
    <d v="2025-02-01T00:00:00"/>
    <x v="1"/>
    <b v="1"/>
    <m/>
    <x v="2"/>
    <x v="16"/>
    <m/>
    <n v="3"/>
    <m/>
    <n v="0"/>
    <x v="0"/>
    <s v="Activo"/>
    <s v="Activo"/>
  </r>
  <r>
    <s v="García, Rosa María Rodarte de-feb-2025"/>
    <x v="54"/>
    <x v="17"/>
    <d v="2025-02-01T00:00:00"/>
    <x v="1"/>
    <b v="1"/>
    <m/>
    <x v="0"/>
    <x v="0"/>
    <m/>
    <n v="3"/>
    <m/>
    <n v="0"/>
    <x v="0"/>
    <s v="Activo"/>
    <s v="Activo"/>
  </r>
  <r>
    <s v="Guerra, Lucy-feb-2025"/>
    <x v="55"/>
    <x v="17"/>
    <d v="2025-02-01T00:00:00"/>
    <x v="1"/>
    <b v="1"/>
    <m/>
    <x v="0"/>
    <x v="0"/>
    <m/>
    <n v="3"/>
    <m/>
    <n v="0"/>
    <x v="0"/>
    <s v="Activo"/>
    <s v="Activo"/>
  </r>
  <r>
    <s v="Lara Alemán, Linda Sarahí-feb-2025"/>
    <x v="56"/>
    <x v="17"/>
    <d v="2025-02-01T00:00:00"/>
    <x v="1"/>
    <b v="1"/>
    <m/>
    <x v="0"/>
    <x v="0"/>
    <m/>
    <n v="3"/>
    <m/>
    <n v="0"/>
    <x v="0"/>
    <s v="Activo"/>
    <s v="Activo"/>
  </r>
  <r>
    <s v="Lara Alemán, Maydi Merari-feb-2025"/>
    <x v="57"/>
    <x v="17"/>
    <d v="2025-02-01T00:00:00"/>
    <x v="1"/>
    <b v="1"/>
    <m/>
    <x v="0"/>
    <x v="0"/>
    <m/>
    <n v="3"/>
    <m/>
    <n v="0"/>
    <x v="0"/>
    <s v="Activo"/>
    <s v="Activo"/>
  </r>
  <r>
    <s v="Lara Enriquez, José Mario-feb-2025"/>
    <x v="58"/>
    <x v="17"/>
    <d v="2025-02-01T00:00:00"/>
    <x v="1"/>
    <b v="1"/>
    <m/>
    <x v="1"/>
    <x v="43"/>
    <s v="S. A. 30 hrs. Acreditadas: 30 hrs."/>
    <n v="3"/>
    <n v="30"/>
    <n v="30"/>
    <x v="2"/>
    <s v="Activo"/>
    <s v="Activo"/>
  </r>
  <r>
    <s v="Lara, María del Refugio Alemán de-feb-2025"/>
    <x v="59"/>
    <x v="17"/>
    <d v="2025-02-01T00:00:00"/>
    <x v="1"/>
    <b v="1"/>
    <m/>
    <x v="2"/>
    <x v="67"/>
    <m/>
    <n v="3"/>
    <m/>
    <n v="0"/>
    <x v="0"/>
    <s v="Activo"/>
    <s v="Activo"/>
  </r>
  <r>
    <s v="Molina Durán, Gloria-feb-2025"/>
    <x v="60"/>
    <x v="17"/>
    <d v="2025-02-01T00:00:00"/>
    <x v="1"/>
    <b v="1"/>
    <n v="5"/>
    <x v="1"/>
    <x v="47"/>
    <m/>
    <n v="3"/>
    <m/>
    <n v="0"/>
    <x v="26"/>
    <s v="Activo"/>
    <s v="Activo"/>
  </r>
  <r>
    <s v="Ordoñez, María de la Cruz Corona Zepeda de-feb-2025"/>
    <x v="61"/>
    <x v="17"/>
    <d v="2025-02-01T00:00:00"/>
    <x v="1"/>
    <b v="1"/>
    <n v="1"/>
    <x v="2"/>
    <x v="29"/>
    <m/>
    <n v="3"/>
    <m/>
    <n v="0"/>
    <x v="0"/>
    <s v="Activo"/>
    <s v="Activo"/>
  </r>
  <r>
    <s v="Peña, Eliezer-feb-2025"/>
    <x v="62"/>
    <x v="17"/>
    <d v="2025-02-01T00:00:00"/>
    <x v="1"/>
    <b v="1"/>
    <m/>
    <x v="0"/>
    <x v="0"/>
    <m/>
    <n v="3"/>
    <m/>
    <n v="0"/>
    <x v="0"/>
    <s v="Activo"/>
    <s v="Activo"/>
  </r>
  <r>
    <s v="Peña, Jessica de-feb-2025"/>
    <x v="63"/>
    <x v="17"/>
    <d v="2025-02-01T00:00:00"/>
    <x v="1"/>
    <b v="1"/>
    <m/>
    <x v="0"/>
    <x v="0"/>
    <m/>
    <n v="3"/>
    <m/>
    <n v="0"/>
    <x v="0"/>
    <s v="Activo"/>
    <s v="Activo"/>
  </r>
  <r>
    <s v="Peña, Víctor Axel-feb-2025"/>
    <x v="64"/>
    <x v="17"/>
    <d v="2025-02-01T00:00:00"/>
    <x v="1"/>
    <b v="0"/>
    <m/>
    <x v="0"/>
    <x v="0"/>
    <m/>
    <n v="3"/>
    <m/>
    <n v="0"/>
    <x v="0"/>
    <s v="Inactivo"/>
    <s v="Inactivo"/>
  </r>
  <r>
    <s v="Rdz Salazar, Yaretzi-feb-2025"/>
    <x v="65"/>
    <x v="17"/>
    <d v="2025-02-01T00:00:00"/>
    <x v="1"/>
    <b v="0"/>
    <m/>
    <x v="0"/>
    <x v="0"/>
    <m/>
    <n v="3"/>
    <m/>
    <n v="0"/>
    <x v="0"/>
    <s v="Activo"/>
    <s v="Activo"/>
  </r>
  <r>
    <s v="Rebolloso, Perla-feb-2025"/>
    <x v="66"/>
    <x v="17"/>
    <d v="2025-02-01T00:00:00"/>
    <x v="1"/>
    <b v="1"/>
    <m/>
    <x v="0"/>
    <x v="0"/>
    <m/>
    <n v="3"/>
    <m/>
    <n v="0"/>
    <x v="0"/>
    <s v="Activo"/>
    <s v="Activo"/>
  </r>
  <r>
    <s v="Salazar, Alicia de-feb-2025"/>
    <x v="67"/>
    <x v="17"/>
    <d v="2025-02-01T00:00:00"/>
    <x v="1"/>
    <b v="1"/>
    <m/>
    <x v="0"/>
    <x v="0"/>
    <m/>
    <n v="3"/>
    <m/>
    <n v="0"/>
    <x v="0"/>
    <s v="Activo"/>
    <s v="Activo"/>
  </r>
  <r>
    <s v="Soto Morales, Magdaleno-feb-2025"/>
    <x v="68"/>
    <x v="17"/>
    <d v="2025-02-01T00:00:00"/>
    <x v="1"/>
    <b v="1"/>
    <m/>
    <x v="0"/>
    <x v="0"/>
    <m/>
    <n v="3"/>
    <m/>
    <n v="0"/>
    <x v="0"/>
    <s v="Activo"/>
    <s v="Activo"/>
  </r>
  <r>
    <s v="Soto, María Antonieta de-feb-2025"/>
    <x v="69"/>
    <x v="17"/>
    <d v="2025-02-01T00:00:00"/>
    <x v="1"/>
    <b v="1"/>
    <m/>
    <x v="0"/>
    <x v="0"/>
    <m/>
    <n v="3"/>
    <m/>
    <n v="0"/>
    <x v="0"/>
    <s v="Activo"/>
    <s v="Activo"/>
  </r>
  <r>
    <s v="Vidal Muñoz, Benjamín-feb-2025"/>
    <x v="70"/>
    <x v="17"/>
    <d v="2025-02-01T00:00:00"/>
    <x v="1"/>
    <b v="1"/>
    <n v="1"/>
    <x v="1"/>
    <x v="18"/>
    <m/>
    <n v="3"/>
    <m/>
    <n v="0"/>
    <x v="13"/>
    <s v="Activo"/>
    <s v="Activo"/>
  </r>
  <r>
    <s v="Vidal, María Teresa Villanueva Rodríguez de-feb-2025"/>
    <x v="71"/>
    <x v="17"/>
    <d v="2025-02-01T00:00:00"/>
    <x v="1"/>
    <b v="1"/>
    <m/>
    <x v="0"/>
    <x v="0"/>
    <m/>
    <n v="3"/>
    <m/>
    <n v="0"/>
    <x v="0"/>
    <s v="Activo"/>
    <s v="Activo"/>
  </r>
  <r>
    <s v="Zúñiga, Juanita-feb-2025"/>
    <x v="72"/>
    <x v="17"/>
    <d v="2025-02-01T00:00:00"/>
    <x v="1"/>
    <b v="1"/>
    <m/>
    <x v="2"/>
    <x v="2"/>
    <m/>
    <n v="3"/>
    <m/>
    <n v="0"/>
    <x v="0"/>
    <s v="Activo"/>
    <s v="Activo"/>
  </r>
  <r>
    <s v="Campos Solis, Octavia-feb-2025"/>
    <x v="73"/>
    <x v="17"/>
    <d v="2025-02-01T00:00:00"/>
    <x v="1"/>
    <b v="1"/>
    <m/>
    <x v="2"/>
    <x v="16"/>
    <m/>
    <n v="4"/>
    <m/>
    <n v="0"/>
    <x v="0"/>
    <s v="Activo"/>
    <s v="Activo"/>
  </r>
  <r>
    <s v="Carreón Galindo, Octavio-feb-2025"/>
    <x v="74"/>
    <x v="17"/>
    <d v="2025-02-01T00:00:00"/>
    <x v="1"/>
    <b v="1"/>
    <m/>
    <x v="2"/>
    <x v="30"/>
    <m/>
    <n v="4"/>
    <m/>
    <n v="0"/>
    <x v="0"/>
    <s v="Activo"/>
    <s v="Activo"/>
  </r>
  <r>
    <s v="Carreón, Karina Marlene Silva Gutiérrez de-feb-2025"/>
    <x v="75"/>
    <x v="17"/>
    <d v="2025-02-01T00:00:00"/>
    <x v="1"/>
    <b v="1"/>
    <m/>
    <x v="2"/>
    <x v="16"/>
    <m/>
    <n v="4"/>
    <m/>
    <n v="0"/>
    <x v="0"/>
    <s v="Activo"/>
    <s v="Activo"/>
  </r>
  <r>
    <s v="de la Fuente Gallardo, José Samuel-feb-2025"/>
    <x v="76"/>
    <x v="17"/>
    <d v="2025-02-01T00:00:00"/>
    <x v="1"/>
    <b v="1"/>
    <m/>
    <x v="0"/>
    <x v="0"/>
    <m/>
    <n v="4"/>
    <m/>
    <n v="0"/>
    <x v="0"/>
    <s v="Activo"/>
    <s v="Activo"/>
  </r>
  <r>
    <s v="de la Fuente, Leticia de-feb-2025"/>
    <x v="77"/>
    <x v="17"/>
    <d v="2025-02-01T00:00:00"/>
    <x v="1"/>
    <b v="1"/>
    <m/>
    <x v="0"/>
    <x v="0"/>
    <m/>
    <n v="4"/>
    <m/>
    <n v="0"/>
    <x v="0"/>
    <s v="Activo"/>
    <s v="Activo"/>
  </r>
  <r>
    <s v="de Santiago Marrero, María de la Luz-feb-2025"/>
    <x v="78"/>
    <x v="17"/>
    <d v="2025-02-01T00:00:00"/>
    <x v="1"/>
    <b v="1"/>
    <m/>
    <x v="0"/>
    <x v="0"/>
    <m/>
    <n v="4"/>
    <m/>
    <n v="0"/>
    <x v="0"/>
    <s v="Activo"/>
    <s v="Activo"/>
  </r>
  <r>
    <s v="Garza Rodríguez, Daniel-feb-2025"/>
    <x v="79"/>
    <x v="17"/>
    <d v="2025-02-01T00:00:00"/>
    <x v="1"/>
    <b v="1"/>
    <n v="2"/>
    <x v="1"/>
    <x v="34"/>
    <m/>
    <n v="4"/>
    <m/>
    <n v="0"/>
    <x v="12"/>
    <s v="Activo"/>
    <s v="Activo"/>
  </r>
  <r>
    <s v="Garza Salazar, Olivia-feb-2025"/>
    <x v="80"/>
    <x v="17"/>
    <d v="2025-02-01T00:00:00"/>
    <x v="1"/>
    <b v="1"/>
    <m/>
    <x v="0"/>
    <x v="0"/>
    <m/>
    <n v="4"/>
    <m/>
    <n v="0"/>
    <x v="0"/>
    <s v="Activo"/>
    <s v="Activo"/>
  </r>
  <r>
    <s v="Garza, María Magdalena Coronado Salas de-feb-2025"/>
    <x v="81"/>
    <x v="17"/>
    <d v="2025-02-01T00:00:00"/>
    <x v="1"/>
    <b v="1"/>
    <n v="2"/>
    <x v="1"/>
    <x v="18"/>
    <m/>
    <n v="4"/>
    <m/>
    <n v="0"/>
    <x v="13"/>
    <s v="Activo"/>
    <s v="Activo"/>
  </r>
  <r>
    <s v="Marroquín Villarreal, José Alben-feb-2025"/>
    <x v="82"/>
    <x v="17"/>
    <d v="2025-02-01T00:00:00"/>
    <x v="1"/>
    <b v="1"/>
    <m/>
    <x v="0"/>
    <x v="0"/>
    <m/>
    <n v="4"/>
    <m/>
    <n v="0"/>
    <x v="0"/>
    <s v="Activo"/>
    <s v="Activo"/>
  </r>
  <r>
    <s v="Marroquín, Maria de Jesús Sánchez de-feb-2025"/>
    <x v="83"/>
    <x v="17"/>
    <d v="2025-02-01T00:00:00"/>
    <x v="1"/>
    <b v="1"/>
    <m/>
    <x v="0"/>
    <x v="0"/>
    <m/>
    <n v="4"/>
    <m/>
    <n v="0"/>
    <x v="0"/>
    <s v="Activo"/>
    <s v="Activo"/>
  </r>
  <r>
    <s v="Martínez Rodríguez, María del Socorro-feb-2025"/>
    <x v="84"/>
    <x v="17"/>
    <d v="2025-02-01T00:00:00"/>
    <x v="1"/>
    <b v="1"/>
    <m/>
    <x v="0"/>
    <x v="0"/>
    <m/>
    <n v="4"/>
    <m/>
    <n v="0"/>
    <x v="0"/>
    <s v="Activo"/>
    <s v="Activo"/>
  </r>
  <r>
    <s v="Medina Moreno, Daniel-feb-2025"/>
    <x v="85"/>
    <x v="17"/>
    <d v="2025-02-01T00:00:00"/>
    <x v="1"/>
    <b v="1"/>
    <n v="1"/>
    <x v="2"/>
    <x v="16"/>
    <m/>
    <n v="4"/>
    <m/>
    <n v="0"/>
    <x v="0"/>
    <s v="Activo"/>
    <s v="Activo"/>
  </r>
  <r>
    <s v="Medina Oviedo, Scarlett Scilanie-feb-2025"/>
    <x v="86"/>
    <x v="17"/>
    <d v="2025-02-01T00:00:00"/>
    <x v="1"/>
    <b v="1"/>
    <m/>
    <x v="0"/>
    <x v="0"/>
    <m/>
    <n v="4"/>
    <m/>
    <n v="0"/>
    <x v="0"/>
    <s v="Activo"/>
    <s v="Activo"/>
  </r>
  <r>
    <s v="Medina, Priscila Raquel Oviedo Canizales de-feb-2025"/>
    <x v="87"/>
    <x v="17"/>
    <d v="2025-02-01T00:00:00"/>
    <x v="1"/>
    <b v="1"/>
    <n v="4"/>
    <x v="1"/>
    <x v="29"/>
    <m/>
    <n v="4"/>
    <m/>
    <n v="0"/>
    <x v="55"/>
    <s v="Activo"/>
    <s v="Activo"/>
  </r>
  <r>
    <s v="Méndez Pardo, Jesús-feb-2025"/>
    <x v="88"/>
    <x v="17"/>
    <d v="2025-02-01T00:00:00"/>
    <x v="1"/>
    <b v="1"/>
    <m/>
    <x v="0"/>
    <x v="0"/>
    <m/>
    <n v="4"/>
    <m/>
    <n v="0"/>
    <x v="0"/>
    <s v="Activo"/>
    <s v="Activo"/>
  </r>
  <r>
    <s v="Méndez, María Enriqueta García Estrada de-feb-2025"/>
    <x v="89"/>
    <x v="17"/>
    <d v="2025-02-01T00:00:00"/>
    <x v="1"/>
    <b v="1"/>
    <m/>
    <x v="0"/>
    <x v="0"/>
    <m/>
    <n v="4"/>
    <m/>
    <n v="0"/>
    <x v="0"/>
    <s v="Activo"/>
    <s v="Activo"/>
  </r>
  <r>
    <s v="Olguín Rodríguez, Josué Emmanuel-feb-2025"/>
    <x v="106"/>
    <x v="17"/>
    <d v="2025-02-01T00:00:00"/>
    <x v="1"/>
    <b v="1"/>
    <m/>
    <x v="0"/>
    <x v="0"/>
    <m/>
    <n v="4"/>
    <m/>
    <n v="0"/>
    <x v="0"/>
    <s v="Activo"/>
    <s v="Activo"/>
  </r>
  <r>
    <s v="Olivo Rico, Oziel Rosendo-feb-2025"/>
    <x v="108"/>
    <x v="17"/>
    <d v="2025-02-01T00:00:00"/>
    <x v="1"/>
    <b v="0"/>
    <m/>
    <x v="0"/>
    <x v="0"/>
    <m/>
    <n v="4"/>
    <m/>
    <n v="0"/>
    <x v="0"/>
    <s v=""/>
    <s v="Inactivo"/>
  </r>
  <r>
    <s v="Olivo, Diana Elizabeth Marroquín de-feb-2025"/>
    <x v="90"/>
    <x v="17"/>
    <d v="2025-02-01T00:00:00"/>
    <x v="1"/>
    <b v="1"/>
    <m/>
    <x v="0"/>
    <x v="0"/>
    <m/>
    <n v="4"/>
    <m/>
    <n v="0"/>
    <x v="0"/>
    <s v="Activo"/>
    <s v="Activo"/>
  </r>
  <r>
    <s v="Paisano Torres, María de Lourdes-feb-2025"/>
    <x v="97"/>
    <x v="17"/>
    <d v="2025-02-01T00:00:00"/>
    <x v="1"/>
    <b v="1"/>
    <m/>
    <x v="0"/>
    <x v="0"/>
    <m/>
    <n v="4"/>
    <m/>
    <n v="0"/>
    <x v="0"/>
    <s v="Activo"/>
    <s v="Activo"/>
  </r>
  <r>
    <s v="Puebla Martínez, Luis Octavio-feb-2025"/>
    <x v="91"/>
    <x v="17"/>
    <d v="2025-02-01T00:00:00"/>
    <x v="1"/>
    <b v="1"/>
    <m/>
    <x v="0"/>
    <x v="0"/>
    <m/>
    <n v="4"/>
    <m/>
    <n v="0"/>
    <x v="0"/>
    <s v="Activo"/>
    <s v="Activo"/>
  </r>
  <r>
    <s v="Sifuentes, Irene Salas Álvarez de-feb-2025"/>
    <x v="92"/>
    <x v="17"/>
    <d v="2025-02-01T00:00:00"/>
    <x v="1"/>
    <b v="1"/>
    <n v="1"/>
    <x v="1"/>
    <x v="14"/>
    <m/>
    <n v="4"/>
    <m/>
    <n v="0"/>
    <x v="43"/>
    <s v="Activo"/>
    <s v="Activo"/>
  </r>
  <r>
    <s v="Silva, Luis-feb-2025"/>
    <x v="93"/>
    <x v="17"/>
    <d v="2025-02-01T00:00:00"/>
    <x v="1"/>
    <b v="0"/>
    <m/>
    <x v="0"/>
    <x v="0"/>
    <m/>
    <n v="4"/>
    <m/>
    <n v="0"/>
    <x v="0"/>
    <s v="Inactivo"/>
    <s v="Inactivo"/>
  </r>
  <r>
    <s v="Silva, Patricia de-feb-2025"/>
    <x v="94"/>
    <x v="17"/>
    <d v="2025-04-01T00:00:00"/>
    <x v="1"/>
    <b v="1"/>
    <m/>
    <x v="0"/>
    <x v="0"/>
    <m/>
    <n v="4"/>
    <m/>
    <n v="0"/>
    <x v="0"/>
    <s v="Activo"/>
    <s v="Activo"/>
  </r>
  <r>
    <s v="Zamudio, Dolores García de-feb-2025"/>
    <x v="95"/>
    <x v="17"/>
    <d v="2025-02-01T00:00:00"/>
    <x v="1"/>
    <b v="1"/>
    <m/>
    <x v="0"/>
    <x v="0"/>
    <m/>
    <n v="4"/>
    <m/>
    <n v="0"/>
    <x v="0"/>
    <s v="Activo"/>
    <s v="Activo"/>
  </r>
  <r>
    <s v="Zamudio, Dulce-feb-2025"/>
    <x v="96"/>
    <x v="17"/>
    <d v="2025-02-01T00:00:00"/>
    <x v="1"/>
    <b v="1"/>
    <m/>
    <x v="0"/>
    <x v="0"/>
    <m/>
    <n v="4"/>
    <m/>
    <n v="0"/>
    <x v="0"/>
    <s v="Activo"/>
    <s v="Activo"/>
  </r>
  <r>
    <s v="Almaráz Bocanegra, Silvino-mar-2025"/>
    <x v="0"/>
    <x v="18"/>
    <d v="2025-03-01T00:00:00"/>
    <x v="1"/>
    <b v="1"/>
    <m/>
    <x v="0"/>
    <x v="0"/>
    <m/>
    <n v="1"/>
    <m/>
    <n v="0"/>
    <x v="0"/>
    <s v="Activo"/>
    <s v="Activo"/>
  </r>
  <r>
    <s v="Carriega, Flor de-mar-2025"/>
    <x v="1"/>
    <x v="18"/>
    <d v="2025-06-01T00:00:00"/>
    <x v="1"/>
    <b v="1"/>
    <m/>
    <x v="0"/>
    <x v="0"/>
    <m/>
    <n v="1"/>
    <m/>
    <n v="0"/>
    <x v="0"/>
    <s v="Activo"/>
    <s v="Activo"/>
  </r>
  <r>
    <s v="Castro Moreno, Modesto-mar-2025"/>
    <x v="2"/>
    <x v="18"/>
    <d v="2025-03-01T00:00:00"/>
    <x v="1"/>
    <b v="1"/>
    <m/>
    <x v="0"/>
    <x v="0"/>
    <m/>
    <n v="1"/>
    <m/>
    <n v="0"/>
    <x v="0"/>
    <s v="Activo"/>
    <s v="Activo"/>
  </r>
  <r>
    <s v="Castro, Blanca Estela Navarro Pimentel de-mar-2025"/>
    <x v="3"/>
    <x v="18"/>
    <d v="2025-03-01T00:00:00"/>
    <x v="1"/>
    <b v="1"/>
    <n v="1"/>
    <x v="0"/>
    <x v="0"/>
    <m/>
    <n v="1"/>
    <m/>
    <n v="0"/>
    <x v="0"/>
    <s v="Activo"/>
    <s v="Activo"/>
  </r>
  <r>
    <s v="García, Alicia Martínez de-mar-2025"/>
    <x v="4"/>
    <x v="18"/>
    <d v="2025-03-01T00:00:00"/>
    <x v="1"/>
    <b v="1"/>
    <m/>
    <x v="0"/>
    <x v="0"/>
    <m/>
    <n v="1"/>
    <m/>
    <n v="0"/>
    <x v="0"/>
    <s v="Activo"/>
    <s v="Activo"/>
  </r>
  <r>
    <s v="García, Mayra-mar-2025"/>
    <x v="5"/>
    <x v="18"/>
    <d v="2025-03-01T00:00:00"/>
    <x v="1"/>
    <b v="1"/>
    <m/>
    <x v="0"/>
    <x v="0"/>
    <m/>
    <n v="1"/>
    <m/>
    <n v="0"/>
    <x v="0"/>
    <s v="Activo"/>
    <s v="Activo"/>
  </r>
  <r>
    <s v="Garnica Treviño, Irma-mar-2025"/>
    <x v="6"/>
    <x v="18"/>
    <d v="2025-03-01T00:00:00"/>
    <x v="1"/>
    <b v="1"/>
    <m/>
    <x v="0"/>
    <x v="0"/>
    <m/>
    <n v="1"/>
    <m/>
    <n v="0"/>
    <x v="0"/>
    <s v="Activo"/>
    <s v="Activo"/>
  </r>
  <r>
    <s v="Guzmán, Luis-mar-2025"/>
    <x v="7"/>
    <x v="18"/>
    <d v="2025-03-01T00:00:00"/>
    <x v="1"/>
    <b v="0"/>
    <m/>
    <x v="0"/>
    <x v="0"/>
    <m/>
    <n v="1"/>
    <m/>
    <n v="0"/>
    <x v="0"/>
    <s v="Activo"/>
    <s v="Activo"/>
  </r>
  <r>
    <s v="Hernández Arellano, Eligio-mar-2025"/>
    <x v="8"/>
    <x v="18"/>
    <d v="2025-03-01T00:00:00"/>
    <x v="1"/>
    <b v="1"/>
    <n v="3"/>
    <x v="2"/>
    <x v="55"/>
    <m/>
    <n v="1"/>
    <m/>
    <n v="0"/>
    <x v="0"/>
    <s v="Activo"/>
    <s v="Activo"/>
  </r>
  <r>
    <s v="Ledezma Lucio, Anita-mar-2025"/>
    <x v="9"/>
    <x v="18"/>
    <d v="2025-03-01T00:00:00"/>
    <x v="1"/>
    <b v="1"/>
    <m/>
    <x v="0"/>
    <x v="0"/>
    <m/>
    <n v="1"/>
    <m/>
    <n v="0"/>
    <x v="0"/>
    <s v="Activo"/>
    <s v="Activo"/>
  </r>
  <r>
    <s v="Poblano, Alicia de-mar-2025"/>
    <x v="10"/>
    <x v="18"/>
    <d v="2025-03-01T00:00:00"/>
    <x v="1"/>
    <b v="1"/>
    <m/>
    <x v="0"/>
    <x v="0"/>
    <m/>
    <n v="1"/>
    <m/>
    <n v="0"/>
    <x v="0"/>
    <s v="Activo"/>
    <s v="Activo"/>
  </r>
  <r>
    <s v="Poblano, José Aarón-mar-2025"/>
    <x v="11"/>
    <x v="18"/>
    <d v="2025-03-01T00:00:00"/>
    <x v="1"/>
    <b v="1"/>
    <m/>
    <x v="0"/>
    <x v="0"/>
    <m/>
    <n v="1"/>
    <m/>
    <n v="0"/>
    <x v="0"/>
    <s v="Activo"/>
    <s v="Activo"/>
  </r>
  <r>
    <s v="Reta Salas, Raymundo-mar-2025"/>
    <x v="12"/>
    <x v="18"/>
    <d v="2025-03-01T00:00:00"/>
    <x v="1"/>
    <b v="1"/>
    <m/>
    <x v="0"/>
    <x v="0"/>
    <m/>
    <n v="1"/>
    <m/>
    <n v="0"/>
    <x v="0"/>
    <s v="Activo"/>
    <s v="Activo"/>
  </r>
  <r>
    <s v="Reta, Claudia Jael Elizondo Vázquez de-mar-2025"/>
    <x v="13"/>
    <x v="18"/>
    <d v="2025-03-01T00:00:00"/>
    <x v="1"/>
    <b v="1"/>
    <m/>
    <x v="0"/>
    <x v="0"/>
    <m/>
    <n v="1"/>
    <m/>
    <n v="0"/>
    <x v="0"/>
    <s v="Activo"/>
    <s v="Activo"/>
  </r>
  <r>
    <s v="Reta, Ricardo-mar-2025"/>
    <x v="14"/>
    <x v="18"/>
    <d v="2025-03-01T00:00:00"/>
    <x v="1"/>
    <b v="1"/>
    <m/>
    <x v="0"/>
    <x v="0"/>
    <m/>
    <n v="1"/>
    <m/>
    <n v="0"/>
    <x v="0"/>
    <s v="Activo"/>
    <s v="Activo"/>
  </r>
  <r>
    <s v="Rocha, Aylin-mar-2025"/>
    <x v="98"/>
    <x v="18"/>
    <d v="2025-03-01T00:00:00"/>
    <x v="1"/>
    <b v="1"/>
    <m/>
    <x v="0"/>
    <x v="0"/>
    <m/>
    <n v="1"/>
    <m/>
    <n v="0"/>
    <x v="0"/>
    <s v="Activo"/>
    <s v="Activo"/>
  </r>
  <r>
    <s v="Rocha, Dulce de-mar-2025"/>
    <x v="15"/>
    <x v="18"/>
    <d v="2025-03-01T00:00:00"/>
    <x v="1"/>
    <b v="1"/>
    <m/>
    <x v="0"/>
    <x v="0"/>
    <m/>
    <n v="1"/>
    <m/>
    <n v="0"/>
    <x v="0"/>
    <s v="Activo"/>
    <s v="Activo"/>
  </r>
  <r>
    <s v="Rocha, Yusepe-mar-2025"/>
    <x v="16"/>
    <x v="18"/>
    <d v="2025-03-01T00:00:00"/>
    <x v="1"/>
    <b v="1"/>
    <m/>
    <x v="0"/>
    <x v="0"/>
    <m/>
    <n v="1"/>
    <m/>
    <n v="0"/>
    <x v="0"/>
    <s v="Activo"/>
    <s v="Activo"/>
  </r>
  <r>
    <s v="Rosas, Alejandra Zamudio de-mar-2025"/>
    <x v="17"/>
    <x v="18"/>
    <d v="2025-03-01T00:00:00"/>
    <x v="1"/>
    <b v="1"/>
    <m/>
    <x v="0"/>
    <x v="0"/>
    <m/>
    <n v="1"/>
    <m/>
    <n v="0"/>
    <x v="0"/>
    <s v="Activo"/>
    <s v="Activo"/>
  </r>
  <r>
    <s v="Salazar Chavarría, Guadalupe-mar-2025"/>
    <x v="102"/>
    <x v="18"/>
    <d v="2025-03-01T00:00:00"/>
    <x v="1"/>
    <b v="1"/>
    <m/>
    <x v="2"/>
    <x v="55"/>
    <s v="Precursor auxiliar de continuo"/>
    <n v="1"/>
    <m/>
    <n v="0"/>
    <x v="0"/>
    <s v="Activo"/>
    <s v="Activo"/>
  </r>
  <r>
    <s v="Soria Liguez, Jaime-mar-2025"/>
    <x v="18"/>
    <x v="18"/>
    <d v="2025-03-01T00:00:00"/>
    <x v="1"/>
    <b v="1"/>
    <n v="2"/>
    <x v="1"/>
    <x v="38"/>
    <m/>
    <n v="1"/>
    <m/>
    <n v="0"/>
    <x v="15"/>
    <s v="Activo"/>
    <s v="Activo"/>
  </r>
  <r>
    <s v="Soria Orozco, Guillermo Andrés-mar-2025"/>
    <x v="19"/>
    <x v="18"/>
    <d v="2025-03-01T00:00:00"/>
    <x v="1"/>
    <b v="1"/>
    <m/>
    <x v="0"/>
    <x v="0"/>
    <m/>
    <n v="1"/>
    <m/>
    <n v="0"/>
    <x v="0"/>
    <s v="Activo"/>
    <s v="Activo"/>
  </r>
  <r>
    <s v="Soria, Delia Ortega de-mar-2025"/>
    <x v="20"/>
    <x v="18"/>
    <d v="2025-03-01T00:00:00"/>
    <x v="1"/>
    <b v="1"/>
    <n v="1"/>
    <x v="1"/>
    <x v="13"/>
    <m/>
    <n v="1"/>
    <m/>
    <n v="0"/>
    <x v="2"/>
    <s v="Activo"/>
    <s v="Activo"/>
  </r>
  <r>
    <s v="Vázquez, Isabel Herrera de-mar-2025"/>
    <x v="21"/>
    <x v="18"/>
    <d v="2025-03-01T00:00:00"/>
    <x v="1"/>
    <b v="1"/>
    <m/>
    <x v="0"/>
    <x v="0"/>
    <m/>
    <n v="1"/>
    <m/>
    <n v="0"/>
    <x v="0"/>
    <s v="Activo"/>
    <s v="Activo"/>
  </r>
  <r>
    <s v="Zamudio García, Thalía Elizabeth-mar-2025"/>
    <x v="22"/>
    <x v="18"/>
    <d v="2025-03-01T00:00:00"/>
    <x v="1"/>
    <b v="1"/>
    <m/>
    <x v="0"/>
    <x v="0"/>
    <m/>
    <n v="1"/>
    <m/>
    <n v="0"/>
    <x v="0"/>
    <s v="Activo"/>
    <s v="Activo"/>
  </r>
  <r>
    <s v="Blanco, Isabel-mar-2025"/>
    <x v="23"/>
    <x v="18"/>
    <d v="2025-03-01T00:00:00"/>
    <x v="1"/>
    <b v="1"/>
    <m/>
    <x v="0"/>
    <x v="0"/>
    <m/>
    <n v="2"/>
    <m/>
    <n v="0"/>
    <x v="0"/>
    <s v="Activo"/>
    <s v="Activo"/>
  </r>
  <r>
    <s v="Dávila Cardiel, Isabella Giselle-mar-2025"/>
    <x v="99"/>
    <x v="18"/>
    <d v="2025-03-01T00:00:00"/>
    <x v="1"/>
    <b v="0"/>
    <m/>
    <x v="0"/>
    <x v="0"/>
    <m/>
    <n v="2"/>
    <m/>
    <n v="0"/>
    <x v="0"/>
    <s v="Activo"/>
    <s v="Activo"/>
  </r>
  <r>
    <s v="Dionisio-mar-2025"/>
    <x v="105"/>
    <x v="18"/>
    <d v="2025-03-01T00:00:00"/>
    <x v="1"/>
    <b v="1"/>
    <m/>
    <x v="0"/>
    <x v="0"/>
    <s v="Predicación informal"/>
    <n v="2"/>
    <m/>
    <n v="0"/>
    <x v="0"/>
    <s v="Activo"/>
    <s v="Activo"/>
  </r>
  <r>
    <s v="Diosdado Torres, Margarita-mar-2025"/>
    <x v="24"/>
    <x v="18"/>
    <d v="2025-03-01T00:00:00"/>
    <x v="1"/>
    <b v="1"/>
    <m/>
    <x v="0"/>
    <x v="0"/>
    <m/>
    <n v="2"/>
    <m/>
    <n v="0"/>
    <x v="0"/>
    <s v="Activo"/>
    <s v="Activo"/>
  </r>
  <r>
    <s v="Gaytán Diosdado, Gloria-mar-2025"/>
    <x v="25"/>
    <x v="18"/>
    <d v="2025-03-01T00:00:00"/>
    <x v="1"/>
    <b v="1"/>
    <m/>
    <x v="0"/>
    <x v="0"/>
    <m/>
    <n v="2"/>
    <m/>
    <n v="0"/>
    <x v="0"/>
    <s v="Activo"/>
    <s v="Activo"/>
  </r>
  <r>
    <s v="Lázaro, Patricia de-mar-2025"/>
    <x v="26"/>
    <x v="18"/>
    <d v="2025-03-01T00:00:00"/>
    <x v="1"/>
    <b v="1"/>
    <m/>
    <x v="0"/>
    <x v="0"/>
    <m/>
    <n v="2"/>
    <m/>
    <n v="0"/>
    <x v="0"/>
    <s v="Activo"/>
    <s v="Activo"/>
  </r>
  <r>
    <s v="Liñán Cortina, Julia-mar-2025"/>
    <x v="27"/>
    <x v="18"/>
    <d v="2025-03-01T00:00:00"/>
    <x v="1"/>
    <b v="1"/>
    <n v="2"/>
    <x v="1"/>
    <x v="25"/>
    <s v="S. S. 24 hrs. Acreditadas: 3 hrs."/>
    <n v="2"/>
    <n v="24"/>
    <n v="3"/>
    <x v="2"/>
    <s v="Activo"/>
    <s v="Activo"/>
  </r>
  <r>
    <s v="Martínez, Guadalupe de-mar-2025"/>
    <x v="28"/>
    <x v="18"/>
    <d v="2025-03-01T00:00:00"/>
    <x v="1"/>
    <b v="1"/>
    <m/>
    <x v="0"/>
    <x v="0"/>
    <m/>
    <n v="2"/>
    <m/>
    <n v="0"/>
    <x v="0"/>
    <s v="Activo"/>
    <s v="Activo"/>
  </r>
  <r>
    <s v="Medina Torres, Juan-mar-2025"/>
    <x v="30"/>
    <x v="18"/>
    <d v="2025-03-01T00:00:00"/>
    <x v="1"/>
    <b v="1"/>
    <m/>
    <x v="0"/>
    <x v="0"/>
    <m/>
    <n v="2"/>
    <m/>
    <n v="0"/>
    <x v="0"/>
    <s v="Activo"/>
    <s v="Activo"/>
  </r>
  <r>
    <s v="Medina, María Luisa Rodríguez Ornelas de-mar-2025"/>
    <x v="31"/>
    <x v="18"/>
    <d v="2025-03-01T00:00:00"/>
    <x v="1"/>
    <b v="1"/>
    <m/>
    <x v="0"/>
    <x v="0"/>
    <m/>
    <n v="2"/>
    <m/>
    <n v="0"/>
    <x v="0"/>
    <s v="Activo"/>
    <s v="Activo"/>
  </r>
  <r>
    <s v="Nieto, Alejandra de-mar-2025"/>
    <x v="32"/>
    <x v="18"/>
    <d v="2025-03-01T00:00:00"/>
    <x v="1"/>
    <b v="1"/>
    <m/>
    <x v="0"/>
    <x v="0"/>
    <m/>
    <n v="2"/>
    <m/>
    <n v="0"/>
    <x v="0"/>
    <s v="Activo"/>
    <s v="Activo"/>
  </r>
  <r>
    <s v="Orduño Garza, Juan-mar-2025"/>
    <x v="33"/>
    <x v="18"/>
    <d v="2025-03-01T00:00:00"/>
    <x v="1"/>
    <b v="1"/>
    <m/>
    <x v="0"/>
    <x v="0"/>
    <m/>
    <n v="2"/>
    <m/>
    <n v="0"/>
    <x v="0"/>
    <s v="Activo"/>
    <s v="Activo"/>
  </r>
  <r>
    <s v="Orduño Molina, Jerome-mar-2025"/>
    <x v="34"/>
    <x v="18"/>
    <d v="2025-03-01T00:00:00"/>
    <x v="1"/>
    <b v="1"/>
    <m/>
    <x v="0"/>
    <x v="0"/>
    <m/>
    <n v="2"/>
    <m/>
    <n v="0"/>
    <x v="0"/>
    <s v="Activo"/>
    <s v="Activo"/>
  </r>
  <r>
    <s v="Orduño Molina, Jonathan Israel-mar-2025"/>
    <x v="35"/>
    <x v="18"/>
    <d v="2025-03-01T00:00:00"/>
    <x v="1"/>
    <b v="1"/>
    <m/>
    <x v="1"/>
    <x v="53"/>
    <m/>
    <n v="2"/>
    <m/>
    <n v="0"/>
    <x v="33"/>
    <s v="Activo"/>
    <s v="Activo"/>
  </r>
  <r>
    <s v="Orduño, Debany Cortinas Delgadillo de-mar-2025"/>
    <x v="36"/>
    <x v="18"/>
    <d v="2025-03-01T00:00:00"/>
    <x v="1"/>
    <b v="1"/>
    <m/>
    <x v="1"/>
    <x v="55"/>
    <m/>
    <n v="2"/>
    <m/>
    <n v="0"/>
    <x v="4"/>
    <s v="Activo"/>
    <s v="Activo"/>
  </r>
  <r>
    <s v="Orduño, Joshua-mar-2025"/>
    <x v="37"/>
    <x v="18"/>
    <d v="2025-03-01T00:00:00"/>
    <x v="1"/>
    <b v="1"/>
    <m/>
    <x v="0"/>
    <x v="0"/>
    <m/>
    <n v="2"/>
    <m/>
    <n v="0"/>
    <x v="0"/>
    <s v="Activo"/>
    <s v="Activo"/>
  </r>
  <r>
    <s v="Orduño, Nora de-mar-2025"/>
    <x v="38"/>
    <x v="18"/>
    <d v="2025-03-01T00:00:00"/>
    <x v="1"/>
    <b v="1"/>
    <m/>
    <x v="0"/>
    <x v="0"/>
    <m/>
    <n v="2"/>
    <m/>
    <n v="0"/>
    <x v="0"/>
    <s v="Activo"/>
    <s v="Activo"/>
  </r>
  <r>
    <s v="Robles, Teresa-mar-2025"/>
    <x v="39"/>
    <x v="18"/>
    <d v="2025-03-01T00:00:00"/>
    <x v="1"/>
    <b v="1"/>
    <m/>
    <x v="0"/>
    <x v="0"/>
    <m/>
    <n v="2"/>
    <m/>
    <n v="0"/>
    <x v="0"/>
    <s v="Activo"/>
    <s v="Activo"/>
  </r>
  <r>
    <s v="Rodríguez, Bertha-mar-2025"/>
    <x v="40"/>
    <x v="18"/>
    <d v="2025-03-01T00:00:00"/>
    <x v="1"/>
    <b v="1"/>
    <m/>
    <x v="0"/>
    <x v="0"/>
    <s v="Predicación informal"/>
    <n v="2"/>
    <m/>
    <n v="0"/>
    <x v="0"/>
    <s v="Activo"/>
    <s v="Activo"/>
  </r>
  <r>
    <s v="Ruíz Aldaco, Alan Israel-mar-2025"/>
    <x v="41"/>
    <x v="18"/>
    <d v="2025-03-01T00:00:00"/>
    <x v="1"/>
    <b v="1"/>
    <n v="1"/>
    <x v="1"/>
    <x v="53"/>
    <s v="S. S. 30 hrs. Acreditadas: 15 hrs."/>
    <n v="2"/>
    <n v="30"/>
    <n v="15"/>
    <x v="2"/>
    <s v="Activo"/>
    <s v="Activo"/>
  </r>
  <r>
    <s v="Ruíz, Merary Rubí Sánchez Sosa de-mar-2025"/>
    <x v="42"/>
    <x v="18"/>
    <d v="2025-03-01T00:00:00"/>
    <x v="1"/>
    <b v="1"/>
    <n v="4"/>
    <x v="1"/>
    <x v="12"/>
    <s v="S. S. 17 hrs. Acreditadas: 2 hrs."/>
    <n v="2"/>
    <n v="17"/>
    <n v="2"/>
    <x v="2"/>
    <s v="Activo"/>
    <s v="Activo"/>
  </r>
  <r>
    <s v="Serrano, Beatriz Adriana Vázquez Reynoso de-mar-2025"/>
    <x v="43"/>
    <x v="18"/>
    <d v="2025-03-01T00:00:00"/>
    <x v="1"/>
    <b v="1"/>
    <m/>
    <x v="0"/>
    <x v="0"/>
    <s v="Predicación informal"/>
    <n v="2"/>
    <m/>
    <n v="0"/>
    <x v="0"/>
    <s v="Activo"/>
    <s v="Activo"/>
  </r>
  <r>
    <s v="Acevedo, María Antonia Martínez Alamilla de-mar-2025"/>
    <x v="45"/>
    <x v="18"/>
    <d v="2025-04-01T00:00:00"/>
    <x v="1"/>
    <b v="1"/>
    <m/>
    <x v="0"/>
    <x v="0"/>
    <m/>
    <n v="3"/>
    <m/>
    <n v="0"/>
    <x v="0"/>
    <s v="Activo"/>
    <s v="Activo"/>
  </r>
  <r>
    <s v="Bello, Reina-mar-2025"/>
    <x v="46"/>
    <x v="18"/>
    <d v="2025-03-01T00:00:00"/>
    <x v="1"/>
    <b v="1"/>
    <m/>
    <x v="0"/>
    <x v="0"/>
    <m/>
    <n v="3"/>
    <m/>
    <n v="0"/>
    <x v="0"/>
    <s v="Activo"/>
    <s v="Activo"/>
  </r>
  <r>
    <s v="Contreras, Elida-mar-2025"/>
    <x v="47"/>
    <x v="18"/>
    <d v="2025-03-01T00:00:00"/>
    <x v="1"/>
    <b v="1"/>
    <m/>
    <x v="0"/>
    <x v="0"/>
    <m/>
    <n v="3"/>
    <m/>
    <n v="0"/>
    <x v="0"/>
    <s v="Activo"/>
    <s v="Activo"/>
  </r>
  <r>
    <s v="Delgado Guerrero, María Magdalena-mar-2025"/>
    <x v="48"/>
    <x v="18"/>
    <d v="2025-03-01T00:00:00"/>
    <x v="1"/>
    <b v="1"/>
    <m/>
    <x v="0"/>
    <x v="0"/>
    <m/>
    <n v="3"/>
    <m/>
    <n v="0"/>
    <x v="0"/>
    <s v="Activo"/>
    <s v="Activo"/>
  </r>
  <r>
    <s v="Faz Castañeda, José Alfredo-mar-2025"/>
    <x v="49"/>
    <x v="18"/>
    <d v="2025-03-01T00:00:00"/>
    <x v="1"/>
    <b v="1"/>
    <m/>
    <x v="0"/>
    <x v="0"/>
    <m/>
    <n v="3"/>
    <m/>
    <n v="0"/>
    <x v="0"/>
    <s v="Activo"/>
    <s v="Activo"/>
  </r>
  <r>
    <s v="Faz, Marinela Castañeda Arteaga de-mar-2025"/>
    <x v="50"/>
    <x v="18"/>
    <d v="2025-03-01T00:00:00"/>
    <x v="1"/>
    <b v="1"/>
    <n v="4"/>
    <x v="1"/>
    <x v="13"/>
    <m/>
    <n v="3"/>
    <m/>
    <n v="0"/>
    <x v="2"/>
    <s v="Activo"/>
    <s v="Activo"/>
  </r>
  <r>
    <s v="Gámez Montoya, Abel-mar-2025"/>
    <x v="51"/>
    <x v="18"/>
    <d v="2025-03-01T00:00:00"/>
    <x v="1"/>
    <b v="1"/>
    <m/>
    <x v="0"/>
    <x v="0"/>
    <m/>
    <n v="3"/>
    <m/>
    <n v="0"/>
    <x v="0"/>
    <s v="Activo"/>
    <s v="Activo"/>
  </r>
  <r>
    <s v="Gámez, Viridiana de-mar-2025"/>
    <x v="52"/>
    <x v="18"/>
    <d v="2025-03-01T00:00:00"/>
    <x v="1"/>
    <b v="1"/>
    <m/>
    <x v="0"/>
    <x v="0"/>
    <m/>
    <n v="3"/>
    <m/>
    <n v="0"/>
    <x v="0"/>
    <s v="Activo"/>
    <s v="Activo"/>
  </r>
  <r>
    <s v="García Rodarte, Marco Antonio-mar-2025"/>
    <x v="53"/>
    <x v="18"/>
    <d v="2025-03-01T00:00:00"/>
    <x v="1"/>
    <b v="1"/>
    <m/>
    <x v="0"/>
    <x v="0"/>
    <m/>
    <n v="3"/>
    <m/>
    <n v="0"/>
    <x v="0"/>
    <s v="Activo"/>
    <s v="Activo"/>
  </r>
  <r>
    <s v="García, Rosa María Rodarte de-mar-2025"/>
    <x v="54"/>
    <x v="18"/>
    <d v="2025-03-01T00:00:00"/>
    <x v="1"/>
    <b v="1"/>
    <m/>
    <x v="0"/>
    <x v="0"/>
    <m/>
    <n v="3"/>
    <m/>
    <n v="0"/>
    <x v="0"/>
    <s v="Activo"/>
    <s v="Activo"/>
  </r>
  <r>
    <s v="Guerra, Lucy-mar-2025"/>
    <x v="55"/>
    <x v="18"/>
    <d v="2025-03-01T00:00:00"/>
    <x v="1"/>
    <b v="1"/>
    <m/>
    <x v="0"/>
    <x v="0"/>
    <m/>
    <n v="3"/>
    <m/>
    <n v="0"/>
    <x v="0"/>
    <s v="Activo"/>
    <s v="Activo"/>
  </r>
  <r>
    <s v="Lara Alemán, Linda Sarahí-mar-2025"/>
    <x v="56"/>
    <x v="18"/>
    <d v="2025-03-01T00:00:00"/>
    <x v="1"/>
    <b v="1"/>
    <m/>
    <x v="0"/>
    <x v="0"/>
    <m/>
    <n v="3"/>
    <m/>
    <n v="0"/>
    <x v="0"/>
    <s v="Activo"/>
    <s v="Activo"/>
  </r>
  <r>
    <s v="Lara Alemán, Maydi Merari-mar-2025"/>
    <x v="57"/>
    <x v="18"/>
    <d v="2025-03-01T00:00:00"/>
    <x v="1"/>
    <b v="1"/>
    <m/>
    <x v="0"/>
    <x v="0"/>
    <m/>
    <n v="3"/>
    <m/>
    <n v="0"/>
    <x v="0"/>
    <s v="Activo"/>
    <s v="Activo"/>
  </r>
  <r>
    <s v="Lara Enriquez, José Mario-mar-2025"/>
    <x v="58"/>
    <x v="18"/>
    <d v="2025-03-01T00:00:00"/>
    <x v="1"/>
    <b v="1"/>
    <m/>
    <x v="1"/>
    <x v="18"/>
    <s v="S. A. 35 hrs. Acreditadas: 25 hrs."/>
    <n v="3"/>
    <n v="35"/>
    <n v="25"/>
    <x v="2"/>
    <s v="Activo"/>
    <s v="Activo"/>
  </r>
  <r>
    <s v="Lara, María del Refugio Alemán de-mar-2025"/>
    <x v="59"/>
    <x v="18"/>
    <d v="2025-03-01T00:00:00"/>
    <x v="1"/>
    <b v="1"/>
    <m/>
    <x v="0"/>
    <x v="0"/>
    <m/>
    <n v="3"/>
    <m/>
    <n v="0"/>
    <x v="0"/>
    <s v="Activo"/>
    <s v="Activo"/>
  </r>
  <r>
    <s v="Molina Durán, Gloria-mar-2025"/>
    <x v="60"/>
    <x v="18"/>
    <d v="2025-03-01T00:00:00"/>
    <x v="1"/>
    <b v="1"/>
    <n v="5"/>
    <x v="1"/>
    <x v="48"/>
    <m/>
    <n v="3"/>
    <m/>
    <n v="0"/>
    <x v="27"/>
    <s v="Activo"/>
    <s v="Activo"/>
  </r>
  <r>
    <s v="Ordoñez, María de la Cruz Corona Zepeda de-mar-2025"/>
    <x v="61"/>
    <x v="18"/>
    <d v="2025-03-01T00:00:00"/>
    <x v="1"/>
    <b v="1"/>
    <m/>
    <x v="0"/>
    <x v="0"/>
    <m/>
    <n v="3"/>
    <m/>
    <n v="0"/>
    <x v="0"/>
    <s v="Activo"/>
    <s v="Activo"/>
  </r>
  <r>
    <s v="Peña, Eliezer-mar-2025"/>
    <x v="62"/>
    <x v="18"/>
    <d v="2025-03-01T00:00:00"/>
    <x v="1"/>
    <b v="1"/>
    <m/>
    <x v="0"/>
    <x v="0"/>
    <m/>
    <n v="3"/>
    <m/>
    <n v="0"/>
    <x v="0"/>
    <s v="Activo"/>
    <s v="Activo"/>
  </r>
  <r>
    <s v="Peña, Jessica de-mar-2025"/>
    <x v="63"/>
    <x v="18"/>
    <d v="2025-03-01T00:00:00"/>
    <x v="1"/>
    <b v="1"/>
    <m/>
    <x v="0"/>
    <x v="0"/>
    <m/>
    <n v="3"/>
    <m/>
    <n v="0"/>
    <x v="0"/>
    <s v="Activo"/>
    <s v="Activo"/>
  </r>
  <r>
    <s v="Rdz Salazar, Yaretzi-mar-2025"/>
    <x v="65"/>
    <x v="18"/>
    <d v="2025-03-01T00:00:00"/>
    <x v="1"/>
    <b v="0"/>
    <m/>
    <x v="0"/>
    <x v="0"/>
    <s v="No tuvo participación"/>
    <n v="3"/>
    <m/>
    <n v="0"/>
    <x v="0"/>
    <s v="Activo"/>
    <s v="Activo"/>
  </r>
  <r>
    <s v="Rebolloso, Perla-mar-2025"/>
    <x v="66"/>
    <x v="18"/>
    <d v="2025-03-01T00:00:00"/>
    <x v="1"/>
    <b v="1"/>
    <m/>
    <x v="0"/>
    <x v="0"/>
    <m/>
    <n v="3"/>
    <m/>
    <n v="0"/>
    <x v="0"/>
    <s v="Activo"/>
    <s v="Activo"/>
  </r>
  <r>
    <s v="Salazar, Alicia de-mar-2025"/>
    <x v="67"/>
    <x v="18"/>
    <d v="2025-03-01T00:00:00"/>
    <x v="1"/>
    <b v="1"/>
    <m/>
    <x v="0"/>
    <x v="0"/>
    <m/>
    <n v="3"/>
    <m/>
    <n v="0"/>
    <x v="0"/>
    <s v="Activo"/>
    <s v="Activo"/>
  </r>
  <r>
    <s v="Soto Morales, Magdaleno-mar-2025"/>
    <x v="68"/>
    <x v="18"/>
    <d v="2025-03-01T00:00:00"/>
    <x v="1"/>
    <b v="1"/>
    <m/>
    <x v="0"/>
    <x v="0"/>
    <m/>
    <n v="3"/>
    <m/>
    <n v="0"/>
    <x v="0"/>
    <s v="Activo"/>
    <s v="Activo"/>
  </r>
  <r>
    <s v="Soto, María Antonieta de-mar-2025"/>
    <x v="69"/>
    <x v="18"/>
    <d v="2025-03-01T00:00:00"/>
    <x v="1"/>
    <b v="1"/>
    <m/>
    <x v="0"/>
    <x v="0"/>
    <m/>
    <n v="3"/>
    <m/>
    <n v="0"/>
    <x v="0"/>
    <s v="Activo"/>
    <s v="Activo"/>
  </r>
  <r>
    <s v="Vidal Muñoz, Benjamín-mar-2025"/>
    <x v="70"/>
    <x v="18"/>
    <d v="2025-03-01T00:00:00"/>
    <x v="1"/>
    <b v="1"/>
    <m/>
    <x v="1"/>
    <x v="44"/>
    <m/>
    <n v="3"/>
    <m/>
    <n v="0"/>
    <x v="23"/>
    <s v="Activo"/>
    <s v="Activo"/>
  </r>
  <r>
    <s v="Vidal, María Teresa Villanueva Rodríguez de-mar-2025"/>
    <x v="71"/>
    <x v="18"/>
    <d v="2025-03-01T00:00:00"/>
    <x v="1"/>
    <b v="1"/>
    <m/>
    <x v="0"/>
    <x v="0"/>
    <m/>
    <n v="3"/>
    <m/>
    <n v="0"/>
    <x v="0"/>
    <s v="Activo"/>
    <s v="Activo"/>
  </r>
  <r>
    <s v="Zúñiga, Juanita-mar-2025"/>
    <x v="72"/>
    <x v="18"/>
    <d v="2025-03-01T00:00:00"/>
    <x v="1"/>
    <b v="1"/>
    <n v="1"/>
    <x v="2"/>
    <x v="71"/>
    <m/>
    <n v="3"/>
    <m/>
    <n v="0"/>
    <x v="0"/>
    <s v="Activo"/>
    <s v="Activo"/>
  </r>
  <r>
    <s v="Campos Solis, Octavia-mar-2025"/>
    <x v="73"/>
    <x v="18"/>
    <d v="2025-03-01T00:00:00"/>
    <x v="1"/>
    <b v="1"/>
    <m/>
    <x v="2"/>
    <x v="43"/>
    <m/>
    <n v="4"/>
    <m/>
    <n v="0"/>
    <x v="0"/>
    <s v="Activo"/>
    <s v="Activo"/>
  </r>
  <r>
    <s v="Carreón Galindo, Octavio-mar-2025"/>
    <x v="74"/>
    <x v="18"/>
    <d v="2025-03-01T00:00:00"/>
    <x v="1"/>
    <b v="1"/>
    <m/>
    <x v="0"/>
    <x v="0"/>
    <m/>
    <n v="4"/>
    <m/>
    <n v="0"/>
    <x v="0"/>
    <s v="Activo"/>
    <s v="Activo"/>
  </r>
  <r>
    <s v="Carreón, Karina Marlene Silva Gutiérrez de-mar-2025"/>
    <x v="75"/>
    <x v="18"/>
    <d v="2025-03-01T00:00:00"/>
    <x v="1"/>
    <b v="1"/>
    <m/>
    <x v="0"/>
    <x v="0"/>
    <m/>
    <n v="4"/>
    <m/>
    <n v="0"/>
    <x v="0"/>
    <s v="Activo"/>
    <s v="Activo"/>
  </r>
  <r>
    <s v="de la Fuente Gallardo, José Samuel-mar-2025"/>
    <x v="76"/>
    <x v="18"/>
    <d v="2025-03-01T00:00:00"/>
    <x v="1"/>
    <b v="1"/>
    <m/>
    <x v="0"/>
    <x v="0"/>
    <m/>
    <n v="4"/>
    <m/>
    <n v="0"/>
    <x v="0"/>
    <s v="Activo"/>
    <s v="Activo"/>
  </r>
  <r>
    <s v="de la Fuente, Leticia de-mar-2025"/>
    <x v="77"/>
    <x v="18"/>
    <d v="2025-03-01T00:00:00"/>
    <x v="1"/>
    <b v="1"/>
    <m/>
    <x v="0"/>
    <x v="0"/>
    <m/>
    <n v="4"/>
    <m/>
    <n v="0"/>
    <x v="0"/>
    <s v="Activo"/>
    <s v="Activo"/>
  </r>
  <r>
    <s v="de Santiago Marrero, María de la Luz-mar-2025"/>
    <x v="78"/>
    <x v="18"/>
    <d v="2025-03-01T00:00:00"/>
    <x v="1"/>
    <b v="1"/>
    <m/>
    <x v="0"/>
    <x v="0"/>
    <s v="Predicación informal"/>
    <n v="4"/>
    <m/>
    <n v="0"/>
    <x v="0"/>
    <s v="Activo"/>
    <s v="Activo"/>
  </r>
  <r>
    <s v="Garza Rodríguez, Daniel-mar-2025"/>
    <x v="79"/>
    <x v="18"/>
    <d v="2025-03-01T00:00:00"/>
    <x v="1"/>
    <b v="1"/>
    <n v="2"/>
    <x v="1"/>
    <x v="56"/>
    <m/>
    <n v="4"/>
    <m/>
    <n v="0"/>
    <x v="36"/>
    <s v="Activo"/>
    <s v="Activo"/>
  </r>
  <r>
    <s v="Garza Salazar, Olivia-mar-2025"/>
    <x v="80"/>
    <x v="18"/>
    <d v="2025-03-01T00:00:00"/>
    <x v="1"/>
    <b v="1"/>
    <m/>
    <x v="0"/>
    <x v="0"/>
    <m/>
    <n v="4"/>
    <m/>
    <n v="0"/>
    <x v="0"/>
    <s v="Activo"/>
    <s v="Activo"/>
  </r>
  <r>
    <s v="Garza, María Magdalena Coronado Salas de-mar-2025"/>
    <x v="81"/>
    <x v="18"/>
    <d v="2025-03-01T00:00:00"/>
    <x v="1"/>
    <b v="1"/>
    <n v="2"/>
    <x v="1"/>
    <x v="18"/>
    <m/>
    <n v="4"/>
    <m/>
    <n v="0"/>
    <x v="13"/>
    <s v="Activo"/>
    <s v="Activo"/>
  </r>
  <r>
    <s v="Marroquín Villarreal, José Alben-mar-2025"/>
    <x v="82"/>
    <x v="18"/>
    <d v="2025-03-01T00:00:00"/>
    <x v="1"/>
    <b v="1"/>
    <m/>
    <x v="0"/>
    <x v="0"/>
    <m/>
    <n v="4"/>
    <m/>
    <n v="0"/>
    <x v="0"/>
    <s v="Activo"/>
    <s v="Activo"/>
  </r>
  <r>
    <s v="Marroquín, Maria de Jesús Sánchez de-mar-2025"/>
    <x v="83"/>
    <x v="18"/>
    <d v="2025-03-01T00:00:00"/>
    <x v="1"/>
    <b v="1"/>
    <m/>
    <x v="0"/>
    <x v="0"/>
    <m/>
    <n v="4"/>
    <m/>
    <n v="0"/>
    <x v="0"/>
    <s v="Activo"/>
    <s v="Activo"/>
  </r>
  <r>
    <s v="Martínez Rodríguez, María del Socorro-mar-2025"/>
    <x v="84"/>
    <x v="18"/>
    <d v="2025-03-01T00:00:00"/>
    <x v="1"/>
    <b v="1"/>
    <m/>
    <x v="0"/>
    <x v="0"/>
    <m/>
    <n v="4"/>
    <m/>
    <n v="0"/>
    <x v="0"/>
    <s v="Activo"/>
    <s v="Activo"/>
  </r>
  <r>
    <s v="Medina Moreno, Daniel-mar-2025"/>
    <x v="85"/>
    <x v="18"/>
    <d v="2025-03-01T00:00:00"/>
    <x v="1"/>
    <b v="1"/>
    <n v="1"/>
    <x v="0"/>
    <x v="0"/>
    <m/>
    <n v="4"/>
    <m/>
    <n v="0"/>
    <x v="0"/>
    <s v="Activo"/>
    <s v="Activo"/>
  </r>
  <r>
    <s v="Medina Oviedo, Scarlett Scilanie-mar-2025"/>
    <x v="86"/>
    <x v="18"/>
    <d v="2025-03-01T00:00:00"/>
    <x v="1"/>
    <b v="1"/>
    <m/>
    <x v="0"/>
    <x v="0"/>
    <m/>
    <n v="4"/>
    <m/>
    <n v="0"/>
    <x v="0"/>
    <s v="Activo"/>
    <s v="Activo"/>
  </r>
  <r>
    <s v="Medina, Priscila Raquel Oviedo Canizales de-mar-2025"/>
    <x v="87"/>
    <x v="18"/>
    <d v="2025-03-01T00:00:00"/>
    <x v="1"/>
    <b v="1"/>
    <n v="2"/>
    <x v="1"/>
    <x v="53"/>
    <m/>
    <n v="4"/>
    <m/>
    <n v="0"/>
    <x v="33"/>
    <s v="Activo"/>
    <s v="Activo"/>
  </r>
  <r>
    <s v="Méndez Pardo, Jesús-mar-2025"/>
    <x v="88"/>
    <x v="18"/>
    <d v="2025-03-01T00:00:00"/>
    <x v="1"/>
    <b v="1"/>
    <m/>
    <x v="0"/>
    <x v="0"/>
    <m/>
    <n v="4"/>
    <m/>
    <n v="0"/>
    <x v="0"/>
    <s v="Activo"/>
    <s v="Activo"/>
  </r>
  <r>
    <s v="Méndez, María Enriqueta García Estrada de-mar-2025"/>
    <x v="89"/>
    <x v="18"/>
    <d v="2025-03-01T00:00:00"/>
    <x v="1"/>
    <b v="1"/>
    <m/>
    <x v="0"/>
    <x v="0"/>
    <m/>
    <n v="4"/>
    <m/>
    <n v="0"/>
    <x v="0"/>
    <s v="Activo"/>
    <s v="Activo"/>
  </r>
  <r>
    <s v="Olguín Rodríguez, Josué Emmanuel-mar-2025"/>
    <x v="106"/>
    <x v="18"/>
    <d v="2025-06-01T00:00:00"/>
    <x v="1"/>
    <b v="1"/>
    <m/>
    <x v="0"/>
    <x v="0"/>
    <s v="No informó"/>
    <n v="4"/>
    <m/>
    <n v="0"/>
    <x v="0"/>
    <s v="Activo"/>
    <s v="Activo"/>
  </r>
  <r>
    <s v="Olivo, Diana Elizabeth Marroquín de-mar-2025"/>
    <x v="90"/>
    <x v="18"/>
    <d v="2025-03-01T00:00:00"/>
    <x v="1"/>
    <b v="1"/>
    <m/>
    <x v="0"/>
    <x v="0"/>
    <m/>
    <n v="4"/>
    <m/>
    <n v="0"/>
    <x v="0"/>
    <s v="Activo"/>
    <s v="Activo"/>
  </r>
  <r>
    <s v="Paisano Torres, María de Lourdes-mar-2025"/>
    <x v="97"/>
    <x v="18"/>
    <d v="2025-03-01T00:00:00"/>
    <x v="1"/>
    <b v="1"/>
    <m/>
    <x v="0"/>
    <x v="0"/>
    <m/>
    <n v="4"/>
    <m/>
    <n v="0"/>
    <x v="0"/>
    <s v="Activo"/>
    <s v="Activo"/>
  </r>
  <r>
    <s v="Puebla Martínez, Luis Octavio-mar-2025"/>
    <x v="91"/>
    <x v="18"/>
    <d v="2025-03-01T00:00:00"/>
    <x v="1"/>
    <b v="1"/>
    <m/>
    <x v="0"/>
    <x v="0"/>
    <m/>
    <n v="4"/>
    <m/>
    <n v="0"/>
    <x v="0"/>
    <s v="Activo"/>
    <s v="Activo"/>
  </r>
  <r>
    <s v="Sifuentes, Irene Salas Álvarez de-mar-2025"/>
    <x v="92"/>
    <x v="18"/>
    <d v="2025-03-01T00:00:00"/>
    <x v="1"/>
    <b v="1"/>
    <n v="1"/>
    <x v="1"/>
    <x v="16"/>
    <m/>
    <n v="4"/>
    <m/>
    <n v="0"/>
    <x v="66"/>
    <s v="Activo"/>
    <s v="Activo"/>
  </r>
  <r>
    <s v="Silva, Patricia de-mar-2025"/>
    <x v="94"/>
    <x v="18"/>
    <d v="2025-03-01T00:00:00"/>
    <x v="1"/>
    <b v="1"/>
    <m/>
    <x v="0"/>
    <x v="0"/>
    <m/>
    <n v="4"/>
    <m/>
    <n v="0"/>
    <x v="0"/>
    <s v="Activo"/>
    <s v="Activo"/>
  </r>
  <r>
    <s v="Zamudio, Dolores García de-mar-2025"/>
    <x v="95"/>
    <x v="18"/>
    <d v="2025-03-01T00:00:00"/>
    <x v="1"/>
    <b v="1"/>
    <m/>
    <x v="0"/>
    <x v="0"/>
    <m/>
    <n v="4"/>
    <m/>
    <n v="0"/>
    <x v="0"/>
    <s v="Activo"/>
    <s v="Activo"/>
  </r>
  <r>
    <s v="Zamudio, Dulce-mar-2025"/>
    <x v="96"/>
    <x v="18"/>
    <d v="2025-03-01T00:00:00"/>
    <x v="1"/>
    <b v="1"/>
    <m/>
    <x v="0"/>
    <x v="0"/>
    <m/>
    <n v="4"/>
    <m/>
    <n v="0"/>
    <x v="0"/>
    <s v="Activo"/>
    <s v="Activo"/>
  </r>
  <r>
    <s v="Almaráz Bocanegra, Silvino-abr-2025"/>
    <x v="0"/>
    <x v="19"/>
    <d v="2025-04-01T00:00:00"/>
    <x v="1"/>
    <b v="1"/>
    <m/>
    <x v="0"/>
    <x v="0"/>
    <m/>
    <n v="1"/>
    <m/>
    <n v="0"/>
    <x v="0"/>
    <s v="Activo"/>
    <s v="Activo"/>
  </r>
  <r>
    <s v="Carriega, Flor de-abr-2025"/>
    <x v="1"/>
    <x v="19"/>
    <d v="2025-06-01T00:00:00"/>
    <x v="1"/>
    <b v="1"/>
    <m/>
    <x v="0"/>
    <x v="0"/>
    <m/>
    <n v="1"/>
    <m/>
    <n v="0"/>
    <x v="0"/>
    <s v="Activo"/>
    <s v="Activo"/>
  </r>
  <r>
    <s v="Castro Moreno, Modesto-abr-2025"/>
    <x v="2"/>
    <x v="19"/>
    <d v="2025-04-01T00:00:00"/>
    <x v="1"/>
    <b v="1"/>
    <m/>
    <x v="0"/>
    <x v="0"/>
    <m/>
    <n v="1"/>
    <m/>
    <n v="0"/>
    <x v="0"/>
    <s v="Activo"/>
    <s v="Activo"/>
  </r>
  <r>
    <s v="Castro, Blanca Estela Navarro Pimentel de-abr-2025"/>
    <x v="3"/>
    <x v="19"/>
    <d v="2025-04-01T00:00:00"/>
    <x v="1"/>
    <b v="1"/>
    <m/>
    <x v="0"/>
    <x v="0"/>
    <m/>
    <n v="1"/>
    <m/>
    <n v="0"/>
    <x v="0"/>
    <s v="Activo"/>
    <s v="Activo"/>
  </r>
  <r>
    <s v="Chávez Castillo, René-abr-2025"/>
    <x v="100"/>
    <x v="19"/>
    <d v="2025-04-01T00:00:00"/>
    <x v="1"/>
    <b v="0"/>
    <m/>
    <x v="0"/>
    <x v="0"/>
    <m/>
    <n v="1"/>
    <m/>
    <n v="0"/>
    <x v="0"/>
    <s v=""/>
    <s v="Inactivo"/>
  </r>
  <r>
    <s v="Chávez, Karina de-abr-2025"/>
    <x v="101"/>
    <x v="19"/>
    <d v="2025-04-01T00:00:00"/>
    <x v="1"/>
    <b v="0"/>
    <m/>
    <x v="0"/>
    <x v="0"/>
    <m/>
    <e v="#N/A"/>
    <m/>
    <n v="0"/>
    <x v="0"/>
    <s v=""/>
    <s v="Inactivo"/>
  </r>
  <r>
    <s v="García, Alicia Martínez de-abr-2025"/>
    <x v="4"/>
    <x v="19"/>
    <d v="2025-04-01T00:00:00"/>
    <x v="1"/>
    <b v="1"/>
    <m/>
    <x v="0"/>
    <x v="0"/>
    <m/>
    <n v="1"/>
    <m/>
    <n v="0"/>
    <x v="0"/>
    <s v="Activo"/>
    <s v="Activo"/>
  </r>
  <r>
    <s v="García, Mayra-abr-2025"/>
    <x v="5"/>
    <x v="19"/>
    <d v="2025-04-01T00:00:00"/>
    <x v="1"/>
    <b v="1"/>
    <m/>
    <x v="0"/>
    <x v="0"/>
    <m/>
    <n v="1"/>
    <m/>
    <n v="0"/>
    <x v="0"/>
    <s v="Activo"/>
    <s v="Activo"/>
  </r>
  <r>
    <s v="Garnica Treviño, Irma-abr-2025"/>
    <x v="6"/>
    <x v="19"/>
    <d v="2025-04-01T00:00:00"/>
    <x v="1"/>
    <b v="1"/>
    <m/>
    <x v="0"/>
    <x v="0"/>
    <m/>
    <n v="1"/>
    <m/>
    <n v="0"/>
    <x v="0"/>
    <s v="Activo"/>
    <s v="Activo"/>
  </r>
  <r>
    <s v="Guzmán, Luis-abr-2025"/>
    <x v="7"/>
    <x v="19"/>
    <d v="2025-04-01T00:00:00"/>
    <x v="1"/>
    <b v="0"/>
    <m/>
    <x v="0"/>
    <x v="0"/>
    <m/>
    <n v="1"/>
    <m/>
    <n v="0"/>
    <x v="0"/>
    <s v="Activo"/>
    <s v="Activo"/>
  </r>
  <r>
    <s v="Hernández Arellano, Eligio-abr-2025"/>
    <x v="8"/>
    <x v="19"/>
    <d v="2025-04-01T00:00:00"/>
    <x v="1"/>
    <b v="1"/>
    <n v="3"/>
    <x v="2"/>
    <x v="53"/>
    <m/>
    <n v="1"/>
    <m/>
    <n v="0"/>
    <x v="0"/>
    <s v="Activo"/>
    <s v="Activo"/>
  </r>
  <r>
    <s v="Hernández Arteaga, Sarai-abr-2025"/>
    <x v="109"/>
    <x v="19"/>
    <d v="2025-04-01T00:00:00"/>
    <x v="1"/>
    <b v="1"/>
    <m/>
    <x v="0"/>
    <x v="0"/>
    <s v="Nuevo Publicador"/>
    <n v="1"/>
    <m/>
    <n v="0"/>
    <x v="0"/>
    <s v=""/>
    <s v="Activo"/>
  </r>
  <r>
    <s v="Ledezma Lucio, Anita-abr-2025"/>
    <x v="9"/>
    <x v="19"/>
    <d v="2025-04-01T00:00:00"/>
    <x v="1"/>
    <b v="1"/>
    <m/>
    <x v="0"/>
    <x v="0"/>
    <m/>
    <n v="1"/>
    <m/>
    <n v="0"/>
    <x v="0"/>
    <s v="Activo"/>
    <s v="Activo"/>
  </r>
  <r>
    <s v="Méndez, Javier-abr-2025"/>
    <x v="107"/>
    <x v="19"/>
    <d v="2025-04-01T00:00:00"/>
    <x v="1"/>
    <b v="0"/>
    <m/>
    <x v="0"/>
    <x v="0"/>
    <m/>
    <n v="1"/>
    <m/>
    <n v="0"/>
    <x v="0"/>
    <s v=""/>
    <s v="Inactivo"/>
  </r>
  <r>
    <s v="Poblano, Alicia de-abr-2025"/>
    <x v="10"/>
    <x v="19"/>
    <d v="2025-04-01T00:00:00"/>
    <x v="1"/>
    <b v="1"/>
    <m/>
    <x v="0"/>
    <x v="0"/>
    <m/>
    <n v="1"/>
    <m/>
    <n v="0"/>
    <x v="0"/>
    <s v="Activo"/>
    <s v="Activo"/>
  </r>
  <r>
    <s v="Poblano, José Aarón-abr-2025"/>
    <x v="11"/>
    <x v="19"/>
    <d v="2025-04-01T00:00:00"/>
    <x v="1"/>
    <b v="1"/>
    <m/>
    <x v="0"/>
    <x v="0"/>
    <m/>
    <n v="1"/>
    <m/>
    <n v="0"/>
    <x v="0"/>
    <s v="Activo"/>
    <s v="Activo"/>
  </r>
  <r>
    <s v="Reta Salas, Raymundo-abr-2025"/>
    <x v="12"/>
    <x v="19"/>
    <d v="2025-04-01T00:00:00"/>
    <x v="1"/>
    <b v="1"/>
    <m/>
    <x v="0"/>
    <x v="0"/>
    <m/>
    <n v="1"/>
    <m/>
    <n v="0"/>
    <x v="0"/>
    <s v="Activo"/>
    <s v="Activo"/>
  </r>
  <r>
    <s v="Reta, Claudia Jael Elizondo Vázquez de-abr-2025"/>
    <x v="13"/>
    <x v="19"/>
    <d v="2025-04-01T00:00:00"/>
    <x v="1"/>
    <b v="1"/>
    <m/>
    <x v="0"/>
    <x v="0"/>
    <m/>
    <n v="1"/>
    <m/>
    <n v="0"/>
    <x v="0"/>
    <s v="Activo"/>
    <s v="Activo"/>
  </r>
  <r>
    <s v="Reta, Ricardo-abr-2025"/>
    <x v="14"/>
    <x v="19"/>
    <d v="2025-04-01T00:00:00"/>
    <x v="1"/>
    <b v="1"/>
    <m/>
    <x v="0"/>
    <x v="0"/>
    <m/>
    <n v="1"/>
    <m/>
    <n v="0"/>
    <x v="0"/>
    <s v="Activo"/>
    <s v="Activo"/>
  </r>
  <r>
    <s v="Rocha, Aylin-abr-2025"/>
    <x v="98"/>
    <x v="19"/>
    <d v="2025-04-01T00:00:00"/>
    <x v="1"/>
    <b v="1"/>
    <m/>
    <x v="0"/>
    <x v="0"/>
    <m/>
    <n v="1"/>
    <m/>
    <n v="0"/>
    <x v="0"/>
    <s v="Activo"/>
    <s v="Activo"/>
  </r>
  <r>
    <s v="Rocha, Dulce de-abr-2025"/>
    <x v="15"/>
    <x v="19"/>
    <d v="2025-04-01T00:00:00"/>
    <x v="1"/>
    <b v="1"/>
    <m/>
    <x v="0"/>
    <x v="0"/>
    <m/>
    <n v="1"/>
    <m/>
    <n v="0"/>
    <x v="0"/>
    <s v="Activo"/>
    <s v="Activo"/>
  </r>
  <r>
    <s v="Rocha, Yusepe-abr-2025"/>
    <x v="16"/>
    <x v="19"/>
    <d v="2025-04-01T00:00:00"/>
    <x v="1"/>
    <b v="1"/>
    <m/>
    <x v="0"/>
    <x v="0"/>
    <m/>
    <n v="1"/>
    <m/>
    <n v="0"/>
    <x v="0"/>
    <s v="Activo"/>
    <s v="Activo"/>
  </r>
  <r>
    <s v="Rosas, Alejandra Zamudio de-abr-2025"/>
    <x v="17"/>
    <x v="19"/>
    <d v="2025-04-01T00:00:00"/>
    <x v="1"/>
    <b v="1"/>
    <m/>
    <x v="0"/>
    <x v="0"/>
    <m/>
    <n v="1"/>
    <m/>
    <n v="0"/>
    <x v="0"/>
    <s v="Activo"/>
    <s v="Activo"/>
  </r>
  <r>
    <s v="Salazar Chavarría, Guadalupe-abr-2025"/>
    <x v="102"/>
    <x v="19"/>
    <d v="2025-04-01T00:00:00"/>
    <x v="1"/>
    <b v="1"/>
    <m/>
    <x v="2"/>
    <x v="75"/>
    <s v="Precursor auxiliar de continuo"/>
    <n v="1"/>
    <m/>
    <n v="0"/>
    <x v="0"/>
    <s v="Activo"/>
    <s v="Activo"/>
  </r>
  <r>
    <s v="Soria Liguez, Jaime-abr-2025"/>
    <x v="18"/>
    <x v="19"/>
    <d v="2025-04-01T00:00:00"/>
    <x v="1"/>
    <b v="1"/>
    <n v="2"/>
    <x v="1"/>
    <x v="38"/>
    <m/>
    <n v="1"/>
    <m/>
    <n v="0"/>
    <x v="15"/>
    <s v="Activo"/>
    <s v="Activo"/>
  </r>
  <r>
    <s v="Soria Orozco, Guillermo Andrés-abr-2025"/>
    <x v="19"/>
    <x v="19"/>
    <d v="2025-04-01T00:00:00"/>
    <x v="1"/>
    <b v="1"/>
    <m/>
    <x v="2"/>
    <x v="35"/>
    <m/>
    <n v="1"/>
    <m/>
    <n v="0"/>
    <x v="0"/>
    <s v="Activo"/>
    <s v="Activo"/>
  </r>
  <r>
    <s v="Soria, Delia Ortega de-abr-2025"/>
    <x v="20"/>
    <x v="19"/>
    <d v="2025-04-01T00:00:00"/>
    <x v="1"/>
    <b v="1"/>
    <n v="1"/>
    <x v="1"/>
    <x v="41"/>
    <m/>
    <n v="1"/>
    <m/>
    <n v="0"/>
    <x v="18"/>
    <s v="Activo"/>
    <s v="Activo"/>
  </r>
  <r>
    <s v="Vázquez, Isabel Herrera de-abr-2025"/>
    <x v="21"/>
    <x v="19"/>
    <d v="2025-04-01T00:00:00"/>
    <x v="1"/>
    <b v="1"/>
    <m/>
    <x v="0"/>
    <x v="0"/>
    <m/>
    <n v="1"/>
    <m/>
    <n v="0"/>
    <x v="0"/>
    <s v="Activo"/>
    <s v="Activo"/>
  </r>
  <r>
    <s v="Zamudio García, Thalía Elizabeth-abr-2025"/>
    <x v="22"/>
    <x v="19"/>
    <d v="2025-04-01T00:00:00"/>
    <x v="1"/>
    <b v="1"/>
    <m/>
    <x v="0"/>
    <x v="0"/>
    <m/>
    <n v="1"/>
    <m/>
    <n v="0"/>
    <x v="0"/>
    <s v="Activo"/>
    <s v="Activo"/>
  </r>
  <r>
    <s v="Blanco, Isabel-abr-2025"/>
    <x v="23"/>
    <x v="19"/>
    <d v="2025-04-01T00:00:00"/>
    <x v="1"/>
    <b v="1"/>
    <m/>
    <x v="0"/>
    <x v="0"/>
    <m/>
    <n v="2"/>
    <m/>
    <n v="0"/>
    <x v="0"/>
    <s v="Activo"/>
    <s v="Activo"/>
  </r>
  <r>
    <s v="Ceballos, Daniel-abr-2025"/>
    <x v="103"/>
    <x v="19"/>
    <d v="2025-04-01T00:00:00"/>
    <x v="1"/>
    <b v="0"/>
    <m/>
    <x v="0"/>
    <x v="0"/>
    <m/>
    <n v="2"/>
    <m/>
    <n v="0"/>
    <x v="0"/>
    <s v=""/>
    <s v="Inactivo"/>
  </r>
  <r>
    <s v="Dávila Cardiel, Isabella Giselle-abr-2025"/>
    <x v="99"/>
    <x v="19"/>
    <d v="2025-04-01T00:00:00"/>
    <x v="1"/>
    <b v="0"/>
    <m/>
    <x v="0"/>
    <x v="0"/>
    <m/>
    <n v="2"/>
    <m/>
    <n v="0"/>
    <x v="0"/>
    <s v="Activo"/>
    <s v="Activo"/>
  </r>
  <r>
    <s v="Dávila, Karina Berenice Cardiel Mendoza de-abr-2025"/>
    <x v="104"/>
    <x v="19"/>
    <d v="2025-04-01T00:00:00"/>
    <x v="1"/>
    <b v="0"/>
    <m/>
    <x v="0"/>
    <x v="0"/>
    <m/>
    <n v="2"/>
    <m/>
    <n v="0"/>
    <x v="0"/>
    <s v=""/>
    <s v="Inactivo"/>
  </r>
  <r>
    <s v="Dionisio-abr-2025"/>
    <x v="105"/>
    <x v="19"/>
    <d v="2025-04-01T00:00:00"/>
    <x v="1"/>
    <b v="1"/>
    <m/>
    <x v="0"/>
    <x v="0"/>
    <s v="Informal"/>
    <n v="2"/>
    <m/>
    <n v="0"/>
    <x v="0"/>
    <s v="Activo"/>
    <s v="Activo"/>
  </r>
  <r>
    <s v="Diosdado Torres, Margarita-abr-2025"/>
    <x v="24"/>
    <x v="19"/>
    <d v="2025-04-01T00:00:00"/>
    <x v="1"/>
    <b v="1"/>
    <m/>
    <x v="0"/>
    <x v="0"/>
    <m/>
    <n v="2"/>
    <m/>
    <n v="0"/>
    <x v="0"/>
    <s v="Activo"/>
    <s v="Activo"/>
  </r>
  <r>
    <s v="Gaytán Diosdado, Gloria-abr-2025"/>
    <x v="25"/>
    <x v="19"/>
    <d v="2025-04-01T00:00:00"/>
    <x v="1"/>
    <b v="1"/>
    <m/>
    <x v="0"/>
    <x v="0"/>
    <m/>
    <n v="2"/>
    <m/>
    <n v="0"/>
    <x v="0"/>
    <s v="Activo"/>
    <s v="Activo"/>
  </r>
  <r>
    <s v="Lázaro, Patricia de-abr-2025"/>
    <x v="26"/>
    <x v="19"/>
    <d v="2025-04-01T00:00:00"/>
    <x v="1"/>
    <b v="1"/>
    <m/>
    <x v="2"/>
    <x v="16"/>
    <s v="Campaña"/>
    <n v="2"/>
    <m/>
    <n v="0"/>
    <x v="0"/>
    <s v="Activo"/>
    <s v="Activo"/>
  </r>
  <r>
    <s v="Liñán Cortina, Julia-abr-2025"/>
    <x v="27"/>
    <x v="19"/>
    <d v="2025-04-01T00:00:00"/>
    <x v="1"/>
    <b v="1"/>
    <n v="2"/>
    <x v="1"/>
    <x v="48"/>
    <s v="S. S. 24 hrs. Acreditadas: 8 hrs."/>
    <n v="2"/>
    <n v="24"/>
    <n v="8"/>
    <x v="2"/>
    <s v="Activo"/>
    <s v="Activo"/>
  </r>
  <r>
    <s v="Martínez, Guadalupe de-abr-2025"/>
    <x v="28"/>
    <x v="19"/>
    <d v="2025-04-01T00:00:00"/>
    <x v="1"/>
    <b v="1"/>
    <m/>
    <x v="0"/>
    <x v="0"/>
    <m/>
    <n v="2"/>
    <m/>
    <n v="0"/>
    <x v="0"/>
    <s v="Activo"/>
    <s v="Activo"/>
  </r>
  <r>
    <s v="Martínez, Jesús Iván-abr-2025"/>
    <x v="29"/>
    <x v="19"/>
    <d v="2025-04-01T00:00:00"/>
    <x v="1"/>
    <b v="0"/>
    <m/>
    <x v="0"/>
    <x v="0"/>
    <m/>
    <n v="2"/>
    <m/>
    <n v="0"/>
    <x v="0"/>
    <s v=""/>
    <s v="Inactivo"/>
  </r>
  <r>
    <s v="Medina Torres, Juan-abr-2025"/>
    <x v="30"/>
    <x v="19"/>
    <d v="2025-04-01T00:00:00"/>
    <x v="1"/>
    <b v="1"/>
    <m/>
    <x v="0"/>
    <x v="0"/>
    <m/>
    <n v="2"/>
    <m/>
    <n v="0"/>
    <x v="0"/>
    <s v="Activo"/>
    <s v="Activo"/>
  </r>
  <r>
    <s v="Medina, María Luisa Rodríguez Ornelas de-abr-2025"/>
    <x v="31"/>
    <x v="19"/>
    <d v="2025-04-01T00:00:00"/>
    <x v="1"/>
    <b v="1"/>
    <m/>
    <x v="0"/>
    <x v="0"/>
    <m/>
    <n v="2"/>
    <m/>
    <n v="0"/>
    <x v="0"/>
    <s v="Activo"/>
    <s v="Activo"/>
  </r>
  <r>
    <s v="Nieto, Alejandra de-abr-2025"/>
    <x v="32"/>
    <x v="19"/>
    <d v="2025-04-01T00:00:00"/>
    <x v="1"/>
    <b v="1"/>
    <m/>
    <x v="0"/>
    <x v="0"/>
    <m/>
    <n v="2"/>
    <m/>
    <n v="0"/>
    <x v="0"/>
    <s v="Activo"/>
    <s v="Activo"/>
  </r>
  <r>
    <s v="Orduño Garza, Juan-abr-2025"/>
    <x v="33"/>
    <x v="19"/>
    <d v="2025-04-01T00:00:00"/>
    <x v="1"/>
    <b v="1"/>
    <m/>
    <x v="0"/>
    <x v="0"/>
    <m/>
    <n v="2"/>
    <m/>
    <n v="0"/>
    <x v="0"/>
    <s v="Activo"/>
    <s v="Activo"/>
  </r>
  <r>
    <s v="Orduño Molina, Jerome-abr-2025"/>
    <x v="34"/>
    <x v="19"/>
    <d v="2025-04-01T00:00:00"/>
    <x v="1"/>
    <b v="1"/>
    <m/>
    <x v="0"/>
    <x v="0"/>
    <s v="Participó en TPPF-TNA"/>
    <n v="2"/>
    <m/>
    <n v="0"/>
    <x v="0"/>
    <s v="Activo"/>
    <s v="Activo"/>
  </r>
  <r>
    <s v="Orduño Molina, Jonathan Israel-abr-2025"/>
    <x v="35"/>
    <x v="19"/>
    <d v="2025-04-01T00:00:00"/>
    <x v="1"/>
    <b v="1"/>
    <m/>
    <x v="1"/>
    <x v="24"/>
    <m/>
    <n v="2"/>
    <m/>
    <n v="0"/>
    <x v="58"/>
    <s v="Activo"/>
    <s v="Activo"/>
  </r>
  <r>
    <s v="Orduño, Debany Cortinas Delgadillo de-abr-2025"/>
    <x v="36"/>
    <x v="19"/>
    <d v="2025-04-01T00:00:00"/>
    <x v="1"/>
    <b v="1"/>
    <m/>
    <x v="1"/>
    <x v="32"/>
    <m/>
    <n v="2"/>
    <m/>
    <n v="0"/>
    <x v="11"/>
    <s v="Activo"/>
    <s v="Activo"/>
  </r>
  <r>
    <s v="Orduño, Joshua-abr-2025"/>
    <x v="37"/>
    <x v="19"/>
    <d v="2025-04-01T00:00:00"/>
    <x v="1"/>
    <b v="1"/>
    <m/>
    <x v="0"/>
    <x v="0"/>
    <m/>
    <n v="2"/>
    <m/>
    <n v="0"/>
    <x v="0"/>
    <s v="Activo"/>
    <s v="Activo"/>
  </r>
  <r>
    <s v="Orduño, Nora de-abr-2025"/>
    <x v="38"/>
    <x v="19"/>
    <d v="2025-04-01T00:00:00"/>
    <x v="1"/>
    <b v="1"/>
    <m/>
    <x v="0"/>
    <x v="0"/>
    <m/>
    <n v="2"/>
    <m/>
    <n v="0"/>
    <x v="0"/>
    <s v="Activo"/>
    <s v="Activo"/>
  </r>
  <r>
    <s v="Robles, Teresa-abr-2025"/>
    <x v="39"/>
    <x v="19"/>
    <d v="2025-04-01T00:00:00"/>
    <x v="1"/>
    <b v="1"/>
    <m/>
    <x v="0"/>
    <x v="0"/>
    <m/>
    <n v="2"/>
    <m/>
    <n v="0"/>
    <x v="0"/>
    <s v="Activo"/>
    <s v="Activo"/>
  </r>
  <r>
    <s v="Rodríguez, Bertha-abr-2025"/>
    <x v="40"/>
    <x v="19"/>
    <d v="2025-04-01T00:00:00"/>
    <x v="1"/>
    <b v="1"/>
    <m/>
    <x v="0"/>
    <x v="0"/>
    <s v="Informal"/>
    <n v="2"/>
    <m/>
    <n v="0"/>
    <x v="0"/>
    <s v="Activo"/>
    <s v="Activo"/>
  </r>
  <r>
    <s v="Ruíz Aldaco, Alan Israel-abr-2025"/>
    <x v="41"/>
    <x v="19"/>
    <d v="2025-04-01T00:00:00"/>
    <x v="1"/>
    <b v="1"/>
    <n v="1"/>
    <x v="1"/>
    <x v="67"/>
    <s v="S. S. 10 hrs. Acreditadas: 10 hrs. Vacaciones."/>
    <n v="2"/>
    <n v="10"/>
    <n v="10"/>
    <x v="48"/>
    <s v="Activo"/>
    <s v="Activo"/>
  </r>
  <r>
    <s v="Ruíz, Merary Rubí Sánchez Sosa de-abr-2025"/>
    <x v="42"/>
    <x v="19"/>
    <d v="2025-04-01T00:00:00"/>
    <x v="1"/>
    <b v="1"/>
    <n v="4"/>
    <x v="1"/>
    <x v="24"/>
    <s v="S. S. 4 hrs. Acreditadas: 4 hrs. Vacaciones."/>
    <n v="2"/>
    <n v="4"/>
    <n v="4"/>
    <x v="48"/>
    <s v="Activo"/>
    <s v="Activo"/>
  </r>
  <r>
    <s v="Serrano, Beatriz Adriana Vázquez Reynoso de-abr-2025"/>
    <x v="43"/>
    <x v="19"/>
    <d v="2025-04-01T00:00:00"/>
    <x v="1"/>
    <b v="1"/>
    <m/>
    <x v="0"/>
    <x v="0"/>
    <s v="Informal"/>
    <n v="2"/>
    <m/>
    <n v="0"/>
    <x v="0"/>
    <s v="Activo"/>
    <s v="Activo"/>
  </r>
  <r>
    <s v="Acevedo Ramos, José de Jesús-abr-2025"/>
    <x v="44"/>
    <x v="19"/>
    <d v="2025-04-01T00:00:00"/>
    <x v="1"/>
    <b v="0"/>
    <m/>
    <x v="0"/>
    <x v="0"/>
    <m/>
    <n v="3"/>
    <m/>
    <n v="0"/>
    <x v="0"/>
    <s v=""/>
    <s v="Inactivo"/>
  </r>
  <r>
    <s v="Acevedo, María Antonia Martínez Alamilla de-abr-2025"/>
    <x v="45"/>
    <x v="19"/>
    <d v="2025-04-01T00:00:00"/>
    <x v="1"/>
    <b v="1"/>
    <m/>
    <x v="0"/>
    <x v="0"/>
    <m/>
    <n v="3"/>
    <m/>
    <n v="0"/>
    <x v="0"/>
    <s v="Activo"/>
    <s v="Activo"/>
  </r>
  <r>
    <s v="Bello, Reina-abr-2025"/>
    <x v="46"/>
    <x v="19"/>
    <d v="2025-04-01T00:00:00"/>
    <x v="1"/>
    <b v="1"/>
    <m/>
    <x v="0"/>
    <x v="0"/>
    <m/>
    <n v="3"/>
    <m/>
    <n v="0"/>
    <x v="0"/>
    <s v="Activo"/>
    <s v="Activo"/>
  </r>
  <r>
    <s v="Contreras, Elida-abr-2025"/>
    <x v="47"/>
    <x v="19"/>
    <d v="2025-04-01T00:00:00"/>
    <x v="1"/>
    <b v="1"/>
    <m/>
    <x v="2"/>
    <x v="68"/>
    <m/>
    <n v="3"/>
    <m/>
    <n v="0"/>
    <x v="0"/>
    <s v="Activo"/>
    <s v="Activo"/>
  </r>
  <r>
    <s v="Delgado Guerrero, María Magdalena-abr-2025"/>
    <x v="48"/>
    <x v="19"/>
    <d v="2025-04-01T00:00:00"/>
    <x v="1"/>
    <b v="1"/>
    <m/>
    <x v="0"/>
    <x v="0"/>
    <s v="Informal"/>
    <n v="3"/>
    <m/>
    <n v="0"/>
    <x v="0"/>
    <s v="Activo"/>
    <s v="Activo"/>
  </r>
  <r>
    <s v="Faz Castañeda, José Alfredo-abr-2025"/>
    <x v="49"/>
    <x v="19"/>
    <d v="2025-04-01T00:00:00"/>
    <x v="1"/>
    <b v="1"/>
    <m/>
    <x v="2"/>
    <x v="67"/>
    <m/>
    <n v="3"/>
    <m/>
    <n v="0"/>
    <x v="0"/>
    <s v="Activo"/>
    <s v="Activo"/>
  </r>
  <r>
    <s v="Faz, Marinela Castañeda Arteaga de-abr-2025"/>
    <x v="50"/>
    <x v="19"/>
    <d v="2025-04-01T00:00:00"/>
    <x v="1"/>
    <b v="1"/>
    <n v="4"/>
    <x v="1"/>
    <x v="49"/>
    <m/>
    <n v="3"/>
    <m/>
    <n v="0"/>
    <x v="28"/>
    <s v="Activo"/>
    <s v="Activo"/>
  </r>
  <r>
    <s v="Gámez Montoya, Abel-abr-2025"/>
    <x v="51"/>
    <x v="19"/>
    <d v="2025-04-01T00:00:00"/>
    <x v="1"/>
    <b v="1"/>
    <m/>
    <x v="0"/>
    <x v="0"/>
    <m/>
    <n v="3"/>
    <m/>
    <n v="0"/>
    <x v="0"/>
    <s v="Activo"/>
    <s v="Activo"/>
  </r>
  <r>
    <s v="Gámez, Viridiana de-abr-2025"/>
    <x v="52"/>
    <x v="19"/>
    <d v="2025-04-01T00:00:00"/>
    <x v="1"/>
    <b v="1"/>
    <m/>
    <x v="0"/>
    <x v="0"/>
    <m/>
    <n v="3"/>
    <m/>
    <n v="0"/>
    <x v="0"/>
    <s v="Activo"/>
    <s v="Activo"/>
  </r>
  <r>
    <s v="García Rodarte, Marco Antonio-abr-2025"/>
    <x v="53"/>
    <x v="19"/>
    <d v="2025-04-01T00:00:00"/>
    <x v="1"/>
    <b v="1"/>
    <m/>
    <x v="0"/>
    <x v="0"/>
    <m/>
    <n v="3"/>
    <m/>
    <n v="0"/>
    <x v="0"/>
    <s v="Activo"/>
    <s v="Activo"/>
  </r>
  <r>
    <s v="García, Rosa María Rodarte de-abr-2025"/>
    <x v="54"/>
    <x v="19"/>
    <d v="2025-04-01T00:00:00"/>
    <x v="1"/>
    <b v="1"/>
    <m/>
    <x v="0"/>
    <x v="0"/>
    <m/>
    <n v="3"/>
    <m/>
    <n v="0"/>
    <x v="0"/>
    <s v="Activo"/>
    <s v="Activo"/>
  </r>
  <r>
    <s v="Guerra, Lucy-abr-2025"/>
    <x v="55"/>
    <x v="19"/>
    <d v="2025-04-01T00:00:00"/>
    <x v="1"/>
    <b v="1"/>
    <m/>
    <x v="0"/>
    <x v="0"/>
    <m/>
    <n v="3"/>
    <m/>
    <n v="0"/>
    <x v="0"/>
    <s v="Activo"/>
    <s v="Activo"/>
  </r>
  <r>
    <s v="Lara Alemán, Linda Sarahí-abr-2025"/>
    <x v="56"/>
    <x v="19"/>
    <d v="2025-04-01T00:00:00"/>
    <x v="1"/>
    <b v="1"/>
    <m/>
    <x v="0"/>
    <x v="0"/>
    <m/>
    <n v="3"/>
    <m/>
    <n v="0"/>
    <x v="0"/>
    <s v="Activo"/>
    <s v="Activo"/>
  </r>
  <r>
    <s v="Lara Alemán, Maydi Merari-abr-2025"/>
    <x v="57"/>
    <x v="19"/>
    <d v="2025-04-01T00:00:00"/>
    <x v="1"/>
    <b v="1"/>
    <m/>
    <x v="0"/>
    <x v="0"/>
    <m/>
    <n v="3"/>
    <m/>
    <n v="0"/>
    <x v="0"/>
    <s v="Activo"/>
    <s v="Activo"/>
  </r>
  <r>
    <s v="Lara Enriquez, José Mario-abr-2025"/>
    <x v="58"/>
    <x v="19"/>
    <d v="2025-04-01T00:00:00"/>
    <x v="1"/>
    <b v="1"/>
    <m/>
    <x v="1"/>
    <x v="18"/>
    <s v="S. A. 35 hrs. Acreditadas: 25 hrs."/>
    <n v="3"/>
    <n v="35"/>
    <n v="25"/>
    <x v="2"/>
    <s v="Activo"/>
    <s v="Activo"/>
  </r>
  <r>
    <s v="Lara, María del Refugio Alemán de-abr-2025"/>
    <x v="59"/>
    <x v="19"/>
    <d v="2025-04-01T00:00:00"/>
    <x v="1"/>
    <b v="1"/>
    <m/>
    <x v="0"/>
    <x v="0"/>
    <m/>
    <n v="3"/>
    <m/>
    <n v="0"/>
    <x v="0"/>
    <s v="Activo"/>
    <s v="Activo"/>
  </r>
  <r>
    <s v="Molina Durán, Gloria-abr-2025"/>
    <x v="60"/>
    <x v="19"/>
    <d v="2025-04-01T00:00:00"/>
    <x v="1"/>
    <b v="1"/>
    <n v="5"/>
    <x v="1"/>
    <x v="56"/>
    <m/>
    <n v="3"/>
    <m/>
    <n v="0"/>
    <x v="36"/>
    <s v="Activo"/>
    <s v="Activo"/>
  </r>
  <r>
    <s v="Ordoñez, María de la Cruz Corona Zepeda de-abr-2025"/>
    <x v="61"/>
    <x v="19"/>
    <d v="2025-04-01T00:00:00"/>
    <x v="1"/>
    <b v="1"/>
    <m/>
    <x v="0"/>
    <x v="0"/>
    <m/>
    <n v="3"/>
    <m/>
    <n v="0"/>
    <x v="0"/>
    <s v="Activo"/>
    <s v="Activo"/>
  </r>
  <r>
    <s v="Peña, Eliezer-abr-2025"/>
    <x v="62"/>
    <x v="19"/>
    <d v="2025-04-01T00:00:00"/>
    <x v="1"/>
    <b v="1"/>
    <m/>
    <x v="0"/>
    <x v="0"/>
    <m/>
    <n v="3"/>
    <m/>
    <n v="0"/>
    <x v="0"/>
    <s v="Activo"/>
    <s v="Activo"/>
  </r>
  <r>
    <s v="Peña, Jessica de-abr-2025"/>
    <x v="63"/>
    <x v="19"/>
    <d v="2025-04-01T00:00:00"/>
    <x v="1"/>
    <b v="1"/>
    <m/>
    <x v="0"/>
    <x v="0"/>
    <m/>
    <n v="3"/>
    <m/>
    <n v="0"/>
    <x v="0"/>
    <s v="Activo"/>
    <s v="Activo"/>
  </r>
  <r>
    <s v="Peña, Víctor Axel-abr-2025"/>
    <x v="64"/>
    <x v="19"/>
    <d v="2025-04-01T00:00:00"/>
    <x v="1"/>
    <b v="0"/>
    <m/>
    <x v="0"/>
    <x v="0"/>
    <m/>
    <n v="3"/>
    <m/>
    <n v="0"/>
    <x v="0"/>
    <s v=""/>
    <s v="Inactivo"/>
  </r>
  <r>
    <s v="Rdz Salazar, Yaretzi-abr-2025"/>
    <x v="65"/>
    <x v="19"/>
    <d v="2025-04-01T00:00:00"/>
    <x v="1"/>
    <b v="0"/>
    <m/>
    <x v="0"/>
    <x v="0"/>
    <m/>
    <n v="3"/>
    <m/>
    <n v="0"/>
    <x v="0"/>
    <s v="Activo"/>
    <s v="Activo"/>
  </r>
  <r>
    <s v="Rebolloso, Perla-abr-2025"/>
    <x v="66"/>
    <x v="19"/>
    <d v="2025-04-01T00:00:00"/>
    <x v="1"/>
    <b v="1"/>
    <m/>
    <x v="0"/>
    <x v="0"/>
    <m/>
    <n v="3"/>
    <m/>
    <n v="0"/>
    <x v="0"/>
    <s v="Activo"/>
    <s v="Activo"/>
  </r>
  <r>
    <s v="Salazar, Alicia de-abr-2025"/>
    <x v="67"/>
    <x v="19"/>
    <d v="2025-04-01T00:00:00"/>
    <x v="1"/>
    <b v="1"/>
    <m/>
    <x v="0"/>
    <x v="0"/>
    <m/>
    <n v="3"/>
    <m/>
    <n v="0"/>
    <x v="0"/>
    <s v="Activo"/>
    <s v="Activo"/>
  </r>
  <r>
    <s v="Soto Morales, Magdaleno-abr-2025"/>
    <x v="68"/>
    <x v="19"/>
    <d v="2025-04-01T00:00:00"/>
    <x v="1"/>
    <b v="1"/>
    <m/>
    <x v="0"/>
    <x v="0"/>
    <m/>
    <n v="3"/>
    <m/>
    <n v="0"/>
    <x v="0"/>
    <s v="Activo"/>
    <s v="Activo"/>
  </r>
  <r>
    <s v="Soto, María Antonieta de-abr-2025"/>
    <x v="69"/>
    <x v="19"/>
    <d v="2025-04-01T00:00:00"/>
    <x v="1"/>
    <b v="1"/>
    <m/>
    <x v="0"/>
    <x v="0"/>
    <m/>
    <n v="3"/>
    <m/>
    <n v="0"/>
    <x v="0"/>
    <s v="Activo"/>
    <s v="Activo"/>
  </r>
  <r>
    <s v="Vidal Muñoz, Benjamín-abr-2025"/>
    <x v="70"/>
    <x v="19"/>
    <d v="2025-04-01T00:00:00"/>
    <x v="1"/>
    <b v="1"/>
    <n v="1"/>
    <x v="1"/>
    <x v="26"/>
    <m/>
    <n v="3"/>
    <m/>
    <n v="0"/>
    <x v="37"/>
    <s v="Activo"/>
    <s v="Activo"/>
  </r>
  <r>
    <s v="Vidal, María Teresa Villanueva Rodríguez de-abr-2025"/>
    <x v="71"/>
    <x v="19"/>
    <d v="2025-04-01T00:00:00"/>
    <x v="1"/>
    <b v="1"/>
    <m/>
    <x v="0"/>
    <x v="0"/>
    <m/>
    <n v="3"/>
    <m/>
    <n v="0"/>
    <x v="0"/>
    <s v="Activo"/>
    <s v="Activo"/>
  </r>
  <r>
    <s v="Zúñiga, Juanita-abr-2025"/>
    <x v="72"/>
    <x v="19"/>
    <d v="2025-04-01T00:00:00"/>
    <x v="1"/>
    <b v="1"/>
    <n v="1"/>
    <x v="2"/>
    <x v="43"/>
    <m/>
    <n v="3"/>
    <m/>
    <n v="0"/>
    <x v="0"/>
    <s v="Activo"/>
    <s v="Activo"/>
  </r>
  <r>
    <s v="Campos Solis, Octavia-abr-2025"/>
    <x v="73"/>
    <x v="19"/>
    <d v="2025-04-01T00:00:00"/>
    <x v="1"/>
    <b v="1"/>
    <m/>
    <x v="2"/>
    <x v="43"/>
    <m/>
    <n v="4"/>
    <m/>
    <n v="0"/>
    <x v="0"/>
    <s v="Activo"/>
    <s v="Activo"/>
  </r>
  <r>
    <s v="Carreón Galindo, Octavio-abr-2025"/>
    <x v="74"/>
    <x v="19"/>
    <d v="2025-04-01T00:00:00"/>
    <x v="1"/>
    <b v="1"/>
    <m/>
    <x v="0"/>
    <x v="0"/>
    <m/>
    <n v="4"/>
    <m/>
    <n v="0"/>
    <x v="0"/>
    <s v="Activo"/>
    <s v="Activo"/>
  </r>
  <r>
    <s v="Carreón, Karina Marlene Silva Gutiérrez de-abr-2025"/>
    <x v="75"/>
    <x v="19"/>
    <d v="2025-04-01T00:00:00"/>
    <x v="1"/>
    <b v="1"/>
    <m/>
    <x v="0"/>
    <x v="0"/>
    <m/>
    <n v="4"/>
    <m/>
    <n v="0"/>
    <x v="0"/>
    <s v="Activo"/>
    <s v="Activo"/>
  </r>
  <r>
    <s v="de la Fuente Gallardo, José Samuel-abr-2025"/>
    <x v="76"/>
    <x v="19"/>
    <d v="2025-04-01T00:00:00"/>
    <x v="1"/>
    <b v="1"/>
    <m/>
    <x v="0"/>
    <x v="0"/>
    <m/>
    <n v="4"/>
    <m/>
    <n v="0"/>
    <x v="0"/>
    <s v="Activo"/>
    <s v="Activo"/>
  </r>
  <r>
    <s v="de la Fuente, Leticia de-abr-2025"/>
    <x v="77"/>
    <x v="19"/>
    <d v="2025-04-01T00:00:00"/>
    <x v="1"/>
    <b v="1"/>
    <m/>
    <x v="0"/>
    <x v="0"/>
    <m/>
    <n v="4"/>
    <m/>
    <n v="0"/>
    <x v="0"/>
    <s v="Activo"/>
    <s v="Activo"/>
  </r>
  <r>
    <s v="de Santiago Marrero, María de la Luz-abr-2025"/>
    <x v="78"/>
    <x v="19"/>
    <d v="2025-04-01T00:00:00"/>
    <x v="1"/>
    <b v="1"/>
    <m/>
    <x v="0"/>
    <x v="0"/>
    <s v="Informal"/>
    <n v="4"/>
    <m/>
    <n v="0"/>
    <x v="0"/>
    <s v="Activo"/>
    <s v="Activo"/>
  </r>
  <r>
    <s v="Garza Rodríguez, Daniel-abr-2025"/>
    <x v="79"/>
    <x v="19"/>
    <d v="2025-04-01T00:00:00"/>
    <x v="1"/>
    <b v="1"/>
    <n v="2"/>
    <x v="1"/>
    <x v="34"/>
    <m/>
    <n v="4"/>
    <m/>
    <n v="0"/>
    <x v="12"/>
    <s v="Activo"/>
    <s v="Activo"/>
  </r>
  <r>
    <s v="Garza Salazar, Olivia-abr-2025"/>
    <x v="80"/>
    <x v="19"/>
    <d v="2025-04-01T00:00:00"/>
    <x v="1"/>
    <b v="1"/>
    <m/>
    <x v="0"/>
    <x v="0"/>
    <m/>
    <n v="4"/>
    <m/>
    <n v="0"/>
    <x v="0"/>
    <s v="Activo"/>
    <s v="Activo"/>
  </r>
  <r>
    <s v="Garza, María Magdalena Coronado Salas de-abr-2025"/>
    <x v="81"/>
    <x v="19"/>
    <d v="2025-04-01T00:00:00"/>
    <x v="1"/>
    <b v="1"/>
    <n v="2"/>
    <x v="1"/>
    <x v="55"/>
    <m/>
    <n v="4"/>
    <m/>
    <n v="0"/>
    <x v="4"/>
    <s v="Activo"/>
    <s v="Activo"/>
  </r>
  <r>
    <s v="Marroquín Villarreal, José Alben-abr-2025"/>
    <x v="82"/>
    <x v="19"/>
    <d v="2025-04-01T00:00:00"/>
    <x v="1"/>
    <b v="1"/>
    <m/>
    <x v="0"/>
    <x v="0"/>
    <m/>
    <n v="4"/>
    <m/>
    <n v="0"/>
    <x v="0"/>
    <s v="Activo"/>
    <s v="Activo"/>
  </r>
  <r>
    <s v="Marroquín, Maria de Jesús Sánchez de-abr-2025"/>
    <x v="83"/>
    <x v="19"/>
    <d v="2025-04-01T00:00:00"/>
    <x v="1"/>
    <b v="1"/>
    <m/>
    <x v="0"/>
    <x v="0"/>
    <m/>
    <n v="4"/>
    <m/>
    <n v="0"/>
    <x v="0"/>
    <s v="Activo"/>
    <s v="Activo"/>
  </r>
  <r>
    <s v="Martínez Rodríguez, María del Socorro-abr-2025"/>
    <x v="84"/>
    <x v="19"/>
    <d v="2025-04-01T00:00:00"/>
    <x v="1"/>
    <b v="1"/>
    <m/>
    <x v="0"/>
    <x v="0"/>
    <m/>
    <n v="4"/>
    <m/>
    <n v="0"/>
    <x v="0"/>
    <s v="Activo"/>
    <s v="Activo"/>
  </r>
  <r>
    <s v="Medina Moreno, Daniel-abr-2025"/>
    <x v="85"/>
    <x v="19"/>
    <d v="2025-04-01T00:00:00"/>
    <x v="1"/>
    <b v="1"/>
    <n v="1"/>
    <x v="0"/>
    <x v="0"/>
    <m/>
    <n v="4"/>
    <m/>
    <n v="0"/>
    <x v="0"/>
    <s v="Activo"/>
    <s v="Activo"/>
  </r>
  <r>
    <s v="Medina Oviedo, Scarlett Scilanie-abr-2025"/>
    <x v="86"/>
    <x v="19"/>
    <d v="2025-04-01T00:00:00"/>
    <x v="1"/>
    <b v="1"/>
    <m/>
    <x v="0"/>
    <x v="0"/>
    <m/>
    <n v="4"/>
    <m/>
    <n v="0"/>
    <x v="0"/>
    <s v="Activo"/>
    <s v="Activo"/>
  </r>
  <r>
    <s v="Medina, Priscila Raquel Oviedo Canizales de-abr-2025"/>
    <x v="87"/>
    <x v="19"/>
    <d v="2025-04-01T00:00:00"/>
    <x v="1"/>
    <b v="1"/>
    <n v="1"/>
    <x v="1"/>
    <x v="18"/>
    <m/>
    <n v="4"/>
    <m/>
    <n v="0"/>
    <x v="13"/>
    <s v="Activo"/>
    <s v="Activo"/>
  </r>
  <r>
    <s v="Méndez Pardo, Jesús-abr-2025"/>
    <x v="88"/>
    <x v="19"/>
    <d v="2025-04-01T00:00:00"/>
    <x v="1"/>
    <b v="1"/>
    <m/>
    <x v="0"/>
    <x v="0"/>
    <m/>
    <n v="4"/>
    <m/>
    <n v="0"/>
    <x v="0"/>
    <s v="Activo"/>
    <s v="Activo"/>
  </r>
  <r>
    <s v="Méndez, María Enriqueta García Estrada de-abr-2025"/>
    <x v="89"/>
    <x v="19"/>
    <d v="2025-04-01T00:00:00"/>
    <x v="1"/>
    <b v="1"/>
    <m/>
    <x v="0"/>
    <x v="0"/>
    <m/>
    <n v="4"/>
    <m/>
    <n v="0"/>
    <x v="0"/>
    <s v="Activo"/>
    <s v="Activo"/>
  </r>
  <r>
    <s v="Olguín Rodríguez, Josué Emmanuel-abr-2025"/>
    <x v="106"/>
    <x v="19"/>
    <d v="2025-04-01T00:00:00"/>
    <x v="1"/>
    <b v="1"/>
    <m/>
    <x v="0"/>
    <x v="0"/>
    <s v="Informal"/>
    <n v="4"/>
    <m/>
    <n v="0"/>
    <x v="0"/>
    <s v="Activo"/>
    <s v="Activo"/>
  </r>
  <r>
    <s v="Olivo Rico, Oziel Rosendo-abr-2025"/>
    <x v="108"/>
    <x v="19"/>
    <d v="2025-04-01T00:00:00"/>
    <x v="1"/>
    <b v="0"/>
    <m/>
    <x v="0"/>
    <x v="0"/>
    <m/>
    <n v="4"/>
    <m/>
    <n v="0"/>
    <x v="0"/>
    <s v=""/>
    <s v="Inactivo"/>
  </r>
  <r>
    <s v="Olivo, Diana Elizabeth Marroquín de-abr-2025"/>
    <x v="90"/>
    <x v="19"/>
    <d v="2025-04-01T00:00:00"/>
    <x v="1"/>
    <b v="1"/>
    <m/>
    <x v="0"/>
    <x v="0"/>
    <m/>
    <n v="4"/>
    <m/>
    <n v="0"/>
    <x v="0"/>
    <s v="Activo"/>
    <s v="Activo"/>
  </r>
  <r>
    <s v="Paisano Torres, María de Lourdes-abr-2025"/>
    <x v="97"/>
    <x v="19"/>
    <d v="2025-04-01T00:00:00"/>
    <x v="1"/>
    <b v="1"/>
    <m/>
    <x v="0"/>
    <x v="0"/>
    <m/>
    <n v="4"/>
    <m/>
    <n v="0"/>
    <x v="0"/>
    <s v="Activo"/>
    <s v="Activo"/>
  </r>
  <r>
    <s v="Puebla Martínez, Luis Octavio-abr-2025"/>
    <x v="91"/>
    <x v="19"/>
    <d v="2025-04-01T00:00:00"/>
    <x v="1"/>
    <b v="1"/>
    <m/>
    <x v="0"/>
    <x v="0"/>
    <m/>
    <n v="4"/>
    <m/>
    <n v="0"/>
    <x v="0"/>
    <s v="Activo"/>
    <s v="Activo"/>
  </r>
  <r>
    <s v="Sifuentes, Irene Salas Álvarez de-abr-2025"/>
    <x v="92"/>
    <x v="19"/>
    <d v="2025-04-01T00:00:00"/>
    <x v="1"/>
    <b v="1"/>
    <n v="1"/>
    <x v="1"/>
    <x v="37"/>
    <m/>
    <n v="4"/>
    <m/>
    <n v="0"/>
    <x v="67"/>
    <s v="Activo"/>
    <s v="Activo"/>
  </r>
  <r>
    <s v="Silva, Luis-abr-2025"/>
    <x v="93"/>
    <x v="19"/>
    <d v="2025-04-01T00:00:00"/>
    <x v="1"/>
    <b v="0"/>
    <m/>
    <x v="0"/>
    <x v="0"/>
    <m/>
    <n v="4"/>
    <m/>
    <n v="0"/>
    <x v="0"/>
    <s v=""/>
    <s v="Inactivo"/>
  </r>
  <r>
    <s v="Silva, Patricia de-abr-2025"/>
    <x v="94"/>
    <x v="19"/>
    <d v="2025-04-01T00:00:00"/>
    <x v="1"/>
    <b v="1"/>
    <m/>
    <x v="0"/>
    <x v="0"/>
    <m/>
    <n v="4"/>
    <m/>
    <n v="0"/>
    <x v="0"/>
    <s v="Activo"/>
    <s v="Activo"/>
  </r>
  <r>
    <s v="Zamudio, Dolores García de-abr-2025"/>
    <x v="95"/>
    <x v="19"/>
    <d v="2025-04-01T00:00:00"/>
    <x v="1"/>
    <b v="1"/>
    <m/>
    <x v="0"/>
    <x v="0"/>
    <m/>
    <n v="4"/>
    <m/>
    <n v="0"/>
    <x v="0"/>
    <s v="Activo"/>
    <s v="Activo"/>
  </r>
  <r>
    <s v="Zamudio, Dulce-abr-2025"/>
    <x v="96"/>
    <x v="19"/>
    <d v="2025-04-01T00:00:00"/>
    <x v="1"/>
    <b v="1"/>
    <m/>
    <x v="0"/>
    <x v="0"/>
    <m/>
    <n v="4"/>
    <m/>
    <n v="0"/>
    <x v="0"/>
    <s v="Activo"/>
    <s v="Activo"/>
  </r>
  <r>
    <s v="Almaráz Bocanegra, Silvino-may-2025"/>
    <x v="0"/>
    <x v="20"/>
    <d v="2025-05-01T00:00:00"/>
    <x v="1"/>
    <b v="1"/>
    <m/>
    <x v="0"/>
    <x v="0"/>
    <m/>
    <n v="1"/>
    <m/>
    <n v="0"/>
    <x v="0"/>
    <s v="Activo"/>
    <s v="Activo"/>
  </r>
  <r>
    <s v="Carriega, Flor de-may-2025"/>
    <x v="1"/>
    <x v="20"/>
    <d v="2025-06-01T00:00:00"/>
    <x v="1"/>
    <b v="1"/>
    <m/>
    <x v="0"/>
    <x v="0"/>
    <m/>
    <n v="1"/>
    <m/>
    <n v="0"/>
    <x v="0"/>
    <s v="Activo"/>
    <s v="Activo"/>
  </r>
  <r>
    <s v="Castro Moreno, Modesto-may-2025"/>
    <x v="2"/>
    <x v="20"/>
    <d v="2025-05-01T00:00:00"/>
    <x v="1"/>
    <b v="1"/>
    <m/>
    <x v="0"/>
    <x v="0"/>
    <m/>
    <n v="1"/>
    <m/>
    <n v="0"/>
    <x v="0"/>
    <s v="Activo"/>
    <s v="Activo"/>
  </r>
  <r>
    <s v="Castro, Blanca Estela Navarro Pimentel de-may-2025"/>
    <x v="3"/>
    <x v="20"/>
    <d v="2025-05-01T00:00:00"/>
    <x v="1"/>
    <b v="1"/>
    <m/>
    <x v="0"/>
    <x v="0"/>
    <m/>
    <n v="1"/>
    <m/>
    <n v="0"/>
    <x v="0"/>
    <s v="Activo"/>
    <s v="Activo"/>
  </r>
  <r>
    <s v="Chávez Castillo, René-may-2025"/>
    <x v="100"/>
    <x v="20"/>
    <d v="2025-05-01T00:00:00"/>
    <x v="1"/>
    <b v="0"/>
    <m/>
    <x v="0"/>
    <x v="0"/>
    <m/>
    <n v="1"/>
    <m/>
    <n v="0"/>
    <x v="0"/>
    <s v="Inactivo"/>
    <s v="Inactivo"/>
  </r>
  <r>
    <s v="Chávez, Karina de-may-2025"/>
    <x v="101"/>
    <x v="20"/>
    <d v="2025-05-01T00:00:00"/>
    <x v="1"/>
    <b v="0"/>
    <m/>
    <x v="0"/>
    <x v="0"/>
    <m/>
    <e v="#N/A"/>
    <m/>
    <n v="0"/>
    <x v="0"/>
    <s v="Inactivo"/>
    <s v="Inactivo"/>
  </r>
  <r>
    <s v="García, Alicia Martínez de-may-2025"/>
    <x v="4"/>
    <x v="20"/>
    <d v="2025-05-01T00:00:00"/>
    <x v="1"/>
    <b v="1"/>
    <m/>
    <x v="0"/>
    <x v="0"/>
    <m/>
    <n v="1"/>
    <m/>
    <n v="0"/>
    <x v="0"/>
    <s v="Activo"/>
    <s v="Activo"/>
  </r>
  <r>
    <s v="García, Mayra-may-2025"/>
    <x v="5"/>
    <x v="20"/>
    <d v="2025-05-01T00:00:00"/>
    <x v="1"/>
    <b v="1"/>
    <m/>
    <x v="0"/>
    <x v="0"/>
    <m/>
    <n v="1"/>
    <m/>
    <n v="0"/>
    <x v="0"/>
    <s v="Activo"/>
    <s v="Activo"/>
  </r>
  <r>
    <s v="Garnica Treviño, Irma-may-2025"/>
    <x v="6"/>
    <x v="20"/>
    <d v="2025-05-01T00:00:00"/>
    <x v="1"/>
    <b v="1"/>
    <m/>
    <x v="0"/>
    <x v="0"/>
    <m/>
    <n v="1"/>
    <m/>
    <n v="0"/>
    <x v="0"/>
    <s v="Activo"/>
    <s v="Activo"/>
  </r>
  <r>
    <s v="Guzmán, Luis-may-2025"/>
    <x v="7"/>
    <x v="20"/>
    <d v="2025-05-01T00:00:00"/>
    <x v="1"/>
    <b v="0"/>
    <m/>
    <x v="0"/>
    <x v="0"/>
    <m/>
    <n v="1"/>
    <m/>
    <n v="0"/>
    <x v="0"/>
    <s v="Activo"/>
    <s v="Activo"/>
  </r>
  <r>
    <s v="Hernández Arellano, Eligio-may-2025"/>
    <x v="8"/>
    <x v="20"/>
    <d v="2025-05-01T00:00:00"/>
    <x v="1"/>
    <b v="1"/>
    <n v="3"/>
    <x v="2"/>
    <x v="55"/>
    <s v="Precursor auxiliar de continuo"/>
    <n v="1"/>
    <m/>
    <n v="0"/>
    <x v="0"/>
    <s v="Activo"/>
    <s v="Activo"/>
  </r>
  <r>
    <s v="Hernández Arteaga, Sarai-may-2025"/>
    <x v="109"/>
    <x v="20"/>
    <d v="2025-05-01T00:00:00"/>
    <x v="1"/>
    <b v="1"/>
    <m/>
    <x v="0"/>
    <x v="0"/>
    <m/>
    <n v="1"/>
    <m/>
    <n v="0"/>
    <x v="0"/>
    <s v="Activo"/>
    <s v="Activo"/>
  </r>
  <r>
    <s v="Ledezma Lucio, Anita-may-2025"/>
    <x v="9"/>
    <x v="20"/>
    <d v="2025-05-01T00:00:00"/>
    <x v="1"/>
    <b v="1"/>
    <m/>
    <x v="0"/>
    <x v="0"/>
    <m/>
    <n v="1"/>
    <m/>
    <n v="0"/>
    <x v="0"/>
    <s v="Activo"/>
    <s v="Activo"/>
  </r>
  <r>
    <s v="Méndez, Javier-may-2025"/>
    <x v="107"/>
    <x v="20"/>
    <d v="2025-05-01T00:00:00"/>
    <x v="1"/>
    <b v="0"/>
    <m/>
    <x v="0"/>
    <x v="0"/>
    <m/>
    <n v="1"/>
    <m/>
    <n v="0"/>
    <x v="0"/>
    <s v="Inactivo"/>
    <s v="Inactivo"/>
  </r>
  <r>
    <s v="Poblano, Alicia de-may-2025"/>
    <x v="10"/>
    <x v="20"/>
    <d v="2025-05-01T00:00:00"/>
    <x v="1"/>
    <b v="1"/>
    <m/>
    <x v="0"/>
    <x v="0"/>
    <m/>
    <n v="1"/>
    <m/>
    <n v="0"/>
    <x v="0"/>
    <s v="Activo"/>
    <s v="Activo"/>
  </r>
  <r>
    <s v="Poblano, José Aarón-may-2025"/>
    <x v="11"/>
    <x v="20"/>
    <d v="2025-05-01T00:00:00"/>
    <x v="1"/>
    <b v="1"/>
    <m/>
    <x v="0"/>
    <x v="0"/>
    <m/>
    <n v="1"/>
    <m/>
    <n v="0"/>
    <x v="0"/>
    <s v="Activo"/>
    <s v="Activo"/>
  </r>
  <r>
    <s v="Reta Salas, Raymundo-may-2025"/>
    <x v="12"/>
    <x v="20"/>
    <d v="2025-06-01T00:00:00"/>
    <x v="1"/>
    <b v="1"/>
    <m/>
    <x v="0"/>
    <x v="0"/>
    <m/>
    <n v="1"/>
    <m/>
    <n v="0"/>
    <x v="0"/>
    <s v="Activo"/>
    <s v="Activo"/>
  </r>
  <r>
    <s v="Reta, Claudia Jael Elizondo Vázquez de-may-2025"/>
    <x v="13"/>
    <x v="20"/>
    <d v="2025-06-01T00:00:00"/>
    <x v="1"/>
    <b v="1"/>
    <m/>
    <x v="0"/>
    <x v="0"/>
    <m/>
    <n v="1"/>
    <m/>
    <n v="0"/>
    <x v="0"/>
    <s v="Activo"/>
    <s v="Activo"/>
  </r>
  <r>
    <s v="Reta, Ricardo-may-2025"/>
    <x v="14"/>
    <x v="20"/>
    <d v="2025-06-01T00:00:00"/>
    <x v="1"/>
    <b v="1"/>
    <m/>
    <x v="0"/>
    <x v="0"/>
    <m/>
    <n v="1"/>
    <m/>
    <n v="0"/>
    <x v="0"/>
    <s v="Activo"/>
    <s v="Activo"/>
  </r>
  <r>
    <s v="Rocha, Aylin-may-2025"/>
    <x v="98"/>
    <x v="20"/>
    <d v="2025-05-01T00:00:00"/>
    <x v="1"/>
    <b v="1"/>
    <m/>
    <x v="0"/>
    <x v="0"/>
    <m/>
    <n v="1"/>
    <m/>
    <n v="0"/>
    <x v="0"/>
    <s v="Activo"/>
    <s v="Activo"/>
  </r>
  <r>
    <s v="Rocha, Dulce de-may-2025"/>
    <x v="15"/>
    <x v="20"/>
    <d v="2025-05-01T00:00:00"/>
    <x v="1"/>
    <b v="1"/>
    <m/>
    <x v="0"/>
    <x v="0"/>
    <m/>
    <n v="1"/>
    <m/>
    <n v="0"/>
    <x v="0"/>
    <s v="Activo"/>
    <s v="Activo"/>
  </r>
  <r>
    <s v="Rocha, Yusepe-may-2025"/>
    <x v="16"/>
    <x v="20"/>
    <d v="2025-05-01T00:00:00"/>
    <x v="1"/>
    <b v="1"/>
    <m/>
    <x v="0"/>
    <x v="0"/>
    <m/>
    <n v="1"/>
    <m/>
    <n v="0"/>
    <x v="0"/>
    <s v="Activo"/>
    <s v="Activo"/>
  </r>
  <r>
    <s v="Rosas, Alejandra Zamudio de-may-2025"/>
    <x v="17"/>
    <x v="20"/>
    <d v="2025-05-01T00:00:00"/>
    <x v="1"/>
    <b v="1"/>
    <m/>
    <x v="0"/>
    <x v="0"/>
    <m/>
    <n v="1"/>
    <m/>
    <n v="0"/>
    <x v="0"/>
    <s v="Activo"/>
    <s v="Activo"/>
  </r>
  <r>
    <s v="Salazar Chavarría, Guadalupe-may-2025"/>
    <x v="102"/>
    <x v="20"/>
    <d v="2025-05-01T00:00:00"/>
    <x v="1"/>
    <b v="1"/>
    <m/>
    <x v="2"/>
    <x v="75"/>
    <s v="Precursor auxiliar de continuo"/>
    <n v="1"/>
    <m/>
    <n v="0"/>
    <x v="0"/>
    <s v="Activo"/>
    <s v="Activo"/>
  </r>
  <r>
    <s v="Soria Liguez, Jaime-may-2025"/>
    <x v="18"/>
    <x v="20"/>
    <d v="2025-05-01T00:00:00"/>
    <x v="1"/>
    <b v="1"/>
    <n v="2"/>
    <x v="1"/>
    <x v="23"/>
    <m/>
    <n v="1"/>
    <m/>
    <n v="0"/>
    <x v="7"/>
    <s v="Activo"/>
    <s v="Activo"/>
  </r>
  <r>
    <s v="Soria Orozco, Guillermo Andrés-may-2025"/>
    <x v="19"/>
    <x v="20"/>
    <d v="2025-05-01T00:00:00"/>
    <x v="1"/>
    <b v="1"/>
    <m/>
    <x v="0"/>
    <x v="0"/>
    <m/>
    <n v="1"/>
    <m/>
    <n v="0"/>
    <x v="0"/>
    <s v="Activo"/>
    <s v="Activo"/>
  </r>
  <r>
    <s v="Soria, Delia Ortega de-may-2025"/>
    <x v="20"/>
    <x v="20"/>
    <d v="2025-05-01T00:00:00"/>
    <x v="1"/>
    <b v="1"/>
    <n v="2"/>
    <x v="1"/>
    <x v="34"/>
    <m/>
    <n v="1"/>
    <m/>
    <n v="0"/>
    <x v="12"/>
    <s v="Activo"/>
    <s v="Activo"/>
  </r>
  <r>
    <s v="Vázquez, Isabel Herrera de-may-2025"/>
    <x v="21"/>
    <x v="20"/>
    <d v="2025-05-01T00:00:00"/>
    <x v="1"/>
    <b v="1"/>
    <m/>
    <x v="0"/>
    <x v="0"/>
    <m/>
    <n v="1"/>
    <m/>
    <n v="0"/>
    <x v="0"/>
    <s v="Activo"/>
    <s v="Activo"/>
  </r>
  <r>
    <s v="Zamudio García, Thalía Elizabeth-may-2025"/>
    <x v="22"/>
    <x v="20"/>
    <d v="2025-05-01T00:00:00"/>
    <x v="1"/>
    <b v="1"/>
    <m/>
    <x v="0"/>
    <x v="0"/>
    <m/>
    <n v="1"/>
    <m/>
    <n v="0"/>
    <x v="0"/>
    <s v="Activo"/>
    <s v="Activo"/>
  </r>
  <r>
    <s v="Blanco, Isabel-may-2025"/>
    <x v="23"/>
    <x v="20"/>
    <d v="2025-05-01T00:00:00"/>
    <x v="1"/>
    <b v="1"/>
    <m/>
    <x v="0"/>
    <x v="0"/>
    <m/>
    <n v="2"/>
    <m/>
    <n v="0"/>
    <x v="0"/>
    <s v="Activo"/>
    <s v="Activo"/>
  </r>
  <r>
    <s v="Ceballos, Daniel-may-2025"/>
    <x v="103"/>
    <x v="20"/>
    <d v="2025-05-01T00:00:00"/>
    <x v="1"/>
    <b v="0"/>
    <m/>
    <x v="0"/>
    <x v="0"/>
    <m/>
    <n v="2"/>
    <m/>
    <n v="0"/>
    <x v="0"/>
    <s v="Inactivo"/>
    <s v="Inactivo"/>
  </r>
  <r>
    <s v="Dávila Cardiel, Isabella Giselle-may-2025"/>
    <x v="99"/>
    <x v="20"/>
    <d v="2025-05-01T00:00:00"/>
    <x v="1"/>
    <b v="0"/>
    <m/>
    <x v="0"/>
    <x v="0"/>
    <m/>
    <n v="2"/>
    <m/>
    <n v="0"/>
    <x v="0"/>
    <s v="Activo"/>
    <s v="Activo"/>
  </r>
  <r>
    <s v="Dávila, Karina Berenice Cardiel Mendoza de-may-2025"/>
    <x v="104"/>
    <x v="20"/>
    <d v="2025-05-01T00:00:00"/>
    <x v="1"/>
    <b v="0"/>
    <m/>
    <x v="0"/>
    <x v="0"/>
    <m/>
    <n v="2"/>
    <m/>
    <n v="0"/>
    <x v="0"/>
    <s v="Inactivo"/>
    <s v="Inactivo"/>
  </r>
  <r>
    <s v="Dionisio-may-2025"/>
    <x v="105"/>
    <x v="20"/>
    <d v="2025-05-01T00:00:00"/>
    <x v="1"/>
    <b v="1"/>
    <m/>
    <x v="0"/>
    <x v="0"/>
    <s v="Informal"/>
    <n v="2"/>
    <m/>
    <n v="0"/>
    <x v="0"/>
    <s v="Activo"/>
    <s v="Activo"/>
  </r>
  <r>
    <s v="Diosdado Torres, Margarita-may-2025"/>
    <x v="24"/>
    <x v="20"/>
    <d v="2025-05-01T00:00:00"/>
    <x v="1"/>
    <b v="1"/>
    <m/>
    <x v="0"/>
    <x v="0"/>
    <m/>
    <n v="2"/>
    <m/>
    <n v="0"/>
    <x v="0"/>
    <s v="Activo"/>
    <s v="Activo"/>
  </r>
  <r>
    <s v="Gaytán Diosdado, Gloria-may-2025"/>
    <x v="25"/>
    <x v="20"/>
    <d v="2025-05-01T00:00:00"/>
    <x v="1"/>
    <b v="1"/>
    <m/>
    <x v="0"/>
    <x v="0"/>
    <m/>
    <n v="2"/>
    <m/>
    <n v="0"/>
    <x v="0"/>
    <s v="Activo"/>
    <s v="Activo"/>
  </r>
  <r>
    <s v="Lázaro, Patricia de-may-2025"/>
    <x v="26"/>
    <x v="20"/>
    <d v="2025-05-01T00:00:00"/>
    <x v="1"/>
    <b v="1"/>
    <m/>
    <x v="2"/>
    <x v="16"/>
    <m/>
    <n v="2"/>
    <m/>
    <n v="0"/>
    <x v="0"/>
    <s v="Activo"/>
    <s v="Activo"/>
  </r>
  <r>
    <s v="Liñán Cortina, Julia-may-2025"/>
    <x v="27"/>
    <x v="20"/>
    <d v="2025-05-01T00:00:00"/>
    <x v="1"/>
    <b v="1"/>
    <n v="2"/>
    <x v="1"/>
    <x v="26"/>
    <s v="S. S. 24 hrs. Acreditadas: 14 hrs."/>
    <n v="2"/>
    <n v="24"/>
    <n v="14"/>
    <x v="2"/>
    <s v="Activo"/>
    <s v="Activo"/>
  </r>
  <r>
    <s v="Martínez, Guadalupe de-may-2025"/>
    <x v="28"/>
    <x v="20"/>
    <d v="2025-05-01T00:00:00"/>
    <x v="1"/>
    <b v="1"/>
    <m/>
    <x v="0"/>
    <x v="0"/>
    <m/>
    <n v="2"/>
    <m/>
    <n v="0"/>
    <x v="0"/>
    <s v="Activo"/>
    <s v="Activo"/>
  </r>
  <r>
    <s v="Martínez, Jesús Iván-may-2025"/>
    <x v="29"/>
    <x v="20"/>
    <d v="2025-05-01T00:00:00"/>
    <x v="1"/>
    <b v="0"/>
    <m/>
    <x v="0"/>
    <x v="0"/>
    <m/>
    <n v="2"/>
    <m/>
    <n v="0"/>
    <x v="0"/>
    <s v="Inactivo"/>
    <s v="Inactivo"/>
  </r>
  <r>
    <s v="Medina Torres, Juan-may-2025"/>
    <x v="30"/>
    <x v="20"/>
    <d v="2025-05-01T00:00:00"/>
    <x v="1"/>
    <b v="1"/>
    <m/>
    <x v="0"/>
    <x v="0"/>
    <m/>
    <n v="2"/>
    <m/>
    <n v="0"/>
    <x v="0"/>
    <s v="Activo"/>
    <s v="Activo"/>
  </r>
  <r>
    <s v="Medina, María Luisa Rodríguez Ornelas de-may-2025"/>
    <x v="31"/>
    <x v="20"/>
    <d v="2025-05-01T00:00:00"/>
    <x v="1"/>
    <b v="1"/>
    <m/>
    <x v="0"/>
    <x v="0"/>
    <m/>
    <n v="2"/>
    <m/>
    <n v="0"/>
    <x v="0"/>
    <s v="Activo"/>
    <s v="Activo"/>
  </r>
  <r>
    <s v="Nieto, Alejandra de-may-2025"/>
    <x v="32"/>
    <x v="20"/>
    <d v="2025-05-01T00:00:00"/>
    <x v="1"/>
    <b v="1"/>
    <m/>
    <x v="0"/>
    <x v="0"/>
    <m/>
    <n v="2"/>
    <m/>
    <n v="0"/>
    <x v="0"/>
    <s v="Activo"/>
    <s v="Activo"/>
  </r>
  <r>
    <s v="Orduño Garza, Juan-may-2025"/>
    <x v="33"/>
    <x v="20"/>
    <d v="2025-05-01T00:00:00"/>
    <x v="1"/>
    <b v="1"/>
    <m/>
    <x v="0"/>
    <x v="0"/>
    <m/>
    <n v="2"/>
    <m/>
    <n v="0"/>
    <x v="0"/>
    <s v="Activo"/>
    <s v="Activo"/>
  </r>
  <r>
    <s v="Orduño Molina, Jerome-may-2025"/>
    <x v="34"/>
    <x v="20"/>
    <d v="2025-05-01T00:00:00"/>
    <x v="1"/>
    <b v="1"/>
    <m/>
    <x v="0"/>
    <x v="0"/>
    <m/>
    <n v="2"/>
    <m/>
    <n v="0"/>
    <x v="0"/>
    <s v="Activo"/>
    <s v="Activo"/>
  </r>
  <r>
    <s v="Orduño Molina, Jonathan Israel-may-2025"/>
    <x v="35"/>
    <x v="20"/>
    <d v="2025-05-01T00:00:00"/>
    <x v="1"/>
    <b v="1"/>
    <m/>
    <x v="1"/>
    <x v="44"/>
    <m/>
    <n v="2"/>
    <m/>
    <n v="0"/>
    <x v="23"/>
    <s v="Activo"/>
    <s v="Activo"/>
  </r>
  <r>
    <s v="Orduño, Debany Cortinas Delgadillo de-may-2025"/>
    <x v="36"/>
    <x v="20"/>
    <d v="2025-05-01T00:00:00"/>
    <x v="1"/>
    <b v="1"/>
    <n v="1"/>
    <x v="1"/>
    <x v="29"/>
    <m/>
    <n v="2"/>
    <m/>
    <n v="0"/>
    <x v="55"/>
    <s v="Activo"/>
    <s v="Activo"/>
  </r>
  <r>
    <s v="Orduño, Joshua-may-2025"/>
    <x v="37"/>
    <x v="20"/>
    <d v="2025-05-01T00:00:00"/>
    <x v="1"/>
    <b v="1"/>
    <m/>
    <x v="0"/>
    <x v="0"/>
    <m/>
    <n v="2"/>
    <m/>
    <n v="0"/>
    <x v="0"/>
    <s v="Activo"/>
    <s v="Activo"/>
  </r>
  <r>
    <s v="Orduño, Nora de-may-2025"/>
    <x v="38"/>
    <x v="20"/>
    <d v="2025-05-01T00:00:00"/>
    <x v="1"/>
    <b v="1"/>
    <m/>
    <x v="0"/>
    <x v="0"/>
    <m/>
    <n v="2"/>
    <m/>
    <n v="0"/>
    <x v="0"/>
    <s v="Activo"/>
    <s v="Activo"/>
  </r>
  <r>
    <s v="Robles, Teresa-may-2025"/>
    <x v="39"/>
    <x v="20"/>
    <d v="2025-06-01T00:00:00"/>
    <x v="1"/>
    <b v="1"/>
    <m/>
    <x v="0"/>
    <x v="0"/>
    <m/>
    <n v="2"/>
    <m/>
    <n v="0"/>
    <x v="0"/>
    <s v="Activo"/>
    <s v="Activo"/>
  </r>
  <r>
    <s v="Rodríguez, Bertha-may-2025"/>
    <x v="40"/>
    <x v="20"/>
    <d v="2025-05-01T00:00:00"/>
    <x v="1"/>
    <b v="1"/>
    <m/>
    <x v="0"/>
    <x v="0"/>
    <s v="Informal"/>
    <n v="2"/>
    <m/>
    <n v="0"/>
    <x v="0"/>
    <s v="Activo"/>
    <s v="Activo"/>
  </r>
  <r>
    <s v="Ruíz Aldaco, Alan Israel-may-2025"/>
    <x v="41"/>
    <x v="20"/>
    <d v="2025-05-01T00:00:00"/>
    <x v="1"/>
    <b v="1"/>
    <m/>
    <x v="1"/>
    <x v="53"/>
    <s v="S. S. 32 hrs. Acreditadas: 15 hrs."/>
    <n v="2"/>
    <n v="32"/>
    <n v="15"/>
    <x v="2"/>
    <s v="Activo"/>
    <s v="Activo"/>
  </r>
  <r>
    <s v="Ruíz, Merary Rubí Sánchez Sosa de-may-2025"/>
    <x v="42"/>
    <x v="20"/>
    <d v="2025-05-01T00:00:00"/>
    <x v="1"/>
    <b v="1"/>
    <n v="4"/>
    <x v="1"/>
    <x v="51"/>
    <s v="S. S. 16 hrs. Acreditadas: 0 hrs."/>
    <n v="2"/>
    <n v="16"/>
    <n v="0"/>
    <x v="29"/>
    <s v="Activo"/>
    <s v="Activo"/>
  </r>
  <r>
    <s v="Serrano, Beatriz Adriana Vázquez Reynoso de-may-2025"/>
    <x v="43"/>
    <x v="20"/>
    <d v="2025-05-01T00:00:00"/>
    <x v="1"/>
    <b v="1"/>
    <m/>
    <x v="0"/>
    <x v="0"/>
    <s v="Informal"/>
    <n v="2"/>
    <m/>
    <n v="0"/>
    <x v="0"/>
    <s v="Activo"/>
    <s v="Activo"/>
  </r>
  <r>
    <s v="Acevedo Ramos, José de Jesús-may-2025"/>
    <x v="44"/>
    <x v="20"/>
    <d v="2025-05-01T00:00:00"/>
    <x v="1"/>
    <b v="0"/>
    <m/>
    <x v="0"/>
    <x v="0"/>
    <m/>
    <n v="3"/>
    <m/>
    <n v="0"/>
    <x v="0"/>
    <s v="Inactivo"/>
    <s v="Inactivo"/>
  </r>
  <r>
    <s v="Acevedo, María Antonia Martínez Alamilla de-may-2025"/>
    <x v="45"/>
    <x v="20"/>
    <d v="2025-05-01T00:00:00"/>
    <x v="1"/>
    <b v="1"/>
    <m/>
    <x v="0"/>
    <x v="0"/>
    <m/>
    <n v="3"/>
    <m/>
    <n v="0"/>
    <x v="0"/>
    <s v="Activo"/>
    <s v="Activo"/>
  </r>
  <r>
    <s v="Bello, Reina-may-2025"/>
    <x v="46"/>
    <x v="20"/>
    <d v="2025-05-01T00:00:00"/>
    <x v="1"/>
    <b v="1"/>
    <m/>
    <x v="0"/>
    <x v="0"/>
    <m/>
    <n v="3"/>
    <m/>
    <n v="0"/>
    <x v="0"/>
    <s v="Activo"/>
    <s v="Activo"/>
  </r>
  <r>
    <s v="Contreras, Elida-may-2025"/>
    <x v="47"/>
    <x v="20"/>
    <d v="2025-05-01T00:00:00"/>
    <x v="1"/>
    <b v="1"/>
    <m/>
    <x v="0"/>
    <x v="0"/>
    <m/>
    <n v="3"/>
    <m/>
    <n v="0"/>
    <x v="0"/>
    <s v="Activo"/>
    <s v="Activo"/>
  </r>
  <r>
    <s v="Delgado Guerrero, María Magdalena-may-2025"/>
    <x v="48"/>
    <x v="20"/>
    <d v="2025-05-01T00:00:00"/>
    <x v="1"/>
    <b v="0"/>
    <m/>
    <x v="0"/>
    <x v="0"/>
    <m/>
    <n v="3"/>
    <m/>
    <n v="0"/>
    <x v="0"/>
    <s v="Activo"/>
    <s v="Activo"/>
  </r>
  <r>
    <s v="Faz Castañeda, José Alfredo-may-2025"/>
    <x v="49"/>
    <x v="20"/>
    <d v="2025-05-01T00:00:00"/>
    <x v="1"/>
    <b v="1"/>
    <m/>
    <x v="0"/>
    <x v="0"/>
    <m/>
    <n v="3"/>
    <m/>
    <n v="0"/>
    <x v="0"/>
    <s v="Activo"/>
    <s v="Activo"/>
  </r>
  <r>
    <s v="Faz, Marinela Castañeda Arteaga de-may-2025"/>
    <x v="50"/>
    <x v="20"/>
    <d v="2025-05-01T00:00:00"/>
    <x v="1"/>
    <b v="1"/>
    <n v="3"/>
    <x v="1"/>
    <x v="61"/>
    <m/>
    <n v="3"/>
    <m/>
    <n v="0"/>
    <x v="45"/>
    <s v="Activo"/>
    <s v="Activo"/>
  </r>
  <r>
    <s v="Gámez Montoya, Abel-may-2025"/>
    <x v="51"/>
    <x v="20"/>
    <d v="2025-05-01T00:00:00"/>
    <x v="1"/>
    <b v="1"/>
    <m/>
    <x v="0"/>
    <x v="0"/>
    <m/>
    <n v="3"/>
    <m/>
    <n v="0"/>
    <x v="0"/>
    <s v="Activo"/>
    <s v="Activo"/>
  </r>
  <r>
    <s v="Gámez, Viridiana de-may-2025"/>
    <x v="52"/>
    <x v="20"/>
    <d v="2025-05-01T00:00:00"/>
    <x v="1"/>
    <b v="1"/>
    <m/>
    <x v="0"/>
    <x v="0"/>
    <m/>
    <n v="3"/>
    <m/>
    <n v="0"/>
    <x v="0"/>
    <s v="Activo"/>
    <s v="Activo"/>
  </r>
  <r>
    <s v="García Rodarte, Marco Antonio-may-2025"/>
    <x v="53"/>
    <x v="20"/>
    <d v="2025-05-01T00:00:00"/>
    <x v="1"/>
    <b v="1"/>
    <m/>
    <x v="0"/>
    <x v="0"/>
    <m/>
    <n v="3"/>
    <m/>
    <n v="0"/>
    <x v="0"/>
    <s v="Activo"/>
    <s v="Activo"/>
  </r>
  <r>
    <s v="García, Rosa María Rodarte de-may-2025"/>
    <x v="54"/>
    <x v="20"/>
    <d v="2025-05-01T00:00:00"/>
    <x v="1"/>
    <b v="1"/>
    <m/>
    <x v="0"/>
    <x v="0"/>
    <m/>
    <n v="3"/>
    <m/>
    <n v="0"/>
    <x v="0"/>
    <s v="Activo"/>
    <s v="Activo"/>
  </r>
  <r>
    <s v="Guerra, Lucy-may-2025"/>
    <x v="55"/>
    <x v="20"/>
    <d v="2025-05-01T00:00:00"/>
    <x v="1"/>
    <b v="1"/>
    <m/>
    <x v="0"/>
    <x v="0"/>
    <m/>
    <n v="3"/>
    <m/>
    <n v="0"/>
    <x v="0"/>
    <s v="Activo"/>
    <s v="Activo"/>
  </r>
  <r>
    <s v="Lara Alemán, Linda Sarahí-may-2025"/>
    <x v="56"/>
    <x v="20"/>
    <d v="2025-05-01T00:00:00"/>
    <x v="1"/>
    <b v="1"/>
    <m/>
    <x v="0"/>
    <x v="0"/>
    <m/>
    <n v="3"/>
    <m/>
    <n v="0"/>
    <x v="0"/>
    <s v="Activo"/>
    <s v="Activo"/>
  </r>
  <r>
    <s v="Lara Alemán, Maydi Merari-may-2025"/>
    <x v="57"/>
    <x v="20"/>
    <d v="2025-05-01T00:00:00"/>
    <x v="1"/>
    <b v="1"/>
    <m/>
    <x v="0"/>
    <x v="0"/>
    <m/>
    <n v="3"/>
    <m/>
    <n v="0"/>
    <x v="0"/>
    <s v="Activo"/>
    <s v="Activo"/>
  </r>
  <r>
    <s v="Lara Enriquez, José Mario-may-2025"/>
    <x v="58"/>
    <x v="20"/>
    <d v="2025-05-01T00:00:00"/>
    <x v="1"/>
    <b v="1"/>
    <m/>
    <x v="1"/>
    <x v="18"/>
    <s v="S. A. 30 hrs. Acreditadas: 25 hrs."/>
    <n v="3"/>
    <n v="30"/>
    <n v="25"/>
    <x v="2"/>
    <s v="Activo"/>
    <s v="Activo"/>
  </r>
  <r>
    <s v="Lara, María del Refugio Alemán de-may-2025"/>
    <x v="59"/>
    <x v="20"/>
    <d v="2025-05-01T00:00:00"/>
    <x v="1"/>
    <b v="1"/>
    <m/>
    <x v="0"/>
    <x v="0"/>
    <m/>
    <n v="3"/>
    <m/>
    <n v="0"/>
    <x v="0"/>
    <s v="Activo"/>
    <s v="Activo"/>
  </r>
  <r>
    <s v="Molina Durán, Gloria-may-2025"/>
    <x v="60"/>
    <x v="20"/>
    <d v="2025-05-01T00:00:00"/>
    <x v="1"/>
    <b v="1"/>
    <n v="5"/>
    <x v="1"/>
    <x v="47"/>
    <m/>
    <n v="3"/>
    <m/>
    <n v="0"/>
    <x v="26"/>
    <s v="Activo"/>
    <s v="Activo"/>
  </r>
  <r>
    <s v="Ordoñez, María de la Cruz Corona Zepeda de-may-2025"/>
    <x v="61"/>
    <x v="20"/>
    <d v="2025-05-01T00:00:00"/>
    <x v="1"/>
    <b v="1"/>
    <m/>
    <x v="0"/>
    <x v="0"/>
    <m/>
    <n v="3"/>
    <m/>
    <n v="0"/>
    <x v="0"/>
    <s v="Activo"/>
    <s v="Activo"/>
  </r>
  <r>
    <s v="Peña, Eliezer-may-2025"/>
    <x v="62"/>
    <x v="20"/>
    <d v="2025-05-01T00:00:00"/>
    <x v="1"/>
    <b v="1"/>
    <m/>
    <x v="0"/>
    <x v="0"/>
    <m/>
    <n v="3"/>
    <m/>
    <n v="0"/>
    <x v="0"/>
    <s v="Activo"/>
    <s v="Activo"/>
  </r>
  <r>
    <s v="Peña, Jessica de-may-2025"/>
    <x v="63"/>
    <x v="20"/>
    <d v="2025-05-01T00:00:00"/>
    <x v="1"/>
    <b v="1"/>
    <m/>
    <x v="0"/>
    <x v="0"/>
    <m/>
    <n v="3"/>
    <m/>
    <n v="0"/>
    <x v="0"/>
    <s v="Activo"/>
    <s v="Activo"/>
  </r>
  <r>
    <s v="Peña, Víctor Axel-may-2025"/>
    <x v="64"/>
    <x v="20"/>
    <d v="2025-05-01T00:00:00"/>
    <x v="1"/>
    <b v="0"/>
    <m/>
    <x v="0"/>
    <x v="0"/>
    <m/>
    <n v="3"/>
    <m/>
    <n v="0"/>
    <x v="0"/>
    <s v="Inactivo"/>
    <s v="Inactivo"/>
  </r>
  <r>
    <s v="Rdz Salazar, Yaretzi-may-2025"/>
    <x v="65"/>
    <x v="20"/>
    <d v="2025-05-01T00:00:00"/>
    <x v="1"/>
    <b v="0"/>
    <m/>
    <x v="0"/>
    <x v="0"/>
    <s v="Queda inactiva"/>
    <n v="3"/>
    <m/>
    <n v="0"/>
    <x v="0"/>
    <s v="Activo"/>
    <s v="Inactivo"/>
  </r>
  <r>
    <s v="Rebolloso, Perla-may-2025"/>
    <x v="66"/>
    <x v="20"/>
    <d v="2025-05-01T00:00:00"/>
    <x v="1"/>
    <b v="1"/>
    <m/>
    <x v="0"/>
    <x v="0"/>
    <m/>
    <n v="3"/>
    <m/>
    <n v="0"/>
    <x v="0"/>
    <s v="Activo"/>
    <s v="Activo"/>
  </r>
  <r>
    <s v="Salazar, Alicia de-may-2025"/>
    <x v="67"/>
    <x v="20"/>
    <d v="2025-05-01T00:00:00"/>
    <x v="1"/>
    <b v="1"/>
    <m/>
    <x v="0"/>
    <x v="0"/>
    <m/>
    <n v="3"/>
    <m/>
    <n v="0"/>
    <x v="0"/>
    <s v="Activo"/>
    <s v="Activo"/>
  </r>
  <r>
    <s v="Soto Morales, Magdaleno-may-2025"/>
    <x v="68"/>
    <x v="20"/>
    <d v="2025-05-01T00:00:00"/>
    <x v="1"/>
    <b v="1"/>
    <m/>
    <x v="0"/>
    <x v="0"/>
    <m/>
    <n v="3"/>
    <m/>
    <n v="0"/>
    <x v="0"/>
    <s v="Activo"/>
    <s v="Activo"/>
  </r>
  <r>
    <s v="Soto, María Antonieta de-may-2025"/>
    <x v="69"/>
    <x v="20"/>
    <d v="2025-05-01T00:00:00"/>
    <x v="1"/>
    <b v="1"/>
    <m/>
    <x v="0"/>
    <x v="0"/>
    <m/>
    <n v="3"/>
    <m/>
    <n v="0"/>
    <x v="0"/>
    <s v="Activo"/>
    <s v="Activo"/>
  </r>
  <r>
    <s v="Vidal Muñoz, Benjamín-may-2025"/>
    <x v="70"/>
    <x v="20"/>
    <d v="2025-05-01T00:00:00"/>
    <x v="1"/>
    <b v="1"/>
    <n v="2"/>
    <x v="1"/>
    <x v="44"/>
    <m/>
    <n v="3"/>
    <m/>
    <n v="0"/>
    <x v="23"/>
    <s v="Activo"/>
    <s v="Activo"/>
  </r>
  <r>
    <s v="Vidal, María Teresa Villanueva Rodríguez de-may-2025"/>
    <x v="71"/>
    <x v="20"/>
    <d v="2025-05-01T00:00:00"/>
    <x v="1"/>
    <b v="1"/>
    <m/>
    <x v="0"/>
    <x v="0"/>
    <m/>
    <n v="3"/>
    <m/>
    <n v="0"/>
    <x v="0"/>
    <s v="Activo"/>
    <s v="Activo"/>
  </r>
  <r>
    <s v="Zúñiga, Juanita-may-2025"/>
    <x v="72"/>
    <x v="20"/>
    <d v="2025-05-01T00:00:00"/>
    <x v="1"/>
    <b v="1"/>
    <n v="1"/>
    <x v="2"/>
    <x v="18"/>
    <m/>
    <n v="3"/>
    <m/>
    <n v="0"/>
    <x v="0"/>
    <s v="Activo"/>
    <s v="Activo"/>
  </r>
  <r>
    <s v="Campos Solis, Octavia-may-2025"/>
    <x v="73"/>
    <x v="20"/>
    <d v="2025-05-01T00:00:00"/>
    <x v="1"/>
    <b v="1"/>
    <m/>
    <x v="0"/>
    <x v="0"/>
    <m/>
    <n v="4"/>
    <m/>
    <n v="0"/>
    <x v="0"/>
    <s v="Activo"/>
    <s v="Activo"/>
  </r>
  <r>
    <s v="Carreón Galindo, Octavio-may-2025"/>
    <x v="74"/>
    <x v="20"/>
    <d v="2025-05-01T00:00:00"/>
    <x v="1"/>
    <b v="1"/>
    <m/>
    <x v="0"/>
    <x v="0"/>
    <m/>
    <n v="4"/>
    <m/>
    <n v="0"/>
    <x v="0"/>
    <s v="Activo"/>
    <s v="Activo"/>
  </r>
  <r>
    <s v="Carreón, Karina Marlene Silva Gutiérrez de-may-2025"/>
    <x v="75"/>
    <x v="20"/>
    <d v="2025-05-01T00:00:00"/>
    <x v="1"/>
    <b v="1"/>
    <m/>
    <x v="0"/>
    <x v="0"/>
    <m/>
    <n v="4"/>
    <m/>
    <n v="0"/>
    <x v="0"/>
    <s v="Activo"/>
    <s v="Activo"/>
  </r>
  <r>
    <s v="de la Fuente Gallardo, José Samuel-may-2025"/>
    <x v="76"/>
    <x v="20"/>
    <d v="2025-05-01T00:00:00"/>
    <x v="1"/>
    <b v="1"/>
    <m/>
    <x v="0"/>
    <x v="0"/>
    <m/>
    <n v="4"/>
    <m/>
    <n v="0"/>
    <x v="0"/>
    <s v="Activo"/>
    <s v="Activo"/>
  </r>
  <r>
    <s v="de la Fuente, Leticia de-may-2025"/>
    <x v="77"/>
    <x v="20"/>
    <d v="2025-05-01T00:00:00"/>
    <x v="1"/>
    <b v="1"/>
    <m/>
    <x v="0"/>
    <x v="0"/>
    <m/>
    <n v="4"/>
    <m/>
    <n v="0"/>
    <x v="0"/>
    <s v="Activo"/>
    <s v="Activo"/>
  </r>
  <r>
    <s v="de Santiago Marrero, María de la Luz-may-2025"/>
    <x v="78"/>
    <x v="20"/>
    <d v="2025-05-01T00:00:00"/>
    <x v="1"/>
    <b v="1"/>
    <m/>
    <x v="0"/>
    <x v="0"/>
    <s v="Informal"/>
    <n v="4"/>
    <m/>
    <n v="0"/>
    <x v="0"/>
    <s v="Activo"/>
    <s v="Activo"/>
  </r>
  <r>
    <s v="Garza Rodríguez, Daniel-may-2025"/>
    <x v="79"/>
    <x v="20"/>
    <d v="2025-05-01T00:00:00"/>
    <x v="1"/>
    <b v="1"/>
    <n v="2"/>
    <x v="1"/>
    <x v="46"/>
    <m/>
    <n v="4"/>
    <m/>
    <n v="0"/>
    <x v="25"/>
    <s v="Activo"/>
    <s v="Activo"/>
  </r>
  <r>
    <s v="Garza Salazar, Olivia-may-2025"/>
    <x v="80"/>
    <x v="20"/>
    <d v="2025-05-01T00:00:00"/>
    <x v="1"/>
    <b v="1"/>
    <m/>
    <x v="0"/>
    <x v="0"/>
    <m/>
    <n v="4"/>
    <m/>
    <n v="0"/>
    <x v="0"/>
    <s v="Activo"/>
    <s v="Activo"/>
  </r>
  <r>
    <s v="Garza, María Magdalena Coronado Salas de-may-2025"/>
    <x v="81"/>
    <x v="20"/>
    <d v="2025-05-01T00:00:00"/>
    <x v="1"/>
    <b v="1"/>
    <n v="2"/>
    <x v="1"/>
    <x v="53"/>
    <m/>
    <n v="4"/>
    <m/>
    <n v="0"/>
    <x v="33"/>
    <s v="Activo"/>
    <s v="Activo"/>
  </r>
  <r>
    <s v="Marroquín Villarreal, José Alben-may-2025"/>
    <x v="82"/>
    <x v="20"/>
    <d v="2025-05-01T00:00:00"/>
    <x v="1"/>
    <b v="1"/>
    <m/>
    <x v="0"/>
    <x v="0"/>
    <m/>
    <n v="4"/>
    <m/>
    <n v="0"/>
    <x v="0"/>
    <s v="Activo"/>
    <s v="Activo"/>
  </r>
  <r>
    <s v="Marroquín, Maria de Jesús Sánchez de-may-2025"/>
    <x v="83"/>
    <x v="20"/>
    <d v="2025-05-01T00:00:00"/>
    <x v="1"/>
    <b v="1"/>
    <m/>
    <x v="0"/>
    <x v="0"/>
    <m/>
    <n v="4"/>
    <m/>
    <n v="0"/>
    <x v="0"/>
    <s v="Activo"/>
    <s v="Activo"/>
  </r>
  <r>
    <s v="Martínez Rodríguez, María del Socorro-may-2025"/>
    <x v="84"/>
    <x v="20"/>
    <d v="2025-05-01T00:00:00"/>
    <x v="1"/>
    <b v="1"/>
    <m/>
    <x v="0"/>
    <x v="0"/>
    <m/>
    <n v="4"/>
    <m/>
    <n v="0"/>
    <x v="0"/>
    <s v="Activo"/>
    <s v="Activo"/>
  </r>
  <r>
    <s v="Medina Moreno, Daniel-may-2025"/>
    <x v="85"/>
    <x v="20"/>
    <d v="2025-05-01T00:00:00"/>
    <x v="1"/>
    <b v="1"/>
    <n v="1"/>
    <x v="0"/>
    <x v="0"/>
    <m/>
    <n v="4"/>
    <m/>
    <n v="0"/>
    <x v="0"/>
    <s v="Activo"/>
    <s v="Activo"/>
  </r>
  <r>
    <s v="Medina Oviedo, Scarlett Scilanie-may-2025"/>
    <x v="86"/>
    <x v="20"/>
    <d v="2025-05-01T00:00:00"/>
    <x v="1"/>
    <b v="1"/>
    <m/>
    <x v="0"/>
    <x v="0"/>
    <m/>
    <n v="4"/>
    <m/>
    <n v="0"/>
    <x v="0"/>
    <s v="Activo"/>
    <s v="Activo"/>
  </r>
  <r>
    <s v="Medina, Priscila Raquel Oviedo Canizales de-may-2025"/>
    <x v="87"/>
    <x v="20"/>
    <d v="2025-05-01T00:00:00"/>
    <x v="1"/>
    <b v="1"/>
    <n v="5"/>
    <x v="1"/>
    <x v="45"/>
    <s v="S. S. 1 hrs. Acreditadas: 1 hrs."/>
    <n v="4"/>
    <n v="1"/>
    <n v="1"/>
    <x v="68"/>
    <s v="Activo"/>
    <s v="Activo"/>
  </r>
  <r>
    <s v="Méndez Pardo, Jesús-may-2025"/>
    <x v="88"/>
    <x v="20"/>
    <d v="2025-05-01T00:00:00"/>
    <x v="1"/>
    <b v="1"/>
    <m/>
    <x v="0"/>
    <x v="0"/>
    <m/>
    <n v="4"/>
    <m/>
    <n v="0"/>
    <x v="0"/>
    <s v="Activo"/>
    <s v="Activo"/>
  </r>
  <r>
    <s v="Méndez, María Enriqueta García Estrada de-may-2025"/>
    <x v="89"/>
    <x v="20"/>
    <d v="2025-05-01T00:00:00"/>
    <x v="1"/>
    <b v="1"/>
    <m/>
    <x v="0"/>
    <x v="0"/>
    <m/>
    <n v="4"/>
    <m/>
    <n v="0"/>
    <x v="0"/>
    <s v="Activo"/>
    <s v="Activo"/>
  </r>
  <r>
    <s v="Olguín Rodríguez, Josué Emmanuel-may-2025"/>
    <x v="106"/>
    <x v="20"/>
    <d v="2025-05-01T00:00:00"/>
    <x v="1"/>
    <b v="1"/>
    <m/>
    <x v="0"/>
    <x v="0"/>
    <s v="Informal"/>
    <n v="4"/>
    <m/>
    <n v="0"/>
    <x v="0"/>
    <s v="Activo"/>
    <s v="Activo"/>
  </r>
  <r>
    <s v="Olivo Rico, Oziel Rosendo-may-2025"/>
    <x v="108"/>
    <x v="20"/>
    <d v="2025-05-01T00:00:00"/>
    <x v="1"/>
    <b v="0"/>
    <m/>
    <x v="0"/>
    <x v="0"/>
    <m/>
    <n v="4"/>
    <m/>
    <n v="0"/>
    <x v="0"/>
    <s v="Inactivo"/>
    <s v="Inactivo"/>
  </r>
  <r>
    <s v="Olivo, Diana Elizabeth Marroquín de-may-2025"/>
    <x v="90"/>
    <x v="20"/>
    <d v="2025-05-01T00:00:00"/>
    <x v="1"/>
    <b v="1"/>
    <m/>
    <x v="0"/>
    <x v="0"/>
    <m/>
    <n v="4"/>
    <m/>
    <n v="0"/>
    <x v="0"/>
    <s v="Activo"/>
    <s v="Activo"/>
  </r>
  <r>
    <s v="Paisano Torres, María de Lourdes-may-2025"/>
    <x v="97"/>
    <x v="20"/>
    <d v="2025-06-01T00:00:00"/>
    <x v="1"/>
    <b v="1"/>
    <m/>
    <x v="0"/>
    <x v="0"/>
    <m/>
    <n v="4"/>
    <m/>
    <n v="0"/>
    <x v="0"/>
    <s v="Activo"/>
    <s v="Activo"/>
  </r>
  <r>
    <s v="Puebla Martínez, Luis Octavio-may-2025"/>
    <x v="91"/>
    <x v="20"/>
    <d v="2025-05-01T00:00:00"/>
    <x v="1"/>
    <b v="1"/>
    <m/>
    <x v="0"/>
    <x v="0"/>
    <m/>
    <n v="4"/>
    <m/>
    <n v="0"/>
    <x v="0"/>
    <s v="Activo"/>
    <s v="Activo"/>
  </r>
  <r>
    <s v="Sifuentes, Irene Salas Álvarez de-may-2025"/>
    <x v="92"/>
    <x v="20"/>
    <d v="2025-05-01T00:00:00"/>
    <x v="1"/>
    <b v="1"/>
    <n v="1"/>
    <x v="1"/>
    <x v="31"/>
    <m/>
    <n v="4"/>
    <m/>
    <n v="0"/>
    <x v="22"/>
    <s v="Activo"/>
    <s v="Activo"/>
  </r>
  <r>
    <s v="Silva, Luis-may-2025"/>
    <x v="93"/>
    <x v="20"/>
    <d v="2025-05-01T00:00:00"/>
    <x v="1"/>
    <b v="0"/>
    <m/>
    <x v="0"/>
    <x v="0"/>
    <m/>
    <n v="4"/>
    <m/>
    <n v="0"/>
    <x v="0"/>
    <s v="Inactivo"/>
    <s v="Inactivo"/>
  </r>
  <r>
    <s v="Silva, Patricia de-may-2025"/>
    <x v="94"/>
    <x v="20"/>
    <d v="2025-05-01T00:00:00"/>
    <x v="1"/>
    <b v="1"/>
    <m/>
    <x v="0"/>
    <x v="0"/>
    <m/>
    <n v="4"/>
    <m/>
    <n v="0"/>
    <x v="0"/>
    <s v="Activo"/>
    <s v="Activo"/>
  </r>
  <r>
    <s v="Zamudio, Dolores García de-may-2025"/>
    <x v="95"/>
    <x v="20"/>
    <d v="2025-05-01T00:00:00"/>
    <x v="1"/>
    <b v="1"/>
    <m/>
    <x v="0"/>
    <x v="0"/>
    <m/>
    <n v="4"/>
    <m/>
    <n v="0"/>
    <x v="0"/>
    <s v="Activo"/>
    <s v="Activo"/>
  </r>
  <r>
    <s v="Zamudio, Dulce-may-2025"/>
    <x v="96"/>
    <x v="20"/>
    <d v="2025-05-01T00:00:00"/>
    <x v="1"/>
    <b v="1"/>
    <m/>
    <x v="0"/>
    <x v="0"/>
    <m/>
    <n v="4"/>
    <m/>
    <n v="0"/>
    <x v="0"/>
    <s v="Activo"/>
    <s v="Activo"/>
  </r>
  <r>
    <s v="Almaráz Bocanegra, Silvino-jun-2025"/>
    <x v="0"/>
    <x v="21"/>
    <d v="2025-06-01T00:00:00"/>
    <x v="1"/>
    <b v="1"/>
    <m/>
    <x v="0"/>
    <x v="0"/>
    <m/>
    <n v="1"/>
    <m/>
    <n v="0"/>
    <x v="0"/>
    <s v="Activo"/>
    <s v="Activo"/>
  </r>
  <r>
    <s v="Carriega, Flor de-jun-2025"/>
    <x v="1"/>
    <x v="21"/>
    <d v="2025-06-01T00:00:00"/>
    <x v="1"/>
    <b v="1"/>
    <m/>
    <x v="0"/>
    <x v="0"/>
    <m/>
    <n v="1"/>
    <m/>
    <n v="0"/>
    <x v="0"/>
    <s v="Activo"/>
    <s v="Activo"/>
  </r>
  <r>
    <s v="Castro Moreno, Modesto-jun-2025"/>
    <x v="2"/>
    <x v="21"/>
    <d v="2025-06-01T00:00:00"/>
    <x v="1"/>
    <b v="1"/>
    <m/>
    <x v="0"/>
    <x v="0"/>
    <m/>
    <n v="1"/>
    <m/>
    <n v="0"/>
    <x v="0"/>
    <s v="Activo"/>
    <s v="Activo"/>
  </r>
  <r>
    <s v="Castro, Blanca Estela Navarro Pimentel de-jun-2025"/>
    <x v="3"/>
    <x v="21"/>
    <d v="2025-06-01T00:00:00"/>
    <x v="1"/>
    <b v="1"/>
    <m/>
    <x v="0"/>
    <x v="0"/>
    <m/>
    <n v="1"/>
    <m/>
    <n v="0"/>
    <x v="0"/>
    <s v="Activo"/>
    <s v="Activo"/>
  </r>
  <r>
    <s v="García, Alicia Martínez de-jun-2025"/>
    <x v="4"/>
    <x v="21"/>
    <d v="2025-06-01T00:00:00"/>
    <x v="1"/>
    <b v="1"/>
    <m/>
    <x v="0"/>
    <x v="0"/>
    <m/>
    <n v="1"/>
    <m/>
    <n v="0"/>
    <x v="0"/>
    <s v="Activo"/>
    <s v="Activo"/>
  </r>
  <r>
    <s v="García, Mayra-jun-2025"/>
    <x v="5"/>
    <x v="21"/>
    <d v="2025-06-01T00:00:00"/>
    <x v="1"/>
    <b v="1"/>
    <m/>
    <x v="0"/>
    <x v="0"/>
    <m/>
    <n v="1"/>
    <m/>
    <n v="0"/>
    <x v="0"/>
    <s v="Activo"/>
    <s v="Activo"/>
  </r>
  <r>
    <s v="Garnica Treviño, Irma-jun-2025"/>
    <x v="6"/>
    <x v="21"/>
    <d v="2025-06-01T00:00:00"/>
    <x v="1"/>
    <b v="1"/>
    <m/>
    <x v="0"/>
    <x v="0"/>
    <m/>
    <n v="1"/>
    <m/>
    <n v="0"/>
    <x v="0"/>
    <s v="Activo"/>
    <s v="Activo"/>
  </r>
  <r>
    <s v="Guzmán, Luis-jun-2025"/>
    <x v="7"/>
    <x v="21"/>
    <d v="2025-06-01T00:00:00"/>
    <x v="1"/>
    <b v="0"/>
    <m/>
    <x v="0"/>
    <x v="0"/>
    <s v="Queda inactivo"/>
    <n v="1"/>
    <m/>
    <n v="0"/>
    <x v="0"/>
    <s v="Activo"/>
    <s v="Inactivo"/>
  </r>
  <r>
    <s v="Hernández Arellano, Eligio-jun-2025"/>
    <x v="8"/>
    <x v="21"/>
    <d v="2025-06-01T00:00:00"/>
    <x v="1"/>
    <b v="1"/>
    <n v="1"/>
    <x v="2"/>
    <x v="55"/>
    <m/>
    <n v="1"/>
    <m/>
    <n v="0"/>
    <x v="0"/>
    <s v="Activo"/>
    <s v="Activo"/>
  </r>
  <r>
    <s v="Hernández Arteaga, Sarai-jun-2025"/>
    <x v="109"/>
    <x v="21"/>
    <d v="2025-06-01T00:00:00"/>
    <x v="1"/>
    <b v="1"/>
    <m/>
    <x v="0"/>
    <x v="0"/>
    <m/>
    <n v="1"/>
    <m/>
    <n v="0"/>
    <x v="0"/>
    <s v="Activo"/>
    <s v="Activo"/>
  </r>
  <r>
    <s v="Ledezma Lucio, Anita-jun-2025"/>
    <x v="9"/>
    <x v="21"/>
    <d v="2025-06-01T00:00:00"/>
    <x v="1"/>
    <b v="1"/>
    <m/>
    <x v="0"/>
    <x v="0"/>
    <m/>
    <n v="1"/>
    <m/>
    <n v="0"/>
    <x v="0"/>
    <s v="Activo"/>
    <s v="Activo"/>
  </r>
  <r>
    <s v="Poblano, Alicia de-jun-2025"/>
    <x v="10"/>
    <x v="21"/>
    <d v="2025-06-01T00:00:00"/>
    <x v="1"/>
    <b v="1"/>
    <m/>
    <x v="0"/>
    <x v="0"/>
    <m/>
    <n v="1"/>
    <m/>
    <n v="0"/>
    <x v="0"/>
    <s v="Activo"/>
    <s v="Activo"/>
  </r>
  <r>
    <s v="Poblano, José Aarón-jun-2025"/>
    <x v="11"/>
    <x v="21"/>
    <d v="2025-06-01T00:00:00"/>
    <x v="1"/>
    <b v="1"/>
    <m/>
    <x v="0"/>
    <x v="0"/>
    <m/>
    <n v="1"/>
    <m/>
    <n v="0"/>
    <x v="0"/>
    <s v="Activo"/>
    <s v="Activo"/>
  </r>
  <r>
    <s v="Reta Salas, Raymundo-jun-2025"/>
    <x v="12"/>
    <x v="21"/>
    <d v="2025-06-01T00:00:00"/>
    <x v="1"/>
    <b v="1"/>
    <m/>
    <x v="0"/>
    <x v="0"/>
    <m/>
    <n v="1"/>
    <m/>
    <n v="0"/>
    <x v="0"/>
    <s v="Activo"/>
    <s v="Activo"/>
  </r>
  <r>
    <s v="Reta, Claudia Jael Elizondo Vázquez de-jun-2025"/>
    <x v="13"/>
    <x v="21"/>
    <d v="2025-06-01T00:00:00"/>
    <x v="1"/>
    <b v="1"/>
    <m/>
    <x v="0"/>
    <x v="0"/>
    <m/>
    <n v="1"/>
    <m/>
    <n v="0"/>
    <x v="0"/>
    <s v="Activo"/>
    <s v="Activo"/>
  </r>
  <r>
    <s v="Reta, Ricardo-jun-2025"/>
    <x v="14"/>
    <x v="21"/>
    <d v="2025-06-01T00:00:00"/>
    <x v="1"/>
    <b v="1"/>
    <m/>
    <x v="0"/>
    <x v="0"/>
    <m/>
    <n v="1"/>
    <m/>
    <n v="0"/>
    <x v="0"/>
    <s v="Activo"/>
    <s v="Activo"/>
  </r>
  <r>
    <s v="Rocha, Aylin-jun-2025"/>
    <x v="98"/>
    <x v="21"/>
    <d v="2025-06-01T00:00:00"/>
    <x v="1"/>
    <b v="1"/>
    <m/>
    <x v="0"/>
    <x v="0"/>
    <m/>
    <n v="1"/>
    <m/>
    <n v="0"/>
    <x v="0"/>
    <s v="Activo"/>
    <s v="Activo"/>
  </r>
  <r>
    <s v="Rocha, Dulce de-jun-2025"/>
    <x v="15"/>
    <x v="21"/>
    <d v="2025-06-01T00:00:00"/>
    <x v="1"/>
    <b v="1"/>
    <m/>
    <x v="0"/>
    <x v="0"/>
    <m/>
    <n v="1"/>
    <m/>
    <n v="0"/>
    <x v="0"/>
    <s v="Activo"/>
    <s v="Activo"/>
  </r>
  <r>
    <s v="Rocha, Yusepe-jun-2025"/>
    <x v="16"/>
    <x v="21"/>
    <d v="2025-06-01T00:00:00"/>
    <x v="1"/>
    <b v="1"/>
    <m/>
    <x v="0"/>
    <x v="0"/>
    <m/>
    <n v="1"/>
    <m/>
    <n v="0"/>
    <x v="0"/>
    <s v="Activo"/>
    <s v="Activo"/>
  </r>
  <r>
    <s v="Rosas, Alejandra Zamudio de-jun-2025"/>
    <x v="17"/>
    <x v="21"/>
    <d v="2025-06-01T00:00:00"/>
    <x v="1"/>
    <b v="1"/>
    <m/>
    <x v="0"/>
    <x v="0"/>
    <m/>
    <n v="1"/>
    <m/>
    <n v="0"/>
    <x v="0"/>
    <s v="Activo"/>
    <s v="Activo"/>
  </r>
  <r>
    <s v="Salazar Chavarría, Guadalupe-jun-2025"/>
    <x v="102"/>
    <x v="21"/>
    <d v="2025-06-01T00:00:00"/>
    <x v="1"/>
    <b v="1"/>
    <m/>
    <x v="2"/>
    <x v="22"/>
    <m/>
    <n v="1"/>
    <m/>
    <n v="0"/>
    <x v="0"/>
    <s v="Activo"/>
    <s v="Activo"/>
  </r>
  <r>
    <s v="Soria Liguez, Jaime-jun-2025"/>
    <x v="18"/>
    <x v="21"/>
    <d v="2025-06-01T00:00:00"/>
    <x v="1"/>
    <b v="1"/>
    <n v="2"/>
    <x v="1"/>
    <x v="69"/>
    <m/>
    <n v="1"/>
    <m/>
    <n v="0"/>
    <x v="52"/>
    <s v="Activo"/>
    <s v="Activo"/>
  </r>
  <r>
    <s v="Soria Orozco, Guillermo Andrés-jun-2025"/>
    <x v="19"/>
    <x v="21"/>
    <d v="2025-06-01T00:00:00"/>
    <x v="1"/>
    <b v="1"/>
    <m/>
    <x v="0"/>
    <x v="0"/>
    <m/>
    <n v="1"/>
    <m/>
    <n v="0"/>
    <x v="0"/>
    <s v="Activo"/>
    <s v="Activo"/>
  </r>
  <r>
    <s v="Soria, Delia Ortega de-jun-2025"/>
    <x v="20"/>
    <x v="21"/>
    <d v="2025-06-01T00:00:00"/>
    <x v="1"/>
    <b v="1"/>
    <n v="2"/>
    <x v="1"/>
    <x v="59"/>
    <m/>
    <n v="1"/>
    <m/>
    <n v="0"/>
    <x v="42"/>
    <s v="Activo"/>
    <s v="Activo"/>
  </r>
  <r>
    <s v="Vázquez, Isabel Herrera de-jun-2025"/>
    <x v="21"/>
    <x v="21"/>
    <d v="2025-06-01T00:00:00"/>
    <x v="1"/>
    <b v="1"/>
    <m/>
    <x v="0"/>
    <x v="0"/>
    <m/>
    <n v="1"/>
    <m/>
    <n v="0"/>
    <x v="0"/>
    <s v="Activo"/>
    <s v="Activo"/>
  </r>
  <r>
    <s v="Zamudio García, Thalía Elizabeth-jun-2025"/>
    <x v="22"/>
    <x v="21"/>
    <d v="2025-06-01T00:00:00"/>
    <x v="1"/>
    <b v="0"/>
    <m/>
    <x v="0"/>
    <x v="0"/>
    <m/>
    <n v="1"/>
    <m/>
    <n v="0"/>
    <x v="0"/>
    <s v="Activo"/>
    <s v="Activo"/>
  </r>
  <r>
    <s v="Blanco, Isabel-jun-2025"/>
    <x v="23"/>
    <x v="21"/>
    <d v="2025-06-01T00:00:00"/>
    <x v="1"/>
    <b v="1"/>
    <m/>
    <x v="0"/>
    <x v="0"/>
    <m/>
    <n v="2"/>
    <m/>
    <n v="0"/>
    <x v="0"/>
    <s v="Activo"/>
    <s v="Activo"/>
  </r>
  <r>
    <s v="Dávila Cardiel, Isabella Giselle-jun-2025"/>
    <x v="99"/>
    <x v="21"/>
    <d v="2025-06-01T00:00:00"/>
    <x v="1"/>
    <b v="0"/>
    <m/>
    <x v="0"/>
    <x v="0"/>
    <m/>
    <n v="2"/>
    <m/>
    <n v="0"/>
    <x v="0"/>
    <s v="Activo"/>
    <s v="Inactivo"/>
  </r>
  <r>
    <s v="Dávila, Karina Berenice Cardiel Mendoza de-jun-2025"/>
    <x v="104"/>
    <x v="21"/>
    <d v="2025-06-01T00:00:00"/>
    <x v="1"/>
    <b v="0"/>
    <m/>
    <x v="0"/>
    <x v="0"/>
    <m/>
    <n v="2"/>
    <m/>
    <n v="0"/>
    <x v="0"/>
    <s v="Inactivo"/>
    <s v="Inactivo"/>
  </r>
  <r>
    <s v="Dionisio-jun-2025"/>
    <x v="105"/>
    <x v="21"/>
    <d v="2025-06-01T00:00:00"/>
    <x v="1"/>
    <b v="1"/>
    <m/>
    <x v="0"/>
    <x v="0"/>
    <m/>
    <n v="2"/>
    <m/>
    <n v="0"/>
    <x v="0"/>
    <s v="Activo"/>
    <s v="Activo"/>
  </r>
  <r>
    <s v="Diosdado Torres, Margarita-jun-2025"/>
    <x v="24"/>
    <x v="21"/>
    <d v="2025-06-01T00:00:00"/>
    <x v="1"/>
    <b v="1"/>
    <m/>
    <x v="0"/>
    <x v="0"/>
    <m/>
    <n v="2"/>
    <m/>
    <n v="0"/>
    <x v="0"/>
    <s v="Activo"/>
    <s v="Activo"/>
  </r>
  <r>
    <s v="Gaytán Diosdado, Gloria-jun-2025"/>
    <x v="25"/>
    <x v="21"/>
    <d v="2025-06-01T00:00:00"/>
    <x v="1"/>
    <b v="1"/>
    <m/>
    <x v="0"/>
    <x v="0"/>
    <m/>
    <n v="2"/>
    <m/>
    <n v="0"/>
    <x v="0"/>
    <s v="Activo"/>
    <s v="Activo"/>
  </r>
  <r>
    <s v="Lázaro, Patricia de-jun-2025"/>
    <x v="26"/>
    <x v="21"/>
    <d v="2025-06-01T00:00:00"/>
    <x v="1"/>
    <b v="1"/>
    <m/>
    <x v="0"/>
    <x v="0"/>
    <m/>
    <n v="2"/>
    <m/>
    <n v="0"/>
    <x v="0"/>
    <s v="Activo"/>
    <s v="Activo"/>
  </r>
  <r>
    <s v="Liñán Cortina, Julia-jun-2025"/>
    <x v="27"/>
    <x v="21"/>
    <d v="2025-06-01T00:00:00"/>
    <x v="1"/>
    <b v="1"/>
    <n v="2"/>
    <x v="1"/>
    <x v="26"/>
    <s v="S. S. (mtto.) 42 hrs. Acreditadas: 14 hrs."/>
    <n v="2"/>
    <n v="42"/>
    <n v="14"/>
    <x v="2"/>
    <s v="Activo"/>
    <s v="Activo"/>
  </r>
  <r>
    <s v="Martínez, Guadalupe de-jun-2025"/>
    <x v="28"/>
    <x v="21"/>
    <d v="2025-06-01T00:00:00"/>
    <x v="1"/>
    <b v="1"/>
    <m/>
    <x v="0"/>
    <x v="0"/>
    <m/>
    <n v="2"/>
    <m/>
    <n v="0"/>
    <x v="0"/>
    <s v="Activo"/>
    <s v="Activo"/>
  </r>
  <r>
    <s v="Medina Torres, Juan-jun-2025"/>
    <x v="30"/>
    <x v="21"/>
    <d v="2025-06-01T00:00:00"/>
    <x v="1"/>
    <b v="1"/>
    <m/>
    <x v="0"/>
    <x v="0"/>
    <m/>
    <n v="2"/>
    <m/>
    <n v="0"/>
    <x v="0"/>
    <s v="Activo"/>
    <s v="Activo"/>
  </r>
  <r>
    <s v="Medina, María Luisa Rodríguez Ornelas de-jun-2025"/>
    <x v="31"/>
    <x v="21"/>
    <d v="2025-06-01T00:00:00"/>
    <x v="1"/>
    <b v="1"/>
    <m/>
    <x v="0"/>
    <x v="0"/>
    <m/>
    <n v="2"/>
    <m/>
    <n v="0"/>
    <x v="0"/>
    <s v="Activo"/>
    <s v="Activo"/>
  </r>
  <r>
    <s v="Nieto, Alejandra de-jun-2025"/>
    <x v="32"/>
    <x v="21"/>
    <d v="2025-06-01T00:00:00"/>
    <x v="1"/>
    <b v="1"/>
    <m/>
    <x v="0"/>
    <x v="0"/>
    <m/>
    <n v="2"/>
    <m/>
    <n v="0"/>
    <x v="0"/>
    <s v="Activo"/>
    <s v="Activo"/>
  </r>
  <r>
    <s v="Orduño Garza, Juan-jun-2025"/>
    <x v="33"/>
    <x v="21"/>
    <d v="2025-06-01T00:00:00"/>
    <x v="1"/>
    <b v="1"/>
    <m/>
    <x v="0"/>
    <x v="0"/>
    <m/>
    <n v="2"/>
    <m/>
    <n v="0"/>
    <x v="0"/>
    <s v="Activo"/>
    <s v="Activo"/>
  </r>
  <r>
    <s v="Orduño Molina, Jerome-jun-2025"/>
    <x v="34"/>
    <x v="21"/>
    <d v="2025-06-01T00:00:00"/>
    <x v="1"/>
    <b v="1"/>
    <m/>
    <x v="0"/>
    <x v="0"/>
    <m/>
    <n v="2"/>
    <m/>
    <n v="0"/>
    <x v="0"/>
    <s v="Activo"/>
    <s v="Activo"/>
  </r>
  <r>
    <s v="Orduño Molina, Jonathan Israel-jun-2025"/>
    <x v="35"/>
    <x v="21"/>
    <d v="2025-06-01T00:00:00"/>
    <x v="1"/>
    <b v="1"/>
    <m/>
    <x v="1"/>
    <x v="24"/>
    <s v="S. S. (mtto.) 10 hrs. Acreditadas: 10 hrs."/>
    <n v="2"/>
    <n v="10"/>
    <n v="10"/>
    <x v="35"/>
    <s v="Activo"/>
    <s v="Activo"/>
  </r>
  <r>
    <s v="Orduño, Debany Cortinas Delgadillo de-jun-2025"/>
    <x v="36"/>
    <x v="21"/>
    <d v="2025-06-01T00:00:00"/>
    <x v="1"/>
    <b v="1"/>
    <n v="1"/>
    <x v="1"/>
    <x v="29"/>
    <m/>
    <n v="2"/>
    <m/>
    <n v="0"/>
    <x v="55"/>
    <s v="Activo"/>
    <s v="Activo"/>
  </r>
  <r>
    <s v="Orduño, Joshua-jun-2025"/>
    <x v="37"/>
    <x v="21"/>
    <d v="2025-06-01T00:00:00"/>
    <x v="1"/>
    <b v="1"/>
    <m/>
    <x v="0"/>
    <x v="0"/>
    <m/>
    <n v="2"/>
    <m/>
    <n v="0"/>
    <x v="0"/>
    <s v="Activo"/>
    <s v="Activo"/>
  </r>
  <r>
    <s v="Orduño, Nora de-jun-2025"/>
    <x v="38"/>
    <x v="21"/>
    <d v="2025-06-01T00:00:00"/>
    <x v="1"/>
    <b v="1"/>
    <m/>
    <x v="0"/>
    <x v="0"/>
    <m/>
    <n v="2"/>
    <m/>
    <n v="0"/>
    <x v="0"/>
    <s v="Activo"/>
    <s v="Activo"/>
  </r>
  <r>
    <s v="Robles, Teresa-jun-2025"/>
    <x v="39"/>
    <x v="21"/>
    <d v="2025-06-01T00:00:00"/>
    <x v="1"/>
    <b v="1"/>
    <m/>
    <x v="0"/>
    <x v="0"/>
    <m/>
    <n v="2"/>
    <m/>
    <n v="0"/>
    <x v="0"/>
    <s v="Activo"/>
    <s v="Activo"/>
  </r>
  <r>
    <s v="Rodríguez, Bertha-jun-2025"/>
    <x v="40"/>
    <x v="21"/>
    <d v="2025-06-01T00:00:00"/>
    <x v="1"/>
    <b v="1"/>
    <m/>
    <x v="0"/>
    <x v="0"/>
    <m/>
    <n v="2"/>
    <m/>
    <n v="0"/>
    <x v="0"/>
    <s v="Activo"/>
    <s v="Activo"/>
  </r>
  <r>
    <s v="Ruíz Aldaco, Alan Israel-jun-2025"/>
    <x v="41"/>
    <x v="21"/>
    <d v="2025-06-01T00:00:00"/>
    <x v="1"/>
    <b v="1"/>
    <m/>
    <x v="1"/>
    <x v="53"/>
    <s v="S. S. (mtto.) 36 hrs. Acreditadas: 15 hrs."/>
    <n v="2"/>
    <n v="36"/>
    <n v="15"/>
    <x v="2"/>
    <s v="Activo"/>
    <s v="Activo"/>
  </r>
  <r>
    <s v="Ruíz, Merary Rubí Sánchez Sosa de-jun-2025"/>
    <x v="42"/>
    <x v="21"/>
    <d v="2025-06-01T00:00:00"/>
    <x v="1"/>
    <b v="1"/>
    <n v="5"/>
    <x v="1"/>
    <x v="20"/>
    <m/>
    <n v="2"/>
    <m/>
    <n v="0"/>
    <x v="6"/>
    <s v="Activo"/>
    <s v="Activo"/>
  </r>
  <r>
    <s v="Serrano, Beatriz Adriana Vázquez Reynoso de-jun-2025"/>
    <x v="43"/>
    <x v="21"/>
    <d v="2025-06-01T00:00:00"/>
    <x v="1"/>
    <b v="1"/>
    <m/>
    <x v="0"/>
    <x v="0"/>
    <m/>
    <n v="2"/>
    <m/>
    <n v="0"/>
    <x v="0"/>
    <s v="Activo"/>
    <s v="Activo"/>
  </r>
  <r>
    <s v="Acevedo, María Antonia Martínez Alamilla de-jun-2025"/>
    <x v="45"/>
    <x v="21"/>
    <d v="2025-06-01T00:00:00"/>
    <x v="1"/>
    <b v="1"/>
    <m/>
    <x v="0"/>
    <x v="0"/>
    <m/>
    <n v="3"/>
    <m/>
    <n v="0"/>
    <x v="0"/>
    <s v="Activo"/>
    <s v="Activo"/>
  </r>
  <r>
    <s v="Bello, Reina-jun-2025"/>
    <x v="46"/>
    <x v="21"/>
    <d v="2025-06-01T00:00:00"/>
    <x v="1"/>
    <b v="1"/>
    <m/>
    <x v="0"/>
    <x v="0"/>
    <m/>
    <n v="3"/>
    <m/>
    <n v="0"/>
    <x v="0"/>
    <s v="Activo"/>
    <s v="Activo"/>
  </r>
  <r>
    <s v="Contreras, Elida-jun-2025"/>
    <x v="47"/>
    <x v="21"/>
    <d v="2025-06-01T00:00:00"/>
    <x v="1"/>
    <b v="1"/>
    <m/>
    <x v="0"/>
    <x v="0"/>
    <m/>
    <n v="3"/>
    <m/>
    <n v="0"/>
    <x v="0"/>
    <s v="Activo"/>
    <s v="Activo"/>
  </r>
  <r>
    <s v="Delgado Guerrero, María Magdalena-jun-2025"/>
    <x v="48"/>
    <x v="21"/>
    <d v="2025-06-01T00:00:00"/>
    <x v="1"/>
    <b v="1"/>
    <m/>
    <x v="0"/>
    <x v="0"/>
    <m/>
    <n v="3"/>
    <m/>
    <n v="0"/>
    <x v="0"/>
    <s v="Activo"/>
    <s v="Activo"/>
  </r>
  <r>
    <s v="Faz Castañeda, José Alfredo-jun-2025"/>
    <x v="49"/>
    <x v="21"/>
    <d v="2025-06-01T00:00:00"/>
    <x v="1"/>
    <b v="1"/>
    <m/>
    <x v="0"/>
    <x v="0"/>
    <m/>
    <n v="3"/>
    <m/>
    <n v="0"/>
    <x v="0"/>
    <s v="Activo"/>
    <s v="Activo"/>
  </r>
  <r>
    <s v="Faz, Marinela Castañeda Arteaga de-jun-2025"/>
    <x v="50"/>
    <x v="21"/>
    <d v="2025-06-01T00:00:00"/>
    <x v="1"/>
    <b v="1"/>
    <n v="3"/>
    <x v="1"/>
    <x v="13"/>
    <m/>
    <n v="3"/>
    <m/>
    <n v="0"/>
    <x v="2"/>
    <s v="Activo"/>
    <s v="Activo"/>
  </r>
  <r>
    <s v="Gámez Montoya, Abel-jun-2025"/>
    <x v="51"/>
    <x v="21"/>
    <d v="2025-06-01T00:00:00"/>
    <x v="1"/>
    <b v="1"/>
    <m/>
    <x v="0"/>
    <x v="0"/>
    <m/>
    <n v="3"/>
    <m/>
    <n v="0"/>
    <x v="0"/>
    <s v="Activo"/>
    <s v="Activo"/>
  </r>
  <r>
    <s v="Gámez, Viridiana de-jun-2025"/>
    <x v="52"/>
    <x v="21"/>
    <d v="2025-06-01T00:00:00"/>
    <x v="1"/>
    <b v="1"/>
    <m/>
    <x v="0"/>
    <x v="0"/>
    <m/>
    <n v="3"/>
    <m/>
    <n v="0"/>
    <x v="0"/>
    <s v="Activo"/>
    <s v="Activo"/>
  </r>
  <r>
    <s v="García Rodarte, Marco Antonio-jun-2025"/>
    <x v="53"/>
    <x v="21"/>
    <d v="2025-06-01T00:00:00"/>
    <x v="1"/>
    <b v="1"/>
    <m/>
    <x v="0"/>
    <x v="0"/>
    <m/>
    <n v="3"/>
    <m/>
    <n v="0"/>
    <x v="0"/>
    <s v="Activo"/>
    <s v="Activo"/>
  </r>
  <r>
    <s v="García, Rosa María Rodarte de-jun-2025"/>
    <x v="54"/>
    <x v="21"/>
    <d v="2025-06-01T00:00:00"/>
    <x v="1"/>
    <b v="1"/>
    <m/>
    <x v="0"/>
    <x v="0"/>
    <m/>
    <n v="3"/>
    <m/>
    <n v="0"/>
    <x v="0"/>
    <s v="Activo"/>
    <s v="Activo"/>
  </r>
  <r>
    <s v="Guerra, Lucy-jun-2025"/>
    <x v="55"/>
    <x v="21"/>
    <d v="2025-06-01T00:00:00"/>
    <x v="1"/>
    <b v="1"/>
    <m/>
    <x v="0"/>
    <x v="0"/>
    <m/>
    <n v="3"/>
    <m/>
    <n v="0"/>
    <x v="0"/>
    <s v="Activo"/>
    <s v="Activo"/>
  </r>
  <r>
    <s v="Lara Alemán, Linda Sarahí-jun-2025"/>
    <x v="56"/>
    <x v="21"/>
    <d v="2025-06-01T00:00:00"/>
    <x v="1"/>
    <b v="1"/>
    <m/>
    <x v="0"/>
    <x v="0"/>
    <m/>
    <n v="3"/>
    <m/>
    <n v="0"/>
    <x v="0"/>
    <s v="Activo"/>
    <s v="Activo"/>
  </r>
  <r>
    <s v="Lara Alemán, Maydi Merari-jun-2025"/>
    <x v="57"/>
    <x v="21"/>
    <d v="2025-06-01T00:00:00"/>
    <x v="1"/>
    <b v="1"/>
    <m/>
    <x v="0"/>
    <x v="0"/>
    <m/>
    <n v="3"/>
    <m/>
    <n v="0"/>
    <x v="0"/>
    <s v="Activo"/>
    <s v="Activo"/>
  </r>
  <r>
    <s v="Lara Enriquez, José Mario-jun-2025"/>
    <x v="58"/>
    <x v="21"/>
    <d v="2025-06-01T00:00:00"/>
    <x v="1"/>
    <b v="1"/>
    <m/>
    <x v="1"/>
    <x v="55"/>
    <s v="S. A. 35 hrs. Acreditadas: 20 hrs."/>
    <n v="3"/>
    <n v="35"/>
    <n v="20"/>
    <x v="2"/>
    <s v="Activo"/>
    <s v="Activo"/>
  </r>
  <r>
    <s v="Lara, María del Refugio Alemán de-jun-2025"/>
    <x v="59"/>
    <x v="21"/>
    <d v="2025-06-01T00:00:00"/>
    <x v="1"/>
    <b v="1"/>
    <n v="1"/>
    <x v="0"/>
    <x v="0"/>
    <m/>
    <n v="3"/>
    <m/>
    <n v="0"/>
    <x v="0"/>
    <s v="Activo"/>
    <s v="Activo"/>
  </r>
  <r>
    <s v="Molina Durán, Gloria-jun-2025"/>
    <x v="60"/>
    <x v="21"/>
    <d v="2025-06-01T00:00:00"/>
    <x v="1"/>
    <b v="1"/>
    <n v="5"/>
    <x v="1"/>
    <x v="38"/>
    <m/>
    <n v="3"/>
    <m/>
    <n v="0"/>
    <x v="15"/>
    <s v="Activo"/>
    <s v="Activo"/>
  </r>
  <r>
    <s v="Ordoñez, María de la Cruz Corona Zepeda de-jun-2025"/>
    <x v="61"/>
    <x v="21"/>
    <d v="2025-06-01T00:00:00"/>
    <x v="1"/>
    <b v="1"/>
    <m/>
    <x v="0"/>
    <x v="0"/>
    <m/>
    <n v="3"/>
    <m/>
    <n v="0"/>
    <x v="0"/>
    <s v="Activo"/>
    <s v="Activo"/>
  </r>
  <r>
    <s v="Peña, Eliezer-jun-2025"/>
    <x v="62"/>
    <x v="21"/>
    <d v="2025-06-01T00:00:00"/>
    <x v="1"/>
    <b v="1"/>
    <m/>
    <x v="0"/>
    <x v="0"/>
    <m/>
    <n v="3"/>
    <m/>
    <n v="0"/>
    <x v="0"/>
    <s v="Activo"/>
    <s v="Activo"/>
  </r>
  <r>
    <s v="Peña, Jessica de-jun-2025"/>
    <x v="63"/>
    <x v="21"/>
    <d v="2025-06-01T00:00:00"/>
    <x v="1"/>
    <b v="1"/>
    <m/>
    <x v="0"/>
    <x v="0"/>
    <m/>
    <n v="3"/>
    <m/>
    <n v="0"/>
    <x v="0"/>
    <s v="Activo"/>
    <s v="Activo"/>
  </r>
  <r>
    <s v="Rebolloso, Perla-jun-2025"/>
    <x v="66"/>
    <x v="21"/>
    <d v="2025-06-01T00:00:00"/>
    <x v="1"/>
    <b v="1"/>
    <m/>
    <x v="0"/>
    <x v="0"/>
    <m/>
    <n v="3"/>
    <m/>
    <n v="0"/>
    <x v="0"/>
    <s v="Activo"/>
    <s v="Activo"/>
  </r>
  <r>
    <s v="Salazar, Alicia de-jun-2025"/>
    <x v="67"/>
    <x v="21"/>
    <d v="2025-06-01T00:00:00"/>
    <x v="1"/>
    <b v="1"/>
    <m/>
    <x v="0"/>
    <x v="0"/>
    <m/>
    <n v="3"/>
    <m/>
    <n v="0"/>
    <x v="0"/>
    <s v="Activo"/>
    <s v="Activo"/>
  </r>
  <r>
    <s v="Soto Morales, Magdaleno-jun-2025"/>
    <x v="68"/>
    <x v="21"/>
    <d v="2025-06-01T00:00:00"/>
    <x v="1"/>
    <b v="1"/>
    <m/>
    <x v="0"/>
    <x v="0"/>
    <m/>
    <n v="3"/>
    <m/>
    <n v="0"/>
    <x v="0"/>
    <s v="Activo"/>
    <s v="Activo"/>
  </r>
  <r>
    <s v="Soto, María Antonieta de-jun-2025"/>
    <x v="69"/>
    <x v="21"/>
    <d v="2025-06-01T00:00:00"/>
    <x v="1"/>
    <b v="1"/>
    <m/>
    <x v="0"/>
    <x v="0"/>
    <m/>
    <n v="3"/>
    <m/>
    <n v="0"/>
    <x v="0"/>
    <s v="Activo"/>
    <s v="Activo"/>
  </r>
  <r>
    <s v="Vidal Muñoz, Benjamín-jun-2025"/>
    <x v="70"/>
    <x v="21"/>
    <d v="2025-06-01T00:00:00"/>
    <x v="1"/>
    <b v="1"/>
    <n v="2"/>
    <x v="1"/>
    <x v="28"/>
    <m/>
    <n v="3"/>
    <m/>
    <n v="0"/>
    <x v="10"/>
    <s v="Activo"/>
    <s v="Activo"/>
  </r>
  <r>
    <s v="Vidal, María Teresa Villanueva Rodríguez de-jun-2025"/>
    <x v="71"/>
    <x v="21"/>
    <d v="2025-06-01T00:00:00"/>
    <x v="1"/>
    <b v="1"/>
    <m/>
    <x v="0"/>
    <x v="0"/>
    <m/>
    <n v="3"/>
    <m/>
    <n v="0"/>
    <x v="0"/>
    <s v="Activo"/>
    <s v="Activo"/>
  </r>
  <r>
    <s v="Zúñiga, Juanita-jun-2025"/>
    <x v="72"/>
    <x v="21"/>
    <d v="2025-06-01T00:00:00"/>
    <x v="1"/>
    <b v="1"/>
    <n v="1"/>
    <x v="2"/>
    <x v="18"/>
    <m/>
    <n v="3"/>
    <m/>
    <n v="0"/>
    <x v="0"/>
    <s v="Activo"/>
    <s v="Activo"/>
  </r>
  <r>
    <s v="Campos Solis, Octavia-jun-2025"/>
    <x v="73"/>
    <x v="21"/>
    <d v="2025-06-01T00:00:00"/>
    <x v="1"/>
    <b v="1"/>
    <m/>
    <x v="0"/>
    <x v="0"/>
    <m/>
    <n v="4"/>
    <m/>
    <n v="0"/>
    <x v="0"/>
    <s v="Activo"/>
    <s v="Activo"/>
  </r>
  <r>
    <s v="Carreón Galindo, Octavio-jun-2025"/>
    <x v="74"/>
    <x v="21"/>
    <d v="2025-06-01T00:00:00"/>
    <x v="1"/>
    <b v="1"/>
    <m/>
    <x v="0"/>
    <x v="0"/>
    <m/>
    <n v="4"/>
    <m/>
    <n v="0"/>
    <x v="0"/>
    <s v="Activo"/>
    <s v="Activo"/>
  </r>
  <r>
    <s v="Carreón, Karina Marlene Silva Gutiérrez de-jun-2025"/>
    <x v="75"/>
    <x v="21"/>
    <d v="2025-06-01T00:00:00"/>
    <x v="1"/>
    <b v="1"/>
    <m/>
    <x v="0"/>
    <x v="0"/>
    <m/>
    <n v="4"/>
    <m/>
    <n v="0"/>
    <x v="0"/>
    <s v="Activo"/>
    <s v="Activo"/>
  </r>
  <r>
    <s v="de la Fuente Gallardo, José Samuel-jun-2025"/>
    <x v="76"/>
    <x v="21"/>
    <d v="2025-06-01T00:00:00"/>
    <x v="1"/>
    <b v="1"/>
    <m/>
    <x v="0"/>
    <x v="0"/>
    <m/>
    <n v="4"/>
    <m/>
    <n v="0"/>
    <x v="0"/>
    <s v="Activo"/>
    <s v="Activo"/>
  </r>
  <r>
    <s v="de la Fuente, Leticia de-jun-2025"/>
    <x v="77"/>
    <x v="21"/>
    <d v="2025-06-01T00:00:00"/>
    <x v="1"/>
    <b v="1"/>
    <m/>
    <x v="0"/>
    <x v="0"/>
    <m/>
    <n v="4"/>
    <m/>
    <n v="0"/>
    <x v="0"/>
    <s v="Activo"/>
    <s v="Activo"/>
  </r>
  <r>
    <s v="de Santiago Marrero, María de la Luz-jun-2025"/>
    <x v="78"/>
    <x v="21"/>
    <d v="2025-06-01T00:00:00"/>
    <x v="1"/>
    <b v="1"/>
    <m/>
    <x v="0"/>
    <x v="0"/>
    <s v="Informal"/>
    <n v="4"/>
    <m/>
    <n v="0"/>
    <x v="0"/>
    <s v="Activo"/>
    <s v="Activo"/>
  </r>
  <r>
    <s v="Garza Rodríguez, Daniel-jun-2025"/>
    <x v="79"/>
    <x v="21"/>
    <d v="2025-06-01T00:00:00"/>
    <x v="1"/>
    <b v="1"/>
    <n v="2"/>
    <x v="1"/>
    <x v="74"/>
    <m/>
    <n v="4"/>
    <m/>
    <n v="0"/>
    <x v="64"/>
    <s v="Activo"/>
    <s v="Activo"/>
  </r>
  <r>
    <s v="Garza Salazar, Olivia-jun-2025"/>
    <x v="80"/>
    <x v="21"/>
    <d v="2025-06-01T00:00:00"/>
    <x v="1"/>
    <b v="1"/>
    <m/>
    <x v="0"/>
    <x v="0"/>
    <m/>
    <n v="4"/>
    <m/>
    <n v="0"/>
    <x v="0"/>
    <s v="Activo"/>
    <s v="Activo"/>
  </r>
  <r>
    <s v="Garza, María Magdalena Coronado Salas de-jun-2025"/>
    <x v="81"/>
    <x v="21"/>
    <d v="2025-06-01T00:00:00"/>
    <x v="1"/>
    <b v="1"/>
    <n v="2"/>
    <x v="1"/>
    <x v="48"/>
    <m/>
    <n v="4"/>
    <m/>
    <n v="0"/>
    <x v="27"/>
    <s v="Activo"/>
    <s v="Activo"/>
  </r>
  <r>
    <s v="Marroquín Villarreal, José Alben-jun-2025"/>
    <x v="82"/>
    <x v="21"/>
    <d v="2025-06-01T00:00:00"/>
    <x v="1"/>
    <b v="1"/>
    <m/>
    <x v="0"/>
    <x v="0"/>
    <m/>
    <n v="4"/>
    <m/>
    <n v="0"/>
    <x v="0"/>
    <s v="Activo"/>
    <s v="Activo"/>
  </r>
  <r>
    <s v="Marroquín, Maria de Jesús Sánchez de-jun-2025"/>
    <x v="83"/>
    <x v="21"/>
    <d v="2025-06-01T00:00:00"/>
    <x v="1"/>
    <b v="1"/>
    <m/>
    <x v="0"/>
    <x v="0"/>
    <m/>
    <n v="4"/>
    <m/>
    <n v="0"/>
    <x v="0"/>
    <s v="Activo"/>
    <s v="Activo"/>
  </r>
  <r>
    <s v="Martínez Rodríguez, María del Socorro-jun-2025"/>
    <x v="84"/>
    <x v="21"/>
    <d v="2025-06-01T00:00:00"/>
    <x v="1"/>
    <b v="1"/>
    <m/>
    <x v="0"/>
    <x v="0"/>
    <m/>
    <n v="4"/>
    <m/>
    <n v="0"/>
    <x v="0"/>
    <s v="Activo"/>
    <s v="Activo"/>
  </r>
  <r>
    <s v="Medina Moreno, Daniel-jun-2025"/>
    <x v="85"/>
    <x v="21"/>
    <d v="2025-06-01T00:00:00"/>
    <x v="1"/>
    <b v="1"/>
    <n v="1"/>
    <x v="0"/>
    <x v="0"/>
    <m/>
    <n v="4"/>
    <m/>
    <n v="0"/>
    <x v="0"/>
    <s v="Activo"/>
    <s v="Activo"/>
  </r>
  <r>
    <s v="Medina Oviedo, Scarlett Scilanie-jun-2025"/>
    <x v="86"/>
    <x v="21"/>
    <d v="2025-06-01T00:00:00"/>
    <x v="1"/>
    <b v="1"/>
    <m/>
    <x v="0"/>
    <x v="0"/>
    <m/>
    <n v="4"/>
    <m/>
    <n v="0"/>
    <x v="0"/>
    <s v="Activo"/>
    <s v="Activo"/>
  </r>
  <r>
    <s v="Medina, Priscila Raquel Oviedo Canizales de-jun-2025"/>
    <x v="87"/>
    <x v="21"/>
    <d v="2025-06-01T00:00:00"/>
    <x v="1"/>
    <b v="1"/>
    <n v="4"/>
    <x v="1"/>
    <x v="55"/>
    <s v="Tuve lesión en el pie una semana"/>
    <n v="4"/>
    <m/>
    <n v="0"/>
    <x v="4"/>
    <s v="Activo"/>
    <s v="Activo"/>
  </r>
  <r>
    <s v="Méndez Pardo, Jesús-jun-2025"/>
    <x v="88"/>
    <x v="21"/>
    <d v="2025-06-01T00:00:00"/>
    <x v="1"/>
    <b v="1"/>
    <m/>
    <x v="0"/>
    <x v="0"/>
    <s v="Informal"/>
    <n v="4"/>
    <m/>
    <n v="0"/>
    <x v="0"/>
    <s v="Activo"/>
    <s v="Activo"/>
  </r>
  <r>
    <s v="Méndez, María Enriqueta García Estrada de-jun-2025"/>
    <x v="89"/>
    <x v="21"/>
    <d v="2025-06-01T00:00:00"/>
    <x v="1"/>
    <b v="1"/>
    <m/>
    <x v="0"/>
    <x v="0"/>
    <s v="Informal"/>
    <n v="4"/>
    <m/>
    <n v="0"/>
    <x v="0"/>
    <s v="Activo"/>
    <s v="Activo"/>
  </r>
  <r>
    <s v="Olguín Rodríguez, Josué Emmanuel-jun-2025"/>
    <x v="106"/>
    <x v="21"/>
    <d v="2025-06-01T00:00:00"/>
    <x v="1"/>
    <b v="1"/>
    <m/>
    <x v="0"/>
    <x v="0"/>
    <m/>
    <n v="4"/>
    <m/>
    <n v="0"/>
    <x v="0"/>
    <s v="Activo"/>
    <s v="Activo"/>
  </r>
  <r>
    <s v="Olivo, Diana Elizabeth Marroquín de-jun-2025"/>
    <x v="90"/>
    <x v="21"/>
    <d v="2025-06-01T00:00:00"/>
    <x v="1"/>
    <b v="1"/>
    <m/>
    <x v="0"/>
    <x v="0"/>
    <s v="Informal"/>
    <n v="4"/>
    <m/>
    <n v="0"/>
    <x v="0"/>
    <s v="Activo"/>
    <s v="Activo"/>
  </r>
  <r>
    <s v="Paisano Torres, María de Lourdes-jun-2025"/>
    <x v="97"/>
    <x v="21"/>
    <d v="2025-06-01T00:00:00"/>
    <x v="1"/>
    <b v="1"/>
    <m/>
    <x v="0"/>
    <x v="0"/>
    <s v="Informal"/>
    <n v="4"/>
    <m/>
    <n v="0"/>
    <x v="0"/>
    <s v="Activo"/>
    <s v="Activo"/>
  </r>
  <r>
    <s v="Puebla Martínez, Luis Octavio-jun-2025"/>
    <x v="91"/>
    <x v="21"/>
    <d v="2025-06-01T00:00:00"/>
    <x v="1"/>
    <b v="1"/>
    <m/>
    <x v="0"/>
    <x v="0"/>
    <m/>
    <n v="4"/>
    <m/>
    <n v="0"/>
    <x v="0"/>
    <s v="Activo"/>
    <s v="Activo"/>
  </r>
  <r>
    <s v="Sifuentes, Irene Salas Álvarez de-jun-2025"/>
    <x v="92"/>
    <x v="21"/>
    <d v="2025-06-01T00:00:00"/>
    <x v="1"/>
    <b v="1"/>
    <n v="1"/>
    <x v="1"/>
    <x v="14"/>
    <m/>
    <n v="4"/>
    <m/>
    <n v="0"/>
    <x v="43"/>
    <s v="Activo"/>
    <s v="Activo"/>
  </r>
  <r>
    <s v="Silva, Patricia de-jun-2025"/>
    <x v="94"/>
    <x v="21"/>
    <d v="2025-06-01T00:00:00"/>
    <x v="1"/>
    <b v="1"/>
    <m/>
    <x v="0"/>
    <x v="0"/>
    <m/>
    <n v="4"/>
    <m/>
    <n v="0"/>
    <x v="0"/>
    <s v="Activo"/>
    <s v="Activo"/>
  </r>
  <r>
    <s v="Zamudio, Dolores García de-jun-2025"/>
    <x v="95"/>
    <x v="21"/>
    <d v="2025-06-01T00:00:00"/>
    <x v="1"/>
    <b v="1"/>
    <m/>
    <x v="0"/>
    <x v="0"/>
    <m/>
    <n v="4"/>
    <m/>
    <n v="0"/>
    <x v="0"/>
    <s v="Activo"/>
    <s v="Activo"/>
  </r>
  <r>
    <s v="Zamudio, Dulce-jun-2025"/>
    <x v="96"/>
    <x v="21"/>
    <d v="2025-06-01T00:00:00"/>
    <x v="1"/>
    <b v="1"/>
    <m/>
    <x v="0"/>
    <x v="0"/>
    <m/>
    <n v="4"/>
    <m/>
    <n v="0"/>
    <x v="0"/>
    <s v="Activo"/>
    <s v="Activo"/>
  </r>
  <r>
    <s v="Castro Moreno, Modesto-jul-2025"/>
    <x v="2"/>
    <x v="22"/>
    <d v="2025-07-01T00:00:00"/>
    <x v="1"/>
    <b v="1"/>
    <m/>
    <x v="0"/>
    <x v="0"/>
    <m/>
    <n v="1"/>
    <m/>
    <n v="0"/>
    <x v="0"/>
    <s v="Activo"/>
    <s v="Activo"/>
  </r>
  <r>
    <s v="Soria Liguez, Jaime-jul-2025"/>
    <x v="18"/>
    <x v="22"/>
    <d v="2025-07-01T00:00:00"/>
    <x v="1"/>
    <b v="1"/>
    <n v="2"/>
    <x v="1"/>
    <x v="12"/>
    <m/>
    <n v="1"/>
    <m/>
    <n v="0"/>
    <x v="1"/>
    <s v="Activo"/>
    <s v="Activo"/>
  </r>
  <r>
    <s v="Almaráz Bocanegra, Silvino-jul-2025"/>
    <x v="0"/>
    <x v="22"/>
    <d v="2025-07-01T00:00:00"/>
    <x v="1"/>
    <b v="1"/>
    <m/>
    <x v="0"/>
    <x v="0"/>
    <m/>
    <n v="1"/>
    <m/>
    <n v="0"/>
    <x v="0"/>
    <s v="Activo"/>
    <s v="Activo"/>
  </r>
  <r>
    <s v="Hernández Arellano, Eligio-jul-2025"/>
    <x v="8"/>
    <x v="22"/>
    <d v="2025-07-01T00:00:00"/>
    <x v="1"/>
    <b v="1"/>
    <m/>
    <x v="2"/>
    <x v="55"/>
    <m/>
    <n v="1"/>
    <m/>
    <n v="0"/>
    <x v="0"/>
    <s v="Activo"/>
    <s v="Activo"/>
  </r>
  <r>
    <s v="Soria Orozco, Guillermo Andrés-jul-2025"/>
    <x v="19"/>
    <x v="22"/>
    <d v="2025-07-01T00:00:00"/>
    <x v="1"/>
    <b v="1"/>
    <m/>
    <x v="0"/>
    <x v="0"/>
    <m/>
    <n v="1"/>
    <m/>
    <n v="0"/>
    <x v="0"/>
    <s v="Activo"/>
    <s v="Activo"/>
  </r>
  <r>
    <s v="Soria, Delia Ortega de-jul-2025"/>
    <x v="20"/>
    <x v="22"/>
    <d v="2025-07-01T00:00:00"/>
    <x v="1"/>
    <b v="1"/>
    <n v="1"/>
    <x v="1"/>
    <x v="13"/>
    <m/>
    <n v="1"/>
    <m/>
    <n v="0"/>
    <x v="2"/>
    <s v="Activo"/>
    <s v="Activo"/>
  </r>
  <r>
    <s v="Carriega, Flor de-jul-2025"/>
    <x v="1"/>
    <x v="22"/>
    <d v="2025-07-01T00:00:00"/>
    <x v="1"/>
    <b v="0"/>
    <m/>
    <x v="0"/>
    <x v="0"/>
    <m/>
    <n v="1"/>
    <m/>
    <n v="0"/>
    <x v="0"/>
    <s v="Activo"/>
    <s v="Activo"/>
  </r>
  <r>
    <s v="Castro, Blanca Estela Navarro Pimentel de-jul-2025"/>
    <x v="3"/>
    <x v="22"/>
    <d v="2025-07-01T00:00:00"/>
    <x v="1"/>
    <b v="1"/>
    <m/>
    <x v="0"/>
    <x v="0"/>
    <m/>
    <n v="1"/>
    <m/>
    <n v="0"/>
    <x v="0"/>
    <s v="Activo"/>
    <s v="Activo"/>
  </r>
  <r>
    <s v="Chávez Castillo, René-jul-2025"/>
    <x v="100"/>
    <x v="22"/>
    <d v="2025-07-01T00:00:00"/>
    <x v="1"/>
    <b v="0"/>
    <m/>
    <x v="0"/>
    <x v="0"/>
    <m/>
    <n v="1"/>
    <m/>
    <n v="0"/>
    <x v="0"/>
    <s v=""/>
    <s v="Inactivo"/>
  </r>
  <r>
    <s v="Chávez, Karina de-jul-2025"/>
    <x v="101"/>
    <x v="22"/>
    <d v="2025-07-01T00:00:00"/>
    <x v="1"/>
    <b v="0"/>
    <m/>
    <x v="0"/>
    <x v="0"/>
    <m/>
    <e v="#N/A"/>
    <m/>
    <n v="0"/>
    <x v="0"/>
    <s v=""/>
    <s v="Inactivo"/>
  </r>
  <r>
    <s v="García, Alicia Martínez de-jul-2025"/>
    <x v="4"/>
    <x v="22"/>
    <d v="2025-07-01T00:00:00"/>
    <x v="1"/>
    <b v="1"/>
    <m/>
    <x v="0"/>
    <x v="0"/>
    <m/>
    <n v="1"/>
    <m/>
    <n v="0"/>
    <x v="0"/>
    <s v="Activo"/>
    <s v="Activo"/>
  </r>
  <r>
    <s v="García, Mayra-jul-2025"/>
    <x v="5"/>
    <x v="22"/>
    <d v="2025-07-01T00:00:00"/>
    <x v="1"/>
    <b v="1"/>
    <m/>
    <x v="0"/>
    <x v="0"/>
    <m/>
    <n v="1"/>
    <m/>
    <n v="0"/>
    <x v="0"/>
    <s v="Activo"/>
    <s v="Activo"/>
  </r>
  <r>
    <s v="Garnica Treviño, Irma-jul-2025"/>
    <x v="6"/>
    <x v="22"/>
    <d v="2025-07-01T00:00:00"/>
    <x v="1"/>
    <b v="1"/>
    <m/>
    <x v="0"/>
    <x v="0"/>
    <m/>
    <n v="1"/>
    <m/>
    <n v="0"/>
    <x v="0"/>
    <s v="Activo"/>
    <s v="Activo"/>
  </r>
  <r>
    <s v="Guzmán, Luis-jul-2025"/>
    <x v="7"/>
    <x v="22"/>
    <d v="2025-07-01T00:00:00"/>
    <x v="1"/>
    <b v="0"/>
    <m/>
    <x v="0"/>
    <x v="0"/>
    <m/>
    <n v="1"/>
    <m/>
    <n v="0"/>
    <x v="0"/>
    <s v="Inactivo"/>
    <s v="Inactivo"/>
  </r>
  <r>
    <s v="Hernández Arteaga, Sarai-jul-2025"/>
    <x v="109"/>
    <x v="22"/>
    <d v="2025-07-01T00:00:00"/>
    <x v="1"/>
    <b v="1"/>
    <m/>
    <x v="0"/>
    <x v="0"/>
    <m/>
    <n v="1"/>
    <m/>
    <n v="0"/>
    <x v="0"/>
    <s v="Activo"/>
    <s v="Activo"/>
  </r>
  <r>
    <s v="Ledezma Lucio, Anita-jul-2025"/>
    <x v="9"/>
    <x v="22"/>
    <d v="2025-07-01T00:00:00"/>
    <x v="1"/>
    <b v="1"/>
    <m/>
    <x v="0"/>
    <x v="0"/>
    <m/>
    <n v="1"/>
    <m/>
    <n v="0"/>
    <x v="0"/>
    <s v="Activo"/>
    <s v="Activo"/>
  </r>
  <r>
    <s v="Méndez, Javier-jul-2025"/>
    <x v="107"/>
    <x v="22"/>
    <d v="2025-07-01T00:00:00"/>
    <x v="1"/>
    <b v="0"/>
    <m/>
    <x v="0"/>
    <x v="0"/>
    <m/>
    <n v="1"/>
    <m/>
    <n v="0"/>
    <x v="0"/>
    <s v=""/>
    <s v="Inactivo"/>
  </r>
  <r>
    <s v="Poblano, Alicia de-jul-2025"/>
    <x v="10"/>
    <x v="22"/>
    <d v="2025-07-01T00:00:00"/>
    <x v="1"/>
    <b v="1"/>
    <m/>
    <x v="0"/>
    <x v="0"/>
    <m/>
    <n v="1"/>
    <m/>
    <n v="0"/>
    <x v="0"/>
    <s v="Activo"/>
    <s v="Activo"/>
  </r>
  <r>
    <s v="Poblano, José Aarón-jul-2025"/>
    <x v="11"/>
    <x v="22"/>
    <d v="2025-07-01T00:00:00"/>
    <x v="1"/>
    <b v="1"/>
    <m/>
    <x v="0"/>
    <x v="0"/>
    <m/>
    <n v="1"/>
    <m/>
    <n v="0"/>
    <x v="0"/>
    <s v="Activo"/>
    <s v="Activo"/>
  </r>
  <r>
    <s v="Reta Salas, Raymundo-jul-2025"/>
    <x v="12"/>
    <x v="22"/>
    <d v="2025-07-01T00:00:00"/>
    <x v="1"/>
    <b v="1"/>
    <m/>
    <x v="0"/>
    <x v="0"/>
    <m/>
    <n v="1"/>
    <m/>
    <n v="0"/>
    <x v="0"/>
    <s v="Activo"/>
    <s v="Activo"/>
  </r>
  <r>
    <s v="Reta, Claudia Jael Elizondo Vázquez de-jul-2025"/>
    <x v="13"/>
    <x v="22"/>
    <d v="2025-07-01T00:00:00"/>
    <x v="1"/>
    <b v="1"/>
    <m/>
    <x v="0"/>
    <x v="0"/>
    <m/>
    <n v="1"/>
    <m/>
    <n v="0"/>
    <x v="0"/>
    <s v="Activo"/>
    <s v="Activo"/>
  </r>
  <r>
    <s v="Reta, Ricardo-jul-2025"/>
    <x v="14"/>
    <x v="22"/>
    <d v="2025-07-01T00:00:00"/>
    <x v="1"/>
    <b v="1"/>
    <m/>
    <x v="0"/>
    <x v="0"/>
    <m/>
    <n v="1"/>
    <m/>
    <n v="0"/>
    <x v="0"/>
    <s v="Activo"/>
    <s v="Activo"/>
  </r>
  <r>
    <s v="Rocha, Aylin-jul-2025"/>
    <x v="98"/>
    <x v="22"/>
    <d v="2025-07-01T00:00:00"/>
    <x v="1"/>
    <b v="1"/>
    <m/>
    <x v="0"/>
    <x v="0"/>
    <m/>
    <n v="1"/>
    <m/>
    <n v="0"/>
    <x v="0"/>
    <s v="Activo"/>
    <s v="Activo"/>
  </r>
  <r>
    <s v="Rocha, Dulce de-jul-2025"/>
    <x v="15"/>
    <x v="22"/>
    <d v="2025-07-01T00:00:00"/>
    <x v="1"/>
    <b v="1"/>
    <m/>
    <x v="0"/>
    <x v="0"/>
    <m/>
    <n v="1"/>
    <m/>
    <n v="0"/>
    <x v="0"/>
    <s v="Activo"/>
    <s v="Activo"/>
  </r>
  <r>
    <s v="Rocha, Yusepe-jul-2025"/>
    <x v="16"/>
    <x v="22"/>
    <d v="2025-07-01T00:00:00"/>
    <x v="1"/>
    <b v="1"/>
    <m/>
    <x v="0"/>
    <x v="0"/>
    <m/>
    <n v="1"/>
    <m/>
    <n v="0"/>
    <x v="0"/>
    <s v="Activo"/>
    <s v="Activo"/>
  </r>
  <r>
    <s v="Rosas, Alejandra Zamudio de-jul-2025"/>
    <x v="17"/>
    <x v="22"/>
    <d v="2025-07-01T00:00:00"/>
    <x v="1"/>
    <b v="1"/>
    <m/>
    <x v="0"/>
    <x v="0"/>
    <m/>
    <n v="1"/>
    <m/>
    <n v="0"/>
    <x v="0"/>
    <s v="Activo"/>
    <s v="Activo"/>
  </r>
  <r>
    <s v="Salazar Chavarría, Guadalupe-jul-2025"/>
    <x v="102"/>
    <x v="22"/>
    <d v="2025-07-01T00:00:00"/>
    <x v="1"/>
    <b v="1"/>
    <m/>
    <x v="2"/>
    <x v="10"/>
    <m/>
    <n v="1"/>
    <m/>
    <n v="0"/>
    <x v="0"/>
    <s v="Activo"/>
    <s v="Activo"/>
  </r>
  <r>
    <s v="Vázquez, Isabel Herrera de-jul-2025"/>
    <x v="21"/>
    <x v="22"/>
    <d v="2025-07-01T00:00:00"/>
    <x v="1"/>
    <b v="1"/>
    <m/>
    <x v="0"/>
    <x v="0"/>
    <m/>
    <n v="1"/>
    <m/>
    <n v="0"/>
    <x v="0"/>
    <s v="Activo"/>
    <s v="Activo"/>
  </r>
  <r>
    <s v="Zamudio García, Thalía Elizabeth-jul-2025"/>
    <x v="22"/>
    <x v="22"/>
    <d v="2025-07-01T00:00:00"/>
    <x v="1"/>
    <b v="1"/>
    <m/>
    <x v="0"/>
    <x v="0"/>
    <m/>
    <n v="1"/>
    <m/>
    <n v="0"/>
    <x v="0"/>
    <s v="Activo"/>
    <s v="Activo"/>
  </r>
  <r>
    <s v="Orduño Molina, Jonathan Israel-jul-2025"/>
    <x v="35"/>
    <x v="22"/>
    <d v="2025-07-01T00:00:00"/>
    <x v="1"/>
    <b v="1"/>
    <m/>
    <x v="1"/>
    <x v="65"/>
    <s v="S. S. 15 hrs. Acreditadas: 15 hrs."/>
    <n v="2"/>
    <n v="15"/>
    <n v="15"/>
    <x v="15"/>
    <s v="Activo"/>
    <s v="Activo"/>
  </r>
  <r>
    <s v="Ruíz Aldaco, Alan Israel-jul-2025"/>
    <x v="41"/>
    <x v="22"/>
    <d v="2025-07-01T00:00:00"/>
    <x v="1"/>
    <b v="1"/>
    <m/>
    <x v="1"/>
    <x v="44"/>
    <s v="S. S. 13 hrs. Acreditadas: 13 hrs."/>
    <n v="2"/>
    <n v="13"/>
    <n v="13"/>
    <x v="2"/>
    <s v="Activo"/>
    <s v="Activo"/>
  </r>
  <r>
    <s v="Orduño Garza, Juan-jul-2025"/>
    <x v="33"/>
    <x v="22"/>
    <d v="2025-07-01T00:00:00"/>
    <x v="1"/>
    <b v="1"/>
    <m/>
    <x v="0"/>
    <x v="0"/>
    <m/>
    <n v="2"/>
    <m/>
    <n v="0"/>
    <x v="0"/>
    <s v="Activo"/>
    <s v="Activo"/>
  </r>
  <r>
    <s v="Medina Torres, Juan-jul-2025"/>
    <x v="30"/>
    <x v="22"/>
    <d v="2025-07-01T00:00:00"/>
    <x v="1"/>
    <b v="1"/>
    <m/>
    <x v="0"/>
    <x v="0"/>
    <m/>
    <n v="2"/>
    <m/>
    <n v="0"/>
    <x v="0"/>
    <s v="Activo"/>
    <s v="Activo"/>
  </r>
  <r>
    <s v="Orduño Molina, Jerome-jul-2025"/>
    <x v="34"/>
    <x v="22"/>
    <d v="2025-07-01T00:00:00"/>
    <x v="1"/>
    <b v="1"/>
    <m/>
    <x v="0"/>
    <x v="0"/>
    <m/>
    <n v="2"/>
    <m/>
    <n v="0"/>
    <x v="0"/>
    <s v="Activo"/>
    <s v="Activo"/>
  </r>
  <r>
    <s v="Liñán Cortina, Julia-jul-2025"/>
    <x v="27"/>
    <x v="22"/>
    <d v="2025-07-01T00:00:00"/>
    <x v="1"/>
    <b v="1"/>
    <n v="2"/>
    <x v="1"/>
    <x v="45"/>
    <s v="S. S. 12 hrs. Acreditadas: 12 hrs."/>
    <n v="2"/>
    <n v="12"/>
    <n v="12"/>
    <x v="2"/>
    <s v="Activo"/>
    <s v="Activo"/>
  </r>
  <r>
    <s v="Orduño, Debany Cortinas Delgadillo de-jul-2025"/>
    <x v="36"/>
    <x v="22"/>
    <d v="2025-07-01T00:00:00"/>
    <x v="1"/>
    <b v="1"/>
    <m/>
    <x v="1"/>
    <x v="53"/>
    <m/>
    <n v="2"/>
    <m/>
    <n v="0"/>
    <x v="33"/>
    <s v="Activo"/>
    <s v="Activo"/>
  </r>
  <r>
    <s v="Ruíz, Merary Rubí Sánchez Sosa de-jul-2025"/>
    <x v="42"/>
    <x v="22"/>
    <d v="2025-07-01T00:00:00"/>
    <x v="1"/>
    <b v="1"/>
    <n v="5"/>
    <x v="1"/>
    <x v="48"/>
    <s v="S. S. 5 hrs. Acreditadas: 5 hrs."/>
    <n v="2"/>
    <n v="5"/>
    <n v="5"/>
    <x v="8"/>
    <s v="Activo"/>
    <s v="Activo"/>
  </r>
  <r>
    <s v="Blanco, Isabel-jul-2025"/>
    <x v="23"/>
    <x v="22"/>
    <d v="2025-07-01T00:00:00"/>
    <x v="1"/>
    <b v="1"/>
    <m/>
    <x v="0"/>
    <x v="0"/>
    <m/>
    <n v="2"/>
    <m/>
    <n v="0"/>
    <x v="0"/>
    <s v="Activo"/>
    <s v="Activo"/>
  </r>
  <r>
    <s v="Ceballos, Daniel-jul-2025"/>
    <x v="103"/>
    <x v="22"/>
    <d v="2025-07-01T00:00:00"/>
    <x v="1"/>
    <b v="0"/>
    <m/>
    <x v="0"/>
    <x v="0"/>
    <m/>
    <n v="2"/>
    <m/>
    <n v="0"/>
    <x v="0"/>
    <s v=""/>
    <s v="Inactivo"/>
  </r>
  <r>
    <s v="Dávila Cardiel, Isabella Giselle-jul-2025"/>
    <x v="99"/>
    <x v="22"/>
    <d v="2025-07-01T00:00:00"/>
    <x v="1"/>
    <b v="0"/>
    <m/>
    <x v="0"/>
    <x v="0"/>
    <m/>
    <n v="2"/>
    <m/>
    <n v="0"/>
    <x v="0"/>
    <s v="Inactivo"/>
    <s v="Inactivo"/>
  </r>
  <r>
    <s v="Dávila, Karina Berenice Cardiel Mendoza de-jul-2025"/>
    <x v="104"/>
    <x v="22"/>
    <d v="2025-07-01T00:00:00"/>
    <x v="1"/>
    <b v="0"/>
    <m/>
    <x v="0"/>
    <x v="0"/>
    <m/>
    <n v="2"/>
    <m/>
    <n v="0"/>
    <x v="0"/>
    <s v="Inactivo"/>
    <s v="Inactivo"/>
  </r>
  <r>
    <s v="Dionisio-jul-2025"/>
    <x v="105"/>
    <x v="22"/>
    <d v="2025-07-01T00:00:00"/>
    <x v="1"/>
    <b v="0"/>
    <m/>
    <x v="0"/>
    <x v="0"/>
    <m/>
    <n v="2"/>
    <m/>
    <n v="0"/>
    <x v="0"/>
    <s v="Activo"/>
    <s v="Activo"/>
  </r>
  <r>
    <s v="Diosdado Torres, Margarita-jul-2025"/>
    <x v="24"/>
    <x v="22"/>
    <d v="2025-07-01T00:00:00"/>
    <x v="1"/>
    <b v="1"/>
    <m/>
    <x v="0"/>
    <x v="0"/>
    <m/>
    <n v="2"/>
    <m/>
    <n v="0"/>
    <x v="0"/>
    <s v="Activo"/>
    <s v="Activo"/>
  </r>
  <r>
    <s v="Gaytán Diosdado, Gloria-jul-2025"/>
    <x v="25"/>
    <x v="22"/>
    <d v="2025-07-01T00:00:00"/>
    <x v="1"/>
    <b v="1"/>
    <m/>
    <x v="0"/>
    <x v="0"/>
    <m/>
    <n v="2"/>
    <m/>
    <n v="0"/>
    <x v="0"/>
    <s v="Activo"/>
    <s v="Activo"/>
  </r>
  <r>
    <s v="Lázaro, Patricia de-jul-2025"/>
    <x v="26"/>
    <x v="22"/>
    <d v="2025-07-01T00:00:00"/>
    <x v="1"/>
    <b v="1"/>
    <m/>
    <x v="2"/>
    <x v="18"/>
    <m/>
    <n v="2"/>
    <m/>
    <n v="0"/>
    <x v="0"/>
    <s v="Activo"/>
    <s v="Activo"/>
  </r>
  <r>
    <s v="Martínez, Guadalupe de-jul-2025"/>
    <x v="28"/>
    <x v="22"/>
    <d v="2025-07-01T00:00:00"/>
    <x v="1"/>
    <b v="1"/>
    <m/>
    <x v="0"/>
    <x v="0"/>
    <m/>
    <n v="2"/>
    <m/>
    <n v="0"/>
    <x v="0"/>
    <s v="Activo"/>
    <s v="Activo"/>
  </r>
  <r>
    <s v="Martínez, Jesús Iván-jul-2025"/>
    <x v="29"/>
    <x v="22"/>
    <d v="2025-07-01T00:00:00"/>
    <x v="1"/>
    <b v="0"/>
    <m/>
    <x v="0"/>
    <x v="0"/>
    <m/>
    <n v="2"/>
    <m/>
    <n v="0"/>
    <x v="0"/>
    <s v=""/>
    <s v="Inactivo"/>
  </r>
  <r>
    <s v="Medina, María Luisa Rodríguez Ornelas de-jul-2025"/>
    <x v="31"/>
    <x v="22"/>
    <d v="2025-07-01T00:00:00"/>
    <x v="1"/>
    <b v="1"/>
    <m/>
    <x v="0"/>
    <x v="0"/>
    <m/>
    <n v="2"/>
    <m/>
    <n v="0"/>
    <x v="0"/>
    <s v="Activo"/>
    <s v="Activo"/>
  </r>
  <r>
    <s v="Nieto, Alejandra de-jul-2025"/>
    <x v="32"/>
    <x v="22"/>
    <d v="2025-07-01T00:00:00"/>
    <x v="1"/>
    <b v="1"/>
    <m/>
    <x v="0"/>
    <x v="0"/>
    <m/>
    <n v="2"/>
    <m/>
    <n v="0"/>
    <x v="0"/>
    <s v="Activo"/>
    <s v="Activo"/>
  </r>
  <r>
    <s v="Orduño, Joshua-jul-2025"/>
    <x v="37"/>
    <x v="22"/>
    <d v="2025-07-01T00:00:00"/>
    <x v="1"/>
    <b v="1"/>
    <m/>
    <x v="0"/>
    <x v="0"/>
    <m/>
    <n v="2"/>
    <m/>
    <n v="0"/>
    <x v="0"/>
    <s v="Activo"/>
    <s v="Activo"/>
  </r>
  <r>
    <s v="Orduño, Nora de-jul-2025"/>
    <x v="38"/>
    <x v="22"/>
    <d v="2025-07-01T00:00:00"/>
    <x v="1"/>
    <b v="1"/>
    <m/>
    <x v="0"/>
    <x v="0"/>
    <m/>
    <n v="2"/>
    <m/>
    <n v="0"/>
    <x v="0"/>
    <s v="Activo"/>
    <s v="Activo"/>
  </r>
  <r>
    <s v="Robles, Teresa-jul-2025"/>
    <x v="39"/>
    <x v="22"/>
    <d v="2025-07-01T00:00:00"/>
    <x v="1"/>
    <b v="0"/>
    <m/>
    <x v="0"/>
    <x v="0"/>
    <m/>
    <n v="2"/>
    <m/>
    <n v="0"/>
    <x v="0"/>
    <s v="Activo"/>
    <s v="Activo"/>
  </r>
  <r>
    <s v="Rodríguez, Bertha-jul-2025"/>
    <x v="40"/>
    <x v="22"/>
    <d v="2025-07-01T00:00:00"/>
    <x v="1"/>
    <b v="1"/>
    <m/>
    <x v="0"/>
    <x v="0"/>
    <m/>
    <n v="2"/>
    <m/>
    <n v="0"/>
    <x v="0"/>
    <s v="Activo"/>
    <s v="Activo"/>
  </r>
  <r>
    <s v="Serrano, Beatriz Adriana Vázquez Reynoso de-jul-2025"/>
    <x v="43"/>
    <x v="22"/>
    <d v="2025-07-01T00:00:00"/>
    <x v="1"/>
    <b v="1"/>
    <m/>
    <x v="0"/>
    <x v="0"/>
    <m/>
    <n v="2"/>
    <m/>
    <n v="0"/>
    <x v="0"/>
    <s v="Activo"/>
    <s v="Activo"/>
  </r>
  <r>
    <s v="Faz Castañeda, José Alfredo-jul-2025"/>
    <x v="49"/>
    <x v="22"/>
    <d v="2025-07-01T00:00:00"/>
    <x v="1"/>
    <b v="1"/>
    <m/>
    <x v="2"/>
    <x v="30"/>
    <m/>
    <n v="3"/>
    <m/>
    <n v="0"/>
    <x v="0"/>
    <s v="Activo"/>
    <s v="Activo"/>
  </r>
  <r>
    <s v="Lara Enriquez, José Mario-jul-2025"/>
    <x v="58"/>
    <x v="22"/>
    <d v="2025-07-01T00:00:00"/>
    <x v="1"/>
    <b v="1"/>
    <m/>
    <x v="1"/>
    <x v="43"/>
    <s v="S. A. 30 hrs. Acreditadas: 30 hrs."/>
    <n v="3"/>
    <n v="30"/>
    <n v="30"/>
    <x v="2"/>
    <s v="Activo"/>
    <s v="Activo"/>
  </r>
  <r>
    <s v="Vidal Muñoz, Benjamín-jul-2025"/>
    <x v="70"/>
    <x v="22"/>
    <d v="2025-07-01T00:00:00"/>
    <x v="1"/>
    <b v="1"/>
    <n v="1"/>
    <x v="1"/>
    <x v="25"/>
    <m/>
    <n v="3"/>
    <m/>
    <n v="0"/>
    <x v="8"/>
    <s v="Activo"/>
    <s v="Activo"/>
  </r>
  <r>
    <s v="García Rodarte, Marco Antonio-jul-2025"/>
    <x v="53"/>
    <x v="22"/>
    <d v="2025-07-01T00:00:00"/>
    <x v="1"/>
    <b v="1"/>
    <m/>
    <x v="2"/>
    <x v="16"/>
    <m/>
    <n v="3"/>
    <m/>
    <n v="0"/>
    <x v="0"/>
    <s v="Activo"/>
    <s v="Activo"/>
  </r>
  <r>
    <s v="Faz, Marinela Castañeda Arteaga de-jul-2025"/>
    <x v="50"/>
    <x v="22"/>
    <d v="2025-07-01T00:00:00"/>
    <x v="1"/>
    <b v="1"/>
    <n v="4"/>
    <x v="1"/>
    <x v="12"/>
    <m/>
    <n v="3"/>
    <m/>
    <n v="0"/>
    <x v="1"/>
    <s v="Activo"/>
    <s v="Activo"/>
  </r>
  <r>
    <s v="Molina Durán, Gloria-jul-2025"/>
    <x v="60"/>
    <x v="22"/>
    <d v="2025-07-01T00:00:00"/>
    <x v="1"/>
    <b v="1"/>
    <n v="4"/>
    <x v="1"/>
    <x v="20"/>
    <m/>
    <n v="3"/>
    <m/>
    <n v="0"/>
    <x v="6"/>
    <s v="Activo"/>
    <s v="Activo"/>
  </r>
  <r>
    <s v="Acevedo Ramos, José de Jesús-jul-2025"/>
    <x v="44"/>
    <x v="22"/>
    <d v="2025-07-01T00:00:00"/>
    <x v="1"/>
    <b v="0"/>
    <m/>
    <x v="0"/>
    <x v="0"/>
    <m/>
    <n v="3"/>
    <m/>
    <n v="0"/>
    <x v="0"/>
    <s v=""/>
    <s v="Inactivo"/>
  </r>
  <r>
    <s v="Acevedo, María Antonia Martínez Alamilla de-jul-2025"/>
    <x v="45"/>
    <x v="22"/>
    <d v="2025-07-01T00:00:00"/>
    <x v="1"/>
    <b v="1"/>
    <m/>
    <x v="0"/>
    <x v="0"/>
    <m/>
    <n v="3"/>
    <m/>
    <n v="0"/>
    <x v="0"/>
    <s v="Activo"/>
    <s v="Activo"/>
  </r>
  <r>
    <s v="Bello, Reina-jul-2025"/>
    <x v="46"/>
    <x v="22"/>
    <d v="2025-07-01T00:00:00"/>
    <x v="1"/>
    <b v="1"/>
    <m/>
    <x v="2"/>
    <x v="35"/>
    <m/>
    <n v="3"/>
    <m/>
    <n v="0"/>
    <x v="0"/>
    <s v="Activo"/>
    <s v="Activo"/>
  </r>
  <r>
    <s v="Contreras, Elida-jul-2025"/>
    <x v="47"/>
    <x v="22"/>
    <d v="2025-07-01T00:00:00"/>
    <x v="1"/>
    <b v="1"/>
    <m/>
    <x v="2"/>
    <x v="32"/>
    <m/>
    <n v="3"/>
    <m/>
    <n v="0"/>
    <x v="0"/>
    <s v="Activo"/>
    <s v="Activo"/>
  </r>
  <r>
    <s v="Delgado Guerrero, María Magdalena-jul-2025"/>
    <x v="48"/>
    <x v="22"/>
    <d v="2025-07-01T00:00:00"/>
    <x v="1"/>
    <b v="1"/>
    <m/>
    <x v="0"/>
    <x v="0"/>
    <m/>
    <n v="3"/>
    <m/>
    <n v="0"/>
    <x v="0"/>
    <s v="Activo"/>
    <s v="Activo"/>
  </r>
  <r>
    <s v="Gámez Montoya, Abel-jul-2025"/>
    <x v="51"/>
    <x v="22"/>
    <d v="2025-07-01T00:00:00"/>
    <x v="1"/>
    <b v="1"/>
    <m/>
    <x v="0"/>
    <x v="0"/>
    <m/>
    <n v="3"/>
    <m/>
    <n v="0"/>
    <x v="0"/>
    <s v="Activo"/>
    <s v="Activo"/>
  </r>
  <r>
    <s v="Gámez, Viridiana de-jul-2025"/>
    <x v="52"/>
    <x v="22"/>
    <d v="2025-07-01T00:00:00"/>
    <x v="1"/>
    <b v="1"/>
    <m/>
    <x v="0"/>
    <x v="0"/>
    <m/>
    <n v="3"/>
    <m/>
    <n v="0"/>
    <x v="0"/>
    <s v="Activo"/>
    <s v="Activo"/>
  </r>
  <r>
    <s v="García, Rosa María Rodarte de-jul-2025"/>
    <x v="54"/>
    <x v="22"/>
    <d v="2025-07-01T00:00:00"/>
    <x v="1"/>
    <b v="1"/>
    <m/>
    <x v="0"/>
    <x v="0"/>
    <m/>
    <n v="3"/>
    <m/>
    <n v="0"/>
    <x v="0"/>
    <s v="Activo"/>
    <s v="Activo"/>
  </r>
  <r>
    <s v="Guerra, Lucy-jul-2025"/>
    <x v="55"/>
    <x v="22"/>
    <d v="2025-07-01T00:00:00"/>
    <x v="1"/>
    <b v="1"/>
    <m/>
    <x v="0"/>
    <x v="0"/>
    <m/>
    <n v="3"/>
    <m/>
    <n v="0"/>
    <x v="0"/>
    <s v="Activo"/>
    <s v="Activo"/>
  </r>
  <r>
    <s v="Gutiérrez, Norma Meléndez Salazar de-jul-2025"/>
    <x v="110"/>
    <x v="22"/>
    <d v="2025-07-01T00:00:00"/>
    <x v="1"/>
    <b v="0"/>
    <m/>
    <x v="0"/>
    <x v="0"/>
    <m/>
    <n v="3"/>
    <m/>
    <n v="0"/>
    <x v="0"/>
    <s v=""/>
    <s v="Inactivo"/>
  </r>
  <r>
    <s v="Lara Alemán, Linda Sarahí-jul-2025"/>
    <x v="56"/>
    <x v="22"/>
    <d v="2025-07-01T00:00:00"/>
    <x v="1"/>
    <b v="1"/>
    <m/>
    <x v="0"/>
    <x v="0"/>
    <m/>
    <n v="3"/>
    <m/>
    <n v="0"/>
    <x v="0"/>
    <s v="Activo"/>
    <s v="Activo"/>
  </r>
  <r>
    <s v="Lara Alemán, Maydi Merari-jul-2025"/>
    <x v="57"/>
    <x v="22"/>
    <d v="2025-07-01T00:00:00"/>
    <x v="1"/>
    <b v="1"/>
    <m/>
    <x v="0"/>
    <x v="0"/>
    <m/>
    <n v="3"/>
    <m/>
    <n v="0"/>
    <x v="0"/>
    <s v="Activo"/>
    <s v="Activo"/>
  </r>
  <r>
    <s v="Lara, María del Refugio Alemán de-jul-2025"/>
    <x v="59"/>
    <x v="22"/>
    <d v="2025-07-01T00:00:00"/>
    <x v="1"/>
    <b v="1"/>
    <m/>
    <x v="0"/>
    <x v="0"/>
    <m/>
    <n v="3"/>
    <m/>
    <n v="0"/>
    <x v="0"/>
    <s v="Activo"/>
    <s v="Activo"/>
  </r>
  <r>
    <s v="Ordoñez, María de la Cruz Corona Zepeda de-jul-2025"/>
    <x v="61"/>
    <x v="22"/>
    <d v="2025-07-01T00:00:00"/>
    <x v="1"/>
    <b v="1"/>
    <n v="1"/>
    <x v="2"/>
    <x v="29"/>
    <m/>
    <n v="3"/>
    <m/>
    <n v="0"/>
    <x v="0"/>
    <s v="Activo"/>
    <s v="Activo"/>
  </r>
  <r>
    <s v="Peña, Eliezer-jul-2025"/>
    <x v="62"/>
    <x v="22"/>
    <d v="2025-07-01T00:00:00"/>
    <x v="1"/>
    <b v="1"/>
    <m/>
    <x v="0"/>
    <x v="0"/>
    <m/>
    <n v="3"/>
    <m/>
    <n v="0"/>
    <x v="0"/>
    <s v="Activo"/>
    <s v="Activo"/>
  </r>
  <r>
    <s v="Peña, Jessica de-jul-2025"/>
    <x v="63"/>
    <x v="22"/>
    <d v="2025-07-01T00:00:00"/>
    <x v="1"/>
    <b v="1"/>
    <m/>
    <x v="0"/>
    <x v="0"/>
    <m/>
    <n v="3"/>
    <m/>
    <n v="0"/>
    <x v="0"/>
    <s v="Activo"/>
    <s v="Activo"/>
  </r>
  <r>
    <s v="Peña, Víctor Axel-jul-2025"/>
    <x v="64"/>
    <x v="22"/>
    <d v="2025-07-01T00:00:00"/>
    <x v="1"/>
    <b v="0"/>
    <m/>
    <x v="0"/>
    <x v="0"/>
    <m/>
    <n v="3"/>
    <m/>
    <n v="0"/>
    <x v="0"/>
    <s v=""/>
    <s v="Inactivo"/>
  </r>
  <r>
    <s v="Rdz Salazar, Yaretzi-jul-2025"/>
    <x v="65"/>
    <x v="22"/>
    <d v="2025-07-01T00:00:00"/>
    <x v="1"/>
    <b v="0"/>
    <m/>
    <x v="0"/>
    <x v="0"/>
    <m/>
    <n v="3"/>
    <m/>
    <n v="0"/>
    <x v="0"/>
    <s v=""/>
    <s v="Inactivo"/>
  </r>
  <r>
    <s v="Rebolloso, Perla-jul-2025"/>
    <x v="66"/>
    <x v="22"/>
    <d v="2025-07-01T00:00:00"/>
    <x v="1"/>
    <b v="1"/>
    <m/>
    <x v="0"/>
    <x v="0"/>
    <m/>
    <n v="3"/>
    <m/>
    <n v="0"/>
    <x v="0"/>
    <s v="Activo"/>
    <s v="Activo"/>
  </r>
  <r>
    <s v="Salazar, Alicia de-jul-2025"/>
    <x v="67"/>
    <x v="22"/>
    <d v="2025-07-01T00:00:00"/>
    <x v="1"/>
    <b v="1"/>
    <m/>
    <x v="0"/>
    <x v="0"/>
    <m/>
    <n v="3"/>
    <m/>
    <n v="0"/>
    <x v="0"/>
    <s v="Activo"/>
    <s v="Activo"/>
  </r>
  <r>
    <s v="Soto Morales, Magdaleno-jul-2025"/>
    <x v="68"/>
    <x v="22"/>
    <d v="2025-07-01T00:00:00"/>
    <x v="1"/>
    <b v="1"/>
    <m/>
    <x v="0"/>
    <x v="0"/>
    <m/>
    <n v="3"/>
    <m/>
    <n v="0"/>
    <x v="0"/>
    <s v="Activo"/>
    <s v="Activo"/>
  </r>
  <r>
    <s v="Soto, María Antonieta de-jul-2025"/>
    <x v="69"/>
    <x v="22"/>
    <d v="2025-07-01T00:00:00"/>
    <x v="1"/>
    <b v="1"/>
    <m/>
    <x v="0"/>
    <x v="0"/>
    <m/>
    <n v="3"/>
    <m/>
    <n v="0"/>
    <x v="0"/>
    <s v="Activo"/>
    <s v="Activo"/>
  </r>
  <r>
    <s v="Vidal, María Teresa Villanueva Rodríguez de-jul-2025"/>
    <x v="71"/>
    <x v="22"/>
    <d v="2025-07-01T00:00:00"/>
    <x v="1"/>
    <b v="1"/>
    <m/>
    <x v="0"/>
    <x v="0"/>
    <m/>
    <n v="3"/>
    <m/>
    <n v="0"/>
    <x v="0"/>
    <s v="Activo"/>
    <s v="Activo"/>
  </r>
  <r>
    <s v="Zúñiga, Juanita-jul-2025"/>
    <x v="72"/>
    <x v="22"/>
    <d v="2025-07-01T00:00:00"/>
    <x v="1"/>
    <b v="1"/>
    <n v="1"/>
    <x v="2"/>
    <x v="18"/>
    <m/>
    <n v="3"/>
    <m/>
    <n v="0"/>
    <x v="0"/>
    <s v="Activo"/>
    <s v="Activo"/>
  </r>
  <r>
    <s v="Medina Moreno, Daniel-jul-2025"/>
    <x v="85"/>
    <x v="22"/>
    <d v="2025-07-01T00:00:00"/>
    <x v="1"/>
    <b v="1"/>
    <n v="3"/>
    <x v="0"/>
    <x v="0"/>
    <m/>
    <n v="4"/>
    <m/>
    <n v="0"/>
    <x v="0"/>
    <s v="Activo"/>
    <s v="Activo"/>
  </r>
  <r>
    <s v="Puebla Martínez, Luis Octavio-jul-2025"/>
    <x v="91"/>
    <x v="22"/>
    <d v="2025-07-01T00:00:00"/>
    <x v="1"/>
    <b v="1"/>
    <m/>
    <x v="0"/>
    <x v="0"/>
    <m/>
    <n v="4"/>
    <m/>
    <n v="0"/>
    <x v="0"/>
    <s v="Activo"/>
    <s v="Activo"/>
  </r>
  <r>
    <s v="Carreón Galindo, Octavio-jul-2025"/>
    <x v="74"/>
    <x v="22"/>
    <d v="2025-07-01T00:00:00"/>
    <x v="1"/>
    <b v="1"/>
    <m/>
    <x v="0"/>
    <x v="0"/>
    <m/>
    <n v="4"/>
    <m/>
    <n v="0"/>
    <x v="0"/>
    <s v="Activo"/>
    <s v="Activo"/>
  </r>
  <r>
    <s v="de la Fuente Gallardo, José Samuel-jul-2025"/>
    <x v="76"/>
    <x v="22"/>
    <d v="2025-07-01T00:00:00"/>
    <x v="1"/>
    <b v="1"/>
    <m/>
    <x v="0"/>
    <x v="0"/>
    <m/>
    <n v="4"/>
    <m/>
    <n v="0"/>
    <x v="0"/>
    <s v="Activo"/>
    <s v="Activo"/>
  </r>
  <r>
    <s v="Garza Rodríguez, Daniel-jul-2025"/>
    <x v="79"/>
    <x v="22"/>
    <d v="2025-07-01T00:00:00"/>
    <x v="1"/>
    <b v="1"/>
    <n v="2"/>
    <x v="1"/>
    <x v="51"/>
    <m/>
    <n v="4"/>
    <m/>
    <n v="0"/>
    <x v="29"/>
    <s v="Activo"/>
    <s v="Activo"/>
  </r>
  <r>
    <s v="Garza, María Magdalena Coronado Salas de-jul-2025"/>
    <x v="81"/>
    <x v="22"/>
    <d v="2025-07-01T00:00:00"/>
    <x v="1"/>
    <b v="1"/>
    <n v="2"/>
    <x v="1"/>
    <x v="61"/>
    <m/>
    <n v="4"/>
    <m/>
    <n v="0"/>
    <x v="45"/>
    <s v="Activo"/>
    <s v="Activo"/>
  </r>
  <r>
    <s v="Medina, Priscila Raquel Oviedo Canizales de-jul-2025"/>
    <x v="87"/>
    <x v="22"/>
    <d v="2025-07-01T00:00:00"/>
    <x v="1"/>
    <b v="1"/>
    <n v="6"/>
    <x v="1"/>
    <x v="56"/>
    <m/>
    <n v="4"/>
    <m/>
    <n v="0"/>
    <x v="36"/>
    <s v="Activo"/>
    <s v="Activo"/>
  </r>
  <r>
    <s v="Sifuentes, Irene Salas Álvarez de-jul-2025"/>
    <x v="92"/>
    <x v="22"/>
    <d v="2025-07-01T00:00:00"/>
    <x v="1"/>
    <b v="1"/>
    <m/>
    <x v="1"/>
    <x v="11"/>
    <m/>
    <n v="4"/>
    <m/>
    <n v="0"/>
    <x v="51"/>
    <s v="Activo"/>
    <s v="Activo"/>
  </r>
  <r>
    <s v="Campos Solis, Octavia-jul-2025"/>
    <x v="73"/>
    <x v="22"/>
    <d v="2025-07-01T00:00:00"/>
    <x v="1"/>
    <b v="1"/>
    <m/>
    <x v="0"/>
    <x v="0"/>
    <m/>
    <n v="4"/>
    <m/>
    <n v="0"/>
    <x v="0"/>
    <s v="Activo"/>
    <s v="Activo"/>
  </r>
  <r>
    <s v="Carreón, Karina Marlene Silva Gutiérrez de-jul-2025"/>
    <x v="75"/>
    <x v="22"/>
    <d v="2025-07-01T00:00:00"/>
    <x v="1"/>
    <b v="1"/>
    <m/>
    <x v="0"/>
    <x v="0"/>
    <m/>
    <n v="4"/>
    <m/>
    <n v="0"/>
    <x v="0"/>
    <s v="Activo"/>
    <s v="Activo"/>
  </r>
  <r>
    <s v="de la Fuente, Leticia de-jul-2025"/>
    <x v="77"/>
    <x v="22"/>
    <d v="2025-07-01T00:00:00"/>
    <x v="1"/>
    <b v="1"/>
    <m/>
    <x v="0"/>
    <x v="0"/>
    <m/>
    <n v="4"/>
    <m/>
    <n v="0"/>
    <x v="0"/>
    <s v="Activo"/>
    <s v="Activo"/>
  </r>
  <r>
    <s v="de Santiago Marrero, María de la Luz-jul-2025"/>
    <x v="78"/>
    <x v="22"/>
    <d v="2025-07-01T00:00:00"/>
    <x v="1"/>
    <b v="1"/>
    <m/>
    <x v="0"/>
    <x v="0"/>
    <m/>
    <n v="4"/>
    <m/>
    <n v="0"/>
    <x v="0"/>
    <s v="Activo"/>
    <s v="Activo"/>
  </r>
  <r>
    <s v="Garza Salazar, Olivia-jul-2025"/>
    <x v="80"/>
    <x v="22"/>
    <d v="2025-07-01T00:00:00"/>
    <x v="1"/>
    <b v="1"/>
    <m/>
    <x v="0"/>
    <x v="0"/>
    <m/>
    <n v="4"/>
    <m/>
    <n v="0"/>
    <x v="0"/>
    <s v="Activo"/>
    <s v="Activo"/>
  </r>
  <r>
    <s v="Marroquín Villarreal, José Alben-jul-2025"/>
    <x v="82"/>
    <x v="22"/>
    <d v="2025-07-01T00:00:00"/>
    <x v="1"/>
    <b v="1"/>
    <m/>
    <x v="0"/>
    <x v="0"/>
    <m/>
    <n v="4"/>
    <m/>
    <n v="0"/>
    <x v="0"/>
    <s v="Activo"/>
    <s v="Activo"/>
  </r>
  <r>
    <s v="Marroquín, Maria de Jesús Sánchez de-jul-2025"/>
    <x v="83"/>
    <x v="22"/>
    <d v="2025-07-01T00:00:00"/>
    <x v="1"/>
    <b v="1"/>
    <m/>
    <x v="0"/>
    <x v="0"/>
    <m/>
    <n v="4"/>
    <m/>
    <n v="0"/>
    <x v="0"/>
    <s v="Activo"/>
    <s v="Activo"/>
  </r>
  <r>
    <s v="Martínez Rodríguez, María del Socorro-jul-2025"/>
    <x v="84"/>
    <x v="22"/>
    <d v="2025-07-01T00:00:00"/>
    <x v="1"/>
    <b v="1"/>
    <m/>
    <x v="0"/>
    <x v="0"/>
    <m/>
    <n v="4"/>
    <m/>
    <n v="0"/>
    <x v="0"/>
    <s v="Activo"/>
    <s v="Activo"/>
  </r>
  <r>
    <s v="Medina Oviedo, Scarlett Scilanie-jul-2025"/>
    <x v="86"/>
    <x v="22"/>
    <d v="2025-07-01T00:00:00"/>
    <x v="1"/>
    <b v="1"/>
    <m/>
    <x v="0"/>
    <x v="0"/>
    <m/>
    <n v="4"/>
    <m/>
    <n v="0"/>
    <x v="0"/>
    <s v="Activo"/>
    <s v="Activo"/>
  </r>
  <r>
    <s v="Méndez Pardo, Jesús-jul-2025"/>
    <x v="88"/>
    <x v="22"/>
    <d v="2025-07-01T00:00:00"/>
    <x v="1"/>
    <b v="1"/>
    <m/>
    <x v="0"/>
    <x v="0"/>
    <m/>
    <n v="4"/>
    <m/>
    <n v="0"/>
    <x v="0"/>
    <s v="Activo"/>
    <s v="Activo"/>
  </r>
  <r>
    <s v="Méndez, María Enriqueta García Estrada de-jul-2025"/>
    <x v="89"/>
    <x v="22"/>
    <d v="2025-07-01T00:00:00"/>
    <x v="1"/>
    <b v="1"/>
    <m/>
    <x v="0"/>
    <x v="0"/>
    <m/>
    <n v="4"/>
    <m/>
    <n v="0"/>
    <x v="0"/>
    <s v="Activo"/>
    <s v="Activo"/>
  </r>
  <r>
    <s v="Olguín Rodríguez, Josué Emmanuel-jul-2025"/>
    <x v="106"/>
    <x v="22"/>
    <d v="2025-07-01T00:00:00"/>
    <x v="1"/>
    <b v="1"/>
    <m/>
    <x v="0"/>
    <x v="0"/>
    <m/>
    <n v="4"/>
    <m/>
    <n v="0"/>
    <x v="0"/>
    <s v="Activo"/>
    <s v="Activo"/>
  </r>
  <r>
    <s v="Olivo, Diana Elizabeth Marroquín de-jul-2025"/>
    <x v="90"/>
    <x v="22"/>
    <d v="2025-07-01T00:00:00"/>
    <x v="1"/>
    <b v="1"/>
    <m/>
    <x v="0"/>
    <x v="0"/>
    <m/>
    <n v="4"/>
    <m/>
    <n v="0"/>
    <x v="0"/>
    <s v="Activo"/>
    <s v="Activo"/>
  </r>
  <r>
    <s v="Paisano Torres, María de Lourdes-jul-2025"/>
    <x v="97"/>
    <x v="22"/>
    <d v="2025-07-01T00:00:00"/>
    <x v="1"/>
    <b v="1"/>
    <m/>
    <x v="0"/>
    <x v="0"/>
    <m/>
    <n v="4"/>
    <m/>
    <n v="0"/>
    <x v="0"/>
    <s v="Activo"/>
    <s v="Activo"/>
  </r>
  <r>
    <s v="Silva, Patricia de-jul-2025"/>
    <x v="94"/>
    <x v="22"/>
    <d v="2025-07-01T00:00:00"/>
    <x v="1"/>
    <b v="0"/>
    <m/>
    <x v="0"/>
    <x v="0"/>
    <m/>
    <n v="4"/>
    <m/>
    <n v="0"/>
    <x v="0"/>
    <s v="Activo"/>
    <s v="Activo"/>
  </r>
  <r>
    <s v="Zamudio, Dolores García de-jul-2025"/>
    <x v="95"/>
    <x v="22"/>
    <d v="2025-07-01T00:00:00"/>
    <x v="1"/>
    <b v="1"/>
    <m/>
    <x v="2"/>
    <x v="16"/>
    <m/>
    <n v="4"/>
    <m/>
    <n v="0"/>
    <x v="0"/>
    <s v="Activo"/>
    <s v="Activo"/>
  </r>
  <r>
    <s v="Zamudio, Dulce-jul-2025"/>
    <x v="96"/>
    <x v="22"/>
    <d v="2025-07-01T00:00:00"/>
    <x v="1"/>
    <b v="1"/>
    <m/>
    <x v="2"/>
    <x v="18"/>
    <m/>
    <n v="4"/>
    <m/>
    <n v="0"/>
    <x v="0"/>
    <s v="Activo"/>
    <s v="Activo"/>
  </r>
  <r>
    <s v="Castro Moreno, Modesto-ago-2025"/>
    <x v="2"/>
    <x v="23"/>
    <d v="2025-08-01T00:00:00"/>
    <x v="1"/>
    <b v="1"/>
    <m/>
    <x v="0"/>
    <x v="0"/>
    <m/>
    <n v="1"/>
    <m/>
    <n v="0"/>
    <x v="0"/>
    <s v="Activo"/>
    <s v="Activo"/>
  </r>
  <r>
    <s v="Soria Liguez, Jaime-ago-2025"/>
    <x v="18"/>
    <x v="23"/>
    <d v="2025-08-01T00:00:00"/>
    <x v="1"/>
    <b v="1"/>
    <n v="2"/>
    <x v="1"/>
    <x v="12"/>
    <m/>
    <n v="1"/>
    <m/>
    <n v="0"/>
    <x v="1"/>
    <s v="Activo"/>
    <s v="Activo"/>
  </r>
  <r>
    <s v="Almaráz Bocanegra, Silvino-ago-2025"/>
    <x v="0"/>
    <x v="23"/>
    <d v="2025-08-01T00:00:00"/>
    <x v="1"/>
    <b v="1"/>
    <m/>
    <x v="0"/>
    <x v="0"/>
    <m/>
    <n v="1"/>
    <m/>
    <n v="0"/>
    <x v="0"/>
    <s v="Activo"/>
    <s v="Activo"/>
  </r>
  <r>
    <s v="Hernández Arellano, Eligio-ago-2025"/>
    <x v="8"/>
    <x v="23"/>
    <d v="2025-08-01T00:00:00"/>
    <x v="1"/>
    <b v="1"/>
    <m/>
    <x v="2"/>
    <x v="65"/>
    <m/>
    <n v="1"/>
    <m/>
    <n v="0"/>
    <x v="0"/>
    <s v="Activo"/>
    <s v="Activo"/>
  </r>
  <r>
    <s v="Soria, Delia Ortega de-ago-2025"/>
    <x v="20"/>
    <x v="23"/>
    <d v="2025-08-01T00:00:00"/>
    <x v="1"/>
    <b v="1"/>
    <n v="1"/>
    <x v="1"/>
    <x v="69"/>
    <m/>
    <n v="1"/>
    <m/>
    <n v="0"/>
    <x v="52"/>
    <s v="Activo"/>
    <s v="Activo"/>
  </r>
  <r>
    <s v="Carriega, Flor de-ago-2025"/>
    <x v="1"/>
    <x v="23"/>
    <d v="2025-08-01T00:00:00"/>
    <x v="1"/>
    <b v="0"/>
    <m/>
    <x v="0"/>
    <x v="0"/>
    <m/>
    <n v="1"/>
    <m/>
    <n v="0"/>
    <x v="0"/>
    <s v="Activo"/>
    <s v="Activo"/>
  </r>
  <r>
    <s v="Castro, Blanca Estela Navarro Pimentel de-ago-2025"/>
    <x v="3"/>
    <x v="23"/>
    <d v="2025-08-01T00:00:00"/>
    <x v="1"/>
    <b v="1"/>
    <m/>
    <x v="0"/>
    <x v="0"/>
    <m/>
    <n v="1"/>
    <m/>
    <n v="0"/>
    <x v="0"/>
    <s v="Activo"/>
    <s v="Activo"/>
  </r>
  <r>
    <s v="García, Alicia Martínez de-ago-2025"/>
    <x v="4"/>
    <x v="23"/>
    <d v="2025-08-01T00:00:00"/>
    <x v="1"/>
    <b v="1"/>
    <m/>
    <x v="0"/>
    <x v="0"/>
    <m/>
    <n v="1"/>
    <m/>
    <n v="0"/>
    <x v="0"/>
    <s v="Activo"/>
    <s v="Activo"/>
  </r>
  <r>
    <s v="García, Mayra-ago-2025"/>
    <x v="5"/>
    <x v="23"/>
    <d v="2025-08-01T00:00:00"/>
    <x v="1"/>
    <b v="1"/>
    <m/>
    <x v="0"/>
    <x v="0"/>
    <m/>
    <n v="1"/>
    <m/>
    <n v="0"/>
    <x v="0"/>
    <s v="Activo"/>
    <s v="Activo"/>
  </r>
  <r>
    <s v="Garnica Treviño, Irma-ago-2025"/>
    <x v="6"/>
    <x v="23"/>
    <d v="2025-08-01T00:00:00"/>
    <x v="1"/>
    <b v="1"/>
    <m/>
    <x v="0"/>
    <x v="0"/>
    <m/>
    <n v="1"/>
    <m/>
    <n v="0"/>
    <x v="0"/>
    <s v="Activo"/>
    <s v="Activo"/>
  </r>
  <r>
    <s v="Hernández Arteaga, Sarai-ago-2025"/>
    <x v="109"/>
    <x v="23"/>
    <d v="2025-08-01T00:00:00"/>
    <x v="1"/>
    <b v="1"/>
    <m/>
    <x v="0"/>
    <x v="0"/>
    <m/>
    <n v="1"/>
    <m/>
    <n v="0"/>
    <x v="0"/>
    <s v="Activo"/>
    <s v="Activo"/>
  </r>
  <r>
    <s v="Ledezma Lucio, Anita-ago-2025"/>
    <x v="9"/>
    <x v="23"/>
    <d v="2025-08-01T00:00:00"/>
    <x v="1"/>
    <b v="1"/>
    <m/>
    <x v="0"/>
    <x v="0"/>
    <m/>
    <n v="1"/>
    <m/>
    <n v="0"/>
    <x v="0"/>
    <s v="Activo"/>
    <s v="Activo"/>
  </r>
  <r>
    <s v="Poblano, Alicia de-ago-2025"/>
    <x v="10"/>
    <x v="23"/>
    <d v="2025-08-01T00:00:00"/>
    <x v="1"/>
    <b v="1"/>
    <m/>
    <x v="0"/>
    <x v="0"/>
    <m/>
    <n v="1"/>
    <m/>
    <n v="0"/>
    <x v="0"/>
    <s v="Activo"/>
    <s v="Activo"/>
  </r>
  <r>
    <s v="Poblano, José Aarón-ago-2025"/>
    <x v="11"/>
    <x v="23"/>
    <d v="2025-08-01T00:00:00"/>
    <x v="1"/>
    <b v="1"/>
    <m/>
    <x v="0"/>
    <x v="0"/>
    <m/>
    <n v="1"/>
    <m/>
    <n v="0"/>
    <x v="0"/>
    <s v="Activo"/>
    <s v="Activo"/>
  </r>
  <r>
    <s v="Reta Salas, Raymundo-ago-2025"/>
    <x v="12"/>
    <x v="23"/>
    <d v="2025-08-01T00:00:00"/>
    <x v="1"/>
    <b v="1"/>
    <m/>
    <x v="0"/>
    <x v="0"/>
    <m/>
    <n v="1"/>
    <m/>
    <n v="0"/>
    <x v="0"/>
    <s v="Activo"/>
    <s v="Activo"/>
  </r>
  <r>
    <s v="Reta, Claudia Jael Elizondo Vázquez de-ago-2025"/>
    <x v="13"/>
    <x v="23"/>
    <d v="2025-08-01T00:00:00"/>
    <x v="1"/>
    <b v="1"/>
    <m/>
    <x v="0"/>
    <x v="0"/>
    <m/>
    <n v="1"/>
    <m/>
    <n v="0"/>
    <x v="0"/>
    <s v="Activo"/>
    <s v="Activo"/>
  </r>
  <r>
    <s v="Reta, Ricardo-ago-2025"/>
    <x v="14"/>
    <x v="23"/>
    <d v="2025-08-01T00:00:00"/>
    <x v="1"/>
    <b v="1"/>
    <m/>
    <x v="0"/>
    <x v="0"/>
    <m/>
    <n v="1"/>
    <m/>
    <n v="0"/>
    <x v="0"/>
    <s v="Activo"/>
    <s v="Activo"/>
  </r>
  <r>
    <s v="Rocha, Aylin-ago-2025"/>
    <x v="98"/>
    <x v="23"/>
    <d v="2025-08-01T00:00:00"/>
    <x v="1"/>
    <b v="1"/>
    <m/>
    <x v="0"/>
    <x v="0"/>
    <m/>
    <n v="1"/>
    <m/>
    <n v="0"/>
    <x v="0"/>
    <s v="Activo"/>
    <s v="Activo"/>
  </r>
  <r>
    <s v="Rocha, Dulce de-ago-2025"/>
    <x v="15"/>
    <x v="23"/>
    <d v="2025-08-01T00:00:00"/>
    <x v="1"/>
    <b v="1"/>
    <m/>
    <x v="0"/>
    <x v="0"/>
    <m/>
    <n v="1"/>
    <m/>
    <n v="0"/>
    <x v="0"/>
    <s v="Activo"/>
    <s v="Activo"/>
  </r>
  <r>
    <s v="Rocha, Yusepe-ago-2025"/>
    <x v="16"/>
    <x v="23"/>
    <d v="2025-08-01T00:00:00"/>
    <x v="1"/>
    <b v="1"/>
    <m/>
    <x v="0"/>
    <x v="0"/>
    <m/>
    <n v="1"/>
    <m/>
    <n v="0"/>
    <x v="0"/>
    <s v="Activo"/>
    <s v="Activo"/>
  </r>
  <r>
    <s v="Rosas, Alejandra Zamudio de-ago-2025"/>
    <x v="17"/>
    <x v="23"/>
    <d v="2025-08-01T00:00:00"/>
    <x v="1"/>
    <b v="1"/>
    <m/>
    <x v="0"/>
    <x v="0"/>
    <m/>
    <n v="1"/>
    <m/>
    <n v="0"/>
    <x v="0"/>
    <s v="Activo"/>
    <s v="Activo"/>
  </r>
  <r>
    <s v="Salazar Chavarría, Guadalupe-ago-2025"/>
    <x v="102"/>
    <x v="23"/>
    <d v="2025-08-01T00:00:00"/>
    <x v="1"/>
    <b v="1"/>
    <m/>
    <x v="2"/>
    <x v="10"/>
    <m/>
    <n v="1"/>
    <m/>
    <n v="0"/>
    <x v="0"/>
    <s v="Activo"/>
    <s v="Activo"/>
  </r>
  <r>
    <s v="Soria Orozco, Guillermo Andrés-ago-2025"/>
    <x v="19"/>
    <x v="23"/>
    <d v="2025-08-01T00:00:00"/>
    <x v="1"/>
    <b v="1"/>
    <m/>
    <x v="0"/>
    <x v="0"/>
    <m/>
    <n v="1"/>
    <m/>
    <n v="0"/>
    <x v="0"/>
    <s v="Activo"/>
    <s v="Activo"/>
  </r>
  <r>
    <s v="Vázquez, Isabel Herrera de-ago-2025"/>
    <x v="21"/>
    <x v="23"/>
    <d v="2025-08-01T00:00:00"/>
    <x v="1"/>
    <b v="1"/>
    <m/>
    <x v="0"/>
    <x v="0"/>
    <m/>
    <n v="1"/>
    <m/>
    <n v="0"/>
    <x v="0"/>
    <s v="Activo"/>
    <s v="Activo"/>
  </r>
  <r>
    <s v="Zamudio García, Thalía Elizabeth-ago-2025"/>
    <x v="22"/>
    <x v="23"/>
    <d v="2025-08-01T00:00:00"/>
    <x v="1"/>
    <b v="1"/>
    <m/>
    <x v="0"/>
    <x v="0"/>
    <m/>
    <n v="1"/>
    <m/>
    <n v="0"/>
    <x v="0"/>
    <s v="Activo"/>
    <s v="Activo"/>
  </r>
  <r>
    <s v="Orduño Molina, Jonathan Israel-ago-2025"/>
    <x v="35"/>
    <x v="23"/>
    <d v="2025-08-01T00:00:00"/>
    <x v="1"/>
    <b v="1"/>
    <m/>
    <x v="1"/>
    <x v="16"/>
    <s v="S. S. 17 hrs. Acreditadas: 17 hrs."/>
    <n v="2"/>
    <n v="17"/>
    <n v="17"/>
    <x v="5"/>
    <s v="Activo"/>
    <s v="Activo"/>
  </r>
  <r>
    <s v="Ruíz Aldaco, Alan Israel-ago-2025"/>
    <x v="41"/>
    <x v="23"/>
    <d v="2025-08-01T00:00:00"/>
    <x v="1"/>
    <b v="1"/>
    <n v="1"/>
    <x v="1"/>
    <x v="52"/>
    <s v="S. S. 15 hrs. Acreditadas: 15 hrs."/>
    <n v="2"/>
    <n v="15"/>
    <n v="15"/>
    <x v="1"/>
    <s v="Activo"/>
    <s v="Activo"/>
  </r>
  <r>
    <s v="Orduño Garza, Juan-ago-2025"/>
    <x v="33"/>
    <x v="23"/>
    <d v="2025-08-01T00:00:00"/>
    <x v="1"/>
    <b v="1"/>
    <m/>
    <x v="0"/>
    <x v="0"/>
    <m/>
    <n v="2"/>
    <m/>
    <n v="0"/>
    <x v="0"/>
    <s v="Activo"/>
    <s v="Activo"/>
  </r>
  <r>
    <s v="Medina Torres, Juan-ago-2025"/>
    <x v="30"/>
    <x v="23"/>
    <d v="2025-08-01T00:00:00"/>
    <x v="1"/>
    <b v="1"/>
    <m/>
    <x v="0"/>
    <x v="0"/>
    <m/>
    <n v="2"/>
    <m/>
    <n v="0"/>
    <x v="0"/>
    <s v="Activo"/>
    <s v="Activo"/>
  </r>
  <r>
    <s v="Orduño Molina, Jerome-ago-2025"/>
    <x v="34"/>
    <x v="23"/>
    <d v="2025-08-01T00:00:00"/>
    <x v="1"/>
    <b v="1"/>
    <m/>
    <x v="0"/>
    <x v="0"/>
    <m/>
    <n v="2"/>
    <m/>
    <n v="0"/>
    <x v="0"/>
    <s v="Activo"/>
    <s v="Activo"/>
  </r>
  <r>
    <s v="Liñán Cortina, Julia-ago-2025"/>
    <x v="27"/>
    <x v="23"/>
    <d v="2025-08-01T00:00:00"/>
    <x v="1"/>
    <b v="1"/>
    <n v="2"/>
    <x v="1"/>
    <x v="17"/>
    <s v="S. S. 22 hrs. Acreditadas: 22 hrs."/>
    <n v="2"/>
    <m/>
    <n v="0"/>
    <x v="35"/>
    <s v="Activo"/>
    <s v="Activo"/>
  </r>
  <r>
    <s v="Orduño, Debany Cortinas Delgadillo de-ago-2025"/>
    <x v="36"/>
    <x v="23"/>
    <d v="2025-08-01T00:00:00"/>
    <x v="1"/>
    <b v="1"/>
    <m/>
    <x v="1"/>
    <x v="16"/>
    <m/>
    <n v="2"/>
    <m/>
    <n v="0"/>
    <x v="66"/>
    <s v="Activo"/>
    <s v="Activo"/>
  </r>
  <r>
    <s v="Ruíz, Merary Rubí Sánchez Sosa de-ago-2025"/>
    <x v="42"/>
    <x v="23"/>
    <d v="2025-08-01T00:00:00"/>
    <x v="1"/>
    <b v="1"/>
    <n v="6"/>
    <x v="1"/>
    <x v="48"/>
    <s v="S. S. 7 hrs. Acreditadas: 7 hrs."/>
    <n v="2"/>
    <n v="7"/>
    <n v="7"/>
    <x v="16"/>
    <s v="Activo"/>
    <s v="Activo"/>
  </r>
  <r>
    <s v="Blanco, Isabel-ago-2025"/>
    <x v="23"/>
    <x v="23"/>
    <d v="2025-08-01T00:00:00"/>
    <x v="1"/>
    <b v="1"/>
    <m/>
    <x v="0"/>
    <x v="0"/>
    <m/>
    <n v="2"/>
    <m/>
    <n v="0"/>
    <x v="0"/>
    <s v="Activo"/>
    <s v="Activo"/>
  </r>
  <r>
    <s v="Dionisio-ago-2025"/>
    <x v="105"/>
    <x v="23"/>
    <d v="2025-08-01T00:00:00"/>
    <x v="1"/>
    <b v="1"/>
    <m/>
    <x v="0"/>
    <x v="0"/>
    <m/>
    <n v="2"/>
    <m/>
    <n v="0"/>
    <x v="0"/>
    <s v="Activo"/>
    <s v="Activo"/>
  </r>
  <r>
    <s v="Diosdado Torres, Margarita-ago-2025"/>
    <x v="24"/>
    <x v="23"/>
    <d v="2025-08-01T00:00:00"/>
    <x v="1"/>
    <b v="1"/>
    <m/>
    <x v="0"/>
    <x v="0"/>
    <m/>
    <n v="2"/>
    <m/>
    <n v="0"/>
    <x v="0"/>
    <s v="Activo"/>
    <s v="Activo"/>
  </r>
  <r>
    <s v="Gaytán Diosdado, Gloria-ago-2025"/>
    <x v="25"/>
    <x v="23"/>
    <d v="2025-08-01T00:00:00"/>
    <x v="1"/>
    <b v="1"/>
    <m/>
    <x v="0"/>
    <x v="0"/>
    <m/>
    <n v="2"/>
    <m/>
    <n v="0"/>
    <x v="0"/>
    <s v="Activo"/>
    <s v="Activo"/>
  </r>
  <r>
    <s v="Lázaro, Patricia de-ago-2025"/>
    <x v="26"/>
    <x v="23"/>
    <d v="2025-08-01T00:00:00"/>
    <x v="1"/>
    <b v="1"/>
    <m/>
    <x v="2"/>
    <x v="18"/>
    <m/>
    <n v="2"/>
    <m/>
    <n v="0"/>
    <x v="0"/>
    <s v="Activo"/>
    <s v="Activo"/>
  </r>
  <r>
    <s v="Martínez, Guadalupe de-ago-2025"/>
    <x v="28"/>
    <x v="23"/>
    <d v="2025-08-01T00:00:00"/>
    <x v="1"/>
    <b v="1"/>
    <m/>
    <x v="0"/>
    <x v="0"/>
    <m/>
    <n v="2"/>
    <m/>
    <n v="0"/>
    <x v="0"/>
    <s v="Activo"/>
    <s v="Activo"/>
  </r>
  <r>
    <s v="Medina, María Luisa Rodríguez Ornelas de-ago-2025"/>
    <x v="31"/>
    <x v="23"/>
    <d v="2025-08-01T00:00:00"/>
    <x v="1"/>
    <b v="1"/>
    <m/>
    <x v="0"/>
    <x v="0"/>
    <m/>
    <n v="2"/>
    <m/>
    <n v="0"/>
    <x v="0"/>
    <s v="Activo"/>
    <s v="Activo"/>
  </r>
  <r>
    <s v="Nieto, Alejandra de-ago-2025"/>
    <x v="32"/>
    <x v="23"/>
    <d v="2025-08-01T00:00:00"/>
    <x v="1"/>
    <b v="1"/>
    <m/>
    <x v="0"/>
    <x v="0"/>
    <m/>
    <n v="2"/>
    <m/>
    <n v="0"/>
    <x v="0"/>
    <s v="Activo"/>
    <s v="Activo"/>
  </r>
  <r>
    <s v="Orduño, Joshua-ago-2025"/>
    <x v="37"/>
    <x v="23"/>
    <d v="2025-08-01T00:00:00"/>
    <x v="1"/>
    <b v="1"/>
    <m/>
    <x v="0"/>
    <x v="0"/>
    <m/>
    <n v="2"/>
    <m/>
    <n v="0"/>
    <x v="0"/>
    <s v="Activo"/>
    <s v="Activo"/>
  </r>
  <r>
    <s v="Orduño, Nora de-ago-2025"/>
    <x v="38"/>
    <x v="23"/>
    <d v="2025-08-01T00:00:00"/>
    <x v="1"/>
    <b v="1"/>
    <m/>
    <x v="0"/>
    <x v="0"/>
    <m/>
    <n v="2"/>
    <m/>
    <n v="0"/>
    <x v="0"/>
    <s v="Activo"/>
    <s v="Activo"/>
  </r>
  <r>
    <s v="Robles, Teresa-ago-2025"/>
    <x v="39"/>
    <x v="23"/>
    <d v="2025-08-01T00:00:00"/>
    <x v="1"/>
    <b v="0"/>
    <m/>
    <x v="0"/>
    <x v="0"/>
    <m/>
    <n v="2"/>
    <m/>
    <n v="0"/>
    <x v="0"/>
    <s v="Activo"/>
    <s v="Activo"/>
  </r>
  <r>
    <s v="Rodríguez, Bertha-ago-2025"/>
    <x v="40"/>
    <x v="23"/>
    <d v="2025-08-01T00:00:00"/>
    <x v="1"/>
    <b v="1"/>
    <m/>
    <x v="0"/>
    <x v="0"/>
    <m/>
    <n v="2"/>
    <m/>
    <n v="0"/>
    <x v="0"/>
    <s v="Activo"/>
    <s v="Activo"/>
  </r>
  <r>
    <s v="Serrano, Beatriz Adriana Vázquez Reynoso de-ago-2025"/>
    <x v="43"/>
    <x v="23"/>
    <d v="2025-08-01T00:00:00"/>
    <x v="1"/>
    <b v="1"/>
    <m/>
    <x v="0"/>
    <x v="0"/>
    <m/>
    <n v="2"/>
    <m/>
    <n v="0"/>
    <x v="0"/>
    <s v="Activo"/>
    <s v="Activo"/>
  </r>
  <r>
    <s v="Faz Castañeda, José Alfredo-ago-2025"/>
    <x v="49"/>
    <x v="23"/>
    <d v="2025-08-01T00:00:00"/>
    <x v="1"/>
    <b v="1"/>
    <m/>
    <x v="2"/>
    <x v="16"/>
    <m/>
    <n v="3"/>
    <m/>
    <n v="0"/>
    <x v="0"/>
    <s v="Activo"/>
    <s v="Activo"/>
  </r>
  <r>
    <s v="Lara Enriquez, José Mario-ago-2025"/>
    <x v="58"/>
    <x v="23"/>
    <d v="2025-08-01T00:00:00"/>
    <x v="1"/>
    <b v="1"/>
    <m/>
    <x v="1"/>
    <x v="36"/>
    <s v="S. A. 23 hrs. Acreditadas: 23 hrs."/>
    <n v="3"/>
    <n v="23"/>
    <n v="23"/>
    <x v="2"/>
    <s v="Activo"/>
    <s v="Activo"/>
  </r>
  <r>
    <s v="Vidal Muñoz, Benjamín-ago-2025"/>
    <x v="70"/>
    <x v="23"/>
    <d v="2025-08-01T00:00:00"/>
    <x v="1"/>
    <b v="1"/>
    <n v="1"/>
    <x v="1"/>
    <x v="52"/>
    <m/>
    <n v="3"/>
    <m/>
    <n v="0"/>
    <x v="32"/>
    <s v="Activo"/>
    <s v="Activo"/>
  </r>
  <r>
    <s v="García Rodarte, Marco Antonio-ago-2025"/>
    <x v="53"/>
    <x v="23"/>
    <d v="2025-08-01T00:00:00"/>
    <x v="1"/>
    <b v="1"/>
    <m/>
    <x v="0"/>
    <x v="0"/>
    <m/>
    <n v="3"/>
    <m/>
    <n v="0"/>
    <x v="0"/>
    <s v="Activo"/>
    <s v="Activo"/>
  </r>
  <r>
    <s v="Faz, Marinela Castañeda Arteaga de-ago-2025"/>
    <x v="50"/>
    <x v="23"/>
    <d v="2025-08-01T00:00:00"/>
    <x v="1"/>
    <b v="1"/>
    <n v="4"/>
    <x v="1"/>
    <x v="69"/>
    <m/>
    <n v="3"/>
    <m/>
    <n v="0"/>
    <x v="52"/>
    <s v="Activo"/>
    <s v="Activo"/>
  </r>
  <r>
    <s v="Molina Durán, Gloria-ago-2025"/>
    <x v="60"/>
    <x v="23"/>
    <d v="2025-08-01T00:00:00"/>
    <x v="1"/>
    <b v="1"/>
    <n v="4"/>
    <x v="1"/>
    <x v="56"/>
    <m/>
    <n v="3"/>
    <m/>
    <n v="0"/>
    <x v="36"/>
    <s v="Activo"/>
    <s v="Activo"/>
  </r>
  <r>
    <s v="Acevedo, María Antonia Martínez Alamilla de-ago-2025"/>
    <x v="45"/>
    <x v="23"/>
    <d v="2025-08-01T00:00:00"/>
    <x v="1"/>
    <b v="1"/>
    <m/>
    <x v="0"/>
    <x v="0"/>
    <m/>
    <n v="3"/>
    <m/>
    <n v="0"/>
    <x v="0"/>
    <s v="Activo"/>
    <s v="Activo"/>
  </r>
  <r>
    <s v="Bello, Reina-ago-2025"/>
    <x v="46"/>
    <x v="23"/>
    <d v="2025-08-01T00:00:00"/>
    <x v="1"/>
    <b v="1"/>
    <m/>
    <x v="0"/>
    <x v="0"/>
    <m/>
    <n v="3"/>
    <m/>
    <n v="0"/>
    <x v="0"/>
    <s v="Activo"/>
    <s v="Activo"/>
  </r>
  <r>
    <s v="Contreras, Elida-ago-2025"/>
    <x v="47"/>
    <x v="23"/>
    <d v="2025-08-01T00:00:00"/>
    <x v="1"/>
    <b v="1"/>
    <m/>
    <x v="2"/>
    <x v="32"/>
    <m/>
    <n v="3"/>
    <m/>
    <n v="0"/>
    <x v="0"/>
    <s v="Activo"/>
    <s v="Activo"/>
  </r>
  <r>
    <s v="Delgado Guerrero, María Magdalena-ago-2025"/>
    <x v="48"/>
    <x v="23"/>
    <d v="2025-08-01T00:00:00"/>
    <x v="1"/>
    <b v="0"/>
    <m/>
    <x v="0"/>
    <x v="0"/>
    <m/>
    <n v="3"/>
    <m/>
    <n v="0"/>
    <x v="0"/>
    <s v="Activo"/>
    <s v="Activo"/>
  </r>
  <r>
    <s v="Gámez Montoya, Abel-ago-2025"/>
    <x v="51"/>
    <x v="23"/>
    <d v="2025-08-01T00:00:00"/>
    <x v="1"/>
    <b v="1"/>
    <m/>
    <x v="0"/>
    <x v="0"/>
    <m/>
    <n v="3"/>
    <m/>
    <n v="0"/>
    <x v="0"/>
    <s v="Activo"/>
    <s v="Activo"/>
  </r>
  <r>
    <s v="Gámez, Viridiana de-ago-2025"/>
    <x v="52"/>
    <x v="23"/>
    <d v="2025-08-01T00:00:00"/>
    <x v="1"/>
    <b v="1"/>
    <m/>
    <x v="0"/>
    <x v="0"/>
    <m/>
    <n v="3"/>
    <m/>
    <n v="0"/>
    <x v="0"/>
    <s v="Activo"/>
    <s v="Activo"/>
  </r>
  <r>
    <s v="García, Rosa María Rodarte de-ago-2025"/>
    <x v="54"/>
    <x v="23"/>
    <d v="2025-08-01T00:00:00"/>
    <x v="1"/>
    <b v="1"/>
    <m/>
    <x v="0"/>
    <x v="0"/>
    <m/>
    <n v="3"/>
    <m/>
    <n v="0"/>
    <x v="0"/>
    <s v="Activo"/>
    <s v="Activo"/>
  </r>
  <r>
    <s v="Guerra, Lucy-ago-2025"/>
    <x v="55"/>
    <x v="23"/>
    <d v="2025-08-01T00:00:00"/>
    <x v="1"/>
    <b v="1"/>
    <m/>
    <x v="0"/>
    <x v="0"/>
    <m/>
    <n v="3"/>
    <m/>
    <n v="0"/>
    <x v="0"/>
    <s v="Activo"/>
    <s v="Activo"/>
  </r>
  <r>
    <s v="Lara Alemán, Linda Sarahí-ago-2025"/>
    <x v="56"/>
    <x v="23"/>
    <d v="2025-08-01T00:00:00"/>
    <x v="1"/>
    <b v="1"/>
    <m/>
    <x v="0"/>
    <x v="0"/>
    <m/>
    <n v="3"/>
    <m/>
    <n v="0"/>
    <x v="0"/>
    <s v="Activo"/>
    <s v="Activo"/>
  </r>
  <r>
    <s v="Lara Alemán, Maydi Merari-ago-2025"/>
    <x v="57"/>
    <x v="23"/>
    <d v="2025-08-01T00:00:00"/>
    <x v="1"/>
    <b v="1"/>
    <m/>
    <x v="0"/>
    <x v="0"/>
    <m/>
    <n v="3"/>
    <m/>
    <n v="0"/>
    <x v="0"/>
    <s v="Activo"/>
    <s v="Activo"/>
  </r>
  <r>
    <s v="Lara, María del Refugio Alemán de-ago-2025"/>
    <x v="59"/>
    <x v="23"/>
    <d v="2025-08-01T00:00:00"/>
    <x v="1"/>
    <b v="1"/>
    <n v="1"/>
    <x v="0"/>
    <x v="0"/>
    <m/>
    <n v="3"/>
    <m/>
    <n v="0"/>
    <x v="0"/>
    <s v="Activo"/>
    <s v="Activo"/>
  </r>
  <r>
    <s v="Ordoñez, María de la Cruz Corona Zepeda de-ago-2025"/>
    <x v="61"/>
    <x v="23"/>
    <d v="2025-08-01T00:00:00"/>
    <x v="1"/>
    <b v="1"/>
    <m/>
    <x v="0"/>
    <x v="0"/>
    <m/>
    <n v="3"/>
    <m/>
    <n v="0"/>
    <x v="0"/>
    <s v="Activo"/>
    <s v="Activo"/>
  </r>
  <r>
    <s v="Peña, Eliezer-ago-2025"/>
    <x v="62"/>
    <x v="23"/>
    <d v="2025-08-01T00:00:00"/>
    <x v="1"/>
    <b v="1"/>
    <m/>
    <x v="0"/>
    <x v="0"/>
    <m/>
    <n v="3"/>
    <m/>
    <n v="0"/>
    <x v="0"/>
    <s v="Activo"/>
    <s v="Activo"/>
  </r>
  <r>
    <s v="Peña, Jessica de-ago-2025"/>
    <x v="63"/>
    <x v="23"/>
    <d v="2025-08-01T00:00:00"/>
    <x v="1"/>
    <b v="1"/>
    <m/>
    <x v="0"/>
    <x v="0"/>
    <m/>
    <n v="3"/>
    <m/>
    <n v="0"/>
    <x v="0"/>
    <s v="Activo"/>
    <s v="Activo"/>
  </r>
  <r>
    <s v="Rebolloso, Perla-ago-2025"/>
    <x v="66"/>
    <x v="23"/>
    <d v="2025-08-01T00:00:00"/>
    <x v="1"/>
    <b v="1"/>
    <m/>
    <x v="0"/>
    <x v="0"/>
    <m/>
    <n v="3"/>
    <m/>
    <n v="0"/>
    <x v="0"/>
    <s v="Activo"/>
    <s v="Activo"/>
  </r>
  <r>
    <s v="Salazar, Alicia de-ago-2025"/>
    <x v="67"/>
    <x v="23"/>
    <d v="2025-08-01T00:00:00"/>
    <x v="1"/>
    <b v="1"/>
    <m/>
    <x v="0"/>
    <x v="0"/>
    <m/>
    <n v="3"/>
    <m/>
    <n v="0"/>
    <x v="0"/>
    <s v="Activo"/>
    <s v="Activo"/>
  </r>
  <r>
    <s v="Soto Morales, Magdaleno-ago-2025"/>
    <x v="68"/>
    <x v="23"/>
    <d v="2025-08-01T00:00:00"/>
    <x v="1"/>
    <b v="1"/>
    <m/>
    <x v="0"/>
    <x v="0"/>
    <m/>
    <n v="3"/>
    <m/>
    <n v="0"/>
    <x v="0"/>
    <s v="Activo"/>
    <s v="Activo"/>
  </r>
  <r>
    <s v="Soto, María Antonieta de-ago-2025"/>
    <x v="69"/>
    <x v="23"/>
    <d v="2025-08-01T00:00:00"/>
    <x v="1"/>
    <b v="1"/>
    <m/>
    <x v="0"/>
    <x v="0"/>
    <m/>
    <n v="3"/>
    <m/>
    <n v="0"/>
    <x v="0"/>
    <s v="Activo"/>
    <s v="Activo"/>
  </r>
  <r>
    <s v="Vidal, María Teresa Villanueva Rodríguez de-ago-2025"/>
    <x v="71"/>
    <x v="23"/>
    <d v="2025-08-01T00:00:00"/>
    <x v="1"/>
    <b v="1"/>
    <m/>
    <x v="0"/>
    <x v="0"/>
    <m/>
    <n v="3"/>
    <m/>
    <n v="0"/>
    <x v="0"/>
    <s v="Activo"/>
    <s v="Activo"/>
  </r>
  <r>
    <s v="Zúñiga, Juanita-ago-2025"/>
    <x v="72"/>
    <x v="23"/>
    <d v="2025-08-01T00:00:00"/>
    <x v="1"/>
    <b v="1"/>
    <n v="1"/>
    <x v="2"/>
    <x v="18"/>
    <m/>
    <n v="3"/>
    <m/>
    <n v="0"/>
    <x v="0"/>
    <s v="Activo"/>
    <s v="Activo"/>
  </r>
  <r>
    <s v="Medina Moreno, Daniel-ago-2025"/>
    <x v="85"/>
    <x v="23"/>
    <d v="2025-08-01T00:00:00"/>
    <x v="1"/>
    <b v="1"/>
    <n v="3"/>
    <x v="0"/>
    <x v="0"/>
    <m/>
    <n v="4"/>
    <m/>
    <n v="0"/>
    <x v="0"/>
    <s v="Activo"/>
    <s v="Activo"/>
  </r>
  <r>
    <s v="Puebla Martínez, Luis Octavio-ago-2025"/>
    <x v="91"/>
    <x v="23"/>
    <d v="2025-08-01T00:00:00"/>
    <x v="1"/>
    <b v="1"/>
    <m/>
    <x v="0"/>
    <x v="0"/>
    <m/>
    <n v="4"/>
    <m/>
    <n v="0"/>
    <x v="0"/>
    <s v="Activo"/>
    <s v="Activo"/>
  </r>
  <r>
    <s v="de la Fuente Gallardo, José Samuel-ago-2025"/>
    <x v="76"/>
    <x v="23"/>
    <d v="2025-08-01T00:00:00"/>
    <x v="1"/>
    <b v="1"/>
    <m/>
    <x v="0"/>
    <x v="0"/>
    <m/>
    <n v="4"/>
    <m/>
    <n v="0"/>
    <x v="0"/>
    <s v="Activo"/>
    <s v="Activo"/>
  </r>
  <r>
    <s v="Garza Rodríguez, Daniel-ago-2025"/>
    <x v="79"/>
    <x v="23"/>
    <d v="2025-08-01T00:00:00"/>
    <x v="1"/>
    <b v="1"/>
    <n v="2"/>
    <x v="1"/>
    <x v="76"/>
    <m/>
    <n v="4"/>
    <m/>
    <n v="0"/>
    <x v="69"/>
    <s v="Activo"/>
    <s v="Activo"/>
  </r>
  <r>
    <s v="Garza, María Magdalena Coronado Salas de-ago-2025"/>
    <x v="81"/>
    <x v="23"/>
    <d v="2025-08-01T00:00:00"/>
    <x v="1"/>
    <b v="1"/>
    <n v="2"/>
    <x v="1"/>
    <x v="20"/>
    <m/>
    <n v="4"/>
    <m/>
    <n v="0"/>
    <x v="6"/>
    <s v="Activo"/>
    <s v="Activo"/>
  </r>
  <r>
    <s v="Medina, Priscila Raquel Oviedo Canizales de-ago-2025"/>
    <x v="87"/>
    <x v="23"/>
    <d v="2025-08-01T00:00:00"/>
    <x v="1"/>
    <b v="1"/>
    <n v="7"/>
    <x v="1"/>
    <x v="18"/>
    <m/>
    <n v="4"/>
    <m/>
    <n v="0"/>
    <x v="13"/>
    <s v="Activo"/>
    <s v="Activo"/>
  </r>
  <r>
    <s v="Sifuentes, Irene Salas Álvarez de-ago-2025"/>
    <x v="92"/>
    <x v="23"/>
    <d v="2025-08-01T00:00:00"/>
    <x v="1"/>
    <b v="1"/>
    <m/>
    <x v="1"/>
    <x v="21"/>
    <m/>
    <n v="4"/>
    <m/>
    <n v="0"/>
    <x v="56"/>
    <s v="Activo"/>
    <s v="Activo"/>
  </r>
  <r>
    <s v="Campos Solis, Octavia-ago-2025"/>
    <x v="73"/>
    <x v="23"/>
    <d v="2025-08-01T00:00:00"/>
    <x v="1"/>
    <b v="1"/>
    <m/>
    <x v="0"/>
    <x v="0"/>
    <m/>
    <n v="4"/>
    <m/>
    <n v="0"/>
    <x v="0"/>
    <s v="Activo"/>
    <s v="Activo"/>
  </r>
  <r>
    <s v="Carreón Galindo, Octavio-ago-2025"/>
    <x v="74"/>
    <x v="23"/>
    <d v="2025-08-01T00:00:00"/>
    <x v="1"/>
    <b v="1"/>
    <m/>
    <x v="0"/>
    <x v="0"/>
    <m/>
    <n v="4"/>
    <m/>
    <n v="0"/>
    <x v="0"/>
    <s v="Activo"/>
    <s v="Activo"/>
  </r>
  <r>
    <s v="Carreón, Karina Marlene Silva Gutiérrez de-ago-2025"/>
    <x v="75"/>
    <x v="23"/>
    <d v="2025-08-01T00:00:00"/>
    <x v="1"/>
    <b v="1"/>
    <m/>
    <x v="0"/>
    <x v="0"/>
    <m/>
    <n v="4"/>
    <m/>
    <n v="0"/>
    <x v="0"/>
    <s v="Activo"/>
    <s v="Activo"/>
  </r>
  <r>
    <s v="de la Fuente, Leticia de-ago-2025"/>
    <x v="77"/>
    <x v="23"/>
    <d v="2025-08-01T00:00:00"/>
    <x v="1"/>
    <b v="1"/>
    <m/>
    <x v="0"/>
    <x v="0"/>
    <m/>
    <n v="4"/>
    <m/>
    <n v="0"/>
    <x v="0"/>
    <s v="Activo"/>
    <s v="Activo"/>
  </r>
  <r>
    <s v="de Santiago Marrero, María de la Luz-ago-2025"/>
    <x v="78"/>
    <x v="23"/>
    <d v="2025-08-01T00:00:00"/>
    <x v="1"/>
    <b v="1"/>
    <m/>
    <x v="0"/>
    <x v="0"/>
    <m/>
    <n v="4"/>
    <m/>
    <n v="0"/>
    <x v="0"/>
    <s v="Activo"/>
    <s v="Activo"/>
  </r>
  <r>
    <s v="Garza Salazar, Olivia-ago-2025"/>
    <x v="80"/>
    <x v="23"/>
    <d v="2025-08-01T00:00:00"/>
    <x v="1"/>
    <b v="1"/>
    <m/>
    <x v="0"/>
    <x v="0"/>
    <m/>
    <n v="4"/>
    <m/>
    <n v="0"/>
    <x v="0"/>
    <s v="Activo"/>
    <s v="Activo"/>
  </r>
  <r>
    <s v="Marroquín Villarreal, José Alben-ago-2025"/>
    <x v="82"/>
    <x v="23"/>
    <d v="2025-08-01T00:00:00"/>
    <x v="1"/>
    <b v="1"/>
    <m/>
    <x v="0"/>
    <x v="0"/>
    <m/>
    <n v="4"/>
    <m/>
    <n v="0"/>
    <x v="0"/>
    <s v="Activo"/>
    <s v="Activo"/>
  </r>
  <r>
    <s v="Marroquín, Maria de Jesús Sánchez de-ago-2025"/>
    <x v="83"/>
    <x v="23"/>
    <d v="2025-08-01T00:00:00"/>
    <x v="1"/>
    <b v="1"/>
    <m/>
    <x v="0"/>
    <x v="0"/>
    <m/>
    <n v="4"/>
    <m/>
    <n v="0"/>
    <x v="0"/>
    <s v="Activo"/>
    <s v="Activo"/>
  </r>
  <r>
    <s v="Martínez Rodríguez, María del Socorro-ago-2025"/>
    <x v="84"/>
    <x v="23"/>
    <d v="2025-08-01T00:00:00"/>
    <x v="1"/>
    <b v="1"/>
    <m/>
    <x v="0"/>
    <x v="0"/>
    <m/>
    <n v="4"/>
    <m/>
    <n v="0"/>
    <x v="0"/>
    <s v="Activo"/>
    <s v="Activo"/>
  </r>
  <r>
    <s v="Medina Oviedo, Scarlett Scilanie-ago-2025"/>
    <x v="86"/>
    <x v="23"/>
    <d v="2025-08-01T00:00:00"/>
    <x v="1"/>
    <b v="1"/>
    <m/>
    <x v="0"/>
    <x v="0"/>
    <m/>
    <n v="4"/>
    <m/>
    <n v="0"/>
    <x v="0"/>
    <s v="Activo"/>
    <s v="Activo"/>
  </r>
  <r>
    <s v="Méndez Pardo, Jesús-ago-2025"/>
    <x v="88"/>
    <x v="23"/>
    <d v="2025-08-01T00:00:00"/>
    <x v="1"/>
    <b v="1"/>
    <m/>
    <x v="0"/>
    <x v="0"/>
    <m/>
    <n v="4"/>
    <m/>
    <n v="0"/>
    <x v="0"/>
    <s v="Activo"/>
    <s v="Activo"/>
  </r>
  <r>
    <s v="Méndez, María Enriqueta García Estrada de-ago-2025"/>
    <x v="89"/>
    <x v="23"/>
    <d v="2025-08-01T00:00:00"/>
    <x v="1"/>
    <b v="1"/>
    <m/>
    <x v="0"/>
    <x v="0"/>
    <m/>
    <n v="4"/>
    <m/>
    <n v="0"/>
    <x v="0"/>
    <s v="Activo"/>
    <s v="Activo"/>
  </r>
  <r>
    <s v="Olguín Rodríguez, Josué Emmanuel-ago-2025"/>
    <x v="106"/>
    <x v="23"/>
    <d v="2025-08-01T00:00:00"/>
    <x v="1"/>
    <m/>
    <m/>
    <x v="0"/>
    <x v="0"/>
    <m/>
    <n v="4"/>
    <m/>
    <n v="0"/>
    <x v="0"/>
    <s v="Activo"/>
    <s v="Activo"/>
  </r>
  <r>
    <s v="Olivo, Diana Elizabeth Marroquín de-ago-2025"/>
    <x v="90"/>
    <x v="23"/>
    <d v="2025-08-01T00:00:00"/>
    <x v="1"/>
    <b v="1"/>
    <m/>
    <x v="0"/>
    <x v="0"/>
    <m/>
    <n v="4"/>
    <m/>
    <n v="0"/>
    <x v="0"/>
    <s v="Activo"/>
    <s v="Activo"/>
  </r>
  <r>
    <s v="Paisano Torres, María de Lourdes-ago-2025"/>
    <x v="97"/>
    <x v="23"/>
    <d v="2025-08-01T00:00:00"/>
    <x v="1"/>
    <b v="1"/>
    <m/>
    <x v="0"/>
    <x v="0"/>
    <s v="Informal"/>
    <n v="4"/>
    <m/>
    <n v="0"/>
    <x v="0"/>
    <s v="Activo"/>
    <s v="Activo"/>
  </r>
  <r>
    <s v="Silva, Patricia de-ago-2025"/>
    <x v="94"/>
    <x v="23"/>
    <d v="2025-08-01T00:00:00"/>
    <x v="1"/>
    <b v="1"/>
    <m/>
    <x v="0"/>
    <x v="0"/>
    <m/>
    <n v="4"/>
    <m/>
    <n v="0"/>
    <x v="0"/>
    <s v="Activo"/>
    <s v="Activo"/>
  </r>
  <r>
    <s v="Zamudio, Dolores García de-ago-2025"/>
    <x v="95"/>
    <x v="23"/>
    <d v="2025-08-01T00:00:00"/>
    <x v="1"/>
    <b v="1"/>
    <m/>
    <x v="0"/>
    <x v="0"/>
    <m/>
    <n v="4"/>
    <m/>
    <n v="0"/>
    <x v="0"/>
    <s v="Activo"/>
    <s v="Activo"/>
  </r>
  <r>
    <s v="Zamudio, Dulce-ago-2025"/>
    <x v="96"/>
    <x v="23"/>
    <d v="2025-08-01T00:00:00"/>
    <x v="1"/>
    <b v="1"/>
    <m/>
    <x v="0"/>
    <x v="0"/>
    <m/>
    <n v="4"/>
    <m/>
    <n v="0"/>
    <x v="0"/>
    <s v="Activo"/>
    <s v="Activ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350D9-C79C-4253-8BFB-F4914147EC89}" name="TablaDinámica2" cacheId="0" applyNumberFormats="0" applyBorderFormats="0" applyFontFormats="0" applyPatternFormats="0" applyAlignmentFormats="0" applyWidthHeightFormats="1" dataCaption="Valores" grandTotalCaption="Suma" updatedVersion="8" minRefreshableVersion="3" useAutoFormatting="1" rowGrandTotals="0" itemPrintTitles="1" createdVersion="8" indent="0" outline="1" outlineData="1" multipleFieldFilters="0">
  <location ref="A4:N21" firstHeaderRow="1" firstDataRow="3" firstDataCol="1" rowPageCount="2" colPageCount="1"/>
  <pivotFields count="19">
    <pivotField showAll="0"/>
    <pivotField axis="axisRow" showAll="0" sortType="ascending">
      <items count="358">
        <item m="1" x="285"/>
        <item m="1" x="120"/>
        <item m="1" x="286"/>
        <item x="44"/>
        <item x="45"/>
        <item m="1" x="121"/>
        <item m="1" x="122"/>
        <item m="1" x="123"/>
        <item m="1" x="124"/>
        <item m="1" x="125"/>
        <item m="1" x="126"/>
        <item m="1" x="127"/>
        <item x="0"/>
        <item m="1" x="128"/>
        <item m="1" x="297"/>
        <item m="1" x="129"/>
        <item m="1" x="330"/>
        <item sd="0" m="1" x="298"/>
        <item m="1" x="262"/>
        <item m="1" x="111"/>
        <item m="1" x="265"/>
        <item m="1" x="344"/>
        <item m="1" x="130"/>
        <item m="1" x="131"/>
        <item x="46"/>
        <item m="1" x="316"/>
        <item m="1" x="132"/>
        <item m="1" x="133"/>
        <item m="1" x="134"/>
        <item x="23"/>
        <item m="1" x="135"/>
        <item m="1" x="325"/>
        <item x="73"/>
        <item m="1" x="112"/>
        <item m="1" x="346"/>
        <item x="74"/>
        <item x="75"/>
        <item x="1"/>
        <item x="2"/>
        <item x="3"/>
        <item x="103"/>
        <item m="1" x="287"/>
        <item x="100"/>
        <item x="101"/>
        <item m="1" x="281"/>
        <item m="1" x="136"/>
        <item m="1" x="299"/>
        <item m="1" x="266"/>
        <item m="1" x="337"/>
        <item x="47"/>
        <item m="1" x="356"/>
        <item m="1" x="295"/>
        <item m="1" x="137"/>
        <item m="1" x="138"/>
        <item m="1" x="139"/>
        <item m="1" x="140"/>
        <item m="1" x="267"/>
        <item m="1" x="113"/>
        <item x="99"/>
        <item x="104"/>
        <item x="76"/>
        <item x="77"/>
        <item x="78"/>
        <item m="1" x="114"/>
        <item m="1" x="141"/>
        <item x="48"/>
        <item m="1" x="142"/>
        <item m="1" x="268"/>
        <item m="1" x="143"/>
        <item x="105"/>
        <item x="24"/>
        <item m="1" x="144"/>
        <item m="1" x="145"/>
        <item m="1" x="269"/>
        <item m="1" x="146"/>
        <item m="1" x="270"/>
        <item m="1" x="300"/>
        <item m="1" x="147"/>
        <item m="1" x="148"/>
        <item m="1" x="149"/>
        <item m="1" x="288"/>
        <item m="1" x="150"/>
        <item m="1" x="331"/>
        <item m="1" x="352"/>
        <item m="1" x="349"/>
        <item m="1" x="263"/>
        <item m="1" x="336"/>
        <item x="49"/>
        <item x="50"/>
        <item m="1" x="301"/>
        <item m="1" x="151"/>
        <item m="1" x="302"/>
        <item x="51"/>
        <item x="52"/>
        <item x="53"/>
        <item x="4"/>
        <item x="5"/>
        <item x="54"/>
        <item x="6"/>
        <item x="79"/>
        <item x="80"/>
        <item x="81"/>
        <item x="25"/>
        <item m="1" x="289"/>
        <item m="1" x="152"/>
        <item m="1" x="153"/>
        <item m="1" x="247"/>
        <item m="1" x="154"/>
        <item m="1" x="271"/>
        <item m="1" x="241"/>
        <item x="55"/>
        <item x="110"/>
        <item x="7"/>
        <item m="1" x="303"/>
        <item m="1" x="329"/>
        <item m="1" x="272"/>
        <item x="8"/>
        <item x="109"/>
        <item m="1" x="115"/>
        <item m="1" x="273"/>
        <item m="1" x="155"/>
        <item m="1" x="156"/>
        <item m="1" x="157"/>
        <item m="1" x="158"/>
        <item m="1" x="159"/>
        <item m="1" x="235"/>
        <item m="1" x="304"/>
        <item m="1" x="116"/>
        <item m="1" x="160"/>
        <item m="1" x="354"/>
        <item m="1" x="161"/>
        <item m="1" x="162"/>
        <item m="1" x="163"/>
        <item m="1" x="347"/>
        <item m="1" x="164"/>
        <item m="1" x="317"/>
        <item m="1" x="165"/>
        <item m="1" x="166"/>
        <item m="1" x="343"/>
        <item m="1" x="167"/>
        <item m="1" x="168"/>
        <item m="1" x="169"/>
        <item m="1" x="318"/>
        <item m="1" x="170"/>
        <item m="1" x="290"/>
        <item m="1" x="274"/>
        <item m="1" x="171"/>
        <item m="1" x="296"/>
        <item m="1" x="172"/>
        <item m="1" x="275"/>
        <item m="1" x="173"/>
        <item m="1" x="314"/>
        <item m="1" x="355"/>
        <item m="1" x="248"/>
        <item m="1" x="333"/>
        <item m="1" x="174"/>
        <item m="1" x="345"/>
        <item m="1" x="175"/>
        <item m="1" x="328"/>
        <item m="1" x="244"/>
        <item m="1" x="249"/>
        <item m="1" x="176"/>
        <item m="1" x="291"/>
        <item m="1" x="177"/>
        <item m="1" x="236"/>
        <item m="1" x="237"/>
        <item m="1" x="178"/>
        <item x="56"/>
        <item x="57"/>
        <item x="58"/>
        <item x="59"/>
        <item m="1" x="348"/>
        <item x="26"/>
        <item x="9"/>
        <item m="1" x="250"/>
        <item m="1" x="179"/>
        <item m="1" x="239"/>
        <item m="1" x="180"/>
        <item x="27"/>
        <item m="1" x="305"/>
        <item m="1" x="117"/>
        <item m="1" x="118"/>
        <item m="1" x="181"/>
        <item m="1" x="327"/>
        <item m="1" x="182"/>
        <item m="1" x="183"/>
        <item m="1" x="184"/>
        <item m="1" x="185"/>
        <item m="1" x="186"/>
        <item m="1" x="351"/>
        <item m="1" x="342"/>
        <item m="1" x="187"/>
        <item m="1" x="188"/>
        <item m="1" x="189"/>
        <item m="1" x="251"/>
        <item m="1" x="252"/>
        <item m="1" x="190"/>
        <item m="1" x="191"/>
        <item m="1" x="192"/>
        <item m="1" x="193"/>
        <item m="1" x="319"/>
        <item m="1" x="194"/>
        <item m="1" x="253"/>
        <item m="1" x="320"/>
        <item m="1" x="195"/>
        <item m="1" x="196"/>
        <item m="1" x="264"/>
        <item m="1" x="197"/>
        <item m="1" x="321"/>
        <item m="1" x="198"/>
        <item m="1" x="306"/>
        <item m="1" x="245"/>
        <item m="1" x="254"/>
        <item m="1" x="199"/>
        <item m="1" x="292"/>
        <item m="1" x="200"/>
        <item m="1" x="201"/>
        <item m="1" x="307"/>
        <item m="1" x="315"/>
        <item m="1" x="322"/>
        <item m="1" x="276"/>
        <item m="1" x="282"/>
        <item m="1" x="350"/>
        <item m="1" x="202"/>
        <item m="1" x="255"/>
        <item m="1" x="293"/>
        <item m="1" x="203"/>
        <item m="1" x="277"/>
        <item m="1" x="242"/>
        <item x="82"/>
        <item x="83"/>
        <item x="84"/>
        <item x="28"/>
        <item x="29"/>
        <item m="1" x="308"/>
        <item m="1" x="204"/>
        <item m="1" x="205"/>
        <item x="85"/>
        <item x="86"/>
        <item x="30"/>
        <item x="31"/>
        <item x="87"/>
        <item x="88"/>
        <item x="107"/>
        <item x="89"/>
        <item m="1" x="206"/>
        <item m="1" x="283"/>
        <item m="1" x="207"/>
        <item x="60"/>
        <item m="1" x="353"/>
        <item m="1" x="208"/>
        <item m="1" x="339"/>
        <item m="1" x="284"/>
        <item x="32"/>
        <item m="1" x="209"/>
        <item m="1" x="341"/>
        <item m="1" x="338"/>
        <item m="1" x="278"/>
        <item m="1" x="279"/>
        <item m="1" x="309"/>
        <item m="1" x="210"/>
        <item m="1" x="211"/>
        <item m="1" x="310"/>
        <item x="106"/>
        <item m="1" x="212"/>
        <item x="108"/>
        <item x="90"/>
        <item m="1" x="256"/>
        <item x="61"/>
        <item x="33"/>
        <item x="34"/>
        <item x="35"/>
        <item x="36"/>
        <item x="37"/>
        <item x="38"/>
        <item x="97"/>
        <item m="1" x="119"/>
        <item m="1" x="213"/>
        <item m="1" x="214"/>
        <item m="1" x="311"/>
        <item x="62"/>
        <item x="63"/>
        <item x="64"/>
        <item m="1" x="215"/>
        <item x="10"/>
        <item x="11"/>
        <item m="1" x="216"/>
        <item x="91"/>
        <item m="1" x="335"/>
        <item m="1" x="217"/>
        <item m="1" x="326"/>
        <item m="1" x="334"/>
        <item x="65"/>
        <item x="66"/>
        <item m="1" x="323"/>
        <item m="1" x="218"/>
        <item m="1" x="238"/>
        <item x="12"/>
        <item x="13"/>
        <item x="14"/>
        <item m="1" x="219"/>
        <item x="39"/>
        <item x="98"/>
        <item x="15"/>
        <item x="16"/>
        <item m="1" x="257"/>
        <item m="1" x="243"/>
        <item m="1" x="220"/>
        <item x="40"/>
        <item m="1" x="221"/>
        <item m="1" x="222"/>
        <item x="17"/>
        <item m="1" x="258"/>
        <item x="41"/>
        <item x="42"/>
        <item m="1" x="223"/>
        <item m="1" x="224"/>
        <item x="102"/>
        <item x="67"/>
        <item m="1" x="259"/>
        <item m="1" x="340"/>
        <item m="1" x="225"/>
        <item m="1" x="226"/>
        <item m="1" x="312"/>
        <item m="1" x="227"/>
        <item x="43"/>
        <item x="92"/>
        <item m="1" x="324"/>
        <item x="93"/>
        <item x="94"/>
        <item m="1" x="332"/>
        <item m="1" x="228"/>
        <item x="18"/>
        <item x="19"/>
        <item x="20"/>
        <item x="68"/>
        <item x="69"/>
        <item m="1" x="294"/>
        <item m="1" x="246"/>
        <item m="1" x="229"/>
        <item m="1" x="230"/>
        <item m="1" x="260"/>
        <item x="21"/>
        <item m="1" x="280"/>
        <item m="1" x="231"/>
        <item x="70"/>
        <item x="71"/>
        <item m="1" x="240"/>
        <item m="1" x="232"/>
        <item m="1" x="261"/>
        <item m="1" x="233"/>
        <item m="1" x="313"/>
        <item m="1" x="234"/>
        <item x="22"/>
        <item x="95"/>
        <item x="96"/>
        <item x="72"/>
        <item t="default"/>
      </items>
    </pivotField>
    <pivotField axis="axisCol" numFmtId="17" showAll="0">
      <items count="49"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36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7" showAll="0"/>
    <pivotField axis="axisPage" numFmtId="1" multipleItemSelectionAllowed="1" showAll="0">
      <items count="6">
        <item m="1" x="4"/>
        <item h="1" m="1" x="3"/>
        <item h="1" m="1" x="2"/>
        <item h="1" x="0"/>
        <item x="1"/>
        <item t="default"/>
      </items>
    </pivotField>
    <pivotField showAll="0"/>
    <pivotField showAll="0"/>
    <pivotField axis="axisPage" showAll="0">
      <items count="5">
        <item x="1"/>
        <item x="2"/>
        <item x="0"/>
        <item m="1" x="3"/>
        <item t="default"/>
      </items>
    </pivotField>
    <pivotField showAll="0">
      <items count="78">
        <item x="19"/>
        <item x="1"/>
        <item x="8"/>
        <item x="5"/>
        <item x="14"/>
        <item x="11"/>
        <item x="9"/>
        <item x="21"/>
        <item x="31"/>
        <item x="33"/>
        <item x="37"/>
        <item x="70"/>
        <item x="30"/>
        <item x="6"/>
        <item x="4"/>
        <item x="16"/>
        <item x="35"/>
        <item x="67"/>
        <item x="2"/>
        <item x="3"/>
        <item x="22"/>
        <item x="68"/>
        <item x="29"/>
        <item x="24"/>
        <item x="7"/>
        <item x="43"/>
        <item x="63"/>
        <item x="50"/>
        <item x="32"/>
        <item x="10"/>
        <item x="18"/>
        <item x="71"/>
        <item x="36"/>
        <item x="17"/>
        <item x="75"/>
        <item x="55"/>
        <item x="65"/>
        <item x="64"/>
        <item x="52"/>
        <item x="73"/>
        <item x="53"/>
        <item x="26"/>
        <item x="44"/>
        <item x="45"/>
        <item x="47"/>
        <item x="28"/>
        <item x="48"/>
        <item x="41"/>
        <item x="56"/>
        <item x="20"/>
        <item x="38"/>
        <item x="25"/>
        <item x="12"/>
        <item x="39"/>
        <item x="13"/>
        <item x="49"/>
        <item x="58"/>
        <item x="69"/>
        <item x="62"/>
        <item x="61"/>
        <item x="42"/>
        <item x="51"/>
        <item x="59"/>
        <item x="72"/>
        <item x="23"/>
        <item x="57"/>
        <item x="34"/>
        <item x="66"/>
        <item x="27"/>
        <item x="46"/>
        <item x="15"/>
        <item x="76"/>
        <item x="60"/>
        <item x="40"/>
        <item x="74"/>
        <item x="54"/>
        <item x="0"/>
        <item t="default"/>
      </items>
    </pivotField>
    <pivotField showAll="0"/>
    <pivotField numFmtId="1" showAll="0"/>
    <pivotField showAll="0"/>
    <pivotField showAll="0"/>
    <pivotField dataField="1" showAll="0">
      <items count="71">
        <item x="31"/>
        <item x="40"/>
        <item x="43"/>
        <item x="51"/>
        <item x="14"/>
        <item x="56"/>
        <item x="22"/>
        <item x="47"/>
        <item x="67"/>
        <item x="54"/>
        <item x="30"/>
        <item x="65"/>
        <item x="66"/>
        <item x="62"/>
        <item x="60"/>
        <item x="39"/>
        <item x="53"/>
        <item x="55"/>
        <item x="58"/>
        <item x="21"/>
        <item x="48"/>
        <item x="11"/>
        <item x="19"/>
        <item x="13"/>
        <item x="63"/>
        <item x="5"/>
        <item x="35"/>
        <item x="4"/>
        <item x="57"/>
        <item x="49"/>
        <item x="32"/>
        <item x="61"/>
        <item x="33"/>
        <item x="37"/>
        <item x="23"/>
        <item x="24"/>
        <item x="68"/>
        <item x="26"/>
        <item x="10"/>
        <item x="27"/>
        <item x="18"/>
        <item x="36"/>
        <item x="6"/>
        <item x="15"/>
        <item x="8"/>
        <item x="1"/>
        <item x="16"/>
        <item x="2"/>
        <item x="28"/>
        <item x="41"/>
        <item x="52"/>
        <item x="46"/>
        <item x="45"/>
        <item x="20"/>
        <item x="29"/>
        <item x="42"/>
        <item x="59"/>
        <item x="7"/>
        <item x="38"/>
        <item x="12"/>
        <item x="50"/>
        <item x="9"/>
        <item x="25"/>
        <item x="3"/>
        <item x="69"/>
        <item x="44"/>
        <item x="17"/>
        <item x="64"/>
        <item x="34"/>
        <item x="0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x="3"/>
        <item sd="0" x="4"/>
        <item x="0"/>
        <item x="5"/>
        <item t="default"/>
      </items>
    </pivotField>
    <pivotField axis="axisCol" showAll="0" defaultSubtotal="0">
      <items count="5">
        <item x="1"/>
        <item x="2"/>
        <item x="3"/>
        <item x="0"/>
        <item x="4"/>
      </items>
    </pivotField>
  </pivotFields>
  <rowFields count="1">
    <field x="1"/>
  </rowFields>
  <rowItems count="15">
    <i>
      <x v="88"/>
    </i>
    <i>
      <x v="99"/>
    </i>
    <i>
      <x v="101"/>
    </i>
    <i>
      <x v="169"/>
    </i>
    <i>
      <x v="178"/>
    </i>
    <i>
      <x v="241"/>
    </i>
    <i>
      <x v="248"/>
    </i>
    <i>
      <x v="271"/>
    </i>
    <i>
      <x v="272"/>
    </i>
    <i>
      <x v="313"/>
    </i>
    <i>
      <x v="314"/>
    </i>
    <i>
      <x v="326"/>
    </i>
    <i>
      <x v="332"/>
    </i>
    <i>
      <x v="334"/>
    </i>
    <i>
      <x v="345"/>
    </i>
  </rowItems>
  <colFields count="2">
    <field x="18"/>
    <field x="2"/>
  </colFields>
  <colItems count="13">
    <i>
      <x v="1"/>
      <x v="36"/>
    </i>
    <i r="1">
      <x v="37"/>
    </i>
    <i r="1">
      <x v="38"/>
    </i>
    <i r="1">
      <x v="39"/>
    </i>
    <i>
      <x v="2"/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t="grand">
      <x/>
    </i>
  </colItems>
  <pageFields count="2">
    <pageField fld="7" item="0" hier="-1"/>
    <pageField fld="4" hier="-1"/>
  </pageFields>
  <dataFields count="1">
    <dataField name="Suma de Horas Totales" fld="13" baseField="1" baseItem="88"/>
  </dataFields>
  <formats count="15">
    <format dxfId="82">
      <pivotArea type="all" dataOnly="0" outline="0" fieldPosition="0"/>
    </format>
    <format dxfId="81">
      <pivotArea collapsedLevelsAreSubtotals="1" fieldPosition="0">
        <references count="3">
          <reference field="1" count="19">
            <x v="18"/>
            <x v="25"/>
            <x v="31"/>
            <x v="44"/>
            <x v="51"/>
            <x v="54"/>
            <x v="85"/>
            <x v="120"/>
            <x v="147"/>
            <x v="151"/>
            <x v="206"/>
            <x v="215"/>
            <x v="218"/>
            <x v="221"/>
            <x v="246"/>
            <x v="252"/>
            <x v="286"/>
            <x v="291"/>
            <x v="351"/>
          </reference>
          <reference field="2" count="7" selected="0">
            <x v="24"/>
            <x v="25"/>
            <x v="26"/>
            <x v="27"/>
            <x v="28"/>
            <x v="29"/>
            <x v="30"/>
          </reference>
          <reference field="18" count="2" selected="0">
            <x v="0"/>
            <x v="1"/>
          </reference>
        </references>
      </pivotArea>
    </format>
    <format dxfId="80">
      <pivotArea outline="0" collapsedLevelsAreSubtotals="1" fieldPosition="0"/>
    </format>
    <format dxfId="79">
      <pivotArea dataOnly="0" labelOnly="1" fieldPosition="0">
        <references count="2">
          <reference field="2" count="4">
            <x v="24"/>
            <x v="25"/>
            <x v="26"/>
            <x v="27"/>
          </reference>
          <reference field="18" count="1" selected="0">
            <x v="0"/>
          </reference>
        </references>
      </pivotArea>
    </format>
    <format dxfId="78">
      <pivotArea dataOnly="0" labelOnly="1" fieldPosition="0">
        <references count="2">
          <reference field="2" count="3">
            <x v="28"/>
            <x v="29"/>
            <x v="30"/>
          </reference>
          <reference field="18" count="1" selected="0">
            <x v="1"/>
          </reference>
        </references>
      </pivotArea>
    </format>
    <format dxfId="77">
      <pivotArea dataOnly="0" labelOnly="1" grandCol="1" outline="0" fieldPosition="0"/>
    </format>
    <format dxfId="76">
      <pivotArea collapsedLevelsAreSubtotals="1" fieldPosition="0">
        <references count="1">
          <reference field="1" count="16">
            <x v="25"/>
            <x v="31"/>
            <x v="44"/>
            <x v="51"/>
            <x v="54"/>
            <x v="85"/>
            <x v="120"/>
            <x v="147"/>
            <x v="151"/>
            <x v="206"/>
            <x v="215"/>
            <x v="218"/>
            <x v="221"/>
            <x v="246"/>
            <x v="252"/>
            <x v="286"/>
          </reference>
        </references>
      </pivotArea>
    </format>
    <format dxfId="75">
      <pivotArea dataOnly="0" labelOnly="1" fieldPosition="0">
        <references count="1">
          <reference field="1" count="16">
            <x v="25"/>
            <x v="31"/>
            <x v="44"/>
            <x v="51"/>
            <x v="54"/>
            <x v="85"/>
            <x v="120"/>
            <x v="147"/>
            <x v="151"/>
            <x v="206"/>
            <x v="215"/>
            <x v="218"/>
            <x v="221"/>
            <x v="246"/>
            <x v="252"/>
            <x v="286"/>
          </reference>
        </references>
      </pivotArea>
    </format>
    <format dxfId="74">
      <pivotArea collapsedLevelsAreSubtotals="1" fieldPosition="0">
        <references count="3">
          <reference field="1" count="19">
            <x v="18"/>
            <x v="25"/>
            <x v="31"/>
            <x v="44"/>
            <x v="51"/>
            <x v="54"/>
            <x v="85"/>
            <x v="120"/>
            <x v="147"/>
            <x v="151"/>
            <x v="206"/>
            <x v="215"/>
            <x v="218"/>
            <x v="221"/>
            <x v="246"/>
            <x v="252"/>
            <x v="286"/>
            <x v="290"/>
            <x v="351"/>
          </reference>
          <reference field="2" count="9" selected="0">
            <x v="24"/>
            <x v="25"/>
            <x v="26"/>
            <x v="27"/>
            <x v="28"/>
            <x v="29"/>
            <x v="30"/>
            <x v="31"/>
            <x v="32"/>
          </reference>
          <reference field="18" count="2" selected="0">
            <x v="0"/>
            <x v="1"/>
          </reference>
        </references>
      </pivotArea>
    </format>
    <format dxfId="73">
      <pivotArea collapsedLevelsAreSubtotals="1" fieldPosition="0">
        <references count="1">
          <reference field="1" count="18">
            <x v="5"/>
            <x v="26"/>
            <x v="54"/>
            <x v="64"/>
            <x v="66"/>
            <x v="81"/>
            <x v="105"/>
            <x v="120"/>
            <x v="128"/>
            <x v="137"/>
            <x v="146"/>
            <x v="163"/>
            <x v="166"/>
            <x v="207"/>
            <x v="215"/>
            <x v="226"/>
            <x v="245"/>
            <x v="286"/>
          </reference>
        </references>
      </pivotArea>
    </format>
    <format dxfId="72">
      <pivotArea field="18" grandRow="1" outline="0" collapsedLevelsAreSubtotals="1" axis="axisCol" fieldPosition="0">
        <references count="2">
          <reference field="2" count="12" selected="0"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18" count="2" selected="0">
            <x v="1"/>
            <x v="2"/>
          </reference>
        </references>
      </pivotArea>
    </format>
    <format dxfId="71">
      <pivotArea collapsedLevelsAreSubtotals="1" fieldPosition="0">
        <references count="3">
          <reference field="1" count="15">
            <x v="88"/>
            <x v="99"/>
            <x v="101"/>
            <x v="169"/>
            <x v="178"/>
            <x v="241"/>
            <x v="248"/>
            <x v="271"/>
            <x v="272"/>
            <x v="313"/>
            <x v="314"/>
            <x v="326"/>
            <x v="332"/>
            <x v="334"/>
            <x v="345"/>
          </reference>
          <reference field="2" count="12" selected="0"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</reference>
          <reference field="18" count="2" selected="0">
            <x v="1"/>
            <x v="2"/>
          </reference>
        </references>
      </pivotArea>
    </format>
    <format dxfId="70">
      <pivotArea dataOnly="0" labelOnly="1" fieldPosition="0">
        <references count="2">
          <reference field="2" count="4">
            <x v="36"/>
            <x v="37"/>
            <x v="38"/>
            <x v="39"/>
          </reference>
          <reference field="18" count="1" selected="0">
            <x v="1"/>
          </reference>
        </references>
      </pivotArea>
    </format>
    <format dxfId="69">
      <pivotArea dataOnly="0" labelOnly="1" fieldPosition="0">
        <references count="2">
          <reference field="2" count="8">
            <x v="40"/>
            <x v="41"/>
            <x v="42"/>
            <x v="43"/>
            <x v="44"/>
            <x v="45"/>
            <x v="46"/>
            <x v="47"/>
          </reference>
          <reference field="18" count="1" selected="0">
            <x v="2"/>
          </reference>
        </references>
      </pivotArea>
    </format>
    <format dxfId="68">
      <pivotArea grandCol="1" outline="0" collapsedLevelsAreSubtotals="1" fieldPosition="0"/>
    </format>
  </formats>
  <conditionalFormats count="2">
    <conditionalFormat priority="2">
      <pivotAreas count="1">
        <pivotArea type="data" grandCol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grandCol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0000000}" name="TablaDinámica2" cacheId="0" dataOnRows="1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outline="1" outlineData="1" multipleFieldFilters="0" chartFormat="11" fieldListSortAscending="1">
  <location ref="A4:A19" firstHeaderRow="1" firstDataRow="1" firstDataCol="1" rowPageCount="2" colPageCount="1"/>
  <pivotFields count="19">
    <pivotField showAll="0"/>
    <pivotField axis="axisRow" showAll="0">
      <items count="358">
        <item m="1" x="285"/>
        <item m="1" x="286"/>
        <item m="1" x="297"/>
        <item m="1" x="298"/>
        <item m="1" x="262"/>
        <item m="1" x="344"/>
        <item m="1" x="316"/>
        <item m="1" x="325"/>
        <item m="1" x="346"/>
        <item m="1" x="287"/>
        <item m="1" x="281"/>
        <item m="1" x="356"/>
        <item m="1" x="295"/>
        <item m="1" x="139"/>
        <item m="1" x="140"/>
        <item m="1" x="267"/>
        <item m="1" x="268"/>
        <item m="1" x="269"/>
        <item m="1" x="270"/>
        <item m="1" x="300"/>
        <item m="1" x="288"/>
        <item m="1" x="352"/>
        <item m="1" x="349"/>
        <item m="1" x="263"/>
        <item m="1" x="336"/>
        <item m="1" x="301"/>
        <item m="1" x="302"/>
        <item m="1" x="289"/>
        <item m="1" x="247"/>
        <item m="1" x="272"/>
        <item m="1" x="273"/>
        <item m="1" x="155"/>
        <item m="1" x="304"/>
        <item m="1" x="354"/>
        <item m="1" x="347"/>
        <item m="1" x="317"/>
        <item m="1" x="343"/>
        <item m="1" x="318"/>
        <item m="1" x="290"/>
        <item m="1" x="296"/>
        <item m="1" x="275"/>
        <item m="1" x="314"/>
        <item m="1" x="355"/>
        <item m="1" x="248"/>
        <item m="1" x="333"/>
        <item m="1" x="345"/>
        <item m="1" x="249"/>
        <item m="1" x="291"/>
        <item m="1" x="348"/>
        <item m="1" x="250"/>
        <item m="1" x="305"/>
        <item m="1" x="327"/>
        <item m="1" x="185"/>
        <item m="1" x="351"/>
        <item m="1" x="189"/>
        <item m="1" x="251"/>
        <item m="1" x="252"/>
        <item m="1" x="190"/>
        <item m="1" x="193"/>
        <item m="1" x="319"/>
        <item m="1" x="253"/>
        <item m="1" x="320"/>
        <item m="1" x="264"/>
        <item m="1" x="321"/>
        <item m="1" x="306"/>
        <item m="1" x="254"/>
        <item m="1" x="292"/>
        <item m="1" x="200"/>
        <item m="1" x="307"/>
        <item m="1" x="315"/>
        <item m="1" x="322"/>
        <item m="1" x="276"/>
        <item m="1" x="282"/>
        <item m="1" x="350"/>
        <item m="1" x="202"/>
        <item m="1" x="255"/>
        <item m="1" x="293"/>
        <item m="1" x="308"/>
        <item m="1" x="283"/>
        <item m="1" x="353"/>
        <item m="1" x="339"/>
        <item m="1" x="284"/>
        <item m="1" x="278"/>
        <item m="1" x="309"/>
        <item m="1" x="310"/>
        <item m="1" x="212"/>
        <item m="1" x="256"/>
        <item m="1" x="311"/>
        <item m="1" x="216"/>
        <item m="1" x="335"/>
        <item m="1" x="334"/>
        <item m="1" x="323"/>
        <item m="1" x="257"/>
        <item m="1" x="258"/>
        <item m="1" x="259"/>
        <item m="1" x="340"/>
        <item m="1" x="312"/>
        <item m="1" x="227"/>
        <item m="1" x="324"/>
        <item m="1" x="332"/>
        <item m="1" x="294"/>
        <item m="1" x="260"/>
        <item m="1" x="280"/>
        <item m="1" x="261"/>
        <item m="1" x="313"/>
        <item m="1" x="331"/>
        <item m="1" x="303"/>
        <item m="1" x="271"/>
        <item m="1" x="341"/>
        <item m="1" x="328"/>
        <item m="1" x="329"/>
        <item m="1" x="342"/>
        <item m="1" x="299"/>
        <item m="1" x="337"/>
        <item m="1" x="266"/>
        <item m="1" x="274"/>
        <item m="1" x="338"/>
        <item m="1" x="201"/>
        <item m="1" x="279"/>
        <item m="1" x="265"/>
        <item m="1" x="277"/>
        <item m="1" x="196"/>
        <item m="1" x="330"/>
        <item m="1" x="326"/>
        <item m="1" x="152"/>
        <item m="1" x="132"/>
        <item m="1" x="165"/>
        <item m="1" x="170"/>
        <item m="1" x="194"/>
        <item m="1" x="198"/>
        <item m="1" x="233"/>
        <item m="1" x="129"/>
        <item m="1" x="137"/>
        <item m="1" x="141"/>
        <item m="1" x="149"/>
        <item m="1" x="154"/>
        <item m="1" x="162"/>
        <item m="1" x="164"/>
        <item m="1" x="166"/>
        <item m="1" x="172"/>
        <item m="1" x="175"/>
        <item m="1" x="239"/>
        <item m="1" x="186"/>
        <item m="1" x="209"/>
        <item m="1" x="214"/>
        <item m="1" x="215"/>
        <item m="1" x="224"/>
        <item m="1" x="229"/>
        <item m="1" x="240"/>
        <item m="1" x="122"/>
        <item m="1" x="125"/>
        <item m="1" x="126"/>
        <item m="1" x="127"/>
        <item m="1" x="134"/>
        <item m="1" x="135"/>
        <item m="1" x="150"/>
        <item m="1" x="241"/>
        <item m="1" x="156"/>
        <item m="1" x="159"/>
        <item m="1" x="163"/>
        <item m="1" x="242"/>
        <item m="1" x="205"/>
        <item m="1" x="207"/>
        <item m="1" x="208"/>
        <item m="1" x="211"/>
        <item m="1" x="243"/>
        <item m="1" x="226"/>
        <item m="1" x="228"/>
        <item m="1" x="231"/>
        <item m="1" x="121"/>
        <item m="1" x="128"/>
        <item m="1" x="131"/>
        <item m="1" x="133"/>
        <item m="1" x="145"/>
        <item m="1" x="244"/>
        <item m="1" x="245"/>
        <item m="1" x="206"/>
        <item m="1" x="234"/>
        <item m="1" x="124"/>
        <item m="1" x="136"/>
        <item m="1" x="167"/>
        <item m="1" x="174"/>
        <item m="1" x="177"/>
        <item m="1" x="183"/>
        <item m="1" x="184"/>
        <item m="1" x="199"/>
        <item m="1" x="210"/>
        <item m="1" x="213"/>
        <item m="1" x="217"/>
        <item m="1" x="219"/>
        <item m="1" x="221"/>
        <item m="1" x="225"/>
        <item m="1" x="246"/>
        <item m="1" x="120"/>
        <item m="1" x="123"/>
        <item m="1" x="142"/>
        <item m="1" x="144"/>
        <item m="1" x="146"/>
        <item m="1" x="147"/>
        <item m="1" x="148"/>
        <item m="1" x="151"/>
        <item m="1" x="153"/>
        <item m="1" x="157"/>
        <item m="1" x="160"/>
        <item m="1" x="176"/>
        <item m="1" x="179"/>
        <item m="1" x="182"/>
        <item m="1" x="187"/>
        <item m="1" x="188"/>
        <item m="1" x="191"/>
        <item m="1" x="218"/>
        <item m="1" x="222"/>
        <item m="1" x="230"/>
        <item m="1" x="232"/>
        <item m="1" x="169"/>
        <item m="1" x="171"/>
        <item m="1" x="203"/>
        <item m="1" x="180"/>
        <item m="1" x="195"/>
        <item m="1" x="204"/>
        <item m="1" x="130"/>
        <item m="1" x="138"/>
        <item m="1" x="143"/>
        <item m="1" x="158"/>
        <item m="1" x="161"/>
        <item m="1" x="168"/>
        <item m="1" x="173"/>
        <item m="1" x="178"/>
        <item m="1" x="181"/>
        <item m="1" x="192"/>
        <item m="1" x="197"/>
        <item m="1" x="220"/>
        <item m="1" x="223"/>
        <item m="1" x="235"/>
        <item m="1" x="236"/>
        <item x="105"/>
        <item m="1" x="237"/>
        <item m="1" x="238"/>
        <item x="44"/>
        <item x="45"/>
        <item x="0"/>
        <item m="1" x="111"/>
        <item x="46"/>
        <item x="23"/>
        <item m="1" x="112"/>
        <item x="74"/>
        <item x="75"/>
        <item x="1"/>
        <item x="2"/>
        <item x="3"/>
        <item x="103"/>
        <item x="100"/>
        <item x="101"/>
        <item x="47"/>
        <item m="1" x="113"/>
        <item x="104"/>
        <item x="76"/>
        <item x="77"/>
        <item m="1" x="114"/>
        <item x="48"/>
        <item x="24"/>
        <item x="49"/>
        <item x="50"/>
        <item x="51"/>
        <item x="52"/>
        <item x="53"/>
        <item x="4"/>
        <item x="5"/>
        <item x="6"/>
        <item x="79"/>
        <item x="80"/>
        <item x="81"/>
        <item x="25"/>
        <item x="55"/>
        <item x="7"/>
        <item x="8"/>
        <item m="1" x="115"/>
        <item m="1" x="116"/>
        <item x="56"/>
        <item x="57"/>
        <item x="58"/>
        <item x="59"/>
        <item x="26"/>
        <item x="9"/>
        <item x="27"/>
        <item m="1" x="117"/>
        <item m="1" x="118"/>
        <item x="54"/>
        <item x="82"/>
        <item x="83"/>
        <item x="84"/>
        <item x="28"/>
        <item x="85"/>
        <item x="86"/>
        <item x="30"/>
        <item x="31"/>
        <item x="87"/>
        <item x="88"/>
        <item x="107"/>
        <item x="89"/>
        <item x="60"/>
        <item x="32"/>
        <item x="106"/>
        <item x="90"/>
        <item x="61"/>
        <item x="33"/>
        <item x="34"/>
        <item x="35"/>
        <item x="36"/>
        <item x="37"/>
        <item x="38"/>
        <item m="1" x="119"/>
        <item x="62"/>
        <item x="63"/>
        <item x="10"/>
        <item x="11"/>
        <item x="91"/>
        <item x="65"/>
        <item x="66"/>
        <item x="12"/>
        <item x="13"/>
        <item x="14"/>
        <item x="39"/>
        <item x="98"/>
        <item x="15"/>
        <item x="16"/>
        <item x="40"/>
        <item x="17"/>
        <item x="41"/>
        <item x="42"/>
        <item x="67"/>
        <item x="43"/>
        <item x="92"/>
        <item x="93"/>
        <item x="94"/>
        <item x="18"/>
        <item x="19"/>
        <item x="20"/>
        <item x="68"/>
        <item x="69"/>
        <item x="21"/>
        <item x="70"/>
        <item x="71"/>
        <item x="22"/>
        <item x="95"/>
        <item x="96"/>
        <item x="72"/>
        <item x="108"/>
        <item x="29"/>
        <item x="64"/>
        <item x="73"/>
        <item x="78"/>
        <item x="97"/>
        <item x="99"/>
        <item x="102"/>
        <item x="109"/>
        <item x="110"/>
        <item t="default"/>
      </items>
    </pivotField>
    <pivotField numFmtId="17" showAll="0">
      <items count="49"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36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7" showAll="0"/>
    <pivotField axis="axisPage" numFmtId="1" showAll="0">
      <items count="6">
        <item m="1" x="4"/>
        <item m="1" x="3"/>
        <item m="1" x="2"/>
        <item x="0"/>
        <item x="1"/>
        <item t="default"/>
      </items>
    </pivotField>
    <pivotField showAll="0"/>
    <pivotField showAll="0"/>
    <pivotField axis="axisPage" showAll="0">
      <items count="5">
        <item x="2"/>
        <item x="1"/>
        <item x="0"/>
        <item m="1" x="3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</pivotFields>
  <rowFields count="1">
    <field x="1"/>
  </rowFields>
  <rowItems count="15">
    <i>
      <x v="262"/>
    </i>
    <i>
      <x v="269"/>
    </i>
    <i>
      <x v="271"/>
    </i>
    <i>
      <x v="280"/>
    </i>
    <i>
      <x v="284"/>
    </i>
    <i>
      <x v="296"/>
    </i>
    <i>
      <x v="300"/>
    </i>
    <i>
      <x v="307"/>
    </i>
    <i>
      <x v="308"/>
    </i>
    <i>
      <x v="328"/>
    </i>
    <i>
      <x v="329"/>
    </i>
    <i>
      <x v="332"/>
    </i>
    <i>
      <x v="335"/>
    </i>
    <i>
      <x v="337"/>
    </i>
    <i>
      <x v="341"/>
    </i>
  </rowItems>
  <colItems count="1">
    <i/>
  </colItems>
  <pageFields count="2">
    <pageField fld="4" item="4" hier="-1"/>
    <pageField fld="7" item="1" hier="-1"/>
  </pageFields>
  <formats count="8">
    <format dxfId="67">
      <pivotArea type="all" dataOnly="0" outline="0" fieldPosition="0"/>
    </format>
    <format dxfId="66">
      <pivotArea outline="0" collapsedLevelsAreSubtotals="1" fieldPosition="0"/>
    </format>
    <format dxfId="65">
      <pivotArea type="origin" dataOnly="0" labelOnly="1" outline="0" fieldPosition="0"/>
    </format>
    <format dxfId="64">
      <pivotArea field="1" type="button" dataOnly="0" labelOnly="1" outline="0" axis="axisRow" fieldPosition="0"/>
    </format>
    <format dxfId="63">
      <pivotArea type="topRight" dataOnly="0" labelOnly="1" outline="0" fieldPosition="0"/>
    </format>
    <format dxfId="62">
      <pivotArea field="-2" type="button" dataOnly="0" labelOnly="1" outline="0"/>
    </format>
    <format dxfId="61">
      <pivotArea dataOnly="0" labelOnly="1" fieldPosition="0">
        <references count="1">
          <reference field="1" count="17">
            <x v="4"/>
            <x v="7"/>
            <x v="10"/>
            <x v="12"/>
            <x v="23"/>
            <x v="31"/>
            <x v="39"/>
            <x v="41"/>
            <x v="42"/>
            <x v="62"/>
            <x v="69"/>
            <x v="72"/>
            <x v="78"/>
            <x v="81"/>
            <x v="82"/>
            <x v="88"/>
            <x v="90"/>
          </reference>
        </references>
      </pivotArea>
    </format>
    <format dxfId="6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23FFE117-F48D-461C-9487-40EF18FF0661}" sourceName="Mes">
  <extLst>
    <x:ext xmlns:x15="http://schemas.microsoft.com/office/spreadsheetml/2010/11/main" uri="{2F2917AC-EB37-4324-AD4E-5DD8C200BD13}">
      <x15:tableSlicerCache tableId="2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rupo" xr10:uid="{D98E3464-2C15-4FA7-9059-9A752D06D7EB}" sourceName="Grupo">
  <extLst>
    <x:ext xmlns:x15="http://schemas.microsoft.com/office/spreadsheetml/2010/11/main" uri="{2F2917AC-EB37-4324-AD4E-5DD8C200BD13}">
      <x15:tableSlicerCache tableId="2" column="20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" xr10:uid="{F79EBC7F-505C-45C6-AB86-C8A42A1F3AD3}" cache="SegmentaciónDeDatos_Mes" caption="Mes" rowHeight="209550"/>
  <slicer name="Grupo" xr10:uid="{61F6313E-B241-40CD-B265-FE9EAE52E2B9}" cache="SegmentaciónDeDatos_Grupo" caption="Columna1" rowHeight="2095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BBC026-97E6-406E-ACC1-CE4568307E17}" name="tblAsistencias" displayName="tblAsistencias" ref="A1:G2" totalsRowShown="0" headerRowDxfId="154" dataDxfId="153">
  <autoFilter ref="A1:G2" xr:uid="{3ABBC026-97E6-406E-ACC1-CE4568307E17}"/>
  <sortState xmlns:xlrd2="http://schemas.microsoft.com/office/spreadsheetml/2017/richdata2" ref="E2:F1">
    <sortCondition ref="E1"/>
  </sortState>
  <tableColumns count="7">
    <tableColumn id="7" xr3:uid="{E0D82E16-33C6-43AE-90A5-A0E6232AFD51}" name="ID" dataDxfId="152">
      <calculatedColumnFormula>TEXT(tblAsistencias[[#This Row],[Mes]],"aaaa-mm")&amp;"_"&amp;tblAsistencias[[#This Row],[Tipo]]&amp;"_"&amp;tblAsistencias[[#This Row],[Num. Semana]]</calculatedColumnFormula>
    </tableColumn>
    <tableColumn id="6" xr3:uid="{19E3BC21-172E-4F12-9636-2C2577F6BF0A}" name="Mes" dataDxfId="151">
      <calculatedColumnFormula>DATE(YEAR(tblAsistencias[[#This Row],[Fecha]]),MONTH(tblAsistencias[[#This Row],[Fecha]]),1)</calculatedColumnFormula>
    </tableColumn>
    <tableColumn id="3" xr3:uid="{EB89483E-C1DF-410D-A71A-4DC53483A9D4}" name="Tipo" dataDxfId="150">
      <calculatedColumnFormula>INDEX({"FS","ES","ES","ES","ES","ES","FS"}, WEEKDAY(tblAsistencias[[#This Row],[Fecha]]))</calculatedColumnFormula>
    </tableColumn>
    <tableColumn id="5" xr3:uid="{D4C7D843-7B8E-45C2-B8EA-F1803EDC77FF}" name="Num. Semana" dataDxfId="149">
      <calculatedColumnFormula>ROUNDUP(DAY(tblAsistencias[[#This Row],[Fecha]])/7, 0)</calculatedColumnFormula>
    </tableColumn>
    <tableColumn id="1" xr3:uid="{69A10082-5D28-4794-9B44-24DE887487D1}" name="Fecha" dataDxfId="148"/>
    <tableColumn id="2" xr3:uid="{398E0E20-97CB-4B5A-B72C-97C05CCDA083}" name="Asistentes" dataDxfId="147"/>
    <tableColumn id="4" xr3:uid="{65F6C23A-177E-45AF-89C0-05D4378E2B75}" name="Notas" dataDxfId="146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ublicadores" displayName="TblPublicadores" ref="A1:Y3" totalsRowCount="1" headerRowDxfId="145" dataDxfId="144">
  <autoFilter ref="A1:Y2" xr:uid="{00000000-0009-0000-0100-000001000000}"/>
  <sortState xmlns:xlrd2="http://schemas.microsoft.com/office/spreadsheetml/2017/richdata2" ref="A2:Y2">
    <sortCondition ref="E2"/>
    <sortCondition descending="1" ref="F2"/>
    <sortCondition ref="H2"/>
    <sortCondition ref="I2"/>
    <sortCondition ref="A2"/>
    <sortCondition ref="M2"/>
  </sortState>
  <tableColumns count="25">
    <tableColumn id="1" xr3:uid="{00000000-0010-0000-0000-000001000000}" name="Nombre" totalsRowLabel="Total" dataDxfId="143" totalsRowDxfId="40"/>
    <tableColumn id="21" xr3:uid="{DA35BA44-10D6-4018-A2D8-80AC0E856C03}" name="Nombre completo" dataDxfId="142" totalsRowDxfId="39"/>
    <tableColumn id="2" xr3:uid="{00000000-0010-0000-0000-000002000000}" name="Fecha de nacimiento" dataDxfId="141" totalsRowDxfId="38"/>
    <tableColumn id="3" xr3:uid="{00000000-0010-0000-0000-000003000000}" name="Fecha de bautismo" dataDxfId="43" totalsRowDxfId="37" dataCellStyle="Millares"/>
    <tableColumn id="4" xr3:uid="{00000000-0010-0000-0000-000004000000}" name="Grupo" totalsRowFunction="custom" dataDxfId="140" totalsRowDxfId="36">
      <totalsRowFormula>SUBTOTAL(103,TblPublicadores[Estatus])</totalsRowFormula>
    </tableColumn>
    <tableColumn id="29" xr3:uid="{130652AF-6F5C-41C8-9C75-2FDC62825EF7}" name="Sup. Grupo" dataDxfId="139" totalsRowDxfId="35"/>
    <tableColumn id="5" xr3:uid="{00000000-0010-0000-0000-000005000000}" name="Sexo" dataDxfId="138" totalsRowDxfId="34"/>
    <tableColumn id="6" xr3:uid="{00000000-0010-0000-0000-000006000000}" name="Privilegio" dataDxfId="137" totalsRowDxfId="33"/>
    <tableColumn id="7" xr3:uid="{00000000-0010-0000-0000-000007000000}" name="Tipo Publicador" dataDxfId="136" totalsRowDxfId="32"/>
    <tableColumn id="20" xr3:uid="{9CEF17F4-2A81-4AB1-977D-E8113B9A1792}" name="Ungido" dataDxfId="135" totalsRowDxfId="31"/>
    <tableColumn id="24" xr3:uid="{00000000-0010-0000-0000-000018000000}" name="Edad" dataDxfId="42" totalsRowDxfId="30">
      <calculatedColumnFormula>(TODAY()-TblPublicadores[[#This Row],[Fecha de nacimiento]])/365.25</calculatedColumnFormula>
    </tableColumn>
    <tableColumn id="23" xr3:uid="{00000000-0010-0000-0000-000017000000}" name="Años bautizado" dataDxfId="41" totalsRowDxfId="29">
      <calculatedColumnFormula>IF(ISBLANK(TblPublicadores[[#This Row],[Fecha de bautismo]]),"",(TODAY()-TblPublicadores[[#This Row],[Fecha de bautismo]])/365.25)</calculatedColumnFormula>
    </tableColumn>
    <tableColumn id="9" xr3:uid="{00000000-0010-0000-0000-000009000000}" name="Estatus" dataDxfId="134" totalsRowDxfId="28">
      <calculatedColumnFormula>IF(TblPublicadores[[#This Row],[Meses sin predicar consecutivos]]&lt;6, "Activo"&amp;IF(TblPublicadores[[#This Row],[Meses con actividad]]&lt;TblPublicadores[[#This Row],[Meses a predicar]],"/Irregular",""),"Inactivo")</calculatedColumnFormula>
    </tableColumn>
    <tableColumn id="25" xr3:uid="{00000000-0010-0000-0000-000019000000}" name="Predicó este mes" dataDxfId="133" totalsRowDxfId="27">
      <calculatedColumnFormula>IFERROR(VLOOKUP($A2&amp;"-"&amp;TEXT(MesInforme,"mmm-aaaa"),TblInformes[[ID]:[Estatus]],COLUMN(TblInformes[[#Headers],[Predicó en el mes]]),FALSE),FALSE)</calculatedColumnFormula>
    </tableColumn>
    <tableColumn id="8" xr3:uid="{00000000-0010-0000-0000-000008000000}" name="Meses sin predicar consecutivos" dataDxfId="132" totalsRowDxfId="26">
      <calculatedColumnFormula>IF(IFERROR(VLOOKUP($A2&amp;"-"&amp;TEXT(MesInforme,"mmm-aaaa"),TblInformes[[ID]:[Estatus]],COLUMN(TblInformes[[#Headers],[Predicó en el mes]]),FALSE),FALSE),0,
IF(IFERROR(VLOOKUP($A2&amp;"-"&amp;TEXT(EDATE(MesInforme,-1),"mmm-aaaa"),TblInformes[[ID]:[Estatus]],COLUMN(TblInformes[[#Headers],[Predicó en el mes]]),FALSE), FALSE),1,
IF(IFERROR(VLOOKUP($A2&amp;"-"&amp;TEXT(EDATE(MesInforme,-2),"mmm-aaaa"),TblInformes[[ID]:[Estatus]],COLUMN(TblInformes[[#Headers],[Predicó en el mes]]),FALSE), FALSE),2,
IF(IFERROR(VLOOKUP($A2&amp;"-"&amp;TEXT(EDATE(MesInforme,-3),"mmm-aaaa"),TblInformes[[ID]:[Estatus]],COLUMN(TblInformes[[#Headers],[Predicó en el mes]]),FALSE), FALSE),3,
IF(IFERROR(VLOOKUP($A2&amp;"-"&amp;TEXT(EDATE(MesInforme,-4),"mmm-aaaa"),TblInformes[[ID]:[Estatus]],COLUMN(TblInformes[[#Headers],[Predicó en el mes]]),FALSE), FALSE),4,
IF(IFERROR(VLOOKUP($A2&amp;"-"&amp;TEXT(EDATE(MesInforme,-5),"mmm-aaaa"),TblInformes[[ID]:[Estatus]],COLUMN(TblInformes[[#Headers],[Predicó en el mes]]),FALSE), FALSE),5,6))))))</calculatedColumnFormula>
    </tableColumn>
    <tableColumn id="11" xr3:uid="{00000000-0010-0000-0000-00000B000000}" name="Meses a predicar" dataDxfId="131" totalsRowDxfId="25">
      <calculatedColumnFormula>IF(OR(IFERROR(VLOOKUP($A2&amp;"-"&amp;TEXT(MesInforme,"mmm-aaaa"),TblInformes[[ID]:[Notas]],COLUMN(TblInformes[[#Headers],[Notas]]),FALSE),"")="Nuevo Publicador",
             IFERROR(VLOOKUP($A2&amp;"-"&amp;TEXT(MesInforme,"mmm-aaaa"),TblInformes[[ID]:[Notas]],COLUMN(TblInformes[[#Headers],[Notas]]),FALSE),"")="Readmitido"),1,
IF(OR(IFERROR(VLOOKUP($A2&amp;"-"&amp;TEXT(EDATE(MesInforme,-1),"mmm-aaaa"),TblInformes[[ID]:[Notas]],COLUMN(TblInformes[[#Headers],[Notas]]),FALSE),"")="Nuevo Publicador",
          IFERROR(VLOOKUP($A2&amp;"-"&amp;TEXT(EDATE(MesInforme,-1),"mmm-aaaa"),TblInformes[[ID]:[Notas]],COLUMN(TblInformes[[#Headers],[Notas]]),FALSE),"")="Readmitido"),2,
IF(OR(IFERROR(VLOOKUP($A2&amp;"-"&amp;TEXT(EDATE(MesInforme,-2),"mmm-aaaa"),TblInformes[[ID]:[Notas]],COLUMN(TblInformes[[#Headers],[Notas]]),FALSE),"")="Nuevo Publicador",
          IFERROR(VLOOKUP($A2&amp;"-"&amp;TEXT(EDATE(MesInforme,-2),"mmm-aaaa"),TblInformes[[ID]:[Notas]],COLUMN(TblInformes[[#Headers],[Notas]]),FALSE),"")="Readmitido"),3,
IF(OR(IFERROR(VLOOKUP($A2&amp;"-"&amp;TEXT(EDATE(MesInforme,-3),"mmm-aaaa"),TblInformes[[ID]:[Notas]],COLUMN(TblInformes[[#Headers],[Notas]]),FALSE),"")="Nuevo Publicador",
          IFERROR(VLOOKUP($A2&amp;"-"&amp;TEXT(EDATE(MesInforme,-3),"mmm-aaaa"),TblInformes[[ID]:[Notas]],COLUMN(TblInformes[[#Headers],[Notas]]),FALSE),"")="Readmitido"),4,
IF(OR(IFERROR(VLOOKUP($A2&amp;"-"&amp;TEXT(EDATE(MesInforme,-4),"mmm-aaaa"),TblInformes[[ID]:[Notas]],COLUMN(TblInformes[[#Headers],[Notas]]),FALSE),"")="Nuevo Publicador",
          IFERROR(VLOOKUP($A2&amp;"-"&amp;TEXT(EDATE(MesInforme,-4),"mmm-aaaa"),TblInformes[[ID]:[Notas]],COLUMN(TblInformes[[#Headers],[Notas]]),FALSE),"")="Readmitido"),5,6)))))
-IF(IFERROR(VLOOKUP($A2&amp;"-"&amp;TEXT(MesInforme,"mmm-aaaa"),TblInformes[[ID]:[Notas]],COLUMN(TblInformes[[#Headers],[Notas]]),FALSE),"")="Falleció",1,
IF(IFERROR(VLOOKUP($A2&amp;"-"&amp;TEXT(EDATE(MesInforme,-1),"mmm-aaaa"),TblInformes[[ID]:[Notas]],COLUMN(TblInformes[[#Headers],[Notas]]),FALSE),"")="Falleció",2,
IF(IFERROR(VLOOKUP($A2&amp;"-"&amp;TEXT(EDATE(MesInforme,-2),"mmm-aaaa"),TblInformes[[ID]:[Notas]],COLUMN(TblInformes[[#Headers],[Notas]]),FALSE),"")="Falleció",3,
IF(IFERROR(VLOOKUP($A2&amp;"-"&amp;TEXT(EDATE(MesInforme,-3),"mmm-aaaa"),TblInformes[[ID]:[Notas]],COLUMN(TblInformes[[#Headers],[Notas]]),FALSE),"")="Falleció",4,
IF(IFERROR(VLOOKUP($A2&amp;"-"&amp;TEXT(EDATE(MesInforme,-4),"mmm-aaaa"),TblInformes[[ID]:[Notas]],COLUMN(TblInformes[[#Headers],[Notas]]),FALSE),"")="Falleció",5,
IF(IFERROR(VLOOKUP($A2&amp;"-"&amp;TEXT(EDATE(MesInforme,-5),"mmm-aaaa"),TblInformes[[ID]:[Notas]],COLUMN(TblInformes[[#Headers],[Notas]]),FALSE),"")="Falleció",6,0))))))</calculatedColumnFormula>
    </tableColumn>
    <tableColumn id="10" xr3:uid="{00000000-0010-0000-0000-00000A000000}" name="Meses con actividad" dataDxfId="130" totalsRowDxfId="24">
      <calculatedColumnFormula>IF(IFERROR(VLOOKUP($A2&amp;"-"&amp;TEXT(MesInforme,"mmm-aaaa"),TblInformes[[ID]:[Estatus]],COLUMN(TblInformes[[#Headers],[Predicó en el mes]]),FALSE),FALSE),1,0)
+IF(IFERROR(VLOOKUP($A2&amp;"-"&amp;TEXT(EDATE(MesInforme,-1),"mmm-aaaa"),TblInformes[[ID]:[Estatus]],COLUMN(TblInformes[[#Headers],[Predicó en el mes]]),FALSE), FALSE),1,0)
+IF(IFERROR(VLOOKUP($A2&amp;"-"&amp;TEXT(EDATE(MesInforme,-2),"mmm-aaaa"),TblInformes[[ID]:[Estatus]],COLUMN(TblInformes[[#Headers],[Predicó en el mes]]),FALSE), FALSE),1,0)
+IF(IFERROR(VLOOKUP($A2&amp;"-"&amp;TEXT(EDATE(MesInforme,-3),"mmm-aaaa"),TblInformes[[ID]:[Estatus]],COLUMN(TblInformes[[#Headers],[Predicó en el mes]]),FALSE), FALSE),1,0)
+IF(IFERROR(VLOOKUP($A2&amp;"-"&amp;TEXT(EDATE(MesInforme,-4),"mmm-aaaa"),TblInformes[[ID]:[Estatus]],COLUMN(TblInformes[[#Headers],[Predicó en el mes]]),FALSE), FALSE),1,0)
+IF(IFERROR(VLOOKUP($A2&amp;"-"&amp;TEXT(EDATE(MesInforme,-5),"mmm-aaaa"),TblInformes[[ID]:[Estatus]],COLUMN(TblInformes[[#Headers],[Predicó en el mes]]),FALSE), FALSE),1,0)</calculatedColumnFormula>
    </tableColumn>
    <tableColumn id="14" xr3:uid="{00000000-0010-0000-0000-00000E000000}" name="Calle" dataDxfId="129" totalsRowDxfId="23"/>
    <tableColumn id="15" xr3:uid="{00000000-0010-0000-0000-00000F000000}" name="Núm" dataDxfId="128" totalsRowDxfId="22"/>
    <tableColumn id="16" xr3:uid="{00000000-0010-0000-0000-000010000000}" name="Colonia" dataDxfId="127" totalsRowDxfId="21"/>
    <tableColumn id="12" xr3:uid="{00000000-0010-0000-0000-00000C000000}" name="Teléfono fijo" dataDxfId="126" totalsRowDxfId="20"/>
    <tableColumn id="17" xr3:uid="{00000000-0010-0000-0000-000011000000}" name="Teléfono móvil" dataDxfId="125" totalsRowDxfId="19"/>
    <tableColumn id="18" xr3:uid="{00000000-0010-0000-0000-000012000000}" name="Contacto de emergencia" dataDxfId="124" totalsRowDxfId="18"/>
    <tableColumn id="27" xr3:uid="{B8EC9BD8-CA24-47F6-BE77-4D769679E3E7}" name="Tel. Contacto de emergencia" dataDxfId="123" totalsRowDxfId="17"/>
    <tableColumn id="19" xr3:uid="{00000000-0010-0000-0000-000013000000}" name="Correo Contacto de emergencia" dataDxfId="122" totalsRowDxfId="16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Informes" displayName="TblInformes" ref="A1:P3" totalsRowCount="1" headerRowDxfId="121" dataDxfId="120" totalsRowDxfId="119">
  <autoFilter ref="A1:P2" xr:uid="{00000000-000C-0000-FFFF-FFFF02000000}"/>
  <tableColumns count="16">
    <tableColumn id="10" xr3:uid="{00000000-0010-0000-0200-00000A000000}" name="ID" dataDxfId="118" totalsRowDxfId="59">
      <calculatedColumnFormula>TblInformes[[#This Row],[Nombre]]&amp;"-"&amp;TEXT(TblInformes[[#This Row],[Mes]],"mmm-aaaa")</calculatedColumnFormula>
    </tableColumn>
    <tableColumn id="1" xr3:uid="{00000000-0010-0000-0200-000001000000}" name="Nombre" totalsRowLabel="Total" dataDxfId="117" totalsRowDxfId="58"/>
    <tableColumn id="11" xr3:uid="{00000000-0010-0000-0200-00000B000000}" name="Tipo Publicador" totalsRowFunction="count" dataDxfId="116" totalsRowDxfId="57"/>
    <tableColumn id="20" xr3:uid="{00000000-0010-0000-0200-000014000000}" name="Grupo" dataDxfId="115" totalsRowDxfId="56">
      <calculatedColumnFormula>VLOOKUP(TblInformes[[#This Row],[Nombre]],TblPublicadores[],COLUMN(TblPublicadores[[#Headers],[Grupo]]),FALSE)</calculatedColumnFormula>
    </tableColumn>
    <tableColumn id="2" xr3:uid="{00000000-0010-0000-0200-000002000000}" name="Mes" dataDxfId="114" totalsRowDxfId="55"/>
    <tableColumn id="16" xr3:uid="{00000000-0010-0000-0200-000010000000}" name="Mes enviado" dataDxfId="113" totalsRowDxfId="54"/>
    <tableColumn id="9" xr3:uid="{00000000-0010-0000-0200-000009000000}" name="Año de Servicio" dataDxfId="112" totalsRowDxfId="53">
      <calculatedColumnFormula>IF(MONTH(TblInformes[[#This Row],[Mes]])&gt;8,1,0)+YEAR(TblInformes[[#This Row],[Mes]])</calculatedColumnFormula>
    </tableColumn>
    <tableColumn id="13" xr3:uid="{00000000-0010-0000-0200-00000D000000}" name="Predicó en el mes" dataDxfId="111" totalsRowDxfId="52"/>
    <tableColumn id="7" xr3:uid="{00000000-0010-0000-0200-000007000000}" name="Cursos bíblicos" totalsRowFunction="sum" dataDxfId="110" totalsRowDxfId="51"/>
    <tableColumn id="5" xr3:uid="{00000000-0010-0000-0200-000005000000}" name="Horas" totalsRowFunction="sum" dataDxfId="109" totalsRowDxfId="50"/>
    <tableColumn id="8" xr3:uid="{00000000-0010-0000-0200-000008000000}" name="Notas" dataDxfId="108" totalsRowDxfId="49"/>
    <tableColumn id="17" xr3:uid="{F73FCED0-0276-4B54-80E3-3A381D2F568A}" name="Horas S. S. (PR)" dataDxfId="107" totalsRowDxfId="48"/>
    <tableColumn id="18" xr3:uid="{00000000-0010-0000-0200-000012000000}" name="Horas Acreditadas_x000a_(PR)" dataDxfId="106" totalsRowDxfId="47">
      <calculatedColumnFormula>IF(AND(TblInformes[[#This Row],[Tipo Publicador]]="Precursor regular",TblInformes[[#This Row],[Horas S. S. (PR)]]&gt;0),MAX(0, MIN(IF(TblInformes[[#This Row],[Mes]]&lt;DATE(2023,3,1),75,55)-TblInformes[[#This Row],[Horas]], TblInformes[[#This Row],[Horas S. S. (PR)]])),0)</calculatedColumnFormula>
    </tableColumn>
    <tableColumn id="19" xr3:uid="{00000000-0010-0000-0200-000013000000}" name="Horas Totales_x000a_(PR)" dataDxfId="105" totalsRowDxfId="46">
      <calculatedColumnFormula>IF(TblInformes[[#This Row],[Tipo Publicador]]="Precursor regular",TblInformes[[#This Row],[Horas]]+TblInformes[[#This Row],[Horas Acreditadas
(PR)]],"")</calculatedColumnFormula>
    </tableColumn>
    <tableColumn id="15" xr3:uid="{00000000-0010-0000-0200-00000F000000}" name="Estatus Mes anterior" dataDxfId="104" totalsRowDxfId="45">
      <calculatedColumnFormula>IFERROR(VLOOKUP(TblInformes[[#This Row],[Nombre]]&amp;"-"&amp;TEXT(EDATE(TblInformes[[#This Row],[Mes]],-1),"mmm-aaaa"),$A:$T,COLUMN(TblInformes[[#Headers],[Estatus]]),FALSE), "")</calculatedColumnFormula>
    </tableColumn>
    <tableColumn id="14" xr3:uid="{00000000-0010-0000-0200-00000E000000}" name="Estatus" dataDxfId="103" totalsRowDxfId="44">
      <calculatedColumnFormula>IF(IF(TblInformes[[#This Row],[Predicó en el mes]],0,
IF(IFERROR(VLOOKUP(TblInformes[[#This Row],[Nombre]]&amp;"-"&amp;TEXT(EDATE(TblInformes[[#This Row],[Mes]],-1),"mmm-aaaa"),$A:$P,COLUMN(TblInformes[[#Headers],[Predicó en el mes]]),FALSE), FALSE),1,
IF(IFERROR(VLOOKUP(TblInformes[[#This Row],[Nombre]]&amp;"-"&amp;TEXT(EDATE(TblInformes[[#This Row],[Mes]],-2),"mmm-aaaa"),$A:$P,COLUMN(TblInformes[[#Headers],[Predicó en el mes]]),FALSE), FALSE),2,
IF(IFERROR(VLOOKUP(TblInformes[[#This Row],[Nombre]]&amp;"-"&amp;TEXT(EDATE(TblInformes[[#This Row],[Mes]],-3),"mmm-aaaa"),$A:$P,COLUMN(TblInformes[[#Headers],[Predicó en el mes]]),FALSE), FALSE),3,
IF(IFERROR(VLOOKUP(TblInformes[[#This Row],[Nombre]]&amp;"-"&amp;TEXT(EDATE(TblInformes[[#This Row],[Mes]],-4),"mmm-aaaa"),$A:$P,COLUMN(TblInformes[[#Headers],[Predicó en el mes]]),FALSE), FALSE),4,
IF(IFERROR(VLOOKUP(TblInformes[[#This Row],[Nombre]]&amp;"-"&amp;TEXT(EDATE(TblInformes[[#This Row],[Mes]],-5),"mmm-aaaa"),$A:$P,COLUMN(TblInformes[[#Headers],[Predicó en el mes]]),FALSE), FALSE),5,6))))))&lt;6, "Activo","Inactivo")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A60E4B-507F-4FF6-B246-0FCD677D8AE2}" name="Tabla4" displayName="Tabla4" ref="A1:I6" totalsRowCount="1" headerRowDxfId="102" dataDxfId="101">
  <autoFilter ref="A1:I5" xr:uid="{26A60E4B-507F-4FF6-B246-0FCD677D8A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AEC2F73-6FC2-4324-8319-79BD2C405D9B}" name="Grupo" totalsRowLabel="Total" dataDxfId="100" totalsRowDxfId="99"/>
    <tableColumn id="2" xr3:uid="{E1D992D0-8EEC-488D-9849-CD7C005D4B0F}" name="Superintenente" dataDxfId="98" totalsRowDxfId="97"/>
    <tableColumn id="3" xr3:uid="{B81CB3EA-678A-4FB0-85F8-3F3506850E15}" name="Auxiliar" dataDxfId="96" totalsRowDxfId="95"/>
    <tableColumn id="9" xr3:uid="{E0731562-1143-4A80-9568-467ADC1E3C12}" name="Precursores regulares" dataDxfId="94" totalsRowDxfId="93">
      <calculatedColumnFormula>COUNTIFS(TblPublicadores[Grupo],A2,TblPublicadores[Tipo Publicador],"Precursor regular")</calculatedColumnFormula>
    </tableColumn>
    <tableColumn id="4" xr3:uid="{BF9543BC-2F7F-4C31-AEB5-31B6710CDEE1}" name="Activos" totalsRowFunction="sum" dataDxfId="92" totalsRowDxfId="91">
      <calculatedColumnFormula>COUNTIFS(TblPublicadores[Grupo],A2,TblPublicadores[Estatus],"Activo")</calculatedColumnFormula>
    </tableColumn>
    <tableColumn id="7" xr3:uid="{3F84ACEE-3A7E-4AFB-8B72-0AB43C982B77}" name="Irregulares" totalsRowFunction="sum" dataDxfId="90" totalsRowDxfId="89">
      <calculatedColumnFormula>COUNTIFS(TblPublicadores[Grupo],A2,TblPublicadores[Estatus],"Activo/Irregular")</calculatedColumnFormula>
    </tableColumn>
    <tableColumn id="8" xr3:uid="{6D3FAAC3-3EB5-451A-87D4-900764C296BE}" name="Activos + Irregulares" totalsRowFunction="sum" dataDxfId="88" totalsRowDxfId="87">
      <calculatedColumnFormula>Tabla4[[#This Row],[Activos]]+Tabla4[[#This Row],[Irregulares]]</calculatedColumnFormula>
    </tableColumn>
    <tableColumn id="5" xr3:uid="{7CD12225-7BE6-4B04-B5CF-385BC338176C}" name="Inactivos" totalsRowFunction="sum" dataDxfId="86" totalsRowDxfId="85">
      <calculatedColumnFormula>COUNTIFS(TblPublicadores[Grupo],A2,TblPublicadores[Estatus],"Inactivo")</calculatedColumnFormula>
    </tableColumn>
    <tableColumn id="6" xr3:uid="{29C9B609-A97F-4DC0-A801-F46580EE4460}" name="Total" totalsRowFunction="sum" dataDxfId="84" totalsRowDxfId="83">
      <calculatedColumnFormula>SUM(Tabla4[[#This Row],[Activos + Irregulares]:[Inactivos]])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microsoft.com/office/2007/relationships/slicer" Target="../slicers/slicer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trlProp" Target="../ctrlProps/ctrlProp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3"/>
  </sheetPr>
  <dimension ref="A1:F60"/>
  <sheetViews>
    <sheetView showGridLines="0" showRowColHeaders="0" showRuler="0" topLeftCell="A7" zoomScaleNormal="100" workbookViewId="0">
      <selection activeCell="C8" sqref="C8"/>
    </sheetView>
  </sheetViews>
  <sheetFormatPr baseColWidth="10" defaultColWidth="0" defaultRowHeight="15.75" zeroHeight="1" x14ac:dyDescent="0.2"/>
  <cols>
    <col min="1" max="1" width="5.83203125" style="72" customWidth="1"/>
    <col min="2" max="2" width="2.6640625" style="72" customWidth="1"/>
    <col min="3" max="3" width="11.1640625" style="72" customWidth="1"/>
    <col min="4" max="4" width="60.1640625" style="72" customWidth="1"/>
    <col min="5" max="5" width="2.6640625" style="72" customWidth="1"/>
    <col min="6" max="6" width="14.83203125" style="72" customWidth="1"/>
    <col min="7" max="16384" width="12" style="72" hidden="1"/>
  </cols>
  <sheetData>
    <row r="1" spans="1:6" s="76" customFormat="1" ht="31.5" customHeight="1" x14ac:dyDescent="0.2">
      <c r="A1" s="77" t="s">
        <v>0</v>
      </c>
      <c r="B1" s="77"/>
    </row>
    <row r="2" spans="1:6" ht="42.75" customHeight="1" x14ac:dyDescent="0.2">
      <c r="B2" s="75" t="s">
        <v>1</v>
      </c>
    </row>
    <row r="3" spans="1:6" ht="39.75" customHeight="1" x14ac:dyDescent="0.2">
      <c r="B3" s="94" t="str">
        <f>PROPER(TEXT(MesInforme, "mmmm"))&amp;" de "&amp;YEAR(MesInforme)</f>
        <v>Enero de 1900</v>
      </c>
      <c r="E3" s="93">
        <f>EDATE(MAX(TblInformes[Mes]), -$F$3)</f>
        <v>0</v>
      </c>
      <c r="F3" s="102">
        <v>0</v>
      </c>
    </row>
    <row r="4" spans="1:6" ht="19.5" customHeight="1" x14ac:dyDescent="0.2">
      <c r="B4" s="95" t="s">
        <v>2</v>
      </c>
      <c r="C4" s="81"/>
    </row>
    <row r="5" spans="1:6" ht="12" customHeight="1" x14ac:dyDescent="0.2">
      <c r="B5" s="82"/>
      <c r="C5" s="83"/>
      <c r="D5" s="84"/>
      <c r="E5" s="85"/>
      <c r="F5" s="78"/>
    </row>
    <row r="6" spans="1:6" x14ac:dyDescent="0.25">
      <c r="B6" s="86"/>
      <c r="C6" s="96" t="s">
        <v>3</v>
      </c>
      <c r="E6" s="87"/>
      <c r="F6" s="73"/>
    </row>
    <row r="7" spans="1:6" ht="49.5" customHeight="1" x14ac:dyDescent="0.2">
      <c r="B7" s="86"/>
      <c r="C7" s="227" t="s">
        <v>4</v>
      </c>
      <c r="D7" s="227"/>
      <c r="E7" s="88"/>
    </row>
    <row r="8" spans="1:6" ht="33" customHeight="1" x14ac:dyDescent="0.2">
      <c r="B8" s="86"/>
      <c r="C8" s="103">
        <f>COUNTIF(TblPublicadores[Estatus],"=Activo")+COUNTIF(TblPublicadores[Estatus],"=Activo/Irregular")</f>
        <v>0</v>
      </c>
      <c r="D8" s="1"/>
      <c r="E8" s="88"/>
    </row>
    <row r="9" spans="1:6" ht="37.5" customHeight="1" x14ac:dyDescent="0.25">
      <c r="B9" s="86"/>
      <c r="C9" s="96" t="s">
        <v>5</v>
      </c>
      <c r="E9" s="87"/>
      <c r="F9" s="73"/>
    </row>
    <row r="10" spans="1:6" ht="37.5" customHeight="1" x14ac:dyDescent="0.2">
      <c r="B10" s="86"/>
      <c r="C10" s="103" t="e">
        <f>IFERROR(VLOOKUP(MesInforme,'S-88'!$A$22:$J$33,10,FALSE),VLOOKUP(MesInforme,'S-88'!$K$22:$T$33,10,FALSE))</f>
        <v>#N/A</v>
      </c>
      <c r="D10" s="79"/>
      <c r="E10" s="87"/>
      <c r="F10" s="73"/>
    </row>
    <row r="11" spans="1:6" ht="12" customHeight="1" x14ac:dyDescent="0.2">
      <c r="B11" s="89"/>
      <c r="C11" s="90"/>
      <c r="D11" s="91"/>
      <c r="E11" s="92"/>
      <c r="F11" s="73"/>
    </row>
    <row r="12" spans="1:6" ht="30" customHeight="1" x14ac:dyDescent="0.2">
      <c r="C12" s="74"/>
      <c r="D12" s="80"/>
      <c r="E12" s="73"/>
      <c r="F12" s="73"/>
    </row>
    <row r="13" spans="1:6" ht="12" customHeight="1" x14ac:dyDescent="0.2">
      <c r="B13" s="82"/>
      <c r="C13" s="97"/>
      <c r="D13" s="98"/>
      <c r="E13" s="99"/>
      <c r="F13" s="73"/>
    </row>
    <row r="14" spans="1:6" ht="21" x14ac:dyDescent="0.2">
      <c r="B14" s="86"/>
      <c r="C14" s="100" t="s">
        <v>6</v>
      </c>
      <c r="E14" s="88"/>
    </row>
    <row r="15" spans="1:6" ht="24.75" customHeight="1" x14ac:dyDescent="0.25">
      <c r="B15" s="86"/>
      <c r="C15" s="96" t="s">
        <v>7</v>
      </c>
      <c r="E15" s="88"/>
    </row>
    <row r="16" spans="1:6" ht="33" customHeight="1" x14ac:dyDescent="0.2">
      <c r="B16" s="86"/>
      <c r="C16" s="103">
        <f>COUNTIFS(TblInformes[Mes enviado],MesInforme,TblInformes[Predicó en el mes],TRUE,TblInformes[Tipo Publicador],"Publicador")</f>
        <v>0</v>
      </c>
      <c r="E16" s="88"/>
    </row>
    <row r="17" spans="2:6" ht="24.75" hidden="1" customHeight="1" x14ac:dyDescent="0.25">
      <c r="B17" s="86"/>
      <c r="C17" s="96" t="s">
        <v>8</v>
      </c>
      <c r="E17" s="88"/>
    </row>
    <row r="18" spans="2:6" ht="33" hidden="1" customHeight="1" x14ac:dyDescent="0.2">
      <c r="B18" s="86"/>
      <c r="C18" s="103" t="e">
        <f>SUMIFS(#REF!,TblInformes[Mes enviado],MesInforme,TblInformes[Predicó en el mes],TRUE,TblInformes[Tipo Publicador],"Publicador")</f>
        <v>#REF!</v>
      </c>
      <c r="E18" s="88"/>
    </row>
    <row r="19" spans="2:6" ht="24.75" hidden="1" customHeight="1" x14ac:dyDescent="0.25">
      <c r="B19" s="86"/>
      <c r="C19" s="96" t="s">
        <v>9</v>
      </c>
      <c r="E19" s="88"/>
    </row>
    <row r="20" spans="2:6" ht="33" hidden="1" customHeight="1" x14ac:dyDescent="0.2">
      <c r="B20" s="86"/>
      <c r="C20" s="103" t="e">
        <f>SUMIFS(#REF!,TblInformes[Mes enviado],MesInforme,TblInformes[Predicó en el mes],TRUE,TblInformes[Tipo Publicador],"Publicador")</f>
        <v>#REF!</v>
      </c>
      <c r="E20" s="88"/>
    </row>
    <row r="21" spans="2:6" ht="24.75" hidden="1" customHeight="1" x14ac:dyDescent="0.25">
      <c r="B21" s="86"/>
      <c r="C21" s="96" t="s">
        <v>10</v>
      </c>
      <c r="E21" s="88"/>
    </row>
    <row r="22" spans="2:6" ht="33" hidden="1" customHeight="1" x14ac:dyDescent="0.2">
      <c r="B22" s="86"/>
      <c r="C22" s="103">
        <f>SUMIFS(TblInformes[Horas],TblInformes[Mes enviado],MesInforme,TblInformes[Predicó en el mes],TRUE,TblInformes[Tipo Publicador],"Publicador")</f>
        <v>0</v>
      </c>
      <c r="E22" s="88"/>
    </row>
    <row r="23" spans="2:6" ht="24.75" hidden="1" customHeight="1" x14ac:dyDescent="0.25">
      <c r="B23" s="86"/>
      <c r="C23" s="96" t="s">
        <v>11</v>
      </c>
      <c r="E23" s="88"/>
    </row>
    <row r="24" spans="2:6" ht="33" hidden="1" customHeight="1" x14ac:dyDescent="0.2">
      <c r="B24" s="86"/>
      <c r="C24" s="103" t="e">
        <f>SUMIFS(#REF!,TblInformes[Mes enviado],MesInforme,TblInformes[Predicó en el mes],TRUE,TblInformes[Tipo Publicador],"Publicador")</f>
        <v>#REF!</v>
      </c>
      <c r="E24" s="88"/>
    </row>
    <row r="25" spans="2:6" ht="24.75" customHeight="1" x14ac:dyDescent="0.25">
      <c r="B25" s="86"/>
      <c r="C25" s="96" t="s">
        <v>12</v>
      </c>
      <c r="E25" s="88"/>
    </row>
    <row r="26" spans="2:6" ht="33" customHeight="1" x14ac:dyDescent="0.2">
      <c r="B26" s="86"/>
      <c r="C26" s="103">
        <f>SUMIFS(TblInformes[Cursos bíblicos],TblInformes[Mes enviado],MesInforme,TblInformes[Predicó en el mes],TRUE,TblInformes[Tipo Publicador],"Publicador")</f>
        <v>0</v>
      </c>
      <c r="E26" s="88"/>
    </row>
    <row r="27" spans="2:6" ht="12" customHeight="1" x14ac:dyDescent="0.2">
      <c r="B27" s="89"/>
      <c r="C27" s="90"/>
      <c r="D27" s="90"/>
      <c r="E27" s="101"/>
    </row>
    <row r="28" spans="2:6" x14ac:dyDescent="0.2"/>
    <row r="29" spans="2:6" ht="12" customHeight="1" x14ac:dyDescent="0.2">
      <c r="B29" s="82"/>
      <c r="C29" s="97"/>
      <c r="D29" s="98"/>
      <c r="E29" s="99"/>
      <c r="F29" s="73"/>
    </row>
    <row r="30" spans="2:6" ht="21" x14ac:dyDescent="0.2">
      <c r="B30" s="86"/>
      <c r="C30" s="100" t="s">
        <v>13</v>
      </c>
      <c r="E30" s="88"/>
    </row>
    <row r="31" spans="2:6" ht="24.75" customHeight="1" x14ac:dyDescent="0.25">
      <c r="B31" s="86"/>
      <c r="C31" s="96" t="s">
        <v>7</v>
      </c>
      <c r="E31" s="88"/>
    </row>
    <row r="32" spans="2:6" ht="33" customHeight="1" x14ac:dyDescent="0.2">
      <c r="B32" s="86"/>
      <c r="C32" s="103">
        <f>COUNTIFS(TblInformes[Mes enviado],MesInforme,TblInformes[Horas],"&gt;0",TblInformes[Tipo Publicador],"Precursor auxiliar")</f>
        <v>0</v>
      </c>
      <c r="E32" s="88"/>
    </row>
    <row r="33" spans="2:6" ht="24.75" hidden="1" customHeight="1" x14ac:dyDescent="0.25">
      <c r="B33" s="86"/>
      <c r="C33" s="96" t="s">
        <v>8</v>
      </c>
      <c r="E33" s="88"/>
    </row>
    <row r="34" spans="2:6" ht="33" hidden="1" customHeight="1" x14ac:dyDescent="0.2">
      <c r="B34" s="86"/>
      <c r="C34" s="103" t="e">
        <f>SUMIFS(#REF!,TblInformes[Mes enviado],MesInforme,TblInformes[Horas],"&gt;0",TblInformes[Tipo Publicador],"Precursor auxiliar")</f>
        <v>#REF!</v>
      </c>
      <c r="E34" s="88"/>
    </row>
    <row r="35" spans="2:6" ht="24.75" hidden="1" customHeight="1" x14ac:dyDescent="0.25">
      <c r="B35" s="86"/>
      <c r="C35" s="96" t="s">
        <v>9</v>
      </c>
      <c r="E35" s="88"/>
    </row>
    <row r="36" spans="2:6" ht="33" hidden="1" customHeight="1" x14ac:dyDescent="0.2">
      <c r="B36" s="86"/>
      <c r="C36" s="103" t="e">
        <f>SUMIFS(#REF!,TblInformes[Mes enviado],MesInforme,TblInformes[Horas],"&gt;0",TblInformes[Tipo Publicador],"Precursor auxiliar")</f>
        <v>#REF!</v>
      </c>
      <c r="E36" s="88"/>
    </row>
    <row r="37" spans="2:6" ht="24.75" customHeight="1" x14ac:dyDescent="0.25">
      <c r="B37" s="86"/>
      <c r="C37" s="96" t="s">
        <v>10</v>
      </c>
      <c r="E37" s="88"/>
    </row>
    <row r="38" spans="2:6" ht="33" customHeight="1" x14ac:dyDescent="0.2">
      <c r="B38" s="86"/>
      <c r="C38" s="103">
        <f>SUMIFS(TblInformes[Horas],TblInformes[Mes enviado],MesInforme,TblInformes[Horas],"&gt;0",TblInformes[Tipo Publicador],"Precursor auxiliar")</f>
        <v>0</v>
      </c>
      <c r="E38" s="88"/>
    </row>
    <row r="39" spans="2:6" ht="24.75" hidden="1" customHeight="1" x14ac:dyDescent="0.25">
      <c r="B39" s="86"/>
      <c r="C39" s="96" t="s">
        <v>11</v>
      </c>
      <c r="E39" s="88"/>
    </row>
    <row r="40" spans="2:6" ht="33" hidden="1" customHeight="1" x14ac:dyDescent="0.2">
      <c r="B40" s="86"/>
      <c r="C40" s="103" t="e">
        <f>SUMIFS(#REF!,TblInformes[Mes enviado],MesInforme,TblInformes[Horas],"&gt;0",TblInformes[Tipo Publicador],"Precursor auxiliar")</f>
        <v>#REF!</v>
      </c>
      <c r="E40" s="88"/>
    </row>
    <row r="41" spans="2:6" ht="24.75" customHeight="1" x14ac:dyDescent="0.25">
      <c r="B41" s="86"/>
      <c r="C41" s="96" t="s">
        <v>12</v>
      </c>
      <c r="E41" s="88"/>
    </row>
    <row r="42" spans="2:6" ht="33" customHeight="1" x14ac:dyDescent="0.2">
      <c r="B42" s="86"/>
      <c r="C42" s="103">
        <f>SUMIFS(TblInformes[Cursos bíblicos],TblInformes[Mes enviado],MesInforme,TblInformes[Horas],"&gt;0",TblInformes[Tipo Publicador],"Precursor auxiliar")</f>
        <v>0</v>
      </c>
      <c r="E42" s="88"/>
    </row>
    <row r="43" spans="2:6" ht="12" customHeight="1" x14ac:dyDescent="0.2">
      <c r="B43" s="89"/>
      <c r="C43" s="90"/>
      <c r="D43" s="90"/>
      <c r="E43" s="101"/>
    </row>
    <row r="44" spans="2:6" x14ac:dyDescent="0.2"/>
    <row r="45" spans="2:6" ht="12" customHeight="1" x14ac:dyDescent="0.2">
      <c r="B45" s="82"/>
      <c r="C45" s="97"/>
      <c r="D45" s="98"/>
      <c r="E45" s="99"/>
      <c r="F45" s="73"/>
    </row>
    <row r="46" spans="2:6" ht="21" x14ac:dyDescent="0.2">
      <c r="B46" s="86"/>
      <c r="C46" s="100" t="s">
        <v>14</v>
      </c>
      <c r="E46" s="88"/>
    </row>
    <row r="47" spans="2:6" ht="24.75" customHeight="1" x14ac:dyDescent="0.25">
      <c r="B47" s="86"/>
      <c r="C47" s="96" t="s">
        <v>7</v>
      </c>
      <c r="E47" s="88"/>
    </row>
    <row r="48" spans="2:6" ht="33" customHeight="1" x14ac:dyDescent="0.2">
      <c r="B48" s="86"/>
      <c r="C48" s="103">
        <f>COUNTIFS(TblInformes[Mes enviado],MesInforme,TblInformes[Horas],"&gt;0",TblInformes[Tipo Publicador],"Precursor regular")</f>
        <v>0</v>
      </c>
      <c r="E48" s="88"/>
    </row>
    <row r="49" spans="2:5" ht="24.75" hidden="1" customHeight="1" x14ac:dyDescent="0.25">
      <c r="B49" s="86"/>
      <c r="C49" s="96" t="s">
        <v>8</v>
      </c>
      <c r="E49" s="88"/>
    </row>
    <row r="50" spans="2:5" ht="33" hidden="1" customHeight="1" x14ac:dyDescent="0.2">
      <c r="B50" s="86"/>
      <c r="C50" s="103" t="e">
        <f>SUMIFS(#REF!,TblInformes[Mes enviado],MesInforme,TblInformes[Horas],"&gt;0",TblInformes[Tipo Publicador],"Precursor regular")</f>
        <v>#REF!</v>
      </c>
      <c r="E50" s="88"/>
    </row>
    <row r="51" spans="2:5" ht="24.75" hidden="1" customHeight="1" x14ac:dyDescent="0.25">
      <c r="B51" s="86"/>
      <c r="C51" s="96" t="s">
        <v>9</v>
      </c>
      <c r="E51" s="88"/>
    </row>
    <row r="52" spans="2:5" ht="33" hidden="1" customHeight="1" x14ac:dyDescent="0.2">
      <c r="B52" s="86"/>
      <c r="C52" s="103" t="e">
        <f>SUMIFS(#REF!,TblInformes[Mes enviado],MesInforme,TblInformes[Horas],"&gt;0",TblInformes[Tipo Publicador],"Precursor regular")</f>
        <v>#REF!</v>
      </c>
      <c r="E52" s="88"/>
    </row>
    <row r="53" spans="2:5" ht="24.75" customHeight="1" x14ac:dyDescent="0.25">
      <c r="B53" s="86"/>
      <c r="C53" s="96" t="s">
        <v>10</v>
      </c>
      <c r="E53" s="88"/>
    </row>
    <row r="54" spans="2:5" ht="33" customHeight="1" x14ac:dyDescent="0.2">
      <c r="B54" s="86"/>
      <c r="C54" s="103">
        <f>SUMIFS(TblInformes[Horas],TblInformes[Mes enviado],MesInforme,TblInformes[Horas],"&gt;0",TblInformes[Tipo Publicador],"Precursor regular")</f>
        <v>0</v>
      </c>
      <c r="E54" s="88"/>
    </row>
    <row r="55" spans="2:5" ht="24.75" hidden="1" customHeight="1" x14ac:dyDescent="0.25">
      <c r="B55" s="86"/>
      <c r="C55" s="96" t="s">
        <v>11</v>
      </c>
      <c r="E55" s="88"/>
    </row>
    <row r="56" spans="2:5" ht="33" hidden="1" customHeight="1" x14ac:dyDescent="0.2">
      <c r="B56" s="86"/>
      <c r="C56" s="103" t="e">
        <f>SUMIFS(#REF!,TblInformes[Mes enviado],MesInforme,TblInformes[Horas],"&gt;0",TblInformes[Tipo Publicador],"Precursor regular")</f>
        <v>#REF!</v>
      </c>
      <c r="E56" s="88"/>
    </row>
    <row r="57" spans="2:5" ht="24.75" customHeight="1" x14ac:dyDescent="0.25">
      <c r="B57" s="86"/>
      <c r="C57" s="96" t="s">
        <v>12</v>
      </c>
      <c r="E57" s="88"/>
    </row>
    <row r="58" spans="2:5" ht="33" customHeight="1" x14ac:dyDescent="0.2">
      <c r="B58" s="86"/>
      <c r="C58" s="103">
        <f>SUMIFS(TblInformes[Cursos bíblicos],TblInformes[Mes enviado],MesInforme,TblInformes[Horas],"&gt;0",TblInformes[Tipo Publicador],"Precursor regular")</f>
        <v>0</v>
      </c>
      <c r="E58" s="88"/>
    </row>
    <row r="59" spans="2:5" ht="12" customHeight="1" x14ac:dyDescent="0.2">
      <c r="B59" s="89"/>
      <c r="C59" s="90"/>
      <c r="D59" s="90"/>
      <c r="E59" s="101"/>
    </row>
    <row r="60" spans="2:5" x14ac:dyDescent="0.2"/>
  </sheetData>
  <sheetProtection algorithmName="SHA-512" hashValue="BiHWJ0lqM/jB1HmGYPqXa3jTH3bJqWSeQjUkAP4b250lg5H/hVpqtvkJ5kTAOPx/MsXRe2/49FSey32NXOfztA==" saltValue="AqjLts2/akivrZ3PV7H+9w==" spinCount="100000" sheet="1" objects="1" scenarios="1" selectLockedCells="1"/>
  <mergeCells count="1">
    <mergeCell ref="C7:D7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Spinner 1">
              <controlPr defaultSize="0" autoPict="0">
                <anchor moveWithCells="1" sizeWithCells="1">
                  <from>
                    <xdr:col>5</xdr:col>
                    <xdr:colOff>514350</xdr:colOff>
                    <xdr:row>1</xdr:row>
                    <xdr:rowOff>28575</xdr:rowOff>
                  </from>
                  <to>
                    <xdr:col>5</xdr:col>
                    <xdr:colOff>885825</xdr:colOff>
                    <xdr:row>1</xdr:row>
                    <xdr:rowOff>533400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9"/>
  <dimension ref="A1:U36"/>
  <sheetViews>
    <sheetView showGridLines="0" showRowColHeaders="0" topLeftCell="A13" zoomScale="115" zoomScaleNormal="115" workbookViewId="0">
      <selection activeCell="J22" sqref="J22:J33"/>
    </sheetView>
  </sheetViews>
  <sheetFormatPr baseColWidth="10" defaultColWidth="0" defaultRowHeight="12.75" zeroHeight="1" x14ac:dyDescent="0.2"/>
  <cols>
    <col min="1" max="1" width="1" style="34" customWidth="1"/>
    <col min="2" max="2" width="15.83203125" customWidth="1"/>
    <col min="3" max="7" width="11.6640625" hidden="1" customWidth="1"/>
    <col min="8" max="9" width="12.83203125" customWidth="1"/>
    <col min="10" max="10" width="12.83203125" style="38" customWidth="1"/>
    <col min="11" max="11" width="12.83203125" style="38" hidden="1" customWidth="1"/>
    <col min="12" max="12" width="15.83203125" customWidth="1"/>
    <col min="13" max="17" width="11.6640625" hidden="1" customWidth="1"/>
    <col min="18" max="19" width="12.83203125" customWidth="1"/>
    <col min="20" max="20" width="12.83203125" style="37" customWidth="1"/>
    <col min="21" max="21" width="1" customWidth="1"/>
    <col min="22" max="16384" width="9.33203125" hidden="1"/>
  </cols>
  <sheetData>
    <row r="1" spans="1:20" ht="16.5" x14ac:dyDescent="0.2">
      <c r="B1" s="48" t="s">
        <v>15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4"/>
    </row>
    <row r="2" spans="1:20" s="36" customFormat="1" ht="28.5" customHeight="1" thickBot="1" x14ac:dyDescent="0.35">
      <c r="A2" s="106"/>
      <c r="B2" s="49" t="s">
        <v>16</v>
      </c>
      <c r="C2" s="50"/>
      <c r="D2" s="50"/>
      <c r="E2" s="50"/>
      <c r="F2" s="50"/>
      <c r="G2" s="50"/>
      <c r="H2" s="50"/>
      <c r="I2" s="50"/>
      <c r="J2" s="51"/>
      <c r="K2" s="51"/>
      <c r="L2" s="50"/>
      <c r="M2" s="50"/>
      <c r="N2" s="50"/>
      <c r="O2" s="50"/>
      <c r="P2" s="50"/>
      <c r="Q2" s="50"/>
      <c r="R2" s="50"/>
      <c r="S2" s="50"/>
      <c r="T2" s="52"/>
    </row>
    <row r="3" spans="1:20" ht="12.75" customHeight="1" x14ac:dyDescent="0.2">
      <c r="B3" s="62" t="s">
        <v>17</v>
      </c>
      <c r="C3" s="230" t="s">
        <v>18</v>
      </c>
      <c r="D3" s="230" t="s">
        <v>19</v>
      </c>
      <c r="E3" s="230" t="s">
        <v>20</v>
      </c>
      <c r="F3" s="230" t="s">
        <v>21</v>
      </c>
      <c r="G3" s="230" t="s">
        <v>22</v>
      </c>
      <c r="H3" s="230" t="s">
        <v>23</v>
      </c>
      <c r="I3" s="228" t="s">
        <v>24</v>
      </c>
      <c r="J3" s="232" t="s">
        <v>25</v>
      </c>
      <c r="K3"/>
      <c r="L3" s="62" t="s">
        <v>17</v>
      </c>
      <c r="M3" s="230" t="s">
        <v>18</v>
      </c>
      <c r="N3" s="230" t="s">
        <v>19</v>
      </c>
      <c r="O3" s="230" t="s">
        <v>20</v>
      </c>
      <c r="P3" s="230" t="s">
        <v>21</v>
      </c>
      <c r="Q3" s="230" t="s">
        <v>22</v>
      </c>
      <c r="R3" s="230" t="s">
        <v>23</v>
      </c>
      <c r="S3" s="228" t="s">
        <v>24</v>
      </c>
      <c r="T3" s="232" t="s">
        <v>25</v>
      </c>
    </row>
    <row r="4" spans="1:20" ht="29.25" customHeight="1" x14ac:dyDescent="0.2">
      <c r="B4" s="68">
        <f>YEAR(MesInforme)-IF(MONTH(MesInforme)&lt;9,1,0)</f>
        <v>1899</v>
      </c>
      <c r="C4" s="231"/>
      <c r="D4" s="231"/>
      <c r="E4" s="231"/>
      <c r="F4" s="231"/>
      <c r="G4" s="231"/>
      <c r="H4" s="231"/>
      <c r="I4" s="229"/>
      <c r="J4" s="233"/>
      <c r="K4"/>
      <c r="L4" s="68">
        <f>B4+1</f>
        <v>1900</v>
      </c>
      <c r="M4" s="231"/>
      <c r="N4" s="231"/>
      <c r="O4" s="231"/>
      <c r="P4" s="231"/>
      <c r="Q4" s="231"/>
      <c r="R4" s="231"/>
      <c r="S4" s="229"/>
      <c r="T4" s="233"/>
    </row>
    <row r="5" spans="1:20" ht="15.75" customHeight="1" x14ac:dyDescent="0.25">
      <c r="A5" s="107">
        <f>DATE(B4-1,9,1)</f>
        <v>693476</v>
      </c>
      <c r="B5" s="63" t="s">
        <v>26</v>
      </c>
      <c r="C5" s="64" t="str">
        <f>IFERROR(IF(ISBLANK(VLOOKUP($A5,'S-3'!$A:$K,COLUMN('S-3'!B$5),FALSE)),"",VLOOKUP($A5,'S-3'!$A:$K,COLUMN('S-3'!B$5),FALSE)),"")</f>
        <v/>
      </c>
      <c r="D5" s="64" t="str">
        <f>IFERROR(IF(ISBLANK(VLOOKUP($A5,'S-3'!$A:$K,COLUMN('S-3'!C$5),FALSE)),"",VLOOKUP($A5,'S-3'!$A:$K,COLUMN('S-3'!C$5),FALSE)),"")</f>
        <v/>
      </c>
      <c r="E5" s="64" t="str">
        <f>IFERROR(IF(ISBLANK(VLOOKUP($A5,'S-3'!$A:$K,COLUMN('S-3'!D$5),FALSE)),"",VLOOKUP($A5,'S-3'!$A:$K,COLUMN('S-3'!D$5),FALSE)),"")</f>
        <v/>
      </c>
      <c r="F5" s="64" t="str">
        <f>IFERROR(IF(ISBLANK(VLOOKUP($A5,'S-3'!$A:$K,COLUMN('S-3'!E$5),FALSE)),"",VLOOKUP($A5,'S-3'!$A:$K,COLUMN('S-3'!E$5),FALSE)),"")</f>
        <v/>
      </c>
      <c r="G5" s="64" t="str">
        <f>IFERROR(IF(ISBLANK(VLOOKUP($A5,'S-3'!$A:$K,COLUMN('S-3'!F$5),FALSE)),"",VLOOKUP($A5,'S-3'!$A:$K,COLUMN('S-3'!F$5),FALSE)),"")</f>
        <v/>
      </c>
      <c r="H5" s="65" t="str">
        <f t="shared" ref="H5:H16" si="0">IF(COUNT(C5:G5)=0,"",COUNT(C5:G5))</f>
        <v/>
      </c>
      <c r="I5" s="65" t="str">
        <f t="shared" ref="I5:I16" si="1">IF(H5="","",SUM(C5:G5))</f>
        <v/>
      </c>
      <c r="J5" s="66" t="str">
        <f t="shared" ref="J5:J16" si="2">IF(H5="","",I5/H5)</f>
        <v/>
      </c>
      <c r="K5" s="115">
        <f>DATE(L4-1,9,1)</f>
        <v>693841</v>
      </c>
      <c r="L5" s="63" t="s">
        <v>26</v>
      </c>
      <c r="M5" s="64" t="str">
        <f>IFERROR(IF(ISBLANK(VLOOKUP($K5,'S-3'!$A:$K,COLUMN('S-3'!B$5),FALSE)),"",VLOOKUP($K5,'S-3'!$A:$K,COLUMN('S-3'!B$5),FALSE)),"")</f>
        <v/>
      </c>
      <c r="N5" s="64" t="str">
        <f>IFERROR(IF(ISBLANK(VLOOKUP($K5,'S-3'!$A:$K,COLUMN('S-3'!C$5),FALSE)),"",VLOOKUP($K5,'S-3'!$A:$K,COLUMN('S-3'!C$5),FALSE)),"")</f>
        <v/>
      </c>
      <c r="O5" s="64" t="str">
        <f>IFERROR(IF(ISBLANK(VLOOKUP($K5,'S-3'!$A:$K,COLUMN('S-3'!D$5),FALSE)),"",VLOOKUP($K5,'S-3'!$A:$K,COLUMN('S-3'!D$5),FALSE)),"")</f>
        <v/>
      </c>
      <c r="P5" s="64" t="str">
        <f>IFERROR(IF(ISBLANK(VLOOKUP($K5,'S-3'!$A:$K,COLUMN('S-3'!E$5),FALSE)),"",VLOOKUP($K5,'S-3'!$A:$K,COLUMN('S-3'!E$5),FALSE)),"")</f>
        <v/>
      </c>
      <c r="Q5" s="64" t="str">
        <f>IFERROR(IF(ISBLANK(VLOOKUP($K5,'S-3'!$A:$K,COLUMN('S-3'!F$5),FALSE)),"",VLOOKUP($K5,'S-3'!$A:$K,COLUMN('S-3'!F$5),FALSE)),"")</f>
        <v/>
      </c>
      <c r="R5" s="65" t="str">
        <f t="shared" ref="R5:R16" si="3">IF(COUNT(M5:Q5)=0,"",COUNT(M5:Q5))</f>
        <v/>
      </c>
      <c r="S5" s="65" t="str">
        <f t="shared" ref="S5:S16" si="4">IF(R5="","",SUM(M5:Q5))</f>
        <v/>
      </c>
      <c r="T5" s="66" t="str">
        <f t="shared" ref="T5:T16" si="5">IF(R5="","",S5/R5)</f>
        <v/>
      </c>
    </row>
    <row r="6" spans="1:20" ht="15.75" customHeight="1" x14ac:dyDescent="0.25">
      <c r="A6" s="107">
        <f>EDATE(A5,1)</f>
        <v>693506</v>
      </c>
      <c r="B6" s="63" t="s">
        <v>27</v>
      </c>
      <c r="C6" s="64" t="str">
        <f>IFERROR(IF(ISBLANK(VLOOKUP($A6,'S-3'!$A:$K,COLUMN('S-3'!B$5),FALSE)),"",VLOOKUP($A6,'S-3'!$A:$K,COLUMN('S-3'!B$5),FALSE)),"")</f>
        <v/>
      </c>
      <c r="D6" s="64" t="str">
        <f>IFERROR(IF(ISBLANK(VLOOKUP($A6,'S-3'!$A:$K,COLUMN('S-3'!C$5),FALSE)),"",VLOOKUP($A6,'S-3'!$A:$K,COLUMN('S-3'!C$5),FALSE)),"")</f>
        <v/>
      </c>
      <c r="E6" s="64" t="str">
        <f>IFERROR(IF(ISBLANK(VLOOKUP($A6,'S-3'!$A:$K,COLUMN('S-3'!D$5),FALSE)),"",VLOOKUP($A6,'S-3'!$A:$K,COLUMN('S-3'!D$5),FALSE)),"")</f>
        <v/>
      </c>
      <c r="F6" s="64" t="str">
        <f>IFERROR(IF(ISBLANK(VLOOKUP($A6,'S-3'!$A:$K,COLUMN('S-3'!E$5),FALSE)),"",VLOOKUP($A6,'S-3'!$A:$K,COLUMN('S-3'!E$5),FALSE)),"")</f>
        <v/>
      </c>
      <c r="G6" s="64" t="str">
        <f>IFERROR(IF(ISBLANK(VLOOKUP($A6,'S-3'!$A:$K,COLUMN('S-3'!F$5),FALSE)),"",VLOOKUP($A6,'S-3'!$A:$K,COLUMN('S-3'!F$5),FALSE)),"")</f>
        <v/>
      </c>
      <c r="H6" s="65" t="str">
        <f t="shared" si="0"/>
        <v/>
      </c>
      <c r="I6" s="65" t="str">
        <f t="shared" si="1"/>
        <v/>
      </c>
      <c r="J6" s="66" t="str">
        <f t="shared" si="2"/>
        <v/>
      </c>
      <c r="K6" s="115">
        <f>EDATE(K5,1)</f>
        <v>693871</v>
      </c>
      <c r="L6" s="63" t="s">
        <v>27</v>
      </c>
      <c r="M6" s="64" t="str">
        <f>IFERROR(IF(ISBLANK(VLOOKUP($K6,'S-3'!$A:$K,COLUMN('S-3'!B$5),FALSE)),"",VLOOKUP($K6,'S-3'!$A:$K,COLUMN('S-3'!B$5),FALSE)),"")</f>
        <v/>
      </c>
      <c r="N6" s="64" t="str">
        <f>IFERROR(IF(ISBLANK(VLOOKUP($K6,'S-3'!$A:$K,COLUMN('S-3'!C$5),FALSE)),"",VLOOKUP($K6,'S-3'!$A:$K,COLUMN('S-3'!C$5),FALSE)),"")</f>
        <v/>
      </c>
      <c r="O6" s="64" t="str">
        <f>IFERROR(IF(ISBLANK(VLOOKUP($K6,'S-3'!$A:$K,COLUMN('S-3'!D$5),FALSE)),"",VLOOKUP($K6,'S-3'!$A:$K,COLUMN('S-3'!D$5),FALSE)),"")</f>
        <v/>
      </c>
      <c r="P6" s="64" t="str">
        <f>IFERROR(IF(ISBLANK(VLOOKUP($K6,'S-3'!$A:$K,COLUMN('S-3'!E$5),FALSE)),"",VLOOKUP($K6,'S-3'!$A:$K,COLUMN('S-3'!E$5),FALSE)),"")</f>
        <v/>
      </c>
      <c r="Q6" s="64" t="str">
        <f>IFERROR(IF(ISBLANK(VLOOKUP($K6,'S-3'!$A:$K,COLUMN('S-3'!F$5),FALSE)),"",VLOOKUP($K6,'S-3'!$A:$K,COLUMN('S-3'!F$5),FALSE)),"")</f>
        <v/>
      </c>
      <c r="R6" s="65" t="str">
        <f t="shared" si="3"/>
        <v/>
      </c>
      <c r="S6" s="65" t="str">
        <f t="shared" si="4"/>
        <v/>
      </c>
      <c r="T6" s="66" t="str">
        <f t="shared" si="5"/>
        <v/>
      </c>
    </row>
    <row r="7" spans="1:20" ht="15.75" customHeight="1" x14ac:dyDescent="0.25">
      <c r="A7" s="107">
        <f t="shared" ref="A7:A16" si="6">EDATE(A6,1)</f>
        <v>693537</v>
      </c>
      <c r="B7" s="63" t="s">
        <v>28</v>
      </c>
      <c r="C7" s="64" t="str">
        <f>IFERROR(IF(ISBLANK(VLOOKUP($A7,'S-3'!$A:$K,COLUMN('S-3'!B$5),FALSE)),"",VLOOKUP($A7,'S-3'!$A:$K,COLUMN('S-3'!B$5),FALSE)),"")</f>
        <v/>
      </c>
      <c r="D7" s="64" t="str">
        <f>IFERROR(IF(ISBLANK(VLOOKUP($A7,'S-3'!$A:$K,COLUMN('S-3'!C$5),FALSE)),"",VLOOKUP($A7,'S-3'!$A:$K,COLUMN('S-3'!C$5),FALSE)),"")</f>
        <v/>
      </c>
      <c r="E7" s="64" t="str">
        <f>IFERROR(IF(ISBLANK(VLOOKUP($A7,'S-3'!$A:$K,COLUMN('S-3'!D$5),FALSE)),"",VLOOKUP($A7,'S-3'!$A:$K,COLUMN('S-3'!D$5),FALSE)),"")</f>
        <v/>
      </c>
      <c r="F7" s="64" t="str">
        <f>IFERROR(IF(ISBLANK(VLOOKUP($A7,'S-3'!$A:$K,COLUMN('S-3'!E$5),FALSE)),"",VLOOKUP($A7,'S-3'!$A:$K,COLUMN('S-3'!E$5),FALSE)),"")</f>
        <v/>
      </c>
      <c r="G7" s="64" t="str">
        <f>IFERROR(IF(ISBLANK(VLOOKUP($A7,'S-3'!$A:$K,COLUMN('S-3'!F$5),FALSE)),"",VLOOKUP($A7,'S-3'!$A:$K,COLUMN('S-3'!F$5),FALSE)),"")</f>
        <v/>
      </c>
      <c r="H7" s="65" t="str">
        <f t="shared" si="0"/>
        <v/>
      </c>
      <c r="I7" s="65" t="str">
        <f t="shared" si="1"/>
        <v/>
      </c>
      <c r="J7" s="66" t="str">
        <f t="shared" si="2"/>
        <v/>
      </c>
      <c r="K7" s="115">
        <f t="shared" ref="K7:K16" si="7">EDATE(K6,1)</f>
        <v>693902</v>
      </c>
      <c r="L7" s="63" t="s">
        <v>28</v>
      </c>
      <c r="M7" s="64" t="str">
        <f>IFERROR(IF(ISBLANK(VLOOKUP($K7,'S-3'!$A:$K,COLUMN('S-3'!B$5),FALSE)),"",VLOOKUP($K7,'S-3'!$A:$K,COLUMN('S-3'!B$5),FALSE)),"")</f>
        <v/>
      </c>
      <c r="N7" s="64" t="str">
        <f>IFERROR(IF(ISBLANK(VLOOKUP($K7,'S-3'!$A:$K,COLUMN('S-3'!C$5),FALSE)),"",VLOOKUP($K7,'S-3'!$A:$K,COLUMN('S-3'!C$5),FALSE)),"")</f>
        <v/>
      </c>
      <c r="O7" s="64" t="str">
        <f>IFERROR(IF(ISBLANK(VLOOKUP($K7,'S-3'!$A:$K,COLUMN('S-3'!D$5),FALSE)),"",VLOOKUP($K7,'S-3'!$A:$K,COLUMN('S-3'!D$5),FALSE)),"")</f>
        <v/>
      </c>
      <c r="P7" s="64" t="str">
        <f>IFERROR(IF(ISBLANK(VLOOKUP($K7,'S-3'!$A:$K,COLUMN('S-3'!E$5),FALSE)),"",VLOOKUP($K7,'S-3'!$A:$K,COLUMN('S-3'!E$5),FALSE)),"")</f>
        <v/>
      </c>
      <c r="Q7" s="64" t="str">
        <f>IFERROR(IF(ISBLANK(VLOOKUP($K7,'S-3'!$A:$K,COLUMN('S-3'!F$5),FALSE)),"",VLOOKUP($K7,'S-3'!$A:$K,COLUMN('S-3'!F$5),FALSE)),"")</f>
        <v/>
      </c>
      <c r="R7" s="65" t="str">
        <f t="shared" si="3"/>
        <v/>
      </c>
      <c r="S7" s="65" t="str">
        <f t="shared" si="4"/>
        <v/>
      </c>
      <c r="T7" s="66" t="str">
        <f t="shared" si="5"/>
        <v/>
      </c>
    </row>
    <row r="8" spans="1:20" ht="15.75" customHeight="1" x14ac:dyDescent="0.25">
      <c r="A8" s="107">
        <f t="shared" si="6"/>
        <v>693567</v>
      </c>
      <c r="B8" s="63" t="s">
        <v>29</v>
      </c>
      <c r="C8" s="64" t="str">
        <f>IFERROR(IF(ISBLANK(VLOOKUP($A8,'S-3'!$A:$K,COLUMN('S-3'!B$5),FALSE)),"",VLOOKUP($A8,'S-3'!$A:$K,COLUMN('S-3'!B$5),FALSE)),"")</f>
        <v/>
      </c>
      <c r="D8" s="64" t="str">
        <f>IFERROR(IF(ISBLANK(VLOOKUP($A8,'S-3'!$A:$K,COLUMN('S-3'!C$5),FALSE)),"",VLOOKUP($A8,'S-3'!$A:$K,COLUMN('S-3'!C$5),FALSE)),"")</f>
        <v/>
      </c>
      <c r="E8" s="64" t="str">
        <f>IFERROR(IF(ISBLANK(VLOOKUP($A8,'S-3'!$A:$K,COLUMN('S-3'!D$5),FALSE)),"",VLOOKUP($A8,'S-3'!$A:$K,COLUMN('S-3'!D$5),FALSE)),"")</f>
        <v/>
      </c>
      <c r="F8" s="64" t="str">
        <f>IFERROR(IF(ISBLANK(VLOOKUP($A8,'S-3'!$A:$K,COLUMN('S-3'!E$5),FALSE)),"",VLOOKUP($A8,'S-3'!$A:$K,COLUMN('S-3'!E$5),FALSE)),"")</f>
        <v/>
      </c>
      <c r="G8" s="64" t="str">
        <f>IFERROR(IF(ISBLANK(VLOOKUP($A8,'S-3'!$A:$K,COLUMN('S-3'!F$5),FALSE)),"",VLOOKUP($A8,'S-3'!$A:$K,COLUMN('S-3'!F$5),FALSE)),"")</f>
        <v/>
      </c>
      <c r="H8" s="65" t="str">
        <f t="shared" si="0"/>
        <v/>
      </c>
      <c r="I8" s="65" t="str">
        <f t="shared" si="1"/>
        <v/>
      </c>
      <c r="J8" s="66" t="str">
        <f t="shared" si="2"/>
        <v/>
      </c>
      <c r="K8" s="115">
        <f t="shared" si="7"/>
        <v>693932</v>
      </c>
      <c r="L8" s="63" t="s">
        <v>29</v>
      </c>
      <c r="M8" s="64" t="str">
        <f>IFERROR(IF(ISBLANK(VLOOKUP($K8,'S-3'!$A:$K,COLUMN('S-3'!B$5),FALSE)),"",VLOOKUP($K8,'S-3'!$A:$K,COLUMN('S-3'!B$5),FALSE)),"")</f>
        <v/>
      </c>
      <c r="N8" s="64" t="str">
        <f>IFERROR(IF(ISBLANK(VLOOKUP($K8,'S-3'!$A:$K,COLUMN('S-3'!C$5),FALSE)),"",VLOOKUP($K8,'S-3'!$A:$K,COLUMN('S-3'!C$5),FALSE)),"")</f>
        <v/>
      </c>
      <c r="O8" s="64" t="str">
        <f>IFERROR(IF(ISBLANK(VLOOKUP($K8,'S-3'!$A:$K,COLUMN('S-3'!D$5),FALSE)),"",VLOOKUP($K8,'S-3'!$A:$K,COLUMN('S-3'!D$5),FALSE)),"")</f>
        <v/>
      </c>
      <c r="P8" s="64" t="str">
        <f>IFERROR(IF(ISBLANK(VLOOKUP($K8,'S-3'!$A:$K,COLUMN('S-3'!E$5),FALSE)),"",VLOOKUP($K8,'S-3'!$A:$K,COLUMN('S-3'!E$5),FALSE)),"")</f>
        <v/>
      </c>
      <c r="Q8" s="64" t="str">
        <f>IFERROR(IF(ISBLANK(VLOOKUP($K8,'S-3'!$A:$K,COLUMN('S-3'!F$5),FALSE)),"",VLOOKUP($K8,'S-3'!$A:$K,COLUMN('S-3'!F$5),FALSE)),"")</f>
        <v/>
      </c>
      <c r="R8" s="65" t="str">
        <f t="shared" si="3"/>
        <v/>
      </c>
      <c r="S8" s="65" t="str">
        <f t="shared" si="4"/>
        <v/>
      </c>
      <c r="T8" s="66" t="str">
        <f t="shared" si="5"/>
        <v/>
      </c>
    </row>
    <row r="9" spans="1:20" ht="15.75" customHeight="1" x14ac:dyDescent="0.25">
      <c r="A9" s="107">
        <f t="shared" si="6"/>
        <v>693598</v>
      </c>
      <c r="B9" s="63" t="s">
        <v>30</v>
      </c>
      <c r="C9" s="64" t="str">
        <f>IFERROR(IF(ISBLANK(VLOOKUP($A9,'S-3'!$A:$K,COLUMN('S-3'!B$5),FALSE)),"",VLOOKUP($A9,'S-3'!$A:$K,COLUMN('S-3'!B$5),FALSE)),"")</f>
        <v/>
      </c>
      <c r="D9" s="64" t="str">
        <f>IFERROR(IF(ISBLANK(VLOOKUP($A9,'S-3'!$A:$K,COLUMN('S-3'!C$5),FALSE)),"",VLOOKUP($A9,'S-3'!$A:$K,COLUMN('S-3'!C$5),FALSE)),"")</f>
        <v/>
      </c>
      <c r="E9" s="64" t="str">
        <f>IFERROR(IF(ISBLANK(VLOOKUP($A9,'S-3'!$A:$K,COLUMN('S-3'!D$5),FALSE)),"",VLOOKUP($A9,'S-3'!$A:$K,COLUMN('S-3'!D$5),FALSE)),"")</f>
        <v/>
      </c>
      <c r="F9" s="64" t="str">
        <f>IFERROR(IF(ISBLANK(VLOOKUP($A9,'S-3'!$A:$K,COLUMN('S-3'!E$5),FALSE)),"",VLOOKUP($A9,'S-3'!$A:$K,COLUMN('S-3'!E$5),FALSE)),"")</f>
        <v/>
      </c>
      <c r="G9" s="64" t="str">
        <f>IFERROR(IF(ISBLANK(VLOOKUP($A9,'S-3'!$A:$K,COLUMN('S-3'!F$5),FALSE)),"",VLOOKUP($A9,'S-3'!$A:$K,COLUMN('S-3'!F$5),FALSE)),"")</f>
        <v/>
      </c>
      <c r="H9" s="65" t="str">
        <f t="shared" si="0"/>
        <v/>
      </c>
      <c r="I9" s="65" t="str">
        <f t="shared" si="1"/>
        <v/>
      </c>
      <c r="J9" s="66" t="str">
        <f t="shared" si="2"/>
        <v/>
      </c>
      <c r="K9" s="115">
        <f t="shared" si="7"/>
        <v>693963</v>
      </c>
      <c r="L9" s="63" t="s">
        <v>30</v>
      </c>
      <c r="M9" s="64" t="str">
        <f>IFERROR(IF(ISBLANK(VLOOKUP($K9,'S-3'!$A:$K,COLUMN('S-3'!B$5),FALSE)),"",VLOOKUP($K9,'S-3'!$A:$K,COLUMN('S-3'!B$5),FALSE)),"")</f>
        <v/>
      </c>
      <c r="N9" s="64" t="str">
        <f>IFERROR(IF(ISBLANK(VLOOKUP($K9,'S-3'!$A:$K,COLUMN('S-3'!C$5),FALSE)),"",VLOOKUP($K9,'S-3'!$A:$K,COLUMN('S-3'!C$5),FALSE)),"")</f>
        <v/>
      </c>
      <c r="O9" s="64" t="str">
        <f>IFERROR(IF(ISBLANK(VLOOKUP($K9,'S-3'!$A:$K,COLUMN('S-3'!D$5),FALSE)),"",VLOOKUP($K9,'S-3'!$A:$K,COLUMN('S-3'!D$5),FALSE)),"")</f>
        <v/>
      </c>
      <c r="P9" s="64" t="str">
        <f>IFERROR(IF(ISBLANK(VLOOKUP($K9,'S-3'!$A:$K,COLUMN('S-3'!E$5),FALSE)),"",VLOOKUP($K9,'S-3'!$A:$K,COLUMN('S-3'!E$5),FALSE)),"")</f>
        <v/>
      </c>
      <c r="Q9" s="64" t="str">
        <f>IFERROR(IF(ISBLANK(VLOOKUP($K9,'S-3'!$A:$K,COLUMN('S-3'!F$5),FALSE)),"",VLOOKUP($K9,'S-3'!$A:$K,COLUMN('S-3'!F$5),FALSE)),"")</f>
        <v/>
      </c>
      <c r="R9" s="65" t="str">
        <f t="shared" si="3"/>
        <v/>
      </c>
      <c r="S9" s="65" t="str">
        <f t="shared" si="4"/>
        <v/>
      </c>
      <c r="T9" s="66" t="str">
        <f t="shared" si="5"/>
        <v/>
      </c>
    </row>
    <row r="10" spans="1:20" ht="15.75" customHeight="1" x14ac:dyDescent="0.25">
      <c r="A10" s="107">
        <f t="shared" si="6"/>
        <v>693629</v>
      </c>
      <c r="B10" s="63" t="s">
        <v>31</v>
      </c>
      <c r="C10" s="64" t="str">
        <f>IFERROR(IF(ISBLANK(VLOOKUP($A10,'S-3'!$A:$K,COLUMN('S-3'!B$5),FALSE)),"",VLOOKUP($A10,'S-3'!$A:$K,COLUMN('S-3'!B$5),FALSE)),"")</f>
        <v/>
      </c>
      <c r="D10" s="64" t="str">
        <f>IFERROR(IF(ISBLANK(VLOOKUP($A10,'S-3'!$A:$K,COLUMN('S-3'!C$5),FALSE)),"",VLOOKUP($A10,'S-3'!$A:$K,COLUMN('S-3'!C$5),FALSE)),"")</f>
        <v/>
      </c>
      <c r="E10" s="64" t="str">
        <f>IFERROR(IF(ISBLANK(VLOOKUP($A10,'S-3'!$A:$K,COLUMN('S-3'!D$5),FALSE)),"",VLOOKUP($A10,'S-3'!$A:$K,COLUMN('S-3'!D$5),FALSE)),"")</f>
        <v/>
      </c>
      <c r="F10" s="64" t="str">
        <f>IFERROR(IF(ISBLANK(VLOOKUP($A10,'S-3'!$A:$K,COLUMN('S-3'!E$5),FALSE)),"",VLOOKUP($A10,'S-3'!$A:$K,COLUMN('S-3'!E$5),FALSE)),"")</f>
        <v/>
      </c>
      <c r="G10" s="64" t="str">
        <f>IFERROR(IF(ISBLANK(VLOOKUP($A10,'S-3'!$A:$K,COLUMN('S-3'!F$5),FALSE)),"",VLOOKUP($A10,'S-3'!$A:$K,COLUMN('S-3'!F$5),FALSE)),"")</f>
        <v/>
      </c>
      <c r="H10" s="65" t="str">
        <f t="shared" si="0"/>
        <v/>
      </c>
      <c r="I10" s="65" t="str">
        <f t="shared" si="1"/>
        <v/>
      </c>
      <c r="J10" s="66" t="str">
        <f t="shared" si="2"/>
        <v/>
      </c>
      <c r="K10" s="115">
        <f t="shared" si="7"/>
        <v>693994</v>
      </c>
      <c r="L10" s="63" t="s">
        <v>31</v>
      </c>
      <c r="M10" s="64" t="str">
        <f>IFERROR(IF(ISBLANK(VLOOKUP($K10,'S-3'!$A:$K,COLUMN('S-3'!B$5),FALSE)),"",VLOOKUP($K10,'S-3'!$A:$K,COLUMN('S-3'!B$5),FALSE)),"")</f>
        <v/>
      </c>
      <c r="N10" s="64" t="str">
        <f>IFERROR(IF(ISBLANK(VLOOKUP($K10,'S-3'!$A:$K,COLUMN('S-3'!C$5),FALSE)),"",VLOOKUP($K10,'S-3'!$A:$K,COLUMN('S-3'!C$5),FALSE)),"")</f>
        <v/>
      </c>
      <c r="O10" s="64" t="str">
        <f>IFERROR(IF(ISBLANK(VLOOKUP($K10,'S-3'!$A:$K,COLUMN('S-3'!D$5),FALSE)),"",VLOOKUP($K10,'S-3'!$A:$K,COLUMN('S-3'!D$5),FALSE)),"")</f>
        <v/>
      </c>
      <c r="P10" s="64" t="str">
        <f>IFERROR(IF(ISBLANK(VLOOKUP($K10,'S-3'!$A:$K,COLUMN('S-3'!E$5),FALSE)),"",VLOOKUP($K10,'S-3'!$A:$K,COLUMN('S-3'!E$5),FALSE)),"")</f>
        <v/>
      </c>
      <c r="Q10" s="64" t="str">
        <f>IFERROR(IF(ISBLANK(VLOOKUP($K10,'S-3'!$A:$K,COLUMN('S-3'!F$5),FALSE)),"",VLOOKUP($K10,'S-3'!$A:$K,COLUMN('S-3'!F$5),FALSE)),"")</f>
        <v/>
      </c>
      <c r="R10" s="65" t="str">
        <f t="shared" si="3"/>
        <v/>
      </c>
      <c r="S10" s="65" t="str">
        <f t="shared" si="4"/>
        <v/>
      </c>
      <c r="T10" s="66" t="str">
        <f t="shared" si="5"/>
        <v/>
      </c>
    </row>
    <row r="11" spans="1:20" ht="15.75" customHeight="1" x14ac:dyDescent="0.25">
      <c r="A11" s="107">
        <f t="shared" si="6"/>
        <v>693657</v>
      </c>
      <c r="B11" s="63" t="s">
        <v>32</v>
      </c>
      <c r="C11" s="64" t="str">
        <f>IFERROR(IF(ISBLANK(VLOOKUP($A11,'S-3'!$A:$K,COLUMN('S-3'!B$5),FALSE)),"",VLOOKUP($A11,'S-3'!$A:$K,COLUMN('S-3'!B$5),FALSE)),"")</f>
        <v/>
      </c>
      <c r="D11" s="64" t="str">
        <f>IFERROR(IF(ISBLANK(VLOOKUP($A11,'S-3'!$A:$K,COLUMN('S-3'!C$5),FALSE)),"",VLOOKUP($A11,'S-3'!$A:$K,COLUMN('S-3'!C$5),FALSE)),"")</f>
        <v/>
      </c>
      <c r="E11" s="64" t="str">
        <f>IFERROR(IF(ISBLANK(VLOOKUP($A11,'S-3'!$A:$K,COLUMN('S-3'!D$5),FALSE)),"",VLOOKUP($A11,'S-3'!$A:$K,COLUMN('S-3'!D$5),FALSE)),"")</f>
        <v/>
      </c>
      <c r="F11" s="64" t="str">
        <f>IFERROR(IF(ISBLANK(VLOOKUP($A11,'S-3'!$A:$K,COLUMN('S-3'!E$5),FALSE)),"",VLOOKUP($A11,'S-3'!$A:$K,COLUMN('S-3'!E$5),FALSE)),"")</f>
        <v/>
      </c>
      <c r="G11" s="64" t="str">
        <f>IFERROR(IF(ISBLANK(VLOOKUP($A11,'S-3'!$A:$K,COLUMN('S-3'!F$5),FALSE)),"",VLOOKUP($A11,'S-3'!$A:$K,COLUMN('S-3'!F$5),FALSE)),"")</f>
        <v/>
      </c>
      <c r="H11" s="65" t="str">
        <f t="shared" si="0"/>
        <v/>
      </c>
      <c r="I11" s="65" t="str">
        <f t="shared" si="1"/>
        <v/>
      </c>
      <c r="J11" s="66" t="str">
        <f t="shared" si="2"/>
        <v/>
      </c>
      <c r="K11" s="115">
        <f t="shared" si="7"/>
        <v>694022</v>
      </c>
      <c r="L11" s="63" t="s">
        <v>32</v>
      </c>
      <c r="M11" s="64" t="str">
        <f>IFERROR(IF(ISBLANK(VLOOKUP($K11,'S-3'!$A:$K,COLUMN('S-3'!B$5),FALSE)),"",VLOOKUP($K11,'S-3'!$A:$K,COLUMN('S-3'!B$5),FALSE)),"")</f>
        <v/>
      </c>
      <c r="N11" s="64" t="str">
        <f>IFERROR(IF(ISBLANK(VLOOKUP($K11,'S-3'!$A:$K,COLUMN('S-3'!C$5),FALSE)),"",VLOOKUP($K11,'S-3'!$A:$K,COLUMN('S-3'!C$5),FALSE)),"")</f>
        <v/>
      </c>
      <c r="O11" s="64" t="str">
        <f>IFERROR(IF(ISBLANK(VLOOKUP($K11,'S-3'!$A:$K,COLUMN('S-3'!D$5),FALSE)),"",VLOOKUP($K11,'S-3'!$A:$K,COLUMN('S-3'!D$5),FALSE)),"")</f>
        <v/>
      </c>
      <c r="P11" s="64" t="str">
        <f>IFERROR(IF(ISBLANK(VLOOKUP($K11,'S-3'!$A:$K,COLUMN('S-3'!E$5),FALSE)),"",VLOOKUP($K11,'S-3'!$A:$K,COLUMN('S-3'!E$5),FALSE)),"")</f>
        <v/>
      </c>
      <c r="Q11" s="64" t="str">
        <f>IFERROR(IF(ISBLANK(VLOOKUP($K11,'S-3'!$A:$K,COLUMN('S-3'!F$5),FALSE)),"",VLOOKUP($K11,'S-3'!$A:$K,COLUMN('S-3'!F$5),FALSE)),"")</f>
        <v/>
      </c>
      <c r="R11" s="65" t="str">
        <f t="shared" si="3"/>
        <v/>
      </c>
      <c r="S11" s="65" t="str">
        <f t="shared" si="4"/>
        <v/>
      </c>
      <c r="T11" s="66" t="str">
        <f t="shared" si="5"/>
        <v/>
      </c>
    </row>
    <row r="12" spans="1:20" ht="15.75" customHeight="1" x14ac:dyDescent="0.25">
      <c r="A12" s="107">
        <f t="shared" si="6"/>
        <v>693688</v>
      </c>
      <c r="B12" s="63" t="s">
        <v>33</v>
      </c>
      <c r="C12" s="64" t="str">
        <f>IFERROR(IF(ISBLANK(VLOOKUP($A12,'S-3'!$A:$K,COLUMN('S-3'!B$5),FALSE)),"",VLOOKUP($A12,'S-3'!$A:$K,COLUMN('S-3'!B$5),FALSE)),"")</f>
        <v/>
      </c>
      <c r="D12" s="64" t="str">
        <f>IFERROR(IF(ISBLANK(VLOOKUP($A12,'S-3'!$A:$K,COLUMN('S-3'!C$5),FALSE)),"",VLOOKUP($A12,'S-3'!$A:$K,COLUMN('S-3'!C$5),FALSE)),"")</f>
        <v/>
      </c>
      <c r="E12" s="64" t="str">
        <f>IFERROR(IF(ISBLANK(VLOOKUP($A12,'S-3'!$A:$K,COLUMN('S-3'!D$5),FALSE)),"",VLOOKUP($A12,'S-3'!$A:$K,COLUMN('S-3'!D$5),FALSE)),"")</f>
        <v/>
      </c>
      <c r="F12" s="64" t="str">
        <f>IFERROR(IF(ISBLANK(VLOOKUP($A12,'S-3'!$A:$K,COLUMN('S-3'!E$5),FALSE)),"",VLOOKUP($A12,'S-3'!$A:$K,COLUMN('S-3'!E$5),FALSE)),"")</f>
        <v/>
      </c>
      <c r="G12" s="64" t="str">
        <f>IFERROR(IF(ISBLANK(VLOOKUP($A12,'S-3'!$A:$K,COLUMN('S-3'!F$5),FALSE)),"",VLOOKUP($A12,'S-3'!$A:$K,COLUMN('S-3'!F$5),FALSE)),"")</f>
        <v/>
      </c>
      <c r="H12" s="65" t="str">
        <f t="shared" si="0"/>
        <v/>
      </c>
      <c r="I12" s="65" t="str">
        <f t="shared" si="1"/>
        <v/>
      </c>
      <c r="J12" s="66" t="str">
        <f t="shared" si="2"/>
        <v/>
      </c>
      <c r="K12" s="115">
        <f t="shared" si="7"/>
        <v>694053</v>
      </c>
      <c r="L12" s="63" t="s">
        <v>33</v>
      </c>
      <c r="M12" s="64" t="str">
        <f>IFERROR(IF(ISBLANK(VLOOKUP($K12,'S-3'!$A:$K,COLUMN('S-3'!B$5),FALSE)),"",VLOOKUP($K12,'S-3'!$A:$K,COLUMN('S-3'!B$5),FALSE)),"")</f>
        <v/>
      </c>
      <c r="N12" s="64" t="str">
        <f>IFERROR(IF(ISBLANK(VLOOKUP($K12,'S-3'!$A:$K,COLUMN('S-3'!C$5),FALSE)),"",VLOOKUP($K12,'S-3'!$A:$K,COLUMN('S-3'!C$5),FALSE)),"")</f>
        <v/>
      </c>
      <c r="O12" s="64" t="str">
        <f>IFERROR(IF(ISBLANK(VLOOKUP($K12,'S-3'!$A:$K,COLUMN('S-3'!D$5),FALSE)),"",VLOOKUP($K12,'S-3'!$A:$K,COLUMN('S-3'!D$5),FALSE)),"")</f>
        <v/>
      </c>
      <c r="P12" s="64" t="str">
        <f>IFERROR(IF(ISBLANK(VLOOKUP($K12,'S-3'!$A:$K,COLUMN('S-3'!E$5),FALSE)),"",VLOOKUP($K12,'S-3'!$A:$K,COLUMN('S-3'!E$5),FALSE)),"")</f>
        <v/>
      </c>
      <c r="Q12" s="64" t="str">
        <f>IFERROR(IF(ISBLANK(VLOOKUP($K12,'S-3'!$A:$K,COLUMN('S-3'!F$5),FALSE)),"",VLOOKUP($K12,'S-3'!$A:$K,COLUMN('S-3'!F$5),FALSE)),"")</f>
        <v/>
      </c>
      <c r="R12" s="65" t="str">
        <f t="shared" si="3"/>
        <v/>
      </c>
      <c r="S12" s="65" t="str">
        <f t="shared" si="4"/>
        <v/>
      </c>
      <c r="T12" s="66" t="str">
        <f t="shared" si="5"/>
        <v/>
      </c>
    </row>
    <row r="13" spans="1:20" ht="15.75" customHeight="1" x14ac:dyDescent="0.25">
      <c r="A13" s="107">
        <f t="shared" si="6"/>
        <v>693718</v>
      </c>
      <c r="B13" s="63" t="s">
        <v>34</v>
      </c>
      <c r="C13" s="64" t="str">
        <f>IFERROR(IF(ISBLANK(VLOOKUP($A13,'S-3'!$A:$K,COLUMN('S-3'!B$5),FALSE)),"",VLOOKUP($A13,'S-3'!$A:$K,COLUMN('S-3'!B$5),FALSE)),"")</f>
        <v/>
      </c>
      <c r="D13" s="64" t="str">
        <f>IFERROR(IF(ISBLANK(VLOOKUP($A13,'S-3'!$A:$K,COLUMN('S-3'!C$5),FALSE)),"",VLOOKUP($A13,'S-3'!$A:$K,COLUMN('S-3'!C$5),FALSE)),"")</f>
        <v/>
      </c>
      <c r="E13" s="64" t="str">
        <f>IFERROR(IF(ISBLANK(VLOOKUP($A13,'S-3'!$A:$K,COLUMN('S-3'!D$5),FALSE)),"",VLOOKUP($A13,'S-3'!$A:$K,COLUMN('S-3'!D$5),FALSE)),"")</f>
        <v/>
      </c>
      <c r="F13" s="64" t="str">
        <f>IFERROR(IF(ISBLANK(VLOOKUP($A13,'S-3'!$A:$K,COLUMN('S-3'!E$5),FALSE)),"",VLOOKUP($A13,'S-3'!$A:$K,COLUMN('S-3'!E$5),FALSE)),"")</f>
        <v/>
      </c>
      <c r="G13" s="64" t="str">
        <f>IFERROR(IF(ISBLANK(VLOOKUP($A13,'S-3'!$A:$K,COLUMN('S-3'!F$5),FALSE)),"",VLOOKUP($A13,'S-3'!$A:$K,COLUMN('S-3'!F$5),FALSE)),"")</f>
        <v/>
      </c>
      <c r="H13" s="65" t="str">
        <f t="shared" si="0"/>
        <v/>
      </c>
      <c r="I13" s="65" t="str">
        <f t="shared" si="1"/>
        <v/>
      </c>
      <c r="J13" s="66" t="str">
        <f t="shared" si="2"/>
        <v/>
      </c>
      <c r="K13" s="115">
        <f t="shared" si="7"/>
        <v>694083</v>
      </c>
      <c r="L13" s="63" t="s">
        <v>34</v>
      </c>
      <c r="M13" s="64" t="str">
        <f>IFERROR(IF(ISBLANK(VLOOKUP($K13,'S-3'!$A:$K,COLUMN('S-3'!B$5),FALSE)),"",VLOOKUP($K13,'S-3'!$A:$K,COLUMN('S-3'!B$5),FALSE)),"")</f>
        <v/>
      </c>
      <c r="N13" s="64" t="str">
        <f>IFERROR(IF(ISBLANK(VLOOKUP($K13,'S-3'!$A:$K,COLUMN('S-3'!C$5),FALSE)),"",VLOOKUP($K13,'S-3'!$A:$K,COLUMN('S-3'!C$5),FALSE)),"")</f>
        <v/>
      </c>
      <c r="O13" s="64" t="str">
        <f>IFERROR(IF(ISBLANK(VLOOKUP($K13,'S-3'!$A:$K,COLUMN('S-3'!D$5),FALSE)),"",VLOOKUP($K13,'S-3'!$A:$K,COLUMN('S-3'!D$5),FALSE)),"")</f>
        <v/>
      </c>
      <c r="P13" s="64" t="str">
        <f>IFERROR(IF(ISBLANK(VLOOKUP($K13,'S-3'!$A:$K,COLUMN('S-3'!E$5),FALSE)),"",VLOOKUP($K13,'S-3'!$A:$K,COLUMN('S-3'!E$5),FALSE)),"")</f>
        <v/>
      </c>
      <c r="Q13" s="64" t="str">
        <f>IFERROR(IF(ISBLANK(VLOOKUP($K13,'S-3'!$A:$K,COLUMN('S-3'!F$5),FALSE)),"",VLOOKUP($K13,'S-3'!$A:$K,COLUMN('S-3'!F$5),FALSE)),"")</f>
        <v/>
      </c>
      <c r="R13" s="65" t="str">
        <f t="shared" si="3"/>
        <v/>
      </c>
      <c r="S13" s="65" t="str">
        <f t="shared" si="4"/>
        <v/>
      </c>
      <c r="T13" s="66" t="str">
        <f t="shared" si="5"/>
        <v/>
      </c>
    </row>
    <row r="14" spans="1:20" ht="15.75" customHeight="1" x14ac:dyDescent="0.25">
      <c r="A14" s="107">
        <f t="shared" si="6"/>
        <v>693749</v>
      </c>
      <c r="B14" s="63" t="s">
        <v>35</v>
      </c>
      <c r="C14" s="64" t="str">
        <f>IFERROR(IF(ISBLANK(VLOOKUP($A14,'S-3'!$A:$K,COLUMN('S-3'!B$5),FALSE)),"",VLOOKUP($A14,'S-3'!$A:$K,COLUMN('S-3'!B$5),FALSE)),"")</f>
        <v/>
      </c>
      <c r="D14" s="64" t="str">
        <f>IFERROR(IF(ISBLANK(VLOOKUP($A14,'S-3'!$A:$K,COLUMN('S-3'!C$5),FALSE)),"",VLOOKUP($A14,'S-3'!$A:$K,COLUMN('S-3'!C$5),FALSE)),"")</f>
        <v/>
      </c>
      <c r="E14" s="64" t="str">
        <f>IFERROR(IF(ISBLANK(VLOOKUP($A14,'S-3'!$A:$K,COLUMN('S-3'!D$5),FALSE)),"",VLOOKUP($A14,'S-3'!$A:$K,COLUMN('S-3'!D$5),FALSE)),"")</f>
        <v/>
      </c>
      <c r="F14" s="64" t="str">
        <f>IFERROR(IF(ISBLANK(VLOOKUP($A14,'S-3'!$A:$K,COLUMN('S-3'!E$5),FALSE)),"",VLOOKUP($A14,'S-3'!$A:$K,COLUMN('S-3'!E$5),FALSE)),"")</f>
        <v/>
      </c>
      <c r="G14" s="64" t="str">
        <f>IFERROR(IF(ISBLANK(VLOOKUP($A14,'S-3'!$A:$K,COLUMN('S-3'!F$5),FALSE)),"",VLOOKUP($A14,'S-3'!$A:$K,COLUMN('S-3'!F$5),FALSE)),"")</f>
        <v/>
      </c>
      <c r="H14" s="65" t="str">
        <f t="shared" si="0"/>
        <v/>
      </c>
      <c r="I14" s="65" t="str">
        <f t="shared" si="1"/>
        <v/>
      </c>
      <c r="J14" s="66" t="str">
        <f t="shared" si="2"/>
        <v/>
      </c>
      <c r="K14" s="115">
        <f t="shared" si="7"/>
        <v>694114</v>
      </c>
      <c r="L14" s="63" t="s">
        <v>35</v>
      </c>
      <c r="M14" s="64" t="str">
        <f>IFERROR(IF(ISBLANK(VLOOKUP($K14,'S-3'!$A:$K,COLUMN('S-3'!B$5),FALSE)),"",VLOOKUP($K14,'S-3'!$A:$K,COLUMN('S-3'!B$5),FALSE)),"")</f>
        <v/>
      </c>
      <c r="N14" s="64" t="str">
        <f>IFERROR(IF(ISBLANK(VLOOKUP($K14,'S-3'!$A:$K,COLUMN('S-3'!C$5),FALSE)),"",VLOOKUP($K14,'S-3'!$A:$K,COLUMN('S-3'!C$5),FALSE)),"")</f>
        <v/>
      </c>
      <c r="O14" s="64" t="str">
        <f>IFERROR(IF(ISBLANK(VLOOKUP($K14,'S-3'!$A:$K,COLUMN('S-3'!D$5),FALSE)),"",VLOOKUP($K14,'S-3'!$A:$K,COLUMN('S-3'!D$5),FALSE)),"")</f>
        <v/>
      </c>
      <c r="P14" s="64" t="str">
        <f>IFERROR(IF(ISBLANK(VLOOKUP($K14,'S-3'!$A:$K,COLUMN('S-3'!E$5),FALSE)),"",VLOOKUP($K14,'S-3'!$A:$K,COLUMN('S-3'!E$5),FALSE)),"")</f>
        <v/>
      </c>
      <c r="Q14" s="64" t="str">
        <f>IFERROR(IF(ISBLANK(VLOOKUP($K14,'S-3'!$A:$K,COLUMN('S-3'!F$5),FALSE)),"",VLOOKUP($K14,'S-3'!$A:$K,COLUMN('S-3'!F$5),FALSE)),"")</f>
        <v/>
      </c>
      <c r="R14" s="65" t="str">
        <f t="shared" si="3"/>
        <v/>
      </c>
      <c r="S14" s="65" t="str">
        <f t="shared" si="4"/>
        <v/>
      </c>
      <c r="T14" s="66" t="str">
        <f t="shared" si="5"/>
        <v/>
      </c>
    </row>
    <row r="15" spans="1:20" ht="15.75" customHeight="1" x14ac:dyDescent="0.25">
      <c r="A15" s="107">
        <f t="shared" si="6"/>
        <v>693779</v>
      </c>
      <c r="B15" s="63" t="s">
        <v>36</v>
      </c>
      <c r="C15" s="64" t="str">
        <f>IFERROR(IF(ISBLANK(VLOOKUP($A15,'S-3'!$A:$K,COLUMN('S-3'!B$5),FALSE)),"",VLOOKUP($A15,'S-3'!$A:$K,COLUMN('S-3'!B$5),FALSE)),"")</f>
        <v/>
      </c>
      <c r="D15" s="64" t="str">
        <f>IFERROR(IF(ISBLANK(VLOOKUP($A15,'S-3'!$A:$K,COLUMN('S-3'!C$5),FALSE)),"",VLOOKUP($A15,'S-3'!$A:$K,COLUMN('S-3'!C$5),FALSE)),"")</f>
        <v/>
      </c>
      <c r="E15" s="64" t="str">
        <f>IFERROR(IF(ISBLANK(VLOOKUP($A15,'S-3'!$A:$K,COLUMN('S-3'!D$5),FALSE)),"",VLOOKUP($A15,'S-3'!$A:$K,COLUMN('S-3'!D$5),FALSE)),"")</f>
        <v/>
      </c>
      <c r="F15" s="64" t="str">
        <f>IFERROR(IF(ISBLANK(VLOOKUP($A15,'S-3'!$A:$K,COLUMN('S-3'!E$5),FALSE)),"",VLOOKUP($A15,'S-3'!$A:$K,COLUMN('S-3'!E$5),FALSE)),"")</f>
        <v/>
      </c>
      <c r="G15" s="64" t="str">
        <f>IFERROR(IF(ISBLANK(VLOOKUP($A15,'S-3'!$A:$K,COLUMN('S-3'!F$5),FALSE)),"",VLOOKUP($A15,'S-3'!$A:$K,COLUMN('S-3'!F$5),FALSE)),"")</f>
        <v/>
      </c>
      <c r="H15" s="65" t="str">
        <f t="shared" si="0"/>
        <v/>
      </c>
      <c r="I15" s="65" t="str">
        <f t="shared" si="1"/>
        <v/>
      </c>
      <c r="J15" s="66" t="str">
        <f t="shared" si="2"/>
        <v/>
      </c>
      <c r="K15" s="115">
        <f t="shared" si="7"/>
        <v>694144</v>
      </c>
      <c r="L15" s="63" t="s">
        <v>36</v>
      </c>
      <c r="M15" s="64" t="str">
        <f>IFERROR(IF(ISBLANK(VLOOKUP($K15,'S-3'!$A:$K,COLUMN('S-3'!B$5),FALSE)),"",VLOOKUP($K15,'S-3'!$A:$K,COLUMN('S-3'!B$5),FALSE)),"")</f>
        <v/>
      </c>
      <c r="N15" s="64" t="str">
        <f>IFERROR(IF(ISBLANK(VLOOKUP($K15,'S-3'!$A:$K,COLUMN('S-3'!C$5),FALSE)),"",VLOOKUP($K15,'S-3'!$A:$K,COLUMN('S-3'!C$5),FALSE)),"")</f>
        <v/>
      </c>
      <c r="O15" s="64" t="str">
        <f>IFERROR(IF(ISBLANK(VLOOKUP($K15,'S-3'!$A:$K,COLUMN('S-3'!D$5),FALSE)),"",VLOOKUP($K15,'S-3'!$A:$K,COLUMN('S-3'!D$5),FALSE)),"")</f>
        <v/>
      </c>
      <c r="P15" s="64" t="str">
        <f>IFERROR(IF(ISBLANK(VLOOKUP($K15,'S-3'!$A:$K,COLUMN('S-3'!E$5),FALSE)),"",VLOOKUP($K15,'S-3'!$A:$K,COLUMN('S-3'!E$5),FALSE)),"")</f>
        <v/>
      </c>
      <c r="Q15" s="64" t="str">
        <f>IFERROR(IF(ISBLANK(VLOOKUP($K15,'S-3'!$A:$K,COLUMN('S-3'!F$5),FALSE)),"",VLOOKUP($K15,'S-3'!$A:$K,COLUMN('S-3'!F$5),FALSE)),"")</f>
        <v/>
      </c>
      <c r="R15" s="65" t="str">
        <f t="shared" si="3"/>
        <v/>
      </c>
      <c r="S15" s="65" t="str">
        <f t="shared" si="4"/>
        <v/>
      </c>
      <c r="T15" s="66" t="str">
        <f t="shared" si="5"/>
        <v/>
      </c>
    </row>
    <row r="16" spans="1:20" ht="15.75" customHeight="1" x14ac:dyDescent="0.25">
      <c r="A16" s="107">
        <f t="shared" si="6"/>
        <v>693810</v>
      </c>
      <c r="B16" s="67" t="s">
        <v>37</v>
      </c>
      <c r="C16" s="64" t="str">
        <f>IFERROR(IF(ISBLANK(VLOOKUP($A16,'S-3'!$A:$K,COLUMN('S-3'!B$5),FALSE)),"",VLOOKUP($A16,'S-3'!$A:$K,COLUMN('S-3'!B$5),FALSE)),"")</f>
        <v/>
      </c>
      <c r="D16" s="64" t="str">
        <f>IFERROR(IF(ISBLANK(VLOOKUP($A16,'S-3'!$A:$K,COLUMN('S-3'!C$5),FALSE)),"",VLOOKUP($A16,'S-3'!$A:$K,COLUMN('S-3'!C$5),FALSE)),"")</f>
        <v/>
      </c>
      <c r="E16" s="64" t="str">
        <f>IFERROR(IF(ISBLANK(VLOOKUP($A16,'S-3'!$A:$K,COLUMN('S-3'!D$5),FALSE)),"",VLOOKUP($A16,'S-3'!$A:$K,COLUMN('S-3'!D$5),FALSE)),"")</f>
        <v/>
      </c>
      <c r="F16" s="64" t="str">
        <f>IFERROR(IF(ISBLANK(VLOOKUP($A16,'S-3'!$A:$K,COLUMN('S-3'!E$5),FALSE)),"",VLOOKUP($A16,'S-3'!$A:$K,COLUMN('S-3'!E$5),FALSE)),"")</f>
        <v/>
      </c>
      <c r="G16" s="64" t="str">
        <f>IFERROR(IF(ISBLANK(VLOOKUP($A16,'S-3'!$A:$K,COLUMN('S-3'!F$5),FALSE)),"",VLOOKUP($A16,'S-3'!$A:$K,COLUMN('S-3'!F$5),FALSE)),"")</f>
        <v/>
      </c>
      <c r="H16" s="65" t="str">
        <f t="shared" si="0"/>
        <v/>
      </c>
      <c r="I16" s="65" t="str">
        <f t="shared" si="1"/>
        <v/>
      </c>
      <c r="J16" s="66" t="str">
        <f t="shared" si="2"/>
        <v/>
      </c>
      <c r="K16" s="115">
        <f t="shared" si="7"/>
        <v>694175</v>
      </c>
      <c r="L16" s="67" t="s">
        <v>37</v>
      </c>
      <c r="M16" s="64" t="str">
        <f>IFERROR(IF(ISBLANK(VLOOKUP($K16,'S-3'!$A:$K,COLUMN('S-3'!B$5),FALSE)),"",VLOOKUP($K16,'S-3'!$A:$K,COLUMN('S-3'!B$5),FALSE)),"")</f>
        <v/>
      </c>
      <c r="N16" s="64" t="str">
        <f>IFERROR(IF(ISBLANK(VLOOKUP($K16,'S-3'!$A:$K,COLUMN('S-3'!C$5),FALSE)),"",VLOOKUP($K16,'S-3'!$A:$K,COLUMN('S-3'!C$5),FALSE)),"")</f>
        <v/>
      </c>
      <c r="O16" s="64" t="str">
        <f>IFERROR(IF(ISBLANK(VLOOKUP($K16,'S-3'!$A:$K,COLUMN('S-3'!D$5),FALSE)),"",VLOOKUP($K16,'S-3'!$A:$K,COLUMN('S-3'!D$5),FALSE)),"")</f>
        <v/>
      </c>
      <c r="P16" s="64" t="str">
        <f>IFERROR(IF(ISBLANK(VLOOKUP($K16,'S-3'!$A:$K,COLUMN('S-3'!E$5),FALSE)),"",VLOOKUP($K16,'S-3'!$A:$K,COLUMN('S-3'!E$5),FALSE)),"")</f>
        <v/>
      </c>
      <c r="Q16" s="64" t="str">
        <f>IFERROR(IF(ISBLANK(VLOOKUP($K16,'S-3'!$A:$K,COLUMN('S-3'!F$5),FALSE)),"",VLOOKUP($K16,'S-3'!$A:$K,COLUMN('S-3'!F$5),FALSE)),"")</f>
        <v/>
      </c>
      <c r="R16" s="65" t="str">
        <f t="shared" si="3"/>
        <v/>
      </c>
      <c r="S16" s="65" t="str">
        <f t="shared" si="4"/>
        <v/>
      </c>
      <c r="T16" s="66" t="str">
        <f t="shared" si="5"/>
        <v/>
      </c>
    </row>
    <row r="17" spans="1:20" ht="17.25" thickBot="1" x14ac:dyDescent="0.35">
      <c r="B17" s="234" t="s">
        <v>38</v>
      </c>
      <c r="C17" s="235"/>
      <c r="D17" s="235"/>
      <c r="E17" s="235"/>
      <c r="F17" s="235"/>
      <c r="G17" s="235"/>
      <c r="H17" s="235"/>
      <c r="I17" s="235"/>
      <c r="J17" s="69" t="e">
        <f>AVERAGE(J5:J16)</f>
        <v>#DIV/0!</v>
      </c>
      <c r="K17"/>
      <c r="L17" s="234" t="s">
        <v>38</v>
      </c>
      <c r="M17" s="235"/>
      <c r="N17" s="235"/>
      <c r="O17" s="235"/>
      <c r="P17" s="235"/>
      <c r="Q17" s="235"/>
      <c r="R17" s="235"/>
      <c r="S17" s="235"/>
      <c r="T17" s="69" t="e">
        <f>AVERAGE(T5:T16)</f>
        <v>#DIV/0!</v>
      </c>
    </row>
    <row r="18" spans="1:20" ht="23.25" customHeight="1" x14ac:dyDescent="0.25">
      <c r="B18" s="53"/>
      <c r="C18" s="54"/>
      <c r="D18" s="54"/>
      <c r="E18" s="54"/>
      <c r="F18" s="54"/>
      <c r="G18" s="54"/>
      <c r="H18" s="55"/>
      <c r="I18" s="55"/>
      <c r="J18" s="56"/>
      <c r="K18"/>
      <c r="L18" s="53"/>
      <c r="M18" s="54"/>
      <c r="N18" s="54"/>
      <c r="O18" s="54"/>
      <c r="P18" s="54"/>
      <c r="Q18" s="54"/>
      <c r="R18" s="55"/>
      <c r="S18" s="55"/>
      <c r="T18" s="57"/>
    </row>
    <row r="19" spans="1:20" s="36" customFormat="1" ht="28.5" customHeight="1" thickBot="1" x14ac:dyDescent="0.35">
      <c r="A19" s="106"/>
      <c r="B19" s="49" t="s">
        <v>39</v>
      </c>
      <c r="C19" s="50"/>
      <c r="D19" s="50"/>
      <c r="E19" s="50"/>
      <c r="F19" s="50"/>
      <c r="G19" s="50"/>
      <c r="H19" s="50"/>
      <c r="I19" s="50"/>
      <c r="J19" s="52"/>
      <c r="K19"/>
      <c r="L19" s="58"/>
      <c r="M19" s="50"/>
      <c r="N19" s="50"/>
      <c r="O19" s="50"/>
      <c r="P19" s="50"/>
      <c r="Q19" s="50"/>
      <c r="R19" s="59"/>
      <c r="S19" s="59"/>
      <c r="T19" s="60"/>
    </row>
    <row r="20" spans="1:20" ht="12.75" customHeight="1" x14ac:dyDescent="0.2">
      <c r="B20" s="62" t="s">
        <v>17</v>
      </c>
      <c r="C20" s="230" t="s">
        <v>18</v>
      </c>
      <c r="D20" s="230" t="s">
        <v>19</v>
      </c>
      <c r="E20" s="230" t="s">
        <v>20</v>
      </c>
      <c r="F20" s="230" t="s">
        <v>21</v>
      </c>
      <c r="G20" s="230" t="s">
        <v>22</v>
      </c>
      <c r="H20" s="230" t="s">
        <v>23</v>
      </c>
      <c r="I20" s="228" t="s">
        <v>24</v>
      </c>
      <c r="J20" s="232" t="s">
        <v>25</v>
      </c>
      <c r="K20"/>
      <c r="L20" s="62" t="s">
        <v>17</v>
      </c>
      <c r="M20" s="230" t="s">
        <v>18</v>
      </c>
      <c r="N20" s="230" t="s">
        <v>19</v>
      </c>
      <c r="O20" s="230" t="s">
        <v>20</v>
      </c>
      <c r="P20" s="230" t="s">
        <v>21</v>
      </c>
      <c r="Q20" s="230" t="s">
        <v>22</v>
      </c>
      <c r="R20" s="230" t="s">
        <v>23</v>
      </c>
      <c r="S20" s="228" t="s">
        <v>24</v>
      </c>
      <c r="T20" s="232" t="s">
        <v>25</v>
      </c>
    </row>
    <row r="21" spans="1:20" ht="29.25" customHeight="1" x14ac:dyDescent="0.2">
      <c r="B21" s="68">
        <f>B4</f>
        <v>1899</v>
      </c>
      <c r="C21" s="231"/>
      <c r="D21" s="231"/>
      <c r="E21" s="231"/>
      <c r="F21" s="231"/>
      <c r="G21" s="231"/>
      <c r="H21" s="231"/>
      <c r="I21" s="229"/>
      <c r="J21" s="233"/>
      <c r="K21"/>
      <c r="L21" s="68">
        <f>L4</f>
        <v>1900</v>
      </c>
      <c r="M21" s="231"/>
      <c r="N21" s="231"/>
      <c r="O21" s="231"/>
      <c r="P21" s="231"/>
      <c r="Q21" s="231"/>
      <c r="R21" s="231"/>
      <c r="S21" s="229"/>
      <c r="T21" s="233"/>
    </row>
    <row r="22" spans="1:20" ht="15.75" customHeight="1" x14ac:dyDescent="0.25">
      <c r="A22" s="107">
        <f>DATE(B21-1,9,1)</f>
        <v>693476</v>
      </c>
      <c r="B22" s="70" t="s">
        <v>26</v>
      </c>
      <c r="C22" s="64" t="str">
        <f>IFERROR(IF(ISBLANK(VLOOKUP($A22,'S-3'!$A:$K,COLUMN('S-3'!G$5),FALSE)),"",VLOOKUP($A22,'S-3'!$A:$K,COLUMN('S-3'!G$5),FALSE)),"")</f>
        <v/>
      </c>
      <c r="D22" s="64" t="str">
        <f>IFERROR(IF(ISBLANK(VLOOKUP($A22,'S-3'!$A:$K,COLUMN('S-3'!H$5),FALSE)),"",VLOOKUP($A22,'S-3'!$A:$K,COLUMN('S-3'!H$5),FALSE)),"")</f>
        <v/>
      </c>
      <c r="E22" s="64" t="str">
        <f>IFERROR(IF(ISBLANK(VLOOKUP($A22,'S-3'!$A:$K,COLUMN('S-3'!I$5),FALSE)),"",VLOOKUP($A22,'S-3'!$A:$K,COLUMN('S-3'!I$5),FALSE)),"")</f>
        <v/>
      </c>
      <c r="F22" s="64" t="str">
        <f>IFERROR(IF(ISBLANK(VLOOKUP($A22,'S-3'!$A:$K,COLUMN('S-3'!J$5),FALSE)),"",VLOOKUP($A22,'S-3'!$A:$K,COLUMN('S-3'!J$5),FALSE)),"")</f>
        <v/>
      </c>
      <c r="G22" s="64" t="str">
        <f>IFERROR(IF(ISBLANK(VLOOKUP($A22,'S-3'!$A:$K,COLUMN('S-3'!K$5),FALSE)),"",VLOOKUP($A22,'S-3'!$A:$K,COLUMN('S-3'!K$5),FALSE)),"")</f>
        <v/>
      </c>
      <c r="H22" s="65" t="str">
        <f t="shared" ref="H22:H33" si="8">IF(COUNT(C22:G22)=0,"",COUNT(C22:G22))</f>
        <v/>
      </c>
      <c r="I22" s="65" t="str">
        <f t="shared" ref="I22:I33" si="9">IF(H22="","",SUM(C22:G22))</f>
        <v/>
      </c>
      <c r="J22" s="66" t="str">
        <f t="shared" ref="J22:J33" si="10">IF(H22="","",I22/H22)</f>
        <v/>
      </c>
      <c r="K22" s="71">
        <f>DATE(L21-1,9,1)</f>
        <v>693841</v>
      </c>
      <c r="L22" s="63" t="s">
        <v>26</v>
      </c>
      <c r="M22" s="64" t="str">
        <f>IFERROR(IF(ISBLANK(VLOOKUP($K22,'S-3'!$A:$K,COLUMN('S-3'!G$5),FALSE)),"",VLOOKUP($K22,'S-3'!$A:$K,COLUMN('S-3'!G$5),FALSE)),"")</f>
        <v/>
      </c>
      <c r="N22" s="64" t="str">
        <f>IFERROR(IF(ISBLANK(VLOOKUP($K22,'S-3'!$A:$K,COLUMN('S-3'!H$5),FALSE)),"",VLOOKUP($K22,'S-3'!$A:$K,COLUMN('S-3'!H$5),FALSE)),"")</f>
        <v/>
      </c>
      <c r="O22" s="64" t="str">
        <f>IFERROR(IF(ISBLANK(VLOOKUP($K22,'S-3'!$A:$K,COLUMN('S-3'!I$5),FALSE)),"",VLOOKUP($K22,'S-3'!$A:$K,COLUMN('S-3'!I$5),FALSE)),"")</f>
        <v/>
      </c>
      <c r="P22" s="64" t="str">
        <f>IFERROR(IF(ISBLANK(VLOOKUP($K22,'S-3'!$A:$K,COLUMN('S-3'!J$5),FALSE)),"",VLOOKUP($K22,'S-3'!$A:$K,COLUMN('S-3'!J$5),FALSE)),"")</f>
        <v/>
      </c>
      <c r="Q22" s="64" t="str">
        <f>IFERROR(IF(ISBLANK(VLOOKUP($K22,'S-3'!$A:$K,COLUMN('S-3'!K$5),FALSE)),"",VLOOKUP($K22,'S-3'!$A:$K,COLUMN('S-3'!K$5),FALSE)),"")</f>
        <v/>
      </c>
      <c r="R22" s="65" t="str">
        <f>IF(COUNT(M22:Q22)=0,"",COUNT(M22:Q22))</f>
        <v/>
      </c>
      <c r="S22" s="65" t="str">
        <f>IF(R22="","",SUM(M22:Q22))</f>
        <v/>
      </c>
      <c r="T22" s="66" t="str">
        <f>IF(R22="","",S22/R22)</f>
        <v/>
      </c>
    </row>
    <row r="23" spans="1:20" ht="15.75" customHeight="1" x14ac:dyDescent="0.25">
      <c r="A23" s="107">
        <f>EDATE(A22,1)</f>
        <v>693506</v>
      </c>
      <c r="B23" s="70" t="s">
        <v>27</v>
      </c>
      <c r="C23" s="64" t="str">
        <f>IFERROR(IF(ISBLANK(VLOOKUP($A23,'S-3'!$A:$K,COLUMN('S-3'!G$5),FALSE)),"",VLOOKUP($A23,'S-3'!$A:$K,COLUMN('S-3'!G$5),FALSE)),"")</f>
        <v/>
      </c>
      <c r="D23" s="64" t="str">
        <f>IFERROR(IF(ISBLANK(VLOOKUP($A23,'S-3'!$A:$K,COLUMN('S-3'!H$5),FALSE)),"",VLOOKUP($A23,'S-3'!$A:$K,COLUMN('S-3'!H$5),FALSE)),"")</f>
        <v/>
      </c>
      <c r="E23" s="64" t="str">
        <f>IFERROR(IF(ISBLANK(VLOOKUP($A23,'S-3'!$A:$K,COLUMN('S-3'!I$5),FALSE)),"",VLOOKUP($A23,'S-3'!$A:$K,COLUMN('S-3'!I$5),FALSE)),"")</f>
        <v/>
      </c>
      <c r="F23" s="64" t="str">
        <f>IFERROR(IF(ISBLANK(VLOOKUP($A23,'S-3'!$A:$K,COLUMN('S-3'!J$5),FALSE)),"",VLOOKUP($A23,'S-3'!$A:$K,COLUMN('S-3'!J$5),FALSE)),"")</f>
        <v/>
      </c>
      <c r="G23" s="64" t="str">
        <f>IFERROR(IF(ISBLANK(VLOOKUP($A23,'S-3'!$A:$K,COLUMN('S-3'!K$5),FALSE)),"",VLOOKUP($A23,'S-3'!$A:$K,COLUMN('S-3'!K$5),FALSE)),"")</f>
        <v/>
      </c>
      <c r="H23" s="65" t="str">
        <f t="shared" si="8"/>
        <v/>
      </c>
      <c r="I23" s="65" t="str">
        <f t="shared" si="9"/>
        <v/>
      </c>
      <c r="J23" s="66" t="str">
        <f t="shared" si="10"/>
        <v/>
      </c>
      <c r="K23" s="71">
        <f>EDATE(K22,1)</f>
        <v>693871</v>
      </c>
      <c r="L23" s="63" t="s">
        <v>27</v>
      </c>
      <c r="M23" s="64" t="str">
        <f>IFERROR(IF(ISBLANK(VLOOKUP($K23,'S-3'!$A:$K,COLUMN('S-3'!G$5),FALSE)),"",VLOOKUP($K23,'S-3'!$A:$K,COLUMN('S-3'!G$5),FALSE)),"")</f>
        <v/>
      </c>
      <c r="N23" s="64" t="str">
        <f>IFERROR(IF(ISBLANK(VLOOKUP($K23,'S-3'!$A:$K,COLUMN('S-3'!H$5),FALSE)),"",VLOOKUP($K23,'S-3'!$A:$K,COLUMN('S-3'!H$5),FALSE)),"")</f>
        <v/>
      </c>
      <c r="O23" s="64" t="str">
        <f>IFERROR(IF(ISBLANK(VLOOKUP($K23,'S-3'!$A:$K,COLUMN('S-3'!I$5),FALSE)),"",VLOOKUP($K23,'S-3'!$A:$K,COLUMN('S-3'!I$5),FALSE)),"")</f>
        <v/>
      </c>
      <c r="P23" s="64" t="str">
        <f>IFERROR(IF(ISBLANK(VLOOKUP($K23,'S-3'!$A:$K,COLUMN('S-3'!J$5),FALSE)),"",VLOOKUP($K23,'S-3'!$A:$K,COLUMN('S-3'!J$5),FALSE)),"")</f>
        <v/>
      </c>
      <c r="Q23" s="64" t="str">
        <f>IFERROR(IF(ISBLANK(VLOOKUP($K23,'S-3'!$A:$K,COLUMN('S-3'!K$5),FALSE)),"",VLOOKUP($K23,'S-3'!$A:$K,COLUMN('S-3'!K$5),FALSE)),"")</f>
        <v/>
      </c>
      <c r="R23" s="65" t="str">
        <f>IF(COUNT(M23:Q23)=0,"",COUNT(M23:Q23))</f>
        <v/>
      </c>
      <c r="S23" s="65" t="str">
        <f>IF(R23="","",SUM(M23:Q23))</f>
        <v/>
      </c>
      <c r="T23" s="66" t="str">
        <f>IF(R23="","",S23/R23)</f>
        <v/>
      </c>
    </row>
    <row r="24" spans="1:20" ht="15.75" customHeight="1" x14ac:dyDescent="0.25">
      <c r="A24" s="107">
        <f t="shared" ref="A24:A33" si="11">EDATE(A23,1)</f>
        <v>693537</v>
      </c>
      <c r="B24" s="70" t="s">
        <v>28</v>
      </c>
      <c r="C24" s="64" t="str">
        <f>IFERROR(IF(ISBLANK(VLOOKUP($A24,'S-3'!$A:$K,COLUMN('S-3'!G$5),FALSE)),"",VLOOKUP($A24,'S-3'!$A:$K,COLUMN('S-3'!G$5),FALSE)),"")</f>
        <v/>
      </c>
      <c r="D24" s="64" t="str">
        <f>IFERROR(IF(ISBLANK(VLOOKUP($A24,'S-3'!$A:$K,COLUMN('S-3'!H$5),FALSE)),"",VLOOKUP($A24,'S-3'!$A:$K,COLUMN('S-3'!H$5),FALSE)),"")</f>
        <v/>
      </c>
      <c r="E24" s="64" t="str">
        <f>IFERROR(IF(ISBLANK(VLOOKUP($A24,'S-3'!$A:$K,COLUMN('S-3'!I$5),FALSE)),"",VLOOKUP($A24,'S-3'!$A:$K,COLUMN('S-3'!I$5),FALSE)),"")</f>
        <v/>
      </c>
      <c r="F24" s="64" t="str">
        <f>IFERROR(IF(ISBLANK(VLOOKUP($A24,'S-3'!$A:$K,COLUMN('S-3'!J$5),FALSE)),"",VLOOKUP($A24,'S-3'!$A:$K,COLUMN('S-3'!J$5),FALSE)),"")</f>
        <v/>
      </c>
      <c r="G24" s="64" t="str">
        <f>IFERROR(IF(ISBLANK(VLOOKUP($A24,'S-3'!$A:$K,COLUMN('S-3'!K$5),FALSE)),"",VLOOKUP($A24,'S-3'!$A:$K,COLUMN('S-3'!K$5),FALSE)),"")</f>
        <v/>
      </c>
      <c r="H24" s="65" t="str">
        <f t="shared" si="8"/>
        <v/>
      </c>
      <c r="I24" s="65" t="str">
        <f t="shared" si="9"/>
        <v/>
      </c>
      <c r="J24" s="66" t="str">
        <f t="shared" si="10"/>
        <v/>
      </c>
      <c r="K24" s="71">
        <f t="shared" ref="K24:K33" si="12">EDATE(K23,1)</f>
        <v>693902</v>
      </c>
      <c r="L24" s="63" t="s">
        <v>28</v>
      </c>
      <c r="M24" s="64" t="str">
        <f>IFERROR(IF(ISBLANK(VLOOKUP($K24,'S-3'!$A:$K,COLUMN('S-3'!G$5),FALSE)),"",VLOOKUP($K24,'S-3'!$A:$K,COLUMN('S-3'!G$5),FALSE)),"")</f>
        <v/>
      </c>
      <c r="N24" s="64" t="str">
        <f>IFERROR(IF(ISBLANK(VLOOKUP($K24,'S-3'!$A:$K,COLUMN('S-3'!H$5),FALSE)),"",VLOOKUP($K24,'S-3'!$A:$K,COLUMN('S-3'!H$5),FALSE)),"")</f>
        <v/>
      </c>
      <c r="O24" s="64" t="str">
        <f>IFERROR(IF(ISBLANK(VLOOKUP($K24,'S-3'!$A:$K,COLUMN('S-3'!I$5),FALSE)),"",VLOOKUP($K24,'S-3'!$A:$K,COLUMN('S-3'!I$5),FALSE)),"")</f>
        <v/>
      </c>
      <c r="P24" s="64" t="str">
        <f>IFERROR(IF(ISBLANK(VLOOKUP($K24,'S-3'!$A:$K,COLUMN('S-3'!J$5),FALSE)),"",VLOOKUP($K24,'S-3'!$A:$K,COLUMN('S-3'!J$5),FALSE)),"")</f>
        <v/>
      </c>
      <c r="Q24" s="64" t="str">
        <f>IFERROR(IF(ISBLANK(VLOOKUP($K24,'S-3'!$A:$K,COLUMN('S-3'!K$5),FALSE)),"",VLOOKUP($K24,'S-3'!$A:$K,COLUMN('S-3'!K$5),FALSE)),"")</f>
        <v/>
      </c>
      <c r="R24" s="65" t="str">
        <f>IF(COUNT(M24:Q24)=0,"",COUNT(M24:Q24))</f>
        <v/>
      </c>
      <c r="S24" s="65" t="str">
        <f>IF(R24="","",SUM(M24:Q24))</f>
        <v/>
      </c>
      <c r="T24" s="66" t="str">
        <f>IF(R24="","",S24/R24)</f>
        <v/>
      </c>
    </row>
    <row r="25" spans="1:20" ht="15.75" customHeight="1" x14ac:dyDescent="0.25">
      <c r="A25" s="107">
        <f t="shared" si="11"/>
        <v>693567</v>
      </c>
      <c r="B25" s="70" t="s">
        <v>29</v>
      </c>
      <c r="C25" s="64" t="str">
        <f>IFERROR(IF(ISBLANK(VLOOKUP($A25,'S-3'!$A:$K,COLUMN('S-3'!G$5),FALSE)),"",VLOOKUP($A25,'S-3'!$A:$K,COLUMN('S-3'!G$5),FALSE)),"")</f>
        <v/>
      </c>
      <c r="D25" s="64" t="str">
        <f>IFERROR(IF(ISBLANK(VLOOKUP($A25,'S-3'!$A:$K,COLUMN('S-3'!H$5),FALSE)),"",VLOOKUP($A25,'S-3'!$A:$K,COLUMN('S-3'!H$5),FALSE)),"")</f>
        <v/>
      </c>
      <c r="E25" s="64" t="str">
        <f>IFERROR(IF(ISBLANK(VLOOKUP($A25,'S-3'!$A:$K,COLUMN('S-3'!I$5),FALSE)),"",VLOOKUP($A25,'S-3'!$A:$K,COLUMN('S-3'!I$5),FALSE)),"")</f>
        <v/>
      </c>
      <c r="F25" s="64" t="str">
        <f>IFERROR(IF(ISBLANK(VLOOKUP($A25,'S-3'!$A:$K,COLUMN('S-3'!J$5),FALSE)),"",VLOOKUP($A25,'S-3'!$A:$K,COLUMN('S-3'!J$5),FALSE)),"")</f>
        <v/>
      </c>
      <c r="G25" s="64" t="str">
        <f>IFERROR(IF(ISBLANK(VLOOKUP($A25,'S-3'!$A:$K,COLUMN('S-3'!K$5),FALSE)),"",VLOOKUP($A25,'S-3'!$A:$K,COLUMN('S-3'!K$5),FALSE)),"")</f>
        <v/>
      </c>
      <c r="H25" s="65" t="str">
        <f t="shared" si="8"/>
        <v/>
      </c>
      <c r="I25" s="65" t="str">
        <f t="shared" si="9"/>
        <v/>
      </c>
      <c r="J25" s="66" t="str">
        <f t="shared" si="10"/>
        <v/>
      </c>
      <c r="K25" s="71">
        <f t="shared" si="12"/>
        <v>693932</v>
      </c>
      <c r="L25" s="63" t="s">
        <v>29</v>
      </c>
      <c r="M25" s="64" t="str">
        <f>IFERROR(IF(ISBLANK(VLOOKUP($K25,'S-3'!$A:$K,COLUMN('S-3'!G$5),FALSE)),"",VLOOKUP($K25,'S-3'!$A:$K,COLUMN('S-3'!G$5),FALSE)),"")</f>
        <v/>
      </c>
      <c r="N25" s="64" t="str">
        <f>IFERROR(IF(ISBLANK(VLOOKUP($K25,'S-3'!$A:$K,COLUMN('S-3'!H$5),FALSE)),"",VLOOKUP($K25,'S-3'!$A:$K,COLUMN('S-3'!H$5),FALSE)),"")</f>
        <v/>
      </c>
      <c r="O25" s="64" t="str">
        <f>IFERROR(IF(ISBLANK(VLOOKUP($K25,'S-3'!$A:$K,COLUMN('S-3'!I$5),FALSE)),"",VLOOKUP($K25,'S-3'!$A:$K,COLUMN('S-3'!I$5),FALSE)),"")</f>
        <v/>
      </c>
      <c r="P25" s="64" t="str">
        <f>IFERROR(IF(ISBLANK(VLOOKUP($K25,'S-3'!$A:$K,COLUMN('S-3'!J$5),FALSE)),"",VLOOKUP($K25,'S-3'!$A:$K,COLUMN('S-3'!J$5),FALSE)),"")</f>
        <v/>
      </c>
      <c r="Q25" s="64" t="str">
        <f>IFERROR(IF(ISBLANK(VLOOKUP($K25,'S-3'!$A:$K,COLUMN('S-3'!K$5),FALSE)),"",VLOOKUP($K25,'S-3'!$A:$K,COLUMN('S-3'!K$5),FALSE)),"")</f>
        <v/>
      </c>
      <c r="R25" s="65" t="str">
        <f>IF(COUNT(M25:Q25)=0,"",COUNT(M25:Q25))</f>
        <v/>
      </c>
      <c r="S25" s="65" t="str">
        <f>IF(R25="","",SUM(M25:Q25))</f>
        <v/>
      </c>
      <c r="T25" s="66" t="str">
        <f>IF(R25="","",S25/R25)</f>
        <v/>
      </c>
    </row>
    <row r="26" spans="1:20" ht="15.75" customHeight="1" x14ac:dyDescent="0.25">
      <c r="A26" s="107">
        <f t="shared" si="11"/>
        <v>693598</v>
      </c>
      <c r="B26" s="70" t="s">
        <v>30</v>
      </c>
      <c r="C26" s="64" t="str">
        <f>IFERROR(IF(ISBLANK(VLOOKUP($A26,'S-3'!$A:$K,COLUMN('S-3'!G$5),FALSE)),"",VLOOKUP($A26,'S-3'!$A:$K,COLUMN('S-3'!G$5),FALSE)),"")</f>
        <v/>
      </c>
      <c r="D26" s="64" t="str">
        <f>IFERROR(IF(ISBLANK(VLOOKUP($A26,'S-3'!$A:$K,COLUMN('S-3'!H$5),FALSE)),"",VLOOKUP($A26,'S-3'!$A:$K,COLUMN('S-3'!H$5),FALSE)),"")</f>
        <v/>
      </c>
      <c r="E26" s="64" t="str">
        <f>IFERROR(IF(ISBLANK(VLOOKUP($A26,'S-3'!$A:$K,COLUMN('S-3'!I$5),FALSE)),"",VLOOKUP($A26,'S-3'!$A:$K,COLUMN('S-3'!I$5),FALSE)),"")</f>
        <v/>
      </c>
      <c r="F26" s="64" t="str">
        <f>IFERROR(IF(ISBLANK(VLOOKUP($A26,'S-3'!$A:$K,COLUMN('S-3'!J$5),FALSE)),"",VLOOKUP($A26,'S-3'!$A:$K,COLUMN('S-3'!J$5),FALSE)),"")</f>
        <v/>
      </c>
      <c r="G26" s="64" t="str">
        <f>IFERROR(IF(ISBLANK(VLOOKUP($A26,'S-3'!$A:$K,COLUMN('S-3'!K$5),FALSE)),"",VLOOKUP($A26,'S-3'!$A:$K,COLUMN('S-3'!K$5),FALSE)),"")</f>
        <v/>
      </c>
      <c r="H26" s="65" t="str">
        <f t="shared" si="8"/>
        <v/>
      </c>
      <c r="I26" s="65" t="str">
        <f t="shared" si="9"/>
        <v/>
      </c>
      <c r="J26" s="66" t="str">
        <f t="shared" si="10"/>
        <v/>
      </c>
      <c r="K26" s="71">
        <f t="shared" si="12"/>
        <v>693963</v>
      </c>
      <c r="L26" s="63" t="s">
        <v>30</v>
      </c>
      <c r="M26" s="64" t="str">
        <f>IFERROR(IF(ISBLANK(VLOOKUP($K26,'S-3'!$A:$K,COLUMN('S-3'!G$5),FALSE)),"",VLOOKUP($K26,'S-3'!$A:$K,COLUMN('S-3'!G$5),FALSE)),"")</f>
        <v/>
      </c>
      <c r="N26" s="64" t="str">
        <f>IFERROR(IF(ISBLANK(VLOOKUP($K26,'S-3'!$A:$K,COLUMN('S-3'!H$5),FALSE)),"",VLOOKUP($K26,'S-3'!$A:$K,COLUMN('S-3'!H$5),FALSE)),"")</f>
        <v/>
      </c>
      <c r="O26" s="64" t="str">
        <f>IFERROR(IF(ISBLANK(VLOOKUP($K26,'S-3'!$A:$K,COLUMN('S-3'!I$5),FALSE)),"",VLOOKUP($K26,'S-3'!$A:$K,COLUMN('S-3'!I$5),FALSE)),"")</f>
        <v/>
      </c>
      <c r="P26" s="64" t="str">
        <f>IFERROR(IF(ISBLANK(VLOOKUP($K26,'S-3'!$A:$K,COLUMN('S-3'!J$5),FALSE)),"",VLOOKUP($K26,'S-3'!$A:$K,COLUMN('S-3'!J$5),FALSE)),"")</f>
        <v/>
      </c>
      <c r="Q26" s="64" t="str">
        <f>IFERROR(IF(ISBLANK(VLOOKUP($K26,'S-3'!$A:$K,COLUMN('S-3'!K$5),FALSE)),"",VLOOKUP($K26,'S-3'!$A:$K,COLUMN('S-3'!K$5),FALSE)),"")</f>
        <v/>
      </c>
      <c r="R26" s="65" t="str">
        <f>IF(COUNT(M26:Q26)=0,"",COUNT(M26:Q26))</f>
        <v/>
      </c>
      <c r="S26" s="65" t="str">
        <f>IF(R26="","",SUM(M26:Q26))</f>
        <v/>
      </c>
      <c r="T26" s="66" t="str">
        <f>IF(R26="","",S26/R26)</f>
        <v/>
      </c>
    </row>
    <row r="27" spans="1:20" ht="15.75" customHeight="1" x14ac:dyDescent="0.25">
      <c r="A27" s="107">
        <f t="shared" si="11"/>
        <v>693629</v>
      </c>
      <c r="B27" s="70" t="s">
        <v>31</v>
      </c>
      <c r="C27" s="64" t="str">
        <f>IFERROR(IF(ISBLANK(VLOOKUP($A27,'S-3'!$A:$K,COLUMN('S-3'!G$5),FALSE)),"",VLOOKUP($A27,'S-3'!$A:$K,COLUMN('S-3'!G$5),FALSE)),"")</f>
        <v/>
      </c>
      <c r="D27" s="64" t="str">
        <f>IFERROR(IF(ISBLANK(VLOOKUP($A27,'S-3'!$A:$K,COLUMN('S-3'!H$5),FALSE)),"",VLOOKUP($A27,'S-3'!$A:$K,COLUMN('S-3'!H$5),FALSE)),"")</f>
        <v/>
      </c>
      <c r="E27" s="64" t="str">
        <f>IFERROR(IF(ISBLANK(VLOOKUP($A27,'S-3'!$A:$K,COLUMN('S-3'!I$5),FALSE)),"",VLOOKUP($A27,'S-3'!$A:$K,COLUMN('S-3'!I$5),FALSE)),"")</f>
        <v/>
      </c>
      <c r="F27" s="64" t="str">
        <f>IFERROR(IF(ISBLANK(VLOOKUP($A27,'S-3'!$A:$K,COLUMN('S-3'!J$5),FALSE)),"",VLOOKUP($A27,'S-3'!$A:$K,COLUMN('S-3'!J$5),FALSE)),"")</f>
        <v/>
      </c>
      <c r="G27" s="64" t="str">
        <f>IFERROR(IF(ISBLANK(VLOOKUP($A27,'S-3'!$A:$K,COLUMN('S-3'!K$5),FALSE)),"",VLOOKUP($A27,'S-3'!$A:$K,COLUMN('S-3'!K$5),FALSE)),"")</f>
        <v/>
      </c>
      <c r="H27" s="65" t="str">
        <f t="shared" si="8"/>
        <v/>
      </c>
      <c r="I27" s="65" t="str">
        <f t="shared" si="9"/>
        <v/>
      </c>
      <c r="J27" s="66" t="str">
        <f t="shared" si="10"/>
        <v/>
      </c>
      <c r="K27" s="71">
        <f t="shared" si="12"/>
        <v>693994</v>
      </c>
      <c r="L27" s="63" t="s">
        <v>31</v>
      </c>
      <c r="M27" s="64" t="str">
        <f>IFERROR(IF(ISBLANK(VLOOKUP($K27,'S-3'!$A:$K,COLUMN('S-3'!G$5),FALSE)),"",VLOOKUP($K27,'S-3'!$A:$K,COLUMN('S-3'!G$5),FALSE)),"")</f>
        <v/>
      </c>
      <c r="N27" s="64" t="str">
        <f>IFERROR(IF(ISBLANK(VLOOKUP($K27,'S-3'!$A:$K,COLUMN('S-3'!H$5),FALSE)),"",VLOOKUP($K27,'S-3'!$A:$K,COLUMN('S-3'!H$5),FALSE)),"")</f>
        <v/>
      </c>
      <c r="O27" s="64" t="str">
        <f>IFERROR(IF(ISBLANK(VLOOKUP($K27,'S-3'!$A:$K,COLUMN('S-3'!I$5),FALSE)),"",VLOOKUP($K27,'S-3'!$A:$K,COLUMN('S-3'!I$5),FALSE)),"")</f>
        <v/>
      </c>
      <c r="P27" s="64" t="str">
        <f>IFERROR(IF(ISBLANK(VLOOKUP($K27,'S-3'!$A:$K,COLUMN('S-3'!J$5),FALSE)),"",VLOOKUP($K27,'S-3'!$A:$K,COLUMN('S-3'!J$5),FALSE)),"")</f>
        <v/>
      </c>
      <c r="Q27" s="64" t="str">
        <f>IFERROR(IF(ISBLANK(VLOOKUP($K27,'S-3'!$A:$K,COLUMN('S-3'!K$5),FALSE)),"",VLOOKUP($K27,'S-3'!$A:$K,COLUMN('S-3'!K$5),FALSE)),"")</f>
        <v/>
      </c>
      <c r="R27" s="65" t="str">
        <f t="shared" ref="R27:R33" si="13">IF(COUNT(M27:Q27)=0,"",COUNT(M27:Q27))</f>
        <v/>
      </c>
      <c r="S27" s="65" t="str">
        <f t="shared" ref="S27:S33" si="14">IF(R27="","",SUM(M27:Q27))</f>
        <v/>
      </c>
      <c r="T27" s="66" t="str">
        <f t="shared" ref="T27:T33" si="15">IF(R27="","",S27/R27)</f>
        <v/>
      </c>
    </row>
    <row r="28" spans="1:20" ht="15.75" customHeight="1" x14ac:dyDescent="0.25">
      <c r="A28" s="107">
        <f t="shared" si="11"/>
        <v>693657</v>
      </c>
      <c r="B28" s="70" t="s">
        <v>32</v>
      </c>
      <c r="C28" s="64" t="str">
        <f>IFERROR(IF(ISBLANK(VLOOKUP($A28,'S-3'!$A:$K,COLUMN('S-3'!G$5),FALSE)),"",VLOOKUP($A28,'S-3'!$A:$K,COLUMN('S-3'!G$5),FALSE)),"")</f>
        <v/>
      </c>
      <c r="D28" s="64" t="str">
        <f>IFERROR(IF(ISBLANK(VLOOKUP($A28,'S-3'!$A:$K,COLUMN('S-3'!H$5),FALSE)),"",VLOOKUP($A28,'S-3'!$A:$K,COLUMN('S-3'!H$5),FALSE)),"")</f>
        <v/>
      </c>
      <c r="E28" s="64" t="str">
        <f>IFERROR(IF(ISBLANK(VLOOKUP($A28,'S-3'!$A:$K,COLUMN('S-3'!I$5),FALSE)),"",VLOOKUP($A28,'S-3'!$A:$K,COLUMN('S-3'!I$5),FALSE)),"")</f>
        <v/>
      </c>
      <c r="F28" s="64" t="str">
        <f>IFERROR(IF(ISBLANK(VLOOKUP($A28,'S-3'!$A:$K,COLUMN('S-3'!J$5),FALSE)),"",VLOOKUP($A28,'S-3'!$A:$K,COLUMN('S-3'!J$5),FALSE)),"")</f>
        <v/>
      </c>
      <c r="G28" s="64" t="str">
        <f>IFERROR(IF(ISBLANK(VLOOKUP($A28,'S-3'!$A:$K,COLUMN('S-3'!K$5),FALSE)),"",VLOOKUP($A28,'S-3'!$A:$K,COLUMN('S-3'!K$5),FALSE)),"")</f>
        <v/>
      </c>
      <c r="H28" s="65" t="str">
        <f t="shared" si="8"/>
        <v/>
      </c>
      <c r="I28" s="65" t="str">
        <f t="shared" si="9"/>
        <v/>
      </c>
      <c r="J28" s="66" t="str">
        <f t="shared" si="10"/>
        <v/>
      </c>
      <c r="K28" s="71">
        <f t="shared" si="12"/>
        <v>694022</v>
      </c>
      <c r="L28" s="63" t="s">
        <v>32</v>
      </c>
      <c r="M28" s="64" t="str">
        <f>IFERROR(IF(ISBLANK(VLOOKUP($K28,'S-3'!$A:$K,COLUMN('S-3'!G$5),FALSE)),"",VLOOKUP($K28,'S-3'!$A:$K,COLUMN('S-3'!G$5),FALSE)),"")</f>
        <v/>
      </c>
      <c r="N28" s="64" t="str">
        <f>IFERROR(IF(ISBLANK(VLOOKUP($K28,'S-3'!$A:$K,COLUMN('S-3'!H$5),FALSE)),"",VLOOKUP($K28,'S-3'!$A:$K,COLUMN('S-3'!H$5),FALSE)),"")</f>
        <v/>
      </c>
      <c r="O28" s="64" t="str">
        <f>IFERROR(IF(ISBLANK(VLOOKUP($K28,'S-3'!$A:$K,COLUMN('S-3'!I$5),FALSE)),"",VLOOKUP($K28,'S-3'!$A:$K,COLUMN('S-3'!I$5),FALSE)),"")</f>
        <v/>
      </c>
      <c r="P28" s="64" t="str">
        <f>IFERROR(IF(ISBLANK(VLOOKUP($K28,'S-3'!$A:$K,COLUMN('S-3'!J$5),FALSE)),"",VLOOKUP($K28,'S-3'!$A:$K,COLUMN('S-3'!J$5),FALSE)),"")</f>
        <v/>
      </c>
      <c r="Q28" s="64" t="str">
        <f>IFERROR(IF(ISBLANK(VLOOKUP($K28,'S-3'!$A:$K,COLUMN('S-3'!K$5),FALSE)),"",VLOOKUP($K28,'S-3'!$A:$K,COLUMN('S-3'!K$5),FALSE)),"")</f>
        <v/>
      </c>
      <c r="R28" s="65" t="str">
        <f t="shared" si="13"/>
        <v/>
      </c>
      <c r="S28" s="65" t="str">
        <f t="shared" si="14"/>
        <v/>
      </c>
      <c r="T28" s="66" t="str">
        <f t="shared" si="15"/>
        <v/>
      </c>
    </row>
    <row r="29" spans="1:20" ht="15.75" customHeight="1" x14ac:dyDescent="0.25">
      <c r="A29" s="107">
        <f t="shared" si="11"/>
        <v>693688</v>
      </c>
      <c r="B29" s="70" t="s">
        <v>33</v>
      </c>
      <c r="C29" s="64" t="str">
        <f>IFERROR(IF(ISBLANK(VLOOKUP($A29,'S-3'!$A:$K,COLUMN('S-3'!G$5),FALSE)),"",VLOOKUP($A29,'S-3'!$A:$K,COLUMN('S-3'!G$5),FALSE)),"")</f>
        <v/>
      </c>
      <c r="D29" s="64" t="str">
        <f>IFERROR(IF(ISBLANK(VLOOKUP($A29,'S-3'!$A:$K,COLUMN('S-3'!H$5),FALSE)),"",VLOOKUP($A29,'S-3'!$A:$K,COLUMN('S-3'!H$5),FALSE)),"")</f>
        <v/>
      </c>
      <c r="E29" s="64" t="str">
        <f>IFERROR(IF(ISBLANK(VLOOKUP($A29,'S-3'!$A:$K,COLUMN('S-3'!I$5),FALSE)),"",VLOOKUP($A29,'S-3'!$A:$K,COLUMN('S-3'!I$5),FALSE)),"")</f>
        <v/>
      </c>
      <c r="F29" s="64" t="str">
        <f>IFERROR(IF(ISBLANK(VLOOKUP($A29,'S-3'!$A:$K,COLUMN('S-3'!J$5),FALSE)),"",VLOOKUP($A29,'S-3'!$A:$K,COLUMN('S-3'!J$5),FALSE)),"")</f>
        <v/>
      </c>
      <c r="G29" s="64" t="str">
        <f>IFERROR(IF(ISBLANK(VLOOKUP($A29,'S-3'!$A:$K,COLUMN('S-3'!K$5),FALSE)),"",VLOOKUP($A29,'S-3'!$A:$K,COLUMN('S-3'!K$5),FALSE)),"")</f>
        <v/>
      </c>
      <c r="H29" s="65" t="str">
        <f t="shared" si="8"/>
        <v/>
      </c>
      <c r="I29" s="65" t="str">
        <f t="shared" si="9"/>
        <v/>
      </c>
      <c r="J29" s="66" t="str">
        <f t="shared" si="10"/>
        <v/>
      </c>
      <c r="K29" s="71">
        <f t="shared" si="12"/>
        <v>694053</v>
      </c>
      <c r="L29" s="63" t="s">
        <v>33</v>
      </c>
      <c r="M29" s="64" t="str">
        <f>IFERROR(IF(ISBLANK(VLOOKUP($K29,'S-3'!$A:$K,COLUMN('S-3'!G$5),FALSE)),"",VLOOKUP($K29,'S-3'!$A:$K,COLUMN('S-3'!G$5),FALSE)),"")</f>
        <v/>
      </c>
      <c r="N29" s="64" t="str">
        <f>IFERROR(IF(ISBLANK(VLOOKUP($K29,'S-3'!$A:$K,COLUMN('S-3'!H$5),FALSE)),"",VLOOKUP($K29,'S-3'!$A:$K,COLUMN('S-3'!H$5),FALSE)),"")</f>
        <v/>
      </c>
      <c r="O29" s="64" t="str">
        <f>IFERROR(IF(ISBLANK(VLOOKUP($K29,'S-3'!$A:$K,COLUMN('S-3'!I$5),FALSE)),"",VLOOKUP($K29,'S-3'!$A:$K,COLUMN('S-3'!I$5),FALSE)),"")</f>
        <v/>
      </c>
      <c r="P29" s="64" t="str">
        <f>IFERROR(IF(ISBLANK(VLOOKUP($K29,'S-3'!$A:$K,COLUMN('S-3'!J$5),FALSE)),"",VLOOKUP($K29,'S-3'!$A:$K,COLUMN('S-3'!J$5),FALSE)),"")</f>
        <v/>
      </c>
      <c r="Q29" s="64" t="str">
        <f>IFERROR(IF(ISBLANK(VLOOKUP($K29,'S-3'!$A:$K,COLUMN('S-3'!K$5),FALSE)),"",VLOOKUP($K29,'S-3'!$A:$K,COLUMN('S-3'!K$5),FALSE)),"")</f>
        <v/>
      </c>
      <c r="R29" s="65" t="str">
        <f t="shared" si="13"/>
        <v/>
      </c>
      <c r="S29" s="65" t="str">
        <f t="shared" si="14"/>
        <v/>
      </c>
      <c r="T29" s="66" t="str">
        <f t="shared" si="15"/>
        <v/>
      </c>
    </row>
    <row r="30" spans="1:20" ht="15.75" customHeight="1" x14ac:dyDescent="0.25">
      <c r="A30" s="107">
        <f t="shared" si="11"/>
        <v>693718</v>
      </c>
      <c r="B30" s="70" t="s">
        <v>34</v>
      </c>
      <c r="C30" s="64" t="str">
        <f>IFERROR(IF(ISBLANK(VLOOKUP($A30,'S-3'!$A:$K,COLUMN('S-3'!G$5),FALSE)),"",VLOOKUP($A30,'S-3'!$A:$K,COLUMN('S-3'!G$5),FALSE)),"")</f>
        <v/>
      </c>
      <c r="D30" s="64" t="str">
        <f>IFERROR(IF(ISBLANK(VLOOKUP($A30,'S-3'!$A:$K,COLUMN('S-3'!H$5),FALSE)),"",VLOOKUP($A30,'S-3'!$A:$K,COLUMN('S-3'!H$5),FALSE)),"")</f>
        <v/>
      </c>
      <c r="E30" s="64" t="str">
        <f>IFERROR(IF(ISBLANK(VLOOKUP($A30,'S-3'!$A:$K,COLUMN('S-3'!I$5),FALSE)),"",VLOOKUP($A30,'S-3'!$A:$K,COLUMN('S-3'!I$5),FALSE)),"")</f>
        <v/>
      </c>
      <c r="F30" s="64" t="str">
        <f>IFERROR(IF(ISBLANK(VLOOKUP($A30,'S-3'!$A:$K,COLUMN('S-3'!J$5),FALSE)),"",VLOOKUP($A30,'S-3'!$A:$K,COLUMN('S-3'!J$5),FALSE)),"")</f>
        <v/>
      </c>
      <c r="G30" s="64" t="str">
        <f>IFERROR(IF(ISBLANK(VLOOKUP($A30,'S-3'!$A:$K,COLUMN('S-3'!K$5),FALSE)),"",VLOOKUP($A30,'S-3'!$A:$K,COLUMN('S-3'!K$5),FALSE)),"")</f>
        <v/>
      </c>
      <c r="H30" s="65" t="str">
        <f t="shared" si="8"/>
        <v/>
      </c>
      <c r="I30" s="65" t="str">
        <f t="shared" si="9"/>
        <v/>
      </c>
      <c r="J30" s="66" t="str">
        <f t="shared" si="10"/>
        <v/>
      </c>
      <c r="K30" s="71">
        <f t="shared" si="12"/>
        <v>694083</v>
      </c>
      <c r="L30" s="63" t="s">
        <v>34</v>
      </c>
      <c r="M30" s="64" t="str">
        <f>IFERROR(IF(ISBLANK(VLOOKUP($K30,'S-3'!$A:$K,COLUMN('S-3'!G$5),FALSE)),"",VLOOKUP($K30,'S-3'!$A:$K,COLUMN('S-3'!G$5),FALSE)),"")</f>
        <v/>
      </c>
      <c r="N30" s="64" t="str">
        <f>IFERROR(IF(ISBLANK(VLOOKUP($K30,'S-3'!$A:$K,COLUMN('S-3'!H$5),FALSE)),"",VLOOKUP($K30,'S-3'!$A:$K,COLUMN('S-3'!H$5),FALSE)),"")</f>
        <v/>
      </c>
      <c r="O30" s="64" t="str">
        <f>IFERROR(IF(ISBLANK(VLOOKUP($K30,'S-3'!$A:$K,COLUMN('S-3'!I$5),FALSE)),"",VLOOKUP($K30,'S-3'!$A:$K,COLUMN('S-3'!I$5),FALSE)),"")</f>
        <v/>
      </c>
      <c r="P30" s="64" t="str">
        <f>IFERROR(IF(ISBLANK(VLOOKUP($K30,'S-3'!$A:$K,COLUMN('S-3'!J$5),FALSE)),"",VLOOKUP($K30,'S-3'!$A:$K,COLUMN('S-3'!J$5),FALSE)),"")</f>
        <v/>
      </c>
      <c r="Q30" s="64" t="str">
        <f>IFERROR(IF(ISBLANK(VLOOKUP($K30,'S-3'!$A:$K,COLUMN('S-3'!K$5),FALSE)),"",VLOOKUP($K30,'S-3'!$A:$K,COLUMN('S-3'!K$5),FALSE)),"")</f>
        <v/>
      </c>
      <c r="R30" s="65" t="str">
        <f t="shared" si="13"/>
        <v/>
      </c>
      <c r="S30" s="65" t="str">
        <f t="shared" si="14"/>
        <v/>
      </c>
      <c r="T30" s="66" t="str">
        <f t="shared" si="15"/>
        <v/>
      </c>
    </row>
    <row r="31" spans="1:20" ht="15.75" customHeight="1" x14ac:dyDescent="0.25">
      <c r="A31" s="107">
        <f t="shared" si="11"/>
        <v>693749</v>
      </c>
      <c r="B31" s="70" t="s">
        <v>35</v>
      </c>
      <c r="C31" s="64" t="str">
        <f>IFERROR(IF(ISBLANK(VLOOKUP($A31,'S-3'!$A:$K,COLUMN('S-3'!G$5),FALSE)),"",VLOOKUP($A31,'S-3'!$A:$K,COLUMN('S-3'!G$5),FALSE)),"")</f>
        <v/>
      </c>
      <c r="D31" s="64" t="str">
        <f>IFERROR(IF(ISBLANK(VLOOKUP($A31,'S-3'!$A:$K,COLUMN('S-3'!H$5),FALSE)),"",VLOOKUP($A31,'S-3'!$A:$K,COLUMN('S-3'!H$5),FALSE)),"")</f>
        <v/>
      </c>
      <c r="E31" s="64" t="str">
        <f>IFERROR(IF(ISBLANK(VLOOKUP($A31,'S-3'!$A:$K,COLUMN('S-3'!I$5),FALSE)),"",VLOOKUP($A31,'S-3'!$A:$K,COLUMN('S-3'!I$5),FALSE)),"")</f>
        <v/>
      </c>
      <c r="F31" s="64" t="str">
        <f>IFERROR(IF(ISBLANK(VLOOKUP($A31,'S-3'!$A:$K,COLUMN('S-3'!J$5),FALSE)),"",VLOOKUP($A31,'S-3'!$A:$K,COLUMN('S-3'!J$5),FALSE)),"")</f>
        <v/>
      </c>
      <c r="G31" s="64" t="str">
        <f>IFERROR(IF(ISBLANK(VLOOKUP($A31,'S-3'!$A:$K,COLUMN('S-3'!K$5),FALSE)),"",VLOOKUP($A31,'S-3'!$A:$K,COLUMN('S-3'!K$5),FALSE)),"")</f>
        <v/>
      </c>
      <c r="H31" s="65" t="str">
        <f t="shared" si="8"/>
        <v/>
      </c>
      <c r="I31" s="65" t="str">
        <f t="shared" si="9"/>
        <v/>
      </c>
      <c r="J31" s="66" t="str">
        <f t="shared" si="10"/>
        <v/>
      </c>
      <c r="K31" s="71">
        <f t="shared" si="12"/>
        <v>694114</v>
      </c>
      <c r="L31" s="63" t="s">
        <v>35</v>
      </c>
      <c r="M31" s="64" t="str">
        <f>IFERROR(IF(ISBLANK(VLOOKUP($K31,'S-3'!$A:$K,COLUMN('S-3'!G$5),FALSE)),"",VLOOKUP($K31,'S-3'!$A:$K,COLUMN('S-3'!G$5),FALSE)),"")</f>
        <v/>
      </c>
      <c r="N31" s="64" t="str">
        <f>IFERROR(IF(ISBLANK(VLOOKUP($K31,'S-3'!$A:$K,COLUMN('S-3'!H$5),FALSE)),"",VLOOKUP($K31,'S-3'!$A:$K,COLUMN('S-3'!H$5),FALSE)),"")</f>
        <v/>
      </c>
      <c r="O31" s="64" t="str">
        <f>IFERROR(IF(ISBLANK(VLOOKUP($K31,'S-3'!$A:$K,COLUMN('S-3'!I$5),FALSE)),"",VLOOKUP($K31,'S-3'!$A:$K,COLUMN('S-3'!I$5),FALSE)),"")</f>
        <v/>
      </c>
      <c r="P31" s="64" t="str">
        <f>IFERROR(IF(ISBLANK(VLOOKUP($K31,'S-3'!$A:$K,COLUMN('S-3'!J$5),FALSE)),"",VLOOKUP($K31,'S-3'!$A:$K,COLUMN('S-3'!J$5),FALSE)),"")</f>
        <v/>
      </c>
      <c r="Q31" s="64" t="str">
        <f>IFERROR(IF(ISBLANK(VLOOKUP($K31,'S-3'!$A:$K,COLUMN('S-3'!K$5),FALSE)),"",VLOOKUP($K31,'S-3'!$A:$K,COLUMN('S-3'!K$5),FALSE)),"")</f>
        <v/>
      </c>
      <c r="R31" s="65" t="str">
        <f t="shared" si="13"/>
        <v/>
      </c>
      <c r="S31" s="65" t="str">
        <f t="shared" si="14"/>
        <v/>
      </c>
      <c r="T31" s="66" t="str">
        <f t="shared" si="15"/>
        <v/>
      </c>
    </row>
    <row r="32" spans="1:20" ht="15.75" customHeight="1" x14ac:dyDescent="0.25">
      <c r="A32" s="107">
        <f t="shared" si="11"/>
        <v>693779</v>
      </c>
      <c r="B32" s="70" t="s">
        <v>36</v>
      </c>
      <c r="C32" s="64" t="str">
        <f>IFERROR(IF(ISBLANK(VLOOKUP($A32,'S-3'!$A:$K,COLUMN('S-3'!G$5),FALSE)),"",VLOOKUP($A32,'S-3'!$A:$K,COLUMN('S-3'!G$5),FALSE)),"")</f>
        <v/>
      </c>
      <c r="D32" s="64" t="str">
        <f>IFERROR(IF(ISBLANK(VLOOKUP($A32,'S-3'!$A:$K,COLUMN('S-3'!H$5),FALSE)),"",VLOOKUP($A32,'S-3'!$A:$K,COLUMN('S-3'!H$5),FALSE)),"")</f>
        <v/>
      </c>
      <c r="E32" s="64" t="str">
        <f>IFERROR(IF(ISBLANK(VLOOKUP($A32,'S-3'!$A:$K,COLUMN('S-3'!I$5),FALSE)),"",VLOOKUP($A32,'S-3'!$A:$K,COLUMN('S-3'!I$5),FALSE)),"")</f>
        <v/>
      </c>
      <c r="F32" s="64" t="str">
        <f>IFERROR(IF(ISBLANK(VLOOKUP($A32,'S-3'!$A:$K,COLUMN('S-3'!J$5),FALSE)),"",VLOOKUP($A32,'S-3'!$A:$K,COLUMN('S-3'!J$5),FALSE)),"")</f>
        <v/>
      </c>
      <c r="G32" s="64" t="str">
        <f>IFERROR(IF(ISBLANK(VLOOKUP($A32,'S-3'!$A:$K,COLUMN('S-3'!K$5),FALSE)),"",VLOOKUP($A32,'S-3'!$A:$K,COLUMN('S-3'!K$5),FALSE)),"")</f>
        <v/>
      </c>
      <c r="H32" s="65" t="str">
        <f t="shared" si="8"/>
        <v/>
      </c>
      <c r="I32" s="65" t="str">
        <f t="shared" si="9"/>
        <v/>
      </c>
      <c r="J32" s="66" t="str">
        <f t="shared" si="10"/>
        <v/>
      </c>
      <c r="K32" s="71">
        <f t="shared" si="12"/>
        <v>694144</v>
      </c>
      <c r="L32" s="63" t="s">
        <v>36</v>
      </c>
      <c r="M32" s="64" t="str">
        <f>IFERROR(IF(ISBLANK(VLOOKUP($K32,'S-3'!$A:$K,COLUMN('S-3'!G$5),FALSE)),"",VLOOKUP($K32,'S-3'!$A:$K,COLUMN('S-3'!G$5),FALSE)),"")</f>
        <v/>
      </c>
      <c r="N32" s="64" t="str">
        <f>IFERROR(IF(ISBLANK(VLOOKUP($K32,'S-3'!$A:$K,COLUMN('S-3'!H$5),FALSE)),"",VLOOKUP($K32,'S-3'!$A:$K,COLUMN('S-3'!H$5),FALSE)),"")</f>
        <v/>
      </c>
      <c r="O32" s="64" t="str">
        <f>IFERROR(IF(ISBLANK(VLOOKUP($K32,'S-3'!$A:$K,COLUMN('S-3'!I$5),FALSE)),"",VLOOKUP($K32,'S-3'!$A:$K,COLUMN('S-3'!I$5),FALSE)),"")</f>
        <v/>
      </c>
      <c r="P32" s="64" t="str">
        <f>IFERROR(IF(ISBLANK(VLOOKUP($K32,'S-3'!$A:$K,COLUMN('S-3'!J$5),FALSE)),"",VLOOKUP($K32,'S-3'!$A:$K,COLUMN('S-3'!J$5),FALSE)),"")</f>
        <v/>
      </c>
      <c r="Q32" s="64" t="str">
        <f>IFERROR(IF(ISBLANK(VLOOKUP($K32,'S-3'!$A:$K,COLUMN('S-3'!K$5),FALSE)),"",VLOOKUP($K32,'S-3'!$A:$K,COLUMN('S-3'!K$5),FALSE)),"")</f>
        <v/>
      </c>
      <c r="R32" s="65" t="str">
        <f t="shared" si="13"/>
        <v/>
      </c>
      <c r="S32" s="65" t="str">
        <f t="shared" si="14"/>
        <v/>
      </c>
      <c r="T32" s="66" t="str">
        <f t="shared" si="15"/>
        <v/>
      </c>
    </row>
    <row r="33" spans="1:20" ht="15.75" customHeight="1" x14ac:dyDescent="0.25">
      <c r="A33" s="107">
        <f t="shared" si="11"/>
        <v>693810</v>
      </c>
      <c r="B33" s="70" t="s">
        <v>37</v>
      </c>
      <c r="C33" s="64" t="str">
        <f>IFERROR(IF(ISBLANK(VLOOKUP($A33,'S-3'!$A:$K,COLUMN('S-3'!G$5),FALSE)),"",VLOOKUP($A33,'S-3'!$A:$K,COLUMN('S-3'!G$5),FALSE)),"")</f>
        <v/>
      </c>
      <c r="D33" s="64" t="str">
        <f>IFERROR(IF(ISBLANK(VLOOKUP($A33,'S-3'!$A:$K,COLUMN('S-3'!H$5),FALSE)),"",VLOOKUP($A33,'S-3'!$A:$K,COLUMN('S-3'!H$5),FALSE)),"")</f>
        <v/>
      </c>
      <c r="E33" s="64" t="str">
        <f>IFERROR(IF(ISBLANK(VLOOKUP($A33,'S-3'!$A:$K,COLUMN('S-3'!I$5),FALSE)),"",VLOOKUP($A33,'S-3'!$A:$K,COLUMN('S-3'!I$5),FALSE)),"")</f>
        <v/>
      </c>
      <c r="F33" s="64" t="str">
        <f>IFERROR(IF(ISBLANK(VLOOKUP($A33,'S-3'!$A:$K,COLUMN('S-3'!J$5),FALSE)),"",VLOOKUP($A33,'S-3'!$A:$K,COLUMN('S-3'!J$5),FALSE)),"")</f>
        <v/>
      </c>
      <c r="G33" s="64" t="str">
        <f>IFERROR(IF(ISBLANK(VLOOKUP($A33,'S-3'!$A:$K,COLUMN('S-3'!K$5),FALSE)),"",VLOOKUP($A33,'S-3'!$A:$K,COLUMN('S-3'!K$5),FALSE)),"")</f>
        <v/>
      </c>
      <c r="H33" s="65" t="str">
        <f t="shared" si="8"/>
        <v/>
      </c>
      <c r="I33" s="65" t="str">
        <f t="shared" si="9"/>
        <v/>
      </c>
      <c r="J33" s="66" t="str">
        <f t="shared" si="10"/>
        <v/>
      </c>
      <c r="K33" s="71">
        <f t="shared" si="12"/>
        <v>694175</v>
      </c>
      <c r="L33" s="67" t="s">
        <v>37</v>
      </c>
      <c r="M33" s="64" t="str">
        <f>IFERROR(IF(ISBLANK(VLOOKUP($K33,'S-3'!$A:$K,COLUMN('S-3'!G$5),FALSE)),"",VLOOKUP($K33,'S-3'!$A:$K,COLUMN('S-3'!G$5),FALSE)),"")</f>
        <v/>
      </c>
      <c r="N33" s="64" t="str">
        <f>IFERROR(IF(ISBLANK(VLOOKUP($K33,'S-3'!$A:$K,COLUMN('S-3'!H$5),FALSE)),"",VLOOKUP($K33,'S-3'!$A:$K,COLUMN('S-3'!H$5),FALSE)),"")</f>
        <v/>
      </c>
      <c r="O33" s="64" t="str">
        <f>IFERROR(IF(ISBLANK(VLOOKUP($K33,'S-3'!$A:$K,COLUMN('S-3'!I$5),FALSE)),"",VLOOKUP($K33,'S-3'!$A:$K,COLUMN('S-3'!I$5),FALSE)),"")</f>
        <v/>
      </c>
      <c r="P33" s="64" t="str">
        <f>IFERROR(IF(ISBLANK(VLOOKUP($K33,'S-3'!$A:$K,COLUMN('S-3'!J$5),FALSE)),"",VLOOKUP($K33,'S-3'!$A:$K,COLUMN('S-3'!J$5),FALSE)),"")</f>
        <v/>
      </c>
      <c r="Q33" s="64" t="str">
        <f>IFERROR(IF(ISBLANK(VLOOKUP($K33,'S-3'!$A:$K,COLUMN('S-3'!K$5),FALSE)),"",VLOOKUP($K33,'S-3'!$A:$K,COLUMN('S-3'!K$5),FALSE)),"")</f>
        <v/>
      </c>
      <c r="R33" s="65" t="str">
        <f t="shared" si="13"/>
        <v/>
      </c>
      <c r="S33" s="65" t="str">
        <f t="shared" si="14"/>
        <v/>
      </c>
      <c r="T33" s="66" t="str">
        <f t="shared" si="15"/>
        <v/>
      </c>
    </row>
    <row r="34" spans="1:20" ht="17.25" thickBot="1" x14ac:dyDescent="0.35">
      <c r="B34" s="234" t="s">
        <v>38</v>
      </c>
      <c r="C34" s="235"/>
      <c r="D34" s="235"/>
      <c r="E34" s="235"/>
      <c r="F34" s="235"/>
      <c r="G34" s="235"/>
      <c r="H34" s="235"/>
      <c r="I34" s="235"/>
      <c r="J34" s="69" t="e">
        <f>AVERAGE(J22:J33)</f>
        <v>#DIV/0!</v>
      </c>
      <c r="K34"/>
      <c r="L34" s="234" t="s">
        <v>38</v>
      </c>
      <c r="M34" s="235"/>
      <c r="N34" s="235"/>
      <c r="O34" s="235"/>
      <c r="P34" s="235"/>
      <c r="Q34" s="235"/>
      <c r="R34" s="235"/>
      <c r="S34" s="235"/>
      <c r="T34" s="69" t="e">
        <f>AVERAGE(T22:T33)</f>
        <v>#DIV/0!</v>
      </c>
    </row>
    <row r="35" spans="1:20" x14ac:dyDescent="0.2">
      <c r="B35" s="45"/>
      <c r="C35" s="45"/>
      <c r="D35" s="45"/>
      <c r="E35" s="45"/>
      <c r="F35" s="45"/>
      <c r="G35" s="45"/>
      <c r="H35" s="45"/>
      <c r="I35" s="45"/>
      <c r="J35" s="46"/>
      <c r="K35" s="46"/>
      <c r="L35" s="45"/>
      <c r="M35" s="45"/>
      <c r="N35" s="45"/>
      <c r="O35" s="45"/>
      <c r="P35" s="45"/>
      <c r="Q35" s="45"/>
      <c r="R35" s="45"/>
      <c r="S35" s="45"/>
      <c r="T35" s="47"/>
    </row>
    <row r="36" spans="1:20" ht="39.75" customHeight="1" x14ac:dyDescent="0.15">
      <c r="B36" s="61" t="s">
        <v>40</v>
      </c>
      <c r="C36" s="45"/>
      <c r="D36" s="45"/>
      <c r="E36" s="45"/>
      <c r="F36" s="45"/>
      <c r="G36" s="45"/>
      <c r="H36" s="45"/>
      <c r="I36" s="45"/>
      <c r="J36" s="46"/>
      <c r="K36" s="46"/>
      <c r="L36" s="45"/>
      <c r="M36" s="45"/>
      <c r="N36" s="45"/>
      <c r="O36" s="45"/>
      <c r="P36" s="45"/>
      <c r="Q36" s="45"/>
      <c r="R36" s="45"/>
      <c r="S36" s="45"/>
      <c r="T36" s="47"/>
    </row>
  </sheetData>
  <sheetProtection algorithmName="SHA-512" hashValue="s5xZiNjOu6g6JJzyaMDTbcqGr5cHQ5Z5pNPu95Gf0kbblLYXZ2VJ+2Is6cpg2WSK0VZ7fMGrdHU4J1w8XHPN3A==" saltValue="/m4PJdxuQf1kflHNs+XS+g==" spinCount="100000" sheet="1" objects="1" scenarios="1"/>
  <mergeCells count="36">
    <mergeCell ref="T20:T21"/>
    <mergeCell ref="L34:S34"/>
    <mergeCell ref="S3:S4"/>
    <mergeCell ref="T3:T4"/>
    <mergeCell ref="L17:S17"/>
    <mergeCell ref="M20:M21"/>
    <mergeCell ref="N20:N21"/>
    <mergeCell ref="O20:O21"/>
    <mergeCell ref="M3:M4"/>
    <mergeCell ref="N3:N4"/>
    <mergeCell ref="O3:O4"/>
    <mergeCell ref="P3:P4"/>
    <mergeCell ref="Q3:Q4"/>
    <mergeCell ref="R3:R4"/>
    <mergeCell ref="P20:P21"/>
    <mergeCell ref="B17:I17"/>
    <mergeCell ref="B34:I34"/>
    <mergeCell ref="I3:I4"/>
    <mergeCell ref="J3:J4"/>
    <mergeCell ref="C20:C21"/>
    <mergeCell ref="D20:D21"/>
    <mergeCell ref="E20:E21"/>
    <mergeCell ref="F20:F21"/>
    <mergeCell ref="C3:C4"/>
    <mergeCell ref="D3:D4"/>
    <mergeCell ref="E3:E4"/>
    <mergeCell ref="F3:F4"/>
    <mergeCell ref="G3:G4"/>
    <mergeCell ref="H3:H4"/>
    <mergeCell ref="G20:G21"/>
    <mergeCell ref="H20:H21"/>
    <mergeCell ref="I20:I21"/>
    <mergeCell ref="Q20:Q21"/>
    <mergeCell ref="R20:R21"/>
    <mergeCell ref="S20:S21"/>
    <mergeCell ref="J20:J21"/>
  </mergeCells>
  <phoneticPr fontId="13" type="noConversion"/>
  <pageMargins left="0.25" right="0.25" top="0.75" bottom="0.75" header="0.3" footer="0.3"/>
  <pageSetup fitToWidth="0" fitToHeight="0" orientation="portrait" r:id="rId1"/>
  <rowBreaks count="1" manualBreakCount="1">
    <brk id="3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6"/>
  <dimension ref="A1:S29"/>
  <sheetViews>
    <sheetView zoomScaleNormal="100" workbookViewId="0">
      <pane xSplit="1" ySplit="5" topLeftCell="B6" activePane="bottomRight" state="frozen"/>
      <selection pane="topRight"/>
      <selection pane="bottomLeft"/>
      <selection pane="bottomRight" activeCell="J20" sqref="J20"/>
    </sheetView>
  </sheetViews>
  <sheetFormatPr baseColWidth="10" defaultColWidth="9.33203125" defaultRowHeight="12.75" x14ac:dyDescent="0.2"/>
  <cols>
    <col min="1" max="1" width="19" bestFit="1" customWidth="1"/>
    <col min="2" max="2" width="10.1640625" customWidth="1"/>
    <col min="3" max="6" width="10.5" bestFit="1" customWidth="1"/>
    <col min="7" max="7" width="10.5" customWidth="1"/>
    <col min="8" max="10" width="10.5" bestFit="1" customWidth="1"/>
    <col min="13" max="13" width="12" bestFit="1" customWidth="1"/>
  </cols>
  <sheetData>
    <row r="1" spans="1:19" ht="32.25" customHeight="1" x14ac:dyDescent="0.2">
      <c r="B1" s="24" t="s">
        <v>41</v>
      </c>
    </row>
    <row r="2" spans="1:19" hidden="1" x14ac:dyDescent="0.2">
      <c r="B2" t="s">
        <v>155</v>
      </c>
      <c r="G2" t="s">
        <v>156</v>
      </c>
    </row>
    <row r="3" spans="1:19" hidden="1" x14ac:dyDescent="0.2">
      <c r="B3">
        <v>1</v>
      </c>
      <c r="C3">
        <v>2</v>
      </c>
      <c r="D3">
        <v>3</v>
      </c>
      <c r="E3">
        <v>4</v>
      </c>
      <c r="F3">
        <v>5</v>
      </c>
      <c r="G3">
        <v>1</v>
      </c>
      <c r="H3">
        <v>2</v>
      </c>
      <c r="I3">
        <v>3</v>
      </c>
      <c r="J3">
        <v>4</v>
      </c>
      <c r="K3">
        <v>5</v>
      </c>
    </row>
    <row r="4" spans="1:19" ht="15.75" thickBot="1" x14ac:dyDescent="0.25">
      <c r="B4" s="108" t="s">
        <v>42</v>
      </c>
      <c r="G4" s="108" t="s">
        <v>39</v>
      </c>
    </row>
    <row r="5" spans="1:19" ht="29.25" thickBot="1" x14ac:dyDescent="0.25">
      <c r="A5" s="108" t="s">
        <v>43</v>
      </c>
      <c r="B5" s="219" t="s">
        <v>18</v>
      </c>
      <c r="C5" s="220" t="s">
        <v>19</v>
      </c>
      <c r="D5" s="220" t="s">
        <v>20</v>
      </c>
      <c r="E5" s="220" t="s">
        <v>21</v>
      </c>
      <c r="F5" s="221" t="s">
        <v>22</v>
      </c>
      <c r="G5" s="219" t="s">
        <v>18</v>
      </c>
      <c r="H5" s="220" t="s">
        <v>19</v>
      </c>
      <c r="I5" s="220" t="s">
        <v>20</v>
      </c>
      <c r="J5" s="220" t="s">
        <v>21</v>
      </c>
      <c r="K5" s="221" t="s">
        <v>22</v>
      </c>
      <c r="L5" s="200"/>
    </row>
    <row r="6" spans="1:19" ht="15" x14ac:dyDescent="0.2">
      <c r="A6" s="114">
        <v>45536</v>
      </c>
      <c r="B6" s="116" t="str">
        <f>IFERROR(IF(ISBLANK(VLOOKUP(TEXT($A6,"aaaa-mm")&amp;"_"&amp;$B$2&amp;"_"&amp;B$3,tblAsistencias[],6,FALSE)), "", VLOOKUP(TEXT($A6,"aaaa-mm")&amp;"_"&amp;$B$2&amp;"_"&amp;B$3,tblAsistencias[],6,FALSE)), "")</f>
        <v/>
      </c>
      <c r="C6" s="117" t="str">
        <f>IFERROR(IF(ISBLANK(VLOOKUP(TEXT($A6,"aaaa-mm")&amp;"_"&amp;$B$2&amp;"_"&amp;C$3,tblAsistencias[],6,FALSE)), "", VLOOKUP(TEXT($A6,"aaaa-mm")&amp;"_"&amp;$B$2&amp;"_"&amp;C$3,tblAsistencias[],6,FALSE)), "")</f>
        <v/>
      </c>
      <c r="D6" s="117" t="str">
        <f>IFERROR(IF(ISBLANK(VLOOKUP(TEXT($A6,"aaaa-mm")&amp;"_"&amp;$B$2&amp;"_"&amp;D$3,tblAsistencias[],6,FALSE)), "", VLOOKUP(TEXT($A6,"aaaa-mm")&amp;"_"&amp;$B$2&amp;"_"&amp;D$3,tblAsistencias[],6,FALSE)), "")</f>
        <v/>
      </c>
      <c r="E6" s="117" t="str">
        <f>IFERROR(IF(ISBLANK(VLOOKUP(TEXT($A6,"aaaa-mm")&amp;"_"&amp;$B$2&amp;"_"&amp;E$3,tblAsistencias[],6,FALSE)), "", VLOOKUP(TEXT($A6,"aaaa-mm")&amp;"_"&amp;$B$2&amp;"_"&amp;E$3,tblAsistencias[],6,FALSE)), "")</f>
        <v/>
      </c>
      <c r="F6" s="118" t="str">
        <f>IFERROR(IF(ISBLANK(VLOOKUP(TEXT($A6,"aaaa-mm")&amp;"_"&amp;$B$2&amp;"_"&amp;F$3,tblAsistencias[],6,FALSE)), "", VLOOKUP(TEXT($A6,"aaaa-mm")&amp;"_"&amp;$B$2&amp;"_"&amp;F$3,tblAsistencias[],6,FALSE)), "")</f>
        <v/>
      </c>
      <c r="G6" s="116" t="str">
        <f>IFERROR(IF(ISBLANK(VLOOKUP(TEXT($A6,"aaaa-mm")&amp;"_"&amp;$G$2&amp;"_"&amp;G$3,tblAsistencias[],6,FALSE)), "", VLOOKUP(TEXT($A6,"aaaa-mm")&amp;"_"&amp;$G$2&amp;"_"&amp;G$3,tblAsistencias[],6,FALSE)), "")</f>
        <v/>
      </c>
      <c r="H6" s="117" t="str">
        <f>IFERROR(IF(ISBLANK(VLOOKUP(TEXT($A6,"aaaa-mm")&amp;"_"&amp;$G$2&amp;"_"&amp;H$3,tblAsistencias[],6,FALSE)), "", VLOOKUP(TEXT($A6,"aaaa-mm")&amp;"_"&amp;$G$2&amp;"_"&amp;H$3,tblAsistencias[],6,FALSE)), "")</f>
        <v/>
      </c>
      <c r="I6" s="117" t="str">
        <f>IFERROR(IF(ISBLANK(VLOOKUP(TEXT($A6,"aaaa-mm")&amp;"_"&amp;$G$2&amp;"_"&amp;I$3,tblAsistencias[],6,FALSE)), "", VLOOKUP(TEXT($A6,"aaaa-mm")&amp;"_"&amp;$G$2&amp;"_"&amp;I$3,tblAsistencias[],6,FALSE)), "")</f>
        <v/>
      </c>
      <c r="J6" s="117" t="str">
        <f>IFERROR(IF(ISBLANK(VLOOKUP(TEXT($A6,"aaaa-mm")&amp;"_"&amp;$G$2&amp;"_"&amp;J$3,tblAsistencias[],6,FALSE)), "", VLOOKUP(TEXT($A6,"aaaa-mm")&amp;"_"&amp;$G$2&amp;"_"&amp;J$3,tblAsistencias[],6,FALSE)), "")</f>
        <v/>
      </c>
      <c r="K6" s="118" t="str">
        <f>IFERROR(IF(ISBLANK(VLOOKUP(TEXT($A6,"aaaa-mm")&amp;"_"&amp;$G$2&amp;"_"&amp;K$3,tblAsistencias[],6,FALSE)), "", VLOOKUP(TEXT($A6,"aaaa-mm")&amp;"_"&amp;$G$2&amp;"_"&amp;K$3,tblAsistencias[],6,FALSE)), "")</f>
        <v/>
      </c>
      <c r="L6" s="201"/>
    </row>
    <row r="7" spans="1:19" ht="15" x14ac:dyDescent="0.2">
      <c r="A7" s="114">
        <v>45566</v>
      </c>
      <c r="B7" s="109" t="str">
        <f>IFERROR(IF(ISBLANK(VLOOKUP(TEXT($A7,"aaaa-mm")&amp;"_"&amp;$B$2&amp;"_"&amp;B$3,tblAsistencias[],6,FALSE)), "", VLOOKUP(TEXT($A7,"aaaa-mm")&amp;"_"&amp;$B$2&amp;"_"&amp;B$3,tblAsistencias[],6,FALSE)), "")</f>
        <v/>
      </c>
      <c r="C7" s="64" t="str">
        <f>IFERROR(IF(ISBLANK(VLOOKUP(TEXT($A7,"aaaa-mm")&amp;"_"&amp;$B$2&amp;"_"&amp;C$3,tblAsistencias[],6,FALSE)), "", VLOOKUP(TEXT($A7,"aaaa-mm")&amp;"_"&amp;$B$2&amp;"_"&amp;C$3,tblAsistencias[],6,FALSE)), "")</f>
        <v/>
      </c>
      <c r="D7" s="64" t="str">
        <f>IFERROR(IF(ISBLANK(VLOOKUP(TEXT($A7,"aaaa-mm")&amp;"_"&amp;$B$2&amp;"_"&amp;D$3,tblAsistencias[],6,FALSE)), "", VLOOKUP(TEXT($A7,"aaaa-mm")&amp;"_"&amp;$B$2&amp;"_"&amp;D$3,tblAsistencias[],6,FALSE)), "")</f>
        <v/>
      </c>
      <c r="E7" s="64" t="str">
        <f>IFERROR(IF(ISBLANK(VLOOKUP(TEXT($A7,"aaaa-mm")&amp;"_"&amp;$B$2&amp;"_"&amp;E$3,tblAsistencias[],6,FALSE)), "", VLOOKUP(TEXT($A7,"aaaa-mm")&amp;"_"&amp;$B$2&amp;"_"&amp;E$3,tblAsistencias[],6,FALSE)), "")</f>
        <v/>
      </c>
      <c r="F7" s="110" t="str">
        <f>IFERROR(IF(ISBLANK(VLOOKUP(TEXT($A7,"aaaa-mm")&amp;"_"&amp;$B$2&amp;"_"&amp;F$3,tblAsistencias[],6,FALSE)), "", VLOOKUP(TEXT($A7,"aaaa-mm")&amp;"_"&amp;$B$2&amp;"_"&amp;F$3,tblAsistencias[],6,FALSE)), "")</f>
        <v/>
      </c>
      <c r="G7" s="109" t="str">
        <f>IFERROR(IF(ISBLANK(VLOOKUP(TEXT($A7,"aaaa-mm")&amp;"_"&amp;$G$2&amp;"_"&amp;G$3,tblAsistencias[],6,FALSE)), "", VLOOKUP(TEXT($A7,"aaaa-mm")&amp;"_"&amp;$G$2&amp;"_"&amp;G$3,tblAsistencias[],6,FALSE)), "")</f>
        <v/>
      </c>
      <c r="H7" s="64" t="str">
        <f>IFERROR(IF(ISBLANK(VLOOKUP(TEXT($A7,"aaaa-mm")&amp;"_"&amp;$G$2&amp;"_"&amp;H$3,tblAsistencias[],6,FALSE)), "", VLOOKUP(TEXT($A7,"aaaa-mm")&amp;"_"&amp;$G$2&amp;"_"&amp;H$3,tblAsistencias[],6,FALSE)), "")</f>
        <v/>
      </c>
      <c r="I7" s="64" t="str">
        <f>IFERROR(IF(ISBLANK(VLOOKUP(TEXT($A7,"aaaa-mm")&amp;"_"&amp;$G$2&amp;"_"&amp;I$3,tblAsistencias[],6,FALSE)), "", VLOOKUP(TEXT($A7,"aaaa-mm")&amp;"_"&amp;$G$2&amp;"_"&amp;I$3,tblAsistencias[],6,FALSE)), "")</f>
        <v/>
      </c>
      <c r="J7" s="64" t="str">
        <f>IFERROR(IF(ISBLANK(VLOOKUP(TEXT($A7,"aaaa-mm")&amp;"_"&amp;$G$2&amp;"_"&amp;J$3,tblAsistencias[],6,FALSE)), "", VLOOKUP(TEXT($A7,"aaaa-mm")&amp;"_"&amp;$G$2&amp;"_"&amp;J$3,tblAsistencias[],6,FALSE)), "")</f>
        <v/>
      </c>
      <c r="K7" s="110" t="str">
        <f>IFERROR(IF(ISBLANK(VLOOKUP(TEXT($A7,"aaaa-mm")&amp;"_"&amp;$G$2&amp;"_"&amp;K$3,tblAsistencias[],6,FALSE)), "", VLOOKUP(TEXT($A7,"aaaa-mm")&amp;"_"&amp;$G$2&amp;"_"&amp;K$3,tblAsistencias[],6,FALSE)), "")</f>
        <v/>
      </c>
      <c r="L7" s="201"/>
    </row>
    <row r="8" spans="1:19" ht="15" x14ac:dyDescent="0.2">
      <c r="A8" s="114">
        <v>45597</v>
      </c>
      <c r="B8" s="109" t="str">
        <f>IFERROR(IF(ISBLANK(VLOOKUP(TEXT($A8,"aaaa-mm")&amp;"_"&amp;$B$2&amp;"_"&amp;B$3,tblAsistencias[],6,FALSE)), VLOOKUP(TEXT($A8,"aaaa-mm")&amp;"_"&amp;$B$2&amp;"_"&amp;B$3,tblAsistencias[],7,FALSE), VLOOKUP(TEXT($A8,"aaaa-mm")&amp;"_"&amp;$B$2&amp;"_"&amp;B$3,tblAsistencias[],6,FALSE)), "")</f>
        <v/>
      </c>
      <c r="C8" s="64" t="str">
        <f>IFERROR(IF(ISBLANK(VLOOKUP(TEXT($A8,"aaaa-mm")&amp;"_"&amp;$B$2&amp;"_"&amp;C$3,tblAsistencias[],6,FALSE)), VLOOKUP(TEXT($A8,"aaaa-mm")&amp;"_"&amp;$B$2&amp;"_"&amp;C$3,tblAsistencias[],7,FALSE), VLOOKUP(TEXT($A8,"aaaa-mm")&amp;"_"&amp;$B$2&amp;"_"&amp;C$3,tblAsistencias[],6,FALSE)), "")</f>
        <v/>
      </c>
      <c r="D8" s="64" t="str">
        <f>IFERROR(IF(ISBLANK(VLOOKUP(TEXT($A8,"aaaa-mm")&amp;"_"&amp;$B$2&amp;"_"&amp;D$3,tblAsistencias[],6,FALSE)), VLOOKUP(TEXT($A8,"aaaa-mm")&amp;"_"&amp;$B$2&amp;"_"&amp;D$3,tblAsistencias[],7,FALSE), VLOOKUP(TEXT($A8,"aaaa-mm")&amp;"_"&amp;$B$2&amp;"_"&amp;D$3,tblAsistencias[],6,FALSE)), "")</f>
        <v/>
      </c>
      <c r="E8" s="64" t="str">
        <f>IFERROR(IF(ISBLANK(VLOOKUP(TEXT($A8,"aaaa-mm")&amp;"_"&amp;$B$2&amp;"_"&amp;E$3,tblAsistencias[],6,FALSE)), VLOOKUP(TEXT($A8,"aaaa-mm")&amp;"_"&amp;$B$2&amp;"_"&amp;E$3,tblAsistencias[],7,FALSE), VLOOKUP(TEXT($A8,"aaaa-mm")&amp;"_"&amp;$B$2&amp;"_"&amp;E$3,tblAsistencias[],6,FALSE)), "")</f>
        <v/>
      </c>
      <c r="F8" s="110" t="str">
        <f>IFERROR(IF(ISBLANK(VLOOKUP(TEXT($A8,"aaaa-mm")&amp;"_"&amp;$B$2&amp;"_"&amp;F$3,tblAsistencias[],6,FALSE)), VLOOKUP(TEXT($A8,"aaaa-mm")&amp;"_"&amp;$B$2&amp;"_"&amp;F$3,tblAsistencias[],7,FALSE), VLOOKUP(TEXT($A8,"aaaa-mm")&amp;"_"&amp;$B$2&amp;"_"&amp;F$3,tblAsistencias[],6,FALSE)), "")</f>
        <v/>
      </c>
      <c r="G8" s="109" t="str">
        <f>IFERROR(IF(ISBLANK(VLOOKUP(TEXT($A8,"aaaa-mm")&amp;"_"&amp;$G$2&amp;"_"&amp;G$3,tblAsistencias[],6,FALSE)), VLOOKUP(TEXT($A8,"aaaa-mm")&amp;"_"&amp;$G$2&amp;"_"&amp;G$3,tblAsistencias[],7,FALSE), VLOOKUP(TEXT($A8,"aaaa-mm")&amp;"_"&amp;$G$2&amp;"_"&amp;G$3,tblAsistencias[],6,FALSE)), "")</f>
        <v/>
      </c>
      <c r="H8" s="64" t="str">
        <f>IFERROR(IF(ISBLANK(VLOOKUP(TEXT($A8,"aaaa-mm")&amp;"_"&amp;$G$2&amp;"_"&amp;H$3,tblAsistencias[],6,FALSE)), VLOOKUP(TEXT($A8,"aaaa-mm")&amp;"_"&amp;$G$2&amp;"_"&amp;H$3,tblAsistencias[],7,FALSE), VLOOKUP(TEXT($A8,"aaaa-mm")&amp;"_"&amp;$G$2&amp;"_"&amp;H$3,tblAsistencias[],6,FALSE)), "")</f>
        <v/>
      </c>
      <c r="I8" s="64" t="str">
        <f>IFERROR(IF(ISBLANK(VLOOKUP(TEXT($A8,"aaaa-mm")&amp;"_"&amp;$G$2&amp;"_"&amp;I$3,tblAsistencias[],6,FALSE)), VLOOKUP(TEXT($A8,"aaaa-mm")&amp;"_"&amp;$G$2&amp;"_"&amp;I$3,tblAsistencias[],7,FALSE), VLOOKUP(TEXT($A8,"aaaa-mm")&amp;"_"&amp;$G$2&amp;"_"&amp;I$3,tblAsistencias[],6,FALSE)), "")</f>
        <v/>
      </c>
      <c r="J8" s="64" t="str">
        <f>IFERROR(IF(ISBLANK(VLOOKUP(TEXT($A8,"aaaa-mm")&amp;"_"&amp;$G$2&amp;"_"&amp;J$3,tblAsistencias[],6,FALSE)), VLOOKUP(TEXT($A8,"aaaa-mm")&amp;"_"&amp;$G$2&amp;"_"&amp;J$3,tblAsistencias[],7,FALSE), VLOOKUP(TEXT($A8,"aaaa-mm")&amp;"_"&amp;$G$2&amp;"_"&amp;J$3,tblAsistencias[],6,FALSE)), "")</f>
        <v/>
      </c>
      <c r="K8" s="110" t="str">
        <f>IFERROR(IF(ISBLANK(VLOOKUP(TEXT($A8,"aaaa-mm")&amp;"_"&amp;$G$2&amp;"_"&amp;K$3,tblAsistencias[],6,FALSE)), VLOOKUP(TEXT($A8,"aaaa-mm")&amp;"_"&amp;$G$2&amp;"_"&amp;K$3,tblAsistencias[],7,FALSE), VLOOKUP(TEXT($A8,"aaaa-mm")&amp;"_"&amp;$G$2&amp;"_"&amp;K$3,tblAsistencias[],6,FALSE)), "")</f>
        <v/>
      </c>
      <c r="L8" s="201"/>
    </row>
    <row r="9" spans="1:19" ht="15" x14ac:dyDescent="0.2">
      <c r="A9" s="114">
        <v>45627</v>
      </c>
      <c r="B9" s="109" t="str">
        <f>IFERROR(IF(ISBLANK(VLOOKUP(TEXT($A9,"aaaa-mm")&amp;"_"&amp;$B$2&amp;"_"&amp;B$3,tblAsistencias[],6,FALSE)), VLOOKUP(TEXT($A9,"aaaa-mm")&amp;"_"&amp;$B$2&amp;"_"&amp;B$3,tblAsistencias[],7,FALSE), VLOOKUP(TEXT($A9,"aaaa-mm")&amp;"_"&amp;$B$2&amp;"_"&amp;B$3,tblAsistencias[],6,FALSE)), "")</f>
        <v/>
      </c>
      <c r="C9" s="64" t="str">
        <f>IFERROR(IF(ISBLANK(VLOOKUP(TEXT($A9,"aaaa-mm")&amp;"_"&amp;$B$2&amp;"_"&amp;C$3,tblAsistencias[],6,FALSE)), VLOOKUP(TEXT($A9,"aaaa-mm")&amp;"_"&amp;$B$2&amp;"_"&amp;C$3,tblAsistencias[],7,FALSE), VLOOKUP(TEXT($A9,"aaaa-mm")&amp;"_"&amp;$B$2&amp;"_"&amp;C$3,tblAsistencias[],6,FALSE)), "")</f>
        <v/>
      </c>
      <c r="D9" s="64" t="str">
        <f>IFERROR(IF(ISBLANK(VLOOKUP(TEXT($A9,"aaaa-mm")&amp;"_"&amp;$B$2&amp;"_"&amp;D$3,tblAsistencias[],6,FALSE)), VLOOKUP(TEXT($A9,"aaaa-mm")&amp;"_"&amp;$B$2&amp;"_"&amp;D$3,tblAsistencias[],7,FALSE), VLOOKUP(TEXT($A9,"aaaa-mm")&amp;"_"&amp;$B$2&amp;"_"&amp;D$3,tblAsistencias[],6,FALSE)), "")</f>
        <v/>
      </c>
      <c r="E9" s="64" t="str">
        <f>IFERROR(IF(ISBLANK(VLOOKUP(TEXT($A9,"aaaa-mm")&amp;"_"&amp;$B$2&amp;"_"&amp;E$3,tblAsistencias[],6,FALSE)), VLOOKUP(TEXT($A9,"aaaa-mm")&amp;"_"&amp;$B$2&amp;"_"&amp;E$3,tblAsistencias[],7,FALSE), VLOOKUP(TEXT($A9,"aaaa-mm")&amp;"_"&amp;$B$2&amp;"_"&amp;E$3,tblAsistencias[],6,FALSE)), "")</f>
        <v/>
      </c>
      <c r="F9" s="110" t="str">
        <f>IFERROR(IF(ISBLANK(VLOOKUP(TEXT($A9,"aaaa-mm")&amp;"_"&amp;$B$2&amp;"_"&amp;F$3,tblAsistencias[],6,FALSE)), VLOOKUP(TEXT($A9,"aaaa-mm")&amp;"_"&amp;$B$2&amp;"_"&amp;F$3,tblAsistencias[],7,FALSE), VLOOKUP(TEXT($A9,"aaaa-mm")&amp;"_"&amp;$B$2&amp;"_"&amp;F$3,tblAsistencias[],6,FALSE)), "")</f>
        <v/>
      </c>
      <c r="G9" s="109" t="str">
        <f>IFERROR(IF(ISBLANK(VLOOKUP(TEXT($A9,"aaaa-mm")&amp;"_"&amp;$G$2&amp;"_"&amp;G$3,tblAsistencias[],6,FALSE)), VLOOKUP(TEXT($A9,"aaaa-mm")&amp;"_"&amp;$G$2&amp;"_"&amp;G$3,tblAsistencias[],7,FALSE), VLOOKUP(TEXT($A9,"aaaa-mm")&amp;"_"&amp;$G$2&amp;"_"&amp;G$3,tblAsistencias[],6,FALSE)), "")</f>
        <v/>
      </c>
      <c r="H9" s="64" t="str">
        <f>IFERROR(IF(ISBLANK(VLOOKUP(TEXT($A9,"aaaa-mm")&amp;"_"&amp;$G$2&amp;"_"&amp;H$3,tblAsistencias[],6,FALSE)), VLOOKUP(TEXT($A9,"aaaa-mm")&amp;"_"&amp;$G$2&amp;"_"&amp;H$3,tblAsistencias[],7,FALSE), VLOOKUP(TEXT($A9,"aaaa-mm")&amp;"_"&amp;$G$2&amp;"_"&amp;H$3,tblAsistencias[],6,FALSE)), "")</f>
        <v/>
      </c>
      <c r="I9" s="64" t="str">
        <f>IFERROR(IF(ISBLANK(VLOOKUP(TEXT($A9,"aaaa-mm")&amp;"_"&amp;$G$2&amp;"_"&amp;I$3,tblAsistencias[],6,FALSE)), VLOOKUP(TEXT($A9,"aaaa-mm")&amp;"_"&amp;$G$2&amp;"_"&amp;I$3,tblAsistencias[],7,FALSE), VLOOKUP(TEXT($A9,"aaaa-mm")&amp;"_"&amp;$G$2&amp;"_"&amp;I$3,tblAsistencias[],6,FALSE)), "")</f>
        <v/>
      </c>
      <c r="J9" s="64" t="str">
        <f>IFERROR(IF(ISBLANK(VLOOKUP(TEXT($A9,"aaaa-mm")&amp;"_"&amp;$G$2&amp;"_"&amp;J$3,tblAsistencias[],6,FALSE)), VLOOKUP(TEXT($A9,"aaaa-mm")&amp;"_"&amp;$G$2&amp;"_"&amp;J$3,tblAsistencias[],7,FALSE), VLOOKUP(TEXT($A9,"aaaa-mm")&amp;"_"&amp;$G$2&amp;"_"&amp;J$3,tblAsistencias[],6,FALSE)), "")</f>
        <v/>
      </c>
      <c r="K9" s="110" t="str">
        <f>IFERROR(IF(ISBLANK(VLOOKUP(TEXT($A9,"aaaa-mm")&amp;"_"&amp;$G$2&amp;"_"&amp;K$3,tblAsistencias[],6,FALSE)), VLOOKUP(TEXT($A9,"aaaa-mm")&amp;"_"&amp;$G$2&amp;"_"&amp;K$3,tblAsistencias[],7,FALSE), VLOOKUP(TEXT($A9,"aaaa-mm")&amp;"_"&amp;$G$2&amp;"_"&amp;K$3,tblAsistencias[],6,FALSE)), "")</f>
        <v/>
      </c>
      <c r="L9" s="201"/>
    </row>
    <row r="10" spans="1:19" ht="15" x14ac:dyDescent="0.2">
      <c r="A10" s="114">
        <v>45658</v>
      </c>
      <c r="B10" s="109" t="str">
        <f>IFERROR(IF(ISBLANK(VLOOKUP(TEXT($A10,"aaaa-mm")&amp;"_"&amp;$B$2&amp;"_"&amp;B$3,tblAsistencias[],6,FALSE)), VLOOKUP(TEXT($A10,"aaaa-mm")&amp;"_"&amp;$B$2&amp;"_"&amp;B$3,tblAsistencias[],7,FALSE), VLOOKUP(TEXT($A10,"aaaa-mm")&amp;"_"&amp;$B$2&amp;"_"&amp;B$3,tblAsistencias[],6,FALSE)), "")</f>
        <v/>
      </c>
      <c r="C10" s="64" t="str">
        <f>IFERROR(IF(ISBLANK(VLOOKUP(TEXT($A10,"aaaa-mm")&amp;"_"&amp;$B$2&amp;"_"&amp;C$3,tblAsistencias[],6,FALSE)), VLOOKUP(TEXT($A10,"aaaa-mm")&amp;"_"&amp;$B$2&amp;"_"&amp;C$3,tblAsistencias[],7,FALSE), VLOOKUP(TEXT($A10,"aaaa-mm")&amp;"_"&amp;$B$2&amp;"_"&amp;C$3,tblAsistencias[],6,FALSE)), "")</f>
        <v/>
      </c>
      <c r="D10" s="64" t="str">
        <f>IFERROR(IF(ISBLANK(VLOOKUP(TEXT($A10,"aaaa-mm")&amp;"_"&amp;$B$2&amp;"_"&amp;D$3,tblAsistencias[],6,FALSE)), VLOOKUP(TEXT($A10,"aaaa-mm")&amp;"_"&amp;$B$2&amp;"_"&amp;D$3,tblAsistencias[],7,FALSE), VLOOKUP(TEXT($A10,"aaaa-mm")&amp;"_"&amp;$B$2&amp;"_"&amp;D$3,tblAsistencias[],6,FALSE)), "")</f>
        <v/>
      </c>
      <c r="E10" s="64" t="str">
        <f>IFERROR(IF(ISBLANK(VLOOKUP(TEXT($A10,"aaaa-mm")&amp;"_"&amp;$B$2&amp;"_"&amp;E$3,tblAsistencias[],6,FALSE)), VLOOKUP(TEXT($A10,"aaaa-mm")&amp;"_"&amp;$B$2&amp;"_"&amp;E$3,tblAsistencias[],7,FALSE), VLOOKUP(TEXT($A10,"aaaa-mm")&amp;"_"&amp;$B$2&amp;"_"&amp;E$3,tblAsistencias[],6,FALSE)), "")</f>
        <v/>
      </c>
      <c r="F10" s="110" t="str">
        <f>IFERROR(IF(ISBLANK(VLOOKUP(TEXT($A10,"aaaa-mm")&amp;"_"&amp;$B$2&amp;"_"&amp;F$3,tblAsistencias[],6,FALSE)), VLOOKUP(TEXT($A10,"aaaa-mm")&amp;"_"&amp;$B$2&amp;"_"&amp;F$3,tblAsistencias[],7,FALSE), VLOOKUP(TEXT($A10,"aaaa-mm")&amp;"_"&amp;$B$2&amp;"_"&amp;F$3,tblAsistencias[],6,FALSE)), "")</f>
        <v/>
      </c>
      <c r="G10" s="109" t="str">
        <f>IFERROR(IF(ISBLANK(VLOOKUP(TEXT($A10,"aaaa-mm")&amp;"_"&amp;$G$2&amp;"_"&amp;G$3,tblAsistencias[],6,FALSE)), VLOOKUP(TEXT($A10,"aaaa-mm")&amp;"_"&amp;$G$2&amp;"_"&amp;G$3,tblAsistencias[],7,FALSE), VLOOKUP(TEXT($A10,"aaaa-mm")&amp;"_"&amp;$G$2&amp;"_"&amp;G$3,tblAsistencias[],6,FALSE)), "")</f>
        <v/>
      </c>
      <c r="H10" s="64" t="str">
        <f>IFERROR(IF(ISBLANK(VLOOKUP(TEXT($A10,"aaaa-mm")&amp;"_"&amp;$G$2&amp;"_"&amp;H$3,tblAsistencias[],6,FALSE)), VLOOKUP(TEXT($A10,"aaaa-mm")&amp;"_"&amp;$G$2&amp;"_"&amp;H$3,tblAsistencias[],7,FALSE), VLOOKUP(TEXT($A10,"aaaa-mm")&amp;"_"&amp;$G$2&amp;"_"&amp;H$3,tblAsistencias[],6,FALSE)), "")</f>
        <v/>
      </c>
      <c r="I10" s="64" t="str">
        <f>IFERROR(IF(ISBLANK(VLOOKUP(TEXT($A10,"aaaa-mm")&amp;"_"&amp;$G$2&amp;"_"&amp;I$3,tblAsistencias[],6,FALSE)), VLOOKUP(TEXT($A10,"aaaa-mm")&amp;"_"&amp;$G$2&amp;"_"&amp;I$3,tblAsistencias[],7,FALSE), VLOOKUP(TEXT($A10,"aaaa-mm")&amp;"_"&amp;$G$2&amp;"_"&amp;I$3,tblAsistencias[],6,FALSE)), "")</f>
        <v/>
      </c>
      <c r="J10" s="64" t="str">
        <f>IFERROR(IF(ISBLANK(VLOOKUP(TEXT($A10,"aaaa-mm")&amp;"_"&amp;$G$2&amp;"_"&amp;J$3,tblAsistencias[],6,FALSE)), VLOOKUP(TEXT($A10,"aaaa-mm")&amp;"_"&amp;$G$2&amp;"_"&amp;J$3,tblAsistencias[],7,FALSE), VLOOKUP(TEXT($A10,"aaaa-mm")&amp;"_"&amp;$G$2&amp;"_"&amp;J$3,tblAsistencias[],6,FALSE)), "")</f>
        <v/>
      </c>
      <c r="K10" s="110" t="str">
        <f>IFERROR(IF(ISBLANK(VLOOKUP(TEXT($A10,"aaaa-mm")&amp;"_"&amp;$G$2&amp;"_"&amp;K$3,tblAsistencias[],6,FALSE)), VLOOKUP(TEXT($A10,"aaaa-mm")&amp;"_"&amp;$G$2&amp;"_"&amp;K$3,tblAsistencias[],7,FALSE), VLOOKUP(TEXT($A10,"aaaa-mm")&amp;"_"&amp;$G$2&amp;"_"&amp;K$3,tblAsistencias[],6,FALSE)), "")</f>
        <v/>
      </c>
      <c r="L10" s="201"/>
    </row>
    <row r="11" spans="1:19" ht="15" x14ac:dyDescent="0.2">
      <c r="A11" s="114">
        <v>45689</v>
      </c>
      <c r="B11" s="109" t="str">
        <f>IFERROR(IF(ISBLANK(VLOOKUP(TEXT($A11,"aaaa-mm")&amp;"_"&amp;$B$2&amp;"_"&amp;B$3,tblAsistencias[],6,FALSE)), VLOOKUP(TEXT($A11,"aaaa-mm")&amp;"_"&amp;$B$2&amp;"_"&amp;B$3,tblAsistencias[],7,FALSE), VLOOKUP(TEXT($A11,"aaaa-mm")&amp;"_"&amp;$B$2&amp;"_"&amp;B$3,tblAsistencias[],6,FALSE)), "")</f>
        <v/>
      </c>
      <c r="C11" s="64" t="str">
        <f>IFERROR(IF(ISBLANK(VLOOKUP(TEXT($A11,"aaaa-mm")&amp;"_"&amp;$B$2&amp;"_"&amp;C$3,tblAsistencias[],6,FALSE)), VLOOKUP(TEXT($A11,"aaaa-mm")&amp;"_"&amp;$B$2&amp;"_"&amp;C$3,tblAsistencias[],7,FALSE), VLOOKUP(TEXT($A11,"aaaa-mm")&amp;"_"&amp;$B$2&amp;"_"&amp;C$3,tblAsistencias[],6,FALSE)), "")</f>
        <v/>
      </c>
      <c r="D11" s="64" t="str">
        <f>IFERROR(IF(ISBLANK(VLOOKUP(TEXT($A11,"aaaa-mm")&amp;"_"&amp;$B$2&amp;"_"&amp;D$3,tblAsistencias[],6,FALSE)), VLOOKUP(TEXT($A11,"aaaa-mm")&amp;"_"&amp;$B$2&amp;"_"&amp;D$3,tblAsistencias[],7,FALSE), VLOOKUP(TEXT($A11,"aaaa-mm")&amp;"_"&amp;$B$2&amp;"_"&amp;D$3,tblAsistencias[],6,FALSE)), "")</f>
        <v/>
      </c>
      <c r="E11" s="64" t="str">
        <f>IFERROR(IF(ISBLANK(VLOOKUP(TEXT($A11,"aaaa-mm")&amp;"_"&amp;$B$2&amp;"_"&amp;E$3,tblAsistencias[],6,FALSE)), VLOOKUP(TEXT($A11,"aaaa-mm")&amp;"_"&amp;$B$2&amp;"_"&amp;E$3,tblAsistencias[],7,FALSE), VLOOKUP(TEXT($A11,"aaaa-mm")&amp;"_"&amp;$B$2&amp;"_"&amp;E$3,tblAsistencias[],6,FALSE)), "")</f>
        <v/>
      </c>
      <c r="F11" s="110" t="str">
        <f>IFERROR(IF(ISBLANK(VLOOKUP(TEXT($A11,"aaaa-mm")&amp;"_"&amp;$B$2&amp;"_"&amp;F$3,tblAsistencias[],6,FALSE)), VLOOKUP(TEXT($A11,"aaaa-mm")&amp;"_"&amp;$B$2&amp;"_"&amp;F$3,tblAsistencias[],7,FALSE), VLOOKUP(TEXT($A11,"aaaa-mm")&amp;"_"&amp;$B$2&amp;"_"&amp;F$3,tblAsistencias[],6,FALSE)), "")</f>
        <v/>
      </c>
      <c r="G11" s="109" t="str">
        <f>IFERROR(IF(ISBLANK(VLOOKUP(TEXT($A11,"aaaa-mm")&amp;"_"&amp;$G$2&amp;"_"&amp;G$3,tblAsistencias[],6,FALSE)), VLOOKUP(TEXT($A11,"aaaa-mm")&amp;"_"&amp;$G$2&amp;"_"&amp;G$3,tblAsistencias[],7,FALSE), VLOOKUP(TEXT($A11,"aaaa-mm")&amp;"_"&amp;$G$2&amp;"_"&amp;G$3,tblAsistencias[],6,FALSE)), "")</f>
        <v/>
      </c>
      <c r="H11" s="64" t="str">
        <f>IFERROR(IF(ISBLANK(VLOOKUP(TEXT($A11,"aaaa-mm")&amp;"_"&amp;$G$2&amp;"_"&amp;H$3,tblAsistencias[],6,FALSE)), VLOOKUP(TEXT($A11,"aaaa-mm")&amp;"_"&amp;$G$2&amp;"_"&amp;H$3,tblAsistencias[],7,FALSE), VLOOKUP(TEXT($A11,"aaaa-mm")&amp;"_"&amp;$G$2&amp;"_"&amp;H$3,tblAsistencias[],6,FALSE)), "")</f>
        <v/>
      </c>
      <c r="I11" s="64" t="str">
        <f>IFERROR(IF(ISBLANK(VLOOKUP(TEXT($A11,"aaaa-mm")&amp;"_"&amp;$G$2&amp;"_"&amp;I$3,tblAsistencias[],6,FALSE)), VLOOKUP(TEXT($A11,"aaaa-mm")&amp;"_"&amp;$G$2&amp;"_"&amp;I$3,tblAsistencias[],7,FALSE), VLOOKUP(TEXT($A11,"aaaa-mm")&amp;"_"&amp;$G$2&amp;"_"&amp;I$3,tblAsistencias[],6,FALSE)), "")</f>
        <v/>
      </c>
      <c r="J11" s="64" t="str">
        <f>IFERROR(IF(ISBLANK(VLOOKUP(TEXT($A11,"aaaa-mm")&amp;"_"&amp;$G$2&amp;"_"&amp;J$3,tblAsistencias[],6,FALSE)), VLOOKUP(TEXT($A11,"aaaa-mm")&amp;"_"&amp;$G$2&amp;"_"&amp;J$3,tblAsistencias[],7,FALSE), VLOOKUP(TEXT($A11,"aaaa-mm")&amp;"_"&amp;$G$2&amp;"_"&amp;J$3,tblAsistencias[],6,FALSE)), "")</f>
        <v/>
      </c>
      <c r="K11" s="110" t="str">
        <f>IFERROR(IF(ISBLANK(VLOOKUP(TEXT($A11,"aaaa-mm")&amp;"_"&amp;$G$2&amp;"_"&amp;K$3,tblAsistencias[],6,FALSE)), VLOOKUP(TEXT($A11,"aaaa-mm")&amp;"_"&amp;$G$2&amp;"_"&amp;K$3,tblAsistencias[],7,FALSE), VLOOKUP(TEXT($A11,"aaaa-mm")&amp;"_"&amp;$G$2&amp;"_"&amp;K$3,tblAsistencias[],6,FALSE)), "")</f>
        <v/>
      </c>
      <c r="L11" s="201"/>
    </row>
    <row r="12" spans="1:19" ht="15" x14ac:dyDescent="0.2">
      <c r="A12" s="114">
        <v>45717</v>
      </c>
      <c r="B12" s="109" t="str">
        <f>IFERROR(IF(ISBLANK(VLOOKUP(TEXT($A12,"aaaa-mm")&amp;"_"&amp;$B$2&amp;"_"&amp;B$3,tblAsistencias[],6,FALSE)), VLOOKUP(TEXT($A12,"aaaa-mm")&amp;"_"&amp;$B$2&amp;"_"&amp;B$3,tblAsistencias[],7,FALSE), VLOOKUP(TEXT($A12,"aaaa-mm")&amp;"_"&amp;$B$2&amp;"_"&amp;B$3,tblAsistencias[],6,FALSE)), "")</f>
        <v/>
      </c>
      <c r="C12" s="64" t="str">
        <f>IFERROR(IF(ISBLANK(VLOOKUP(TEXT($A12,"aaaa-mm")&amp;"_"&amp;$B$2&amp;"_"&amp;C$3,tblAsistencias[],6,FALSE)), VLOOKUP(TEXT($A12,"aaaa-mm")&amp;"_"&amp;$B$2&amp;"_"&amp;C$3,tblAsistencias[],7,FALSE), VLOOKUP(TEXT($A12,"aaaa-mm")&amp;"_"&amp;$B$2&amp;"_"&amp;C$3,tblAsistencias[],6,FALSE)), "")</f>
        <v/>
      </c>
      <c r="D12" s="64" t="str">
        <f>IFERROR(IF(ISBLANK(VLOOKUP(TEXT($A12,"aaaa-mm")&amp;"_"&amp;$B$2&amp;"_"&amp;D$3,tblAsistencias[],6,FALSE)), VLOOKUP(TEXT($A12,"aaaa-mm")&amp;"_"&amp;$B$2&amp;"_"&amp;D$3,tblAsistencias[],7,FALSE), VLOOKUP(TEXT($A12,"aaaa-mm")&amp;"_"&amp;$B$2&amp;"_"&amp;D$3,tblAsistencias[],6,FALSE)), "")</f>
        <v/>
      </c>
      <c r="E12" s="64" t="str">
        <f>IFERROR(IF(ISBLANK(VLOOKUP(TEXT($A12,"aaaa-mm")&amp;"_"&amp;$B$2&amp;"_"&amp;E$3,tblAsistencias[],6,FALSE)), VLOOKUP(TEXT($A12,"aaaa-mm")&amp;"_"&amp;$B$2&amp;"_"&amp;E$3,tblAsistencias[],7,FALSE), VLOOKUP(TEXT($A12,"aaaa-mm")&amp;"_"&amp;$B$2&amp;"_"&amp;E$3,tblAsistencias[],6,FALSE)), "")</f>
        <v/>
      </c>
      <c r="F12" s="110" t="str">
        <f>IFERROR(IF(ISBLANK(VLOOKUP(TEXT($A12,"aaaa-mm")&amp;"_"&amp;$B$2&amp;"_"&amp;F$3,tblAsistencias[],6,FALSE)), VLOOKUP(TEXT($A12,"aaaa-mm")&amp;"_"&amp;$B$2&amp;"_"&amp;F$3,tblAsistencias[],7,FALSE), VLOOKUP(TEXT($A12,"aaaa-mm")&amp;"_"&amp;$B$2&amp;"_"&amp;F$3,tblAsistencias[],6,FALSE)), "")</f>
        <v/>
      </c>
      <c r="G12" s="109" t="str">
        <f>IFERROR(IF(ISBLANK(VLOOKUP(TEXT($A12,"aaaa-mm")&amp;"_"&amp;$G$2&amp;"_"&amp;G$3,tblAsistencias[],6,FALSE)), VLOOKUP(TEXT($A12,"aaaa-mm")&amp;"_"&amp;$G$2&amp;"_"&amp;G$3,tblAsistencias[],7,FALSE), VLOOKUP(TEXT($A12,"aaaa-mm")&amp;"_"&amp;$G$2&amp;"_"&amp;G$3,tblAsistencias[],6,FALSE)), "")</f>
        <v/>
      </c>
      <c r="H12" s="64" t="str">
        <f>IFERROR(IF(ISBLANK(VLOOKUP(TEXT($A12,"aaaa-mm")&amp;"_"&amp;$G$2&amp;"_"&amp;H$3,tblAsistencias[],6,FALSE)), VLOOKUP(TEXT($A12,"aaaa-mm")&amp;"_"&amp;$G$2&amp;"_"&amp;H$3,tblAsistencias[],7,FALSE), VLOOKUP(TEXT($A12,"aaaa-mm")&amp;"_"&amp;$G$2&amp;"_"&amp;H$3,tblAsistencias[],6,FALSE)), "")</f>
        <v/>
      </c>
      <c r="I12" s="64" t="str">
        <f>IFERROR(IF(ISBLANK(VLOOKUP(TEXT($A12,"aaaa-mm")&amp;"_"&amp;$G$2&amp;"_"&amp;I$3,tblAsistencias[],6,FALSE)), VLOOKUP(TEXT($A12,"aaaa-mm")&amp;"_"&amp;$G$2&amp;"_"&amp;I$3,tblAsistencias[],7,FALSE), VLOOKUP(TEXT($A12,"aaaa-mm")&amp;"_"&amp;$G$2&amp;"_"&amp;I$3,tblAsistencias[],6,FALSE)), "")</f>
        <v/>
      </c>
      <c r="J12" s="64" t="str">
        <f>IFERROR(IF(ISBLANK(VLOOKUP(TEXT($A12,"aaaa-mm")&amp;"_"&amp;$G$2&amp;"_"&amp;J$3,tblAsistencias[],6,FALSE)), VLOOKUP(TEXT($A12,"aaaa-mm")&amp;"_"&amp;$G$2&amp;"_"&amp;J$3,tblAsistencias[],7,FALSE), VLOOKUP(TEXT($A12,"aaaa-mm")&amp;"_"&amp;$G$2&amp;"_"&amp;J$3,tblAsistencias[],6,FALSE)), "")</f>
        <v/>
      </c>
      <c r="K12" s="110" t="str">
        <f>IFERROR(IF(ISBLANK(VLOOKUP(TEXT($A12,"aaaa-mm")&amp;"_"&amp;$G$2&amp;"_"&amp;K$3,tblAsistencias[],6,FALSE)), VLOOKUP(TEXT($A12,"aaaa-mm")&amp;"_"&amp;$G$2&amp;"_"&amp;K$3,tblAsistencias[],7,FALSE), VLOOKUP(TEXT($A12,"aaaa-mm")&amp;"_"&amp;$G$2&amp;"_"&amp;K$3,tblAsistencias[],6,FALSE)), "")</f>
        <v/>
      </c>
      <c r="L12" s="201"/>
    </row>
    <row r="13" spans="1:19" ht="15" x14ac:dyDescent="0.2">
      <c r="A13" s="114">
        <v>45748</v>
      </c>
      <c r="B13" s="109" t="str">
        <f>IFERROR(IF(ISBLANK(VLOOKUP(TEXT($A13,"aaaa-mm")&amp;"_"&amp;$B$2&amp;"_"&amp;B$3,tblAsistencias[],6,FALSE)), VLOOKUP(TEXT($A13,"aaaa-mm")&amp;"_"&amp;$B$2&amp;"_"&amp;B$3,tblAsistencias[],7,FALSE), VLOOKUP(TEXT($A13,"aaaa-mm")&amp;"_"&amp;$B$2&amp;"_"&amp;B$3,tblAsistencias[],6,FALSE)), "")</f>
        <v/>
      </c>
      <c r="C13" s="64" t="str">
        <f>IFERROR(IF(ISBLANK(VLOOKUP(TEXT($A13,"aaaa-mm")&amp;"_"&amp;$B$2&amp;"_"&amp;C$3,tblAsistencias[],6,FALSE)), VLOOKUP(TEXT($A13,"aaaa-mm")&amp;"_"&amp;$B$2&amp;"_"&amp;C$3,tblAsistencias[],7,FALSE), VLOOKUP(TEXT($A13,"aaaa-mm")&amp;"_"&amp;$B$2&amp;"_"&amp;C$3,tblAsistencias[],6,FALSE)), "")</f>
        <v/>
      </c>
      <c r="D13" s="64" t="str">
        <f>IFERROR(IF(ISBLANK(VLOOKUP(TEXT($A13,"aaaa-mm")&amp;"_"&amp;$B$2&amp;"_"&amp;D$3,tblAsistencias[],6,FALSE)), VLOOKUP(TEXT($A13,"aaaa-mm")&amp;"_"&amp;$B$2&amp;"_"&amp;D$3,tblAsistencias[],7,FALSE), VLOOKUP(TEXT($A13,"aaaa-mm")&amp;"_"&amp;$B$2&amp;"_"&amp;D$3,tblAsistencias[],6,FALSE)), "")</f>
        <v/>
      </c>
      <c r="E13" s="64" t="str">
        <f>IFERROR(IF(ISBLANK(VLOOKUP(TEXT($A13,"aaaa-mm")&amp;"_"&amp;$B$2&amp;"_"&amp;E$3,tblAsistencias[],6,FALSE)), VLOOKUP(TEXT($A13,"aaaa-mm")&amp;"_"&amp;$B$2&amp;"_"&amp;E$3,tblAsistencias[],7,FALSE), VLOOKUP(TEXT($A13,"aaaa-mm")&amp;"_"&amp;$B$2&amp;"_"&amp;E$3,tblAsistencias[],6,FALSE)), "")</f>
        <v/>
      </c>
      <c r="F13" s="110" t="str">
        <f>IFERROR(IF(ISBLANK(VLOOKUP(TEXT($A13,"aaaa-mm")&amp;"_"&amp;$B$2&amp;"_"&amp;F$3,tblAsistencias[],6,FALSE)), VLOOKUP(TEXT($A13,"aaaa-mm")&amp;"_"&amp;$B$2&amp;"_"&amp;F$3,tblAsistencias[],7,FALSE), VLOOKUP(TEXT($A13,"aaaa-mm")&amp;"_"&amp;$B$2&amp;"_"&amp;F$3,tblAsistencias[],6,FALSE)), "")</f>
        <v/>
      </c>
      <c r="G13" s="109" t="str">
        <f>IFERROR(IF(ISBLANK(VLOOKUP(TEXT($A13,"aaaa-mm")&amp;"_"&amp;$G$2&amp;"_"&amp;G$3,tblAsistencias[],6,FALSE)), VLOOKUP(TEXT($A13,"aaaa-mm")&amp;"_"&amp;$G$2&amp;"_"&amp;G$3,tblAsistencias[],7,FALSE), VLOOKUP(TEXT($A13,"aaaa-mm")&amp;"_"&amp;$G$2&amp;"_"&amp;G$3,tblAsistencias[],6,FALSE)), "")</f>
        <v/>
      </c>
      <c r="H13" s="64" t="str">
        <f>IFERROR(IF(ISBLANK(VLOOKUP(TEXT($A13,"aaaa-mm")&amp;"_"&amp;$G$2&amp;"_"&amp;H$3,tblAsistencias[],6,FALSE)), VLOOKUP(TEXT($A13,"aaaa-mm")&amp;"_"&amp;$G$2&amp;"_"&amp;H$3,tblAsistencias[],7,FALSE), VLOOKUP(TEXT($A13,"aaaa-mm")&amp;"_"&amp;$G$2&amp;"_"&amp;H$3,tblAsistencias[],6,FALSE)), "")</f>
        <v/>
      </c>
      <c r="I13" s="64" t="str">
        <f>IFERROR(IF(ISBLANK(VLOOKUP(TEXT($A13,"aaaa-mm")&amp;"_"&amp;$G$2&amp;"_"&amp;I$3,tblAsistencias[],6,FALSE)), VLOOKUP(TEXT($A13,"aaaa-mm")&amp;"_"&amp;$G$2&amp;"_"&amp;I$3,tblAsistencias[],7,FALSE), VLOOKUP(TEXT($A13,"aaaa-mm")&amp;"_"&amp;$G$2&amp;"_"&amp;I$3,tblAsistencias[],6,FALSE)), "")</f>
        <v/>
      </c>
      <c r="J13" s="64" t="str">
        <f>IFERROR(IF(ISBLANK(VLOOKUP(TEXT($A13,"aaaa-mm")&amp;"_"&amp;$G$2&amp;"_"&amp;J$3,tblAsistencias[],6,FALSE)), VLOOKUP(TEXT($A13,"aaaa-mm")&amp;"_"&amp;$G$2&amp;"_"&amp;J$3,tblAsistencias[],7,FALSE), VLOOKUP(TEXT($A13,"aaaa-mm")&amp;"_"&amp;$G$2&amp;"_"&amp;J$3,tblAsistencias[],6,FALSE)), "")</f>
        <v/>
      </c>
      <c r="K13" s="110" t="str">
        <f>IFERROR(IF(ISBLANK(VLOOKUP(TEXT($A13,"aaaa-mm")&amp;"_"&amp;$G$2&amp;"_"&amp;K$3,tblAsistencias[],6,FALSE)), VLOOKUP(TEXT($A13,"aaaa-mm")&amp;"_"&amp;$G$2&amp;"_"&amp;K$3,tblAsistencias[],7,FALSE), VLOOKUP(TEXT($A13,"aaaa-mm")&amp;"_"&amp;$G$2&amp;"_"&amp;K$3,tblAsistencias[],6,FALSE)), "")</f>
        <v/>
      </c>
      <c r="L13" s="201"/>
    </row>
    <row r="14" spans="1:19" ht="15" x14ac:dyDescent="0.2">
      <c r="A14" s="114">
        <v>45778</v>
      </c>
      <c r="B14" s="109" t="str">
        <f>IFERROR(IF(ISBLANK(VLOOKUP(TEXT($A14,"aaaa-mm")&amp;"_"&amp;$B$2&amp;"_"&amp;B$3,tblAsistencias[],6,FALSE)), VLOOKUP(TEXT($A14,"aaaa-mm")&amp;"_"&amp;$B$2&amp;"_"&amp;B$3,tblAsistencias[],7,FALSE), VLOOKUP(TEXT($A14,"aaaa-mm")&amp;"_"&amp;$B$2&amp;"_"&amp;B$3,tblAsistencias[],6,FALSE)), "")</f>
        <v/>
      </c>
      <c r="C14" s="64" t="str">
        <f>IFERROR(IF(ISBLANK(VLOOKUP(TEXT($A14,"aaaa-mm")&amp;"_"&amp;$B$2&amp;"_"&amp;C$3,tblAsistencias[],6,FALSE)), VLOOKUP(TEXT($A14,"aaaa-mm")&amp;"_"&amp;$B$2&amp;"_"&amp;C$3,tblAsistencias[],7,FALSE), VLOOKUP(TEXT($A14,"aaaa-mm")&amp;"_"&amp;$B$2&amp;"_"&amp;C$3,tblAsistencias[],6,FALSE)), "")</f>
        <v/>
      </c>
      <c r="D14" s="64" t="str">
        <f>IFERROR(IF(ISBLANK(VLOOKUP(TEXT($A14,"aaaa-mm")&amp;"_"&amp;$B$2&amp;"_"&amp;D$3,tblAsistencias[],6,FALSE)), VLOOKUP(TEXT($A14,"aaaa-mm")&amp;"_"&amp;$B$2&amp;"_"&amp;D$3,tblAsistencias[],7,FALSE), VLOOKUP(TEXT($A14,"aaaa-mm")&amp;"_"&amp;$B$2&amp;"_"&amp;D$3,tblAsistencias[],6,FALSE)), "")</f>
        <v/>
      </c>
      <c r="E14" s="64" t="str">
        <f>IFERROR(IF(ISBLANK(VLOOKUP(TEXT($A14,"aaaa-mm")&amp;"_"&amp;$B$2&amp;"_"&amp;E$3,tblAsistencias[],6,FALSE)), VLOOKUP(TEXT($A14,"aaaa-mm")&amp;"_"&amp;$B$2&amp;"_"&amp;E$3,tblAsistencias[],7,FALSE), VLOOKUP(TEXT($A14,"aaaa-mm")&amp;"_"&amp;$B$2&amp;"_"&amp;E$3,tblAsistencias[],6,FALSE)), "")</f>
        <v/>
      </c>
      <c r="F14" s="110" t="str">
        <f>IFERROR(IF(ISBLANK(VLOOKUP(TEXT($A14,"aaaa-mm")&amp;"_"&amp;$B$2&amp;"_"&amp;F$3,tblAsistencias[],6,FALSE)), VLOOKUP(TEXT($A14,"aaaa-mm")&amp;"_"&amp;$B$2&amp;"_"&amp;F$3,tblAsistencias[],7,FALSE), VLOOKUP(TEXT($A14,"aaaa-mm")&amp;"_"&amp;$B$2&amp;"_"&amp;F$3,tblAsistencias[],6,FALSE)), "")</f>
        <v/>
      </c>
      <c r="G14" s="109" t="str">
        <f>IFERROR(IF(ISBLANK(VLOOKUP(TEXT($A14,"aaaa-mm")&amp;"_"&amp;$G$2&amp;"_"&amp;G$3,tblAsistencias[],6,FALSE)), VLOOKUP(TEXT($A14,"aaaa-mm")&amp;"_"&amp;$G$2&amp;"_"&amp;G$3,tblAsistencias[],7,FALSE), VLOOKUP(TEXT($A14,"aaaa-mm")&amp;"_"&amp;$G$2&amp;"_"&amp;G$3,tblAsistencias[],6,FALSE)), "")</f>
        <v/>
      </c>
      <c r="H14" s="64" t="str">
        <f>IFERROR(IF(ISBLANK(VLOOKUP(TEXT($A14,"aaaa-mm")&amp;"_"&amp;$G$2&amp;"_"&amp;H$3,tblAsistencias[],6,FALSE)), VLOOKUP(TEXT($A14,"aaaa-mm")&amp;"_"&amp;$G$2&amp;"_"&amp;H$3,tblAsistencias[],7,FALSE), VLOOKUP(TEXT($A14,"aaaa-mm")&amp;"_"&amp;$G$2&amp;"_"&amp;H$3,tblAsistencias[],6,FALSE)), "")</f>
        <v/>
      </c>
      <c r="I14" s="64" t="str">
        <f>IFERROR(IF(ISBLANK(VLOOKUP(TEXT($A14,"aaaa-mm")&amp;"_"&amp;$G$2&amp;"_"&amp;I$3,tblAsistencias[],6,FALSE)), VLOOKUP(TEXT($A14,"aaaa-mm")&amp;"_"&amp;$G$2&amp;"_"&amp;I$3,tblAsistencias[],7,FALSE), VLOOKUP(TEXT($A14,"aaaa-mm")&amp;"_"&amp;$G$2&amp;"_"&amp;I$3,tblAsistencias[],6,FALSE)), "")</f>
        <v/>
      </c>
      <c r="J14" s="64" t="str">
        <f>IFERROR(IF(ISBLANK(VLOOKUP(TEXT($A14,"aaaa-mm")&amp;"_"&amp;$G$2&amp;"_"&amp;J$3,tblAsistencias[],6,FALSE)), VLOOKUP(TEXT($A14,"aaaa-mm")&amp;"_"&amp;$G$2&amp;"_"&amp;J$3,tblAsistencias[],7,FALSE), VLOOKUP(TEXT($A14,"aaaa-mm")&amp;"_"&amp;$G$2&amp;"_"&amp;J$3,tblAsistencias[],6,FALSE)), "")</f>
        <v/>
      </c>
      <c r="K14" s="110" t="str">
        <f>IFERROR(IF(ISBLANK(VLOOKUP(TEXT($A14,"aaaa-mm")&amp;"_"&amp;$G$2&amp;"_"&amp;K$3,tblAsistencias[],6,FALSE)), VLOOKUP(TEXT($A14,"aaaa-mm")&amp;"_"&amp;$G$2&amp;"_"&amp;K$3,tblAsistencias[],7,FALSE), VLOOKUP(TEXT($A14,"aaaa-mm")&amp;"_"&amp;$G$2&amp;"_"&amp;K$3,tblAsistencias[],6,FALSE)), "")</f>
        <v/>
      </c>
      <c r="L14" s="201"/>
    </row>
    <row r="15" spans="1:19" ht="15" x14ac:dyDescent="0.2">
      <c r="A15" s="114">
        <v>45809</v>
      </c>
      <c r="B15" s="109" t="str">
        <f>IFERROR(IF(ISBLANK(VLOOKUP(TEXT($A15,"aaaa-mm")&amp;"_"&amp;$B$2&amp;"_"&amp;B$3,tblAsistencias[],6,FALSE)), VLOOKUP(TEXT($A15,"aaaa-mm")&amp;"_"&amp;$B$2&amp;"_"&amp;B$3,tblAsistencias[],7,FALSE), VLOOKUP(TEXT($A15,"aaaa-mm")&amp;"_"&amp;$B$2&amp;"_"&amp;B$3,tblAsistencias[],6,FALSE)), "")</f>
        <v/>
      </c>
      <c r="C15" s="64" t="str">
        <f>IFERROR(IF(ISBLANK(VLOOKUP(TEXT($A15,"aaaa-mm")&amp;"_"&amp;$B$2&amp;"_"&amp;C$3,tblAsistencias[],6,FALSE)), VLOOKUP(TEXT($A15,"aaaa-mm")&amp;"_"&amp;$B$2&amp;"_"&amp;C$3,tblAsistencias[],7,FALSE), VLOOKUP(TEXT($A15,"aaaa-mm")&amp;"_"&amp;$B$2&amp;"_"&amp;C$3,tblAsistencias[],6,FALSE)), "")</f>
        <v/>
      </c>
      <c r="D15" s="64" t="str">
        <f>IFERROR(IF(ISBLANK(VLOOKUP(TEXT($A15,"aaaa-mm")&amp;"_"&amp;$B$2&amp;"_"&amp;D$3,tblAsistencias[],6,FALSE)), VLOOKUP(TEXT($A15,"aaaa-mm")&amp;"_"&amp;$B$2&amp;"_"&amp;D$3,tblAsistencias[],7,FALSE), VLOOKUP(TEXT($A15,"aaaa-mm")&amp;"_"&amp;$B$2&amp;"_"&amp;D$3,tblAsistencias[],6,FALSE)), "")</f>
        <v/>
      </c>
      <c r="E15" s="64" t="str">
        <f>IFERROR(IF(ISBLANK(VLOOKUP(TEXT($A15,"aaaa-mm")&amp;"_"&amp;$B$2&amp;"_"&amp;E$3,tblAsistencias[],6,FALSE)), VLOOKUP(TEXT($A15,"aaaa-mm")&amp;"_"&amp;$B$2&amp;"_"&amp;E$3,tblAsistencias[],7,FALSE), VLOOKUP(TEXT($A15,"aaaa-mm")&amp;"_"&amp;$B$2&amp;"_"&amp;E$3,tblAsistencias[],6,FALSE)), "")</f>
        <v/>
      </c>
      <c r="F15" s="110" t="str">
        <f>IFERROR(IF(ISBLANK(VLOOKUP(TEXT($A15,"aaaa-mm")&amp;"_"&amp;$B$2&amp;"_"&amp;F$3,tblAsistencias[],6,FALSE)), VLOOKUP(TEXT($A15,"aaaa-mm")&amp;"_"&amp;$B$2&amp;"_"&amp;F$3,tblAsistencias[],7,FALSE), VLOOKUP(TEXT($A15,"aaaa-mm")&amp;"_"&amp;$B$2&amp;"_"&amp;F$3,tblAsistencias[],6,FALSE)), "")</f>
        <v/>
      </c>
      <c r="G15" s="109" t="str">
        <f>IFERROR(IF(ISBLANK(VLOOKUP(TEXT($A15,"aaaa-mm")&amp;"_"&amp;$G$2&amp;"_"&amp;G$3,tblAsistencias[],6,FALSE)), VLOOKUP(TEXT($A15,"aaaa-mm")&amp;"_"&amp;$G$2&amp;"_"&amp;G$3,tblAsistencias[],7,FALSE), VLOOKUP(TEXT($A15,"aaaa-mm")&amp;"_"&amp;$G$2&amp;"_"&amp;G$3,tblAsistencias[],6,FALSE)), "")</f>
        <v/>
      </c>
      <c r="H15" s="64" t="str">
        <f>IFERROR(IF(ISBLANK(VLOOKUP(TEXT($A15,"aaaa-mm")&amp;"_"&amp;$G$2&amp;"_"&amp;H$3,tblAsistencias[],6,FALSE)), VLOOKUP(TEXT($A15,"aaaa-mm")&amp;"_"&amp;$G$2&amp;"_"&amp;H$3,tblAsistencias[],7,FALSE), VLOOKUP(TEXT($A15,"aaaa-mm")&amp;"_"&amp;$G$2&amp;"_"&amp;H$3,tblAsistencias[],6,FALSE)), "")</f>
        <v/>
      </c>
      <c r="I15" s="64" t="str">
        <f>IFERROR(IF(ISBLANK(VLOOKUP(TEXT($A15,"aaaa-mm")&amp;"_"&amp;$G$2&amp;"_"&amp;I$3,tblAsistencias[],6,FALSE)), VLOOKUP(TEXT($A15,"aaaa-mm")&amp;"_"&amp;$G$2&amp;"_"&amp;I$3,tblAsistencias[],7,FALSE), VLOOKUP(TEXT($A15,"aaaa-mm")&amp;"_"&amp;$G$2&amp;"_"&amp;I$3,tblAsistencias[],6,FALSE)), "")</f>
        <v/>
      </c>
      <c r="J15" s="64" t="str">
        <f>IFERROR(IF(ISBLANK(VLOOKUP(TEXT($A15,"aaaa-mm")&amp;"_"&amp;$G$2&amp;"_"&amp;J$3,tblAsistencias[],6,FALSE)), VLOOKUP(TEXT($A15,"aaaa-mm")&amp;"_"&amp;$G$2&amp;"_"&amp;J$3,tblAsistencias[],7,FALSE), VLOOKUP(TEXT($A15,"aaaa-mm")&amp;"_"&amp;$G$2&amp;"_"&amp;J$3,tblAsistencias[],6,FALSE)), "")</f>
        <v/>
      </c>
      <c r="K15" s="110" t="str">
        <f>IFERROR(IF(ISBLANK(VLOOKUP(TEXT($A15,"aaaa-mm")&amp;"_"&amp;$G$2&amp;"_"&amp;K$3,tblAsistencias[],6,FALSE)), VLOOKUP(TEXT($A15,"aaaa-mm")&amp;"_"&amp;$G$2&amp;"_"&amp;K$3,tblAsistencias[],7,FALSE), VLOOKUP(TEXT($A15,"aaaa-mm")&amp;"_"&amp;$G$2&amp;"_"&amp;K$3,tblAsistencias[],6,FALSE)), "")</f>
        <v/>
      </c>
      <c r="L15" s="201"/>
    </row>
    <row r="16" spans="1:19" ht="15" x14ac:dyDescent="0.2">
      <c r="A16" s="114">
        <v>45839</v>
      </c>
      <c r="B16" s="109" t="str">
        <f>IFERROR(IF(ISBLANK(VLOOKUP(TEXT($A16,"aaaa-mm")&amp;"_"&amp;$B$2&amp;"_"&amp;B$3,tblAsistencias[],6,FALSE)), VLOOKUP(TEXT($A16,"aaaa-mm")&amp;"_"&amp;$B$2&amp;"_"&amp;B$3,tblAsistencias[],7,FALSE), VLOOKUP(TEXT($A16,"aaaa-mm")&amp;"_"&amp;$B$2&amp;"_"&amp;B$3,tblAsistencias[],6,FALSE)), "")</f>
        <v/>
      </c>
      <c r="C16" s="64" t="str">
        <f>IFERROR(IF(ISBLANK(VLOOKUP(TEXT($A16,"aaaa-mm")&amp;"_"&amp;$B$2&amp;"_"&amp;C$3,tblAsistencias[],6,FALSE)), VLOOKUP(TEXT($A16,"aaaa-mm")&amp;"_"&amp;$B$2&amp;"_"&amp;C$3,tblAsistencias[],7,FALSE), VLOOKUP(TEXT($A16,"aaaa-mm")&amp;"_"&amp;$B$2&amp;"_"&amp;C$3,tblAsistencias[],6,FALSE)), "")</f>
        <v/>
      </c>
      <c r="D16" s="64" t="str">
        <f>IFERROR(IF(ISBLANK(VLOOKUP(TEXT($A16,"aaaa-mm")&amp;"_"&amp;$B$2&amp;"_"&amp;D$3,tblAsistencias[],6,FALSE)), VLOOKUP(TEXT($A16,"aaaa-mm")&amp;"_"&amp;$B$2&amp;"_"&amp;D$3,tblAsistencias[],7,FALSE), VLOOKUP(TEXT($A16,"aaaa-mm")&amp;"_"&amp;$B$2&amp;"_"&amp;D$3,tblAsistencias[],6,FALSE)), "")</f>
        <v/>
      </c>
      <c r="E16" s="64" t="str">
        <f>IFERROR(IF(ISBLANK(VLOOKUP(TEXT($A16,"aaaa-mm")&amp;"_"&amp;$B$2&amp;"_"&amp;E$3,tblAsistencias[],6,FALSE)), VLOOKUP(TEXT($A16,"aaaa-mm")&amp;"_"&amp;$B$2&amp;"_"&amp;E$3,tblAsistencias[],7,FALSE), VLOOKUP(TEXT($A16,"aaaa-mm")&amp;"_"&amp;$B$2&amp;"_"&amp;E$3,tblAsistencias[],6,FALSE)), "")</f>
        <v/>
      </c>
      <c r="F16" s="110" t="str">
        <f>IFERROR(IF(ISBLANK(VLOOKUP(TEXT($A16,"aaaa-mm")&amp;"_"&amp;$B$2&amp;"_"&amp;F$3,tblAsistencias[],6,FALSE)), VLOOKUP(TEXT($A16,"aaaa-mm")&amp;"_"&amp;$B$2&amp;"_"&amp;F$3,tblAsistencias[],7,FALSE), VLOOKUP(TEXT($A16,"aaaa-mm")&amp;"_"&amp;$B$2&amp;"_"&amp;F$3,tblAsistencias[],6,FALSE)), "")</f>
        <v/>
      </c>
      <c r="G16" s="109" t="str">
        <f>IFERROR(IF(ISBLANK(VLOOKUP(TEXT($A16,"aaaa-mm")&amp;"_"&amp;$G$2&amp;"_"&amp;G$3,tblAsistencias[],6,FALSE)), VLOOKUP(TEXT($A16,"aaaa-mm")&amp;"_"&amp;$G$2&amp;"_"&amp;G$3,tblAsistencias[],7,FALSE), VLOOKUP(TEXT($A16,"aaaa-mm")&amp;"_"&amp;$G$2&amp;"_"&amp;G$3,tblAsistencias[],6,FALSE)), "")</f>
        <v/>
      </c>
      <c r="H16" s="64" t="str">
        <f>IFERROR(IF(ISBLANK(VLOOKUP(TEXT($A16,"aaaa-mm")&amp;"_"&amp;$G$2&amp;"_"&amp;H$3,tblAsistencias[],6,FALSE)), VLOOKUP(TEXT($A16,"aaaa-mm")&amp;"_"&amp;$G$2&amp;"_"&amp;H$3,tblAsistencias[],7,FALSE), VLOOKUP(TEXT($A16,"aaaa-mm")&amp;"_"&amp;$G$2&amp;"_"&amp;H$3,tblAsistencias[],6,FALSE)), "")</f>
        <v/>
      </c>
      <c r="I16" s="64" t="str">
        <f>IFERROR(IF(ISBLANK(VLOOKUP(TEXT($A16,"aaaa-mm")&amp;"_"&amp;$G$2&amp;"_"&amp;I$3,tblAsistencias[],6,FALSE)), VLOOKUP(TEXT($A16,"aaaa-mm")&amp;"_"&amp;$G$2&amp;"_"&amp;I$3,tblAsistencias[],7,FALSE), VLOOKUP(TEXT($A16,"aaaa-mm")&amp;"_"&amp;$G$2&amp;"_"&amp;I$3,tblAsistencias[],6,FALSE)), "")</f>
        <v/>
      </c>
      <c r="J16" s="64" t="str">
        <f>IFERROR(IF(ISBLANK(VLOOKUP(TEXT($A16,"aaaa-mm")&amp;"_"&amp;$G$2&amp;"_"&amp;J$3,tblAsistencias[],6,FALSE)), VLOOKUP(TEXT($A16,"aaaa-mm")&amp;"_"&amp;$G$2&amp;"_"&amp;J$3,tblAsistencias[],7,FALSE), VLOOKUP(TEXT($A16,"aaaa-mm")&amp;"_"&amp;$G$2&amp;"_"&amp;J$3,tblAsistencias[],6,FALSE)), "")</f>
        <v/>
      </c>
      <c r="K16" s="110" t="str">
        <f>IFERROR(IF(ISBLANK(VLOOKUP(TEXT($A16,"aaaa-mm")&amp;"_"&amp;$G$2&amp;"_"&amp;K$3,tblAsistencias[],6,FALSE)), VLOOKUP(TEXT($A16,"aaaa-mm")&amp;"_"&amp;$G$2&amp;"_"&amp;K$3,tblAsistencias[],7,FALSE), VLOOKUP(TEXT($A16,"aaaa-mm")&amp;"_"&amp;$G$2&amp;"_"&amp;K$3,tblAsistencias[],6,FALSE)), "")</f>
        <v/>
      </c>
      <c r="L16" s="201"/>
      <c r="M16" s="34">
        <v>1</v>
      </c>
      <c r="N16" s="34">
        <f ca="1">WEEKDAY(M18,1)</f>
        <v>2</v>
      </c>
      <c r="O16" s="34"/>
      <c r="P16" s="34"/>
      <c r="Q16" s="34"/>
      <c r="R16" s="34"/>
      <c r="S16" s="34"/>
    </row>
    <row r="17" spans="1:19" ht="15.75" thickBot="1" x14ac:dyDescent="0.25">
      <c r="A17" s="114">
        <v>45870</v>
      </c>
      <c r="B17" s="111" t="str">
        <f>IFERROR(IF(ISBLANK(VLOOKUP(TEXT($A17,"aaaa-mm")&amp;"_"&amp;$B$2&amp;"_"&amp;B$3,tblAsistencias[],6,FALSE)), VLOOKUP(TEXT($A17,"aaaa-mm")&amp;"_"&amp;$B$2&amp;"_"&amp;B$3,tblAsistencias[],7,FALSE), VLOOKUP(TEXT($A17,"aaaa-mm")&amp;"_"&amp;$B$2&amp;"_"&amp;B$3,tblAsistencias[],6,FALSE)), "")</f>
        <v/>
      </c>
      <c r="C17" s="112" t="str">
        <f>IFERROR(IF(ISBLANK(VLOOKUP(TEXT($A17,"aaaa-mm")&amp;"_"&amp;$B$2&amp;"_"&amp;C$3,tblAsistencias[],6,FALSE)), VLOOKUP(TEXT($A17,"aaaa-mm")&amp;"_"&amp;$B$2&amp;"_"&amp;C$3,tblAsistencias[],7,FALSE), VLOOKUP(TEXT($A17,"aaaa-mm")&amp;"_"&amp;$B$2&amp;"_"&amp;C$3,tblAsistencias[],6,FALSE)), "")</f>
        <v/>
      </c>
      <c r="D17" s="112" t="str">
        <f>IFERROR(IF(ISBLANK(VLOOKUP(TEXT($A17,"aaaa-mm")&amp;"_"&amp;$B$2&amp;"_"&amp;D$3,tblAsistencias[],6,FALSE)), VLOOKUP(TEXT($A17,"aaaa-mm")&amp;"_"&amp;$B$2&amp;"_"&amp;D$3,tblAsistencias[],7,FALSE), VLOOKUP(TEXT($A17,"aaaa-mm")&amp;"_"&amp;$B$2&amp;"_"&amp;D$3,tblAsistencias[],6,FALSE)), "")</f>
        <v/>
      </c>
      <c r="E17" s="112" t="str">
        <f>IFERROR(IF(ISBLANK(VLOOKUP(TEXT($A17,"aaaa-mm")&amp;"_"&amp;$B$2&amp;"_"&amp;E$3,tblAsistencias[],6,FALSE)), VLOOKUP(TEXT($A17,"aaaa-mm")&amp;"_"&amp;$B$2&amp;"_"&amp;E$3,tblAsistencias[],7,FALSE), VLOOKUP(TEXT($A17,"aaaa-mm")&amp;"_"&amp;$B$2&amp;"_"&amp;E$3,tblAsistencias[],6,FALSE)), "")</f>
        <v/>
      </c>
      <c r="F17" s="113" t="str">
        <f>IFERROR(IF(ISBLANK(VLOOKUP(TEXT($A17,"aaaa-mm")&amp;"_"&amp;$B$2&amp;"_"&amp;F$3,tblAsistencias[],6,FALSE)), VLOOKUP(TEXT($A17,"aaaa-mm")&amp;"_"&amp;$B$2&amp;"_"&amp;F$3,tblAsistencias[],7,FALSE), VLOOKUP(TEXT($A17,"aaaa-mm")&amp;"_"&amp;$B$2&amp;"_"&amp;F$3,tblAsistencias[],6,FALSE)), "")</f>
        <v/>
      </c>
      <c r="G17" s="111" t="str">
        <f>IFERROR(IF(ISBLANK(VLOOKUP(TEXT($A17,"aaaa-mm")&amp;"_"&amp;$G$2&amp;"_"&amp;G$3,tblAsistencias[],6,FALSE)), VLOOKUP(TEXT($A17,"aaaa-mm")&amp;"_"&amp;$G$2&amp;"_"&amp;G$3,tblAsistencias[],7,FALSE), VLOOKUP(TEXT($A17,"aaaa-mm")&amp;"_"&amp;$G$2&amp;"_"&amp;G$3,tblAsistencias[],6,FALSE)), "")</f>
        <v/>
      </c>
      <c r="H17" s="112" t="str">
        <f>IFERROR(IF(ISBLANK(VLOOKUP(TEXT($A17,"aaaa-mm")&amp;"_"&amp;$G$2&amp;"_"&amp;H$3,tblAsistencias[],6,FALSE)), VLOOKUP(TEXT($A17,"aaaa-mm")&amp;"_"&amp;$G$2&amp;"_"&amp;H$3,tblAsistencias[],7,FALSE), VLOOKUP(TEXT($A17,"aaaa-mm")&amp;"_"&amp;$G$2&amp;"_"&amp;H$3,tblAsistencias[],6,FALSE)), "")</f>
        <v/>
      </c>
      <c r="I17" s="112" t="str">
        <f>IFERROR(IF(ISBLANK(VLOOKUP(TEXT($A17,"aaaa-mm")&amp;"_"&amp;$G$2&amp;"_"&amp;I$3,tblAsistencias[],6,FALSE)), VLOOKUP(TEXT($A17,"aaaa-mm")&amp;"_"&amp;$G$2&amp;"_"&amp;I$3,tblAsistencias[],7,FALSE), VLOOKUP(TEXT($A17,"aaaa-mm")&amp;"_"&amp;$G$2&amp;"_"&amp;I$3,tblAsistencias[],6,FALSE)), "")</f>
        <v/>
      </c>
      <c r="J17" s="112" t="str">
        <f>IFERROR(IF(ISBLANK(VLOOKUP(TEXT($A17,"aaaa-mm")&amp;"_"&amp;$G$2&amp;"_"&amp;J$3,tblAsistencias[],6,FALSE)), VLOOKUP(TEXT($A17,"aaaa-mm")&amp;"_"&amp;$G$2&amp;"_"&amp;J$3,tblAsistencias[],7,FALSE), VLOOKUP(TEXT($A17,"aaaa-mm")&amp;"_"&amp;$G$2&amp;"_"&amp;J$3,tblAsistencias[],6,FALSE)), "")</f>
        <v/>
      </c>
      <c r="K17" s="113" t="str">
        <f>IFERROR(IF(ISBLANK(VLOOKUP(TEXT($A17,"aaaa-mm")&amp;"_"&amp;$G$2&amp;"_"&amp;K$3,tblAsistencias[],6,FALSE)), VLOOKUP(TEXT($A17,"aaaa-mm")&amp;"_"&amp;$G$2&amp;"_"&amp;K$3,tblAsistencias[],7,FALSE), VLOOKUP(TEXT($A17,"aaaa-mm")&amp;"_"&amp;$G$2&amp;"_"&amp;K$3,tblAsistencias[],6,FALSE)), "")</f>
        <v/>
      </c>
      <c r="L17" s="201"/>
      <c r="M17" s="34">
        <v>1</v>
      </c>
      <c r="N17" s="34">
        <v>2</v>
      </c>
      <c r="O17" s="34">
        <v>3</v>
      </c>
      <c r="P17" s="34">
        <v>4</v>
      </c>
      <c r="Q17" s="34">
        <v>5</v>
      </c>
      <c r="R17" s="34">
        <v>6</v>
      </c>
      <c r="S17" s="34">
        <v>7</v>
      </c>
    </row>
    <row r="18" spans="1:19" ht="15" x14ac:dyDescent="0.2">
      <c r="A18" s="114">
        <v>45901</v>
      </c>
      <c r="B18" s="116" t="str">
        <f>IFERROR(IF(ISBLANK(VLOOKUP(TEXT($A18,"aaaa-mm")&amp;"_"&amp;$B$2&amp;"_"&amp;B$3,tblAsistencias[],6,FALSE)), VLOOKUP(TEXT($A18,"aaaa-mm")&amp;"_"&amp;$B$2&amp;"_"&amp;B$3,tblAsistencias[],7,FALSE), VLOOKUP(TEXT($A18,"aaaa-mm")&amp;"_"&amp;$B$2&amp;"_"&amp;B$3,tblAsistencias[],6,FALSE)), "")</f>
        <v/>
      </c>
      <c r="C18" s="117" t="str">
        <f>IFERROR(IF(ISBLANK(VLOOKUP(TEXT($A18,"aaaa-mm")&amp;"_"&amp;$B$2&amp;"_"&amp;C$3,tblAsistencias[],6,FALSE)), VLOOKUP(TEXT($A18,"aaaa-mm")&amp;"_"&amp;$B$2&amp;"_"&amp;C$3,tblAsistencias[],7,FALSE), VLOOKUP(TEXT($A18,"aaaa-mm")&amp;"_"&amp;$B$2&amp;"_"&amp;C$3,tblAsistencias[],6,FALSE)), "")</f>
        <v/>
      </c>
      <c r="D18" s="117" t="str">
        <f>IFERROR(IF(ISBLANK(VLOOKUP(TEXT($A18,"aaaa-mm")&amp;"_"&amp;$B$2&amp;"_"&amp;D$3,tblAsistencias[],6,FALSE)), VLOOKUP(TEXT($A18,"aaaa-mm")&amp;"_"&amp;$B$2&amp;"_"&amp;D$3,tblAsistencias[],7,FALSE), VLOOKUP(TEXT($A18,"aaaa-mm")&amp;"_"&amp;$B$2&amp;"_"&amp;D$3,tblAsistencias[],6,FALSE)), "")</f>
        <v/>
      </c>
      <c r="E18" s="117" t="str">
        <f>IFERROR(IF(ISBLANK(VLOOKUP(TEXT($A18,"aaaa-mm")&amp;"_"&amp;$B$2&amp;"_"&amp;E$3,tblAsistencias[],6,FALSE)), VLOOKUP(TEXT($A18,"aaaa-mm")&amp;"_"&amp;$B$2&amp;"_"&amp;E$3,tblAsistencias[],7,FALSE), VLOOKUP(TEXT($A18,"aaaa-mm")&amp;"_"&amp;$B$2&amp;"_"&amp;E$3,tblAsistencias[],6,FALSE)), "")</f>
        <v/>
      </c>
      <c r="F18" s="118" t="str">
        <f>IFERROR(IF(ISBLANK(VLOOKUP(TEXT($A18,"aaaa-mm")&amp;"_"&amp;$B$2&amp;"_"&amp;F$3,tblAsistencias[],6,FALSE)), VLOOKUP(TEXT($A18,"aaaa-mm")&amp;"_"&amp;$B$2&amp;"_"&amp;F$3,tblAsistencias[],7,FALSE), VLOOKUP(TEXT($A18,"aaaa-mm")&amp;"_"&amp;$B$2&amp;"_"&amp;F$3,tblAsistencias[],6,FALSE)), "")</f>
        <v/>
      </c>
      <c r="G18" s="116" t="str">
        <f>IFERROR(IF(ISBLANK(VLOOKUP(TEXT($A18,"aaaa-mm")&amp;"_"&amp;$G$2&amp;"_"&amp;G$3,tblAsistencias[],6,FALSE)), VLOOKUP(TEXT($A18,"aaaa-mm")&amp;"_"&amp;$G$2&amp;"_"&amp;G$3,tblAsistencias[],7,FALSE), VLOOKUP(TEXT($A18,"aaaa-mm")&amp;"_"&amp;$G$2&amp;"_"&amp;G$3,tblAsistencias[],6,FALSE)), "")</f>
        <v/>
      </c>
      <c r="H18" s="117" t="str">
        <f>IFERROR(IF(ISBLANK(VLOOKUP(TEXT($A18,"aaaa-mm")&amp;"_"&amp;$G$2&amp;"_"&amp;H$3,tblAsistencias[],6,FALSE)), VLOOKUP(TEXT($A18,"aaaa-mm")&amp;"_"&amp;$G$2&amp;"_"&amp;H$3,tblAsistencias[],7,FALSE), VLOOKUP(TEXT($A18,"aaaa-mm")&amp;"_"&amp;$G$2&amp;"_"&amp;H$3,tblAsistencias[],6,FALSE)), "")</f>
        <v/>
      </c>
      <c r="I18" s="117" t="str">
        <f>IFERROR(IF(ISBLANK(VLOOKUP(TEXT($A18,"aaaa-mm")&amp;"_"&amp;$G$2&amp;"_"&amp;I$3,tblAsistencias[],6,FALSE)), VLOOKUP(TEXT($A18,"aaaa-mm")&amp;"_"&amp;$G$2&amp;"_"&amp;I$3,tblAsistencias[],7,FALSE), VLOOKUP(TEXT($A18,"aaaa-mm")&amp;"_"&amp;$G$2&amp;"_"&amp;I$3,tblAsistencias[],6,FALSE)), "")</f>
        <v/>
      </c>
      <c r="J18" s="117" t="str">
        <f>IFERROR(IF(ISBLANK(VLOOKUP(TEXT($A18,"aaaa-mm")&amp;"_"&amp;$G$2&amp;"_"&amp;J$3,tblAsistencias[],6,FALSE)), VLOOKUP(TEXT($A18,"aaaa-mm")&amp;"_"&amp;$G$2&amp;"_"&amp;J$3,tblAsistencias[],7,FALSE), VLOOKUP(TEXT($A18,"aaaa-mm")&amp;"_"&amp;$G$2&amp;"_"&amp;J$3,tblAsistencias[],6,FALSE)), "")</f>
        <v/>
      </c>
      <c r="K18" s="118" t="str">
        <f>IFERROR(IF(ISBLANK(VLOOKUP(TEXT($A18,"aaaa-mm")&amp;"_"&amp;$G$2&amp;"_"&amp;K$3,tblAsistencias[],6,FALSE)), VLOOKUP(TEXT($A18,"aaaa-mm")&amp;"_"&amp;$G$2&amp;"_"&amp;K$3,tblAsistencias[],7,FALSE), VLOOKUP(TEXT($A18,"aaaa-mm")&amp;"_"&amp;$G$2&amp;"_"&amp;K$3,tblAsistencias[],6,FALSE)), "")</f>
        <v/>
      </c>
      <c r="L18" s="201"/>
      <c r="M18" s="216">
        <f ca="1">EDATE(DATE(YEAR(TODAY()), MONTH(TODAY()), 1),-M16)</f>
        <v>45992</v>
      </c>
      <c r="N18" s="203"/>
      <c r="O18" s="203"/>
      <c r="P18" s="203"/>
      <c r="Q18" s="203"/>
      <c r="R18" s="203"/>
      <c r="S18" s="204"/>
    </row>
    <row r="19" spans="1:19" ht="15" x14ac:dyDescent="0.2">
      <c r="A19" s="114">
        <v>45931</v>
      </c>
      <c r="B19" s="109" t="str">
        <f>IFERROR(IF(ISBLANK(VLOOKUP(TEXT($A19,"aaaa-mm")&amp;"_"&amp;$B$2&amp;"_"&amp;B$3,tblAsistencias[],6,FALSE)), VLOOKUP(TEXT($A19,"aaaa-mm")&amp;"_"&amp;$B$2&amp;"_"&amp;B$3,tblAsistencias[],7,FALSE), VLOOKUP(TEXT($A19,"aaaa-mm")&amp;"_"&amp;$B$2&amp;"_"&amp;B$3,tblAsistencias[],6,FALSE)), "")</f>
        <v/>
      </c>
      <c r="C19" s="64" t="str">
        <f>IFERROR(IF(ISBLANK(VLOOKUP(TEXT($A19,"aaaa-mm")&amp;"_"&amp;$B$2&amp;"_"&amp;C$3,tblAsistencias[],6,FALSE)), VLOOKUP(TEXT($A19,"aaaa-mm")&amp;"_"&amp;$B$2&amp;"_"&amp;C$3,tblAsistencias[],7,FALSE), VLOOKUP(TEXT($A19,"aaaa-mm")&amp;"_"&amp;$B$2&amp;"_"&amp;C$3,tblAsistencias[],6,FALSE)), "")</f>
        <v/>
      </c>
      <c r="D19" s="64" t="str">
        <f>IFERROR(IF(ISBLANK(VLOOKUP(TEXT($A19,"aaaa-mm")&amp;"_"&amp;$B$2&amp;"_"&amp;D$3,tblAsistencias[],6,FALSE)), VLOOKUP(TEXT($A19,"aaaa-mm")&amp;"_"&amp;$B$2&amp;"_"&amp;D$3,tblAsistencias[],7,FALSE), VLOOKUP(TEXT($A19,"aaaa-mm")&amp;"_"&amp;$B$2&amp;"_"&amp;D$3,tblAsistencias[],6,FALSE)), "")</f>
        <v/>
      </c>
      <c r="E19" s="64" t="str">
        <f>IFERROR(IF(ISBLANK(VLOOKUP(TEXT($A19,"aaaa-mm")&amp;"_"&amp;$B$2&amp;"_"&amp;E$3,tblAsistencias[],6,FALSE)), VLOOKUP(TEXT($A19,"aaaa-mm")&amp;"_"&amp;$B$2&amp;"_"&amp;E$3,tblAsistencias[],7,FALSE), VLOOKUP(TEXT($A19,"aaaa-mm")&amp;"_"&amp;$B$2&amp;"_"&amp;E$3,tblAsistencias[],6,FALSE)), "")</f>
        <v/>
      </c>
      <c r="F19" s="110" t="str">
        <f>IFERROR(IF(ISBLANK(VLOOKUP(TEXT($A19,"aaaa-mm")&amp;"_"&amp;$B$2&amp;"_"&amp;F$3,tblAsistencias[],6,FALSE)), VLOOKUP(TEXT($A19,"aaaa-mm")&amp;"_"&amp;$B$2&amp;"_"&amp;F$3,tblAsistencias[],7,FALSE), VLOOKUP(TEXT($A19,"aaaa-mm")&amp;"_"&amp;$B$2&amp;"_"&amp;F$3,tblAsistencias[],6,FALSE)), "")</f>
        <v/>
      </c>
      <c r="G19" s="109" t="str">
        <f>IFERROR(IF(ISBLANK(VLOOKUP(TEXT($A19,"aaaa-mm")&amp;"_"&amp;$G$2&amp;"_"&amp;G$3,tblAsistencias[],6,FALSE)), VLOOKUP(TEXT($A19,"aaaa-mm")&amp;"_"&amp;$G$2&amp;"_"&amp;G$3,tblAsistencias[],7,FALSE), VLOOKUP(TEXT($A19,"aaaa-mm")&amp;"_"&amp;$G$2&amp;"_"&amp;G$3,tblAsistencias[],6,FALSE)), "")</f>
        <v/>
      </c>
      <c r="H19" s="64" t="str">
        <f>IFERROR(IF(ISBLANK(VLOOKUP(TEXT($A19,"aaaa-mm")&amp;"_"&amp;$G$2&amp;"_"&amp;H$3,tblAsistencias[],6,FALSE)), VLOOKUP(TEXT($A19,"aaaa-mm")&amp;"_"&amp;$G$2&amp;"_"&amp;H$3,tblAsistencias[],7,FALSE), VLOOKUP(TEXT($A19,"aaaa-mm")&amp;"_"&amp;$G$2&amp;"_"&amp;H$3,tblAsistencias[],6,FALSE)), "")</f>
        <v/>
      </c>
      <c r="I19" s="64" t="str">
        <f>IFERROR(IF(ISBLANK(VLOOKUP(TEXT($A19,"aaaa-mm")&amp;"_"&amp;$G$2&amp;"_"&amp;I$3,tblAsistencias[],6,FALSE)), VLOOKUP(TEXT($A19,"aaaa-mm")&amp;"_"&amp;$G$2&amp;"_"&amp;I$3,tblAsistencias[],7,FALSE), VLOOKUP(TEXT($A19,"aaaa-mm")&amp;"_"&amp;$G$2&amp;"_"&amp;I$3,tblAsistencias[],6,FALSE)), "")</f>
        <v/>
      </c>
      <c r="J19" s="64" t="str">
        <f>IFERROR(IF(ISBLANK(VLOOKUP(TEXT($A19,"aaaa-mm")&amp;"_"&amp;$G$2&amp;"_"&amp;J$3,tblAsistencias[],6,FALSE)), VLOOKUP(TEXT($A19,"aaaa-mm")&amp;"_"&amp;$G$2&amp;"_"&amp;J$3,tblAsistencias[],7,FALSE), VLOOKUP(TEXT($A19,"aaaa-mm")&amp;"_"&amp;$G$2&amp;"_"&amp;J$3,tblAsistencias[],6,FALSE)), "")</f>
        <v/>
      </c>
      <c r="K19" s="110" t="str">
        <f>IFERROR(IF(ISBLANK(VLOOKUP(TEXT($A19,"aaaa-mm")&amp;"_"&amp;$G$2&amp;"_"&amp;K$3,tblAsistencias[],6,FALSE)), VLOOKUP(TEXT($A19,"aaaa-mm")&amp;"_"&amp;$G$2&amp;"_"&amp;K$3,tblAsistencias[],7,FALSE), VLOOKUP(TEXT($A19,"aaaa-mm")&amp;"_"&amp;$G$2&amp;"_"&amp;K$3,tblAsistencias[],6,FALSE)), "")</f>
        <v/>
      </c>
      <c r="L19" s="201"/>
      <c r="M19" s="205" t="s">
        <v>44</v>
      </c>
      <c r="N19" s="206" t="s">
        <v>45</v>
      </c>
      <c r="O19" s="206" t="s">
        <v>46</v>
      </c>
      <c r="P19" s="206" t="s">
        <v>46</v>
      </c>
      <c r="Q19" s="206" t="s">
        <v>47</v>
      </c>
      <c r="R19" s="206" t="s">
        <v>48</v>
      </c>
      <c r="S19" s="207" t="s">
        <v>49</v>
      </c>
    </row>
    <row r="20" spans="1:19" ht="15" x14ac:dyDescent="0.2">
      <c r="A20" s="114">
        <v>45962</v>
      </c>
      <c r="B20" s="109" t="str">
        <f>IFERROR(IF(ISBLANK(VLOOKUP(TEXT($A20,"aaaa-mm")&amp;"_"&amp;$B$2&amp;"_"&amp;B$3,tblAsistencias[],6,FALSE)), VLOOKUP(TEXT($A20,"aaaa-mm")&amp;"_"&amp;$B$2&amp;"_"&amp;B$3,tblAsistencias[],7,FALSE), VLOOKUP(TEXT($A20,"aaaa-mm")&amp;"_"&amp;$B$2&amp;"_"&amp;B$3,tblAsistencias[],6,FALSE)), "")</f>
        <v/>
      </c>
      <c r="C20" s="64" t="str">
        <f>IFERROR(IF(ISBLANK(VLOOKUP(TEXT($A20,"aaaa-mm")&amp;"_"&amp;$B$2&amp;"_"&amp;C$3,tblAsistencias[],6,FALSE)), VLOOKUP(TEXT($A20,"aaaa-mm")&amp;"_"&amp;$B$2&amp;"_"&amp;C$3,tblAsistencias[],7,FALSE), VLOOKUP(TEXT($A20,"aaaa-mm")&amp;"_"&amp;$B$2&amp;"_"&amp;C$3,tblAsistencias[],6,FALSE)), "")</f>
        <v/>
      </c>
      <c r="D20" s="64" t="str">
        <f>IFERROR(IF(ISBLANK(VLOOKUP(TEXT($A20,"aaaa-mm")&amp;"_"&amp;$B$2&amp;"_"&amp;D$3,tblAsistencias[],6,FALSE)), VLOOKUP(TEXT($A20,"aaaa-mm")&amp;"_"&amp;$B$2&amp;"_"&amp;D$3,tblAsistencias[],7,FALSE), VLOOKUP(TEXT($A20,"aaaa-mm")&amp;"_"&amp;$B$2&amp;"_"&amp;D$3,tblAsistencias[],6,FALSE)), "")</f>
        <v/>
      </c>
      <c r="E20" s="64" t="str">
        <f>IFERROR(IF(ISBLANK(VLOOKUP(TEXT($A20,"aaaa-mm")&amp;"_"&amp;$B$2&amp;"_"&amp;E$3,tblAsistencias[],6,FALSE)), VLOOKUP(TEXT($A20,"aaaa-mm")&amp;"_"&amp;$B$2&amp;"_"&amp;E$3,tblAsistencias[],7,FALSE), VLOOKUP(TEXT($A20,"aaaa-mm")&amp;"_"&amp;$B$2&amp;"_"&amp;E$3,tblAsistencias[],6,FALSE)), "")</f>
        <v/>
      </c>
      <c r="F20" s="110" t="str">
        <f>IFERROR(IF(ISBLANK(VLOOKUP(TEXT($A20,"aaaa-mm")&amp;"_"&amp;$B$2&amp;"_"&amp;F$3,tblAsistencias[],6,FALSE)), VLOOKUP(TEXT($A20,"aaaa-mm")&amp;"_"&amp;$B$2&amp;"_"&amp;F$3,tblAsistencias[],7,FALSE), VLOOKUP(TEXT($A20,"aaaa-mm")&amp;"_"&amp;$B$2&amp;"_"&amp;F$3,tblAsistencias[],6,FALSE)), "")</f>
        <v/>
      </c>
      <c r="G20" s="109" t="str">
        <f>IFERROR(IF(ISBLANK(VLOOKUP(TEXT($A20,"aaaa-mm")&amp;"_"&amp;$G$2&amp;"_"&amp;G$3,tblAsistencias[],6,FALSE)), VLOOKUP(TEXT($A20,"aaaa-mm")&amp;"_"&amp;$G$2&amp;"_"&amp;G$3,tblAsistencias[],7,FALSE), VLOOKUP(TEXT($A20,"aaaa-mm")&amp;"_"&amp;$G$2&amp;"_"&amp;G$3,tblAsistencias[],6,FALSE)), "")</f>
        <v/>
      </c>
      <c r="H20" s="64" t="str">
        <f>IFERROR(IF(ISBLANK(VLOOKUP(TEXT($A20,"aaaa-mm")&amp;"_"&amp;$G$2&amp;"_"&amp;H$3,tblAsistencias[],6,FALSE)), VLOOKUP(TEXT($A20,"aaaa-mm")&amp;"_"&amp;$G$2&amp;"_"&amp;H$3,tblAsistencias[],7,FALSE), VLOOKUP(TEXT($A20,"aaaa-mm")&amp;"_"&amp;$G$2&amp;"_"&amp;H$3,tblAsistencias[],6,FALSE)), "")</f>
        <v/>
      </c>
      <c r="I20" s="64" t="str">
        <f>IFERROR(IF(ISBLANK(VLOOKUP(TEXT($A20,"aaaa-mm")&amp;"_"&amp;$G$2&amp;"_"&amp;I$3,tblAsistencias[],6,FALSE)), VLOOKUP(TEXT($A20,"aaaa-mm")&amp;"_"&amp;$G$2&amp;"_"&amp;I$3,tblAsistencias[],7,FALSE), VLOOKUP(TEXT($A20,"aaaa-mm")&amp;"_"&amp;$G$2&amp;"_"&amp;I$3,tblAsistencias[],6,FALSE)), "")</f>
        <v/>
      </c>
      <c r="J20" s="64" t="str">
        <f>IFERROR(IF(ISBLANK(VLOOKUP(TEXT($A20,"aaaa-mm")&amp;"_"&amp;$G$2&amp;"_"&amp;J$3,tblAsistencias[],6,FALSE)), VLOOKUP(TEXT($A20,"aaaa-mm")&amp;"_"&amp;$G$2&amp;"_"&amp;J$3,tblAsistencias[],7,FALSE), VLOOKUP(TEXT($A20,"aaaa-mm")&amp;"_"&amp;$G$2&amp;"_"&amp;J$3,tblAsistencias[],6,FALSE)), "")</f>
        <v/>
      </c>
      <c r="K20" s="110" t="str">
        <f>IFERROR(IF(ISBLANK(VLOOKUP(TEXT($A20,"aaaa-mm")&amp;"_"&amp;$G$2&amp;"_"&amp;K$3,tblAsistencias[],6,FALSE)), VLOOKUP(TEXT($A20,"aaaa-mm")&amp;"_"&amp;$G$2&amp;"_"&amp;K$3,tblAsistencias[],7,FALSE), VLOOKUP(TEXT($A20,"aaaa-mm")&amp;"_"&amp;$G$2&amp;"_"&amp;K$3,tblAsistencias[],6,FALSE)), "")</f>
        <v/>
      </c>
      <c r="L20" s="201"/>
      <c r="M20" s="208" t="str">
        <f t="shared" ref="M20:S20" ca="1" si="0">IF($N$16=M17,1,IF($N$16&gt;M17,"",L20+1))</f>
        <v/>
      </c>
      <c r="N20" s="209">
        <f t="shared" ca="1" si="0"/>
        <v>1</v>
      </c>
      <c r="O20" s="210">
        <f t="shared" ca="1" si="0"/>
        <v>2</v>
      </c>
      <c r="P20" s="209">
        <f t="shared" ca="1" si="0"/>
        <v>3</v>
      </c>
      <c r="Q20" s="209">
        <f t="shared" ca="1" si="0"/>
        <v>4</v>
      </c>
      <c r="R20" s="209">
        <f t="shared" ca="1" si="0"/>
        <v>5</v>
      </c>
      <c r="S20" s="211">
        <f t="shared" ca="1" si="0"/>
        <v>6</v>
      </c>
    </row>
    <row r="21" spans="1:19" ht="15" x14ac:dyDescent="0.2">
      <c r="A21" s="114">
        <v>45992</v>
      </c>
      <c r="B21" s="109" t="str">
        <f>IFERROR(IF(ISBLANK(VLOOKUP(TEXT($A21,"aaaa-mm")&amp;"_"&amp;$B$2&amp;"_"&amp;B$3,tblAsistencias[],6,FALSE)), VLOOKUP(TEXT($A21,"aaaa-mm")&amp;"_"&amp;$B$2&amp;"_"&amp;B$3,tblAsistencias[],7,FALSE), VLOOKUP(TEXT($A21,"aaaa-mm")&amp;"_"&amp;$B$2&amp;"_"&amp;B$3,tblAsistencias[],6,FALSE)), "")</f>
        <v/>
      </c>
      <c r="C21" s="64" t="str">
        <f>IFERROR(IF(ISBLANK(VLOOKUP(TEXT($A21,"aaaa-mm")&amp;"_"&amp;$B$2&amp;"_"&amp;C$3,tblAsistencias[],6,FALSE)), VLOOKUP(TEXT($A21,"aaaa-mm")&amp;"_"&amp;$B$2&amp;"_"&amp;C$3,tblAsistencias[],7,FALSE), VLOOKUP(TEXT($A21,"aaaa-mm")&amp;"_"&amp;$B$2&amp;"_"&amp;C$3,tblAsistencias[],6,FALSE)), "")</f>
        <v/>
      </c>
      <c r="D21" s="64" t="str">
        <f>IFERROR(IF(ISBLANK(VLOOKUP(TEXT($A21,"aaaa-mm")&amp;"_"&amp;$B$2&amp;"_"&amp;D$3,tblAsistencias[],6,FALSE)), VLOOKUP(TEXT($A21,"aaaa-mm")&amp;"_"&amp;$B$2&amp;"_"&amp;D$3,tblAsistencias[],7,FALSE), VLOOKUP(TEXT($A21,"aaaa-mm")&amp;"_"&amp;$B$2&amp;"_"&amp;D$3,tblAsistencias[],6,FALSE)), "")</f>
        <v/>
      </c>
      <c r="E21" s="64" t="str">
        <f>IFERROR(IF(ISBLANK(VLOOKUP(TEXT($A21,"aaaa-mm")&amp;"_"&amp;$B$2&amp;"_"&amp;E$3,tblAsistencias[],6,FALSE)), VLOOKUP(TEXT($A21,"aaaa-mm")&amp;"_"&amp;$B$2&amp;"_"&amp;E$3,tblAsistencias[],7,FALSE), VLOOKUP(TEXT($A21,"aaaa-mm")&amp;"_"&amp;$B$2&amp;"_"&amp;E$3,tblAsistencias[],6,FALSE)), "")</f>
        <v/>
      </c>
      <c r="F21" s="110" t="str">
        <f>IFERROR(IF(ISBLANK(VLOOKUP(TEXT($A21,"aaaa-mm")&amp;"_"&amp;$B$2&amp;"_"&amp;F$3,tblAsistencias[],6,FALSE)), VLOOKUP(TEXT($A21,"aaaa-mm")&amp;"_"&amp;$B$2&amp;"_"&amp;F$3,tblAsistencias[],7,FALSE), VLOOKUP(TEXT($A21,"aaaa-mm")&amp;"_"&amp;$B$2&amp;"_"&amp;F$3,tblAsistencias[],6,FALSE)), "")</f>
        <v/>
      </c>
      <c r="G21" s="109" t="str">
        <f>IFERROR(IF(ISBLANK(VLOOKUP(TEXT($A21,"aaaa-mm")&amp;"_"&amp;$G$2&amp;"_"&amp;G$3,tblAsistencias[],6,FALSE)), VLOOKUP(TEXT($A21,"aaaa-mm")&amp;"_"&amp;$G$2&amp;"_"&amp;G$3,tblAsistencias[],7,FALSE), VLOOKUP(TEXT($A21,"aaaa-mm")&amp;"_"&amp;$G$2&amp;"_"&amp;G$3,tblAsistencias[],6,FALSE)), "")</f>
        <v/>
      </c>
      <c r="H21" s="64" t="str">
        <f>IFERROR(IF(ISBLANK(VLOOKUP(TEXT($A21,"aaaa-mm")&amp;"_"&amp;$G$2&amp;"_"&amp;H$3,tblAsistencias[],6,FALSE)), VLOOKUP(TEXT($A21,"aaaa-mm")&amp;"_"&amp;$G$2&amp;"_"&amp;H$3,tblAsistencias[],7,FALSE), VLOOKUP(TEXT($A21,"aaaa-mm")&amp;"_"&amp;$G$2&amp;"_"&amp;H$3,tblAsistencias[],6,FALSE)), "")</f>
        <v/>
      </c>
      <c r="I21" s="64" t="str">
        <f>IFERROR(IF(ISBLANK(VLOOKUP(TEXT($A21,"aaaa-mm")&amp;"_"&amp;$G$2&amp;"_"&amp;I$3,tblAsistencias[],6,FALSE)), VLOOKUP(TEXT($A21,"aaaa-mm")&amp;"_"&amp;$G$2&amp;"_"&amp;I$3,tblAsistencias[],7,FALSE), VLOOKUP(TEXT($A21,"aaaa-mm")&amp;"_"&amp;$G$2&amp;"_"&amp;I$3,tblAsistencias[],6,FALSE)), "")</f>
        <v/>
      </c>
      <c r="J21" s="64" t="str">
        <f>IFERROR(IF(ISBLANK(VLOOKUP(TEXT($A21,"aaaa-mm")&amp;"_"&amp;$G$2&amp;"_"&amp;J$3,tblAsistencias[],6,FALSE)), VLOOKUP(TEXT($A21,"aaaa-mm")&amp;"_"&amp;$G$2&amp;"_"&amp;J$3,tblAsistencias[],7,FALSE), VLOOKUP(TEXT($A21,"aaaa-mm")&amp;"_"&amp;$G$2&amp;"_"&amp;J$3,tblAsistencias[],6,FALSE)), "")</f>
        <v/>
      </c>
      <c r="K21" s="110" t="str">
        <f>IFERROR(IF(ISBLANK(VLOOKUP(TEXT($A21,"aaaa-mm")&amp;"_"&amp;$G$2&amp;"_"&amp;K$3,tblAsistencias[],6,FALSE)), VLOOKUP(TEXT($A21,"aaaa-mm")&amp;"_"&amp;$G$2&amp;"_"&amp;K$3,tblAsistencias[],7,FALSE), VLOOKUP(TEXT($A21,"aaaa-mm")&amp;"_"&amp;$G$2&amp;"_"&amp;K$3,tblAsistencias[],6,FALSE)), "")</f>
        <v/>
      </c>
      <c r="L21" s="201"/>
      <c r="M21" s="208">
        <f ca="1">S20+1</f>
        <v>7</v>
      </c>
      <c r="N21" s="209">
        <f ca="1">M21+1</f>
        <v>8</v>
      </c>
      <c r="O21" s="210">
        <f t="shared" ref="O21:S23" ca="1" si="1">N21+1</f>
        <v>9</v>
      </c>
      <c r="P21" s="209">
        <f t="shared" ca="1" si="1"/>
        <v>10</v>
      </c>
      <c r="Q21" s="209">
        <f t="shared" ca="1" si="1"/>
        <v>11</v>
      </c>
      <c r="R21" s="209">
        <f t="shared" ca="1" si="1"/>
        <v>12</v>
      </c>
      <c r="S21" s="211">
        <f t="shared" ca="1" si="1"/>
        <v>13</v>
      </c>
    </row>
    <row r="22" spans="1:19" ht="15" x14ac:dyDescent="0.2">
      <c r="A22" s="114">
        <v>46023</v>
      </c>
      <c r="B22" s="109" t="str">
        <f>IFERROR(IF(ISBLANK(VLOOKUP(TEXT($A22,"aaaa-mm")&amp;"_"&amp;$B$2&amp;"_"&amp;B$3,tblAsistencias[],6,FALSE)), VLOOKUP(TEXT($A22,"aaaa-mm")&amp;"_"&amp;$B$2&amp;"_"&amp;B$3,tblAsistencias[],7,FALSE), VLOOKUP(TEXT($A22,"aaaa-mm")&amp;"_"&amp;$B$2&amp;"_"&amp;B$3,tblAsistencias[],6,FALSE)), "")</f>
        <v/>
      </c>
      <c r="C22" s="64" t="str">
        <f>IFERROR(IF(ISBLANK(VLOOKUP(TEXT($A22,"aaaa-mm")&amp;"_"&amp;$B$2&amp;"_"&amp;C$3,tblAsistencias[],6,FALSE)), VLOOKUP(TEXT($A22,"aaaa-mm")&amp;"_"&amp;$B$2&amp;"_"&amp;C$3,tblAsistencias[],7,FALSE), VLOOKUP(TEXT($A22,"aaaa-mm")&amp;"_"&amp;$B$2&amp;"_"&amp;C$3,tblAsistencias[],6,FALSE)), "")</f>
        <v/>
      </c>
      <c r="D22" s="64" t="str">
        <f>IFERROR(IF(ISBLANK(VLOOKUP(TEXT($A22,"aaaa-mm")&amp;"_"&amp;$B$2&amp;"_"&amp;D$3,tblAsistencias[],6,FALSE)), VLOOKUP(TEXT($A22,"aaaa-mm")&amp;"_"&amp;$B$2&amp;"_"&amp;D$3,tblAsistencias[],7,FALSE), VLOOKUP(TEXT($A22,"aaaa-mm")&amp;"_"&amp;$B$2&amp;"_"&amp;D$3,tblAsistencias[],6,FALSE)), "")</f>
        <v/>
      </c>
      <c r="E22" s="64" t="str">
        <f>IFERROR(IF(ISBLANK(VLOOKUP(TEXT($A22,"aaaa-mm")&amp;"_"&amp;$B$2&amp;"_"&amp;E$3,tblAsistencias[],6,FALSE)), VLOOKUP(TEXT($A22,"aaaa-mm")&amp;"_"&amp;$B$2&amp;"_"&amp;E$3,tblAsistencias[],7,FALSE), VLOOKUP(TEXT($A22,"aaaa-mm")&amp;"_"&amp;$B$2&amp;"_"&amp;E$3,tblAsistencias[],6,FALSE)), "")</f>
        <v/>
      </c>
      <c r="F22" s="110" t="str">
        <f>IFERROR(IF(ISBLANK(VLOOKUP(TEXT($A22,"aaaa-mm")&amp;"_"&amp;$B$2&amp;"_"&amp;F$3,tblAsistencias[],6,FALSE)), VLOOKUP(TEXT($A22,"aaaa-mm")&amp;"_"&amp;$B$2&amp;"_"&amp;F$3,tblAsistencias[],7,FALSE), VLOOKUP(TEXT($A22,"aaaa-mm")&amp;"_"&amp;$B$2&amp;"_"&amp;F$3,tblAsistencias[],6,FALSE)), "")</f>
        <v/>
      </c>
      <c r="G22" s="109" t="str">
        <f>IFERROR(IF(ISBLANK(VLOOKUP(TEXT($A22,"aaaa-mm")&amp;"_"&amp;$G$2&amp;"_"&amp;G$3,tblAsistencias[],6,FALSE)), VLOOKUP(TEXT($A22,"aaaa-mm")&amp;"_"&amp;$G$2&amp;"_"&amp;G$3,tblAsistencias[],7,FALSE), VLOOKUP(TEXT($A22,"aaaa-mm")&amp;"_"&amp;$G$2&amp;"_"&amp;G$3,tblAsistencias[],6,FALSE)), "")</f>
        <v/>
      </c>
      <c r="H22" s="64" t="str">
        <f>IFERROR(IF(ISBLANK(VLOOKUP(TEXT($A22,"aaaa-mm")&amp;"_"&amp;$G$2&amp;"_"&amp;H$3,tblAsistencias[],6,FALSE)), VLOOKUP(TEXT($A22,"aaaa-mm")&amp;"_"&amp;$G$2&amp;"_"&amp;H$3,tblAsistencias[],7,FALSE), VLOOKUP(TEXT($A22,"aaaa-mm")&amp;"_"&amp;$G$2&amp;"_"&amp;H$3,tblAsistencias[],6,FALSE)), "")</f>
        <v/>
      </c>
      <c r="I22" s="64" t="str">
        <f>IFERROR(IF(ISBLANK(VLOOKUP(TEXT($A22,"aaaa-mm")&amp;"_"&amp;$G$2&amp;"_"&amp;I$3,tblAsistencias[],6,FALSE)), VLOOKUP(TEXT($A22,"aaaa-mm")&amp;"_"&amp;$G$2&amp;"_"&amp;I$3,tblAsistencias[],7,FALSE), VLOOKUP(TEXT($A22,"aaaa-mm")&amp;"_"&amp;$G$2&amp;"_"&amp;I$3,tblAsistencias[],6,FALSE)), "")</f>
        <v/>
      </c>
      <c r="J22" s="64" t="str">
        <f>IFERROR(IF(ISBLANK(VLOOKUP(TEXT($A22,"aaaa-mm")&amp;"_"&amp;$G$2&amp;"_"&amp;J$3,tblAsistencias[],6,FALSE)), VLOOKUP(TEXT($A22,"aaaa-mm")&amp;"_"&amp;$G$2&amp;"_"&amp;J$3,tblAsistencias[],7,FALSE), VLOOKUP(TEXT($A22,"aaaa-mm")&amp;"_"&amp;$G$2&amp;"_"&amp;J$3,tblAsistencias[],6,FALSE)), "")</f>
        <v/>
      </c>
      <c r="K22" s="110" t="str">
        <f>IFERROR(IF(ISBLANK(VLOOKUP(TEXT($A22,"aaaa-mm")&amp;"_"&amp;$G$2&amp;"_"&amp;K$3,tblAsistencias[],6,FALSE)), VLOOKUP(TEXT($A22,"aaaa-mm")&amp;"_"&amp;$G$2&amp;"_"&amp;K$3,tblAsistencias[],7,FALSE), VLOOKUP(TEXT($A22,"aaaa-mm")&amp;"_"&amp;$G$2&amp;"_"&amp;K$3,tblAsistencias[],6,FALSE)), "")</f>
        <v/>
      </c>
      <c r="L22" s="201"/>
      <c r="M22" s="208">
        <f ca="1">S21+1</f>
        <v>14</v>
      </c>
      <c r="N22" s="209">
        <f ca="1">M22+1</f>
        <v>15</v>
      </c>
      <c r="O22" s="210">
        <f t="shared" ca="1" si="1"/>
        <v>16</v>
      </c>
      <c r="P22" s="209">
        <f t="shared" ca="1" si="1"/>
        <v>17</v>
      </c>
      <c r="Q22" s="209">
        <f t="shared" ca="1" si="1"/>
        <v>18</v>
      </c>
      <c r="R22" s="209">
        <f t="shared" ca="1" si="1"/>
        <v>19</v>
      </c>
      <c r="S22" s="211">
        <f t="shared" ca="1" si="1"/>
        <v>20</v>
      </c>
    </row>
    <row r="23" spans="1:19" ht="15" x14ac:dyDescent="0.2">
      <c r="A23" s="114">
        <v>46054</v>
      </c>
      <c r="B23" s="109" t="str">
        <f>IFERROR(IF(ISBLANK(VLOOKUP(TEXT($A23,"aaaa-mm")&amp;"_"&amp;$B$2&amp;"_"&amp;B$3,tblAsistencias[],6,FALSE)), VLOOKUP(TEXT($A23,"aaaa-mm")&amp;"_"&amp;$B$2&amp;"_"&amp;B$3,tblAsistencias[],7,FALSE), VLOOKUP(TEXT($A23,"aaaa-mm")&amp;"_"&amp;$B$2&amp;"_"&amp;B$3,tblAsistencias[],6,FALSE)), "")</f>
        <v/>
      </c>
      <c r="C23" s="64" t="str">
        <f>IFERROR(IF(ISBLANK(VLOOKUP(TEXT($A23,"aaaa-mm")&amp;"_"&amp;$B$2&amp;"_"&amp;C$3,tblAsistencias[],6,FALSE)), VLOOKUP(TEXT($A23,"aaaa-mm")&amp;"_"&amp;$B$2&amp;"_"&amp;C$3,tblAsistencias[],7,FALSE), VLOOKUP(TEXT($A23,"aaaa-mm")&amp;"_"&amp;$B$2&amp;"_"&amp;C$3,tblAsistencias[],6,FALSE)), "")</f>
        <v/>
      </c>
      <c r="D23" s="64" t="str">
        <f>IFERROR(IF(ISBLANK(VLOOKUP(TEXT($A23,"aaaa-mm")&amp;"_"&amp;$B$2&amp;"_"&amp;D$3,tblAsistencias[],6,FALSE)), VLOOKUP(TEXT($A23,"aaaa-mm")&amp;"_"&amp;$B$2&amp;"_"&amp;D$3,tblAsistencias[],7,FALSE), VLOOKUP(TEXT($A23,"aaaa-mm")&amp;"_"&amp;$B$2&amp;"_"&amp;D$3,tblAsistencias[],6,FALSE)), "")</f>
        <v/>
      </c>
      <c r="E23" s="64" t="str">
        <f>IFERROR(IF(ISBLANK(VLOOKUP(TEXT($A23,"aaaa-mm")&amp;"_"&amp;$B$2&amp;"_"&amp;E$3,tblAsistencias[],6,FALSE)), VLOOKUP(TEXT($A23,"aaaa-mm")&amp;"_"&amp;$B$2&amp;"_"&amp;E$3,tblAsistencias[],7,FALSE), VLOOKUP(TEXT($A23,"aaaa-mm")&amp;"_"&amp;$B$2&amp;"_"&amp;E$3,tblAsistencias[],6,FALSE)), "")</f>
        <v/>
      </c>
      <c r="F23" s="110" t="str">
        <f>IFERROR(IF(ISBLANK(VLOOKUP(TEXT($A23,"aaaa-mm")&amp;"_"&amp;$B$2&amp;"_"&amp;F$3,tblAsistencias[],6,FALSE)), VLOOKUP(TEXT($A23,"aaaa-mm")&amp;"_"&amp;$B$2&amp;"_"&amp;F$3,tblAsistencias[],7,FALSE), VLOOKUP(TEXT($A23,"aaaa-mm")&amp;"_"&amp;$B$2&amp;"_"&amp;F$3,tblAsistencias[],6,FALSE)), "")</f>
        <v/>
      </c>
      <c r="G23" s="109" t="str">
        <f>IFERROR(IF(ISBLANK(VLOOKUP(TEXT($A23,"aaaa-mm")&amp;"_"&amp;$G$2&amp;"_"&amp;G$3,tblAsistencias[],6,FALSE)), VLOOKUP(TEXT($A23,"aaaa-mm")&amp;"_"&amp;$G$2&amp;"_"&amp;G$3,tblAsistencias[],7,FALSE), VLOOKUP(TEXT($A23,"aaaa-mm")&amp;"_"&amp;$G$2&amp;"_"&amp;G$3,tblAsistencias[],6,FALSE)), "")</f>
        <v/>
      </c>
      <c r="H23" s="64" t="str">
        <f>IFERROR(IF(ISBLANK(VLOOKUP(TEXT($A23,"aaaa-mm")&amp;"_"&amp;$G$2&amp;"_"&amp;H$3,tblAsistencias[],6,FALSE)), VLOOKUP(TEXT($A23,"aaaa-mm")&amp;"_"&amp;$G$2&amp;"_"&amp;H$3,tblAsistencias[],7,FALSE), VLOOKUP(TEXT($A23,"aaaa-mm")&amp;"_"&amp;$G$2&amp;"_"&amp;H$3,tblAsistencias[],6,FALSE)), "")</f>
        <v/>
      </c>
      <c r="I23" s="64" t="str">
        <f>IFERROR(IF(ISBLANK(VLOOKUP(TEXT($A23,"aaaa-mm")&amp;"_"&amp;$G$2&amp;"_"&amp;I$3,tblAsistencias[],6,FALSE)), VLOOKUP(TEXT($A23,"aaaa-mm")&amp;"_"&amp;$G$2&amp;"_"&amp;I$3,tblAsistencias[],7,FALSE), VLOOKUP(TEXT($A23,"aaaa-mm")&amp;"_"&amp;$G$2&amp;"_"&amp;I$3,tblAsistencias[],6,FALSE)), "")</f>
        <v/>
      </c>
      <c r="J23" s="64" t="str">
        <f>IFERROR(IF(ISBLANK(VLOOKUP(TEXT($A23,"aaaa-mm")&amp;"_"&amp;$G$2&amp;"_"&amp;J$3,tblAsistencias[],6,FALSE)), VLOOKUP(TEXT($A23,"aaaa-mm")&amp;"_"&amp;$G$2&amp;"_"&amp;J$3,tblAsistencias[],7,FALSE), VLOOKUP(TEXT($A23,"aaaa-mm")&amp;"_"&amp;$G$2&amp;"_"&amp;J$3,tblAsistencias[],6,FALSE)), "")</f>
        <v/>
      </c>
      <c r="K23" s="110" t="str">
        <f>IFERROR(IF(ISBLANK(VLOOKUP(TEXT($A23,"aaaa-mm")&amp;"_"&amp;$G$2&amp;"_"&amp;K$3,tblAsistencias[],6,FALSE)), VLOOKUP(TEXT($A23,"aaaa-mm")&amp;"_"&amp;$G$2&amp;"_"&amp;K$3,tblAsistencias[],7,FALSE), VLOOKUP(TEXT($A23,"aaaa-mm")&amp;"_"&amp;$G$2&amp;"_"&amp;K$3,tblAsistencias[],6,FALSE)), "")</f>
        <v/>
      </c>
      <c r="L23" s="201"/>
      <c r="M23" s="208">
        <f ca="1">S22+1</f>
        <v>21</v>
      </c>
      <c r="N23" s="209">
        <f ca="1">M23+1</f>
        <v>22</v>
      </c>
      <c r="O23" s="210">
        <f t="shared" ca="1" si="1"/>
        <v>23</v>
      </c>
      <c r="P23" s="209">
        <f t="shared" ca="1" si="1"/>
        <v>24</v>
      </c>
      <c r="Q23" s="209">
        <f t="shared" ca="1" si="1"/>
        <v>25</v>
      </c>
      <c r="R23" s="209">
        <f t="shared" ca="1" si="1"/>
        <v>26</v>
      </c>
      <c r="S23" s="211">
        <f t="shared" ca="1" si="1"/>
        <v>27</v>
      </c>
    </row>
    <row r="24" spans="1:19" ht="15" x14ac:dyDescent="0.2">
      <c r="A24" s="114">
        <v>46082</v>
      </c>
      <c r="B24" s="109" t="str">
        <f>IFERROR(IF(ISBLANK(VLOOKUP(TEXT($A24,"aaaa-mm")&amp;"_"&amp;$B$2&amp;"_"&amp;B$3,tblAsistencias[],6,FALSE)), VLOOKUP(TEXT($A24,"aaaa-mm")&amp;"_"&amp;$B$2&amp;"_"&amp;B$3,tblAsistencias[],7,FALSE), VLOOKUP(TEXT($A24,"aaaa-mm")&amp;"_"&amp;$B$2&amp;"_"&amp;B$3,tblAsistencias[],6,FALSE)), "")</f>
        <v/>
      </c>
      <c r="C24" s="64" t="str">
        <f>IFERROR(IF(ISBLANK(VLOOKUP(TEXT($A24,"aaaa-mm")&amp;"_"&amp;$B$2&amp;"_"&amp;C$3,tblAsistencias[],6,FALSE)), VLOOKUP(TEXT($A24,"aaaa-mm")&amp;"_"&amp;$B$2&amp;"_"&amp;C$3,tblAsistencias[],7,FALSE), VLOOKUP(TEXT($A24,"aaaa-mm")&amp;"_"&amp;$B$2&amp;"_"&amp;C$3,tblAsistencias[],6,FALSE)), "")</f>
        <v/>
      </c>
      <c r="D24" s="64" t="str">
        <f>IFERROR(IF(ISBLANK(VLOOKUP(TEXT($A24,"aaaa-mm")&amp;"_"&amp;$B$2&amp;"_"&amp;D$3,tblAsistencias[],6,FALSE)), VLOOKUP(TEXT($A24,"aaaa-mm")&amp;"_"&amp;$B$2&amp;"_"&amp;D$3,tblAsistencias[],7,FALSE), VLOOKUP(TEXT($A24,"aaaa-mm")&amp;"_"&amp;$B$2&amp;"_"&amp;D$3,tblAsistencias[],6,FALSE)), "")</f>
        <v/>
      </c>
      <c r="E24" s="64" t="str">
        <f>IFERROR(IF(ISBLANK(VLOOKUP(TEXT($A24,"aaaa-mm")&amp;"_"&amp;$B$2&amp;"_"&amp;E$3,tblAsistencias[],6,FALSE)), VLOOKUP(TEXT($A24,"aaaa-mm")&amp;"_"&amp;$B$2&amp;"_"&amp;E$3,tblAsistencias[],7,FALSE), VLOOKUP(TEXT($A24,"aaaa-mm")&amp;"_"&amp;$B$2&amp;"_"&amp;E$3,tblAsistencias[],6,FALSE)), "")</f>
        <v/>
      </c>
      <c r="F24" s="110" t="str">
        <f>IFERROR(IF(ISBLANK(VLOOKUP(TEXT($A24,"aaaa-mm")&amp;"_"&amp;$B$2&amp;"_"&amp;F$3,tblAsistencias[],6,FALSE)), VLOOKUP(TEXT($A24,"aaaa-mm")&amp;"_"&amp;$B$2&amp;"_"&amp;F$3,tblAsistencias[],7,FALSE), VLOOKUP(TEXT($A24,"aaaa-mm")&amp;"_"&amp;$B$2&amp;"_"&amp;F$3,tblAsistencias[],6,FALSE)), "")</f>
        <v/>
      </c>
      <c r="G24" s="109" t="str">
        <f>IFERROR(IF(ISBLANK(VLOOKUP(TEXT($A24,"aaaa-mm")&amp;"_"&amp;$G$2&amp;"_"&amp;G$3,tblAsistencias[],6,FALSE)), VLOOKUP(TEXT($A24,"aaaa-mm")&amp;"_"&amp;$G$2&amp;"_"&amp;G$3,tblAsistencias[],7,FALSE), VLOOKUP(TEXT($A24,"aaaa-mm")&amp;"_"&amp;$G$2&amp;"_"&amp;G$3,tblAsistencias[],6,FALSE)), "")</f>
        <v/>
      </c>
      <c r="H24" s="64" t="str">
        <f>IFERROR(IF(ISBLANK(VLOOKUP(TEXT($A24,"aaaa-mm")&amp;"_"&amp;$G$2&amp;"_"&amp;H$3,tblAsistencias[],6,FALSE)), VLOOKUP(TEXT($A24,"aaaa-mm")&amp;"_"&amp;$G$2&amp;"_"&amp;H$3,tblAsistencias[],7,FALSE), VLOOKUP(TEXT($A24,"aaaa-mm")&amp;"_"&amp;$G$2&amp;"_"&amp;H$3,tblAsistencias[],6,FALSE)), "")</f>
        <v/>
      </c>
      <c r="I24" s="64" t="str">
        <f>IFERROR(IF(ISBLANK(VLOOKUP(TEXT($A24,"aaaa-mm")&amp;"_"&amp;$G$2&amp;"_"&amp;I$3,tblAsistencias[],6,FALSE)), VLOOKUP(TEXT($A24,"aaaa-mm")&amp;"_"&amp;$G$2&amp;"_"&amp;I$3,tblAsistencias[],7,FALSE), VLOOKUP(TEXT($A24,"aaaa-mm")&amp;"_"&amp;$G$2&amp;"_"&amp;I$3,tblAsistencias[],6,FALSE)), "")</f>
        <v/>
      </c>
      <c r="J24" s="64" t="str">
        <f>IFERROR(IF(ISBLANK(VLOOKUP(TEXT($A24,"aaaa-mm")&amp;"_"&amp;$G$2&amp;"_"&amp;J$3,tblAsistencias[],6,FALSE)), VLOOKUP(TEXT($A24,"aaaa-mm")&amp;"_"&amp;$G$2&amp;"_"&amp;J$3,tblAsistencias[],7,FALSE), VLOOKUP(TEXT($A24,"aaaa-mm")&amp;"_"&amp;$G$2&amp;"_"&amp;J$3,tblAsistencias[],6,FALSE)), "")</f>
        <v/>
      </c>
      <c r="K24" s="110" t="str">
        <f>IFERROR(IF(ISBLANK(VLOOKUP(TEXT($A24,"aaaa-mm")&amp;"_"&amp;$G$2&amp;"_"&amp;K$3,tblAsistencias[],6,FALSE)), VLOOKUP(TEXT($A24,"aaaa-mm")&amp;"_"&amp;$G$2&amp;"_"&amp;K$3,tblAsistencias[],7,FALSE), VLOOKUP(TEXT($A24,"aaaa-mm")&amp;"_"&amp;$G$2&amp;"_"&amp;K$3,tblAsistencias[],6,FALSE)), "")</f>
        <v/>
      </c>
      <c r="L24" s="201"/>
      <c r="M24" s="208">
        <f ca="1">S23+1</f>
        <v>28</v>
      </c>
      <c r="N24" s="209">
        <f t="shared" ref="N24:R24" ca="1" si="2">IF(M24="","",IF(M24+1&gt;DAY(EDATE($M$18,1)-1),"",M24+1))</f>
        <v>29</v>
      </c>
      <c r="O24" s="210">
        <f t="shared" ca="1" si="2"/>
        <v>30</v>
      </c>
      <c r="P24" s="209">
        <f t="shared" ca="1" si="2"/>
        <v>31</v>
      </c>
      <c r="Q24" s="209" t="str">
        <f t="shared" ca="1" si="2"/>
        <v/>
      </c>
      <c r="R24" s="209" t="str">
        <f t="shared" ca="1" si="2"/>
        <v/>
      </c>
      <c r="S24" s="211" t="str">
        <f ca="1">IF(R24="","",IF(R24+1&gt;DAY(EDATE($M$18,1)-1),"",R24+1))</f>
        <v/>
      </c>
    </row>
    <row r="25" spans="1:19" ht="15.75" thickBot="1" x14ac:dyDescent="0.25">
      <c r="A25" s="114">
        <v>46113</v>
      </c>
      <c r="B25" s="109" t="str">
        <f>IFERROR(IF(ISBLANK(VLOOKUP(TEXT($A25,"aaaa-mm")&amp;"_"&amp;$B$2&amp;"_"&amp;B$3,tblAsistencias[],6,FALSE)), VLOOKUP(TEXT($A25,"aaaa-mm")&amp;"_"&amp;$B$2&amp;"_"&amp;B$3,tblAsistencias[],7,FALSE), VLOOKUP(TEXT($A25,"aaaa-mm")&amp;"_"&amp;$B$2&amp;"_"&amp;B$3,tblAsistencias[],6,FALSE)), "")</f>
        <v/>
      </c>
      <c r="C25" s="64" t="str">
        <f>IFERROR(IF(ISBLANK(VLOOKUP(TEXT($A25,"aaaa-mm")&amp;"_"&amp;$B$2&amp;"_"&amp;C$3,tblAsistencias[],6,FALSE)), VLOOKUP(TEXT($A25,"aaaa-mm")&amp;"_"&amp;$B$2&amp;"_"&amp;C$3,tblAsistencias[],7,FALSE), VLOOKUP(TEXT($A25,"aaaa-mm")&amp;"_"&amp;$B$2&amp;"_"&amp;C$3,tblAsistencias[],6,FALSE)), "")</f>
        <v/>
      </c>
      <c r="D25" s="64" t="str">
        <f>IFERROR(IF(ISBLANK(VLOOKUP(TEXT($A25,"aaaa-mm")&amp;"_"&amp;$B$2&amp;"_"&amp;D$3,tblAsistencias[],6,FALSE)), VLOOKUP(TEXT($A25,"aaaa-mm")&amp;"_"&amp;$B$2&amp;"_"&amp;D$3,tblAsistencias[],7,FALSE), VLOOKUP(TEXT($A25,"aaaa-mm")&amp;"_"&amp;$B$2&amp;"_"&amp;D$3,tblAsistencias[],6,FALSE)), "")</f>
        <v/>
      </c>
      <c r="E25" s="64" t="str">
        <f>IFERROR(IF(ISBLANK(VLOOKUP(TEXT($A25,"aaaa-mm")&amp;"_"&amp;$B$2&amp;"_"&amp;E$3,tblAsistencias[],6,FALSE)), VLOOKUP(TEXT($A25,"aaaa-mm")&amp;"_"&amp;$B$2&amp;"_"&amp;E$3,tblAsistencias[],7,FALSE), VLOOKUP(TEXT($A25,"aaaa-mm")&amp;"_"&amp;$B$2&amp;"_"&amp;E$3,tblAsistencias[],6,FALSE)), "")</f>
        <v/>
      </c>
      <c r="F25" s="110" t="str">
        <f>IFERROR(IF(ISBLANK(VLOOKUP(TEXT($A25,"aaaa-mm")&amp;"_"&amp;$B$2&amp;"_"&amp;F$3,tblAsistencias[],6,FALSE)), VLOOKUP(TEXT($A25,"aaaa-mm")&amp;"_"&amp;$B$2&amp;"_"&amp;F$3,tblAsistencias[],7,FALSE), VLOOKUP(TEXT($A25,"aaaa-mm")&amp;"_"&amp;$B$2&amp;"_"&amp;F$3,tblAsistencias[],6,FALSE)), "")</f>
        <v/>
      </c>
      <c r="G25" s="109" t="str">
        <f>IFERROR(IF(ISBLANK(VLOOKUP(TEXT($A25,"aaaa-mm")&amp;"_"&amp;$G$2&amp;"_"&amp;G$3,tblAsistencias[],6,FALSE)), VLOOKUP(TEXT($A25,"aaaa-mm")&amp;"_"&amp;$G$2&amp;"_"&amp;G$3,tblAsistencias[],7,FALSE), VLOOKUP(TEXT($A25,"aaaa-mm")&amp;"_"&amp;$G$2&amp;"_"&amp;G$3,tblAsistencias[],6,FALSE)), "")</f>
        <v/>
      </c>
      <c r="H25" s="64" t="str">
        <f>IFERROR(IF(ISBLANK(VLOOKUP(TEXT($A25,"aaaa-mm")&amp;"_"&amp;$G$2&amp;"_"&amp;H$3,tblAsistencias[],6,FALSE)), VLOOKUP(TEXT($A25,"aaaa-mm")&amp;"_"&amp;$G$2&amp;"_"&amp;H$3,tblAsistencias[],7,FALSE), VLOOKUP(TEXT($A25,"aaaa-mm")&amp;"_"&amp;$G$2&amp;"_"&amp;H$3,tblAsistencias[],6,FALSE)), "")</f>
        <v/>
      </c>
      <c r="I25" s="64" t="str">
        <f>IFERROR(IF(ISBLANK(VLOOKUP(TEXT($A25,"aaaa-mm")&amp;"_"&amp;$G$2&amp;"_"&amp;I$3,tblAsistencias[],6,FALSE)), VLOOKUP(TEXT($A25,"aaaa-mm")&amp;"_"&amp;$G$2&amp;"_"&amp;I$3,tblAsistencias[],7,FALSE), VLOOKUP(TEXT($A25,"aaaa-mm")&amp;"_"&amp;$G$2&amp;"_"&amp;I$3,tblAsistencias[],6,FALSE)), "")</f>
        <v/>
      </c>
      <c r="J25" s="64" t="str">
        <f>IFERROR(IF(ISBLANK(VLOOKUP(TEXT($A25,"aaaa-mm")&amp;"_"&amp;$G$2&amp;"_"&amp;J$3,tblAsistencias[],6,FALSE)), VLOOKUP(TEXT($A25,"aaaa-mm")&amp;"_"&amp;$G$2&amp;"_"&amp;J$3,tblAsistencias[],7,FALSE), VLOOKUP(TEXT($A25,"aaaa-mm")&amp;"_"&amp;$G$2&amp;"_"&amp;J$3,tblAsistencias[],6,FALSE)), "")</f>
        <v/>
      </c>
      <c r="K25" s="110" t="str">
        <f>IFERROR(IF(ISBLANK(VLOOKUP(TEXT($A25,"aaaa-mm")&amp;"_"&amp;$G$2&amp;"_"&amp;K$3,tblAsistencias[],6,FALSE)), VLOOKUP(TEXT($A25,"aaaa-mm")&amp;"_"&amp;$G$2&amp;"_"&amp;K$3,tblAsistencias[],7,FALSE), VLOOKUP(TEXT($A25,"aaaa-mm")&amp;"_"&amp;$G$2&amp;"_"&amp;K$3,tblAsistencias[],6,FALSE)), "")</f>
        <v/>
      </c>
      <c r="L25" s="201"/>
      <c r="M25" s="212" t="str">
        <f ca="1">IF(S24="","",IF(S24+1&gt;DAY(EDATE($M$18,1)-1),"",S24+1))</f>
        <v/>
      </c>
      <c r="N25" s="213" t="str">
        <f ca="1">IF(M25="","",IF(M25+1&gt;DAY(EDATE($M$18,1)-1),"",M25+1))</f>
        <v/>
      </c>
      <c r="O25" s="214"/>
      <c r="P25" s="213"/>
      <c r="Q25" s="213"/>
      <c r="R25" s="213"/>
      <c r="S25" s="215"/>
    </row>
    <row r="26" spans="1:19" ht="15" x14ac:dyDescent="0.2">
      <c r="A26" s="114">
        <v>46143</v>
      </c>
      <c r="B26" s="109" t="str">
        <f>IFERROR(IF(ISBLANK(VLOOKUP(TEXT($A26,"aaaa-mm")&amp;"_"&amp;$B$2&amp;"_"&amp;B$3,tblAsistencias[],6,FALSE)), VLOOKUP(TEXT($A26,"aaaa-mm")&amp;"_"&amp;$B$2&amp;"_"&amp;B$3,tblAsistencias[],7,FALSE), VLOOKUP(TEXT($A26,"aaaa-mm")&amp;"_"&amp;$B$2&amp;"_"&amp;B$3,tblAsistencias[],6,FALSE)), "")</f>
        <v/>
      </c>
      <c r="C26" s="64" t="str">
        <f>IFERROR(IF(ISBLANK(VLOOKUP(TEXT($A26,"aaaa-mm")&amp;"_"&amp;$B$2&amp;"_"&amp;C$3,tblAsistencias[],6,FALSE)), VLOOKUP(TEXT($A26,"aaaa-mm")&amp;"_"&amp;$B$2&amp;"_"&amp;C$3,tblAsistencias[],7,FALSE), VLOOKUP(TEXT($A26,"aaaa-mm")&amp;"_"&amp;$B$2&amp;"_"&amp;C$3,tblAsistencias[],6,FALSE)), "")</f>
        <v/>
      </c>
      <c r="D26" s="64" t="str">
        <f>IFERROR(IF(ISBLANK(VLOOKUP(TEXT($A26,"aaaa-mm")&amp;"_"&amp;$B$2&amp;"_"&amp;D$3,tblAsistencias[],6,FALSE)), VLOOKUP(TEXT($A26,"aaaa-mm")&amp;"_"&amp;$B$2&amp;"_"&amp;D$3,tblAsistencias[],7,FALSE), VLOOKUP(TEXT($A26,"aaaa-mm")&amp;"_"&amp;$B$2&amp;"_"&amp;D$3,tblAsistencias[],6,FALSE)), "")</f>
        <v/>
      </c>
      <c r="E26" s="64" t="str">
        <f>IFERROR(IF(ISBLANK(VLOOKUP(TEXT($A26,"aaaa-mm")&amp;"_"&amp;$B$2&amp;"_"&amp;E$3,tblAsistencias[],6,FALSE)), VLOOKUP(TEXT($A26,"aaaa-mm")&amp;"_"&amp;$B$2&amp;"_"&amp;E$3,tblAsistencias[],7,FALSE), VLOOKUP(TEXT($A26,"aaaa-mm")&amp;"_"&amp;$B$2&amp;"_"&amp;E$3,tblAsistencias[],6,FALSE)), "")</f>
        <v/>
      </c>
      <c r="F26" s="110" t="str">
        <f>IFERROR(IF(ISBLANK(VLOOKUP(TEXT($A26,"aaaa-mm")&amp;"_"&amp;$B$2&amp;"_"&amp;F$3,tblAsistencias[],6,FALSE)), VLOOKUP(TEXT($A26,"aaaa-mm")&amp;"_"&amp;$B$2&amp;"_"&amp;F$3,tblAsistencias[],7,FALSE), VLOOKUP(TEXT($A26,"aaaa-mm")&amp;"_"&amp;$B$2&amp;"_"&amp;F$3,tblAsistencias[],6,FALSE)), "")</f>
        <v/>
      </c>
      <c r="G26" s="109" t="str">
        <f>IFERROR(IF(ISBLANK(VLOOKUP(TEXT($A26,"aaaa-mm")&amp;"_"&amp;$G$2&amp;"_"&amp;G$3,tblAsistencias[],6,FALSE)), VLOOKUP(TEXT($A26,"aaaa-mm")&amp;"_"&amp;$G$2&amp;"_"&amp;G$3,tblAsistencias[],7,FALSE), VLOOKUP(TEXT($A26,"aaaa-mm")&amp;"_"&amp;$G$2&amp;"_"&amp;G$3,tblAsistencias[],6,FALSE)), "")</f>
        <v/>
      </c>
      <c r="H26" s="64" t="str">
        <f>IFERROR(IF(ISBLANK(VLOOKUP(TEXT($A26,"aaaa-mm")&amp;"_"&amp;$G$2&amp;"_"&amp;H$3,tblAsistencias[],6,FALSE)), VLOOKUP(TEXT($A26,"aaaa-mm")&amp;"_"&amp;$G$2&amp;"_"&amp;H$3,tblAsistencias[],7,FALSE), VLOOKUP(TEXT($A26,"aaaa-mm")&amp;"_"&amp;$G$2&amp;"_"&amp;H$3,tblAsistencias[],6,FALSE)), "")</f>
        <v/>
      </c>
      <c r="I26" s="64" t="str">
        <f>IFERROR(IF(ISBLANK(VLOOKUP(TEXT($A26,"aaaa-mm")&amp;"_"&amp;$G$2&amp;"_"&amp;I$3,tblAsistencias[],6,FALSE)), VLOOKUP(TEXT($A26,"aaaa-mm")&amp;"_"&amp;$G$2&amp;"_"&amp;I$3,tblAsistencias[],7,FALSE), VLOOKUP(TEXT($A26,"aaaa-mm")&amp;"_"&amp;$G$2&amp;"_"&amp;I$3,tblAsistencias[],6,FALSE)), "")</f>
        <v/>
      </c>
      <c r="J26" s="64" t="str">
        <f>IFERROR(IF(ISBLANK(VLOOKUP(TEXT($A26,"aaaa-mm")&amp;"_"&amp;$G$2&amp;"_"&amp;J$3,tblAsistencias[],6,FALSE)), VLOOKUP(TEXT($A26,"aaaa-mm")&amp;"_"&amp;$G$2&amp;"_"&amp;J$3,tblAsistencias[],7,FALSE), VLOOKUP(TEXT($A26,"aaaa-mm")&amp;"_"&amp;$G$2&amp;"_"&amp;J$3,tblAsistencias[],6,FALSE)), "")</f>
        <v/>
      </c>
      <c r="K26" s="110" t="str">
        <f>IFERROR(IF(ISBLANK(VLOOKUP(TEXT($A26,"aaaa-mm")&amp;"_"&amp;$G$2&amp;"_"&amp;K$3,tblAsistencias[],6,FALSE)), VLOOKUP(TEXT($A26,"aaaa-mm")&amp;"_"&amp;$G$2&amp;"_"&amp;K$3,tblAsistencias[],7,FALSE), VLOOKUP(TEXT($A26,"aaaa-mm")&amp;"_"&amp;$G$2&amp;"_"&amp;K$3,tblAsistencias[],6,FALSE)), "")</f>
        <v/>
      </c>
      <c r="L26" s="201"/>
    </row>
    <row r="27" spans="1:19" ht="15" x14ac:dyDescent="0.2">
      <c r="A27" s="114">
        <v>46174</v>
      </c>
      <c r="B27" s="109" t="str">
        <f>IFERROR(IF(ISBLANK(VLOOKUP(TEXT($A27,"aaaa-mm")&amp;"_"&amp;$B$2&amp;"_"&amp;B$3,tblAsistencias[],6,FALSE)), VLOOKUP(TEXT($A27,"aaaa-mm")&amp;"_"&amp;$B$2&amp;"_"&amp;B$3,tblAsistencias[],7,FALSE), VLOOKUP(TEXT($A27,"aaaa-mm")&amp;"_"&amp;$B$2&amp;"_"&amp;B$3,tblAsistencias[],6,FALSE)), "")</f>
        <v/>
      </c>
      <c r="C27" s="64" t="str">
        <f>IFERROR(IF(ISBLANK(VLOOKUP(TEXT($A27,"aaaa-mm")&amp;"_"&amp;$B$2&amp;"_"&amp;C$3,tblAsistencias[],6,FALSE)), VLOOKUP(TEXT($A27,"aaaa-mm")&amp;"_"&amp;$B$2&amp;"_"&amp;C$3,tblAsistencias[],7,FALSE), VLOOKUP(TEXT($A27,"aaaa-mm")&amp;"_"&amp;$B$2&amp;"_"&amp;C$3,tblAsistencias[],6,FALSE)), "")</f>
        <v/>
      </c>
      <c r="D27" s="64" t="str">
        <f>IFERROR(IF(ISBLANK(VLOOKUP(TEXT($A27,"aaaa-mm")&amp;"_"&amp;$B$2&amp;"_"&amp;D$3,tblAsistencias[],6,FALSE)), VLOOKUP(TEXT($A27,"aaaa-mm")&amp;"_"&amp;$B$2&amp;"_"&amp;D$3,tblAsistencias[],7,FALSE), VLOOKUP(TEXT($A27,"aaaa-mm")&amp;"_"&amp;$B$2&amp;"_"&amp;D$3,tblAsistencias[],6,FALSE)), "")</f>
        <v/>
      </c>
      <c r="E27" s="64" t="str">
        <f>IFERROR(IF(ISBLANK(VLOOKUP(TEXT($A27,"aaaa-mm")&amp;"_"&amp;$B$2&amp;"_"&amp;E$3,tblAsistencias[],6,FALSE)), VLOOKUP(TEXT($A27,"aaaa-mm")&amp;"_"&amp;$B$2&amp;"_"&amp;E$3,tblAsistencias[],7,FALSE), VLOOKUP(TEXT($A27,"aaaa-mm")&amp;"_"&amp;$B$2&amp;"_"&amp;E$3,tblAsistencias[],6,FALSE)), "")</f>
        <v/>
      </c>
      <c r="F27" s="110" t="str">
        <f>IFERROR(IF(ISBLANK(VLOOKUP(TEXT($A27,"aaaa-mm")&amp;"_"&amp;$B$2&amp;"_"&amp;F$3,tblAsistencias[],6,FALSE)), VLOOKUP(TEXT($A27,"aaaa-mm")&amp;"_"&amp;$B$2&amp;"_"&amp;F$3,tblAsistencias[],7,FALSE), VLOOKUP(TEXT($A27,"aaaa-mm")&amp;"_"&amp;$B$2&amp;"_"&amp;F$3,tblAsistencias[],6,FALSE)), "")</f>
        <v/>
      </c>
      <c r="G27" s="109" t="str">
        <f>IFERROR(IF(ISBLANK(VLOOKUP(TEXT($A27,"aaaa-mm")&amp;"_"&amp;$G$2&amp;"_"&amp;G$3,tblAsistencias[],6,FALSE)), VLOOKUP(TEXT($A27,"aaaa-mm")&amp;"_"&amp;$G$2&amp;"_"&amp;G$3,tblAsistencias[],7,FALSE), VLOOKUP(TEXT($A27,"aaaa-mm")&amp;"_"&amp;$G$2&amp;"_"&amp;G$3,tblAsistencias[],6,FALSE)), "")</f>
        <v/>
      </c>
      <c r="H27" s="64" t="str">
        <f>IFERROR(IF(ISBLANK(VLOOKUP(TEXT($A27,"aaaa-mm")&amp;"_"&amp;$G$2&amp;"_"&amp;H$3,tblAsistencias[],6,FALSE)), VLOOKUP(TEXT($A27,"aaaa-mm")&amp;"_"&amp;$G$2&amp;"_"&amp;H$3,tblAsistencias[],7,FALSE), VLOOKUP(TEXT($A27,"aaaa-mm")&amp;"_"&amp;$G$2&amp;"_"&amp;H$3,tblAsistencias[],6,FALSE)), "")</f>
        <v/>
      </c>
      <c r="I27" s="64" t="str">
        <f>IFERROR(IF(ISBLANK(VLOOKUP(TEXT($A27,"aaaa-mm")&amp;"_"&amp;$G$2&amp;"_"&amp;I$3,tblAsistencias[],6,FALSE)), VLOOKUP(TEXT($A27,"aaaa-mm")&amp;"_"&amp;$G$2&amp;"_"&amp;I$3,tblAsistencias[],7,FALSE), VLOOKUP(TEXT($A27,"aaaa-mm")&amp;"_"&amp;$G$2&amp;"_"&amp;I$3,tblAsistencias[],6,FALSE)), "")</f>
        <v/>
      </c>
      <c r="J27" s="64" t="str">
        <f>IFERROR(IF(ISBLANK(VLOOKUP(TEXT($A27,"aaaa-mm")&amp;"_"&amp;$G$2&amp;"_"&amp;J$3,tblAsistencias[],6,FALSE)), VLOOKUP(TEXT($A27,"aaaa-mm")&amp;"_"&amp;$G$2&amp;"_"&amp;J$3,tblAsistencias[],7,FALSE), VLOOKUP(TEXT($A27,"aaaa-mm")&amp;"_"&amp;$G$2&amp;"_"&amp;J$3,tblAsistencias[],6,FALSE)), "")</f>
        <v/>
      </c>
      <c r="K27" s="110" t="str">
        <f>IFERROR(IF(ISBLANK(VLOOKUP(TEXT($A27,"aaaa-mm")&amp;"_"&amp;$G$2&amp;"_"&amp;K$3,tblAsistencias[],6,FALSE)), VLOOKUP(TEXT($A27,"aaaa-mm")&amp;"_"&amp;$G$2&amp;"_"&amp;K$3,tblAsistencias[],7,FALSE), VLOOKUP(TEXT($A27,"aaaa-mm")&amp;"_"&amp;$G$2&amp;"_"&amp;K$3,tblAsistencias[],6,FALSE)), "")</f>
        <v/>
      </c>
      <c r="L27" s="201"/>
    </row>
    <row r="28" spans="1:19" ht="15" x14ac:dyDescent="0.2">
      <c r="A28" s="114">
        <v>46204</v>
      </c>
      <c r="B28" s="109" t="str">
        <f>IFERROR(IF(ISBLANK(VLOOKUP(TEXT($A28,"aaaa-mm")&amp;"_"&amp;$B$2&amp;"_"&amp;B$3,tblAsistencias[],6,FALSE)), VLOOKUP(TEXT($A28,"aaaa-mm")&amp;"_"&amp;$B$2&amp;"_"&amp;B$3,tblAsistencias[],7,FALSE), VLOOKUP(TEXT($A28,"aaaa-mm")&amp;"_"&amp;$B$2&amp;"_"&amp;B$3,tblAsistencias[],6,FALSE)), "")</f>
        <v/>
      </c>
      <c r="C28" s="64" t="str">
        <f>IFERROR(IF(ISBLANK(VLOOKUP(TEXT($A28,"aaaa-mm")&amp;"_"&amp;$B$2&amp;"_"&amp;C$3,tblAsistencias[],6,FALSE)), VLOOKUP(TEXT($A28,"aaaa-mm")&amp;"_"&amp;$B$2&amp;"_"&amp;C$3,tblAsistencias[],7,FALSE), VLOOKUP(TEXT($A28,"aaaa-mm")&amp;"_"&amp;$B$2&amp;"_"&amp;C$3,tblAsistencias[],6,FALSE)), "")</f>
        <v/>
      </c>
      <c r="D28" s="64" t="str">
        <f>IFERROR(IF(ISBLANK(VLOOKUP(TEXT($A28,"aaaa-mm")&amp;"_"&amp;$B$2&amp;"_"&amp;D$3,tblAsistencias[],6,FALSE)), VLOOKUP(TEXT($A28,"aaaa-mm")&amp;"_"&amp;$B$2&amp;"_"&amp;D$3,tblAsistencias[],7,FALSE), VLOOKUP(TEXT($A28,"aaaa-mm")&amp;"_"&amp;$B$2&amp;"_"&amp;D$3,tblAsistencias[],6,FALSE)), "")</f>
        <v/>
      </c>
      <c r="E28" s="64" t="str">
        <f>IFERROR(IF(ISBLANK(VLOOKUP(TEXT($A28,"aaaa-mm")&amp;"_"&amp;$B$2&amp;"_"&amp;E$3,tblAsistencias[],6,FALSE)), VLOOKUP(TEXT($A28,"aaaa-mm")&amp;"_"&amp;$B$2&amp;"_"&amp;E$3,tblAsistencias[],7,FALSE), VLOOKUP(TEXT($A28,"aaaa-mm")&amp;"_"&amp;$B$2&amp;"_"&amp;E$3,tblAsistencias[],6,FALSE)), "")</f>
        <v/>
      </c>
      <c r="F28" s="110" t="str">
        <f>IFERROR(IF(ISBLANK(VLOOKUP(TEXT($A28,"aaaa-mm")&amp;"_"&amp;$B$2&amp;"_"&amp;F$3,tblAsistencias[],6,FALSE)), VLOOKUP(TEXT($A28,"aaaa-mm")&amp;"_"&amp;$B$2&amp;"_"&amp;F$3,tblAsistencias[],7,FALSE), VLOOKUP(TEXT($A28,"aaaa-mm")&amp;"_"&amp;$B$2&amp;"_"&amp;F$3,tblAsistencias[],6,FALSE)), "")</f>
        <v/>
      </c>
      <c r="G28" s="109" t="str">
        <f>IFERROR(IF(ISBLANK(VLOOKUP(TEXT($A28,"aaaa-mm")&amp;"_"&amp;$G$2&amp;"_"&amp;G$3,tblAsistencias[],6,FALSE)), VLOOKUP(TEXT($A28,"aaaa-mm")&amp;"_"&amp;$G$2&amp;"_"&amp;G$3,tblAsistencias[],7,FALSE), VLOOKUP(TEXT($A28,"aaaa-mm")&amp;"_"&amp;$G$2&amp;"_"&amp;G$3,tblAsistencias[],6,FALSE)), "")</f>
        <v/>
      </c>
      <c r="H28" s="64" t="str">
        <f>IFERROR(IF(ISBLANK(VLOOKUP(TEXT($A28,"aaaa-mm")&amp;"_"&amp;$G$2&amp;"_"&amp;H$3,tblAsistencias[],6,FALSE)), VLOOKUP(TEXT($A28,"aaaa-mm")&amp;"_"&amp;$G$2&amp;"_"&amp;H$3,tblAsistencias[],7,FALSE), VLOOKUP(TEXT($A28,"aaaa-mm")&amp;"_"&amp;$G$2&amp;"_"&amp;H$3,tblAsistencias[],6,FALSE)), "")</f>
        <v/>
      </c>
      <c r="I28" s="64" t="str">
        <f>IFERROR(IF(ISBLANK(VLOOKUP(TEXT($A28,"aaaa-mm")&amp;"_"&amp;$G$2&amp;"_"&amp;I$3,tblAsistencias[],6,FALSE)), VLOOKUP(TEXT($A28,"aaaa-mm")&amp;"_"&amp;$G$2&amp;"_"&amp;I$3,tblAsistencias[],7,FALSE), VLOOKUP(TEXT($A28,"aaaa-mm")&amp;"_"&amp;$G$2&amp;"_"&amp;I$3,tblAsistencias[],6,FALSE)), "")</f>
        <v/>
      </c>
      <c r="J28" s="64" t="str">
        <f>IFERROR(IF(ISBLANK(VLOOKUP(TEXT($A28,"aaaa-mm")&amp;"_"&amp;$G$2&amp;"_"&amp;J$3,tblAsistencias[],6,FALSE)), VLOOKUP(TEXT($A28,"aaaa-mm")&amp;"_"&amp;$G$2&amp;"_"&amp;J$3,tblAsistencias[],7,FALSE), VLOOKUP(TEXT($A28,"aaaa-mm")&amp;"_"&amp;$G$2&amp;"_"&amp;J$3,tblAsistencias[],6,FALSE)), "")</f>
        <v/>
      </c>
      <c r="K28" s="110" t="str">
        <f>IFERROR(IF(ISBLANK(VLOOKUP(TEXT($A28,"aaaa-mm")&amp;"_"&amp;$G$2&amp;"_"&amp;K$3,tblAsistencias[],6,FALSE)), VLOOKUP(TEXT($A28,"aaaa-mm")&amp;"_"&amp;$G$2&amp;"_"&amp;K$3,tblAsistencias[],7,FALSE), VLOOKUP(TEXT($A28,"aaaa-mm")&amp;"_"&amp;$G$2&amp;"_"&amp;K$3,tblAsistencias[],6,FALSE)), "")</f>
        <v/>
      </c>
      <c r="L28" s="201"/>
    </row>
    <row r="29" spans="1:19" ht="15.75" thickBot="1" x14ac:dyDescent="0.25">
      <c r="A29" s="114">
        <v>46235</v>
      </c>
      <c r="B29" s="111" t="str">
        <f>IFERROR(IF(ISBLANK(VLOOKUP(TEXT($A29,"aaaa-mm")&amp;"_"&amp;$B$2&amp;"_"&amp;B$3,tblAsistencias[],6,FALSE)), VLOOKUP(TEXT($A29,"aaaa-mm")&amp;"_"&amp;$B$2&amp;"_"&amp;B$3,tblAsistencias[],7,FALSE), VLOOKUP(TEXT($A29,"aaaa-mm")&amp;"_"&amp;$B$2&amp;"_"&amp;B$3,tblAsistencias[],6,FALSE)), "")</f>
        <v/>
      </c>
      <c r="C29" s="112" t="str">
        <f>IFERROR(IF(ISBLANK(VLOOKUP(TEXT($A29,"aaaa-mm")&amp;"_"&amp;$B$2&amp;"_"&amp;C$3,tblAsistencias[],6,FALSE)), VLOOKUP(TEXT($A29,"aaaa-mm")&amp;"_"&amp;$B$2&amp;"_"&amp;C$3,tblAsistencias[],7,FALSE), VLOOKUP(TEXT($A29,"aaaa-mm")&amp;"_"&amp;$B$2&amp;"_"&amp;C$3,tblAsistencias[],6,FALSE)), "")</f>
        <v/>
      </c>
      <c r="D29" s="112" t="str">
        <f>IFERROR(IF(ISBLANK(VLOOKUP(TEXT($A29,"aaaa-mm")&amp;"_"&amp;$B$2&amp;"_"&amp;D$3,tblAsistencias[],6,FALSE)), VLOOKUP(TEXT($A29,"aaaa-mm")&amp;"_"&amp;$B$2&amp;"_"&amp;D$3,tblAsistencias[],7,FALSE), VLOOKUP(TEXT($A29,"aaaa-mm")&amp;"_"&amp;$B$2&amp;"_"&amp;D$3,tblAsistencias[],6,FALSE)), "")</f>
        <v/>
      </c>
      <c r="E29" s="112" t="str">
        <f>IFERROR(IF(ISBLANK(VLOOKUP(TEXT($A29,"aaaa-mm")&amp;"_"&amp;$B$2&amp;"_"&amp;E$3,tblAsistencias[],6,FALSE)), VLOOKUP(TEXT($A29,"aaaa-mm")&amp;"_"&amp;$B$2&amp;"_"&amp;E$3,tblAsistencias[],7,FALSE), VLOOKUP(TEXT($A29,"aaaa-mm")&amp;"_"&amp;$B$2&amp;"_"&amp;E$3,tblAsistencias[],6,FALSE)), "")</f>
        <v/>
      </c>
      <c r="F29" s="113" t="str">
        <f>IFERROR(IF(ISBLANK(VLOOKUP(TEXT($A29,"aaaa-mm")&amp;"_"&amp;$B$2&amp;"_"&amp;F$3,tblAsistencias[],6,FALSE)), VLOOKUP(TEXT($A29,"aaaa-mm")&amp;"_"&amp;$B$2&amp;"_"&amp;F$3,tblAsistencias[],7,FALSE), VLOOKUP(TEXT($A29,"aaaa-mm")&amp;"_"&amp;$B$2&amp;"_"&amp;F$3,tblAsistencias[],6,FALSE)), "")</f>
        <v/>
      </c>
      <c r="G29" s="111" t="str">
        <f>IFERROR(IF(ISBLANK(VLOOKUP(TEXT($A29,"aaaa-mm")&amp;"_"&amp;$G$2&amp;"_"&amp;G$3,tblAsistencias[],6,FALSE)), VLOOKUP(TEXT($A29,"aaaa-mm")&amp;"_"&amp;$G$2&amp;"_"&amp;G$3,tblAsistencias[],7,FALSE), VLOOKUP(TEXT($A29,"aaaa-mm")&amp;"_"&amp;$G$2&amp;"_"&amp;G$3,tblAsistencias[],6,FALSE)), "")</f>
        <v/>
      </c>
      <c r="H29" s="112" t="str">
        <f>IFERROR(IF(ISBLANK(VLOOKUP(TEXT($A29,"aaaa-mm")&amp;"_"&amp;$G$2&amp;"_"&amp;H$3,tblAsistencias[],6,FALSE)), VLOOKUP(TEXT($A29,"aaaa-mm")&amp;"_"&amp;$G$2&amp;"_"&amp;H$3,tblAsistencias[],7,FALSE), VLOOKUP(TEXT($A29,"aaaa-mm")&amp;"_"&amp;$G$2&amp;"_"&amp;H$3,tblAsistencias[],6,FALSE)), "")</f>
        <v/>
      </c>
      <c r="I29" s="112" t="str">
        <f>IFERROR(IF(ISBLANK(VLOOKUP(TEXT($A29,"aaaa-mm")&amp;"_"&amp;$G$2&amp;"_"&amp;I$3,tblAsistencias[],6,FALSE)), VLOOKUP(TEXT($A29,"aaaa-mm")&amp;"_"&amp;$G$2&amp;"_"&amp;I$3,tblAsistencias[],7,FALSE), VLOOKUP(TEXT($A29,"aaaa-mm")&amp;"_"&amp;$G$2&amp;"_"&amp;I$3,tblAsistencias[],6,FALSE)), "")</f>
        <v/>
      </c>
      <c r="J29" s="112" t="str">
        <f>IFERROR(IF(ISBLANK(VLOOKUP(TEXT($A29,"aaaa-mm")&amp;"_"&amp;$G$2&amp;"_"&amp;J$3,tblAsistencias[],6,FALSE)), VLOOKUP(TEXT($A29,"aaaa-mm")&amp;"_"&amp;$G$2&amp;"_"&amp;J$3,tblAsistencias[],7,FALSE), VLOOKUP(TEXT($A29,"aaaa-mm")&amp;"_"&amp;$G$2&amp;"_"&amp;J$3,tblAsistencias[],6,FALSE)), "")</f>
        <v/>
      </c>
      <c r="K29" s="113" t="str">
        <f>IFERROR(IF(ISBLANK(VLOOKUP(TEXT($A29,"aaaa-mm")&amp;"_"&amp;$G$2&amp;"_"&amp;K$3,tblAsistencias[],6,FALSE)), VLOOKUP(TEXT($A29,"aaaa-mm")&amp;"_"&amp;$G$2&amp;"_"&amp;K$3,tblAsistencias[],7,FALSE), VLOOKUP(TEXT($A29,"aaaa-mm")&amp;"_"&amp;$G$2&amp;"_"&amp;K$3,tblAsistencias[],6,FALSE)), "")</f>
        <v/>
      </c>
      <c r="L29" s="201"/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4276" r:id="rId4" name="Spinner 4">
              <controlPr defaultSize="0" autoPict="0">
                <anchor moveWithCells="1" sizeWithCells="1">
                  <from>
                    <xdr:col>19</xdr:col>
                    <xdr:colOff>9525</xdr:colOff>
                    <xdr:row>17</xdr:row>
                    <xdr:rowOff>0</xdr:rowOff>
                  </from>
                  <to>
                    <xdr:col>19</xdr:col>
                    <xdr:colOff>371475</xdr:colOff>
                    <xdr:row>25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E84D-BE0F-4CC7-9B6D-7B7DBE03F297}">
  <sheetPr>
    <tabColor theme="8" tint="0.39997558519241921"/>
  </sheetPr>
  <dimension ref="A1:K2"/>
  <sheetViews>
    <sheetView topLeftCell="E1" workbookViewId="0">
      <selection activeCell="E2" sqref="E2"/>
    </sheetView>
  </sheetViews>
  <sheetFormatPr baseColWidth="10" defaultColWidth="12" defaultRowHeight="12.75" x14ac:dyDescent="0.2"/>
  <cols>
    <col min="1" max="1" width="16.6640625" style="71" hidden="1" customWidth="1"/>
    <col min="2" max="2" width="15.1640625" style="202" hidden="1" customWidth="1"/>
    <col min="3" max="3" width="15.1640625" style="218" hidden="1" customWidth="1"/>
    <col min="4" max="4" width="12" hidden="1" customWidth="1"/>
    <col min="5" max="5" width="13.83203125" style="71" bestFit="1" customWidth="1"/>
    <col min="6" max="6" width="15.33203125" bestFit="1" customWidth="1"/>
    <col min="7" max="7" width="33.5" style="202" customWidth="1"/>
    <col min="11" max="11" width="13.83203125" style="202" bestFit="1" customWidth="1"/>
  </cols>
  <sheetData>
    <row r="1" spans="1:11" ht="15.75" x14ac:dyDescent="0.2">
      <c r="A1" s="20" t="s">
        <v>97</v>
      </c>
      <c r="B1" s="217" t="s">
        <v>43</v>
      </c>
      <c r="C1" s="20" t="s">
        <v>139</v>
      </c>
      <c r="D1" s="29" t="s">
        <v>154</v>
      </c>
      <c r="E1" s="20" t="s">
        <v>152</v>
      </c>
      <c r="F1" s="29" t="s">
        <v>153</v>
      </c>
      <c r="G1" s="29" t="s">
        <v>101</v>
      </c>
      <c r="K1"/>
    </row>
    <row r="2" spans="1:11" ht="15.75" x14ac:dyDescent="0.2">
      <c r="A2" s="22" t="str">
        <f>TEXT(tblAsistencias[[#This Row],[Mes]],"aaaa-mm")&amp;"_"&amp;tblAsistencias[[#This Row],[Tipo]]&amp;"_"&amp;tblAsistencias[[#This Row],[Num. Semana]]</f>
        <v>1900-01_FS_0</v>
      </c>
      <c r="B2" s="217">
        <f>DATE(YEAR(tblAsistencias[[#This Row],[Fecha]]),MONTH(tblAsistencias[[#This Row],[Fecha]]),1)</f>
        <v>1</v>
      </c>
      <c r="C2" s="22" t="str">
        <f>INDEX({"FS","ES","ES","ES","ES","ES","FS"}, WEEKDAY(tblAsistencias[[#This Row],[Fecha]]))</f>
        <v>FS</v>
      </c>
      <c r="D2" s="29">
        <f>ROUNDUP(DAY(tblAsistencias[[#This Row],[Fecha]])/7, 0)</f>
        <v>0</v>
      </c>
      <c r="E2" s="22"/>
      <c r="F2" s="29"/>
      <c r="G2" s="2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>
    <tabColor rgb="FF92D050"/>
    <pageSetUpPr fitToPage="1"/>
  </sheetPr>
  <dimension ref="A1:AB3"/>
  <sheetViews>
    <sheetView showGridLines="0" zoomScaleNormal="100" zoomScaleSheetLayoutView="50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baseColWidth="10" defaultColWidth="12" defaultRowHeight="15.75" x14ac:dyDescent="0.2"/>
  <cols>
    <col min="1" max="2" width="50.5" customWidth="1"/>
    <col min="3" max="3" width="15.1640625" style="137" customWidth="1"/>
    <col min="4" max="4" width="13.83203125" customWidth="1"/>
    <col min="7" max="7" width="15.1640625" customWidth="1"/>
    <col min="8" max="8" width="11" style="41" customWidth="1"/>
    <col min="9" max="9" width="11" style="22" customWidth="1"/>
    <col min="10" max="10" width="9.6640625" style="22" customWidth="1"/>
    <col min="11" max="11" width="20" style="22" customWidth="1"/>
    <col min="12" max="12" width="22" style="22" customWidth="1"/>
    <col min="13" max="13" width="9.5" customWidth="1"/>
    <col min="14" max="14" width="15.1640625" style="37" customWidth="1"/>
    <col min="15" max="15" width="15" style="20" customWidth="1"/>
    <col min="16" max="16" width="18.1640625" style="20" customWidth="1"/>
    <col min="17" max="17" width="17.83203125" style="20" customWidth="1"/>
    <col min="18" max="18" width="18.5" style="20" customWidth="1"/>
    <col min="19" max="19" width="13.33203125" style="20" customWidth="1"/>
    <col min="20" max="20" width="15.6640625" customWidth="1"/>
    <col min="21" max="21" width="32.83203125" style="20" customWidth="1"/>
    <col min="22" max="22" width="14.5" style="38" bestFit="1" customWidth="1"/>
    <col min="23" max="23" width="32" bestFit="1" customWidth="1"/>
    <col min="24" max="24" width="19.1640625" style="20" bestFit="1" customWidth="1"/>
    <col min="25" max="25" width="21" style="136" bestFit="1" customWidth="1"/>
    <col min="26" max="26" width="53.6640625" style="20" bestFit="1" customWidth="1"/>
    <col min="27" max="27" width="20.5" style="20" customWidth="1"/>
    <col min="28" max="28" width="35" style="136" customWidth="1"/>
    <col min="29" max="29" width="36.5" style="20" customWidth="1"/>
    <col min="30" max="16384" width="12" style="20"/>
  </cols>
  <sheetData>
    <row r="1" spans="1:28" ht="63" x14ac:dyDescent="0.2">
      <c r="A1" s="18" t="s">
        <v>50</v>
      </c>
      <c r="B1" s="18" t="s">
        <v>51</v>
      </c>
      <c r="C1" s="19" t="s">
        <v>52</v>
      </c>
      <c r="D1" s="19" t="s">
        <v>54</v>
      </c>
      <c r="E1" s="18" t="s">
        <v>56</v>
      </c>
      <c r="F1" s="18" t="s">
        <v>57</v>
      </c>
      <c r="G1" s="18" t="s">
        <v>58</v>
      </c>
      <c r="H1" s="18" t="s">
        <v>59</v>
      </c>
      <c r="I1" s="18" t="s">
        <v>60</v>
      </c>
      <c r="J1" s="18" t="s">
        <v>61</v>
      </c>
      <c r="K1" s="19" t="s">
        <v>53</v>
      </c>
      <c r="L1" s="39" t="s">
        <v>55</v>
      </c>
      <c r="M1" s="18" t="s">
        <v>62</v>
      </c>
      <c r="N1" s="18" t="s">
        <v>63</v>
      </c>
      <c r="O1" s="18" t="s">
        <v>64</v>
      </c>
      <c r="P1" s="18" t="s">
        <v>65</v>
      </c>
      <c r="Q1" s="18" t="s">
        <v>66</v>
      </c>
      <c r="R1" s="18" t="s">
        <v>67</v>
      </c>
      <c r="S1" s="18" t="s">
        <v>68</v>
      </c>
      <c r="T1" s="18" t="s">
        <v>69</v>
      </c>
      <c r="U1" s="18" t="s">
        <v>70</v>
      </c>
      <c r="V1" s="18" t="s">
        <v>71</v>
      </c>
      <c r="W1" s="18" t="s">
        <v>72</v>
      </c>
      <c r="X1" s="176" t="s">
        <v>73</v>
      </c>
      <c r="Y1" s="176" t="s">
        <v>149</v>
      </c>
      <c r="AB1" s="20"/>
    </row>
    <row r="2" spans="1:28" ht="15.75" customHeight="1" x14ac:dyDescent="0.2">
      <c r="A2" s="20"/>
      <c r="B2" s="20"/>
      <c r="C2" s="22"/>
      <c r="D2" s="135"/>
      <c r="E2" s="23"/>
      <c r="F2" s="23"/>
      <c r="G2" s="22"/>
      <c r="H2" s="22"/>
      <c r="I2" s="20"/>
      <c r="J2" s="168"/>
      <c r="K2" s="42">
        <f ca="1">(TODAY()-TblPublicadores[[#This Row],[Fecha de nacimiento]])/365.25</f>
        <v>126.072553045859</v>
      </c>
      <c r="L2" s="40" t="str">
        <f ca="1">IF(ISBLANK(TblPublicadores[[#This Row],[Fecha de bautismo]]),"",(TODAY()-TblPublicadores[[#This Row],[Fecha de bautismo]])/365.25)</f>
        <v/>
      </c>
      <c r="M2" s="20" t="str">
        <f>IF(TblPublicadores[[#This Row],[Meses sin predicar consecutivos]]&lt;6, "Activo"&amp;IF(TblPublicadores[[#This Row],[Meses con actividad]]&lt;TblPublicadores[[#This Row],[Meses a predicar]],"/Irregular",""),"Inactivo")</f>
        <v>Inactivo</v>
      </c>
      <c r="N2" s="168">
        <f>IFERROR(VLOOKUP($A2&amp;"-"&amp;TEXT(MesInforme,"mmm-aaaa"),TblInformes[[ID]:[Estatus]],COLUMN(TblInformes[[#Headers],[Predicó en el mes]]),FALSE),FALSE)</f>
        <v>0</v>
      </c>
      <c r="O2" s="20">
        <f>IF(IFERROR(VLOOKUP($A2&amp;"-"&amp;TEXT(MesInforme,"mmm-aaaa"),TblInformes[[ID]:[Estatus]],COLUMN(TblInformes[[#Headers],[Predicó en el mes]]),FALSE),FALSE),0,
IF(IFERROR(VLOOKUP($A2&amp;"-"&amp;TEXT(EDATE(MesInforme,-1),"mmm-aaaa"),TblInformes[[ID]:[Estatus]],COLUMN(TblInformes[[#Headers],[Predicó en el mes]]),FALSE), FALSE),1,
IF(IFERROR(VLOOKUP($A2&amp;"-"&amp;TEXT(EDATE(MesInforme,-2),"mmm-aaaa"),TblInformes[[ID]:[Estatus]],COLUMN(TblInformes[[#Headers],[Predicó en el mes]]),FALSE), FALSE),2,
IF(IFERROR(VLOOKUP($A2&amp;"-"&amp;TEXT(EDATE(MesInforme,-3),"mmm-aaaa"),TblInformes[[ID]:[Estatus]],COLUMN(TblInformes[[#Headers],[Predicó en el mes]]),FALSE), FALSE),3,
IF(IFERROR(VLOOKUP($A2&amp;"-"&amp;TEXT(EDATE(MesInforme,-4),"mmm-aaaa"),TblInformes[[ID]:[Estatus]],COLUMN(TblInformes[[#Headers],[Predicó en el mes]]),FALSE), FALSE),4,
IF(IFERROR(VLOOKUP($A2&amp;"-"&amp;TEXT(EDATE(MesInforme,-5),"mmm-aaaa"),TblInformes[[ID]:[Estatus]],COLUMN(TblInformes[[#Headers],[Predicó en el mes]]),FALSE), FALSE),5,6))))))</f>
        <v>6</v>
      </c>
      <c r="P2" s="20">
        <f>IF(OR(IFERROR(VLOOKUP($A2&amp;"-"&amp;TEXT(MesInforme,"mmm-aaaa"),TblInformes[[ID]:[Notas]],COLUMN(TblInformes[[#Headers],[Notas]]),FALSE),"")="Nuevo Publicador",
             IFERROR(VLOOKUP($A2&amp;"-"&amp;TEXT(MesInforme,"mmm-aaaa"),TblInformes[[ID]:[Notas]],COLUMN(TblInformes[[#Headers],[Notas]]),FALSE),"")="Readmitido"),1,
IF(OR(IFERROR(VLOOKUP($A2&amp;"-"&amp;TEXT(EDATE(MesInforme,-1),"mmm-aaaa"),TblInformes[[ID]:[Notas]],COLUMN(TblInformes[[#Headers],[Notas]]),FALSE),"")="Nuevo Publicador",
          IFERROR(VLOOKUP($A2&amp;"-"&amp;TEXT(EDATE(MesInforme,-1),"mmm-aaaa"),TblInformes[[ID]:[Notas]],COLUMN(TblInformes[[#Headers],[Notas]]),FALSE),"")="Readmitido"),2,
IF(OR(IFERROR(VLOOKUP($A2&amp;"-"&amp;TEXT(EDATE(MesInforme,-2),"mmm-aaaa"),TblInformes[[ID]:[Notas]],COLUMN(TblInformes[[#Headers],[Notas]]),FALSE),"")="Nuevo Publicador",
          IFERROR(VLOOKUP($A2&amp;"-"&amp;TEXT(EDATE(MesInforme,-2),"mmm-aaaa"),TblInformes[[ID]:[Notas]],COLUMN(TblInformes[[#Headers],[Notas]]),FALSE),"")="Readmitido"),3,
IF(OR(IFERROR(VLOOKUP($A2&amp;"-"&amp;TEXT(EDATE(MesInforme,-3),"mmm-aaaa"),TblInformes[[ID]:[Notas]],COLUMN(TblInformes[[#Headers],[Notas]]),FALSE),"")="Nuevo Publicador",
          IFERROR(VLOOKUP($A2&amp;"-"&amp;TEXT(EDATE(MesInforme,-3),"mmm-aaaa"),TblInformes[[ID]:[Notas]],COLUMN(TblInformes[[#Headers],[Notas]]),FALSE),"")="Readmitido"),4,
IF(OR(IFERROR(VLOOKUP($A2&amp;"-"&amp;TEXT(EDATE(MesInforme,-4),"mmm-aaaa"),TblInformes[[ID]:[Notas]],COLUMN(TblInformes[[#Headers],[Notas]]),FALSE),"")="Nuevo Publicador",
          IFERROR(VLOOKUP($A2&amp;"-"&amp;TEXT(EDATE(MesInforme,-4),"mmm-aaaa"),TblInformes[[ID]:[Notas]],COLUMN(TblInformes[[#Headers],[Notas]]),FALSE),"")="Readmitido"),5,6)))))
-IF(IFERROR(VLOOKUP($A2&amp;"-"&amp;TEXT(MesInforme,"mmm-aaaa"),TblInformes[[ID]:[Notas]],COLUMN(TblInformes[[#Headers],[Notas]]),FALSE),"")="Falleció",1,
IF(IFERROR(VLOOKUP($A2&amp;"-"&amp;TEXT(EDATE(MesInforme,-1),"mmm-aaaa"),TblInformes[[ID]:[Notas]],COLUMN(TblInformes[[#Headers],[Notas]]),FALSE),"")="Falleció",2,
IF(IFERROR(VLOOKUP($A2&amp;"-"&amp;TEXT(EDATE(MesInforme,-2),"mmm-aaaa"),TblInformes[[ID]:[Notas]],COLUMN(TblInformes[[#Headers],[Notas]]),FALSE),"")="Falleció",3,
IF(IFERROR(VLOOKUP($A2&amp;"-"&amp;TEXT(EDATE(MesInforme,-3),"mmm-aaaa"),TblInformes[[ID]:[Notas]],COLUMN(TblInformes[[#Headers],[Notas]]),FALSE),"")="Falleció",4,
IF(IFERROR(VLOOKUP($A2&amp;"-"&amp;TEXT(EDATE(MesInforme,-4),"mmm-aaaa"),TblInformes[[ID]:[Notas]],COLUMN(TblInformes[[#Headers],[Notas]]),FALSE),"")="Falleció",5,
IF(IFERROR(VLOOKUP($A2&amp;"-"&amp;TEXT(EDATE(MesInforme,-5),"mmm-aaaa"),TblInformes[[ID]:[Notas]],COLUMN(TblInformes[[#Headers],[Notas]]),FALSE),"")="Falleció",6,0))))))</f>
        <v>6</v>
      </c>
      <c r="Q2" s="20">
        <f>IF(IFERROR(VLOOKUP($A2&amp;"-"&amp;TEXT(MesInforme,"mmm-aaaa"),TblInformes[[ID]:[Estatus]],COLUMN(TblInformes[[#Headers],[Predicó en el mes]]),FALSE),FALSE),1,0)
+IF(IFERROR(VLOOKUP($A2&amp;"-"&amp;TEXT(EDATE(MesInforme,-1),"mmm-aaaa"),TblInformes[[ID]:[Estatus]],COLUMN(TblInformes[[#Headers],[Predicó en el mes]]),FALSE), FALSE),1,0)
+IF(IFERROR(VLOOKUP($A2&amp;"-"&amp;TEXT(EDATE(MesInforme,-2),"mmm-aaaa"),TblInformes[[ID]:[Estatus]],COLUMN(TblInformes[[#Headers],[Predicó en el mes]]),FALSE), FALSE),1,0)
+IF(IFERROR(VLOOKUP($A2&amp;"-"&amp;TEXT(EDATE(MesInforme,-3),"mmm-aaaa"),TblInformes[[ID]:[Estatus]],COLUMN(TblInformes[[#Headers],[Predicó en el mes]]),FALSE), FALSE),1,0)
+IF(IFERROR(VLOOKUP($A2&amp;"-"&amp;TEXT(EDATE(MesInforme,-4),"mmm-aaaa"),TblInformes[[ID]:[Estatus]],COLUMN(TblInformes[[#Headers],[Predicó en el mes]]),FALSE), FALSE),1,0)
+IF(IFERROR(VLOOKUP($A2&amp;"-"&amp;TEXT(EDATE(MesInforme,-5),"mmm-aaaa"),TblInformes[[ID]:[Estatus]],COLUMN(TblInformes[[#Headers],[Predicó en el mes]]),FALSE), FALSE),1,0)</f>
        <v>0</v>
      </c>
      <c r="S2" s="137"/>
      <c r="T2" s="20"/>
      <c r="U2" s="136"/>
      <c r="V2" s="136"/>
      <c r="W2" s="20"/>
      <c r="X2" s="136"/>
      <c r="AB2" s="20"/>
    </row>
    <row r="3" spans="1:28" x14ac:dyDescent="0.2">
      <c r="A3" s="20" t="s">
        <v>107</v>
      </c>
      <c r="B3" s="20"/>
      <c r="C3" s="20"/>
      <c r="D3" s="20"/>
      <c r="E3" s="20">
        <f>SUBTOTAL(103,TblPublicadores[Estatus])</f>
        <v>1</v>
      </c>
      <c r="F3" s="20"/>
      <c r="G3" s="20"/>
      <c r="H3" s="20"/>
      <c r="I3" s="20"/>
      <c r="J3" s="20"/>
      <c r="K3" s="42"/>
      <c r="L3" s="40"/>
      <c r="M3" s="20"/>
      <c r="N3" s="20"/>
      <c r="T3" s="20"/>
      <c r="V3" s="20"/>
      <c r="W3" s="20"/>
      <c r="AB3" s="20"/>
    </row>
  </sheetData>
  <phoneticPr fontId="16" type="noConversion"/>
  <conditionalFormatting sqref="P4:P1048576">
    <cfRule type="expression" dxfId="15" priority="3" stopIfTrue="1">
      <formula>$P4="Activo/Irregular"</formula>
    </cfRule>
    <cfRule type="expression" dxfId="14" priority="4" stopIfTrue="1">
      <formula>$P4="Activo"</formula>
    </cfRule>
    <cfRule type="expression" dxfId="13" priority="6" stopIfTrue="1">
      <formula>$P4="Inactivo"</formula>
    </cfRule>
  </conditionalFormatting>
  <conditionalFormatting sqref="O2 R4:R1048576">
    <cfRule type="cellIs" dxfId="12" priority="2" stopIfTrue="1" operator="greaterThan">
      <formula>4</formula>
    </cfRule>
  </conditionalFormatting>
  <conditionalFormatting sqref="Q1:Q2">
    <cfRule type="cellIs" dxfId="11" priority="1" operator="lessThan">
      <formula>2</formula>
    </cfRule>
  </conditionalFormatting>
  <conditionalFormatting sqref="M1:M2">
    <cfRule type="expression" dxfId="10" priority="7" stopIfTrue="1">
      <formula>$M1="Activo/Irregular"</formula>
    </cfRule>
    <cfRule type="expression" dxfId="9" priority="8" stopIfTrue="1">
      <formula>$M1="Activo"</formula>
    </cfRule>
    <cfRule type="expression" dxfId="8" priority="9" stopIfTrue="1">
      <formula>$M1="Inactivo"</formula>
    </cfRule>
  </conditionalFormatting>
  <pageMargins left="0.23622047244094491" right="0.23622047244094491" top="0.74803149606299213" bottom="0.74803149606299213" header="0.31496062992125984" footer="0.31496062992125984"/>
  <pageSetup paperSize="5" scale="33" fitToHeight="0" orientation="landscape" r:id="rId1"/>
  <headerFooter>
    <oddHeader>&amp;L&amp;"+,Negrita"&amp;14&amp;A - Datos de Contacto&amp;C&amp;"+,Negrita"&amp;14Grupo &amp;P</oddHeader>
    <oddFooter>&amp;L&amp;"-,Negrita" Confidencial&amp;C&amp;"-,Normal"&amp;D&amp;R&amp;"-,Normal"Página &amp;P</oddFooter>
  </headerFooter>
  <rowBreaks count="1" manualBreakCount="1">
    <brk id="2" max="16383" man="1"/>
  </rowBreaks>
  <colBreaks count="1" manualBreakCount="1">
    <brk id="1" max="1048575" man="1"/>
  </colBreak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tabColor theme="4"/>
    <pageSetUpPr fitToPage="1"/>
  </sheetPr>
  <dimension ref="A1:T57"/>
  <sheetViews>
    <sheetView tabSelected="1" topLeftCell="B1" zoomScale="85" zoomScaleNormal="85" workbookViewId="0">
      <selection activeCell="B2" sqref="B2"/>
    </sheetView>
  </sheetViews>
  <sheetFormatPr baseColWidth="10" defaultColWidth="12" defaultRowHeight="15.75" x14ac:dyDescent="0.2"/>
  <cols>
    <col min="1" max="1" width="65" style="20" hidden="1" customWidth="1"/>
    <col min="2" max="2" width="52.83203125" style="20" bestFit="1" customWidth="1"/>
    <col min="3" max="3" width="25.83203125" style="20" bestFit="1" customWidth="1"/>
    <col min="4" max="4" width="15" style="20" bestFit="1" customWidth="1"/>
    <col min="5" max="5" width="12.5" style="20" bestFit="1" customWidth="1"/>
    <col min="6" max="6" width="17" style="26" bestFit="1" customWidth="1"/>
    <col min="7" max="7" width="16.6640625" style="20" bestFit="1" customWidth="1"/>
    <col min="8" max="8" width="22.33203125" bestFit="1" customWidth="1"/>
    <col min="9" max="9" width="16.5" bestFit="1" customWidth="1"/>
    <col min="10" max="10" width="14.5" bestFit="1" customWidth="1"/>
    <col min="11" max="11" width="51.33203125" style="20" bestFit="1" customWidth="1"/>
    <col min="12" max="12" width="17.1640625" bestFit="1" customWidth="1"/>
    <col min="13" max="13" width="21.33203125" bestFit="1" customWidth="1"/>
    <col min="14" max="14" width="16" bestFit="1" customWidth="1"/>
    <col min="15" max="15" width="20" style="20" bestFit="1" customWidth="1"/>
    <col min="16" max="16" width="16.1640625" bestFit="1" customWidth="1"/>
    <col min="17" max="17" width="19.33203125" bestFit="1" customWidth="1"/>
    <col min="18" max="18" width="17.33203125" bestFit="1" customWidth="1"/>
    <col min="19" max="19" width="23.5" bestFit="1" customWidth="1"/>
    <col min="20" max="20" width="11.6640625" style="23" bestFit="1" customWidth="1"/>
    <col min="21" max="21" width="19.83203125" style="20" customWidth="1"/>
    <col min="22" max="16384" width="12" style="20"/>
  </cols>
  <sheetData>
    <row r="1" spans="1:20" ht="47.25" customHeight="1" x14ac:dyDescent="0.2">
      <c r="A1" s="165" t="s">
        <v>97</v>
      </c>
      <c r="B1" s="164" t="s">
        <v>50</v>
      </c>
      <c r="C1" s="164" t="s">
        <v>60</v>
      </c>
      <c r="D1" s="167" t="s">
        <v>56</v>
      </c>
      <c r="E1" s="165" t="s">
        <v>43</v>
      </c>
      <c r="F1" s="165" t="s">
        <v>98</v>
      </c>
      <c r="G1" s="166" t="s">
        <v>99</v>
      </c>
      <c r="H1" s="164" t="s">
        <v>100</v>
      </c>
      <c r="I1" s="164" t="s">
        <v>12</v>
      </c>
      <c r="J1" s="164" t="s">
        <v>10</v>
      </c>
      <c r="K1" s="164" t="s">
        <v>101</v>
      </c>
      <c r="L1" s="164" t="s">
        <v>150</v>
      </c>
      <c r="M1" s="164" t="s">
        <v>102</v>
      </c>
      <c r="N1" s="164" t="s">
        <v>103</v>
      </c>
      <c r="O1" s="164" t="s">
        <v>104</v>
      </c>
      <c r="P1" s="164" t="s">
        <v>62</v>
      </c>
      <c r="Q1" s="20"/>
      <c r="R1" s="20"/>
      <c r="S1" s="20"/>
      <c r="T1" s="20"/>
    </row>
    <row r="2" spans="1:20" x14ac:dyDescent="0.25">
      <c r="A2" s="222" t="str">
        <f>TblInformes[[#This Row],[Nombre]]&amp;"-"&amp;TEXT(TblInformes[[#This Row],[Mes]],"mmm-aaaa")</f>
        <v>-ene-1900</v>
      </c>
      <c r="B2" s="222"/>
      <c r="C2" s="30"/>
      <c r="D2" s="30"/>
      <c r="E2" s="222"/>
      <c r="F2" s="157"/>
      <c r="G2" s="223"/>
      <c r="H2" s="224"/>
      <c r="I2" s="225" t="s">
        <v>106</v>
      </c>
      <c r="J2" s="225" t="s">
        <v>106</v>
      </c>
      <c r="K2" s="226" t="s">
        <v>106</v>
      </c>
      <c r="L2" s="30"/>
      <c r="M2" s="226">
        <f>IF(AND(TblInformes[[#This Row],[Tipo Publicador]]="Precursor regular",TblInformes[[#This Row],[Horas S. S. (PR)]]&gt;0),MAX(0, MIN(IF(TblInformes[[#This Row],[Mes]]&lt;DATE(2023,3,1),75,55)-TblInformes[[#This Row],[Horas]], TblInformes[[#This Row],[Horas S. S. (PR)]])),0)</f>
        <v>0</v>
      </c>
      <c r="N2" s="226" t="str">
        <f>IF(TblInformes[[#This Row],[Tipo Publicador]]="Precursor regular",TblInformes[[#This Row],[Horas]]+TblInformes[[#This Row],[Horas Acreditadas
(PR)]],"")</f>
        <v/>
      </c>
      <c r="O2" s="226" t="str">
        <f>IFERROR(VLOOKUP(TblInformes[[#This Row],[Nombre]]&amp;"-"&amp;TEXT(EDATE(TblInformes[[#This Row],[Mes]],-1),"mmm-aaaa"),$A:$T,COLUMN(TblInformes[[#Headers],[Estatus]]),FALSE), "")</f>
        <v/>
      </c>
      <c r="P2" s="226" t="str">
        <f>IF(IF(TblInformes[[#This Row],[Predicó en el mes]],0,
IF(IFERROR(VLOOKUP(TblInformes[[#This Row],[Nombre]]&amp;"-"&amp;TEXT(EDATE(TblInformes[[#This Row],[Mes]],-1),"mmm-aaaa"),$A:$P,COLUMN(TblInformes[[#Headers],[Predicó en el mes]]),FALSE), FALSE),1,
IF(IFERROR(VLOOKUP(TblInformes[[#This Row],[Nombre]]&amp;"-"&amp;TEXT(EDATE(TblInformes[[#This Row],[Mes]],-2),"mmm-aaaa"),$A:$P,COLUMN(TblInformes[[#Headers],[Predicó en el mes]]),FALSE), FALSE),2,
IF(IFERROR(VLOOKUP(TblInformes[[#This Row],[Nombre]]&amp;"-"&amp;TEXT(EDATE(TblInformes[[#This Row],[Mes]],-3),"mmm-aaaa"),$A:$P,COLUMN(TblInformes[[#Headers],[Predicó en el mes]]),FALSE), FALSE),3,
IF(IFERROR(VLOOKUP(TblInformes[[#This Row],[Nombre]]&amp;"-"&amp;TEXT(EDATE(TblInformes[[#This Row],[Mes]],-4),"mmm-aaaa"),$A:$P,COLUMN(TblInformes[[#Headers],[Predicó en el mes]]),FALSE), FALSE),4,
IF(IFERROR(VLOOKUP(TblInformes[[#This Row],[Nombre]]&amp;"-"&amp;TEXT(EDATE(TblInformes[[#This Row],[Mes]],-5),"mmm-aaaa"),$A:$P,COLUMN(TblInformes[[#Headers],[Predicó en el mes]]),FALSE), FALSE),5,6))))))&lt;6, "Activo","Inactivo")</f>
        <v>Inactivo</v>
      </c>
    </row>
    <row r="3" spans="1:20" x14ac:dyDescent="0.2">
      <c r="B3" s="20" t="s">
        <v>107</v>
      </c>
      <c r="C3" s="32">
        <f>SUBTOTAL(103,TblInformes[Tipo Publicador])</f>
        <v>0</v>
      </c>
      <c r="D3" s="30"/>
      <c r="E3" s="27"/>
      <c r="F3" s="27"/>
      <c r="G3" s="29"/>
      <c r="H3" s="20"/>
      <c r="I3" s="31">
        <f>SUBTOTAL(109,TblInformes[Cursos bíblicos])</f>
        <v>0</v>
      </c>
      <c r="J3" s="32">
        <f>SUBTOTAL(109,TblInformes[Horas])</f>
        <v>0</v>
      </c>
      <c r="L3" s="32"/>
      <c r="M3" s="32"/>
      <c r="N3" s="32"/>
      <c r="P3" s="20"/>
    </row>
    <row r="4" spans="1:20" x14ac:dyDescent="0.25">
      <c r="B4" s="21"/>
      <c r="P4" s="21"/>
    </row>
    <row r="5" spans="1:20" x14ac:dyDescent="0.25">
      <c r="B5" s="21"/>
      <c r="P5" s="21"/>
    </row>
    <row r="6" spans="1:20" x14ac:dyDescent="0.25">
      <c r="B6" s="21"/>
      <c r="P6" s="21"/>
    </row>
    <row r="7" spans="1:20" x14ac:dyDescent="0.25">
      <c r="B7" s="21"/>
      <c r="P7" s="21"/>
    </row>
    <row r="8" spans="1:20" x14ac:dyDescent="0.2">
      <c r="P8" s="20"/>
    </row>
    <row r="9" spans="1:20" x14ac:dyDescent="0.25">
      <c r="B9" s="21"/>
      <c r="P9" s="21"/>
    </row>
    <row r="10" spans="1:20" x14ac:dyDescent="0.2">
      <c r="P10" s="20"/>
    </row>
    <row r="11" spans="1:20" x14ac:dyDescent="0.25">
      <c r="B11" s="21"/>
      <c r="P11" s="20"/>
    </row>
    <row r="12" spans="1:20" x14ac:dyDescent="0.25">
      <c r="B12" s="21"/>
      <c r="P12" s="21"/>
    </row>
    <row r="13" spans="1:20" x14ac:dyDescent="0.25">
      <c r="B13" s="21"/>
      <c r="P13" s="21"/>
    </row>
    <row r="14" spans="1:20" x14ac:dyDescent="0.2">
      <c r="P14" s="20"/>
    </row>
    <row r="15" spans="1:20" x14ac:dyDescent="0.2">
      <c r="P15" s="20"/>
    </row>
    <row r="16" spans="1:20" x14ac:dyDescent="0.25">
      <c r="B16" s="21"/>
      <c r="P16" s="21"/>
    </row>
    <row r="17" spans="2:16" x14ac:dyDescent="0.25">
      <c r="B17" s="21"/>
      <c r="P17" s="21"/>
    </row>
    <row r="18" spans="2:16" x14ac:dyDescent="0.25">
      <c r="B18" s="21"/>
      <c r="P18" s="21"/>
    </row>
    <row r="19" spans="2:16" x14ac:dyDescent="0.25">
      <c r="B19" s="21"/>
      <c r="P19" s="21"/>
    </row>
    <row r="20" spans="2:16" x14ac:dyDescent="0.2">
      <c r="P20" s="20"/>
    </row>
    <row r="21" spans="2:16" x14ac:dyDescent="0.2">
      <c r="P21" s="20"/>
    </row>
    <row r="22" spans="2:16" x14ac:dyDescent="0.25">
      <c r="B22" s="21"/>
      <c r="P22" s="21"/>
    </row>
    <row r="23" spans="2:16" x14ac:dyDescent="0.25">
      <c r="B23" s="21"/>
      <c r="P23" s="21"/>
    </row>
    <row r="24" spans="2:16" x14ac:dyDescent="0.2">
      <c r="P24" s="20"/>
    </row>
    <row r="25" spans="2:16" x14ac:dyDescent="0.25">
      <c r="B25" s="21"/>
      <c r="P25" s="21"/>
    </row>
    <row r="26" spans="2:16" x14ac:dyDescent="0.2">
      <c r="P26" s="20"/>
    </row>
    <row r="27" spans="2:16" x14ac:dyDescent="0.25">
      <c r="B27" s="21"/>
      <c r="P27" s="21"/>
    </row>
    <row r="28" spans="2:16" x14ac:dyDescent="0.2">
      <c r="P28" s="20"/>
    </row>
    <row r="29" spans="2:16" x14ac:dyDescent="0.25">
      <c r="B29" s="21"/>
      <c r="P29" s="20"/>
    </row>
    <row r="30" spans="2:16" x14ac:dyDescent="0.2">
      <c r="P30" s="20"/>
    </row>
    <row r="31" spans="2:16" x14ac:dyDescent="0.2">
      <c r="P31" s="20"/>
    </row>
    <row r="32" spans="2:16" x14ac:dyDescent="0.2">
      <c r="P32" s="20"/>
    </row>
    <row r="33" spans="2:16" x14ac:dyDescent="0.25">
      <c r="B33" s="21"/>
      <c r="P33" s="21"/>
    </row>
    <row r="34" spans="2:16" x14ac:dyDescent="0.2">
      <c r="P34" s="20"/>
    </row>
    <row r="35" spans="2:16" x14ac:dyDescent="0.2">
      <c r="P35" s="20"/>
    </row>
    <row r="36" spans="2:16" x14ac:dyDescent="0.2">
      <c r="P36" s="20"/>
    </row>
    <row r="37" spans="2:16" x14ac:dyDescent="0.2">
      <c r="P37" s="20"/>
    </row>
    <row r="38" spans="2:16" x14ac:dyDescent="0.25">
      <c r="B38" s="21"/>
      <c r="P38" s="21"/>
    </row>
    <row r="39" spans="2:16" x14ac:dyDescent="0.2">
      <c r="P39" s="20"/>
    </row>
    <row r="40" spans="2:16" x14ac:dyDescent="0.2">
      <c r="P40" s="20"/>
    </row>
    <row r="41" spans="2:16" x14ac:dyDescent="0.25">
      <c r="B41" s="21"/>
      <c r="P41" s="21"/>
    </row>
    <row r="42" spans="2:16" x14ac:dyDescent="0.2">
      <c r="P42" s="20"/>
    </row>
    <row r="43" spans="2:16" x14ac:dyDescent="0.2">
      <c r="P43" s="20"/>
    </row>
    <row r="44" spans="2:16" x14ac:dyDescent="0.2">
      <c r="P44" s="20"/>
    </row>
    <row r="45" spans="2:16" x14ac:dyDescent="0.2">
      <c r="P45" s="20"/>
    </row>
    <row r="46" spans="2:16" x14ac:dyDescent="0.2">
      <c r="P46" s="20"/>
    </row>
    <row r="47" spans="2:16" x14ac:dyDescent="0.2">
      <c r="P47" s="20"/>
    </row>
    <row r="48" spans="2:16" x14ac:dyDescent="0.2">
      <c r="P48" s="20"/>
    </row>
    <row r="49" spans="2:16" x14ac:dyDescent="0.25">
      <c r="B49" s="21"/>
      <c r="P49" s="21"/>
    </row>
    <row r="50" spans="2:16" x14ac:dyDescent="0.2">
      <c r="P50" s="20"/>
    </row>
    <row r="51" spans="2:16" x14ac:dyDescent="0.2">
      <c r="P51" s="20"/>
    </row>
    <row r="52" spans="2:16" x14ac:dyDescent="0.2">
      <c r="P52" s="20"/>
    </row>
    <row r="53" spans="2:16" x14ac:dyDescent="0.25">
      <c r="B53" s="21"/>
      <c r="P53" s="21"/>
    </row>
    <row r="54" spans="2:16" x14ac:dyDescent="0.2">
      <c r="B54" s="25"/>
      <c r="P54" s="25"/>
    </row>
    <row r="55" spans="2:16" x14ac:dyDescent="0.25">
      <c r="B55" s="21"/>
      <c r="P55" s="21"/>
    </row>
    <row r="56" spans="2:16" x14ac:dyDescent="0.2">
      <c r="P56" s="20"/>
    </row>
    <row r="57" spans="2:16" x14ac:dyDescent="0.2">
      <c r="P57" s="20"/>
    </row>
  </sheetData>
  <phoneticPr fontId="13" type="noConversion"/>
  <pageMargins left="0.25" right="0.25" top="0.75" bottom="0.75" header="0.3" footer="0.3"/>
  <pageSetup scale="10" fitToHeight="0" orientation="landscape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EBC2-DF2E-4CC2-A41E-81B7ECBAD635}">
  <sheetPr codeName="Hoja3"/>
  <dimension ref="A1:I6"/>
  <sheetViews>
    <sheetView workbookViewId="0">
      <selection activeCell="B3" sqref="B3"/>
    </sheetView>
  </sheetViews>
  <sheetFormatPr baseColWidth="10" defaultColWidth="12" defaultRowHeight="12.75" x14ac:dyDescent="0.2"/>
  <cols>
    <col min="1" max="1" width="11" bestFit="1" customWidth="1"/>
    <col min="2" max="2" width="21.83203125" bestFit="1" customWidth="1"/>
    <col min="3" max="3" width="19.5" bestFit="1" customWidth="1"/>
    <col min="4" max="4" width="14.5" bestFit="1" customWidth="1"/>
    <col min="5" max="5" width="12.1640625" bestFit="1" customWidth="1"/>
    <col min="6" max="6" width="16" bestFit="1" customWidth="1"/>
    <col min="7" max="7" width="16" customWidth="1"/>
    <col min="8" max="8" width="14" bestFit="1" customWidth="1"/>
    <col min="9" max="9" width="9.6640625" bestFit="1" customWidth="1"/>
  </cols>
  <sheetData>
    <row r="1" spans="1:9" ht="31.5" x14ac:dyDescent="0.2">
      <c r="A1" s="152" t="s">
        <v>56</v>
      </c>
      <c r="B1" s="152" t="s">
        <v>108</v>
      </c>
      <c r="C1" s="152" t="s">
        <v>109</v>
      </c>
      <c r="D1" s="153" t="s">
        <v>14</v>
      </c>
      <c r="E1" s="152" t="s">
        <v>110</v>
      </c>
      <c r="F1" s="152" t="s">
        <v>111</v>
      </c>
      <c r="G1" s="153" t="s">
        <v>112</v>
      </c>
      <c r="H1" s="152" t="s">
        <v>113</v>
      </c>
      <c r="I1" s="152" t="s">
        <v>107</v>
      </c>
    </row>
    <row r="2" spans="1:9" ht="15.75" x14ac:dyDescent="0.2">
      <c r="A2" s="20">
        <v>1</v>
      </c>
      <c r="B2" s="20" t="s">
        <v>114</v>
      </c>
      <c r="C2" s="20" t="s">
        <v>82</v>
      </c>
      <c r="D2" s="20">
        <f>COUNTIFS(TblPublicadores[Grupo],A2,TblPublicadores[Tipo Publicador],"Precursor regular")</f>
        <v>0</v>
      </c>
      <c r="E2" s="20">
        <f>COUNTIFS(TblPublicadores[Grupo],A2,TblPublicadores[Estatus],"Activo")</f>
        <v>0</v>
      </c>
      <c r="F2" s="20">
        <f>COUNTIFS(TblPublicadores[Grupo],A2,TblPublicadores[Estatus],"Activo/Irregular")</f>
        <v>0</v>
      </c>
      <c r="G2" s="20">
        <f>Tabla4[[#This Row],[Activos]]+Tabla4[[#This Row],[Irregulares]]</f>
        <v>0</v>
      </c>
      <c r="H2" s="20">
        <f>COUNTIFS(TblPublicadores[Grupo],A2,TblPublicadores[Estatus],"Inactivo")</f>
        <v>0</v>
      </c>
      <c r="I2" s="20">
        <f>SUM(Tabla4[[#This Row],[Activos + Irregulares]:[Inactivos]])</f>
        <v>0</v>
      </c>
    </row>
    <row r="3" spans="1:9" ht="15.75" x14ac:dyDescent="0.2">
      <c r="A3" s="20">
        <v>2</v>
      </c>
      <c r="B3" s="20" t="s">
        <v>115</v>
      </c>
      <c r="C3" s="20" t="s">
        <v>116</v>
      </c>
      <c r="D3" s="20">
        <f>COUNTIFS(TblPublicadores[Grupo],A3,TblPublicadores[Tipo Publicador],"Precursor regular")</f>
        <v>0</v>
      </c>
      <c r="E3" s="20">
        <f>COUNTIFS(TblPublicadores[Grupo],A3,TblPublicadores[Estatus],"Activo")</f>
        <v>0</v>
      </c>
      <c r="F3" s="20">
        <f>COUNTIFS(TblPublicadores[Grupo],A3,TblPublicadores[Estatus],"Activo/Irregular")</f>
        <v>0</v>
      </c>
      <c r="G3" s="20">
        <f>Tabla4[[#This Row],[Activos]]+Tabla4[[#This Row],[Irregulares]]</f>
        <v>0</v>
      </c>
      <c r="H3" s="20">
        <f>COUNTIFS(TblPublicadores[Grupo],A3,TblPublicadores[Estatus],"Inactivo")</f>
        <v>0</v>
      </c>
      <c r="I3" s="20">
        <f>SUM(Tabla4[[#This Row],[Activos + Irregulares]:[Inactivos]])</f>
        <v>0</v>
      </c>
    </row>
    <row r="4" spans="1:9" ht="15.75" x14ac:dyDescent="0.2">
      <c r="A4" s="20">
        <v>3</v>
      </c>
      <c r="B4" s="20" t="s">
        <v>117</v>
      </c>
      <c r="C4" s="20" t="s">
        <v>118</v>
      </c>
      <c r="D4" s="20">
        <f>COUNTIFS(TblPublicadores[Grupo],A4,TblPublicadores[Tipo Publicador],"Precursor regular")</f>
        <v>0</v>
      </c>
      <c r="E4" s="20">
        <f>COUNTIFS(TblPublicadores[Grupo],A4,TblPublicadores[Estatus],"Activo")</f>
        <v>0</v>
      </c>
      <c r="F4" s="20">
        <f>COUNTIFS(TblPublicadores[Grupo],A4,TblPublicadores[Estatus],"Activo/Irregular")</f>
        <v>0</v>
      </c>
      <c r="G4" s="20">
        <f>Tabla4[[#This Row],[Activos]]+Tabla4[[#This Row],[Irregulares]]</f>
        <v>0</v>
      </c>
      <c r="H4" s="20">
        <f>COUNTIFS(TblPublicadores[Grupo],A4,TblPublicadores[Estatus],"Inactivo")</f>
        <v>0</v>
      </c>
      <c r="I4" s="20">
        <f>SUM(Tabla4[[#This Row],[Activos + Irregulares]:[Inactivos]])</f>
        <v>0</v>
      </c>
    </row>
    <row r="5" spans="1:9" ht="15.75" x14ac:dyDescent="0.2">
      <c r="A5" s="20">
        <v>4</v>
      </c>
      <c r="B5" s="20" t="s">
        <v>119</v>
      </c>
      <c r="C5" s="20" t="s">
        <v>120</v>
      </c>
      <c r="D5" s="20">
        <f>COUNTIFS(TblPublicadores[Grupo],A5,TblPublicadores[Tipo Publicador],"Precursor regular")</f>
        <v>0</v>
      </c>
      <c r="E5" s="20">
        <f>COUNTIFS(TblPublicadores[Grupo],A5,TblPublicadores[Estatus],"Activo")</f>
        <v>0</v>
      </c>
      <c r="F5" s="20">
        <f>COUNTIFS(TblPublicadores[Grupo],A5,TblPublicadores[Estatus],"Activo/Irregular")</f>
        <v>0</v>
      </c>
      <c r="G5" s="20">
        <f>Tabla4[[#This Row],[Activos]]+Tabla4[[#This Row],[Irregulares]]</f>
        <v>0</v>
      </c>
      <c r="H5" s="20">
        <f>COUNTIFS(TblPublicadores[Grupo],A5,TblPublicadores[Estatus],"Inactivo")</f>
        <v>0</v>
      </c>
      <c r="I5" s="20">
        <f>SUM(Tabla4[[#This Row],[Activos + Irregulares]:[Inactivos]])</f>
        <v>0</v>
      </c>
    </row>
    <row r="6" spans="1:9" ht="15.75" x14ac:dyDescent="0.2">
      <c r="A6" s="20" t="s">
        <v>107</v>
      </c>
      <c r="B6" s="20"/>
      <c r="C6" s="20"/>
      <c r="D6" s="20"/>
      <c r="E6" s="20">
        <f>SUBTOTAL(109,Tabla4[Activos])</f>
        <v>0</v>
      </c>
      <c r="F6" s="20">
        <f>SUBTOTAL(109,Tabla4[Irregulares])</f>
        <v>0</v>
      </c>
      <c r="G6" s="20">
        <f>SUBTOTAL(109,Tabla4[Activos + Irregulares])</f>
        <v>0</v>
      </c>
      <c r="H6" s="20">
        <f>SUBTOTAL(109,Tabla4[Inactivos])</f>
        <v>0</v>
      </c>
      <c r="I6" s="20">
        <f>SUBTOTAL(109,Tabla4[Total])</f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E1F1-0F98-4AC6-B44B-2A014667EE63}">
  <sheetPr codeName="Hoja2"/>
  <dimension ref="A1:N21"/>
  <sheetViews>
    <sheetView workbookViewId="0">
      <selection activeCell="D6" sqref="D6"/>
    </sheetView>
  </sheetViews>
  <sheetFormatPr baseColWidth="10" defaultColWidth="10.83203125" defaultRowHeight="12.75" x14ac:dyDescent="0.2"/>
  <cols>
    <col min="1" max="1" width="43.1640625" bestFit="1" customWidth="1"/>
    <col min="2" max="2" width="23.5" bestFit="1" customWidth="1"/>
    <col min="3" max="3" width="7" bestFit="1" customWidth="1"/>
    <col min="4" max="4" width="7.5" bestFit="1" customWidth="1"/>
    <col min="5" max="5" width="6.6640625" bestFit="1" customWidth="1"/>
    <col min="6" max="6" width="8" bestFit="1" customWidth="1"/>
    <col min="7" max="7" width="7.1640625" bestFit="1" customWidth="1"/>
    <col min="8" max="8" width="7.83203125" bestFit="1" customWidth="1"/>
    <col min="9" max="9" width="7.1640625" bestFit="1" customWidth="1"/>
    <col min="10" max="10" width="8" bestFit="1" customWidth="1"/>
    <col min="11" max="11" width="7" bestFit="1" customWidth="1"/>
    <col min="12" max="12" width="6.33203125" bestFit="1" customWidth="1"/>
    <col min="13" max="13" width="7.33203125" bestFit="1" customWidth="1"/>
    <col min="14" max="14" width="10.1640625" bestFit="1" customWidth="1"/>
    <col min="15" max="24" width="3.5" bestFit="1" customWidth="1"/>
    <col min="25" max="25" width="12" bestFit="1" customWidth="1"/>
    <col min="26" max="26" width="9.6640625" bestFit="1" customWidth="1"/>
    <col min="27" max="37" width="3.5" bestFit="1" customWidth="1"/>
    <col min="38" max="38" width="12.5" bestFit="1" customWidth="1"/>
    <col min="39" max="39" width="8.83203125" bestFit="1" customWidth="1"/>
    <col min="40" max="44" width="3.5" bestFit="1" customWidth="1"/>
    <col min="45" max="45" width="11.6640625" bestFit="1" customWidth="1"/>
    <col min="46" max="46" width="9.83203125" bestFit="1" customWidth="1"/>
    <col min="47" max="57" width="3.5" bestFit="1" customWidth="1"/>
    <col min="58" max="58" width="12.6640625" bestFit="1" customWidth="1"/>
    <col min="59" max="59" width="9.33203125" bestFit="1" customWidth="1"/>
    <col min="60" max="69" width="3.5" bestFit="1" customWidth="1"/>
    <col min="70" max="70" width="12.1640625" bestFit="1" customWidth="1"/>
    <col min="71" max="71" width="10" bestFit="1" customWidth="1"/>
    <col min="72" max="79" width="3.5" bestFit="1" customWidth="1"/>
    <col min="80" max="80" width="12.83203125" bestFit="1" customWidth="1"/>
    <col min="81" max="81" width="9.33203125" bestFit="1" customWidth="1"/>
    <col min="82" max="93" width="3.5" bestFit="1" customWidth="1"/>
    <col min="94" max="94" width="12.1640625" bestFit="1" customWidth="1"/>
    <col min="95" max="95" width="10.1640625" bestFit="1" customWidth="1"/>
    <col min="96" max="106" width="3.5" bestFit="1" customWidth="1"/>
    <col min="107" max="107" width="13" bestFit="1" customWidth="1"/>
    <col min="108" max="108" width="9.1640625" bestFit="1" customWidth="1"/>
    <col min="109" max="119" width="3.5" bestFit="1" customWidth="1"/>
    <col min="120" max="120" width="12" bestFit="1" customWidth="1"/>
    <col min="121" max="121" width="8.5" bestFit="1" customWidth="1"/>
    <col min="122" max="130" width="3.5" bestFit="1" customWidth="1"/>
    <col min="131" max="131" width="11.33203125" bestFit="1" customWidth="1"/>
    <col min="132" max="132" width="9.5" bestFit="1" customWidth="1"/>
    <col min="133" max="144" width="3.5" bestFit="1" customWidth="1"/>
    <col min="145" max="145" width="12.33203125" bestFit="1" customWidth="1"/>
    <col min="146" max="146" width="10.1640625" bestFit="1" customWidth="1"/>
  </cols>
  <sheetData>
    <row r="1" spans="1:14" x14ac:dyDescent="0.2">
      <c r="A1" s="134" t="s">
        <v>60</v>
      </c>
      <c r="B1" s="28" t="s">
        <v>77</v>
      </c>
    </row>
    <row r="2" spans="1:14" x14ac:dyDescent="0.2">
      <c r="A2" s="134" t="s">
        <v>99</v>
      </c>
      <c r="B2" s="133">
        <v>2025</v>
      </c>
    </row>
    <row r="4" spans="1:14" x14ac:dyDescent="0.2">
      <c r="A4" s="134" t="s">
        <v>151</v>
      </c>
      <c r="B4" s="134" t="s">
        <v>121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x14ac:dyDescent="0.2">
      <c r="A5" s="28"/>
      <c r="B5" s="28" t="s">
        <v>122</v>
      </c>
      <c r="C5" s="28"/>
      <c r="D5" s="28"/>
      <c r="E5" s="28"/>
      <c r="F5" s="28" t="s">
        <v>123</v>
      </c>
      <c r="G5" s="28"/>
      <c r="H5" s="28"/>
      <c r="I5" s="28"/>
      <c r="J5" s="28"/>
      <c r="K5" s="28"/>
      <c r="L5" s="28"/>
      <c r="M5" s="28"/>
      <c r="N5" s="104" t="s">
        <v>148</v>
      </c>
    </row>
    <row r="6" spans="1:14" x14ac:dyDescent="0.2">
      <c r="A6" s="134" t="s">
        <v>125</v>
      </c>
      <c r="B6" s="199">
        <v>45536</v>
      </c>
      <c r="C6" s="199">
        <v>45566</v>
      </c>
      <c r="D6" s="199">
        <v>45597</v>
      </c>
      <c r="E6" s="199">
        <v>45627</v>
      </c>
      <c r="F6" s="199">
        <v>45658</v>
      </c>
      <c r="G6" s="199">
        <v>45689</v>
      </c>
      <c r="H6" s="199">
        <v>45717</v>
      </c>
      <c r="I6" s="199">
        <v>45748</v>
      </c>
      <c r="J6" s="199">
        <v>45778</v>
      </c>
      <c r="K6" s="199">
        <v>45809</v>
      </c>
      <c r="L6" s="199">
        <v>45839</v>
      </c>
      <c r="M6" s="199">
        <v>45870</v>
      </c>
      <c r="N6" s="104"/>
    </row>
    <row r="7" spans="1:14" x14ac:dyDescent="0.2">
      <c r="A7" s="28" t="s">
        <v>90</v>
      </c>
      <c r="B7" s="198">
        <v>51</v>
      </c>
      <c r="C7" s="198">
        <v>56</v>
      </c>
      <c r="D7" s="198">
        <v>50</v>
      </c>
      <c r="E7" s="198">
        <v>50</v>
      </c>
      <c r="F7" s="198">
        <v>55</v>
      </c>
      <c r="G7" s="198">
        <v>50</v>
      </c>
      <c r="H7" s="198">
        <v>55</v>
      </c>
      <c r="I7" s="198">
        <v>56</v>
      </c>
      <c r="J7" s="198">
        <v>60</v>
      </c>
      <c r="K7" s="198">
        <v>55</v>
      </c>
      <c r="L7" s="198">
        <v>53</v>
      </c>
      <c r="M7" s="198">
        <v>58</v>
      </c>
      <c r="N7" s="198">
        <v>649</v>
      </c>
    </row>
    <row r="8" spans="1:14" x14ac:dyDescent="0.2">
      <c r="A8" s="28" t="s">
        <v>93</v>
      </c>
      <c r="B8" s="198">
        <v>64</v>
      </c>
      <c r="C8" s="198">
        <v>64</v>
      </c>
      <c r="D8" s="198">
        <v>81</v>
      </c>
      <c r="E8" s="198">
        <v>55</v>
      </c>
      <c r="F8" s="198">
        <v>46</v>
      </c>
      <c r="G8" s="198">
        <v>68</v>
      </c>
      <c r="H8" s="198">
        <v>49</v>
      </c>
      <c r="I8" s="198">
        <v>68</v>
      </c>
      <c r="J8" s="198">
        <v>72</v>
      </c>
      <c r="K8" s="198">
        <v>81</v>
      </c>
      <c r="L8" s="198">
        <v>62</v>
      </c>
      <c r="M8" s="198">
        <v>75</v>
      </c>
      <c r="N8" s="198">
        <v>785</v>
      </c>
    </row>
    <row r="9" spans="1:14" x14ac:dyDescent="0.2">
      <c r="A9" s="28" t="s">
        <v>94</v>
      </c>
      <c r="B9" s="198">
        <v>45</v>
      </c>
      <c r="C9" s="198">
        <v>50</v>
      </c>
      <c r="D9" s="198">
        <v>51</v>
      </c>
      <c r="E9" s="198">
        <v>55</v>
      </c>
      <c r="F9" s="198">
        <v>42</v>
      </c>
      <c r="G9" s="198">
        <v>30</v>
      </c>
      <c r="H9" s="198">
        <v>30</v>
      </c>
      <c r="I9" s="198">
        <v>35</v>
      </c>
      <c r="J9" s="198">
        <v>40</v>
      </c>
      <c r="K9" s="198">
        <v>47</v>
      </c>
      <c r="L9" s="198">
        <v>60</v>
      </c>
      <c r="M9" s="198">
        <v>50</v>
      </c>
      <c r="N9" s="198">
        <v>535</v>
      </c>
    </row>
    <row r="10" spans="1:14" x14ac:dyDescent="0.2">
      <c r="A10" s="28" t="s">
        <v>88</v>
      </c>
      <c r="B10" s="198">
        <v>55</v>
      </c>
      <c r="C10" s="198">
        <v>55</v>
      </c>
      <c r="D10" s="198">
        <v>55</v>
      </c>
      <c r="E10" s="198">
        <v>55</v>
      </c>
      <c r="F10" s="198">
        <v>52</v>
      </c>
      <c r="G10" s="198">
        <v>55</v>
      </c>
      <c r="H10" s="198">
        <v>55</v>
      </c>
      <c r="I10" s="198">
        <v>55</v>
      </c>
      <c r="J10" s="198">
        <v>55</v>
      </c>
      <c r="K10" s="198">
        <v>55</v>
      </c>
      <c r="L10" s="198">
        <v>55</v>
      </c>
      <c r="M10" s="198">
        <v>55</v>
      </c>
      <c r="N10" s="198">
        <v>657</v>
      </c>
    </row>
    <row r="11" spans="1:14" x14ac:dyDescent="0.2">
      <c r="A11" s="28" t="s">
        <v>85</v>
      </c>
      <c r="B11" s="198">
        <v>52</v>
      </c>
      <c r="C11" s="198">
        <v>48</v>
      </c>
      <c r="D11" s="198">
        <v>31</v>
      </c>
      <c r="E11" s="198">
        <v>55</v>
      </c>
      <c r="F11" s="198">
        <v>55</v>
      </c>
      <c r="G11" s="198">
        <v>55</v>
      </c>
      <c r="H11" s="198">
        <v>55</v>
      </c>
      <c r="I11" s="198">
        <v>55</v>
      </c>
      <c r="J11" s="198">
        <v>55</v>
      </c>
      <c r="K11" s="198">
        <v>55</v>
      </c>
      <c r="L11" s="198">
        <v>55</v>
      </c>
      <c r="M11" s="198">
        <v>33</v>
      </c>
      <c r="N11" s="198">
        <v>604</v>
      </c>
    </row>
    <row r="12" spans="1:14" x14ac:dyDescent="0.2">
      <c r="A12" s="28" t="s">
        <v>95</v>
      </c>
      <c r="B12" s="198">
        <v>47</v>
      </c>
      <c r="C12" s="198">
        <v>46</v>
      </c>
      <c r="D12" s="198">
        <v>43</v>
      </c>
      <c r="E12" s="198">
        <v>14</v>
      </c>
      <c r="F12" s="198">
        <v>16</v>
      </c>
      <c r="G12" s="198">
        <v>22</v>
      </c>
      <c r="H12" s="198">
        <v>40</v>
      </c>
      <c r="I12" s="198">
        <v>30</v>
      </c>
      <c r="J12" s="198">
        <v>44</v>
      </c>
      <c r="K12" s="198">
        <v>35</v>
      </c>
      <c r="L12" s="198">
        <v>49</v>
      </c>
      <c r="M12" s="198">
        <v>30</v>
      </c>
      <c r="N12" s="198">
        <v>416</v>
      </c>
    </row>
    <row r="13" spans="1:14" x14ac:dyDescent="0.2">
      <c r="A13" s="28" t="s">
        <v>91</v>
      </c>
      <c r="B13" s="198">
        <v>59</v>
      </c>
      <c r="C13" s="198">
        <v>60</v>
      </c>
      <c r="D13" s="198">
        <v>55</v>
      </c>
      <c r="E13" s="198">
        <v>55</v>
      </c>
      <c r="F13" s="198">
        <v>42</v>
      </c>
      <c r="G13" s="198">
        <v>45</v>
      </c>
      <c r="H13" s="198">
        <v>47</v>
      </c>
      <c r="I13" s="198">
        <v>49</v>
      </c>
      <c r="J13" s="198">
        <v>45</v>
      </c>
      <c r="K13" s="198">
        <v>51</v>
      </c>
      <c r="L13" s="198">
        <v>50</v>
      </c>
      <c r="M13" s="198">
        <v>49</v>
      </c>
      <c r="N13" s="198">
        <v>607</v>
      </c>
    </row>
    <row r="14" spans="1:14" x14ac:dyDescent="0.2">
      <c r="A14" s="28" t="s">
        <v>83</v>
      </c>
      <c r="B14" s="198">
        <v>50</v>
      </c>
      <c r="C14" s="198">
        <v>39</v>
      </c>
      <c r="D14" s="198">
        <v>35</v>
      </c>
      <c r="E14" s="198">
        <v>35</v>
      </c>
      <c r="F14" s="198">
        <v>38</v>
      </c>
      <c r="G14" s="198">
        <v>40</v>
      </c>
      <c r="H14" s="198">
        <v>40</v>
      </c>
      <c r="I14" s="198">
        <v>23</v>
      </c>
      <c r="J14" s="198">
        <v>42</v>
      </c>
      <c r="K14" s="198">
        <v>33</v>
      </c>
      <c r="L14" s="198">
        <v>51</v>
      </c>
      <c r="M14" s="198">
        <v>32</v>
      </c>
      <c r="N14" s="198">
        <v>458</v>
      </c>
    </row>
    <row r="15" spans="1:14" x14ac:dyDescent="0.2">
      <c r="A15" s="28" t="s">
        <v>86</v>
      </c>
      <c r="B15" s="198">
        <v>50</v>
      </c>
      <c r="C15" s="198">
        <v>41</v>
      </c>
      <c r="D15" s="198">
        <v>40</v>
      </c>
      <c r="E15" s="198">
        <v>38</v>
      </c>
      <c r="F15" s="198">
        <v>38</v>
      </c>
      <c r="G15" s="198">
        <v>43</v>
      </c>
      <c r="H15" s="198">
        <v>35</v>
      </c>
      <c r="I15" s="198">
        <v>28</v>
      </c>
      <c r="J15" s="198">
        <v>22</v>
      </c>
      <c r="K15" s="198">
        <v>22</v>
      </c>
      <c r="L15" s="198">
        <v>40</v>
      </c>
      <c r="M15" s="198">
        <v>15</v>
      </c>
      <c r="N15" s="198">
        <v>412</v>
      </c>
    </row>
    <row r="16" spans="1:14" x14ac:dyDescent="0.2">
      <c r="A16" s="28" t="s">
        <v>84</v>
      </c>
      <c r="B16" s="198">
        <v>50</v>
      </c>
      <c r="C16" s="198">
        <v>55</v>
      </c>
      <c r="D16" s="198">
        <v>50</v>
      </c>
      <c r="E16" s="198">
        <v>50</v>
      </c>
      <c r="F16" s="198">
        <v>50</v>
      </c>
      <c r="G16" s="198">
        <v>55</v>
      </c>
      <c r="H16" s="198">
        <v>55</v>
      </c>
      <c r="I16" s="198">
        <v>27</v>
      </c>
      <c r="J16" s="198">
        <v>55</v>
      </c>
      <c r="K16" s="198">
        <v>55</v>
      </c>
      <c r="L16" s="198">
        <v>55</v>
      </c>
      <c r="M16" s="198">
        <v>53</v>
      </c>
      <c r="N16" s="198">
        <v>610</v>
      </c>
    </row>
    <row r="17" spans="1:14" x14ac:dyDescent="0.2">
      <c r="A17" s="28" t="s">
        <v>87</v>
      </c>
      <c r="B17" s="198">
        <v>40</v>
      </c>
      <c r="C17" s="198">
        <v>60</v>
      </c>
      <c r="D17" s="198">
        <v>50</v>
      </c>
      <c r="E17" s="198">
        <v>50</v>
      </c>
      <c r="F17" s="198">
        <v>63</v>
      </c>
      <c r="G17" s="198">
        <v>55</v>
      </c>
      <c r="H17" s="198">
        <v>55</v>
      </c>
      <c r="I17" s="198">
        <v>27</v>
      </c>
      <c r="J17" s="198">
        <v>62</v>
      </c>
      <c r="K17" s="198">
        <v>50</v>
      </c>
      <c r="L17" s="198">
        <v>52</v>
      </c>
      <c r="M17" s="198">
        <v>54</v>
      </c>
      <c r="N17" s="198">
        <v>618</v>
      </c>
    </row>
    <row r="18" spans="1:14" x14ac:dyDescent="0.2">
      <c r="A18" s="28" t="s">
        <v>96</v>
      </c>
      <c r="B18" s="198">
        <v>17</v>
      </c>
      <c r="C18" s="198">
        <v>16</v>
      </c>
      <c r="D18" s="198">
        <v>5</v>
      </c>
      <c r="E18" s="198">
        <v>55</v>
      </c>
      <c r="F18" s="198">
        <v>3</v>
      </c>
      <c r="G18" s="198">
        <v>4</v>
      </c>
      <c r="H18" s="198">
        <v>15</v>
      </c>
      <c r="I18" s="198">
        <v>10</v>
      </c>
      <c r="J18" s="198">
        <v>8</v>
      </c>
      <c r="K18" s="198">
        <v>4</v>
      </c>
      <c r="L18" s="198">
        <v>5</v>
      </c>
      <c r="M18" s="198">
        <v>7</v>
      </c>
      <c r="N18" s="198">
        <v>149</v>
      </c>
    </row>
    <row r="19" spans="1:14" x14ac:dyDescent="0.2">
      <c r="A19" s="28" t="s">
        <v>74</v>
      </c>
      <c r="B19" s="198">
        <v>40</v>
      </c>
      <c r="C19" s="198">
        <v>53</v>
      </c>
      <c r="D19" s="198">
        <v>54</v>
      </c>
      <c r="E19" s="198">
        <v>55</v>
      </c>
      <c r="F19" s="198">
        <v>57</v>
      </c>
      <c r="G19" s="198">
        <v>51</v>
      </c>
      <c r="H19" s="198">
        <v>51</v>
      </c>
      <c r="I19" s="198">
        <v>51</v>
      </c>
      <c r="J19" s="198">
        <v>65</v>
      </c>
      <c r="K19" s="198">
        <v>58</v>
      </c>
      <c r="L19" s="198">
        <v>53</v>
      </c>
      <c r="M19" s="198">
        <v>53</v>
      </c>
      <c r="N19" s="198">
        <v>641</v>
      </c>
    </row>
    <row r="20" spans="1:14" x14ac:dyDescent="0.2">
      <c r="A20" s="28" t="s">
        <v>78</v>
      </c>
      <c r="B20" s="198">
        <v>42</v>
      </c>
      <c r="C20" s="198">
        <v>55</v>
      </c>
      <c r="D20" s="198">
        <v>58</v>
      </c>
      <c r="E20" s="198">
        <v>59</v>
      </c>
      <c r="F20" s="198">
        <v>62</v>
      </c>
      <c r="G20" s="198">
        <v>58</v>
      </c>
      <c r="H20" s="198">
        <v>55</v>
      </c>
      <c r="I20" s="198">
        <v>48</v>
      </c>
      <c r="J20" s="198">
        <v>68</v>
      </c>
      <c r="K20" s="198">
        <v>63</v>
      </c>
      <c r="L20" s="198">
        <v>55</v>
      </c>
      <c r="M20" s="198">
        <v>58</v>
      </c>
      <c r="N20" s="198">
        <v>681</v>
      </c>
    </row>
    <row r="21" spans="1:14" x14ac:dyDescent="0.2">
      <c r="A21" s="28" t="s">
        <v>89</v>
      </c>
      <c r="B21" s="198">
        <v>40</v>
      </c>
      <c r="C21" s="198">
        <v>39</v>
      </c>
      <c r="D21" s="198">
        <v>36</v>
      </c>
      <c r="E21" s="198">
        <v>55</v>
      </c>
      <c r="F21" s="198">
        <v>37</v>
      </c>
      <c r="G21" s="198">
        <v>30</v>
      </c>
      <c r="H21" s="198">
        <v>42</v>
      </c>
      <c r="I21" s="198">
        <v>41</v>
      </c>
      <c r="J21" s="198">
        <v>42</v>
      </c>
      <c r="K21" s="198">
        <v>46</v>
      </c>
      <c r="L21" s="198">
        <v>52</v>
      </c>
      <c r="M21" s="198">
        <v>38</v>
      </c>
      <c r="N21" s="198">
        <v>498</v>
      </c>
    </row>
  </sheetData>
  <conditionalFormatting pivot="1" sqref="N7:N21">
    <cfRule type="cellIs" dxfId="7" priority="2" operator="lessThan">
      <formula>50</formula>
    </cfRule>
  </conditionalFormatting>
  <conditionalFormatting pivot="1" sqref="N7:N21">
    <cfRule type="cellIs" dxfId="6" priority="1" operator="lessThan">
      <formula>560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8FB08-B50B-4A73-A5A5-00F0CC035630}">
  <dimension ref="A1:AD49"/>
  <sheetViews>
    <sheetView showGridLines="0" zoomScale="80" zoomScaleNormal="80" zoomScaleSheetLayoutView="100" workbookViewId="0">
      <selection activeCell="H49" sqref="H49"/>
    </sheetView>
  </sheetViews>
  <sheetFormatPr baseColWidth="10" defaultColWidth="0" defaultRowHeight="12.75" zeroHeight="1" x14ac:dyDescent="0.2"/>
  <cols>
    <col min="1" max="1" width="5.5" style="34" customWidth="1"/>
    <col min="2" max="2" width="2.5" customWidth="1"/>
    <col min="3" max="3" width="10.5" customWidth="1"/>
    <col min="4" max="4" width="2.5" customWidth="1"/>
    <col min="5" max="5" width="1.83203125" customWidth="1"/>
    <col min="6" max="6" width="6.33203125" customWidth="1"/>
    <col min="7" max="7" width="1.33203125" customWidth="1"/>
    <col min="8" max="8" width="6.6640625" customWidth="1"/>
    <col min="9" max="9" width="4.83203125" customWidth="1"/>
    <col min="10" max="10" width="2.5" customWidth="1"/>
    <col min="11" max="11" width="5.5" customWidth="1"/>
    <col min="12" max="12" width="14.33203125" customWidth="1"/>
    <col min="13" max="14" width="2.5" customWidth="1"/>
    <col min="15" max="15" width="9" customWidth="1"/>
    <col min="16" max="17" width="2.5" customWidth="1"/>
    <col min="18" max="18" width="8.5" customWidth="1"/>
    <col min="19" max="19" width="2" customWidth="1"/>
    <col min="20" max="20" width="4.1640625" customWidth="1"/>
    <col min="21" max="21" width="2.5" customWidth="1"/>
    <col min="22" max="22" width="17.1640625" customWidth="1"/>
    <col min="23" max="23" width="18.5" hidden="1" customWidth="1"/>
    <col min="24" max="24" width="4.6640625" customWidth="1"/>
    <col min="25" max="30" width="0" hidden="1" customWidth="1"/>
    <col min="31" max="16384" width="9.33203125" hidden="1"/>
  </cols>
  <sheetData>
    <row r="1" spans="1:24" ht="28.5" customHeight="1" x14ac:dyDescent="0.2">
      <c r="B1" s="169"/>
      <c r="C1" s="16" t="s">
        <v>126</v>
      </c>
      <c r="D1" s="169"/>
      <c r="E1" s="169"/>
      <c r="F1" s="33"/>
      <c r="G1" s="254" t="s">
        <v>74</v>
      </c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5"/>
    </row>
    <row r="2" spans="1:24" hidden="1" x14ac:dyDescent="0.2">
      <c r="C2" t="e">
        <f>MATCH(G1,TblPublicadores[Nombre],0)</f>
        <v>#N/A</v>
      </c>
    </row>
    <row r="3" spans="1:24" x14ac:dyDescent="0.2"/>
    <row r="4" spans="1:24" ht="24.75" customHeight="1" x14ac:dyDescent="0.2">
      <c r="A4" s="35" t="e">
        <f>C2</f>
        <v>#N/A</v>
      </c>
      <c r="B4" s="256" t="s">
        <v>127</v>
      </c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X4" s="2"/>
    </row>
    <row r="5" spans="1:24" ht="17.25" customHeight="1" x14ac:dyDescent="0.2">
      <c r="A5" s="35"/>
      <c r="B5" s="120" t="s">
        <v>128</v>
      </c>
      <c r="D5" s="123" t="e">
        <f>IF(A4=0,0,INDEX(TblPublicadores[Nombre completo],A4))</f>
        <v>#N/A</v>
      </c>
      <c r="E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5"/>
      <c r="X5" s="154" t="e">
        <f>IF(A4=0,0,INDEX(TblPublicadores[Nombre],A4))</f>
        <v>#N/A</v>
      </c>
    </row>
    <row r="6" spans="1:24" ht="17.25" customHeight="1" x14ac:dyDescent="0.2">
      <c r="B6" s="120" t="s">
        <v>129</v>
      </c>
      <c r="D6" s="121"/>
      <c r="E6" s="121"/>
      <c r="F6" s="7"/>
      <c r="G6" s="7"/>
      <c r="H6" s="257" t="e">
        <f>IF(A4=0,"",INDEX(TblPublicadores[Fecha de nacimiento],A4))</f>
        <v>#N/A</v>
      </c>
      <c r="I6" s="257"/>
      <c r="J6" s="257"/>
      <c r="K6" s="257"/>
      <c r="L6" s="257"/>
      <c r="M6" s="257"/>
      <c r="N6" s="257"/>
      <c r="O6" s="257"/>
      <c r="P6" s="155" t="e">
        <f>INDEX(TblPublicadores[Sexo],A4)=Q6</f>
        <v>#N/A</v>
      </c>
      <c r="Q6" s="120" t="s">
        <v>75</v>
      </c>
      <c r="S6" s="12"/>
      <c r="T6" s="13"/>
      <c r="U6" s="155" t="e">
        <f>INDEX(TblPublicadores[Sexo],A4)=V6</f>
        <v>#N/A</v>
      </c>
      <c r="V6" s="120" t="s">
        <v>79</v>
      </c>
      <c r="W6" s="12"/>
      <c r="X6" s="6"/>
    </row>
    <row r="7" spans="1:24" ht="17.25" customHeight="1" x14ac:dyDescent="0.2">
      <c r="B7" s="120" t="s">
        <v>130</v>
      </c>
      <c r="D7" s="122"/>
      <c r="E7" s="122"/>
      <c r="F7" s="7"/>
      <c r="G7" s="258" t="e">
        <f>IF(A4=0,"",IF(INDEX(TblPublicadores[Fecha de bautismo],A4)="", "",INDEX(TblPublicadores[Fecha de bautismo],A4)))</f>
        <v>#N/A</v>
      </c>
      <c r="H7" s="258"/>
      <c r="I7" s="258"/>
      <c r="J7" s="258"/>
      <c r="K7" s="258"/>
      <c r="L7" s="258"/>
      <c r="M7" s="258"/>
      <c r="N7" s="258"/>
      <c r="O7" s="258"/>
      <c r="P7" s="155" t="b">
        <v>1</v>
      </c>
      <c r="Q7" s="120" t="s">
        <v>131</v>
      </c>
      <c r="S7" s="12"/>
      <c r="T7" s="12"/>
      <c r="U7" s="155" t="b">
        <v>0</v>
      </c>
      <c r="V7" s="120" t="s">
        <v>61</v>
      </c>
      <c r="W7" s="12"/>
      <c r="X7" s="6"/>
    </row>
    <row r="8" spans="1:24" ht="28.5" customHeight="1" x14ac:dyDescent="0.2">
      <c r="B8" s="155" t="e">
        <f>INDEX(TblPublicadores[Privilegio],A4)=C8</f>
        <v>#N/A</v>
      </c>
      <c r="C8" s="125" t="s">
        <v>76</v>
      </c>
      <c r="D8" s="155" t="e">
        <f>INDEX(TblPublicadores[Privilegio],A4)=E8</f>
        <v>#N/A</v>
      </c>
      <c r="E8" s="125" t="s">
        <v>81</v>
      </c>
      <c r="F8" s="7"/>
      <c r="G8" s="7"/>
      <c r="H8" s="5"/>
      <c r="I8" s="10"/>
      <c r="J8" s="155" t="e">
        <f>INDEX(TblPublicadores[Tipo Publicador],A4)=K8</f>
        <v>#N/A</v>
      </c>
      <c r="K8" s="125" t="s">
        <v>77</v>
      </c>
      <c r="L8" s="5"/>
      <c r="M8" s="5"/>
      <c r="N8" s="155" t="e">
        <f>INDEX(TblPublicadores[Tipo Publicador],A4)=O8</f>
        <v>#N/A</v>
      </c>
      <c r="O8" s="125" t="s">
        <v>132</v>
      </c>
      <c r="P8" s="126"/>
      <c r="Q8" s="126"/>
      <c r="R8" s="9"/>
      <c r="S8" s="155" t="e">
        <f>INDEX(TblPublicadores[Tipo Publicador],A4)=T8</f>
        <v>#N/A</v>
      </c>
      <c r="T8" s="259" t="s">
        <v>133</v>
      </c>
      <c r="U8" s="259"/>
      <c r="V8" s="259"/>
      <c r="W8" s="13"/>
      <c r="X8" s="6"/>
    </row>
    <row r="9" spans="1:24" ht="4.5" customHeight="1" x14ac:dyDescent="0.2">
      <c r="B9" s="8"/>
      <c r="C9" s="7"/>
      <c r="D9" s="8"/>
      <c r="E9" s="7"/>
      <c r="F9" s="7"/>
      <c r="G9" s="7"/>
      <c r="H9" s="5"/>
      <c r="I9" s="10"/>
      <c r="J9" s="8"/>
      <c r="K9" s="5"/>
      <c r="L9" s="5"/>
      <c r="M9" s="5"/>
      <c r="N9" s="7"/>
      <c r="O9" s="5"/>
      <c r="P9" s="8"/>
      <c r="Q9" s="8"/>
      <c r="R9" s="9"/>
      <c r="S9" s="9"/>
      <c r="T9" s="7"/>
      <c r="U9" s="8"/>
      <c r="V9" s="9"/>
      <c r="W9" s="9"/>
      <c r="X9" s="6"/>
    </row>
    <row r="10" spans="1:24" ht="26.25" customHeight="1" x14ac:dyDescent="0.25">
      <c r="B10" s="260" t="s">
        <v>17</v>
      </c>
      <c r="C10" s="261"/>
      <c r="D10" s="261"/>
      <c r="E10" s="261"/>
      <c r="F10" s="262" t="s">
        <v>134</v>
      </c>
      <c r="G10" s="262"/>
      <c r="H10" s="262"/>
      <c r="I10" s="262" t="s">
        <v>12</v>
      </c>
      <c r="J10" s="262"/>
      <c r="K10" s="262"/>
      <c r="L10" s="262" t="s">
        <v>105</v>
      </c>
      <c r="M10" s="236" t="s">
        <v>135</v>
      </c>
      <c r="N10" s="236"/>
      <c r="O10" s="236"/>
      <c r="P10" s="236"/>
      <c r="Q10" s="236"/>
      <c r="R10" s="236" t="s">
        <v>101</v>
      </c>
      <c r="S10" s="236"/>
      <c r="T10" s="236"/>
      <c r="U10" s="236"/>
      <c r="V10" s="237"/>
      <c r="W10" s="14"/>
      <c r="X10" s="3"/>
    </row>
    <row r="11" spans="1:24" ht="28.5" customHeight="1" x14ac:dyDescent="0.2">
      <c r="B11" s="240">
        <v>45292</v>
      </c>
      <c r="C11" s="241"/>
      <c r="D11" s="241"/>
      <c r="E11" s="242"/>
      <c r="F11" s="263"/>
      <c r="G11" s="263"/>
      <c r="H11" s="263"/>
      <c r="I11" s="263"/>
      <c r="J11" s="263"/>
      <c r="K11" s="263"/>
      <c r="L11" s="263"/>
      <c r="M11" s="238"/>
      <c r="N11" s="238"/>
      <c r="O11" s="238"/>
      <c r="P11" s="238"/>
      <c r="Q11" s="238"/>
      <c r="R11" s="238"/>
      <c r="S11" s="238"/>
      <c r="T11" s="238"/>
      <c r="U11" s="238"/>
      <c r="V11" s="239"/>
      <c r="W11" s="14"/>
      <c r="X11" s="3"/>
    </row>
    <row r="12" spans="1:24" ht="17.25" customHeight="1" x14ac:dyDescent="0.2">
      <c r="A12" s="34">
        <f>EDATE(B11,-4)</f>
        <v>45170</v>
      </c>
      <c r="B12" s="243" t="str">
        <f>PROPER(TEXT(A12, "mmmm"))</f>
        <v>Septiembre</v>
      </c>
      <c r="C12" s="244"/>
      <c r="D12" s="244"/>
      <c r="E12" s="244"/>
      <c r="F12" s="245" t="b">
        <f>IFERROR(VLOOKUP($X$5&amp;"-"&amp;TEXT($A12,"mmm-aaaa"),Informes!$A:$P,COLUMN(Informes!H$1),FALSE),FALSE)</f>
        <v>0</v>
      </c>
      <c r="G12" s="246"/>
      <c r="H12" s="247"/>
      <c r="I12" s="248" t="str">
        <f>IFERROR(IF(ISBLANK(
VLOOKUP($X5&amp;"-"&amp;TEXT($A12,"mmm-aaaa"),Informes!$A:$P,COLUMN(Informes!I$1),FALSE)), "",
VLOOKUP($X5&amp;"-"&amp;TEXT($A12,"mmm-aaaa"),Informes!$A:$P,COLUMN(Informes!I$1),FALSE)), "")</f>
        <v/>
      </c>
      <c r="J12" s="248"/>
      <c r="K12" s="248"/>
      <c r="L12" s="170" t="b">
        <f>IFERROR($X12=$L$10,FALSE)</f>
        <v>0</v>
      </c>
      <c r="M12" s="249" t="str">
        <f>IFERROR(IF(OR($X12=$L$10,$X12=$K$8,$X12=$O$8,$X12=$T$8),IF(ISBLANK(
VLOOKUP($X$5&amp;"-"&amp;TEXT($A12,"mmm-aaaa"),Informes!$A:$P,COLUMN(Informes!J$1),FALSE)), "",
VLOOKUP($X$5&amp;"-"&amp;TEXT($A12,"mmm-aaaa"),Informes!$A:$P,COLUMN(Informes!J$1),FALSE)), ""), "")</f>
        <v/>
      </c>
      <c r="N12" s="250"/>
      <c r="O12" s="250"/>
      <c r="P12" s="250"/>
      <c r="Q12" s="251"/>
      <c r="R12" s="252" t="str">
        <f t="shared" ref="R12:R23" si="0">IF(W12=0, "", W12)</f>
        <v/>
      </c>
      <c r="S12" s="252"/>
      <c r="T12" s="252"/>
      <c r="U12" s="252"/>
      <c r="V12" s="253"/>
      <c r="W12" s="4" t="str">
        <f>IFERROR(VLOOKUP($X5&amp;"-"&amp;TEXT($A12,"mmm-aaaa"),Informes!$A:$P,COLUMN(Informes!K$1),FALSE), "")</f>
        <v/>
      </c>
      <c r="X12" s="34" t="str">
        <f>IFERROR(VLOOKUP($X$5&amp;"-"&amp;TEXT($A12,"mmm-aaaa"),Informes!$A:$P,COLUMN(Informes!C$1),FALSE), "")</f>
        <v/>
      </c>
    </row>
    <row r="13" spans="1:24" ht="17.25" customHeight="1" x14ac:dyDescent="0.2">
      <c r="A13" s="34">
        <f>EDATE(A12,1)</f>
        <v>45200</v>
      </c>
      <c r="B13" s="243" t="str">
        <f t="shared" ref="B13:B23" si="1">PROPER(TEXT(A13, "mmmm"))</f>
        <v>Octubre</v>
      </c>
      <c r="C13" s="244"/>
      <c r="D13" s="244"/>
      <c r="E13" s="244"/>
      <c r="F13" s="245" t="b">
        <f>IFERROR(VLOOKUP($X$5&amp;"-"&amp;TEXT($A13,"mmm-aaaa"),Informes!$A:$P,COLUMN(Informes!H$1),FALSE),FALSE)</f>
        <v>0</v>
      </c>
      <c r="G13" s="246"/>
      <c r="H13" s="247"/>
      <c r="I13" s="248" t="str">
        <f>IFERROR(IF(ISBLANK(
VLOOKUP($X5&amp;"-"&amp;TEXT($A13,"mmm-aaaa"),Informes!$A:$P,COLUMN(Informes!I$1),FALSE)), "",
VLOOKUP($X5&amp;"-"&amp;TEXT($A13,"mmm-aaaa"),Informes!$A:$P,COLUMN(Informes!I$1),FALSE)), "")</f>
        <v/>
      </c>
      <c r="J13" s="248"/>
      <c r="K13" s="248"/>
      <c r="L13" s="170" t="b">
        <f t="shared" ref="L13:L23" si="2">IFERROR($X13=$L$10,FALSE)</f>
        <v>0</v>
      </c>
      <c r="M13" s="248" t="str">
        <f>IFERROR(IF(OR($X13=$L$10,$X13=$K$8,$X13=$O$8,$X13=$T$8),IF(ISBLANK(
VLOOKUP($X$5&amp;"-"&amp;TEXT($A13,"mmm-aaaa"),Informes!$A:$P,COLUMN(Informes!J$1),FALSE)), "",
VLOOKUP($X$5&amp;"-"&amp;TEXT($A13,"mmm-aaaa"),Informes!$A:$P,COLUMN(Informes!J$1),FALSE)), ""), "")</f>
        <v/>
      </c>
      <c r="N13" s="248"/>
      <c r="O13" s="248"/>
      <c r="P13" s="248"/>
      <c r="Q13" s="248"/>
      <c r="R13" s="252" t="str">
        <f t="shared" si="0"/>
        <v/>
      </c>
      <c r="S13" s="252"/>
      <c r="T13" s="252"/>
      <c r="U13" s="252"/>
      <c r="V13" s="253"/>
      <c r="W13" s="4" t="str">
        <f>IFERROR(VLOOKUP($X5&amp;"-"&amp;TEXT($A13,"mmm-aaaa"),Informes!$A:$P,COLUMN(Informes!K$1),FALSE), "")</f>
        <v/>
      </c>
      <c r="X13" s="34" t="str">
        <f>IFERROR(VLOOKUP($X$5&amp;"-"&amp;TEXT($A13,"mmm-aaaa"),Informes!$A:$P,COLUMN(Informes!C$1),FALSE), "")</f>
        <v/>
      </c>
    </row>
    <row r="14" spans="1:24" ht="17.25" customHeight="1" x14ac:dyDescent="0.2">
      <c r="A14" s="34">
        <f t="shared" ref="A14:A23" si="3">EDATE(A13,1)</f>
        <v>45231</v>
      </c>
      <c r="B14" s="243" t="str">
        <f t="shared" si="1"/>
        <v>Noviembre</v>
      </c>
      <c r="C14" s="244"/>
      <c r="D14" s="244"/>
      <c r="E14" s="244"/>
      <c r="F14" s="245" t="b">
        <f>IFERROR(VLOOKUP($X$5&amp;"-"&amp;TEXT($A14,"mmm-aaaa"),Informes!$A:$P,COLUMN(Informes!H$1),FALSE),FALSE)</f>
        <v>0</v>
      </c>
      <c r="G14" s="246"/>
      <c r="H14" s="247"/>
      <c r="I14" s="248" t="str">
        <f>IFERROR(IF(ISBLANK(
VLOOKUP($X5&amp;"-"&amp;TEXT($A14,"mmm-aaaa"),Informes!$A:$P,COLUMN(Informes!I$1),FALSE)), "",
VLOOKUP($X5&amp;"-"&amp;TEXT($A14,"mmm-aaaa"),Informes!$A:$P,COLUMN(Informes!I$1),FALSE)), "")</f>
        <v/>
      </c>
      <c r="J14" s="248"/>
      <c r="K14" s="248"/>
      <c r="L14" s="170" t="b">
        <f t="shared" si="2"/>
        <v>0</v>
      </c>
      <c r="M14" s="248" t="str">
        <f>IFERROR(IF(OR($X14=$L$10,$X14=$K$8,$X14=$O$8,$X14=$T$8),IF(ISBLANK(
VLOOKUP($X$5&amp;"-"&amp;TEXT($A14,"mmm-aaaa"),Informes!$A:$P,COLUMN(Informes!J$1),FALSE)), "",
VLOOKUP($X$5&amp;"-"&amp;TEXT($A14,"mmm-aaaa"),Informes!$A:$P,COLUMN(Informes!J$1),FALSE)), ""), "")</f>
        <v/>
      </c>
      <c r="N14" s="248"/>
      <c r="O14" s="248"/>
      <c r="P14" s="248"/>
      <c r="Q14" s="248"/>
      <c r="R14" s="252" t="str">
        <f t="shared" si="0"/>
        <v/>
      </c>
      <c r="S14" s="252"/>
      <c r="T14" s="252"/>
      <c r="U14" s="252"/>
      <c r="V14" s="253"/>
      <c r="W14" s="4" t="str">
        <f>IFERROR(VLOOKUP($X5&amp;"-"&amp;TEXT($A14,"mmm-aaaa"),Informes!$A:$P,COLUMN(Informes!K$1),FALSE), "")</f>
        <v/>
      </c>
      <c r="X14" s="34" t="str">
        <f>IFERROR(VLOOKUP($X$5&amp;"-"&amp;TEXT($A14,"mmm-aaaa"),Informes!$A:$P,COLUMN(Informes!C$1),FALSE), "")</f>
        <v/>
      </c>
    </row>
    <row r="15" spans="1:24" ht="17.25" customHeight="1" x14ac:dyDescent="0.2">
      <c r="A15" s="34">
        <f t="shared" si="3"/>
        <v>45261</v>
      </c>
      <c r="B15" s="243" t="str">
        <f t="shared" si="1"/>
        <v>Diciembre</v>
      </c>
      <c r="C15" s="244"/>
      <c r="D15" s="244"/>
      <c r="E15" s="244"/>
      <c r="F15" s="245" t="b">
        <f>IFERROR(VLOOKUP($X$5&amp;"-"&amp;TEXT($A15,"mmm-aaaa"),Informes!$A:$P,COLUMN(Informes!H$1),FALSE),FALSE)</f>
        <v>0</v>
      </c>
      <c r="G15" s="246"/>
      <c r="H15" s="247"/>
      <c r="I15" s="248" t="str">
        <f>IFERROR(IF(ISBLANK(
VLOOKUP($X5&amp;"-"&amp;TEXT($A15,"mmm-aaaa"),Informes!$A:$P,COLUMN(Informes!I$1),FALSE)), "",
VLOOKUP($X5&amp;"-"&amp;TEXT($A15,"mmm-aaaa"),Informes!$A:$P,COLUMN(Informes!I$1),FALSE)), "")</f>
        <v/>
      </c>
      <c r="J15" s="248"/>
      <c r="K15" s="248"/>
      <c r="L15" s="170" t="b">
        <f t="shared" si="2"/>
        <v>0</v>
      </c>
      <c r="M15" s="248" t="str">
        <f>IFERROR(IF(OR($X15=$L$10,$X15=$K$8,$X15=$O$8,$X15=$T$8),IF(ISBLANK(
VLOOKUP($X$5&amp;"-"&amp;TEXT($A15,"mmm-aaaa"),Informes!$A:$P,COLUMN(Informes!J$1),FALSE)), "",
VLOOKUP($X$5&amp;"-"&amp;TEXT($A15,"mmm-aaaa"),Informes!$A:$P,COLUMN(Informes!J$1),FALSE)), ""), "")</f>
        <v/>
      </c>
      <c r="N15" s="248"/>
      <c r="O15" s="248"/>
      <c r="P15" s="248"/>
      <c r="Q15" s="248"/>
      <c r="R15" s="252" t="str">
        <f t="shared" si="0"/>
        <v/>
      </c>
      <c r="S15" s="252"/>
      <c r="T15" s="252"/>
      <c r="U15" s="252"/>
      <c r="V15" s="253"/>
      <c r="W15" s="4" t="str">
        <f>IFERROR(VLOOKUP($X5&amp;"-"&amp;TEXT($A15,"mmm-aaaa"),Informes!$A:$P,COLUMN(Informes!K$1),FALSE), "")</f>
        <v/>
      </c>
      <c r="X15" s="34" t="str">
        <f>IFERROR(VLOOKUP($X$5&amp;"-"&amp;TEXT($A15,"mmm-aaaa"),Informes!$A:$P,COLUMN(Informes!C$1),FALSE), "")</f>
        <v/>
      </c>
    </row>
    <row r="16" spans="1:24" ht="17.25" customHeight="1" x14ac:dyDescent="0.2">
      <c r="A16" s="34">
        <f t="shared" si="3"/>
        <v>45292</v>
      </c>
      <c r="B16" s="243" t="str">
        <f t="shared" si="1"/>
        <v>Enero</v>
      </c>
      <c r="C16" s="244"/>
      <c r="D16" s="244"/>
      <c r="E16" s="244"/>
      <c r="F16" s="245" t="b">
        <f>IFERROR(VLOOKUP($X$5&amp;"-"&amp;TEXT($A16,"mmm-aaaa"),Informes!$A:$P,COLUMN(Informes!H$1),FALSE),FALSE)</f>
        <v>0</v>
      </c>
      <c r="G16" s="246"/>
      <c r="H16" s="247"/>
      <c r="I16" s="248" t="str">
        <f>IFERROR(IF(ISBLANK(
VLOOKUP($X5&amp;"-"&amp;TEXT($A16,"mmm-aaaa"),Informes!$A:$P,COLUMN(Informes!I$1),FALSE)), "",
VLOOKUP($X5&amp;"-"&amp;TEXT($A16,"mmm-aaaa"),Informes!$A:$P,COLUMN(Informes!I$1),FALSE)), "")</f>
        <v/>
      </c>
      <c r="J16" s="248"/>
      <c r="K16" s="248"/>
      <c r="L16" s="170" t="b">
        <f t="shared" si="2"/>
        <v>0</v>
      </c>
      <c r="M16" s="248" t="str">
        <f>IFERROR(IF(OR($X16=$L$10,$X16=$K$8,$X16=$O$8,$X16=$T$8),IF(ISBLANK(
VLOOKUP($X$5&amp;"-"&amp;TEXT($A16,"mmm-aaaa"),Informes!$A:$P,COLUMN(Informes!J$1),FALSE)), "",
VLOOKUP($X$5&amp;"-"&amp;TEXT($A16,"mmm-aaaa"),Informes!$A:$P,COLUMN(Informes!J$1),FALSE)), ""), "")</f>
        <v/>
      </c>
      <c r="N16" s="248"/>
      <c r="O16" s="248"/>
      <c r="P16" s="248"/>
      <c r="Q16" s="248"/>
      <c r="R16" s="252" t="str">
        <f t="shared" si="0"/>
        <v/>
      </c>
      <c r="S16" s="252"/>
      <c r="T16" s="252"/>
      <c r="U16" s="252"/>
      <c r="V16" s="253"/>
      <c r="W16" s="4" t="str">
        <f>IFERROR(VLOOKUP($X5&amp;"-"&amp;TEXT($A16,"mmm-aaaa"),Informes!$A:$P,COLUMN(Informes!K$1),FALSE), "")</f>
        <v/>
      </c>
      <c r="X16" s="34" t="str">
        <f>IFERROR(VLOOKUP($X$5&amp;"-"&amp;TEXT($A16,"mmm-aaaa"),Informes!$A:$P,COLUMN(Informes!C$1),FALSE), "")</f>
        <v/>
      </c>
    </row>
    <row r="17" spans="1:24" ht="17.25" customHeight="1" x14ac:dyDescent="0.2">
      <c r="A17" s="34">
        <f t="shared" si="3"/>
        <v>45323</v>
      </c>
      <c r="B17" s="243" t="str">
        <f t="shared" si="1"/>
        <v>Febrero</v>
      </c>
      <c r="C17" s="244"/>
      <c r="D17" s="244"/>
      <c r="E17" s="244"/>
      <c r="F17" s="245" t="b">
        <f>IFERROR(VLOOKUP($X$5&amp;"-"&amp;TEXT($A17,"mmm-aaaa"),Informes!$A:$P,COLUMN(Informes!H$1),FALSE),FALSE)</f>
        <v>0</v>
      </c>
      <c r="G17" s="246"/>
      <c r="H17" s="247"/>
      <c r="I17" s="248" t="str">
        <f>IFERROR(IF(ISBLANK(
VLOOKUP($X5&amp;"-"&amp;TEXT($A17,"mmm-aaaa"),Informes!$A:$P,COLUMN(Informes!I$1),FALSE)), "",
VLOOKUP($X5&amp;"-"&amp;TEXT($A17,"mmm-aaaa"),Informes!$A:$P,COLUMN(Informes!I$1),FALSE)), "")</f>
        <v/>
      </c>
      <c r="J17" s="248"/>
      <c r="K17" s="248"/>
      <c r="L17" s="170" t="b">
        <f t="shared" si="2"/>
        <v>0</v>
      </c>
      <c r="M17" s="248" t="str">
        <f>IFERROR(IF(OR($X17=$L$10,$X17=$K$8,$X17=$O$8,$X17=$T$8),IF(ISBLANK(
VLOOKUP($X$5&amp;"-"&amp;TEXT($A17,"mmm-aaaa"),Informes!$A:$P,COLUMN(Informes!J$1),FALSE)), "",
VLOOKUP($X$5&amp;"-"&amp;TEXT($A17,"mmm-aaaa"),Informes!$A:$P,COLUMN(Informes!J$1),FALSE)), ""), "")</f>
        <v/>
      </c>
      <c r="N17" s="248"/>
      <c r="O17" s="248"/>
      <c r="P17" s="248"/>
      <c r="Q17" s="248"/>
      <c r="R17" s="252" t="str">
        <f t="shared" si="0"/>
        <v/>
      </c>
      <c r="S17" s="252"/>
      <c r="T17" s="252"/>
      <c r="U17" s="252"/>
      <c r="V17" s="253"/>
      <c r="W17" s="4" t="str">
        <f>IFERROR(VLOOKUP($X5&amp;"-"&amp;TEXT($A17,"mmm-aaaa"),Informes!$A:$P,COLUMN(Informes!K$1),FALSE), "")</f>
        <v/>
      </c>
      <c r="X17" s="34" t="str">
        <f>IFERROR(VLOOKUP($X$5&amp;"-"&amp;TEXT($A17,"mmm-aaaa"),Informes!$A:$P,COLUMN(Informes!C$1),FALSE), "")</f>
        <v/>
      </c>
    </row>
    <row r="18" spans="1:24" ht="17.25" customHeight="1" x14ac:dyDescent="0.2">
      <c r="A18" s="34">
        <f t="shared" si="3"/>
        <v>45352</v>
      </c>
      <c r="B18" s="243" t="str">
        <f t="shared" si="1"/>
        <v>Marzo</v>
      </c>
      <c r="C18" s="244"/>
      <c r="D18" s="244"/>
      <c r="E18" s="244"/>
      <c r="F18" s="245" t="b">
        <f>IFERROR(VLOOKUP($X$5&amp;"-"&amp;TEXT($A18,"mmm-aaaa"),Informes!$A:$P,COLUMN(Informes!H$1),FALSE),FALSE)</f>
        <v>0</v>
      </c>
      <c r="G18" s="246"/>
      <c r="H18" s="247"/>
      <c r="I18" s="248" t="str">
        <f>IFERROR(IF(ISBLANK(
VLOOKUP($X5&amp;"-"&amp;TEXT($A18,"mmm-aaaa"),Informes!$A:$P,COLUMN(Informes!I$1),FALSE)), "",
VLOOKUP($X5&amp;"-"&amp;TEXT($A18,"mmm-aaaa"),Informes!$A:$P,COLUMN(Informes!I$1),FALSE)), "")</f>
        <v/>
      </c>
      <c r="J18" s="248"/>
      <c r="K18" s="248"/>
      <c r="L18" s="170" t="b">
        <f t="shared" si="2"/>
        <v>0</v>
      </c>
      <c r="M18" s="248" t="str">
        <f>IFERROR(IF(OR($X18=$L$10,$X18=$K$8,$X18=$O$8,$X18=$T$8),IF(ISBLANK(
VLOOKUP($X$5&amp;"-"&amp;TEXT($A18,"mmm-aaaa"),Informes!$A:$P,COLUMN(Informes!J$1),FALSE)), "",
VLOOKUP($X$5&amp;"-"&amp;TEXT($A18,"mmm-aaaa"),Informes!$A:$P,COLUMN(Informes!J$1),FALSE)), ""), "")</f>
        <v/>
      </c>
      <c r="N18" s="248"/>
      <c r="O18" s="248"/>
      <c r="P18" s="248"/>
      <c r="Q18" s="248"/>
      <c r="R18" s="252" t="str">
        <f t="shared" si="0"/>
        <v/>
      </c>
      <c r="S18" s="252"/>
      <c r="T18" s="252"/>
      <c r="U18" s="252"/>
      <c r="V18" s="253"/>
      <c r="W18" s="4" t="str">
        <f>IFERROR(VLOOKUP($X5&amp;"-"&amp;TEXT($A18,"mmm-aaaa"),Informes!$A:$P,COLUMN(Informes!K$1),FALSE), "")</f>
        <v/>
      </c>
      <c r="X18" s="34" t="str">
        <f>IFERROR(VLOOKUP($X$5&amp;"-"&amp;TEXT($A18,"mmm-aaaa"),Informes!$A:$P,COLUMN(Informes!C$1),FALSE), "")</f>
        <v/>
      </c>
    </row>
    <row r="19" spans="1:24" ht="17.25" customHeight="1" x14ac:dyDescent="0.2">
      <c r="A19" s="34">
        <f t="shared" si="3"/>
        <v>45383</v>
      </c>
      <c r="B19" s="243" t="str">
        <f t="shared" si="1"/>
        <v>Abril</v>
      </c>
      <c r="C19" s="244"/>
      <c r="D19" s="244"/>
      <c r="E19" s="244"/>
      <c r="F19" s="245" t="b">
        <f>IFERROR(VLOOKUP($X$5&amp;"-"&amp;TEXT($A19,"mmm-aaaa"),Informes!$A:$P,COLUMN(Informes!H$1),FALSE),FALSE)</f>
        <v>0</v>
      </c>
      <c r="G19" s="246"/>
      <c r="H19" s="247"/>
      <c r="I19" s="248" t="str">
        <f>IFERROR(IF(ISBLANK(
VLOOKUP($X5&amp;"-"&amp;TEXT($A19,"mmm-aaaa"),Informes!$A:$P,COLUMN(Informes!I$1),FALSE)), "",
VLOOKUP($X5&amp;"-"&amp;TEXT($A19,"mmm-aaaa"),Informes!$A:$P,COLUMN(Informes!I$1),FALSE)), "")</f>
        <v/>
      </c>
      <c r="J19" s="248"/>
      <c r="K19" s="248"/>
      <c r="L19" s="170" t="b">
        <f t="shared" si="2"/>
        <v>0</v>
      </c>
      <c r="M19" s="248" t="str">
        <f>IFERROR(IF(OR($X19=$L$10,$X19=$K$8,$X19=$O$8,$X19=$T$8),IF(ISBLANK(
VLOOKUP($X$5&amp;"-"&amp;TEXT($A19,"mmm-aaaa"),Informes!$A:$P,COLUMN(Informes!J$1),FALSE)), "",
VLOOKUP($X$5&amp;"-"&amp;TEXT($A19,"mmm-aaaa"),Informes!$A:$P,COLUMN(Informes!J$1),FALSE)), ""), "")</f>
        <v/>
      </c>
      <c r="N19" s="248"/>
      <c r="O19" s="248"/>
      <c r="P19" s="248"/>
      <c r="Q19" s="248"/>
      <c r="R19" s="252" t="str">
        <f t="shared" si="0"/>
        <v/>
      </c>
      <c r="S19" s="252"/>
      <c r="T19" s="252"/>
      <c r="U19" s="252"/>
      <c r="V19" s="253"/>
      <c r="W19" s="4" t="str">
        <f>IFERROR(VLOOKUP($X5&amp;"-"&amp;TEXT($A19,"mmm-aaaa"),Informes!$A:$P,COLUMN(Informes!K$1),FALSE), "")</f>
        <v/>
      </c>
      <c r="X19" s="34" t="str">
        <f>IFERROR(VLOOKUP($X$5&amp;"-"&amp;TEXT($A19,"mmm-aaaa"),Informes!$A:$P,COLUMN(Informes!C$1),FALSE), "")</f>
        <v/>
      </c>
    </row>
    <row r="20" spans="1:24" ht="17.25" customHeight="1" x14ac:dyDescent="0.2">
      <c r="A20" s="34">
        <f t="shared" si="3"/>
        <v>45413</v>
      </c>
      <c r="B20" s="243" t="str">
        <f t="shared" si="1"/>
        <v>Mayo</v>
      </c>
      <c r="C20" s="244"/>
      <c r="D20" s="244"/>
      <c r="E20" s="244"/>
      <c r="F20" s="245" t="b">
        <f>IFERROR(VLOOKUP($X$5&amp;"-"&amp;TEXT($A20,"mmm-aaaa"),Informes!$A:$P,COLUMN(Informes!H$1),FALSE),FALSE)</f>
        <v>0</v>
      </c>
      <c r="G20" s="246"/>
      <c r="H20" s="247"/>
      <c r="I20" s="248" t="str">
        <f>IFERROR(IF(ISBLANK(
VLOOKUP($X5&amp;"-"&amp;TEXT($A20,"mmm-aaaa"),Informes!$A:$P,COLUMN(Informes!I$1),FALSE)), "",
VLOOKUP($X5&amp;"-"&amp;TEXT($A20,"mmm-aaaa"),Informes!$A:$P,COLUMN(Informes!I$1),FALSE)), "")</f>
        <v/>
      </c>
      <c r="J20" s="248"/>
      <c r="K20" s="248"/>
      <c r="L20" s="170" t="b">
        <f t="shared" si="2"/>
        <v>0</v>
      </c>
      <c r="M20" s="248" t="str">
        <f>IFERROR(IF(OR($X20=$L$10,$X20=$K$8,$X20=$O$8,$X20=$T$8),IF(ISBLANK(
VLOOKUP($X$5&amp;"-"&amp;TEXT($A20,"mmm-aaaa"),Informes!$A:$P,COLUMN(Informes!J$1),FALSE)), "",
VLOOKUP($X$5&amp;"-"&amp;TEXT($A20,"mmm-aaaa"),Informes!$A:$P,COLUMN(Informes!J$1),FALSE)), ""), "")</f>
        <v/>
      </c>
      <c r="N20" s="248"/>
      <c r="O20" s="248"/>
      <c r="P20" s="248"/>
      <c r="Q20" s="248"/>
      <c r="R20" s="252" t="str">
        <f t="shared" si="0"/>
        <v/>
      </c>
      <c r="S20" s="252"/>
      <c r="T20" s="252"/>
      <c r="U20" s="252"/>
      <c r="V20" s="253"/>
      <c r="W20" s="4" t="str">
        <f>IFERROR(VLOOKUP($X5&amp;"-"&amp;TEXT($A20,"mmm-aaaa"),Informes!$A:$P,COLUMN(Informes!K$1),FALSE), "")</f>
        <v/>
      </c>
      <c r="X20" s="34" t="str">
        <f>IFERROR(VLOOKUP($X$5&amp;"-"&amp;TEXT($A20,"mmm-aaaa"),Informes!$A:$P,COLUMN(Informes!C$1),FALSE), "")</f>
        <v/>
      </c>
    </row>
    <row r="21" spans="1:24" ht="17.25" customHeight="1" x14ac:dyDescent="0.2">
      <c r="A21" s="34">
        <f t="shared" si="3"/>
        <v>45444</v>
      </c>
      <c r="B21" s="243" t="str">
        <f t="shared" si="1"/>
        <v>Junio</v>
      </c>
      <c r="C21" s="244"/>
      <c r="D21" s="244"/>
      <c r="E21" s="244"/>
      <c r="F21" s="245" t="b">
        <f>IFERROR(VLOOKUP($X$5&amp;"-"&amp;TEXT($A21,"mmm-aaaa"),Informes!$A:$P,COLUMN(Informes!H$1),FALSE),FALSE)</f>
        <v>0</v>
      </c>
      <c r="G21" s="246"/>
      <c r="H21" s="247"/>
      <c r="I21" s="248" t="str">
        <f>IFERROR(IF(ISBLANK(
VLOOKUP($X5&amp;"-"&amp;TEXT($A21,"mmm-aaaa"),Informes!$A:$P,COLUMN(Informes!I$1),FALSE)), "",
VLOOKUP($X5&amp;"-"&amp;TEXT($A21,"mmm-aaaa"),Informes!$A:$P,COLUMN(Informes!I$1),FALSE)), "")</f>
        <v/>
      </c>
      <c r="J21" s="248"/>
      <c r="K21" s="248"/>
      <c r="L21" s="170" t="b">
        <f t="shared" si="2"/>
        <v>0</v>
      </c>
      <c r="M21" s="248" t="str">
        <f>IFERROR(IF(OR($X21=$L$10,$X21=$K$8,$X21=$O$8,$X21=$T$8),IF(ISBLANK(
VLOOKUP($X$5&amp;"-"&amp;TEXT($A21,"mmm-aaaa"),Informes!$A:$P,COLUMN(Informes!J$1),FALSE)), "",
VLOOKUP($X$5&amp;"-"&amp;TEXT($A21,"mmm-aaaa"),Informes!$A:$P,COLUMN(Informes!J$1),FALSE)), ""), "")</f>
        <v/>
      </c>
      <c r="N21" s="248"/>
      <c r="O21" s="248"/>
      <c r="P21" s="248"/>
      <c r="Q21" s="248"/>
      <c r="R21" s="252" t="str">
        <f t="shared" si="0"/>
        <v/>
      </c>
      <c r="S21" s="252"/>
      <c r="T21" s="252"/>
      <c r="U21" s="252"/>
      <c r="V21" s="253"/>
      <c r="W21" s="4" t="str">
        <f>IFERROR(VLOOKUP($X5&amp;"-"&amp;TEXT($A21,"mmm-aaaa"),Informes!$A:$P,COLUMN(Informes!K$1),FALSE), "")</f>
        <v/>
      </c>
      <c r="X21" s="34" t="str">
        <f>IFERROR(VLOOKUP($X$5&amp;"-"&amp;TEXT($A21,"mmm-aaaa"),Informes!$A:$P,COLUMN(Informes!C$1),FALSE), "")</f>
        <v/>
      </c>
    </row>
    <row r="22" spans="1:24" ht="17.25" customHeight="1" x14ac:dyDescent="0.2">
      <c r="A22" s="34">
        <f t="shared" si="3"/>
        <v>45474</v>
      </c>
      <c r="B22" s="243" t="str">
        <f t="shared" si="1"/>
        <v>Julio</v>
      </c>
      <c r="C22" s="244"/>
      <c r="D22" s="244"/>
      <c r="E22" s="244"/>
      <c r="F22" s="245" t="b">
        <f>IFERROR(VLOOKUP($X$5&amp;"-"&amp;TEXT($A22,"mmm-aaaa"),Informes!$A:$P,COLUMN(Informes!H$1),FALSE),FALSE)</f>
        <v>0</v>
      </c>
      <c r="G22" s="246"/>
      <c r="H22" s="247"/>
      <c r="I22" s="248" t="str">
        <f>IFERROR(IF(ISBLANK(
VLOOKUP($X5&amp;"-"&amp;TEXT($A22,"mmm-aaaa"),Informes!$A:$P,COLUMN(Informes!I$1),FALSE)), "",
VLOOKUP($X5&amp;"-"&amp;TEXT($A22,"mmm-aaaa"),Informes!$A:$P,COLUMN(Informes!I$1),FALSE)), "")</f>
        <v/>
      </c>
      <c r="J22" s="248"/>
      <c r="K22" s="248"/>
      <c r="L22" s="170" t="b">
        <f t="shared" si="2"/>
        <v>0</v>
      </c>
      <c r="M22" s="248" t="str">
        <f>IFERROR(IF(OR($X22=$L$10,$X22=$K$8,$X22=$O$8,$X22=$T$8),IF(ISBLANK(
VLOOKUP($X$5&amp;"-"&amp;TEXT($A22,"mmm-aaaa"),Informes!$A:$P,COLUMN(Informes!J$1),FALSE)), "",
VLOOKUP($X$5&amp;"-"&amp;TEXT($A22,"mmm-aaaa"),Informes!$A:$P,COLUMN(Informes!J$1),FALSE)), ""), "")</f>
        <v/>
      </c>
      <c r="N22" s="248"/>
      <c r="O22" s="248"/>
      <c r="P22" s="248"/>
      <c r="Q22" s="248"/>
      <c r="R22" s="252" t="str">
        <f t="shared" si="0"/>
        <v/>
      </c>
      <c r="S22" s="252"/>
      <c r="T22" s="252"/>
      <c r="U22" s="252"/>
      <c r="V22" s="253"/>
      <c r="W22" s="4" t="str">
        <f>IFERROR(VLOOKUP($X5&amp;"-"&amp;TEXT($A22,"mmm-aaaa"),Informes!$A:$P,COLUMN(Informes!K$1),FALSE), "")</f>
        <v/>
      </c>
      <c r="X22" s="34" t="str">
        <f>IFERROR(VLOOKUP($X$5&amp;"-"&amp;TEXT($A22,"mmm-aaaa"),Informes!$A:$P,COLUMN(Informes!C$1),FALSE), "")</f>
        <v/>
      </c>
    </row>
    <row r="23" spans="1:24" ht="17.25" customHeight="1" x14ac:dyDescent="0.2">
      <c r="A23" s="34">
        <f t="shared" si="3"/>
        <v>45505</v>
      </c>
      <c r="B23" s="264" t="str">
        <f t="shared" si="1"/>
        <v>Agosto</v>
      </c>
      <c r="C23" s="265"/>
      <c r="D23" s="265"/>
      <c r="E23" s="265"/>
      <c r="F23" s="266" t="b">
        <f>IFERROR(VLOOKUP($X$5&amp;"-"&amp;TEXT($A23,"mmm-aaaa"),Informes!$A:$P,COLUMN(Informes!H$1),FALSE),FALSE)</f>
        <v>0</v>
      </c>
      <c r="G23" s="267"/>
      <c r="H23" s="268"/>
      <c r="I23" s="269" t="str">
        <f>IFERROR(IF(ISBLANK(
VLOOKUP($X5&amp;"-"&amp;TEXT($A23,"mmm-aaaa"),Informes!$A:$P,COLUMN(Informes!I$1),FALSE)), "",
VLOOKUP($X5&amp;"-"&amp;TEXT($A23,"mmm-aaaa"),Informes!$A:$P,COLUMN(Informes!I$1),FALSE)), "")</f>
        <v/>
      </c>
      <c r="J23" s="269"/>
      <c r="K23" s="269"/>
      <c r="L23" s="171" t="b">
        <f t="shared" si="2"/>
        <v>0</v>
      </c>
      <c r="M23" s="269" t="str">
        <f>IFERROR(IF(OR($X23=$L$10,$X23=$K$8,$X23=$O$8,$X23=$T$8),IF(ISBLANK(
VLOOKUP($X$5&amp;"-"&amp;TEXT($A23,"mmm-aaaa"),Informes!$A:$P,COLUMN(Informes!J$1),FALSE)), "",
VLOOKUP($X$5&amp;"-"&amp;TEXT($A23,"mmm-aaaa"),Informes!$A:$P,COLUMN(Informes!J$1),FALSE)), ""), "")</f>
        <v/>
      </c>
      <c r="N23" s="269"/>
      <c r="O23" s="269"/>
      <c r="P23" s="269"/>
      <c r="Q23" s="269"/>
      <c r="R23" s="270" t="str">
        <f t="shared" si="0"/>
        <v/>
      </c>
      <c r="S23" s="270"/>
      <c r="T23" s="270"/>
      <c r="U23" s="270"/>
      <c r="V23" s="271"/>
      <c r="W23" s="4" t="str">
        <f>IFERROR(VLOOKUP($X5&amp;"-"&amp;TEXT($A23,"mmm-aaaa"),Informes!$A:$P,COLUMN(Informes!K$1),FALSE), "")</f>
        <v/>
      </c>
      <c r="X23" s="34" t="str">
        <f>IFERROR(VLOOKUP($X$5&amp;"-"&amp;TEXT($A23,"mmm-aaaa"),Informes!$A:$P,COLUMN(Informes!C$1),FALSE), "")</f>
        <v/>
      </c>
    </row>
    <row r="24" spans="1:24" ht="17.25" customHeight="1" x14ac:dyDescent="0.25">
      <c r="D24" s="124"/>
      <c r="E24" s="124"/>
      <c r="F24" s="129"/>
      <c r="G24" s="124" t="str">
        <f>IF(SUM(F12:F23)=0,"",SUM(F12:F23))</f>
        <v/>
      </c>
      <c r="H24" s="124"/>
      <c r="I24" s="124"/>
      <c r="J24" s="130"/>
      <c r="K24" s="124"/>
      <c r="L24" s="131" t="s">
        <v>107</v>
      </c>
      <c r="M24" s="272" t="str">
        <f>IF(SUM(M12:M23)=0,"",SUM(M12:M23))</f>
        <v/>
      </c>
      <c r="N24" s="273"/>
      <c r="O24" s="273"/>
      <c r="P24" s="273"/>
      <c r="Q24" s="274"/>
      <c r="R24" s="275"/>
      <c r="S24" s="276"/>
      <c r="T24" s="276"/>
      <c r="U24" s="276"/>
      <c r="V24" s="277"/>
      <c r="W24" s="4"/>
      <c r="X24" s="4"/>
    </row>
    <row r="25" spans="1:24" ht="17.25" customHeight="1" x14ac:dyDescent="0.2">
      <c r="W25" s="4"/>
      <c r="X25" s="4"/>
    </row>
    <row r="26" spans="1:24" ht="279.75" customHeight="1" x14ac:dyDescent="0.15">
      <c r="B26" s="11"/>
      <c r="C26" s="132" t="s">
        <v>136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ht="24.75" customHeight="1" x14ac:dyDescent="0.2">
      <c r="A27" s="35"/>
      <c r="B27" s="256" t="s">
        <v>127</v>
      </c>
      <c r="C27" s="256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X27" s="2"/>
    </row>
    <row r="28" spans="1:24" ht="17.25" customHeight="1" x14ac:dyDescent="0.2">
      <c r="A28" s="35"/>
      <c r="B28" s="120" t="s">
        <v>128</v>
      </c>
      <c r="D28" s="123" t="e">
        <f>D5</f>
        <v>#N/A</v>
      </c>
      <c r="E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5"/>
      <c r="X28" s="2"/>
    </row>
    <row r="29" spans="1:24" ht="17.25" x14ac:dyDescent="0.2">
      <c r="B29" s="120" t="s">
        <v>129</v>
      </c>
      <c r="D29" s="121"/>
      <c r="E29" s="121"/>
      <c r="F29" s="7"/>
      <c r="G29" s="7"/>
      <c r="H29" s="257" t="e">
        <f>H6</f>
        <v>#N/A</v>
      </c>
      <c r="I29" s="257"/>
      <c r="J29" s="257"/>
      <c r="K29" s="257"/>
      <c r="L29" s="257"/>
      <c r="M29" s="257"/>
      <c r="N29" s="257"/>
      <c r="O29" s="257"/>
      <c r="P29" s="155" t="e">
        <f>P6</f>
        <v>#N/A</v>
      </c>
      <c r="Q29" s="120" t="s">
        <v>75</v>
      </c>
      <c r="S29" s="12"/>
      <c r="T29" s="13"/>
      <c r="U29" s="155" t="e">
        <f>U6</f>
        <v>#N/A</v>
      </c>
      <c r="V29" s="120" t="s">
        <v>79</v>
      </c>
      <c r="W29" s="12"/>
      <c r="X29" s="6"/>
    </row>
    <row r="30" spans="1:24" ht="17.25" x14ac:dyDescent="0.2">
      <c r="B30" s="120" t="s">
        <v>130</v>
      </c>
      <c r="D30" s="122"/>
      <c r="E30" s="122"/>
      <c r="F30" s="7"/>
      <c r="G30" s="258" t="e">
        <f>G7</f>
        <v>#N/A</v>
      </c>
      <c r="H30" s="258"/>
      <c r="I30" s="258"/>
      <c r="J30" s="258"/>
      <c r="K30" s="258"/>
      <c r="L30" s="258"/>
      <c r="M30" s="258"/>
      <c r="N30" s="258"/>
      <c r="O30" s="258"/>
      <c r="P30" s="156" t="b">
        <v>1</v>
      </c>
      <c r="Q30" s="120" t="s">
        <v>131</v>
      </c>
      <c r="S30" s="12"/>
      <c r="T30" s="12"/>
      <c r="U30" s="156" t="b">
        <v>0</v>
      </c>
      <c r="V30" s="120" t="s">
        <v>61</v>
      </c>
      <c r="W30" s="12"/>
      <c r="X30" s="6"/>
    </row>
    <row r="31" spans="1:24" ht="28.5" customHeight="1" x14ac:dyDescent="0.2">
      <c r="B31" s="155" t="e">
        <f>B8</f>
        <v>#N/A</v>
      </c>
      <c r="C31" s="125" t="s">
        <v>76</v>
      </c>
      <c r="D31" s="155" t="e">
        <f>D8</f>
        <v>#N/A</v>
      </c>
      <c r="E31" s="125" t="s">
        <v>81</v>
      </c>
      <c r="F31" s="7"/>
      <c r="G31" s="7"/>
      <c r="H31" s="5"/>
      <c r="I31" s="10"/>
      <c r="J31" s="155" t="e">
        <f>J8</f>
        <v>#N/A</v>
      </c>
      <c r="K31" s="125" t="s">
        <v>77</v>
      </c>
      <c r="L31" s="5"/>
      <c r="M31" s="5"/>
      <c r="N31" s="155" t="e">
        <f>N8</f>
        <v>#N/A</v>
      </c>
      <c r="O31" s="125" t="s">
        <v>132</v>
      </c>
      <c r="P31" s="126"/>
      <c r="Q31" s="126"/>
      <c r="R31" s="9"/>
      <c r="S31" s="155" t="e">
        <f>S8</f>
        <v>#N/A</v>
      </c>
      <c r="T31" s="259" t="s">
        <v>133</v>
      </c>
      <c r="U31" s="259"/>
      <c r="V31" s="259"/>
      <c r="W31" s="13"/>
      <c r="X31" s="6"/>
    </row>
    <row r="32" spans="1:24" ht="4.5" customHeight="1" x14ac:dyDescent="0.2">
      <c r="B32" s="8"/>
      <c r="C32" s="7"/>
      <c r="D32" s="8"/>
      <c r="E32" s="7"/>
      <c r="F32" s="7"/>
      <c r="G32" s="7"/>
      <c r="H32" s="5"/>
      <c r="I32" s="10"/>
      <c r="J32" s="8"/>
      <c r="K32" s="5"/>
      <c r="L32" s="5"/>
      <c r="M32" s="5"/>
      <c r="N32" s="7"/>
      <c r="O32" s="5"/>
      <c r="P32" s="8"/>
      <c r="Q32" s="8"/>
      <c r="R32" s="9"/>
      <c r="S32" s="9"/>
      <c r="T32" s="7"/>
      <c r="U32" s="8"/>
      <c r="V32" s="9"/>
      <c r="W32" s="9"/>
      <c r="X32" s="6"/>
    </row>
    <row r="33" spans="1:24" ht="26.25" customHeight="1" x14ac:dyDescent="0.25">
      <c r="B33" s="260" t="s">
        <v>17</v>
      </c>
      <c r="C33" s="261"/>
      <c r="D33" s="261"/>
      <c r="E33" s="261"/>
      <c r="F33" s="262" t="s">
        <v>134</v>
      </c>
      <c r="G33" s="262"/>
      <c r="H33" s="262"/>
      <c r="I33" s="262" t="s">
        <v>12</v>
      </c>
      <c r="J33" s="262"/>
      <c r="K33" s="262"/>
      <c r="L33" s="262" t="s">
        <v>105</v>
      </c>
      <c r="M33" s="236" t="s">
        <v>135</v>
      </c>
      <c r="N33" s="236"/>
      <c r="O33" s="236"/>
      <c r="P33" s="236"/>
      <c r="Q33" s="236"/>
      <c r="R33" s="236" t="s">
        <v>101</v>
      </c>
      <c r="S33" s="236"/>
      <c r="T33" s="236"/>
      <c r="U33" s="236"/>
      <c r="V33" s="237"/>
      <c r="W33" s="14"/>
      <c r="X33" s="3"/>
    </row>
    <row r="34" spans="1:24" ht="28.5" customHeight="1" x14ac:dyDescent="0.2">
      <c r="B34" s="240">
        <f>EDATE(B11,12)</f>
        <v>45658</v>
      </c>
      <c r="C34" s="241"/>
      <c r="D34" s="241"/>
      <c r="E34" s="242"/>
      <c r="F34" s="263"/>
      <c r="G34" s="263"/>
      <c r="H34" s="263"/>
      <c r="I34" s="263"/>
      <c r="J34" s="263"/>
      <c r="K34" s="263"/>
      <c r="L34" s="263"/>
      <c r="M34" s="238"/>
      <c r="N34" s="238"/>
      <c r="O34" s="238"/>
      <c r="P34" s="238"/>
      <c r="Q34" s="238"/>
      <c r="R34" s="238"/>
      <c r="S34" s="238"/>
      <c r="T34" s="238"/>
      <c r="U34" s="238"/>
      <c r="V34" s="239"/>
      <c r="W34" s="14"/>
      <c r="X34" s="3"/>
    </row>
    <row r="35" spans="1:24" ht="17.25" customHeight="1" x14ac:dyDescent="0.2">
      <c r="A35" s="34">
        <f>EDATE(B34,-4)</f>
        <v>45536</v>
      </c>
      <c r="B35" s="243" t="str">
        <f>PROPER(TEXT(A35, "mmmm"))</f>
        <v>Septiembre</v>
      </c>
      <c r="C35" s="244"/>
      <c r="D35" s="244"/>
      <c r="E35" s="244"/>
      <c r="F35" s="278" t="b">
        <f>IFERROR(VLOOKUP($X$5&amp;"-"&amp;TEXT($A35,"mmm-aaaa"),Informes!$A:$P,COLUMN(Informes!H$1),FALSE),FALSE)</f>
        <v>0</v>
      </c>
      <c r="G35" s="278"/>
      <c r="H35" s="278"/>
      <c r="I35" s="248" t="str">
        <f>IFERROR(IF(ISBLANK(
VLOOKUP($D28&amp;"-"&amp;TEXT($A35,"mmm-aaaa"),Informes!$A:$P,COLUMN(Informes!I$1),FALSE)), "",
VLOOKUP($D28&amp;"-"&amp;TEXT($A35,"mmm-aaaa"),Informes!$A:$P,COLUMN(Informes!I$1),FALSE)), "")</f>
        <v/>
      </c>
      <c r="J35" s="248"/>
      <c r="K35" s="248"/>
      <c r="L35" s="170" t="b">
        <f>IFERROR($X35=$L$10,FALSE)</f>
        <v>0</v>
      </c>
      <c r="M35" s="248" t="str">
        <f>IFERROR(IF(OR($X35=$L$10,$X35=$K$8,$X35=$O$8,$X35=$T$8),IF(ISBLANK(
VLOOKUP($X$5&amp;"-"&amp;TEXT($A35,"mmm-aaaa"),Informes!$A:$P,COLUMN(Informes!J$1),FALSE)), "",
VLOOKUP($X$5&amp;"-"&amp;TEXT($A35,"mmm-aaaa"),Informes!$A:$P,COLUMN(Informes!J$1),FALSE)), ""), "")</f>
        <v/>
      </c>
      <c r="N35" s="248"/>
      <c r="O35" s="248"/>
      <c r="P35" s="248"/>
      <c r="Q35" s="248"/>
      <c r="R35" s="252" t="str">
        <f t="shared" ref="R35:R46" si="4">IF(W35=0, "", W35)</f>
        <v/>
      </c>
      <c r="S35" s="252"/>
      <c r="T35" s="252"/>
      <c r="U35" s="252"/>
      <c r="V35" s="253"/>
      <c r="W35" s="4" t="str">
        <f>IFERROR(VLOOKUP($D28&amp;"-"&amp;TEXT($A35,"mmm-aaaa"),Informes!$A:$P,COLUMN(Informes!K$1),FALSE), "")</f>
        <v/>
      </c>
      <c r="X35" s="34" t="str">
        <f>IFERROR(VLOOKUP($X$5&amp;"-"&amp;TEXT($A35,"mmm-aaaa"),Informes!$A:$P,COLUMN(Informes!C$1),FALSE), "")</f>
        <v/>
      </c>
    </row>
    <row r="36" spans="1:24" ht="17.25" customHeight="1" x14ac:dyDescent="0.2">
      <c r="A36" s="34">
        <f>EDATE(A35,1)</f>
        <v>45566</v>
      </c>
      <c r="B36" s="243" t="str">
        <f t="shared" ref="B36:B46" si="5">PROPER(TEXT(A36, "mmmm"))</f>
        <v>Octubre</v>
      </c>
      <c r="C36" s="244"/>
      <c r="D36" s="244"/>
      <c r="E36" s="244"/>
      <c r="F36" s="278" t="b">
        <f>IFERROR(VLOOKUP($X$5&amp;"-"&amp;TEXT($A36,"mmm-aaaa"),Informes!$A:$P,COLUMN(Informes!H$1),FALSE),FALSE)</f>
        <v>0</v>
      </c>
      <c r="G36" s="278"/>
      <c r="H36" s="278"/>
      <c r="I36" s="248" t="str">
        <f>IFERROR(IF(ISBLANK(
VLOOKUP($D28&amp;"-"&amp;TEXT($A36,"mmm-aaaa"),Informes!$A:$P,COLUMN(Informes!I$1),FALSE)), "",
VLOOKUP($D28&amp;"-"&amp;TEXT($A36,"mmm-aaaa"),Informes!$A:$P,COLUMN(Informes!I$1),FALSE)), "")</f>
        <v/>
      </c>
      <c r="J36" s="248"/>
      <c r="K36" s="248"/>
      <c r="L36" s="170" t="b">
        <f t="shared" ref="L36:L46" si="6">IFERROR($X36=$L$10,FALSE)</f>
        <v>0</v>
      </c>
      <c r="M36" s="248" t="str">
        <f>IFERROR(IF(OR($X36=$L$10,$X36=$K$8,$X36=$O$8,$X36=$T$8),IF(ISBLANK(
VLOOKUP($X$5&amp;"-"&amp;TEXT($A36,"mmm-aaaa"),Informes!$A:$P,COLUMN(Informes!J$1),FALSE)), "",
VLOOKUP($X$5&amp;"-"&amp;TEXT($A36,"mmm-aaaa"),Informes!$A:$P,COLUMN(Informes!J$1),FALSE)), ""), "")</f>
        <v/>
      </c>
      <c r="N36" s="248"/>
      <c r="O36" s="248"/>
      <c r="P36" s="248"/>
      <c r="Q36" s="248"/>
      <c r="R36" s="252" t="str">
        <f t="shared" si="4"/>
        <v/>
      </c>
      <c r="S36" s="252"/>
      <c r="T36" s="252"/>
      <c r="U36" s="252"/>
      <c r="V36" s="253"/>
      <c r="W36" s="4" t="str">
        <f>IFERROR(VLOOKUP($D28&amp;"-"&amp;TEXT($A36,"mmm-aaaa"),Informes!$A:$P,COLUMN(Informes!K$1),FALSE), "")</f>
        <v/>
      </c>
      <c r="X36" s="34" t="str">
        <f>IFERROR(VLOOKUP($X$5&amp;"-"&amp;TEXT($A36,"mmm-aaaa"),Informes!$A:$P,COLUMN(Informes!C$1),FALSE), "")</f>
        <v/>
      </c>
    </row>
    <row r="37" spans="1:24" ht="17.25" customHeight="1" x14ac:dyDescent="0.2">
      <c r="A37" s="34">
        <f t="shared" ref="A37:A46" si="7">EDATE(A36,1)</f>
        <v>45597</v>
      </c>
      <c r="B37" s="243" t="str">
        <f t="shared" si="5"/>
        <v>Noviembre</v>
      </c>
      <c r="C37" s="244"/>
      <c r="D37" s="244"/>
      <c r="E37" s="244"/>
      <c r="F37" s="278" t="b">
        <f>IFERROR(VLOOKUP($X$5&amp;"-"&amp;TEXT($A37,"mmm-aaaa"),Informes!$A:$P,COLUMN(Informes!H$1),FALSE),FALSE)</f>
        <v>0</v>
      </c>
      <c r="G37" s="278"/>
      <c r="H37" s="278"/>
      <c r="I37" s="248" t="str">
        <f>IFERROR(IF(ISBLANK(
VLOOKUP($D28&amp;"-"&amp;TEXT($A37,"mmm-aaaa"),Informes!$A:$P,COLUMN(Informes!I$1),FALSE)), "",
VLOOKUP($D28&amp;"-"&amp;TEXT($A37,"mmm-aaaa"),Informes!$A:$P,COLUMN(Informes!I$1),FALSE)), "")</f>
        <v/>
      </c>
      <c r="J37" s="248"/>
      <c r="K37" s="248"/>
      <c r="L37" s="170" t="b">
        <f t="shared" si="6"/>
        <v>0</v>
      </c>
      <c r="M37" s="248" t="str">
        <f>IFERROR(IF(OR($X37=$L$10,$X37=$K$8,$X37=$O$8,$X37=$T$8),IF(ISBLANK(
VLOOKUP($X$5&amp;"-"&amp;TEXT($A37,"mmm-aaaa"),Informes!$A:$P,COLUMN(Informes!J$1),FALSE)), "",
VLOOKUP($X$5&amp;"-"&amp;TEXT($A37,"mmm-aaaa"),Informes!$A:$P,COLUMN(Informes!J$1),FALSE)), ""), "")</f>
        <v/>
      </c>
      <c r="N37" s="248"/>
      <c r="O37" s="248"/>
      <c r="P37" s="248"/>
      <c r="Q37" s="248"/>
      <c r="R37" s="252" t="str">
        <f t="shared" si="4"/>
        <v/>
      </c>
      <c r="S37" s="252"/>
      <c r="T37" s="252"/>
      <c r="U37" s="252"/>
      <c r="V37" s="253"/>
      <c r="W37" s="4" t="str">
        <f>IFERROR(VLOOKUP($D28&amp;"-"&amp;TEXT($A37,"mmm-aaaa"),Informes!$A:$P,COLUMN(Informes!K$1),FALSE), "")</f>
        <v/>
      </c>
      <c r="X37" s="34" t="str">
        <f>IFERROR(VLOOKUP($X$5&amp;"-"&amp;TEXT($A37,"mmm-aaaa"),Informes!$A:$P,COLUMN(Informes!C$1),FALSE), "")</f>
        <v/>
      </c>
    </row>
    <row r="38" spans="1:24" ht="17.25" customHeight="1" x14ac:dyDescent="0.2">
      <c r="A38" s="34">
        <f t="shared" si="7"/>
        <v>45627</v>
      </c>
      <c r="B38" s="243" t="str">
        <f t="shared" si="5"/>
        <v>Diciembre</v>
      </c>
      <c r="C38" s="244"/>
      <c r="D38" s="244"/>
      <c r="E38" s="244"/>
      <c r="F38" s="278" t="b">
        <f>IFERROR(VLOOKUP($X$5&amp;"-"&amp;TEXT($A38,"mmm-aaaa"),Informes!$A:$P,COLUMN(Informes!H$1),FALSE),FALSE)</f>
        <v>0</v>
      </c>
      <c r="G38" s="278"/>
      <c r="H38" s="278"/>
      <c r="I38" s="248" t="str">
        <f>IFERROR(IF(ISBLANK(
VLOOKUP($D28&amp;"-"&amp;TEXT($A38,"mmm-aaaa"),Informes!$A:$P,COLUMN(Informes!I$1),FALSE)), "",
VLOOKUP($D28&amp;"-"&amp;TEXT($A38,"mmm-aaaa"),Informes!$A:$P,COLUMN(Informes!I$1),FALSE)), "")</f>
        <v/>
      </c>
      <c r="J38" s="248"/>
      <c r="K38" s="248"/>
      <c r="L38" s="170" t="b">
        <f t="shared" si="6"/>
        <v>0</v>
      </c>
      <c r="M38" s="248" t="str">
        <f>IFERROR(IF(OR($X38=$L$10,$X38=$K$8,$X38=$O$8,$X38=$T$8),IF(ISBLANK(
VLOOKUP($X$5&amp;"-"&amp;TEXT($A38,"mmm-aaaa"),Informes!$A:$P,COLUMN(Informes!J$1),FALSE)), "",
VLOOKUP($X$5&amp;"-"&amp;TEXT($A38,"mmm-aaaa"),Informes!$A:$P,COLUMN(Informes!J$1),FALSE)), ""), "")</f>
        <v/>
      </c>
      <c r="N38" s="248"/>
      <c r="O38" s="248"/>
      <c r="P38" s="248"/>
      <c r="Q38" s="248"/>
      <c r="R38" s="252" t="str">
        <f t="shared" si="4"/>
        <v/>
      </c>
      <c r="S38" s="252"/>
      <c r="T38" s="252"/>
      <c r="U38" s="252"/>
      <c r="V38" s="253"/>
      <c r="W38" s="4" t="str">
        <f>IFERROR(VLOOKUP($D28&amp;"-"&amp;TEXT($A38,"mmm-aaaa"),Informes!$A:$P,COLUMN(Informes!K$1),FALSE), "")</f>
        <v/>
      </c>
      <c r="X38" s="34" t="str">
        <f>IFERROR(VLOOKUP($X$5&amp;"-"&amp;TEXT($A38,"mmm-aaaa"),Informes!$A:$P,COLUMN(Informes!C$1),FALSE), "")</f>
        <v/>
      </c>
    </row>
    <row r="39" spans="1:24" ht="17.25" customHeight="1" x14ac:dyDescent="0.2">
      <c r="A39" s="34">
        <f t="shared" si="7"/>
        <v>45658</v>
      </c>
      <c r="B39" s="243" t="str">
        <f t="shared" si="5"/>
        <v>Enero</v>
      </c>
      <c r="C39" s="244"/>
      <c r="D39" s="244"/>
      <c r="E39" s="244"/>
      <c r="F39" s="278" t="b">
        <f>IFERROR(VLOOKUP($X$5&amp;"-"&amp;TEXT($A39,"mmm-aaaa"),Informes!$A:$P,COLUMN(Informes!H$1),FALSE),FALSE)</f>
        <v>0</v>
      </c>
      <c r="G39" s="278"/>
      <c r="H39" s="278"/>
      <c r="I39" s="248" t="str">
        <f>IFERROR(IF(ISBLANK(
VLOOKUP($D28&amp;"-"&amp;TEXT($A39,"mmm-aaaa"),Informes!$A:$P,COLUMN(Informes!I$1),FALSE)), "",
VLOOKUP($D28&amp;"-"&amp;TEXT($A39,"mmm-aaaa"),Informes!$A:$P,COLUMN(Informes!I$1),FALSE)), "")</f>
        <v/>
      </c>
      <c r="J39" s="248"/>
      <c r="K39" s="248"/>
      <c r="L39" s="170" t="b">
        <f t="shared" si="6"/>
        <v>0</v>
      </c>
      <c r="M39" s="248" t="str">
        <f>IFERROR(IF(OR($X39=$L$10,$X39=$K$8,$X39=$O$8,$X39=$T$8),IF(ISBLANK(
VLOOKUP($X$5&amp;"-"&amp;TEXT($A39,"mmm-aaaa"),Informes!$A:$P,COLUMN(Informes!J$1),FALSE)), "",
VLOOKUP($X$5&amp;"-"&amp;TEXT($A39,"mmm-aaaa"),Informes!$A:$P,COLUMN(Informes!J$1),FALSE)), ""), "")</f>
        <v/>
      </c>
      <c r="N39" s="248"/>
      <c r="O39" s="248"/>
      <c r="P39" s="248"/>
      <c r="Q39" s="248"/>
      <c r="R39" s="252" t="str">
        <f t="shared" si="4"/>
        <v/>
      </c>
      <c r="S39" s="252"/>
      <c r="T39" s="252"/>
      <c r="U39" s="252"/>
      <c r="V39" s="253"/>
      <c r="W39" s="4" t="str">
        <f>IFERROR(VLOOKUP($D28&amp;"-"&amp;TEXT($A39,"mmm-aaaa"),Informes!$A:$P,COLUMN(Informes!K$1),FALSE), "")</f>
        <v/>
      </c>
      <c r="X39" s="34" t="str">
        <f>IFERROR(VLOOKUP($X$5&amp;"-"&amp;TEXT($A39,"mmm-aaaa"),Informes!$A:$P,COLUMN(Informes!C$1),FALSE), "")</f>
        <v/>
      </c>
    </row>
    <row r="40" spans="1:24" ht="17.25" customHeight="1" x14ac:dyDescent="0.2">
      <c r="A40" s="34">
        <f t="shared" si="7"/>
        <v>45689</v>
      </c>
      <c r="B40" s="243" t="str">
        <f t="shared" si="5"/>
        <v>Febrero</v>
      </c>
      <c r="C40" s="244"/>
      <c r="D40" s="244"/>
      <c r="E40" s="244"/>
      <c r="F40" s="278" t="b">
        <f>IFERROR(VLOOKUP($X$5&amp;"-"&amp;TEXT($A40,"mmm-aaaa"),Informes!$A:$P,COLUMN(Informes!H$1),FALSE),FALSE)</f>
        <v>0</v>
      </c>
      <c r="G40" s="278"/>
      <c r="H40" s="278"/>
      <c r="I40" s="248" t="str">
        <f>IFERROR(IF(ISBLANK(
VLOOKUP($D28&amp;"-"&amp;TEXT($A40,"mmm-aaaa"),Informes!$A:$P,COLUMN(Informes!I$1),FALSE)), "",
VLOOKUP($D28&amp;"-"&amp;TEXT($A40,"mmm-aaaa"),Informes!$A:$P,COLUMN(Informes!I$1),FALSE)), "")</f>
        <v/>
      </c>
      <c r="J40" s="248"/>
      <c r="K40" s="248"/>
      <c r="L40" s="170" t="b">
        <f t="shared" si="6"/>
        <v>0</v>
      </c>
      <c r="M40" s="248" t="str">
        <f>IFERROR(IF(OR($X40=$L$10,$X40=$K$8,$X40=$O$8,$X40=$T$8),IF(ISBLANK(
VLOOKUP($X$5&amp;"-"&amp;TEXT($A40,"mmm-aaaa"),Informes!$A:$P,COLUMN(Informes!J$1),FALSE)), "",
VLOOKUP($X$5&amp;"-"&amp;TEXT($A40,"mmm-aaaa"),Informes!$A:$P,COLUMN(Informes!J$1),FALSE)), ""), "")</f>
        <v/>
      </c>
      <c r="N40" s="248"/>
      <c r="O40" s="248"/>
      <c r="P40" s="248"/>
      <c r="Q40" s="248"/>
      <c r="R40" s="252" t="str">
        <f t="shared" si="4"/>
        <v/>
      </c>
      <c r="S40" s="252"/>
      <c r="T40" s="252"/>
      <c r="U40" s="252"/>
      <c r="V40" s="253"/>
      <c r="W40" s="4" t="str">
        <f>IFERROR(VLOOKUP($D28&amp;"-"&amp;TEXT($A40,"mmm-aaaa"),Informes!$A:$P,COLUMN(Informes!K$1),FALSE), "")</f>
        <v/>
      </c>
      <c r="X40" s="34" t="str">
        <f>IFERROR(VLOOKUP($X$5&amp;"-"&amp;TEXT($A40,"mmm-aaaa"),Informes!$A:$P,COLUMN(Informes!C$1),FALSE), "")</f>
        <v/>
      </c>
    </row>
    <row r="41" spans="1:24" ht="17.25" customHeight="1" x14ac:dyDescent="0.2">
      <c r="A41" s="34">
        <f t="shared" si="7"/>
        <v>45717</v>
      </c>
      <c r="B41" s="243" t="str">
        <f t="shared" si="5"/>
        <v>Marzo</v>
      </c>
      <c r="C41" s="244"/>
      <c r="D41" s="244"/>
      <c r="E41" s="244"/>
      <c r="F41" s="278" t="b">
        <f>IFERROR(VLOOKUP($X$5&amp;"-"&amp;TEXT($A41,"mmm-aaaa"),Informes!$A:$P,COLUMN(Informes!H$1),FALSE),FALSE)</f>
        <v>0</v>
      </c>
      <c r="G41" s="278"/>
      <c r="H41" s="278"/>
      <c r="I41" s="248" t="str">
        <f>IFERROR(IF(ISBLANK(
VLOOKUP($D28&amp;"-"&amp;TEXT($A41,"mmm-aaaa"),Informes!$A:$P,COLUMN(Informes!I$1),FALSE)), "",
VLOOKUP($D28&amp;"-"&amp;TEXT($A41,"mmm-aaaa"),Informes!$A:$P,COLUMN(Informes!I$1),FALSE)), "")</f>
        <v/>
      </c>
      <c r="J41" s="248"/>
      <c r="K41" s="248"/>
      <c r="L41" s="170" t="b">
        <f t="shared" si="6"/>
        <v>0</v>
      </c>
      <c r="M41" s="248" t="str">
        <f>IFERROR(IF(OR($X41=$L$10,$X41=$K$8,$X41=$O$8,$X41=$T$8),IF(ISBLANK(
VLOOKUP($X$5&amp;"-"&amp;TEXT($A41,"mmm-aaaa"),Informes!$A:$P,COLUMN(Informes!J$1),FALSE)), "",
VLOOKUP($X$5&amp;"-"&amp;TEXT($A41,"mmm-aaaa"),Informes!$A:$P,COLUMN(Informes!J$1),FALSE)), ""), "")</f>
        <v/>
      </c>
      <c r="N41" s="248"/>
      <c r="O41" s="248"/>
      <c r="P41" s="248"/>
      <c r="Q41" s="248"/>
      <c r="R41" s="252" t="str">
        <f t="shared" si="4"/>
        <v/>
      </c>
      <c r="S41" s="252"/>
      <c r="T41" s="252"/>
      <c r="U41" s="252"/>
      <c r="V41" s="253"/>
      <c r="W41" s="4" t="str">
        <f>IFERROR(VLOOKUP($D28&amp;"-"&amp;TEXT($A41,"mmm-aaaa"),Informes!$A:$P,COLUMN(Informes!K$1),FALSE), "")</f>
        <v/>
      </c>
      <c r="X41" s="34" t="str">
        <f>IFERROR(VLOOKUP($X$5&amp;"-"&amp;TEXT($A41,"mmm-aaaa"),Informes!$A:$P,COLUMN(Informes!C$1),FALSE), "")</f>
        <v/>
      </c>
    </row>
    <row r="42" spans="1:24" ht="17.25" customHeight="1" x14ac:dyDescent="0.2">
      <c r="A42" s="34">
        <f t="shared" si="7"/>
        <v>45748</v>
      </c>
      <c r="B42" s="243" t="str">
        <f t="shared" si="5"/>
        <v>Abril</v>
      </c>
      <c r="C42" s="244"/>
      <c r="D42" s="244"/>
      <c r="E42" s="244"/>
      <c r="F42" s="278" t="b">
        <f>IFERROR(VLOOKUP($X$5&amp;"-"&amp;TEXT($A42,"mmm-aaaa"),Informes!$A:$P,COLUMN(Informes!H$1),FALSE),FALSE)</f>
        <v>0</v>
      </c>
      <c r="G42" s="278"/>
      <c r="H42" s="278"/>
      <c r="I42" s="248" t="str">
        <f>IFERROR(IF(ISBLANK(
VLOOKUP($D28&amp;"-"&amp;TEXT($A42,"mmm-aaaa"),Informes!$A:$P,COLUMN(Informes!I$1),FALSE)), "",
VLOOKUP($D28&amp;"-"&amp;TEXT($A42,"mmm-aaaa"),Informes!$A:$P,COLUMN(Informes!I$1),FALSE)), "")</f>
        <v/>
      </c>
      <c r="J42" s="248"/>
      <c r="K42" s="248"/>
      <c r="L42" s="170" t="b">
        <f t="shared" si="6"/>
        <v>0</v>
      </c>
      <c r="M42" s="248" t="str">
        <f>IFERROR(IF(OR($X42=$L$10,$X42=$K$8,$X42=$O$8,$X42=$T$8),IF(ISBLANK(
VLOOKUP($X$5&amp;"-"&amp;TEXT($A42,"mmm-aaaa"),Informes!$A:$P,COLUMN(Informes!J$1),FALSE)), "",
VLOOKUP($X$5&amp;"-"&amp;TEXT($A42,"mmm-aaaa"),Informes!$A:$P,COLUMN(Informes!J$1),FALSE)), ""), "")</f>
        <v/>
      </c>
      <c r="N42" s="248"/>
      <c r="O42" s="248"/>
      <c r="P42" s="248"/>
      <c r="Q42" s="248"/>
      <c r="R42" s="252" t="str">
        <f t="shared" si="4"/>
        <v/>
      </c>
      <c r="S42" s="252"/>
      <c r="T42" s="252"/>
      <c r="U42" s="252"/>
      <c r="V42" s="253"/>
      <c r="W42" s="4" t="str">
        <f>IFERROR(VLOOKUP($D28&amp;"-"&amp;TEXT($A42,"mmm-aaaa"),Informes!$A:$P,COLUMN(Informes!K$1),FALSE), "")</f>
        <v/>
      </c>
      <c r="X42" s="34" t="str">
        <f>IFERROR(VLOOKUP($X$5&amp;"-"&amp;TEXT($A42,"mmm-aaaa"),Informes!$A:$P,COLUMN(Informes!C$1),FALSE), "")</f>
        <v/>
      </c>
    </row>
    <row r="43" spans="1:24" ht="17.25" customHeight="1" x14ac:dyDescent="0.2">
      <c r="A43" s="34">
        <f t="shared" si="7"/>
        <v>45778</v>
      </c>
      <c r="B43" s="243" t="str">
        <f t="shared" si="5"/>
        <v>Mayo</v>
      </c>
      <c r="C43" s="244"/>
      <c r="D43" s="244"/>
      <c r="E43" s="244"/>
      <c r="F43" s="278" t="b">
        <f>IFERROR(VLOOKUP($X$5&amp;"-"&amp;TEXT($A43,"mmm-aaaa"),Informes!$A:$P,COLUMN(Informes!H$1),FALSE),FALSE)</f>
        <v>0</v>
      </c>
      <c r="G43" s="278"/>
      <c r="H43" s="278"/>
      <c r="I43" s="248" t="str">
        <f>IFERROR(IF(ISBLANK(
VLOOKUP($D28&amp;"-"&amp;TEXT($A43,"mmm-aaaa"),Informes!$A:$P,COLUMN(Informes!I$1),FALSE)), "",
VLOOKUP($D28&amp;"-"&amp;TEXT($A43,"mmm-aaaa"),Informes!$A:$P,COLUMN(Informes!I$1),FALSE)), "")</f>
        <v/>
      </c>
      <c r="J43" s="248"/>
      <c r="K43" s="248"/>
      <c r="L43" s="170" t="b">
        <f t="shared" si="6"/>
        <v>0</v>
      </c>
      <c r="M43" s="248" t="str">
        <f>IFERROR(IF(OR($X43=$L$10,$X43=$K$8,$X43=$O$8,$X43=$T$8),IF(ISBLANK(
VLOOKUP($X$5&amp;"-"&amp;TEXT($A43,"mmm-aaaa"),Informes!$A:$P,COLUMN(Informes!J$1),FALSE)), "",
VLOOKUP($X$5&amp;"-"&amp;TEXT($A43,"mmm-aaaa"),Informes!$A:$P,COLUMN(Informes!J$1),FALSE)), ""), "")</f>
        <v/>
      </c>
      <c r="N43" s="248"/>
      <c r="O43" s="248"/>
      <c r="P43" s="248"/>
      <c r="Q43" s="248"/>
      <c r="R43" s="252" t="str">
        <f t="shared" si="4"/>
        <v/>
      </c>
      <c r="S43" s="252"/>
      <c r="T43" s="252"/>
      <c r="U43" s="252"/>
      <c r="V43" s="253"/>
      <c r="W43" s="4" t="str">
        <f>IFERROR(VLOOKUP($D28&amp;"-"&amp;TEXT($A43,"mmm-aaaa"),Informes!$A:$P,COLUMN(Informes!K$1),FALSE), "")</f>
        <v/>
      </c>
      <c r="X43" s="34" t="str">
        <f>IFERROR(VLOOKUP($X$5&amp;"-"&amp;TEXT($A43,"mmm-aaaa"),Informes!$A:$P,COLUMN(Informes!C$1),FALSE), "")</f>
        <v/>
      </c>
    </row>
    <row r="44" spans="1:24" ht="17.25" customHeight="1" x14ac:dyDescent="0.2">
      <c r="A44" s="34">
        <f t="shared" si="7"/>
        <v>45809</v>
      </c>
      <c r="B44" s="243" t="str">
        <f t="shared" si="5"/>
        <v>Junio</v>
      </c>
      <c r="C44" s="244"/>
      <c r="D44" s="244"/>
      <c r="E44" s="244"/>
      <c r="F44" s="278" t="b">
        <f>IFERROR(VLOOKUP($X$5&amp;"-"&amp;TEXT($A44,"mmm-aaaa"),Informes!$A:$P,COLUMN(Informes!H$1),FALSE),FALSE)</f>
        <v>0</v>
      </c>
      <c r="G44" s="278"/>
      <c r="H44" s="278"/>
      <c r="I44" s="248" t="str">
        <f>IFERROR(IF(ISBLANK(
VLOOKUP($D28&amp;"-"&amp;TEXT($A44,"mmm-aaaa"),Informes!$A:$P,COLUMN(Informes!I$1),FALSE)), "",
VLOOKUP($D28&amp;"-"&amp;TEXT($A44,"mmm-aaaa"),Informes!$A:$P,COLUMN(Informes!I$1),FALSE)), "")</f>
        <v/>
      </c>
      <c r="J44" s="248"/>
      <c r="K44" s="248"/>
      <c r="L44" s="170" t="b">
        <f t="shared" si="6"/>
        <v>0</v>
      </c>
      <c r="M44" s="248" t="str">
        <f>IFERROR(IF(OR($X44=$L$10,$X44=$K$8,$X44=$O$8,$X44=$T$8),IF(ISBLANK(
VLOOKUP($X$5&amp;"-"&amp;TEXT($A44,"mmm-aaaa"),Informes!$A:$P,COLUMN(Informes!J$1),FALSE)), "",
VLOOKUP($X$5&amp;"-"&amp;TEXT($A44,"mmm-aaaa"),Informes!$A:$P,COLUMN(Informes!J$1),FALSE)), ""), "")</f>
        <v/>
      </c>
      <c r="N44" s="248"/>
      <c r="O44" s="248"/>
      <c r="P44" s="248"/>
      <c r="Q44" s="248"/>
      <c r="R44" s="252" t="str">
        <f t="shared" si="4"/>
        <v/>
      </c>
      <c r="S44" s="252"/>
      <c r="T44" s="252"/>
      <c r="U44" s="252"/>
      <c r="V44" s="253"/>
      <c r="W44" s="4" t="str">
        <f>IFERROR(VLOOKUP($D28&amp;"-"&amp;TEXT($A44,"mmm-aaaa"),Informes!$A:$P,COLUMN(Informes!K$1),FALSE), "")</f>
        <v/>
      </c>
      <c r="X44" s="34" t="str">
        <f>IFERROR(VLOOKUP($X$5&amp;"-"&amp;TEXT($A44,"mmm-aaaa"),Informes!$A:$P,COLUMN(Informes!C$1),FALSE), "")</f>
        <v/>
      </c>
    </row>
    <row r="45" spans="1:24" ht="17.25" customHeight="1" x14ac:dyDescent="0.2">
      <c r="A45" s="34">
        <f t="shared" si="7"/>
        <v>45839</v>
      </c>
      <c r="B45" s="243" t="str">
        <f t="shared" si="5"/>
        <v>Julio</v>
      </c>
      <c r="C45" s="244"/>
      <c r="D45" s="244"/>
      <c r="E45" s="244"/>
      <c r="F45" s="278" t="b">
        <f>IFERROR(VLOOKUP($X$5&amp;"-"&amp;TEXT($A45,"mmm-aaaa"),Informes!$A:$P,COLUMN(Informes!H$1),FALSE),FALSE)</f>
        <v>0</v>
      </c>
      <c r="G45" s="278"/>
      <c r="H45" s="278"/>
      <c r="I45" s="248" t="str">
        <f>IFERROR(IF(ISBLANK(
VLOOKUP($D28&amp;"-"&amp;TEXT($A45,"mmm-aaaa"),Informes!$A:$P,COLUMN(Informes!I$1),FALSE)), "",
VLOOKUP($D28&amp;"-"&amp;TEXT($A45,"mmm-aaaa"),Informes!$A:$P,COLUMN(Informes!I$1),FALSE)), "")</f>
        <v/>
      </c>
      <c r="J45" s="248"/>
      <c r="K45" s="248"/>
      <c r="L45" s="170" t="b">
        <f t="shared" si="6"/>
        <v>0</v>
      </c>
      <c r="M45" s="248" t="str">
        <f>IFERROR(IF(OR($X45=$L$10,$X45=$K$8,$X45=$O$8,$X45=$T$8),IF(ISBLANK(
VLOOKUP($X$5&amp;"-"&amp;TEXT($A45,"mmm-aaaa"),Informes!$A:$P,COLUMN(Informes!J$1),FALSE)), "",
VLOOKUP($X$5&amp;"-"&amp;TEXT($A45,"mmm-aaaa"),Informes!$A:$P,COLUMN(Informes!J$1),FALSE)), ""), "")</f>
        <v/>
      </c>
      <c r="N45" s="248"/>
      <c r="O45" s="248"/>
      <c r="P45" s="248"/>
      <c r="Q45" s="248"/>
      <c r="R45" s="252" t="str">
        <f t="shared" si="4"/>
        <v/>
      </c>
      <c r="S45" s="252"/>
      <c r="T45" s="252"/>
      <c r="U45" s="252"/>
      <c r="V45" s="253"/>
      <c r="W45" s="4" t="str">
        <f>IFERROR(VLOOKUP($D28&amp;"-"&amp;TEXT($A45,"mmm-aaaa"),Informes!$A:$P,COLUMN(Informes!K$1),FALSE), "")</f>
        <v/>
      </c>
      <c r="X45" s="34" t="str">
        <f>IFERROR(VLOOKUP($X$5&amp;"-"&amp;TEXT($A45,"mmm-aaaa"),Informes!$A:$P,COLUMN(Informes!C$1),FALSE), "")</f>
        <v/>
      </c>
    </row>
    <row r="46" spans="1:24" ht="17.25" customHeight="1" x14ac:dyDescent="0.2">
      <c r="A46" s="34">
        <f t="shared" si="7"/>
        <v>45870</v>
      </c>
      <c r="B46" s="264" t="str">
        <f t="shared" si="5"/>
        <v>Agosto</v>
      </c>
      <c r="C46" s="265"/>
      <c r="D46" s="265"/>
      <c r="E46" s="265"/>
      <c r="F46" s="279" t="b">
        <f>IFERROR(VLOOKUP($X$5&amp;"-"&amp;TEXT($A46,"mmm-aaaa"),Informes!$A:$P,COLUMN(Informes!H$1),FALSE),FALSE)</f>
        <v>0</v>
      </c>
      <c r="G46" s="279"/>
      <c r="H46" s="279"/>
      <c r="I46" s="269" t="str">
        <f>IFERROR(IF(ISBLANK(
VLOOKUP($D28&amp;"-"&amp;TEXT($A46,"mmm-aaaa"),Informes!$A:$P,COLUMN(Informes!I$1),FALSE)), "",
VLOOKUP($D28&amp;"-"&amp;TEXT($A46,"mmm-aaaa"),Informes!$A:$P,COLUMN(Informes!I$1),FALSE)), "")</f>
        <v/>
      </c>
      <c r="J46" s="269"/>
      <c r="K46" s="269"/>
      <c r="L46" s="171" t="b">
        <f t="shared" si="6"/>
        <v>0</v>
      </c>
      <c r="M46" s="269" t="str">
        <f>IFERROR(IF(OR($X46=$L$10,$X46=$K$8,$X46=$O$8,$X46=$T$8),IF(ISBLANK(
VLOOKUP($X$5&amp;"-"&amp;TEXT($A46,"mmm-aaaa"),Informes!$A:$P,COLUMN(Informes!J$1),FALSE)), "",
VLOOKUP($X$5&amp;"-"&amp;TEXT($A46,"mmm-aaaa"),Informes!$A:$P,COLUMN(Informes!J$1),FALSE)), ""), "")</f>
        <v/>
      </c>
      <c r="N46" s="269"/>
      <c r="O46" s="269"/>
      <c r="P46" s="269"/>
      <c r="Q46" s="269"/>
      <c r="R46" s="270" t="str">
        <f t="shared" si="4"/>
        <v/>
      </c>
      <c r="S46" s="270"/>
      <c r="T46" s="270"/>
      <c r="U46" s="270"/>
      <c r="V46" s="271"/>
      <c r="W46" s="4" t="str">
        <f>IFERROR(VLOOKUP($D28&amp;"-"&amp;TEXT($A46,"mmm-aaaa"),Informes!$A:$P,COLUMN(Informes!K$1),FALSE), "")</f>
        <v/>
      </c>
      <c r="X46" s="34" t="str">
        <f>IFERROR(VLOOKUP($X$5&amp;"-"&amp;TEXT($A46,"mmm-aaaa"),Informes!$A:$P,COLUMN(Informes!C$1),FALSE), "")</f>
        <v/>
      </c>
    </row>
    <row r="47" spans="1:24" ht="17.25" customHeight="1" x14ac:dyDescent="0.25">
      <c r="D47" s="124"/>
      <c r="E47" s="124"/>
      <c r="F47" s="129"/>
      <c r="G47" s="124" t="str">
        <f>IF(SUM(F35:F46)=0,"",SUM(F35:F46))</f>
        <v/>
      </c>
      <c r="H47" s="124"/>
      <c r="I47" s="124"/>
      <c r="J47" s="130"/>
      <c r="K47" s="124"/>
      <c r="L47" s="131" t="s">
        <v>107</v>
      </c>
      <c r="M47" s="272" t="str">
        <f>IF(SUM(M35:M46)=0,"",SUM(M35:M46))</f>
        <v/>
      </c>
      <c r="N47" s="273"/>
      <c r="O47" s="273"/>
      <c r="P47" s="273"/>
      <c r="Q47" s="274"/>
      <c r="R47" s="275"/>
      <c r="S47" s="276"/>
      <c r="T47" s="276"/>
      <c r="U47" s="276"/>
      <c r="V47" s="277"/>
      <c r="W47" s="4"/>
      <c r="X47" s="4"/>
    </row>
    <row r="48" spans="1:24" ht="17.25" customHeight="1" x14ac:dyDescent="0.2">
      <c r="W48" s="4"/>
      <c r="X48" s="4"/>
    </row>
    <row r="49" spans="2:24" ht="279" customHeight="1" x14ac:dyDescent="0.15">
      <c r="B49" s="11"/>
      <c r="C49" s="132" t="s">
        <v>136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</sheetData>
  <mergeCells count="147">
    <mergeCell ref="B46:E46"/>
    <mergeCell ref="F46:H46"/>
    <mergeCell ref="I46:K46"/>
    <mergeCell ref="M46:Q46"/>
    <mergeCell ref="R46:V46"/>
    <mergeCell ref="M47:Q47"/>
    <mergeCell ref="R47:V47"/>
    <mergeCell ref="B44:E44"/>
    <mergeCell ref="F44:H44"/>
    <mergeCell ref="I44:K44"/>
    <mergeCell ref="M44:Q44"/>
    <mergeCell ref="R44:V44"/>
    <mergeCell ref="B45:E45"/>
    <mergeCell ref="F45:H45"/>
    <mergeCell ref="I45:K45"/>
    <mergeCell ref="M45:Q45"/>
    <mergeCell ref="R45:V45"/>
    <mergeCell ref="B42:E42"/>
    <mergeCell ref="F42:H42"/>
    <mergeCell ref="I42:K42"/>
    <mergeCell ref="M42:Q42"/>
    <mergeCell ref="R42:V42"/>
    <mergeCell ref="B43:E43"/>
    <mergeCell ref="F43:H43"/>
    <mergeCell ref="I43:K43"/>
    <mergeCell ref="M43:Q43"/>
    <mergeCell ref="R43:V43"/>
    <mergeCell ref="B40:E40"/>
    <mergeCell ref="F40:H40"/>
    <mergeCell ref="I40:K40"/>
    <mergeCell ref="M40:Q40"/>
    <mergeCell ref="R40:V40"/>
    <mergeCell ref="B41:E41"/>
    <mergeCell ref="F41:H41"/>
    <mergeCell ref="I41:K41"/>
    <mergeCell ref="M41:Q41"/>
    <mergeCell ref="R41:V41"/>
    <mergeCell ref="B38:E38"/>
    <mergeCell ref="F38:H38"/>
    <mergeCell ref="I38:K38"/>
    <mergeCell ref="M38:Q38"/>
    <mergeCell ref="R38:V38"/>
    <mergeCell ref="B39:E39"/>
    <mergeCell ref="F39:H39"/>
    <mergeCell ref="I39:K39"/>
    <mergeCell ref="M39:Q39"/>
    <mergeCell ref="R39:V39"/>
    <mergeCell ref="B36:E36"/>
    <mergeCell ref="F36:H36"/>
    <mergeCell ref="I36:K36"/>
    <mergeCell ref="M36:Q36"/>
    <mergeCell ref="R36:V36"/>
    <mergeCell ref="B37:E37"/>
    <mergeCell ref="F37:H37"/>
    <mergeCell ref="I37:K37"/>
    <mergeCell ref="M37:Q37"/>
    <mergeCell ref="R37:V37"/>
    <mergeCell ref="B34:E34"/>
    <mergeCell ref="B35:E35"/>
    <mergeCell ref="F35:H35"/>
    <mergeCell ref="I35:K35"/>
    <mergeCell ref="M35:Q35"/>
    <mergeCell ref="R35:V35"/>
    <mergeCell ref="B27:V27"/>
    <mergeCell ref="H29:O29"/>
    <mergeCell ref="G30:O30"/>
    <mergeCell ref="T31:V31"/>
    <mergeCell ref="B33:E33"/>
    <mergeCell ref="F33:H34"/>
    <mergeCell ref="I33:K34"/>
    <mergeCell ref="L33:L34"/>
    <mergeCell ref="M33:Q34"/>
    <mergeCell ref="R33:V34"/>
    <mergeCell ref="B23:E23"/>
    <mergeCell ref="F23:H23"/>
    <mergeCell ref="I23:K23"/>
    <mergeCell ref="M23:Q23"/>
    <mergeCell ref="R23:V23"/>
    <mergeCell ref="M24:Q24"/>
    <mergeCell ref="R24:V24"/>
    <mergeCell ref="B21:E21"/>
    <mergeCell ref="F21:H21"/>
    <mergeCell ref="I21:K21"/>
    <mergeCell ref="M21:Q21"/>
    <mergeCell ref="R21:V21"/>
    <mergeCell ref="B22:E22"/>
    <mergeCell ref="F22:H22"/>
    <mergeCell ref="I22:K22"/>
    <mergeCell ref="M22:Q22"/>
    <mergeCell ref="R22:V22"/>
    <mergeCell ref="B19:E19"/>
    <mergeCell ref="F19:H19"/>
    <mergeCell ref="I19:K19"/>
    <mergeCell ref="M19:Q19"/>
    <mergeCell ref="R19:V19"/>
    <mergeCell ref="B20:E20"/>
    <mergeCell ref="F20:H20"/>
    <mergeCell ref="I20:K20"/>
    <mergeCell ref="M20:Q20"/>
    <mergeCell ref="R20:V20"/>
    <mergeCell ref="B17:E17"/>
    <mergeCell ref="F17:H17"/>
    <mergeCell ref="I17:K17"/>
    <mergeCell ref="M17:Q17"/>
    <mergeCell ref="R17:V17"/>
    <mergeCell ref="B18:E18"/>
    <mergeCell ref="F18:H18"/>
    <mergeCell ref="I18:K18"/>
    <mergeCell ref="M18:Q18"/>
    <mergeCell ref="R18:V18"/>
    <mergeCell ref="B15:E15"/>
    <mergeCell ref="F15:H15"/>
    <mergeCell ref="I15:K15"/>
    <mergeCell ref="M15:Q15"/>
    <mergeCell ref="R15:V15"/>
    <mergeCell ref="B16:E16"/>
    <mergeCell ref="F16:H16"/>
    <mergeCell ref="I16:K16"/>
    <mergeCell ref="M16:Q16"/>
    <mergeCell ref="R16:V16"/>
    <mergeCell ref="B13:E13"/>
    <mergeCell ref="F13:H13"/>
    <mergeCell ref="I13:K13"/>
    <mergeCell ref="M13:Q13"/>
    <mergeCell ref="R13:V13"/>
    <mergeCell ref="B14:E14"/>
    <mergeCell ref="F14:H14"/>
    <mergeCell ref="I14:K14"/>
    <mergeCell ref="M14:Q14"/>
    <mergeCell ref="R14:V14"/>
    <mergeCell ref="R10:V11"/>
    <mergeCell ref="B11:E11"/>
    <mergeCell ref="B12:E12"/>
    <mergeCell ref="F12:H12"/>
    <mergeCell ref="I12:K12"/>
    <mergeCell ref="M12:Q12"/>
    <mergeCell ref="R12:V12"/>
    <mergeCell ref="G1:V1"/>
    <mergeCell ref="B4:V4"/>
    <mergeCell ref="H6:O6"/>
    <mergeCell ref="G7:O7"/>
    <mergeCell ref="T8:V8"/>
    <mergeCell ref="B10:E10"/>
    <mergeCell ref="F10:H11"/>
    <mergeCell ref="I10:K11"/>
    <mergeCell ref="L10:L11"/>
    <mergeCell ref="M10:Q11"/>
  </mergeCells>
  <dataValidations count="1">
    <dataValidation type="list" allowBlank="1" showInputMessage="1" showErrorMessage="1" sqref="G1" xr:uid="{ACDB0BB0-4CEB-425D-93FA-8DB4ECFBF166}">
      <formula1>Publicadores</formula1>
    </dataValidation>
  </dataValidations>
  <printOptions horizontalCentered="1"/>
  <pageMargins left="0.25" right="0.25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5"/>
  <dimension ref="A1:Z49"/>
  <sheetViews>
    <sheetView showGridLines="0" zoomScale="80" zoomScaleNormal="80" zoomScaleSheetLayoutView="100" workbookViewId="0">
      <selection activeCell="I44" sqref="I44:K44"/>
    </sheetView>
  </sheetViews>
  <sheetFormatPr baseColWidth="10" defaultColWidth="0" defaultRowHeight="12.75" zeroHeight="1" x14ac:dyDescent="0.2"/>
  <cols>
    <col min="1" max="1" width="5.5" style="34" customWidth="1"/>
    <col min="2" max="2" width="2.5" customWidth="1"/>
    <col min="3" max="3" width="10.5" customWidth="1"/>
    <col min="4" max="4" width="2.5" customWidth="1"/>
    <col min="5" max="5" width="1.83203125" customWidth="1"/>
    <col min="6" max="6" width="6.33203125" customWidth="1"/>
    <col min="7" max="7" width="1.33203125" customWidth="1"/>
    <col min="8" max="8" width="6.6640625" customWidth="1"/>
    <col min="9" max="9" width="4.83203125" customWidth="1"/>
    <col min="10" max="10" width="2.5" customWidth="1"/>
    <col min="11" max="11" width="5.5" customWidth="1"/>
    <col min="12" max="12" width="14.33203125" customWidth="1"/>
    <col min="13" max="14" width="2.5" customWidth="1"/>
    <col min="15" max="15" width="9" customWidth="1"/>
    <col min="16" max="17" width="2.5" customWidth="1"/>
    <col min="18" max="18" width="8.5" customWidth="1"/>
    <col min="19" max="19" width="2" customWidth="1"/>
    <col min="20" max="20" width="4.1640625" customWidth="1"/>
    <col min="21" max="21" width="2.5" customWidth="1"/>
    <col min="22" max="22" width="17.1640625" customWidth="1"/>
    <col min="23" max="23" width="18.5" hidden="1" customWidth="1"/>
    <col min="24" max="24" width="4.6640625" customWidth="1"/>
    <col min="25" max="16384" width="9.33203125" hidden="1"/>
  </cols>
  <sheetData>
    <row r="1" spans="1:26" ht="28.5" customHeight="1" x14ac:dyDescent="0.2">
      <c r="B1" s="169"/>
      <c r="C1" s="16" t="s">
        <v>126</v>
      </c>
      <c r="D1" s="169"/>
      <c r="E1" s="169"/>
      <c r="F1" s="33"/>
      <c r="G1" s="254" t="s">
        <v>92</v>
      </c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5"/>
    </row>
    <row r="2" spans="1:26" hidden="1" x14ac:dyDescent="0.2">
      <c r="C2" t="e">
        <f>MATCH(G1,TblPublicadores[Nombre],0)</f>
        <v>#N/A</v>
      </c>
    </row>
    <row r="3" spans="1:26" x14ac:dyDescent="0.2"/>
    <row r="4" spans="1:26" ht="24.75" customHeight="1" x14ac:dyDescent="0.2">
      <c r="A4" s="35" t="e">
        <f>C2</f>
        <v>#N/A</v>
      </c>
      <c r="B4" s="256" t="s">
        <v>127</v>
      </c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X4" s="2"/>
    </row>
    <row r="5" spans="1:26" ht="17.25" customHeight="1" x14ac:dyDescent="0.2">
      <c r="A5" s="35"/>
      <c r="B5" s="120" t="s">
        <v>128</v>
      </c>
      <c r="D5" s="123" t="e">
        <f>IF(A4=0,0,INDEX(TblPublicadores[Nombre completo],A4))</f>
        <v>#N/A</v>
      </c>
      <c r="E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5"/>
      <c r="X5" s="154" t="e">
        <f>IF(A4=0,0,INDEX(TblPublicadores[Nombre],A4))</f>
        <v>#N/A</v>
      </c>
    </row>
    <row r="6" spans="1:26" ht="17.25" customHeight="1" x14ac:dyDescent="0.2">
      <c r="B6" s="120" t="s">
        <v>129</v>
      </c>
      <c r="D6" s="121"/>
      <c r="E6" s="121"/>
      <c r="F6" s="7"/>
      <c r="G6" s="7"/>
      <c r="H6" s="257" t="e">
        <f>IF(A4=0,"",INDEX(TblPublicadores[Fecha de nacimiento],A4))</f>
        <v>#N/A</v>
      </c>
      <c r="I6" s="257"/>
      <c r="J6" s="257"/>
      <c r="K6" s="257"/>
      <c r="L6" s="257"/>
      <c r="M6" s="257"/>
      <c r="N6" s="257"/>
      <c r="O6" s="257"/>
      <c r="P6" s="128" t="e">
        <f>IF(INDEX(TblPublicadores[Sexo],A4)=Q6,"þ","¨")</f>
        <v>#N/A</v>
      </c>
      <c r="Q6" s="120" t="s">
        <v>75</v>
      </c>
      <c r="S6" s="12"/>
      <c r="T6" s="13"/>
      <c r="U6" s="128" t="e">
        <f>IF(INDEX(TblPublicadores[Sexo],A4)=V6,"þ","¨")</f>
        <v>#N/A</v>
      </c>
      <c r="V6" s="120" t="s">
        <v>79</v>
      </c>
      <c r="W6" s="12"/>
      <c r="X6" s="6"/>
    </row>
    <row r="7" spans="1:26" ht="17.25" customHeight="1" x14ac:dyDescent="0.2">
      <c r="B7" s="120" t="s">
        <v>130</v>
      </c>
      <c r="D7" s="122"/>
      <c r="E7" s="122"/>
      <c r="F7" s="7"/>
      <c r="G7" s="258" t="e">
        <f>IF(A4=0,"",IF(INDEX(TblPublicadores[Fecha de bautismo],A4)="", "",INDEX(TblPublicadores[Fecha de bautismo],A4)))</f>
        <v>#N/A</v>
      </c>
      <c r="H7" s="258"/>
      <c r="I7" s="258"/>
      <c r="J7" s="258"/>
      <c r="K7" s="258"/>
      <c r="L7" s="258"/>
      <c r="M7" s="258"/>
      <c r="N7" s="258"/>
      <c r="O7" s="258"/>
      <c r="P7" s="128" t="s">
        <v>137</v>
      </c>
      <c r="Q7" s="120" t="s">
        <v>131</v>
      </c>
      <c r="S7" s="12"/>
      <c r="T7" s="12"/>
      <c r="U7" s="128" t="s">
        <v>138</v>
      </c>
      <c r="V7" s="120" t="s">
        <v>61</v>
      </c>
      <c r="W7" s="12"/>
      <c r="X7" s="6"/>
    </row>
    <row r="8" spans="1:26" ht="28.5" customHeight="1" x14ac:dyDescent="0.2">
      <c r="B8" s="127" t="e">
        <f>IF(INDEX(TblPublicadores[Privilegio],A4)=C8,"þ","¨")</f>
        <v>#N/A</v>
      </c>
      <c r="C8" s="125" t="s">
        <v>76</v>
      </c>
      <c r="D8" s="127" t="e">
        <f>IF(INDEX(TblPublicadores[Privilegio],A4)=E8,"þ","¨")</f>
        <v>#N/A</v>
      </c>
      <c r="E8" s="125" t="s">
        <v>81</v>
      </c>
      <c r="F8" s="7"/>
      <c r="G8" s="7"/>
      <c r="H8" s="5"/>
      <c r="I8" s="10"/>
      <c r="J8" s="127" t="e">
        <f>IF(INDEX(TblPublicadores[Tipo Publicador],A4)=K8,"þ","¨")</f>
        <v>#N/A</v>
      </c>
      <c r="K8" s="125" t="s">
        <v>77</v>
      </c>
      <c r="L8" s="5"/>
      <c r="M8" s="5"/>
      <c r="N8" s="127" t="e">
        <f>IF(INDEX(TblPublicadores[Tipo Publicador],A4)=O8,"þ","¨")</f>
        <v>#N/A</v>
      </c>
      <c r="O8" s="125" t="s">
        <v>132</v>
      </c>
      <c r="P8" s="126"/>
      <c r="Q8" s="126"/>
      <c r="R8" s="9"/>
      <c r="S8" s="127" t="e">
        <f>IF(INDEX(TblPublicadores[Tipo Publicador],A4)=T8,"þ","¨")</f>
        <v>#N/A</v>
      </c>
      <c r="T8" s="259" t="s">
        <v>133</v>
      </c>
      <c r="U8" s="259"/>
      <c r="V8" s="259"/>
      <c r="W8" s="13"/>
      <c r="X8" s="6"/>
    </row>
    <row r="9" spans="1:26" ht="4.5" customHeight="1" thickBot="1" x14ac:dyDescent="0.25">
      <c r="B9" s="8"/>
      <c r="C9" s="7"/>
      <c r="D9" s="8"/>
      <c r="E9" s="7"/>
      <c r="F9" s="7"/>
      <c r="G9" s="7"/>
      <c r="H9" s="5"/>
      <c r="I9" s="10"/>
      <c r="J9" s="8"/>
      <c r="K9" s="5"/>
      <c r="L9" s="5"/>
      <c r="M9" s="5"/>
      <c r="N9" s="7"/>
      <c r="O9" s="5"/>
      <c r="P9" s="8"/>
      <c r="Q9" s="8"/>
      <c r="R9" s="9"/>
      <c r="S9" s="9"/>
      <c r="T9" s="7"/>
      <c r="U9" s="8"/>
      <c r="V9" s="9"/>
      <c r="W9" s="9"/>
      <c r="X9" s="6"/>
    </row>
    <row r="10" spans="1:26" ht="26.25" customHeight="1" x14ac:dyDescent="0.25">
      <c r="B10" s="260" t="s">
        <v>17</v>
      </c>
      <c r="C10" s="261"/>
      <c r="D10" s="261"/>
      <c r="E10" s="261"/>
      <c r="F10" s="262" t="s">
        <v>134</v>
      </c>
      <c r="G10" s="262"/>
      <c r="H10" s="262"/>
      <c r="I10" s="262" t="s">
        <v>12</v>
      </c>
      <c r="J10" s="262"/>
      <c r="K10" s="262"/>
      <c r="L10" s="262" t="s">
        <v>105</v>
      </c>
      <c r="M10" s="236" t="s">
        <v>135</v>
      </c>
      <c r="N10" s="236"/>
      <c r="O10" s="236"/>
      <c r="P10" s="236"/>
      <c r="Q10" s="236"/>
      <c r="R10" s="236" t="s">
        <v>101</v>
      </c>
      <c r="S10" s="236"/>
      <c r="T10" s="236"/>
      <c r="U10" s="236"/>
      <c r="V10" s="237"/>
      <c r="W10" s="14"/>
      <c r="X10" s="3"/>
    </row>
    <row r="11" spans="1:26" ht="28.5" customHeight="1" x14ac:dyDescent="0.2">
      <c r="B11" s="240">
        <v>45292</v>
      </c>
      <c r="C11" s="241"/>
      <c r="D11" s="241"/>
      <c r="E11" s="242"/>
      <c r="F11" s="263"/>
      <c r="G11" s="263"/>
      <c r="H11" s="263"/>
      <c r="I11" s="263"/>
      <c r="J11" s="263"/>
      <c r="K11" s="263"/>
      <c r="L11" s="263"/>
      <c r="M11" s="238"/>
      <c r="N11" s="238"/>
      <c r="O11" s="238"/>
      <c r="P11" s="238"/>
      <c r="Q11" s="238"/>
      <c r="R11" s="238"/>
      <c r="S11" s="238"/>
      <c r="T11" s="238"/>
      <c r="U11" s="238"/>
      <c r="V11" s="239"/>
      <c r="W11" s="14"/>
      <c r="X11" s="3"/>
    </row>
    <row r="12" spans="1:26" ht="17.25" customHeight="1" x14ac:dyDescent="0.2">
      <c r="A12" s="34">
        <f>EDATE(B11,-4)</f>
        <v>45170</v>
      </c>
      <c r="B12" s="243" t="str">
        <f>PROPER(TEXT(A12, "mmmm"))</f>
        <v>Septiembre</v>
      </c>
      <c r="C12" s="244"/>
      <c r="D12" s="244"/>
      <c r="E12" s="244"/>
      <c r="F12" s="281" t="str">
        <f>IFERROR(IF(VLOOKUP($X$5&amp;"-"&amp;TEXT($A12,"mmm-aaaa"),Informes!$A:$P,COLUMN(Informes!H$1),FALSE),"þ","¨"),"¨")</f>
        <v>¨</v>
      </c>
      <c r="G12" s="281"/>
      <c r="H12" s="281"/>
      <c r="I12" s="248" t="str">
        <f>IFERROR(IF(ISBLANK(
VLOOKUP($X5&amp;"-"&amp;TEXT($A12,"mmm-aaaa"),Informes!$A:$P,COLUMN(Informes!I$1),FALSE)), "",
VLOOKUP($X5&amp;"-"&amp;TEXT($A12,"mmm-aaaa"),Informes!$A:$P,COLUMN(Informes!I$1),FALSE)), "")</f>
        <v/>
      </c>
      <c r="J12" s="248"/>
      <c r="K12" s="248"/>
      <c r="L12" s="173" t="str">
        <f>IFERROR(IF($X12=$L$10,"þ","¨"),"¨")</f>
        <v>¨</v>
      </c>
      <c r="M12" s="248" t="str">
        <f>IFERROR(IF(OR($X12=$L$10,$X12=$K$8,$X12=$O$8,$X12=$T$8),IF(ISBLANK(
VLOOKUP($X$5&amp;"-"&amp;TEXT($A12,"mmm-aaaa"),Informes!$A:$P,COLUMN(Informes!J$1),FALSE)), "",
VLOOKUP($X$5&amp;"-"&amp;TEXT($A12,"mmm-aaaa"),Informes!$A:$P,COLUMN(Informes!J$1),FALSE)), ""), "")</f>
        <v/>
      </c>
      <c r="N12" s="248"/>
      <c r="O12" s="248"/>
      <c r="P12" s="248"/>
      <c r="Q12" s="248"/>
      <c r="R12" s="252" t="str">
        <f>IF(W12=0, IF(Y12&amp;Z12="ActivoInactivo","Se hizo inactivo",IF(Y12&amp;Z12="InactivoActivo","Reactivado", "")), W12)</f>
        <v/>
      </c>
      <c r="S12" s="252"/>
      <c r="T12" s="252"/>
      <c r="U12" s="252"/>
      <c r="V12" s="253"/>
      <c r="W12" s="4" t="str">
        <f>IFERROR(VLOOKUP($X5&amp;"-"&amp;TEXT($A12,"mmm-aaaa"),Informes!$A:$P,COLUMN(Informes!K$1),FALSE), "")</f>
        <v/>
      </c>
      <c r="X12" s="34" t="str">
        <f>IFERROR(VLOOKUP($X$5&amp;"-"&amp;TEXT($A12,"mmm-aaaa"),Informes!$A:$T,COLUMN(Informes!C$1),FALSE), "")</f>
        <v/>
      </c>
      <c r="Y12" s="34" t="str">
        <f>IFERROR(VLOOKUP($X$5&amp;"-"&amp;TEXT($A12,"mmm-aaaa"),Informes!$A:$T,COLUMN(Informes!O$1),FALSE), "")</f>
        <v/>
      </c>
      <c r="Z12" s="34" t="str">
        <f>IFERROR(VLOOKUP($X$5&amp;"-"&amp;TEXT($A12,"mmm-aaaa"),Informes!$A:$T,COLUMN(Informes!P$1),FALSE), "")</f>
        <v/>
      </c>
    </row>
    <row r="13" spans="1:26" ht="17.25" customHeight="1" x14ac:dyDescent="0.2">
      <c r="A13" s="34">
        <f>EDATE(A12,1)</f>
        <v>45200</v>
      </c>
      <c r="B13" s="243" t="str">
        <f t="shared" ref="B13:B23" si="0">PROPER(TEXT(A13, "mmmm"))</f>
        <v>Octubre</v>
      </c>
      <c r="C13" s="244"/>
      <c r="D13" s="244"/>
      <c r="E13" s="244"/>
      <c r="F13" s="281" t="str">
        <f>IFERROR(IF(VLOOKUP($X$5&amp;"-"&amp;TEXT($A13,"mmm-aaaa"),Informes!$A:$P,COLUMN(Informes!H$1),FALSE),"þ","¨"),"¨")</f>
        <v>¨</v>
      </c>
      <c r="G13" s="281"/>
      <c r="H13" s="281"/>
      <c r="I13" s="248" t="str">
        <f>IFERROR(IF(ISBLANK(
VLOOKUP($X5&amp;"-"&amp;TEXT($A13,"mmm-aaaa"),Informes!$A:$P,COLUMN(Informes!I$1),FALSE)), "",
VLOOKUP($X5&amp;"-"&amp;TEXT($A13,"mmm-aaaa"),Informes!$A:$P,COLUMN(Informes!I$1),FALSE)), "")</f>
        <v/>
      </c>
      <c r="J13" s="248"/>
      <c r="K13" s="248"/>
      <c r="L13" s="173" t="str">
        <f t="shared" ref="L13:L23" si="1">IFERROR(IF($X13=$L$10,"þ","¨"),"¨")</f>
        <v>¨</v>
      </c>
      <c r="M13" s="248" t="str">
        <f>IFERROR(IF(OR($X13=$L$10,$X13=$K$8,$X13=$O$8,$X13=$T$8),IF(ISBLANK(
VLOOKUP($X$5&amp;"-"&amp;TEXT($A13,"mmm-aaaa"),Informes!$A:$P,COLUMN(Informes!J$1),FALSE)), "",
VLOOKUP($X$5&amp;"-"&amp;TEXT($A13,"mmm-aaaa"),Informes!$A:$P,COLUMN(Informes!J$1),FALSE)), ""), "")</f>
        <v/>
      </c>
      <c r="N13" s="248"/>
      <c r="O13" s="248"/>
      <c r="P13" s="248"/>
      <c r="Q13" s="248"/>
      <c r="R13" s="252" t="str">
        <f t="shared" ref="R13:R23" si="2">IF(W13=0, IF(Y13&amp;Z13="ActivoInactivo","Se hizo inactivo",IF(Y13&amp;Z13="InactivoActivo","Reactivado", "")), W13)</f>
        <v/>
      </c>
      <c r="S13" s="252"/>
      <c r="T13" s="252"/>
      <c r="U13" s="252"/>
      <c r="V13" s="253"/>
      <c r="W13" s="4" t="str">
        <f>IFERROR(VLOOKUP($X5&amp;"-"&amp;TEXT($A13,"mmm-aaaa"),Informes!$A:$P,COLUMN(Informes!K$1),FALSE), "")</f>
        <v/>
      </c>
      <c r="X13" s="34" t="str">
        <f>IFERROR(VLOOKUP($X$5&amp;"-"&amp;TEXT($A13,"mmm-aaaa"),Informes!$A:$T,COLUMN(Informes!C$1),FALSE), "")</f>
        <v/>
      </c>
      <c r="Y13" s="34" t="str">
        <f>IFERROR(VLOOKUP($X$5&amp;"-"&amp;TEXT($A13,"mmm-aaaa"),Informes!$A:$T,COLUMN(Informes!O$1),FALSE), "")</f>
        <v/>
      </c>
      <c r="Z13" s="34" t="str">
        <f>IFERROR(VLOOKUP($X$5&amp;"-"&amp;TEXT($A13,"mmm-aaaa"),Informes!$A:$T,COLUMN(Informes!P$1),FALSE), "")</f>
        <v/>
      </c>
    </row>
    <row r="14" spans="1:26" ht="17.25" customHeight="1" x14ac:dyDescent="0.2">
      <c r="A14" s="34">
        <f t="shared" ref="A14:A23" si="3">EDATE(A13,1)</f>
        <v>45231</v>
      </c>
      <c r="B14" s="243" t="str">
        <f t="shared" si="0"/>
        <v>Noviembre</v>
      </c>
      <c r="C14" s="244"/>
      <c r="D14" s="244"/>
      <c r="E14" s="244"/>
      <c r="F14" s="281" t="str">
        <f>IFERROR(IF(VLOOKUP($X$5&amp;"-"&amp;TEXT($A14,"mmm-aaaa"),Informes!$A:$P,COLUMN(Informes!H$1),FALSE),"þ","¨"),"¨")</f>
        <v>¨</v>
      </c>
      <c r="G14" s="281"/>
      <c r="H14" s="281"/>
      <c r="I14" s="248" t="str">
        <f>IFERROR(IF(ISBLANK(
VLOOKUP($X5&amp;"-"&amp;TEXT($A14,"mmm-aaaa"),Informes!$A:$P,COLUMN(Informes!I$1),FALSE)), "",
VLOOKUP($X5&amp;"-"&amp;TEXT($A14,"mmm-aaaa"),Informes!$A:$P,COLUMN(Informes!I$1),FALSE)), "")</f>
        <v/>
      </c>
      <c r="J14" s="248"/>
      <c r="K14" s="248"/>
      <c r="L14" s="173" t="str">
        <f t="shared" si="1"/>
        <v>¨</v>
      </c>
      <c r="M14" s="248" t="str">
        <f>IFERROR(IF(OR($X14=$L$10,$X14=$K$8,$X14=$O$8,$X14=$T$8),IF(ISBLANK(
VLOOKUP($X$5&amp;"-"&amp;TEXT($A14,"mmm-aaaa"),Informes!$A:$P,COLUMN(Informes!J$1),FALSE)), "",
VLOOKUP($X$5&amp;"-"&amp;TEXT($A14,"mmm-aaaa"),Informes!$A:$P,COLUMN(Informes!J$1),FALSE)), ""), "")</f>
        <v/>
      </c>
      <c r="N14" s="248"/>
      <c r="O14" s="248"/>
      <c r="P14" s="248"/>
      <c r="Q14" s="248"/>
      <c r="R14" s="252" t="str">
        <f t="shared" si="2"/>
        <v/>
      </c>
      <c r="S14" s="252"/>
      <c r="T14" s="252"/>
      <c r="U14" s="252"/>
      <c r="V14" s="253"/>
      <c r="W14" s="4" t="str">
        <f>IFERROR(VLOOKUP($X5&amp;"-"&amp;TEXT($A14,"mmm-aaaa"),Informes!$A:$P,COLUMN(Informes!K$1),FALSE), "")</f>
        <v/>
      </c>
      <c r="X14" s="34" t="str">
        <f>IFERROR(VLOOKUP($X$5&amp;"-"&amp;TEXT($A14,"mmm-aaaa"),Informes!$A:$T,COLUMN(Informes!C$1),FALSE), "")</f>
        <v/>
      </c>
      <c r="Y14" s="34" t="str">
        <f>IFERROR(VLOOKUP($X$5&amp;"-"&amp;TEXT($A14,"mmm-aaaa"),Informes!$A:$T,COLUMN(Informes!O$1),FALSE), "")</f>
        <v/>
      </c>
      <c r="Z14" s="34" t="str">
        <f>IFERROR(VLOOKUP($X$5&amp;"-"&amp;TEXT($A14,"mmm-aaaa"),Informes!$A:$T,COLUMN(Informes!P$1),FALSE), "")</f>
        <v/>
      </c>
    </row>
    <row r="15" spans="1:26" ht="17.25" customHeight="1" x14ac:dyDescent="0.2">
      <c r="A15" s="34">
        <f t="shared" si="3"/>
        <v>45261</v>
      </c>
      <c r="B15" s="243" t="str">
        <f t="shared" si="0"/>
        <v>Diciembre</v>
      </c>
      <c r="C15" s="244"/>
      <c r="D15" s="244"/>
      <c r="E15" s="244"/>
      <c r="F15" s="281" t="str">
        <f>IFERROR(IF(VLOOKUP($X$5&amp;"-"&amp;TEXT($A15,"mmm-aaaa"),Informes!$A:$P,COLUMN(Informes!H$1),FALSE),"þ","¨"),"¨")</f>
        <v>¨</v>
      </c>
      <c r="G15" s="281"/>
      <c r="H15" s="281"/>
      <c r="I15" s="248" t="str">
        <f>IFERROR(IF(ISBLANK(
VLOOKUP($X5&amp;"-"&amp;TEXT($A15,"mmm-aaaa"),Informes!$A:$P,COLUMN(Informes!I$1),FALSE)), "",
VLOOKUP($X5&amp;"-"&amp;TEXT($A15,"mmm-aaaa"),Informes!$A:$P,COLUMN(Informes!I$1),FALSE)), "")</f>
        <v/>
      </c>
      <c r="J15" s="248"/>
      <c r="K15" s="248"/>
      <c r="L15" s="173" t="str">
        <f t="shared" si="1"/>
        <v>¨</v>
      </c>
      <c r="M15" s="248" t="str">
        <f>IFERROR(IF(OR($X15=$L$10,$X15=$K$8,$X15=$O$8,$X15=$T$8),IF(ISBLANK(
VLOOKUP($X$5&amp;"-"&amp;TEXT($A15,"mmm-aaaa"),Informes!$A:$P,COLUMN(Informes!J$1),FALSE)), "",
VLOOKUP($X$5&amp;"-"&amp;TEXT($A15,"mmm-aaaa"),Informes!$A:$P,COLUMN(Informes!J$1),FALSE)), ""), "")</f>
        <v/>
      </c>
      <c r="N15" s="248"/>
      <c r="O15" s="248"/>
      <c r="P15" s="248"/>
      <c r="Q15" s="248"/>
      <c r="R15" s="252" t="str">
        <f t="shared" si="2"/>
        <v/>
      </c>
      <c r="S15" s="252"/>
      <c r="T15" s="252"/>
      <c r="U15" s="252"/>
      <c r="V15" s="253"/>
      <c r="W15" s="4" t="str">
        <f>IFERROR(VLOOKUP($X5&amp;"-"&amp;TEXT($A15,"mmm-aaaa"),Informes!$A:$P,COLUMN(Informes!K$1),FALSE), "")</f>
        <v/>
      </c>
      <c r="X15" s="34" t="str">
        <f>IFERROR(VLOOKUP($X$5&amp;"-"&amp;TEXT($A15,"mmm-aaaa"),Informes!$A:$T,COLUMN(Informes!C$1),FALSE), "")</f>
        <v/>
      </c>
      <c r="Y15" s="34" t="str">
        <f>IFERROR(VLOOKUP($X$5&amp;"-"&amp;TEXT($A15,"mmm-aaaa"),Informes!$A:$T,COLUMN(Informes!O$1),FALSE), "")</f>
        <v/>
      </c>
      <c r="Z15" s="34" t="str">
        <f>IFERROR(VLOOKUP($X$5&amp;"-"&amp;TEXT($A15,"mmm-aaaa"),Informes!$A:$T,COLUMN(Informes!P$1),FALSE), "")</f>
        <v/>
      </c>
    </row>
    <row r="16" spans="1:26" ht="17.25" customHeight="1" x14ac:dyDescent="0.2">
      <c r="A16" s="34">
        <f t="shared" si="3"/>
        <v>45292</v>
      </c>
      <c r="B16" s="243" t="str">
        <f t="shared" si="0"/>
        <v>Enero</v>
      </c>
      <c r="C16" s="244"/>
      <c r="D16" s="244"/>
      <c r="E16" s="244"/>
      <c r="F16" s="281" t="str">
        <f>IFERROR(IF(VLOOKUP($X$5&amp;"-"&amp;TEXT($A16,"mmm-aaaa"),Informes!$A:$P,COLUMN(Informes!H$1),FALSE),"þ","¨"),"¨")</f>
        <v>¨</v>
      </c>
      <c r="G16" s="281"/>
      <c r="H16" s="281"/>
      <c r="I16" s="248" t="str">
        <f>IFERROR(IF(ISBLANK(
VLOOKUP($X5&amp;"-"&amp;TEXT($A16,"mmm-aaaa"),Informes!$A:$P,COLUMN(Informes!I$1),FALSE)), "",
VLOOKUP($X5&amp;"-"&amp;TEXT($A16,"mmm-aaaa"),Informes!$A:$P,COLUMN(Informes!I$1),FALSE)), "")</f>
        <v/>
      </c>
      <c r="J16" s="248"/>
      <c r="K16" s="248"/>
      <c r="L16" s="173" t="str">
        <f t="shared" si="1"/>
        <v>¨</v>
      </c>
      <c r="M16" s="248" t="str">
        <f>IFERROR(IF(OR($X16=$L$10,$X16=$K$8,$X16=$O$8,$X16=$T$8),IF(ISBLANK(
VLOOKUP($X$5&amp;"-"&amp;TEXT($A16,"mmm-aaaa"),Informes!$A:$P,COLUMN(Informes!J$1),FALSE)), "",
VLOOKUP($X$5&amp;"-"&amp;TEXT($A16,"mmm-aaaa"),Informes!$A:$P,COLUMN(Informes!J$1),FALSE)), ""), "")</f>
        <v/>
      </c>
      <c r="N16" s="248"/>
      <c r="O16" s="248"/>
      <c r="P16" s="248"/>
      <c r="Q16" s="248"/>
      <c r="R16" s="252" t="str">
        <f t="shared" si="2"/>
        <v/>
      </c>
      <c r="S16" s="252"/>
      <c r="T16" s="252"/>
      <c r="U16" s="252"/>
      <c r="V16" s="253"/>
      <c r="W16" s="4" t="str">
        <f>IFERROR(VLOOKUP($X5&amp;"-"&amp;TEXT($A16,"mmm-aaaa"),Informes!$A:$P,COLUMN(Informes!K$1),FALSE), "")</f>
        <v/>
      </c>
      <c r="X16" s="34" t="str">
        <f>IFERROR(VLOOKUP($X$5&amp;"-"&amp;TEXT($A16,"mmm-aaaa"),Informes!$A:$T,COLUMN(Informes!C$1),FALSE), "")</f>
        <v/>
      </c>
      <c r="Y16" s="34" t="str">
        <f>IFERROR(VLOOKUP($X$5&amp;"-"&amp;TEXT($A16,"mmm-aaaa"),Informes!$A:$T,COLUMN(Informes!O$1),FALSE), "")</f>
        <v/>
      </c>
      <c r="Z16" s="34" t="str">
        <f>IFERROR(VLOOKUP($X$5&amp;"-"&amp;TEXT($A16,"mmm-aaaa"),Informes!$A:$T,COLUMN(Informes!P$1),FALSE), "")</f>
        <v/>
      </c>
    </row>
    <row r="17" spans="1:26" ht="17.25" customHeight="1" x14ac:dyDescent="0.2">
      <c r="A17" s="34">
        <f t="shared" si="3"/>
        <v>45323</v>
      </c>
      <c r="B17" s="243" t="str">
        <f t="shared" si="0"/>
        <v>Febrero</v>
      </c>
      <c r="C17" s="244"/>
      <c r="D17" s="244"/>
      <c r="E17" s="244"/>
      <c r="F17" s="281" t="str">
        <f>IFERROR(IF(VLOOKUP($X$5&amp;"-"&amp;TEXT($A17,"mmm-aaaa"),Informes!$A:$P,COLUMN(Informes!H$1),FALSE),"þ","¨"),"¨")</f>
        <v>¨</v>
      </c>
      <c r="G17" s="281"/>
      <c r="H17" s="281"/>
      <c r="I17" s="248" t="str">
        <f>IFERROR(IF(ISBLANK(
VLOOKUP($X5&amp;"-"&amp;TEXT($A17,"mmm-aaaa"),Informes!$A:$P,COLUMN(Informes!I$1),FALSE)), "",
VLOOKUP($X5&amp;"-"&amp;TEXT($A17,"mmm-aaaa"),Informes!$A:$P,COLUMN(Informes!I$1),FALSE)), "")</f>
        <v/>
      </c>
      <c r="J17" s="248"/>
      <c r="K17" s="248"/>
      <c r="L17" s="173" t="str">
        <f t="shared" si="1"/>
        <v>¨</v>
      </c>
      <c r="M17" s="248" t="str">
        <f>IFERROR(IF(OR($X17=$L$10,$X17=$K$8,$X17=$O$8,$X17=$T$8),IF(ISBLANK(
VLOOKUP($X$5&amp;"-"&amp;TEXT($A17,"mmm-aaaa"),Informes!$A:$P,COLUMN(Informes!J$1),FALSE)), "",
VLOOKUP($X$5&amp;"-"&amp;TEXT($A17,"mmm-aaaa"),Informes!$A:$P,COLUMN(Informes!J$1),FALSE)), ""), "")</f>
        <v/>
      </c>
      <c r="N17" s="248"/>
      <c r="O17" s="248"/>
      <c r="P17" s="248"/>
      <c r="Q17" s="248"/>
      <c r="R17" s="252" t="str">
        <f t="shared" si="2"/>
        <v/>
      </c>
      <c r="S17" s="252"/>
      <c r="T17" s="252"/>
      <c r="U17" s="252"/>
      <c r="V17" s="253"/>
      <c r="W17" s="4" t="str">
        <f>IFERROR(VLOOKUP($X5&amp;"-"&amp;TEXT($A17,"mmm-aaaa"),Informes!$A:$P,COLUMN(Informes!K$1),FALSE), "")</f>
        <v/>
      </c>
      <c r="X17" s="34" t="str">
        <f>IFERROR(VLOOKUP($X$5&amp;"-"&amp;TEXT($A17,"mmm-aaaa"),Informes!$A:$T,COLUMN(Informes!C$1),FALSE), "")</f>
        <v/>
      </c>
      <c r="Y17" s="34" t="str">
        <f>IFERROR(VLOOKUP($X$5&amp;"-"&amp;TEXT($A17,"mmm-aaaa"),Informes!$A:$T,COLUMN(Informes!O$1),FALSE), "")</f>
        <v/>
      </c>
      <c r="Z17" s="34" t="str">
        <f>IFERROR(VLOOKUP($X$5&amp;"-"&amp;TEXT($A17,"mmm-aaaa"),Informes!$A:$T,COLUMN(Informes!P$1),FALSE), "")</f>
        <v/>
      </c>
    </row>
    <row r="18" spans="1:26" ht="17.25" customHeight="1" x14ac:dyDescent="0.2">
      <c r="A18" s="34">
        <f t="shared" si="3"/>
        <v>45352</v>
      </c>
      <c r="B18" s="243" t="str">
        <f t="shared" si="0"/>
        <v>Marzo</v>
      </c>
      <c r="C18" s="244"/>
      <c r="D18" s="244"/>
      <c r="E18" s="244"/>
      <c r="F18" s="281" t="str">
        <f>IFERROR(IF(VLOOKUP($X$5&amp;"-"&amp;TEXT($A18,"mmm-aaaa"),Informes!$A:$P,COLUMN(Informes!H$1),FALSE),"þ","¨"),"¨")</f>
        <v>¨</v>
      </c>
      <c r="G18" s="281"/>
      <c r="H18" s="281"/>
      <c r="I18" s="248" t="str">
        <f>IFERROR(IF(ISBLANK(
VLOOKUP($X5&amp;"-"&amp;TEXT($A18,"mmm-aaaa"),Informes!$A:$P,COLUMN(Informes!I$1),FALSE)), "",
VLOOKUP($X5&amp;"-"&amp;TEXT($A18,"mmm-aaaa"),Informes!$A:$P,COLUMN(Informes!I$1),FALSE)), "")</f>
        <v/>
      </c>
      <c r="J18" s="248"/>
      <c r="K18" s="248"/>
      <c r="L18" s="173" t="str">
        <f t="shared" si="1"/>
        <v>¨</v>
      </c>
      <c r="M18" s="248" t="str">
        <f>IFERROR(IF(OR($X18=$L$10,$X18=$K$8,$X18=$O$8,$X18=$T$8),IF(ISBLANK(
VLOOKUP($X$5&amp;"-"&amp;TEXT($A18,"mmm-aaaa"),Informes!$A:$P,COLUMN(Informes!J$1),FALSE)), "",
VLOOKUP($X$5&amp;"-"&amp;TEXT($A18,"mmm-aaaa"),Informes!$A:$P,COLUMN(Informes!J$1),FALSE)), ""), "")</f>
        <v/>
      </c>
      <c r="N18" s="248"/>
      <c r="O18" s="248"/>
      <c r="P18" s="248"/>
      <c r="Q18" s="248"/>
      <c r="R18" s="252" t="str">
        <f t="shared" si="2"/>
        <v/>
      </c>
      <c r="S18" s="252"/>
      <c r="T18" s="252"/>
      <c r="U18" s="252"/>
      <c r="V18" s="253"/>
      <c r="W18" s="4" t="str">
        <f>IFERROR(VLOOKUP($X5&amp;"-"&amp;TEXT($A18,"mmm-aaaa"),Informes!$A:$P,COLUMN(Informes!K$1),FALSE), "")</f>
        <v/>
      </c>
      <c r="X18" s="34" t="str">
        <f>IFERROR(VLOOKUP($X$5&amp;"-"&amp;TEXT($A18,"mmm-aaaa"),Informes!$A:$T,COLUMN(Informes!C$1),FALSE), "")</f>
        <v/>
      </c>
      <c r="Y18" s="34" t="str">
        <f>IFERROR(VLOOKUP($X$5&amp;"-"&amp;TEXT($A18,"mmm-aaaa"),Informes!$A:$T,COLUMN(Informes!O$1),FALSE), "")</f>
        <v/>
      </c>
      <c r="Z18" s="34" t="str">
        <f>IFERROR(VLOOKUP($X$5&amp;"-"&amp;TEXT($A18,"mmm-aaaa"),Informes!$A:$T,COLUMN(Informes!P$1),FALSE), "")</f>
        <v/>
      </c>
    </row>
    <row r="19" spans="1:26" ht="17.25" customHeight="1" x14ac:dyDescent="0.2">
      <c r="A19" s="34">
        <f t="shared" si="3"/>
        <v>45383</v>
      </c>
      <c r="B19" s="243" t="str">
        <f t="shared" si="0"/>
        <v>Abril</v>
      </c>
      <c r="C19" s="244"/>
      <c r="D19" s="244"/>
      <c r="E19" s="244"/>
      <c r="F19" s="281" t="str">
        <f>IFERROR(IF(VLOOKUP($X$5&amp;"-"&amp;TEXT($A19,"mmm-aaaa"),Informes!$A:$P,COLUMN(Informes!H$1),FALSE),"þ","¨"),"¨")</f>
        <v>¨</v>
      </c>
      <c r="G19" s="281"/>
      <c r="H19" s="281"/>
      <c r="I19" s="248" t="str">
        <f>IFERROR(IF(ISBLANK(
VLOOKUP($X5&amp;"-"&amp;TEXT($A19,"mmm-aaaa"),Informes!$A:$P,COLUMN(Informes!I$1),FALSE)), "",
VLOOKUP($X5&amp;"-"&amp;TEXT($A19,"mmm-aaaa"),Informes!$A:$P,COLUMN(Informes!I$1),FALSE)), "")</f>
        <v/>
      </c>
      <c r="J19" s="248"/>
      <c r="K19" s="248"/>
      <c r="L19" s="173" t="str">
        <f t="shared" si="1"/>
        <v>¨</v>
      </c>
      <c r="M19" s="248" t="str">
        <f>IFERROR(IF(OR($X19=$L$10,$X19=$K$8,$X19=$O$8,$X19=$T$8),IF(ISBLANK(
VLOOKUP($X$5&amp;"-"&amp;TEXT($A19,"mmm-aaaa"),Informes!$A:$P,COLUMN(Informes!J$1),FALSE)), "",
VLOOKUP($X$5&amp;"-"&amp;TEXT($A19,"mmm-aaaa"),Informes!$A:$P,COLUMN(Informes!J$1),FALSE)), ""), "")</f>
        <v/>
      </c>
      <c r="N19" s="248"/>
      <c r="O19" s="248"/>
      <c r="P19" s="248"/>
      <c r="Q19" s="248"/>
      <c r="R19" s="252" t="str">
        <f t="shared" si="2"/>
        <v/>
      </c>
      <c r="S19" s="252"/>
      <c r="T19" s="252"/>
      <c r="U19" s="252"/>
      <c r="V19" s="253"/>
      <c r="W19" s="4" t="str">
        <f>IFERROR(VLOOKUP($X5&amp;"-"&amp;TEXT($A19,"mmm-aaaa"),Informes!$A:$P,COLUMN(Informes!K$1),FALSE), "")</f>
        <v/>
      </c>
      <c r="X19" s="34" t="str">
        <f>IFERROR(VLOOKUP($X$5&amp;"-"&amp;TEXT($A19,"mmm-aaaa"),Informes!$A:$T,COLUMN(Informes!C$1),FALSE), "")</f>
        <v/>
      </c>
      <c r="Y19" s="34" t="str">
        <f>IFERROR(VLOOKUP($X$5&amp;"-"&amp;TEXT($A19,"mmm-aaaa"),Informes!$A:$T,COLUMN(Informes!O$1),FALSE), "")</f>
        <v/>
      </c>
      <c r="Z19" s="34" t="str">
        <f>IFERROR(VLOOKUP($X$5&amp;"-"&amp;TEXT($A19,"mmm-aaaa"),Informes!$A:$T,COLUMN(Informes!P$1),FALSE), "")</f>
        <v/>
      </c>
    </row>
    <row r="20" spans="1:26" ht="17.25" customHeight="1" x14ac:dyDescent="0.2">
      <c r="A20" s="34">
        <f t="shared" si="3"/>
        <v>45413</v>
      </c>
      <c r="B20" s="243" t="str">
        <f t="shared" si="0"/>
        <v>Mayo</v>
      </c>
      <c r="C20" s="244"/>
      <c r="D20" s="244"/>
      <c r="E20" s="244"/>
      <c r="F20" s="281" t="str">
        <f>IFERROR(IF(VLOOKUP($X$5&amp;"-"&amp;TEXT($A20,"mmm-aaaa"),Informes!$A:$P,COLUMN(Informes!H$1),FALSE),"þ","¨"),"¨")</f>
        <v>¨</v>
      </c>
      <c r="G20" s="281"/>
      <c r="H20" s="281"/>
      <c r="I20" s="248" t="str">
        <f>IFERROR(IF(ISBLANK(
VLOOKUP($X5&amp;"-"&amp;TEXT($A20,"mmm-aaaa"),Informes!$A:$P,COLUMN(Informes!I$1),FALSE)), "",
VLOOKUP($X5&amp;"-"&amp;TEXT($A20,"mmm-aaaa"),Informes!$A:$P,COLUMN(Informes!I$1),FALSE)), "")</f>
        <v/>
      </c>
      <c r="J20" s="248"/>
      <c r="K20" s="248"/>
      <c r="L20" s="173" t="str">
        <f t="shared" si="1"/>
        <v>¨</v>
      </c>
      <c r="M20" s="248" t="str">
        <f>IFERROR(IF(OR($X20=$L$10,$X20=$K$8,$X20=$O$8,$X20=$T$8),IF(ISBLANK(
VLOOKUP($X$5&amp;"-"&amp;TEXT($A20,"mmm-aaaa"),Informes!$A:$P,COLUMN(Informes!J$1),FALSE)), "",
VLOOKUP($X$5&amp;"-"&amp;TEXT($A20,"mmm-aaaa"),Informes!$A:$P,COLUMN(Informes!J$1),FALSE)), ""), "")</f>
        <v/>
      </c>
      <c r="N20" s="248"/>
      <c r="O20" s="248"/>
      <c r="P20" s="248"/>
      <c r="Q20" s="248"/>
      <c r="R20" s="252" t="str">
        <f t="shared" si="2"/>
        <v/>
      </c>
      <c r="S20" s="252"/>
      <c r="T20" s="252"/>
      <c r="U20" s="252"/>
      <c r="V20" s="253"/>
      <c r="W20" s="4" t="str">
        <f>IFERROR(VLOOKUP($X5&amp;"-"&amp;TEXT($A20,"mmm-aaaa"),Informes!$A:$P,COLUMN(Informes!K$1),FALSE), "")</f>
        <v/>
      </c>
      <c r="X20" s="34" t="str">
        <f>IFERROR(VLOOKUP($X$5&amp;"-"&amp;TEXT($A20,"mmm-aaaa"),Informes!$A:$T,COLUMN(Informes!C$1),FALSE), "")</f>
        <v/>
      </c>
      <c r="Y20" s="34" t="str">
        <f>IFERROR(VLOOKUP($X$5&amp;"-"&amp;TEXT($A20,"mmm-aaaa"),Informes!$A:$T,COLUMN(Informes!O$1),FALSE), "")</f>
        <v/>
      </c>
      <c r="Z20" s="34" t="str">
        <f>IFERROR(VLOOKUP($X$5&amp;"-"&amp;TEXT($A20,"mmm-aaaa"),Informes!$A:$T,COLUMN(Informes!P$1),FALSE), "")</f>
        <v/>
      </c>
    </row>
    <row r="21" spans="1:26" ht="17.25" customHeight="1" x14ac:dyDescent="0.2">
      <c r="A21" s="34">
        <f t="shared" si="3"/>
        <v>45444</v>
      </c>
      <c r="B21" s="243" t="str">
        <f t="shared" si="0"/>
        <v>Junio</v>
      </c>
      <c r="C21" s="244"/>
      <c r="D21" s="244"/>
      <c r="E21" s="244"/>
      <c r="F21" s="281" t="str">
        <f>IFERROR(IF(VLOOKUP($X$5&amp;"-"&amp;TEXT($A21,"mmm-aaaa"),Informes!$A:$P,COLUMN(Informes!H$1),FALSE),"þ","¨"),"¨")</f>
        <v>¨</v>
      </c>
      <c r="G21" s="281"/>
      <c r="H21" s="281"/>
      <c r="I21" s="248" t="str">
        <f>IFERROR(IF(ISBLANK(
VLOOKUP($X5&amp;"-"&amp;TEXT($A21,"mmm-aaaa"),Informes!$A:$P,COLUMN(Informes!I$1),FALSE)), "",
VLOOKUP($X5&amp;"-"&amp;TEXT($A21,"mmm-aaaa"),Informes!$A:$P,COLUMN(Informes!I$1),FALSE)), "")</f>
        <v/>
      </c>
      <c r="J21" s="248"/>
      <c r="K21" s="248"/>
      <c r="L21" s="173" t="str">
        <f t="shared" si="1"/>
        <v>¨</v>
      </c>
      <c r="M21" s="248" t="str">
        <f>IFERROR(IF(OR($X21=$L$10,$X21=$K$8,$X21=$O$8,$X21=$T$8),IF(ISBLANK(
VLOOKUP($X$5&amp;"-"&amp;TEXT($A21,"mmm-aaaa"),Informes!$A:$P,COLUMN(Informes!J$1),FALSE)), "",
VLOOKUP($X$5&amp;"-"&amp;TEXT($A21,"mmm-aaaa"),Informes!$A:$P,COLUMN(Informes!J$1),FALSE)), ""), "")</f>
        <v/>
      </c>
      <c r="N21" s="248"/>
      <c r="O21" s="248"/>
      <c r="P21" s="248"/>
      <c r="Q21" s="248"/>
      <c r="R21" s="252" t="str">
        <f t="shared" si="2"/>
        <v/>
      </c>
      <c r="S21" s="252"/>
      <c r="T21" s="252"/>
      <c r="U21" s="252"/>
      <c r="V21" s="253"/>
      <c r="W21" s="4" t="str">
        <f>IFERROR(VLOOKUP($X5&amp;"-"&amp;TEXT($A21,"mmm-aaaa"),Informes!$A:$P,COLUMN(Informes!K$1),FALSE), "")</f>
        <v/>
      </c>
      <c r="X21" s="34" t="str">
        <f>IFERROR(VLOOKUP($X$5&amp;"-"&amp;TEXT($A21,"mmm-aaaa"),Informes!$A:$T,COLUMN(Informes!C$1),FALSE), "")</f>
        <v/>
      </c>
      <c r="Y21" s="34" t="str">
        <f>IFERROR(VLOOKUP($X$5&amp;"-"&amp;TEXT($A21,"mmm-aaaa"),Informes!$A:$T,COLUMN(Informes!O$1),FALSE), "")</f>
        <v/>
      </c>
      <c r="Z21" s="34" t="str">
        <f>IFERROR(VLOOKUP($X$5&amp;"-"&amp;TEXT($A21,"mmm-aaaa"),Informes!$A:$T,COLUMN(Informes!P$1),FALSE), "")</f>
        <v/>
      </c>
    </row>
    <row r="22" spans="1:26" ht="17.25" customHeight="1" x14ac:dyDescent="0.2">
      <c r="A22" s="34">
        <f t="shared" si="3"/>
        <v>45474</v>
      </c>
      <c r="B22" s="243" t="str">
        <f t="shared" si="0"/>
        <v>Julio</v>
      </c>
      <c r="C22" s="244"/>
      <c r="D22" s="244"/>
      <c r="E22" s="244"/>
      <c r="F22" s="281" t="str">
        <f>IFERROR(IF(VLOOKUP($X$5&amp;"-"&amp;TEXT($A22,"mmm-aaaa"),Informes!$A:$P,COLUMN(Informes!H$1),FALSE),"þ","¨"),"¨")</f>
        <v>¨</v>
      </c>
      <c r="G22" s="281"/>
      <c r="H22" s="281"/>
      <c r="I22" s="248" t="str">
        <f>IFERROR(IF(ISBLANK(
VLOOKUP($X5&amp;"-"&amp;TEXT($A22,"mmm-aaaa"),Informes!$A:$P,COLUMN(Informes!I$1),FALSE)), "",
VLOOKUP($X5&amp;"-"&amp;TEXT($A22,"mmm-aaaa"),Informes!$A:$P,COLUMN(Informes!I$1),FALSE)), "")</f>
        <v/>
      </c>
      <c r="J22" s="248"/>
      <c r="K22" s="248"/>
      <c r="L22" s="173" t="str">
        <f t="shared" si="1"/>
        <v>¨</v>
      </c>
      <c r="M22" s="248" t="str">
        <f>IFERROR(IF(OR($X22=$L$10,$X22=$K$8,$X22=$O$8,$X22=$T$8),IF(ISBLANK(
VLOOKUP($X$5&amp;"-"&amp;TEXT($A22,"mmm-aaaa"),Informes!$A:$P,COLUMN(Informes!J$1),FALSE)), "",
VLOOKUP($X$5&amp;"-"&amp;TEXT($A22,"mmm-aaaa"),Informes!$A:$P,COLUMN(Informes!J$1),FALSE)), ""), "")</f>
        <v/>
      </c>
      <c r="N22" s="248"/>
      <c r="O22" s="248"/>
      <c r="P22" s="248"/>
      <c r="Q22" s="248"/>
      <c r="R22" s="252" t="str">
        <f t="shared" si="2"/>
        <v/>
      </c>
      <c r="S22" s="252"/>
      <c r="T22" s="252"/>
      <c r="U22" s="252"/>
      <c r="V22" s="253"/>
      <c r="W22" s="4" t="str">
        <f>IFERROR(VLOOKUP($X5&amp;"-"&amp;TEXT($A22,"mmm-aaaa"),Informes!$A:$P,COLUMN(Informes!K$1),FALSE), "")</f>
        <v/>
      </c>
      <c r="X22" s="34" t="str">
        <f>IFERROR(VLOOKUP($X$5&amp;"-"&amp;TEXT($A22,"mmm-aaaa"),Informes!$A:$T,COLUMN(Informes!C$1),FALSE), "")</f>
        <v/>
      </c>
      <c r="Y22" s="34" t="str">
        <f>IFERROR(VLOOKUP($X$5&amp;"-"&amp;TEXT($A22,"mmm-aaaa"),Informes!$A:$T,COLUMN(Informes!O$1),FALSE), "")</f>
        <v/>
      </c>
      <c r="Z22" s="34" t="str">
        <f>IFERROR(VLOOKUP($X$5&amp;"-"&amp;TEXT($A22,"mmm-aaaa"),Informes!$A:$T,COLUMN(Informes!P$1),FALSE), "")</f>
        <v/>
      </c>
    </row>
    <row r="23" spans="1:26" ht="17.25" customHeight="1" thickBot="1" x14ac:dyDescent="0.25">
      <c r="A23" s="34">
        <f t="shared" si="3"/>
        <v>45505</v>
      </c>
      <c r="B23" s="264" t="str">
        <f t="shared" si="0"/>
        <v>Agosto</v>
      </c>
      <c r="C23" s="265"/>
      <c r="D23" s="265"/>
      <c r="E23" s="265"/>
      <c r="F23" s="280" t="str">
        <f>IFERROR(IF(VLOOKUP($X$5&amp;"-"&amp;TEXT($A23,"mmm-aaaa"),Informes!$A:$P,COLUMN(Informes!H$1),FALSE),"þ","¨"),"¨")</f>
        <v>¨</v>
      </c>
      <c r="G23" s="280"/>
      <c r="H23" s="280"/>
      <c r="I23" s="269" t="str">
        <f>IFERROR(IF(ISBLANK(
VLOOKUP($X5&amp;"-"&amp;TEXT($A23,"mmm-aaaa"),Informes!$A:$P,COLUMN(Informes!I$1),FALSE)), "",
VLOOKUP($X5&amp;"-"&amp;TEXT($A23,"mmm-aaaa"),Informes!$A:$P,COLUMN(Informes!I$1),FALSE)), "")</f>
        <v/>
      </c>
      <c r="J23" s="269"/>
      <c r="K23" s="269"/>
      <c r="L23" s="172" t="str">
        <f t="shared" si="1"/>
        <v>¨</v>
      </c>
      <c r="M23" s="269" t="str">
        <f>IFERROR(IF(OR($X23=$L$10,$X23=$K$8,$X23=$O$8,$X23=$T$8),IF(ISBLANK(
VLOOKUP($X$5&amp;"-"&amp;TEXT($A23,"mmm-aaaa"),Informes!$A:$P,COLUMN(Informes!J$1),FALSE)), "",
VLOOKUP($X$5&amp;"-"&amp;TEXT($A23,"mmm-aaaa"),Informes!$A:$P,COLUMN(Informes!J$1),FALSE)), ""), "")</f>
        <v/>
      </c>
      <c r="N23" s="269"/>
      <c r="O23" s="269"/>
      <c r="P23" s="269"/>
      <c r="Q23" s="269"/>
      <c r="R23" s="270" t="str">
        <f t="shared" si="2"/>
        <v/>
      </c>
      <c r="S23" s="270"/>
      <c r="T23" s="270"/>
      <c r="U23" s="270"/>
      <c r="V23" s="271"/>
      <c r="W23" s="4" t="str">
        <f>IFERROR(VLOOKUP($X5&amp;"-"&amp;TEXT($A23,"mmm-aaaa"),Informes!$A:$P,COLUMN(Informes!K$1),FALSE), "")</f>
        <v/>
      </c>
      <c r="X23" s="34" t="str">
        <f>IFERROR(VLOOKUP($X$5&amp;"-"&amp;TEXT($A23,"mmm-aaaa"),Informes!$A:$T,COLUMN(Informes!C$1),FALSE), "")</f>
        <v/>
      </c>
      <c r="Y23" s="34" t="str">
        <f>IFERROR(VLOOKUP($X$5&amp;"-"&amp;TEXT($A23,"mmm-aaaa"),Informes!$A:$T,COLUMN(Informes!O$1),FALSE), "")</f>
        <v/>
      </c>
      <c r="Z23" s="34" t="str">
        <f>IFERROR(VLOOKUP($X$5&amp;"-"&amp;TEXT($A23,"mmm-aaaa"),Informes!$A:$T,COLUMN(Informes!P$1),FALSE), "")</f>
        <v/>
      </c>
    </row>
    <row r="24" spans="1:26" ht="17.25" customHeight="1" thickBot="1" x14ac:dyDescent="0.3">
      <c r="D24" s="124"/>
      <c r="E24" s="124"/>
      <c r="F24" s="129"/>
      <c r="G24" s="124" t="str">
        <f>IF(SUM(F12:F23)=0,"",SUM(F12:F23))</f>
        <v/>
      </c>
      <c r="H24" s="124"/>
      <c r="I24" s="124"/>
      <c r="J24" s="130"/>
      <c r="K24" s="124"/>
      <c r="L24" s="131" t="s">
        <v>107</v>
      </c>
      <c r="M24" s="272" t="str">
        <f>IF(SUM(M12:M23)=0,"",SUM(M12:M23))</f>
        <v/>
      </c>
      <c r="N24" s="273"/>
      <c r="O24" s="273"/>
      <c r="P24" s="273"/>
      <c r="Q24" s="274"/>
      <c r="R24" s="275"/>
      <c r="S24" s="276"/>
      <c r="T24" s="276"/>
      <c r="U24" s="276"/>
      <c r="V24" s="277"/>
      <c r="W24" s="4"/>
      <c r="X24" s="4"/>
    </row>
    <row r="25" spans="1:26" ht="17.25" customHeight="1" x14ac:dyDescent="0.2">
      <c r="W25" s="4"/>
      <c r="X25" s="4"/>
    </row>
    <row r="26" spans="1:26" ht="279.75" customHeight="1" x14ac:dyDescent="0.15">
      <c r="B26" s="11"/>
      <c r="C26" s="132" t="s">
        <v>136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6" ht="24.75" customHeight="1" x14ac:dyDescent="0.2">
      <c r="A27" s="35"/>
      <c r="B27" s="256" t="s">
        <v>127</v>
      </c>
      <c r="C27" s="256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X27" s="2"/>
    </row>
    <row r="28" spans="1:26" ht="17.25" customHeight="1" x14ac:dyDescent="0.2">
      <c r="A28" s="35"/>
      <c r="B28" s="120" t="s">
        <v>128</v>
      </c>
      <c r="D28" s="123" t="e">
        <f>D5</f>
        <v>#N/A</v>
      </c>
      <c r="E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5"/>
      <c r="X28" s="2"/>
    </row>
    <row r="29" spans="1:26" ht="17.25" x14ac:dyDescent="0.2">
      <c r="B29" s="120" t="s">
        <v>129</v>
      </c>
      <c r="D29" s="121"/>
      <c r="E29" s="121"/>
      <c r="F29" s="7"/>
      <c r="G29" s="7"/>
      <c r="H29" s="257" t="e">
        <f>H6</f>
        <v>#N/A</v>
      </c>
      <c r="I29" s="257"/>
      <c r="J29" s="257"/>
      <c r="K29" s="257"/>
      <c r="L29" s="257"/>
      <c r="M29" s="257"/>
      <c r="N29" s="257"/>
      <c r="O29" s="257"/>
      <c r="P29" s="127" t="e">
        <f>P6</f>
        <v>#N/A</v>
      </c>
      <c r="Q29" s="120" t="s">
        <v>75</v>
      </c>
      <c r="S29" s="12"/>
      <c r="T29" s="13"/>
      <c r="U29" s="127" t="e">
        <f>U6</f>
        <v>#N/A</v>
      </c>
      <c r="V29" s="120" t="s">
        <v>79</v>
      </c>
      <c r="W29" s="12"/>
      <c r="X29" s="6"/>
    </row>
    <row r="30" spans="1:26" ht="17.25" x14ac:dyDescent="0.2">
      <c r="B30" s="120" t="s">
        <v>130</v>
      </c>
      <c r="D30" s="122"/>
      <c r="E30" s="122"/>
      <c r="F30" s="7"/>
      <c r="G30" s="258" t="e">
        <f>G7</f>
        <v>#N/A</v>
      </c>
      <c r="H30" s="258"/>
      <c r="I30" s="258"/>
      <c r="J30" s="258"/>
      <c r="K30" s="258"/>
      <c r="L30" s="258"/>
      <c r="M30" s="258"/>
      <c r="N30" s="258"/>
      <c r="O30" s="258"/>
      <c r="P30" s="128" t="s">
        <v>137</v>
      </c>
      <c r="Q30" s="120" t="s">
        <v>131</v>
      </c>
      <c r="S30" s="12"/>
      <c r="T30" s="12"/>
      <c r="U30" s="128" t="s">
        <v>138</v>
      </c>
      <c r="V30" s="120" t="s">
        <v>61</v>
      </c>
      <c r="W30" s="12"/>
      <c r="X30" s="6"/>
    </row>
    <row r="31" spans="1:26" ht="28.5" customHeight="1" x14ac:dyDescent="0.2">
      <c r="B31" s="127" t="e">
        <f>B8</f>
        <v>#N/A</v>
      </c>
      <c r="C31" s="125" t="s">
        <v>76</v>
      </c>
      <c r="D31" s="127" t="e">
        <f>D8</f>
        <v>#N/A</v>
      </c>
      <c r="E31" s="125" t="s">
        <v>81</v>
      </c>
      <c r="F31" s="7"/>
      <c r="G31" s="7"/>
      <c r="H31" s="5"/>
      <c r="I31" s="10"/>
      <c r="J31" s="127" t="e">
        <f>J8</f>
        <v>#N/A</v>
      </c>
      <c r="K31" s="125" t="s">
        <v>77</v>
      </c>
      <c r="L31" s="5"/>
      <c r="M31" s="5"/>
      <c r="N31" s="127" t="e">
        <f>N8</f>
        <v>#N/A</v>
      </c>
      <c r="O31" s="125" t="s">
        <v>132</v>
      </c>
      <c r="P31" s="126"/>
      <c r="Q31" s="126"/>
      <c r="R31" s="9"/>
      <c r="S31" s="127" t="e">
        <f>S8</f>
        <v>#N/A</v>
      </c>
      <c r="T31" s="259" t="s">
        <v>133</v>
      </c>
      <c r="U31" s="259"/>
      <c r="V31" s="259"/>
      <c r="W31" s="13"/>
      <c r="X31" s="6"/>
    </row>
    <row r="32" spans="1:26" ht="4.5" customHeight="1" thickBot="1" x14ac:dyDescent="0.25">
      <c r="B32" s="8"/>
      <c r="C32" s="7"/>
      <c r="D32" s="8"/>
      <c r="E32" s="7"/>
      <c r="F32" s="7"/>
      <c r="G32" s="7"/>
      <c r="H32" s="5"/>
      <c r="I32" s="10"/>
      <c r="J32" s="8"/>
      <c r="K32" s="5"/>
      <c r="L32" s="5"/>
      <c r="M32" s="5"/>
      <c r="N32" s="7"/>
      <c r="O32" s="5"/>
      <c r="P32" s="8"/>
      <c r="Q32" s="8"/>
      <c r="R32" s="9"/>
      <c r="S32" s="9"/>
      <c r="T32" s="7"/>
      <c r="U32" s="8"/>
      <c r="V32" s="9"/>
      <c r="W32" s="9"/>
      <c r="X32" s="6"/>
    </row>
    <row r="33" spans="1:26" ht="26.25" customHeight="1" x14ac:dyDescent="0.25">
      <c r="B33" s="260" t="s">
        <v>17</v>
      </c>
      <c r="C33" s="261"/>
      <c r="D33" s="261"/>
      <c r="E33" s="261"/>
      <c r="F33" s="262" t="s">
        <v>134</v>
      </c>
      <c r="G33" s="262"/>
      <c r="H33" s="262"/>
      <c r="I33" s="262" t="s">
        <v>12</v>
      </c>
      <c r="J33" s="262"/>
      <c r="K33" s="262"/>
      <c r="L33" s="262" t="s">
        <v>105</v>
      </c>
      <c r="M33" s="236" t="s">
        <v>135</v>
      </c>
      <c r="N33" s="236"/>
      <c r="O33" s="236"/>
      <c r="P33" s="236"/>
      <c r="Q33" s="236"/>
      <c r="R33" s="236" t="s">
        <v>101</v>
      </c>
      <c r="S33" s="236"/>
      <c r="T33" s="236"/>
      <c r="U33" s="236"/>
      <c r="V33" s="237"/>
      <c r="W33" s="14"/>
      <c r="X33" s="3"/>
    </row>
    <row r="34" spans="1:26" ht="28.5" customHeight="1" x14ac:dyDescent="0.2">
      <c r="B34" s="240">
        <f>EDATE(B11,12)</f>
        <v>45658</v>
      </c>
      <c r="C34" s="241"/>
      <c r="D34" s="241"/>
      <c r="E34" s="242"/>
      <c r="F34" s="263"/>
      <c r="G34" s="263"/>
      <c r="H34" s="263"/>
      <c r="I34" s="263"/>
      <c r="J34" s="263"/>
      <c r="K34" s="263"/>
      <c r="L34" s="263"/>
      <c r="M34" s="238"/>
      <c r="N34" s="238"/>
      <c r="O34" s="238"/>
      <c r="P34" s="238"/>
      <c r="Q34" s="238"/>
      <c r="R34" s="238"/>
      <c r="S34" s="238"/>
      <c r="T34" s="238"/>
      <c r="U34" s="238"/>
      <c r="V34" s="239"/>
      <c r="W34" s="14"/>
      <c r="X34" s="3"/>
    </row>
    <row r="35" spans="1:26" ht="17.25" customHeight="1" x14ac:dyDescent="0.2">
      <c r="A35" s="34">
        <f>EDATE(B34,-4)</f>
        <v>45536</v>
      </c>
      <c r="B35" s="243" t="str">
        <f>PROPER(TEXT(A35, "mmmm"))</f>
        <v>Septiembre</v>
      </c>
      <c r="C35" s="244"/>
      <c r="D35" s="244"/>
      <c r="E35" s="244"/>
      <c r="F35" s="281" t="str">
        <f>IFERROR(IF(VLOOKUP($X$5&amp;"-"&amp;TEXT($A35,"mmm-aaaa"),Informes!$A:$P,COLUMN(Informes!H$1),FALSE),"þ","¨"),"¨")</f>
        <v>¨</v>
      </c>
      <c r="G35" s="281"/>
      <c r="H35" s="281"/>
      <c r="I35" s="248" t="str">
        <f>IFERROR(IF(ISBLANK(
VLOOKUP($X$5&amp;"-"&amp;TEXT($A35,"mmm-aaaa"),Informes!$A:$P,COLUMN(Informes!I$1),FALSE)), "",
VLOOKUP($X$5&amp;"-"&amp;TEXT($A35,"mmm-aaaa"),Informes!$A:$P,COLUMN(Informes!I$1),FALSE)), "")</f>
        <v/>
      </c>
      <c r="J35" s="248"/>
      <c r="K35" s="248"/>
      <c r="L35" s="173" t="str">
        <f>IFERROR(IF($X35=$L$10,"þ","¨"),"¨")</f>
        <v>¨</v>
      </c>
      <c r="M35" s="248" t="str">
        <f>IFERROR(IF(OR($X35=$L$10,$X35=$K$8,$X35=$O$8,$X35=$T$8),IF(ISBLANK(
VLOOKUP($X$5&amp;"-"&amp;TEXT($A35,"mmm-aaaa"),Informes!$A:$P,COLUMN(Informes!J$1),FALSE)), "",
VLOOKUP($X$5&amp;"-"&amp;TEXT($A35,"mmm-aaaa"),Informes!$A:$P,COLUMN(Informes!J$1),FALSE)), ""), "")</f>
        <v/>
      </c>
      <c r="N35" s="248"/>
      <c r="O35" s="248"/>
      <c r="P35" s="248"/>
      <c r="Q35" s="248"/>
      <c r="R35" s="252" t="str">
        <f>IF(W35=0, IF(Y35&amp;Z35="ActivoInactivo","Se hizo inactivo",IF(Y35&amp;Z35="InactivoActivo","Reactivado", "")), W35)</f>
        <v/>
      </c>
      <c r="S35" s="252"/>
      <c r="T35" s="252"/>
      <c r="U35" s="252"/>
      <c r="V35" s="253"/>
      <c r="W35" s="4" t="str">
        <f>IFERROR(VLOOKUP($X$5&amp;"-"&amp;TEXT($A35,"mmm-aaaa"),Informes!$A:$P,COLUMN(Informes!K$1),FALSE), "")</f>
        <v/>
      </c>
      <c r="X35" s="34" t="str">
        <f>IFERROR(VLOOKUP($X$5&amp;"-"&amp;TEXT($A35,"mmm-aaaa"),Informes!$A:$T,COLUMN(Informes!C$1),FALSE), "")</f>
        <v/>
      </c>
      <c r="Y35" t="str">
        <f>IFERROR(VLOOKUP($X$5&amp;"-"&amp;TEXT($A35,"mmm-aaaa"),Informes!$A:$T,COLUMN(Informes!O$1),FALSE), "")</f>
        <v/>
      </c>
      <c r="Z35" t="str">
        <f>IFERROR(VLOOKUP($X$5&amp;"-"&amp;TEXT($A35,"mmm-aaaa"),Informes!$A:$T,COLUMN(Informes!P$1),FALSE), "")</f>
        <v/>
      </c>
    </row>
    <row r="36" spans="1:26" ht="17.25" customHeight="1" x14ac:dyDescent="0.2">
      <c r="A36" s="34">
        <f>EDATE(A35,1)</f>
        <v>45566</v>
      </c>
      <c r="B36" s="243" t="str">
        <f t="shared" ref="B36:B46" si="4">PROPER(TEXT(A36, "mmmm"))</f>
        <v>Octubre</v>
      </c>
      <c r="C36" s="244"/>
      <c r="D36" s="244"/>
      <c r="E36" s="244"/>
      <c r="F36" s="281" t="str">
        <f>IFERROR(IF(VLOOKUP($X$5&amp;"-"&amp;TEXT($A36,"mmm-aaaa"),Informes!$A:$P,COLUMN(Informes!H$1),FALSE),"þ","¨"),"¨")</f>
        <v>¨</v>
      </c>
      <c r="G36" s="281"/>
      <c r="H36" s="281"/>
      <c r="I36" s="248" t="str">
        <f>IFERROR(IF(ISBLANK(
VLOOKUP($X$5&amp;"-"&amp;TEXT($A36,"mmm-aaaa"),Informes!$A:$P,COLUMN(Informes!I$1),FALSE)), "",
VLOOKUP($X$5&amp;"-"&amp;TEXT($A36,"mmm-aaaa"),Informes!$A:$P,COLUMN(Informes!I$1),FALSE)), "")</f>
        <v/>
      </c>
      <c r="J36" s="248"/>
      <c r="K36" s="248"/>
      <c r="L36" s="173" t="str">
        <f t="shared" ref="L36:L46" si="5">IFERROR(IF($X36=$L$10,"þ","¨"),"¨")</f>
        <v>¨</v>
      </c>
      <c r="M36" s="248" t="str">
        <f>IFERROR(IF(OR($X36=$L$10,$X36=$K$8,$X36=$O$8,$X36=$T$8),IF(ISBLANK(
VLOOKUP($X$5&amp;"-"&amp;TEXT($A36,"mmm-aaaa"),Informes!$A:$P,COLUMN(Informes!J$1),FALSE)), "",
VLOOKUP($X$5&amp;"-"&amp;TEXT($A36,"mmm-aaaa"),Informes!$A:$P,COLUMN(Informes!J$1),FALSE)), ""), "")</f>
        <v/>
      </c>
      <c r="N36" s="248"/>
      <c r="O36" s="248"/>
      <c r="P36" s="248"/>
      <c r="Q36" s="248"/>
      <c r="R36" s="252" t="str">
        <f t="shared" ref="R36:R46" si="6">IF(W36=0, IF(Y36&amp;Z36="ActivoInactivo","Se hizo inactivo",IF(Y36&amp;Z36="InactivoActivo","Reactivado", "")), W36)</f>
        <v/>
      </c>
      <c r="S36" s="252"/>
      <c r="T36" s="252"/>
      <c r="U36" s="252"/>
      <c r="V36" s="253"/>
      <c r="W36" s="4" t="str">
        <f>IFERROR(VLOOKUP($X$5&amp;"-"&amp;TEXT($A36,"mmm-aaaa"),Informes!$A:$P,COLUMN(Informes!K$1),FALSE), "")</f>
        <v/>
      </c>
      <c r="X36" s="34" t="str">
        <f>IFERROR(VLOOKUP($X$5&amp;"-"&amp;TEXT($A36,"mmm-aaaa"),Informes!$A:$T,COLUMN(Informes!C$1),FALSE), "")</f>
        <v/>
      </c>
      <c r="Y36" t="str">
        <f>IFERROR(VLOOKUP($X$5&amp;"-"&amp;TEXT($A36,"mmm-aaaa"),Informes!$A:$T,COLUMN(Informes!O$1),FALSE), "")</f>
        <v/>
      </c>
      <c r="Z36" t="str">
        <f>IFERROR(VLOOKUP($X$5&amp;"-"&amp;TEXT($A36,"mmm-aaaa"),Informes!$A:$T,COLUMN(Informes!P$1),FALSE), "")</f>
        <v/>
      </c>
    </row>
    <row r="37" spans="1:26" ht="17.25" customHeight="1" x14ac:dyDescent="0.2">
      <c r="A37" s="34">
        <f t="shared" ref="A37:A46" si="7">EDATE(A36,1)</f>
        <v>45597</v>
      </c>
      <c r="B37" s="243" t="str">
        <f t="shared" si="4"/>
        <v>Noviembre</v>
      </c>
      <c r="C37" s="244"/>
      <c r="D37" s="244"/>
      <c r="E37" s="244"/>
      <c r="F37" s="281" t="str">
        <f>IFERROR(IF(VLOOKUP($X$5&amp;"-"&amp;TEXT($A37,"mmm-aaaa"),Informes!$A:$P,COLUMN(Informes!H$1),FALSE),"þ","¨"),"¨")</f>
        <v>¨</v>
      </c>
      <c r="G37" s="281"/>
      <c r="H37" s="281"/>
      <c r="I37" s="248" t="str">
        <f>IFERROR(IF(ISBLANK(
VLOOKUP($X$5&amp;"-"&amp;TEXT($A37,"mmm-aaaa"),Informes!$A:$P,COLUMN(Informes!I$1),FALSE)), "",
VLOOKUP($X$5&amp;"-"&amp;TEXT($A37,"mmm-aaaa"),Informes!$A:$P,COLUMN(Informes!I$1),FALSE)), "")</f>
        <v/>
      </c>
      <c r="J37" s="248"/>
      <c r="K37" s="248"/>
      <c r="L37" s="173" t="str">
        <f t="shared" si="5"/>
        <v>¨</v>
      </c>
      <c r="M37" s="248" t="str">
        <f>IFERROR(IF(OR($X37=$L$10,$X37=$K$8,$X37=$O$8,$X37=$T$8),IF(ISBLANK(
VLOOKUP($X$5&amp;"-"&amp;TEXT($A37,"mmm-aaaa"),Informes!$A:$P,COLUMN(Informes!J$1),FALSE)), "",
VLOOKUP($X$5&amp;"-"&amp;TEXT($A37,"mmm-aaaa"),Informes!$A:$P,COLUMN(Informes!J$1),FALSE)), ""), "")</f>
        <v/>
      </c>
      <c r="N37" s="248"/>
      <c r="O37" s="248"/>
      <c r="P37" s="248"/>
      <c r="Q37" s="248"/>
      <c r="R37" s="252" t="str">
        <f t="shared" si="6"/>
        <v/>
      </c>
      <c r="S37" s="252"/>
      <c r="T37" s="252"/>
      <c r="U37" s="252"/>
      <c r="V37" s="253"/>
      <c r="W37" s="4" t="str">
        <f>IFERROR(VLOOKUP($X$5&amp;"-"&amp;TEXT($A37,"mmm-aaaa"),Informes!$A:$P,COLUMN(Informes!K$1),FALSE), "")</f>
        <v/>
      </c>
      <c r="X37" s="34" t="str">
        <f>IFERROR(VLOOKUP($X$5&amp;"-"&amp;TEXT($A37,"mmm-aaaa"),Informes!$A:$T,COLUMN(Informes!C$1),FALSE), "")</f>
        <v/>
      </c>
      <c r="Y37" t="str">
        <f>IFERROR(VLOOKUP($X$5&amp;"-"&amp;TEXT($A37,"mmm-aaaa"),Informes!$A:$T,COLUMN(Informes!O$1),FALSE), "")</f>
        <v/>
      </c>
      <c r="Z37" t="str">
        <f>IFERROR(VLOOKUP($X$5&amp;"-"&amp;TEXT($A37,"mmm-aaaa"),Informes!$A:$T,COLUMN(Informes!P$1),FALSE), "")</f>
        <v/>
      </c>
    </row>
    <row r="38" spans="1:26" ht="17.25" customHeight="1" x14ac:dyDescent="0.2">
      <c r="A38" s="34">
        <f t="shared" si="7"/>
        <v>45627</v>
      </c>
      <c r="B38" s="243" t="str">
        <f t="shared" si="4"/>
        <v>Diciembre</v>
      </c>
      <c r="C38" s="244"/>
      <c r="D38" s="244"/>
      <c r="E38" s="244"/>
      <c r="F38" s="281" t="str">
        <f>IFERROR(IF(VLOOKUP($X$5&amp;"-"&amp;TEXT($A38,"mmm-aaaa"),Informes!$A:$P,COLUMN(Informes!H$1),FALSE),"þ","¨"),"¨")</f>
        <v>¨</v>
      </c>
      <c r="G38" s="281"/>
      <c r="H38" s="281"/>
      <c r="I38" s="248" t="str">
        <f>IFERROR(IF(ISBLANK(
VLOOKUP($X$5&amp;"-"&amp;TEXT($A38,"mmm-aaaa"),Informes!$A:$P,COLUMN(Informes!I$1),FALSE)), "",
VLOOKUP($X$5&amp;"-"&amp;TEXT($A38,"mmm-aaaa"),Informes!$A:$P,COLUMN(Informes!I$1),FALSE)), "")</f>
        <v/>
      </c>
      <c r="J38" s="248"/>
      <c r="K38" s="248"/>
      <c r="L38" s="173" t="str">
        <f t="shared" si="5"/>
        <v>¨</v>
      </c>
      <c r="M38" s="248" t="str">
        <f>IFERROR(IF(OR($X38=$L$10,$X38=$K$8,$X38=$O$8,$X38=$T$8),IF(ISBLANK(
VLOOKUP($X$5&amp;"-"&amp;TEXT($A38,"mmm-aaaa"),Informes!$A:$P,COLUMN(Informes!J$1),FALSE)), "",
VLOOKUP($X$5&amp;"-"&amp;TEXT($A38,"mmm-aaaa"),Informes!$A:$P,COLUMN(Informes!J$1),FALSE)), ""), "")</f>
        <v/>
      </c>
      <c r="N38" s="248"/>
      <c r="O38" s="248"/>
      <c r="P38" s="248"/>
      <c r="Q38" s="248"/>
      <c r="R38" s="252" t="str">
        <f t="shared" si="6"/>
        <v/>
      </c>
      <c r="S38" s="252"/>
      <c r="T38" s="252"/>
      <c r="U38" s="252"/>
      <c r="V38" s="253"/>
      <c r="W38" s="4" t="str">
        <f>IFERROR(VLOOKUP($X$5&amp;"-"&amp;TEXT($A38,"mmm-aaaa"),Informes!$A:$P,COLUMN(Informes!K$1),FALSE), "")</f>
        <v/>
      </c>
      <c r="X38" s="34" t="str">
        <f>IFERROR(VLOOKUP($X$5&amp;"-"&amp;TEXT($A38,"mmm-aaaa"),Informes!$A:$T,COLUMN(Informes!C$1),FALSE), "")</f>
        <v/>
      </c>
      <c r="Y38" t="str">
        <f>IFERROR(VLOOKUP($X$5&amp;"-"&amp;TEXT($A38,"mmm-aaaa"),Informes!$A:$T,COLUMN(Informes!O$1),FALSE), "")</f>
        <v/>
      </c>
      <c r="Z38" t="str">
        <f>IFERROR(VLOOKUP($X$5&amp;"-"&amp;TEXT($A38,"mmm-aaaa"),Informes!$A:$T,COLUMN(Informes!P$1),FALSE), "")</f>
        <v/>
      </c>
    </row>
    <row r="39" spans="1:26" ht="17.25" customHeight="1" x14ac:dyDescent="0.2">
      <c r="A39" s="34">
        <f t="shared" si="7"/>
        <v>45658</v>
      </c>
      <c r="B39" s="243" t="str">
        <f t="shared" si="4"/>
        <v>Enero</v>
      </c>
      <c r="C39" s="244"/>
      <c r="D39" s="244"/>
      <c r="E39" s="244"/>
      <c r="F39" s="281" t="str">
        <f>IFERROR(IF(VLOOKUP($X$5&amp;"-"&amp;TEXT($A39,"mmm-aaaa"),Informes!$A:$P,COLUMN(Informes!H$1),FALSE),"þ","¨"),"¨")</f>
        <v>¨</v>
      </c>
      <c r="G39" s="281"/>
      <c r="H39" s="281"/>
      <c r="I39" s="248" t="str">
        <f>IFERROR(IF(ISBLANK(
VLOOKUP($X$5&amp;"-"&amp;TEXT($A39,"mmm-aaaa"),Informes!$A:$P,COLUMN(Informes!I$1),FALSE)), "",
VLOOKUP($X$5&amp;"-"&amp;TEXT($A39,"mmm-aaaa"),Informes!$A:$P,COLUMN(Informes!I$1),FALSE)), "")</f>
        <v/>
      </c>
      <c r="J39" s="248"/>
      <c r="K39" s="248"/>
      <c r="L39" s="173" t="str">
        <f t="shared" si="5"/>
        <v>¨</v>
      </c>
      <c r="M39" s="248" t="str">
        <f>IFERROR(IF(OR($X39=$L$10,$X39=$K$8,$X39=$O$8,$X39=$T$8),IF(ISBLANK(
VLOOKUP($X$5&amp;"-"&amp;TEXT($A39,"mmm-aaaa"),Informes!$A:$P,COLUMN(Informes!J$1),FALSE)), "",
VLOOKUP($X$5&amp;"-"&amp;TEXT($A39,"mmm-aaaa"),Informes!$A:$P,COLUMN(Informes!J$1),FALSE)), ""), "")</f>
        <v/>
      </c>
      <c r="N39" s="248"/>
      <c r="O39" s="248"/>
      <c r="P39" s="248"/>
      <c r="Q39" s="248"/>
      <c r="R39" s="252" t="str">
        <f t="shared" si="6"/>
        <v/>
      </c>
      <c r="S39" s="252"/>
      <c r="T39" s="252"/>
      <c r="U39" s="252"/>
      <c r="V39" s="253"/>
      <c r="W39" s="4" t="str">
        <f>IFERROR(VLOOKUP($X$5&amp;"-"&amp;TEXT($A39,"mmm-aaaa"),Informes!$A:$P,COLUMN(Informes!K$1),FALSE), "")</f>
        <v/>
      </c>
      <c r="X39" s="34" t="str">
        <f>IFERROR(VLOOKUP($X$5&amp;"-"&amp;TEXT($A39,"mmm-aaaa"),Informes!$A:$T,COLUMN(Informes!C$1),FALSE), "")</f>
        <v/>
      </c>
      <c r="Y39" t="str">
        <f>IFERROR(VLOOKUP($X$5&amp;"-"&amp;TEXT($A39,"mmm-aaaa"),Informes!$A:$T,COLUMN(Informes!O$1),FALSE), "")</f>
        <v/>
      </c>
      <c r="Z39" t="str">
        <f>IFERROR(VLOOKUP($X$5&amp;"-"&amp;TEXT($A39,"mmm-aaaa"),Informes!$A:$T,COLUMN(Informes!P$1),FALSE), "")</f>
        <v/>
      </c>
    </row>
    <row r="40" spans="1:26" ht="17.25" customHeight="1" x14ac:dyDescent="0.2">
      <c r="A40" s="34">
        <f t="shared" si="7"/>
        <v>45689</v>
      </c>
      <c r="B40" s="243" t="str">
        <f t="shared" si="4"/>
        <v>Febrero</v>
      </c>
      <c r="C40" s="244"/>
      <c r="D40" s="244"/>
      <c r="E40" s="244"/>
      <c r="F40" s="281" t="str">
        <f>IFERROR(IF(VLOOKUP($X$5&amp;"-"&amp;TEXT($A40,"mmm-aaaa"),Informes!$A:$P,COLUMN(Informes!H$1),FALSE),"þ","¨"),"¨")</f>
        <v>¨</v>
      </c>
      <c r="G40" s="281"/>
      <c r="H40" s="281"/>
      <c r="I40" s="248" t="str">
        <f>IFERROR(IF(ISBLANK(
VLOOKUP($X$5&amp;"-"&amp;TEXT($A40,"mmm-aaaa"),Informes!$A:$P,COLUMN(Informes!I$1),FALSE)), "",
VLOOKUP($X$5&amp;"-"&amp;TEXT($A40,"mmm-aaaa"),Informes!$A:$P,COLUMN(Informes!I$1),FALSE)), "")</f>
        <v/>
      </c>
      <c r="J40" s="248"/>
      <c r="K40" s="248"/>
      <c r="L40" s="173" t="str">
        <f t="shared" si="5"/>
        <v>¨</v>
      </c>
      <c r="M40" s="248" t="str">
        <f>IFERROR(IF(OR($X40=$L$10,$X40=$K$8,$X40=$O$8,$X40=$T$8),IF(ISBLANK(
VLOOKUP($X$5&amp;"-"&amp;TEXT($A40,"mmm-aaaa"),Informes!$A:$P,COLUMN(Informes!J$1),FALSE)), "",
VLOOKUP($X$5&amp;"-"&amp;TEXT($A40,"mmm-aaaa"),Informes!$A:$P,COLUMN(Informes!J$1),FALSE)), ""), "")</f>
        <v/>
      </c>
      <c r="N40" s="248"/>
      <c r="O40" s="248"/>
      <c r="P40" s="248"/>
      <c r="Q40" s="248"/>
      <c r="R40" s="252" t="str">
        <f t="shared" si="6"/>
        <v/>
      </c>
      <c r="S40" s="252"/>
      <c r="T40" s="252"/>
      <c r="U40" s="252"/>
      <c r="V40" s="253"/>
      <c r="W40" s="4" t="str">
        <f>IFERROR(VLOOKUP($X$5&amp;"-"&amp;TEXT($A40,"mmm-aaaa"),Informes!$A:$P,COLUMN(Informes!K$1),FALSE), "")</f>
        <v/>
      </c>
      <c r="X40" s="34" t="str">
        <f>IFERROR(VLOOKUP($X$5&amp;"-"&amp;TEXT($A40,"mmm-aaaa"),Informes!$A:$T,COLUMN(Informes!C$1),FALSE), "")</f>
        <v/>
      </c>
      <c r="Y40" t="str">
        <f>IFERROR(VLOOKUP($X$5&amp;"-"&amp;TEXT($A40,"mmm-aaaa"),Informes!$A:$T,COLUMN(Informes!O$1),FALSE), "")</f>
        <v/>
      </c>
      <c r="Z40" t="str">
        <f>IFERROR(VLOOKUP($X$5&amp;"-"&amp;TEXT($A40,"mmm-aaaa"),Informes!$A:$T,COLUMN(Informes!P$1),FALSE), "")</f>
        <v/>
      </c>
    </row>
    <row r="41" spans="1:26" ht="17.25" customHeight="1" x14ac:dyDescent="0.2">
      <c r="A41" s="34">
        <f t="shared" si="7"/>
        <v>45717</v>
      </c>
      <c r="B41" s="243" t="str">
        <f t="shared" si="4"/>
        <v>Marzo</v>
      </c>
      <c r="C41" s="244"/>
      <c r="D41" s="244"/>
      <c r="E41" s="244"/>
      <c r="F41" s="281" t="str">
        <f>IFERROR(IF(VLOOKUP($X$5&amp;"-"&amp;TEXT($A41,"mmm-aaaa"),Informes!$A:$P,COLUMN(Informes!H$1),FALSE),"þ","¨"),"¨")</f>
        <v>¨</v>
      </c>
      <c r="G41" s="281"/>
      <c r="H41" s="281"/>
      <c r="I41" s="248" t="str">
        <f>IFERROR(IF(ISBLANK(
VLOOKUP($X$5&amp;"-"&amp;TEXT($A41,"mmm-aaaa"),Informes!$A:$P,COLUMN(Informes!I$1),FALSE)), "",
VLOOKUP($X$5&amp;"-"&amp;TEXT($A41,"mmm-aaaa"),Informes!$A:$P,COLUMN(Informes!I$1),FALSE)), "")</f>
        <v/>
      </c>
      <c r="J41" s="248"/>
      <c r="K41" s="248"/>
      <c r="L41" s="173" t="str">
        <f t="shared" si="5"/>
        <v>¨</v>
      </c>
      <c r="M41" s="248" t="str">
        <f>IFERROR(IF(OR($X41=$L$10,$X41=$K$8,$X41=$O$8,$X41=$T$8),IF(ISBLANK(
VLOOKUP($X$5&amp;"-"&amp;TEXT($A41,"mmm-aaaa"),Informes!$A:$P,COLUMN(Informes!J$1),FALSE)), "",
VLOOKUP($X$5&amp;"-"&amp;TEXT($A41,"mmm-aaaa"),Informes!$A:$P,COLUMN(Informes!J$1),FALSE)), ""), "")</f>
        <v/>
      </c>
      <c r="N41" s="248"/>
      <c r="O41" s="248"/>
      <c r="P41" s="248"/>
      <c r="Q41" s="248"/>
      <c r="R41" s="252" t="str">
        <f t="shared" si="6"/>
        <v/>
      </c>
      <c r="S41" s="252"/>
      <c r="T41" s="252"/>
      <c r="U41" s="252"/>
      <c r="V41" s="253"/>
      <c r="W41" s="4" t="str">
        <f>IFERROR(VLOOKUP($X$5&amp;"-"&amp;TEXT($A41,"mmm-aaaa"),Informes!$A:$P,COLUMN(Informes!K$1),FALSE), "")</f>
        <v/>
      </c>
      <c r="X41" s="34" t="str">
        <f>IFERROR(VLOOKUP($X$5&amp;"-"&amp;TEXT($A41,"mmm-aaaa"),Informes!$A:$T,COLUMN(Informes!C$1),FALSE), "")</f>
        <v/>
      </c>
      <c r="Y41" t="str">
        <f>IFERROR(VLOOKUP($X$5&amp;"-"&amp;TEXT($A41,"mmm-aaaa"),Informes!$A:$T,COLUMN(Informes!O$1),FALSE), "")</f>
        <v/>
      </c>
      <c r="Z41" t="str">
        <f>IFERROR(VLOOKUP($X$5&amp;"-"&amp;TEXT($A41,"mmm-aaaa"),Informes!$A:$T,COLUMN(Informes!P$1),FALSE), "")</f>
        <v/>
      </c>
    </row>
    <row r="42" spans="1:26" ht="17.25" customHeight="1" x14ac:dyDescent="0.2">
      <c r="A42" s="34">
        <f t="shared" si="7"/>
        <v>45748</v>
      </c>
      <c r="B42" s="243" t="str">
        <f t="shared" si="4"/>
        <v>Abril</v>
      </c>
      <c r="C42" s="244"/>
      <c r="D42" s="244"/>
      <c r="E42" s="244"/>
      <c r="F42" s="281" t="str">
        <f>IFERROR(IF(VLOOKUP($X$5&amp;"-"&amp;TEXT($A42,"mmm-aaaa"),Informes!$A:$P,COLUMN(Informes!H$1),FALSE),"þ","¨"),"¨")</f>
        <v>¨</v>
      </c>
      <c r="G42" s="281"/>
      <c r="H42" s="281"/>
      <c r="I42" s="248" t="str">
        <f>IFERROR(IF(ISBLANK(
VLOOKUP($X$5&amp;"-"&amp;TEXT($A42,"mmm-aaaa"),Informes!$A:$P,COLUMN(Informes!I$1),FALSE)), "",
VLOOKUP($X$5&amp;"-"&amp;TEXT($A42,"mmm-aaaa"),Informes!$A:$P,COLUMN(Informes!I$1),FALSE)), "")</f>
        <v/>
      </c>
      <c r="J42" s="248"/>
      <c r="K42" s="248"/>
      <c r="L42" s="173" t="str">
        <f t="shared" si="5"/>
        <v>¨</v>
      </c>
      <c r="M42" s="248" t="str">
        <f>IFERROR(IF(OR($X42=$L$10,$X42=$K$8,$X42=$O$8,$X42=$T$8),IF(ISBLANK(
VLOOKUP($X$5&amp;"-"&amp;TEXT($A42,"mmm-aaaa"),Informes!$A:$P,COLUMN(Informes!J$1),FALSE)), "",
VLOOKUP($X$5&amp;"-"&amp;TEXT($A42,"mmm-aaaa"),Informes!$A:$P,COLUMN(Informes!J$1),FALSE)), ""), "")</f>
        <v/>
      </c>
      <c r="N42" s="248"/>
      <c r="O42" s="248"/>
      <c r="P42" s="248"/>
      <c r="Q42" s="248"/>
      <c r="R42" s="252" t="str">
        <f t="shared" si="6"/>
        <v/>
      </c>
      <c r="S42" s="252"/>
      <c r="T42" s="252"/>
      <c r="U42" s="252"/>
      <c r="V42" s="253"/>
      <c r="W42" s="4" t="str">
        <f>IFERROR(VLOOKUP($X$5&amp;"-"&amp;TEXT($A42,"mmm-aaaa"),Informes!$A:$P,COLUMN(Informes!K$1),FALSE), "")</f>
        <v/>
      </c>
      <c r="X42" s="34" t="str">
        <f>IFERROR(VLOOKUP($X$5&amp;"-"&amp;TEXT($A42,"mmm-aaaa"),Informes!$A:$T,COLUMN(Informes!C$1),FALSE), "")</f>
        <v/>
      </c>
      <c r="Y42" t="str">
        <f>IFERROR(VLOOKUP($X$5&amp;"-"&amp;TEXT($A42,"mmm-aaaa"),Informes!$A:$T,COLUMN(Informes!O$1),FALSE), "")</f>
        <v/>
      </c>
      <c r="Z42" t="str">
        <f>IFERROR(VLOOKUP($X$5&amp;"-"&amp;TEXT($A42,"mmm-aaaa"),Informes!$A:$T,COLUMN(Informes!P$1),FALSE), "")</f>
        <v/>
      </c>
    </row>
    <row r="43" spans="1:26" ht="17.25" customHeight="1" x14ac:dyDescent="0.2">
      <c r="A43" s="34">
        <f t="shared" si="7"/>
        <v>45778</v>
      </c>
      <c r="B43" s="243" t="str">
        <f t="shared" si="4"/>
        <v>Mayo</v>
      </c>
      <c r="C43" s="244"/>
      <c r="D43" s="244"/>
      <c r="E43" s="244"/>
      <c r="F43" s="281" t="str">
        <f>IFERROR(IF(VLOOKUP($X$5&amp;"-"&amp;TEXT($A43,"mmm-aaaa"),Informes!$A:$P,COLUMN(Informes!H$1),FALSE),"þ","¨"),"¨")</f>
        <v>¨</v>
      </c>
      <c r="G43" s="281"/>
      <c r="H43" s="281"/>
      <c r="I43" s="248" t="str">
        <f>IFERROR(IF(ISBLANK(
VLOOKUP($X$5&amp;"-"&amp;TEXT($A43,"mmm-aaaa"),Informes!$A:$P,COLUMN(Informes!I$1),FALSE)), "",
VLOOKUP($X$5&amp;"-"&amp;TEXT($A43,"mmm-aaaa"),Informes!$A:$P,COLUMN(Informes!I$1),FALSE)), "")</f>
        <v/>
      </c>
      <c r="J43" s="248"/>
      <c r="K43" s="248"/>
      <c r="L43" s="173" t="str">
        <f t="shared" si="5"/>
        <v>¨</v>
      </c>
      <c r="M43" s="248" t="str">
        <f>IFERROR(IF(OR($X43=$L$10,$X43=$K$8,$X43=$O$8,$X43=$T$8),IF(ISBLANK(
VLOOKUP($X$5&amp;"-"&amp;TEXT($A43,"mmm-aaaa"),Informes!$A:$P,COLUMN(Informes!J$1),FALSE)), "",
VLOOKUP($X$5&amp;"-"&amp;TEXT($A43,"mmm-aaaa"),Informes!$A:$P,COLUMN(Informes!J$1),FALSE)), ""), "")</f>
        <v/>
      </c>
      <c r="N43" s="248"/>
      <c r="O43" s="248"/>
      <c r="P43" s="248"/>
      <c r="Q43" s="248"/>
      <c r="R43" s="252" t="str">
        <f t="shared" si="6"/>
        <v/>
      </c>
      <c r="S43" s="252"/>
      <c r="T43" s="252"/>
      <c r="U43" s="252"/>
      <c r="V43" s="253"/>
      <c r="W43" s="4" t="str">
        <f>IFERROR(VLOOKUP($X$5&amp;"-"&amp;TEXT($A43,"mmm-aaaa"),Informes!$A:$P,COLUMN(Informes!K$1),FALSE), "")</f>
        <v/>
      </c>
      <c r="X43" s="34" t="str">
        <f>IFERROR(VLOOKUP($X$5&amp;"-"&amp;TEXT($A43,"mmm-aaaa"),Informes!$A:$T,COLUMN(Informes!C$1),FALSE), "")</f>
        <v/>
      </c>
      <c r="Y43" t="str">
        <f>IFERROR(VLOOKUP($X$5&amp;"-"&amp;TEXT($A43,"mmm-aaaa"),Informes!$A:$T,COLUMN(Informes!O$1),FALSE), "")</f>
        <v/>
      </c>
      <c r="Z43" t="str">
        <f>IFERROR(VLOOKUP($X$5&amp;"-"&amp;TEXT($A43,"mmm-aaaa"),Informes!$A:$T,COLUMN(Informes!P$1),FALSE), "")</f>
        <v/>
      </c>
    </row>
    <row r="44" spans="1:26" ht="17.25" customHeight="1" x14ac:dyDescent="0.2">
      <c r="A44" s="34">
        <f t="shared" si="7"/>
        <v>45809</v>
      </c>
      <c r="B44" s="243" t="str">
        <f t="shared" si="4"/>
        <v>Junio</v>
      </c>
      <c r="C44" s="244"/>
      <c r="D44" s="244"/>
      <c r="E44" s="244"/>
      <c r="F44" s="281" t="str">
        <f>IFERROR(IF(VLOOKUP($X$5&amp;"-"&amp;TEXT($A44,"mmm-aaaa"),Informes!$A:$P,COLUMN(Informes!H$1),FALSE),"þ","¨"),"¨")</f>
        <v>¨</v>
      </c>
      <c r="G44" s="281"/>
      <c r="H44" s="281"/>
      <c r="I44" s="248" t="str">
        <f>IFERROR(IF(ISBLANK(
VLOOKUP($X$5&amp;"-"&amp;TEXT($A44,"mmm-aaaa"),Informes!$A:$P,COLUMN(Informes!I$1),FALSE)), "",
VLOOKUP($X$5&amp;"-"&amp;TEXT($A44,"mmm-aaaa"),Informes!$A:$P,COLUMN(Informes!I$1),FALSE)), "")</f>
        <v/>
      </c>
      <c r="J44" s="248"/>
      <c r="K44" s="248"/>
      <c r="L44" s="173" t="str">
        <f t="shared" si="5"/>
        <v>¨</v>
      </c>
      <c r="M44" s="248" t="str">
        <f>IFERROR(IF(OR($X44=$L$10,$X44=$K$8,$X44=$O$8,$X44=$T$8),IF(ISBLANK(
VLOOKUP($X$5&amp;"-"&amp;TEXT($A44,"mmm-aaaa"),Informes!$A:$P,COLUMN(Informes!J$1),FALSE)), "",
VLOOKUP($X$5&amp;"-"&amp;TEXT($A44,"mmm-aaaa"),Informes!$A:$P,COLUMN(Informes!J$1),FALSE)), ""), "")</f>
        <v/>
      </c>
      <c r="N44" s="248"/>
      <c r="O44" s="248"/>
      <c r="P44" s="248"/>
      <c r="Q44" s="248"/>
      <c r="R44" s="252" t="str">
        <f t="shared" si="6"/>
        <v/>
      </c>
      <c r="S44" s="252"/>
      <c r="T44" s="252"/>
      <c r="U44" s="252"/>
      <c r="V44" s="253"/>
      <c r="W44" s="4" t="str">
        <f>IFERROR(VLOOKUP($X$5&amp;"-"&amp;TEXT($A44,"mmm-aaaa"),Informes!$A:$P,COLUMN(Informes!K$1),FALSE), "")</f>
        <v/>
      </c>
      <c r="X44" s="34" t="str">
        <f>IFERROR(VLOOKUP($X$5&amp;"-"&amp;TEXT($A44,"mmm-aaaa"),Informes!$A:$T,COLUMN(Informes!C$1),FALSE), "")</f>
        <v/>
      </c>
      <c r="Y44" t="str">
        <f>IFERROR(VLOOKUP($X$5&amp;"-"&amp;TEXT($A44,"mmm-aaaa"),Informes!$A:$T,COLUMN(Informes!O$1),FALSE), "")</f>
        <v/>
      </c>
      <c r="Z44" t="str">
        <f>IFERROR(VLOOKUP($X$5&amp;"-"&amp;TEXT($A44,"mmm-aaaa"),Informes!$A:$T,COLUMN(Informes!P$1),FALSE), "")</f>
        <v/>
      </c>
    </row>
    <row r="45" spans="1:26" ht="17.25" customHeight="1" x14ac:dyDescent="0.2">
      <c r="A45" s="34">
        <f t="shared" si="7"/>
        <v>45839</v>
      </c>
      <c r="B45" s="243" t="str">
        <f t="shared" si="4"/>
        <v>Julio</v>
      </c>
      <c r="C45" s="244"/>
      <c r="D45" s="244"/>
      <c r="E45" s="244"/>
      <c r="F45" s="281" t="str">
        <f>IFERROR(IF(VLOOKUP($X$5&amp;"-"&amp;TEXT($A45,"mmm-aaaa"),Informes!$A:$P,COLUMN(Informes!H$1),FALSE),"þ","¨"),"¨")</f>
        <v>¨</v>
      </c>
      <c r="G45" s="281"/>
      <c r="H45" s="281"/>
      <c r="I45" s="248" t="str">
        <f>IFERROR(IF(ISBLANK(
VLOOKUP($X$5&amp;"-"&amp;TEXT($A45,"mmm-aaaa"),Informes!$A:$P,COLUMN(Informes!I$1),FALSE)), "",
VLOOKUP($X$5&amp;"-"&amp;TEXT($A45,"mmm-aaaa"),Informes!$A:$P,COLUMN(Informes!I$1),FALSE)), "")</f>
        <v/>
      </c>
      <c r="J45" s="248"/>
      <c r="K45" s="248"/>
      <c r="L45" s="173" t="str">
        <f t="shared" si="5"/>
        <v>¨</v>
      </c>
      <c r="M45" s="248" t="str">
        <f>IFERROR(IF(OR($X45=$L$10,$X45=$K$8,$X45=$O$8,$X45=$T$8),IF(ISBLANK(
VLOOKUP($X$5&amp;"-"&amp;TEXT($A45,"mmm-aaaa"),Informes!$A:$P,COLUMN(Informes!J$1),FALSE)), "",
VLOOKUP($X$5&amp;"-"&amp;TEXT($A45,"mmm-aaaa"),Informes!$A:$P,COLUMN(Informes!J$1),FALSE)), ""), "")</f>
        <v/>
      </c>
      <c r="N45" s="248"/>
      <c r="O45" s="248"/>
      <c r="P45" s="248"/>
      <c r="Q45" s="248"/>
      <c r="R45" s="252" t="str">
        <f t="shared" si="6"/>
        <v/>
      </c>
      <c r="S45" s="252"/>
      <c r="T45" s="252"/>
      <c r="U45" s="252"/>
      <c r="V45" s="253"/>
      <c r="W45" s="4" t="str">
        <f>IFERROR(VLOOKUP($X$5&amp;"-"&amp;TEXT($A45,"mmm-aaaa"),Informes!$A:$P,COLUMN(Informes!K$1),FALSE), "")</f>
        <v/>
      </c>
      <c r="X45" s="34" t="str">
        <f>IFERROR(VLOOKUP($X$5&amp;"-"&amp;TEXT($A45,"mmm-aaaa"),Informes!$A:$T,COLUMN(Informes!C$1),FALSE), "")</f>
        <v/>
      </c>
      <c r="Y45" t="str">
        <f>IFERROR(VLOOKUP($X$5&amp;"-"&amp;TEXT($A45,"mmm-aaaa"),Informes!$A:$T,COLUMN(Informes!O$1),FALSE), "")</f>
        <v/>
      </c>
      <c r="Z45" t="str">
        <f>IFERROR(VLOOKUP($X$5&amp;"-"&amp;TEXT($A45,"mmm-aaaa"),Informes!$A:$T,COLUMN(Informes!P$1),FALSE), "")</f>
        <v/>
      </c>
    </row>
    <row r="46" spans="1:26" ht="17.25" customHeight="1" thickBot="1" x14ac:dyDescent="0.25">
      <c r="A46" s="34">
        <f t="shared" si="7"/>
        <v>45870</v>
      </c>
      <c r="B46" s="264" t="str">
        <f t="shared" si="4"/>
        <v>Agosto</v>
      </c>
      <c r="C46" s="265"/>
      <c r="D46" s="265"/>
      <c r="E46" s="265"/>
      <c r="F46" s="280" t="str">
        <f>IFERROR(IF(VLOOKUP($X$5&amp;"-"&amp;TEXT($A46,"mmm-aaaa"),Informes!$A:$P,COLUMN(Informes!H$1),FALSE),"þ","¨"),"¨")</f>
        <v>¨</v>
      </c>
      <c r="G46" s="280"/>
      <c r="H46" s="280"/>
      <c r="I46" s="269" t="str">
        <f>IFERROR(IF(ISBLANK(
VLOOKUP($X$5&amp;"-"&amp;TEXT($A46,"mmm-aaaa"),Informes!$A:$P,COLUMN(Informes!I$1),FALSE)), "",
VLOOKUP($X$5&amp;"-"&amp;TEXT($A46,"mmm-aaaa"),Informes!$A:$P,COLUMN(Informes!I$1),FALSE)), "")</f>
        <v/>
      </c>
      <c r="J46" s="269"/>
      <c r="K46" s="269"/>
      <c r="L46" s="172" t="str">
        <f t="shared" si="5"/>
        <v>¨</v>
      </c>
      <c r="M46" s="269" t="str">
        <f>IFERROR(IF(OR($X46=$L$10,$X46=$K$8,$X46=$O$8,$X46=$T$8),IF(ISBLANK(
VLOOKUP($X$5&amp;"-"&amp;TEXT($A46,"mmm-aaaa"),Informes!$A:$P,COLUMN(Informes!J$1),FALSE)), "",
VLOOKUP($X$5&amp;"-"&amp;TEXT($A46,"mmm-aaaa"),Informes!$A:$P,COLUMN(Informes!J$1),FALSE)), ""), "")</f>
        <v/>
      </c>
      <c r="N46" s="269"/>
      <c r="O46" s="269"/>
      <c r="P46" s="269"/>
      <c r="Q46" s="269"/>
      <c r="R46" s="270" t="str">
        <f t="shared" si="6"/>
        <v/>
      </c>
      <c r="S46" s="270"/>
      <c r="T46" s="270"/>
      <c r="U46" s="270"/>
      <c r="V46" s="271"/>
      <c r="W46" s="4" t="str">
        <f>IFERROR(VLOOKUP($X$5&amp;"-"&amp;TEXT($A46,"mmm-aaaa"),Informes!$A:$P,COLUMN(Informes!K$1),FALSE), "")</f>
        <v/>
      </c>
      <c r="X46" s="34" t="str">
        <f>IFERROR(VLOOKUP($X$5&amp;"-"&amp;TEXT($A46,"mmm-aaaa"),Informes!$A:$T,COLUMN(Informes!C$1),FALSE), "")</f>
        <v/>
      </c>
      <c r="Y46" t="str">
        <f>IFERROR(VLOOKUP($X$5&amp;"-"&amp;TEXT($A46,"mmm-aaaa"),Informes!$A:$T,COLUMN(Informes!O$1),FALSE), "")</f>
        <v/>
      </c>
      <c r="Z46" t="str">
        <f>IFERROR(VLOOKUP($X$5&amp;"-"&amp;TEXT($A46,"mmm-aaaa"),Informes!$A:$T,COLUMN(Informes!P$1),FALSE), "")</f>
        <v/>
      </c>
    </row>
    <row r="47" spans="1:26" ht="17.25" customHeight="1" thickBot="1" x14ac:dyDescent="0.3">
      <c r="D47" s="124"/>
      <c r="E47" s="124"/>
      <c r="F47" s="129"/>
      <c r="G47" s="124" t="str">
        <f>IF(SUM(F35:F46)=0,"",SUM(F35:F46))</f>
        <v/>
      </c>
      <c r="H47" s="124"/>
      <c r="I47" s="124"/>
      <c r="J47" s="130"/>
      <c r="K47" s="124"/>
      <c r="L47" s="131" t="s">
        <v>107</v>
      </c>
      <c r="M47" s="272" t="str">
        <f>IF(SUM(M35:M46)=0,"",SUM(M35:M46))</f>
        <v/>
      </c>
      <c r="N47" s="273"/>
      <c r="O47" s="273"/>
      <c r="P47" s="273"/>
      <c r="Q47" s="274"/>
      <c r="R47" s="275"/>
      <c r="S47" s="276"/>
      <c r="T47" s="276"/>
      <c r="U47" s="276"/>
      <c r="V47" s="277"/>
      <c r="W47" s="4"/>
      <c r="X47" s="4"/>
    </row>
    <row r="48" spans="1:26" ht="17.25" customHeight="1" x14ac:dyDescent="0.2">
      <c r="W48" s="4"/>
      <c r="X48" s="4"/>
    </row>
    <row r="49" spans="2:24" ht="279" customHeight="1" x14ac:dyDescent="0.15">
      <c r="B49" s="11"/>
      <c r="C49" s="132" t="s">
        <v>136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</sheetData>
  <mergeCells count="147">
    <mergeCell ref="B18:E18"/>
    <mergeCell ref="B19:E19"/>
    <mergeCell ref="F18:H18"/>
    <mergeCell ref="F19:H19"/>
    <mergeCell ref="I18:K18"/>
    <mergeCell ref="I19:K19"/>
    <mergeCell ref="B16:E16"/>
    <mergeCell ref="B17:E17"/>
    <mergeCell ref="F16:H16"/>
    <mergeCell ref="F17:H17"/>
    <mergeCell ref="I16:K16"/>
    <mergeCell ref="I17:K17"/>
    <mergeCell ref="B20:E20"/>
    <mergeCell ref="B21:E21"/>
    <mergeCell ref="F20:H20"/>
    <mergeCell ref="F21:H21"/>
    <mergeCell ref="I20:K20"/>
    <mergeCell ref="I21:K21"/>
    <mergeCell ref="M20:Q20"/>
    <mergeCell ref="M21:Q21"/>
    <mergeCell ref="R20:V20"/>
    <mergeCell ref="R21:V21"/>
    <mergeCell ref="G1:V1"/>
    <mergeCell ref="H6:O6"/>
    <mergeCell ref="G7:O7"/>
    <mergeCell ref="B4:V4"/>
    <mergeCell ref="M12:Q12"/>
    <mergeCell ref="R10:V11"/>
    <mergeCell ref="M13:Q13"/>
    <mergeCell ref="M14:Q14"/>
    <mergeCell ref="M15:Q15"/>
    <mergeCell ref="B14:E14"/>
    <mergeCell ref="B15:E15"/>
    <mergeCell ref="F14:H14"/>
    <mergeCell ref="F15:H15"/>
    <mergeCell ref="I14:K14"/>
    <mergeCell ref="I15:K15"/>
    <mergeCell ref="B11:E11"/>
    <mergeCell ref="B12:E12"/>
    <mergeCell ref="B13:E13"/>
    <mergeCell ref="F10:H11"/>
    <mergeCell ref="F12:H12"/>
    <mergeCell ref="B10:E10"/>
    <mergeCell ref="L10:L11"/>
    <mergeCell ref="M10:Q11"/>
    <mergeCell ref="T8:V8"/>
    <mergeCell ref="M45:Q45"/>
    <mergeCell ref="R45:V45"/>
    <mergeCell ref="M36:Q36"/>
    <mergeCell ref="R36:V36"/>
    <mergeCell ref="B37:E37"/>
    <mergeCell ref="F37:H37"/>
    <mergeCell ref="I37:K37"/>
    <mergeCell ref="M37:Q37"/>
    <mergeCell ref="R37:V37"/>
    <mergeCell ref="B42:E42"/>
    <mergeCell ref="F42:H42"/>
    <mergeCell ref="I42:K42"/>
    <mergeCell ref="M42:Q42"/>
    <mergeCell ref="R42:V42"/>
    <mergeCell ref="B39:E39"/>
    <mergeCell ref="F39:H39"/>
    <mergeCell ref="I39:K39"/>
    <mergeCell ref="M39:Q39"/>
    <mergeCell ref="R39:V39"/>
    <mergeCell ref="B40:E40"/>
    <mergeCell ref="B43:E43"/>
    <mergeCell ref="F43:H43"/>
    <mergeCell ref="I43:K43"/>
    <mergeCell ref="M43:Q43"/>
    <mergeCell ref="B22:E22"/>
    <mergeCell ref="B23:E23"/>
    <mergeCell ref="F22:H22"/>
    <mergeCell ref="F23:H23"/>
    <mergeCell ref="I22:K22"/>
    <mergeCell ref="I23:K23"/>
    <mergeCell ref="M22:Q22"/>
    <mergeCell ref="M23:Q23"/>
    <mergeCell ref="R22:V22"/>
    <mergeCell ref="R23:V23"/>
    <mergeCell ref="I36:K36"/>
    <mergeCell ref="F13:H13"/>
    <mergeCell ref="I10:K11"/>
    <mergeCell ref="I12:K12"/>
    <mergeCell ref="I13:K13"/>
    <mergeCell ref="R16:V16"/>
    <mergeCell ref="R17:V17"/>
    <mergeCell ref="R18:V18"/>
    <mergeCell ref="R19:V19"/>
    <mergeCell ref="M24:Q24"/>
    <mergeCell ref="R24:V24"/>
    <mergeCell ref="M16:Q16"/>
    <mergeCell ref="M17:Q17"/>
    <mergeCell ref="M18:Q18"/>
    <mergeCell ref="M19:Q19"/>
    <mergeCell ref="R12:V12"/>
    <mergeCell ref="R13:V13"/>
    <mergeCell ref="R14:V14"/>
    <mergeCell ref="R15:V15"/>
    <mergeCell ref="R43:V43"/>
    <mergeCell ref="R38:V38"/>
    <mergeCell ref="B27:V27"/>
    <mergeCell ref="H29:O29"/>
    <mergeCell ref="G30:O30"/>
    <mergeCell ref="T31:V31"/>
    <mergeCell ref="B33:E33"/>
    <mergeCell ref="F33:H34"/>
    <mergeCell ref="I33:K34"/>
    <mergeCell ref="L33:L34"/>
    <mergeCell ref="M33:Q34"/>
    <mergeCell ref="R33:V34"/>
    <mergeCell ref="B34:E34"/>
    <mergeCell ref="B38:E38"/>
    <mergeCell ref="F38:H38"/>
    <mergeCell ref="I38:K38"/>
    <mergeCell ref="M38:Q38"/>
    <mergeCell ref="B35:E35"/>
    <mergeCell ref="F35:H35"/>
    <mergeCell ref="I35:K35"/>
    <mergeCell ref="M35:Q35"/>
    <mergeCell ref="R35:V35"/>
    <mergeCell ref="B36:E36"/>
    <mergeCell ref="F36:H36"/>
    <mergeCell ref="B46:E46"/>
    <mergeCell ref="F46:H46"/>
    <mergeCell ref="I46:K46"/>
    <mergeCell ref="M46:Q46"/>
    <mergeCell ref="R46:V46"/>
    <mergeCell ref="M47:Q47"/>
    <mergeCell ref="R47:V47"/>
    <mergeCell ref="F40:H40"/>
    <mergeCell ref="I40:K40"/>
    <mergeCell ref="M40:Q40"/>
    <mergeCell ref="R40:V40"/>
    <mergeCell ref="B41:E41"/>
    <mergeCell ref="F41:H41"/>
    <mergeCell ref="I41:K41"/>
    <mergeCell ref="M41:Q41"/>
    <mergeCell ref="R41:V41"/>
    <mergeCell ref="B44:E44"/>
    <mergeCell ref="F44:H44"/>
    <mergeCell ref="I44:K44"/>
    <mergeCell ref="M44:Q44"/>
    <mergeCell ref="R44:V44"/>
    <mergeCell ref="B45:E45"/>
    <mergeCell ref="F45:H45"/>
    <mergeCell ref="I45:K45"/>
  </mergeCells>
  <dataValidations count="1">
    <dataValidation type="list" allowBlank="1" showInputMessage="1" showErrorMessage="1" sqref="G1" xr:uid="{00000000-0002-0000-0700-000000000000}">
      <formula1>Publicadores</formula1>
    </dataValidation>
  </dataValidations>
  <printOptions horizontalCentered="1"/>
  <pageMargins left="0.25" right="0.25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BA327-EB39-4F13-90DD-7B536469BE01}">
  <sheetPr codeName="Hoja25"/>
  <dimension ref="A1:X5336"/>
  <sheetViews>
    <sheetView showGridLines="0" zoomScale="80" zoomScaleNormal="80" zoomScaleSheetLayoutView="100" workbookViewId="0">
      <selection activeCell="P3" sqref="P3"/>
    </sheetView>
  </sheetViews>
  <sheetFormatPr baseColWidth="10" defaultColWidth="0" defaultRowHeight="12.75" customHeight="1" x14ac:dyDescent="0.2"/>
  <cols>
    <col min="1" max="1" width="5.5" style="34" customWidth="1"/>
    <col min="2" max="2" width="2.5" customWidth="1"/>
    <col min="3" max="3" width="10.5" customWidth="1"/>
    <col min="4" max="4" width="2.5" customWidth="1"/>
    <col min="5" max="5" width="1.83203125" customWidth="1"/>
    <col min="6" max="6" width="6.33203125" customWidth="1"/>
    <col min="7" max="7" width="1.33203125" customWidth="1"/>
    <col min="8" max="8" width="6.6640625" customWidth="1"/>
    <col min="9" max="9" width="4.83203125" customWidth="1"/>
    <col min="10" max="10" width="2.5" customWidth="1"/>
    <col min="11" max="11" width="5.5" customWidth="1"/>
    <col min="12" max="12" width="14.33203125" customWidth="1"/>
    <col min="13" max="14" width="2.5" customWidth="1"/>
    <col min="15" max="15" width="9" customWidth="1"/>
    <col min="16" max="17" width="2.5" customWidth="1"/>
    <col min="18" max="18" width="8.5" customWidth="1"/>
    <col min="19" max="19" width="2" customWidth="1"/>
    <col min="20" max="20" width="4.1640625" customWidth="1"/>
    <col min="21" max="21" width="2.5" customWidth="1"/>
    <col min="22" max="22" width="17.1640625" customWidth="1"/>
    <col min="23" max="23" width="18.5" hidden="1" customWidth="1"/>
    <col min="24" max="24" width="4.6640625" customWidth="1"/>
    <col min="25" max="16384" width="9.33203125" hidden="1"/>
  </cols>
  <sheetData>
    <row r="1" spans="1:24" ht="24.75" customHeight="1" x14ac:dyDescent="0.2">
      <c r="A1" s="35">
        <v>1</v>
      </c>
      <c r="B1" s="256" t="s">
        <v>127</v>
      </c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X1" s="2"/>
    </row>
    <row r="2" spans="1:24" ht="17.25" customHeight="1" x14ac:dyDescent="0.2">
      <c r="A2" s="35"/>
      <c r="B2" s="120" t="s">
        <v>128</v>
      </c>
      <c r="D2" s="123">
        <f>IF(A1=0,0,INDEX(TblPublicadores[Nombre completo],A1))</f>
        <v>0</v>
      </c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5"/>
      <c r="X2" s="154">
        <f>IF(A1=0,0,INDEX(TblPublicadores[Nombre],A1))</f>
        <v>0</v>
      </c>
    </row>
    <row r="3" spans="1:24" ht="17.25" customHeight="1" x14ac:dyDescent="0.2">
      <c r="B3" s="120" t="s">
        <v>129</v>
      </c>
      <c r="D3" s="121"/>
      <c r="E3" s="121"/>
      <c r="F3" s="7"/>
      <c r="G3" s="7"/>
      <c r="H3" s="257">
        <f>IF(A1=0,"",INDEX(TblPublicadores[Fecha de nacimiento],A1))</f>
        <v>0</v>
      </c>
      <c r="I3" s="257"/>
      <c r="J3" s="257"/>
      <c r="K3" s="257"/>
      <c r="L3" s="257"/>
      <c r="M3" s="257"/>
      <c r="N3" s="257"/>
      <c r="O3" s="257"/>
      <c r="P3" s="128" t="str">
        <f>IF(INDEX(TblPublicadores[Sexo],A1)=Q3,"þ","¨")</f>
        <v>¨</v>
      </c>
      <c r="Q3" s="120" t="s">
        <v>75</v>
      </c>
      <c r="S3" s="12"/>
      <c r="T3" s="13"/>
      <c r="U3" s="128" t="str">
        <f>IF(INDEX(TblPublicadores[Sexo],A1)=V3,"þ","¨")</f>
        <v>¨</v>
      </c>
      <c r="V3" s="120" t="s">
        <v>79</v>
      </c>
      <c r="W3" s="12"/>
      <c r="X3" s="6"/>
    </row>
    <row r="4" spans="1:24" ht="17.25" customHeight="1" x14ac:dyDescent="0.2">
      <c r="B4" s="120" t="s">
        <v>130</v>
      </c>
      <c r="D4" s="122"/>
      <c r="E4" s="122"/>
      <c r="F4" s="7"/>
      <c r="G4" s="258" t="str">
        <f>IF(A1=0,"",IF(INDEX(TblPublicadores[Fecha de bautismo],A1)="", "",INDEX(TblPublicadores[Fecha de bautismo],A1)))</f>
        <v/>
      </c>
      <c r="H4" s="258"/>
      <c r="I4" s="258"/>
      <c r="J4" s="258"/>
      <c r="K4" s="258"/>
      <c r="L4" s="258"/>
      <c r="M4" s="258"/>
      <c r="N4" s="258"/>
      <c r="O4" s="258"/>
      <c r="P4" s="128" t="s">
        <v>137</v>
      </c>
      <c r="Q4" s="120" t="s">
        <v>131</v>
      </c>
      <c r="S4" s="12"/>
      <c r="T4" s="12"/>
      <c r="U4" s="128" t="s">
        <v>138</v>
      </c>
      <c r="V4" s="120" t="s">
        <v>61</v>
      </c>
      <c r="W4" s="12"/>
      <c r="X4" s="6"/>
    </row>
    <row r="5" spans="1:24" ht="28.5" customHeight="1" x14ac:dyDescent="0.2">
      <c r="B5" s="127" t="str">
        <f>IF(INDEX(TblPublicadores[Privilegio],A1)=C5,"þ","¨")</f>
        <v>¨</v>
      </c>
      <c r="C5" s="125" t="s">
        <v>76</v>
      </c>
      <c r="D5" s="127" t="str">
        <f>IF(INDEX(TblPublicadores[Privilegio],A1)=E5,"þ","¨")</f>
        <v>¨</v>
      </c>
      <c r="E5" s="125" t="s">
        <v>81</v>
      </c>
      <c r="F5" s="7"/>
      <c r="G5" s="7"/>
      <c r="H5" s="5"/>
      <c r="I5" s="10"/>
      <c r="J5" s="127" t="str">
        <f>IF(INDEX(TblPublicadores[Tipo Publicador],A1)=K5,"þ","¨")</f>
        <v>¨</v>
      </c>
      <c r="K5" s="125" t="s">
        <v>77</v>
      </c>
      <c r="L5" s="5"/>
      <c r="M5" s="5"/>
      <c r="N5" s="127" t="str">
        <f>IF(INDEX(TblPublicadores[Tipo Publicador],A1)=O5,"þ","¨")</f>
        <v>¨</v>
      </c>
      <c r="O5" s="125" t="s">
        <v>132</v>
      </c>
      <c r="P5" s="126"/>
      <c r="Q5" s="126"/>
      <c r="R5" s="9"/>
      <c r="S5" s="127" t="str">
        <f>IF(INDEX(TblPublicadores[Tipo Publicador],A1)=T5,"þ","¨")</f>
        <v>¨</v>
      </c>
      <c r="T5" s="259" t="s">
        <v>133</v>
      </c>
      <c r="U5" s="259"/>
      <c r="V5" s="259"/>
      <c r="W5" s="13"/>
      <c r="X5" s="6"/>
    </row>
    <row r="6" spans="1:24" ht="4.5" customHeight="1" thickBot="1" x14ac:dyDescent="0.25">
      <c r="B6" s="8"/>
      <c r="C6" s="7"/>
      <c r="D6" s="8"/>
      <c r="E6" s="7"/>
      <c r="F6" s="7"/>
      <c r="G6" s="7"/>
      <c r="H6" s="5"/>
      <c r="I6" s="10"/>
      <c r="J6" s="8"/>
      <c r="K6" s="5"/>
      <c r="L6" s="5"/>
      <c r="M6" s="5"/>
      <c r="N6" s="7"/>
      <c r="O6" s="5"/>
      <c r="P6" s="8"/>
      <c r="Q6" s="8"/>
      <c r="R6" s="9"/>
      <c r="S6" s="9"/>
      <c r="T6" s="7"/>
      <c r="U6" s="8"/>
      <c r="V6" s="9"/>
      <c r="W6" s="9"/>
      <c r="X6" s="6"/>
    </row>
    <row r="7" spans="1:24" ht="26.25" customHeight="1" x14ac:dyDescent="0.25">
      <c r="B7" s="260" t="s">
        <v>17</v>
      </c>
      <c r="C7" s="261"/>
      <c r="D7" s="261"/>
      <c r="E7" s="261"/>
      <c r="F7" s="262" t="s">
        <v>134</v>
      </c>
      <c r="G7" s="262"/>
      <c r="H7" s="262"/>
      <c r="I7" s="262" t="s">
        <v>12</v>
      </c>
      <c r="J7" s="262"/>
      <c r="K7" s="262"/>
      <c r="L7" s="262" t="s">
        <v>105</v>
      </c>
      <c r="M7" s="236" t="s">
        <v>135</v>
      </c>
      <c r="N7" s="236"/>
      <c r="O7" s="236"/>
      <c r="P7" s="236"/>
      <c r="Q7" s="236"/>
      <c r="R7" s="236" t="s">
        <v>101</v>
      </c>
      <c r="S7" s="236"/>
      <c r="T7" s="236"/>
      <c r="U7" s="236"/>
      <c r="V7" s="237"/>
      <c r="W7" s="14"/>
      <c r="X7" s="3"/>
    </row>
    <row r="8" spans="1:24" ht="28.5" customHeight="1" x14ac:dyDescent="0.2">
      <c r="B8" s="240">
        <v>45292</v>
      </c>
      <c r="C8" s="241"/>
      <c r="D8" s="241"/>
      <c r="E8" s="242"/>
      <c r="F8" s="263"/>
      <c r="G8" s="263"/>
      <c r="H8" s="263"/>
      <c r="I8" s="263"/>
      <c r="J8" s="263"/>
      <c r="K8" s="263"/>
      <c r="L8" s="263"/>
      <c r="M8" s="238"/>
      <c r="N8" s="238"/>
      <c r="O8" s="238"/>
      <c r="P8" s="238"/>
      <c r="Q8" s="238"/>
      <c r="R8" s="238"/>
      <c r="S8" s="238"/>
      <c r="T8" s="238"/>
      <c r="U8" s="238"/>
      <c r="V8" s="239"/>
      <c r="W8" s="14"/>
      <c r="X8" s="3"/>
    </row>
    <row r="9" spans="1:24" ht="17.25" customHeight="1" x14ac:dyDescent="0.2">
      <c r="A9" s="34">
        <f>EDATE(B8,-4)</f>
        <v>45170</v>
      </c>
      <c r="B9" s="243" t="str">
        <f>PROPER(TEXT(A9, "mmmm"))</f>
        <v>Septiembre</v>
      </c>
      <c r="C9" s="244"/>
      <c r="D9" s="244" t="str">
        <f>PROPER(TEXT(C9, "mmmm"))</f>
        <v>Enero</v>
      </c>
      <c r="E9" s="244"/>
      <c r="F9" s="281" t="str">
        <f>IFERROR(IF(VLOOKUP($X2&amp;"-"&amp;TEXT($A9,"mmm-aaaa"),Informes!$A:$P,COLUMN(Informes!H$1),FALSE),"þ","¨"),"¨")</f>
        <v>¨</v>
      </c>
      <c r="G9" s="281"/>
      <c r="H9" s="281"/>
      <c r="I9" s="248" t="str">
        <f>IFERROR(IF(ISBLANK(
VLOOKUP($X2&amp;"-"&amp;TEXT($A9,"mmm-aaaa"),Informes!$A:$P,COLUMN(Informes!I$1),FALSE)), "",
VLOOKUP($X2&amp;"-"&amp;TEXT($A9,"mmm-aaaa"),Informes!$A:$P,COLUMN(Informes!I$1),FALSE)), "")</f>
        <v/>
      </c>
      <c r="J9" s="248"/>
      <c r="K9" s="248"/>
      <c r="L9" s="173" t="str">
        <f>IFERROR(IF($X9=$L$7,"þ","¨"),"¨")</f>
        <v>¨</v>
      </c>
      <c r="M9" s="248" t="str">
        <f>IFERROR(IF(OR($X9=$L$7,$X9=$K$5,$X9=$O$5,$X9=$T$5),IF(ISBLANK(
VLOOKUP($X2&amp;"-"&amp;TEXT($A9,"mmm-aaaa"),Informes!$A:$P,COLUMN(Informes!J$1),FALSE)), "",
VLOOKUP($X2&amp;"-"&amp;TEXT($A9,"mmm-aaaa"),Informes!$A:$P,COLUMN(Informes!J$1),FALSE)), ""), "")</f>
        <v/>
      </c>
      <c r="N9" s="248"/>
      <c r="O9" s="248"/>
      <c r="P9" s="248"/>
      <c r="Q9" s="248"/>
      <c r="R9" s="284" t="str">
        <f t="shared" ref="R9:R20" si="0">IF(W9=0, "", W9)</f>
        <v/>
      </c>
      <c r="S9" s="284"/>
      <c r="T9" s="284"/>
      <c r="U9" s="284"/>
      <c r="V9" s="285"/>
      <c r="W9" s="4" t="str">
        <f>IFERROR(VLOOKUP($X2&amp;"-"&amp;TEXT($A9,"mmm-aaaa"),Informes!$A:$P,COLUMN(Informes!K$1),FALSE), "")</f>
        <v/>
      </c>
      <c r="X9" s="34" t="str">
        <f>IFERROR(VLOOKUP($X2&amp;"-"&amp;TEXT($A9,"mmm-aaaa"),Informes!$A:$P,COLUMN(Informes!C$1),FALSE), "")</f>
        <v/>
      </c>
    </row>
    <row r="10" spans="1:24" ht="17.25" customHeight="1" x14ac:dyDescent="0.2">
      <c r="A10" s="34">
        <f>EDATE(A9,1)</f>
        <v>45200</v>
      </c>
      <c r="B10" s="243" t="str">
        <f t="shared" ref="B10:D20" si="1">PROPER(TEXT(A10, "mmmm"))</f>
        <v>Octubre</v>
      </c>
      <c r="C10" s="244"/>
      <c r="D10" s="244" t="str">
        <f t="shared" si="1"/>
        <v>Enero</v>
      </c>
      <c r="E10" s="244"/>
      <c r="F10" s="281" t="str">
        <f>IFERROR(IF(VLOOKUP($X2&amp;"-"&amp;TEXT($A10,"mmm-aaaa"),Informes!$A:$P,COLUMN(Informes!H$1),FALSE),"þ","¨"),"¨")</f>
        <v>¨</v>
      </c>
      <c r="G10" s="281"/>
      <c r="H10" s="281"/>
      <c r="I10" s="248" t="str">
        <f>IFERROR(IF(ISBLANK(
VLOOKUP($X2&amp;"-"&amp;TEXT($A10,"mmm-aaaa"),Informes!$A:$P,COLUMN(Informes!I$1),FALSE)), "",
VLOOKUP($X2&amp;"-"&amp;TEXT($A10,"mmm-aaaa"),Informes!$A:$P,COLUMN(Informes!I$1),FALSE)), "")</f>
        <v/>
      </c>
      <c r="J10" s="248"/>
      <c r="K10" s="248"/>
      <c r="L10" s="173" t="str">
        <f t="shared" ref="L10:L20" si="2">IFERROR(IF($X10=$L$7,"þ","¨"),"¨")</f>
        <v>¨</v>
      </c>
      <c r="M10" s="248" t="str">
        <f>IFERROR(IF(OR($X10=$L$7,$X10=$K$5,$X10=$O$5,$X10=$T$5),IF(ISBLANK(
VLOOKUP($X2&amp;"-"&amp;TEXT($A10,"mmm-aaaa"),Informes!$A:$P,COLUMN(Informes!J$1),FALSE)), "",
VLOOKUP($X2&amp;"-"&amp;TEXT($A10,"mmm-aaaa"),Informes!$A:$P,COLUMN(Informes!J$1),FALSE)), ""), "")</f>
        <v/>
      </c>
      <c r="N10" s="248"/>
      <c r="O10" s="248"/>
      <c r="P10" s="248"/>
      <c r="Q10" s="248"/>
      <c r="R10" s="284" t="str">
        <f t="shared" si="0"/>
        <v/>
      </c>
      <c r="S10" s="284"/>
      <c r="T10" s="284"/>
      <c r="U10" s="284"/>
      <c r="V10" s="285"/>
      <c r="W10" s="4" t="str">
        <f>IFERROR(VLOOKUP($X2&amp;"-"&amp;TEXT($A10,"mmm-aaaa"),Informes!$A:$P,COLUMN(Informes!K$1),FALSE), "")</f>
        <v/>
      </c>
      <c r="X10" s="34" t="str">
        <f>IFERROR(VLOOKUP($X2&amp;"-"&amp;TEXT($A10,"mmm-aaaa"),Informes!$A:$P,COLUMN(Informes!C$1),FALSE), "")</f>
        <v/>
      </c>
    </row>
    <row r="11" spans="1:24" ht="17.25" customHeight="1" x14ac:dyDescent="0.2">
      <c r="A11" s="34">
        <f t="shared" ref="A11:A20" si="3">EDATE(A10,1)</f>
        <v>45231</v>
      </c>
      <c r="B11" s="243" t="str">
        <f t="shared" si="1"/>
        <v>Noviembre</v>
      </c>
      <c r="C11" s="244"/>
      <c r="D11" s="244" t="str">
        <f t="shared" si="1"/>
        <v>Enero</v>
      </c>
      <c r="E11" s="244"/>
      <c r="F11" s="281" t="str">
        <f>IFERROR(IF(VLOOKUP($X2&amp;"-"&amp;TEXT($A11,"mmm-aaaa"),Informes!$A:$P,COLUMN(Informes!H$1),FALSE),"þ","¨"),"¨")</f>
        <v>¨</v>
      </c>
      <c r="G11" s="281"/>
      <c r="H11" s="281"/>
      <c r="I11" s="248" t="str">
        <f>IFERROR(IF(ISBLANK(
VLOOKUP($X2&amp;"-"&amp;TEXT($A11,"mmm-aaaa"),Informes!$A:$P,COLUMN(Informes!I$1),FALSE)), "",
VLOOKUP($X2&amp;"-"&amp;TEXT($A11,"mmm-aaaa"),Informes!$A:$P,COLUMN(Informes!I$1),FALSE)), "")</f>
        <v/>
      </c>
      <c r="J11" s="248"/>
      <c r="K11" s="248"/>
      <c r="L11" s="173" t="str">
        <f t="shared" si="2"/>
        <v>¨</v>
      </c>
      <c r="M11" s="248" t="str">
        <f>IFERROR(IF(OR($X11=$L$7,$X11=$K$5,$X11=$O$5,$X11=$T$5),IF(ISBLANK(
VLOOKUP($X2&amp;"-"&amp;TEXT($A11,"mmm-aaaa"),Informes!$A:$P,COLUMN(Informes!J$1),FALSE)), "",
VLOOKUP($X2&amp;"-"&amp;TEXT($A11,"mmm-aaaa"),Informes!$A:$P,COLUMN(Informes!J$1),FALSE)), ""), "")</f>
        <v/>
      </c>
      <c r="N11" s="248"/>
      <c r="O11" s="248"/>
      <c r="P11" s="248"/>
      <c r="Q11" s="248"/>
      <c r="R11" s="284" t="str">
        <f t="shared" si="0"/>
        <v/>
      </c>
      <c r="S11" s="284"/>
      <c r="T11" s="284"/>
      <c r="U11" s="284"/>
      <c r="V11" s="285"/>
      <c r="W11" s="4" t="str">
        <f>IFERROR(VLOOKUP($X2&amp;"-"&amp;TEXT($A11,"mmm-aaaa"),Informes!$A:$P,COLUMN(Informes!K$1),FALSE), "")</f>
        <v/>
      </c>
      <c r="X11" s="34" t="str">
        <f>IFERROR(VLOOKUP($X2&amp;"-"&amp;TEXT($A11,"mmm-aaaa"),Informes!$A:$P,COLUMN(Informes!C$1),FALSE), "")</f>
        <v/>
      </c>
    </row>
    <row r="12" spans="1:24" ht="17.25" customHeight="1" x14ac:dyDescent="0.2">
      <c r="A12" s="34">
        <f t="shared" si="3"/>
        <v>45261</v>
      </c>
      <c r="B12" s="243" t="str">
        <f t="shared" si="1"/>
        <v>Diciembre</v>
      </c>
      <c r="C12" s="244"/>
      <c r="D12" s="244" t="str">
        <f t="shared" si="1"/>
        <v>Enero</v>
      </c>
      <c r="E12" s="244"/>
      <c r="F12" s="281" t="str">
        <f>IFERROR(IF(VLOOKUP($X2&amp;"-"&amp;TEXT($A12,"mmm-aaaa"),Informes!$A:$P,COLUMN(Informes!H$1),FALSE),"þ","¨"),"¨")</f>
        <v>¨</v>
      </c>
      <c r="G12" s="281"/>
      <c r="H12" s="281"/>
      <c r="I12" s="248" t="str">
        <f>IFERROR(IF(ISBLANK(
VLOOKUP($X2&amp;"-"&amp;TEXT($A12,"mmm-aaaa"),Informes!$A:$P,COLUMN(Informes!I$1),FALSE)), "",
VLOOKUP($X2&amp;"-"&amp;TEXT($A12,"mmm-aaaa"),Informes!$A:$P,COLUMN(Informes!I$1),FALSE)), "")</f>
        <v/>
      </c>
      <c r="J12" s="248"/>
      <c r="K12" s="248"/>
      <c r="L12" s="173" t="str">
        <f t="shared" si="2"/>
        <v>¨</v>
      </c>
      <c r="M12" s="248" t="str">
        <f>IFERROR(IF(OR($X12=$L$7,$X12=$K$5,$X12=$O$5,$X12=$T$5),IF(ISBLANK(
VLOOKUP($X2&amp;"-"&amp;TEXT($A12,"mmm-aaaa"),Informes!$A:$P,COLUMN(Informes!J$1),FALSE)), "",
VLOOKUP($X2&amp;"-"&amp;TEXT($A12,"mmm-aaaa"),Informes!$A:$P,COLUMN(Informes!J$1),FALSE)), ""), "")</f>
        <v/>
      </c>
      <c r="N12" s="248"/>
      <c r="O12" s="248"/>
      <c r="P12" s="248"/>
      <c r="Q12" s="248"/>
      <c r="R12" s="284" t="str">
        <f t="shared" si="0"/>
        <v/>
      </c>
      <c r="S12" s="284"/>
      <c r="T12" s="284"/>
      <c r="U12" s="284"/>
      <c r="V12" s="285"/>
      <c r="W12" s="4" t="str">
        <f>IFERROR(VLOOKUP($X2&amp;"-"&amp;TEXT($A12,"mmm-aaaa"),Informes!$A:$P,COLUMN(Informes!K$1),FALSE), "")</f>
        <v/>
      </c>
      <c r="X12" s="34" t="str">
        <f>IFERROR(VLOOKUP($X2&amp;"-"&amp;TEXT($A12,"mmm-aaaa"),Informes!$A:$P,COLUMN(Informes!C$1),FALSE), "")</f>
        <v/>
      </c>
    </row>
    <row r="13" spans="1:24" ht="17.25" customHeight="1" x14ac:dyDescent="0.2">
      <c r="A13" s="34">
        <f t="shared" si="3"/>
        <v>45292</v>
      </c>
      <c r="B13" s="243" t="str">
        <f t="shared" si="1"/>
        <v>Enero</v>
      </c>
      <c r="C13" s="244"/>
      <c r="D13" s="244" t="str">
        <f t="shared" si="1"/>
        <v>Enero</v>
      </c>
      <c r="E13" s="244"/>
      <c r="F13" s="281" t="str">
        <f>IFERROR(IF(VLOOKUP($X2&amp;"-"&amp;TEXT($A13,"mmm-aaaa"),Informes!$A:$P,COLUMN(Informes!H$1),FALSE),"þ","¨"),"¨")</f>
        <v>¨</v>
      </c>
      <c r="G13" s="281"/>
      <c r="H13" s="281"/>
      <c r="I13" s="248" t="str">
        <f>IFERROR(IF(ISBLANK(
VLOOKUP($X2&amp;"-"&amp;TEXT($A13,"mmm-aaaa"),Informes!$A:$P,COLUMN(Informes!I$1),FALSE)), "",
VLOOKUP($X2&amp;"-"&amp;TEXT($A13,"mmm-aaaa"),Informes!$A:$P,COLUMN(Informes!I$1),FALSE)), "")</f>
        <v/>
      </c>
      <c r="J13" s="248"/>
      <c r="K13" s="248"/>
      <c r="L13" s="173" t="str">
        <f t="shared" si="2"/>
        <v>¨</v>
      </c>
      <c r="M13" s="248" t="str">
        <f>IFERROR(IF(OR($X13=$L$7,$X13=$K$5,$X13=$O$5,$X13=$T$5),IF(ISBLANK(
VLOOKUP($X2&amp;"-"&amp;TEXT($A13,"mmm-aaaa"),Informes!$A:$P,COLUMN(Informes!J$1),FALSE)), "",
VLOOKUP($X2&amp;"-"&amp;TEXT($A13,"mmm-aaaa"),Informes!$A:$P,COLUMN(Informes!J$1),FALSE)), ""), "")</f>
        <v/>
      </c>
      <c r="N13" s="248"/>
      <c r="O13" s="248"/>
      <c r="P13" s="248"/>
      <c r="Q13" s="248"/>
      <c r="R13" s="284" t="str">
        <f t="shared" si="0"/>
        <v/>
      </c>
      <c r="S13" s="284"/>
      <c r="T13" s="284"/>
      <c r="U13" s="284"/>
      <c r="V13" s="285"/>
      <c r="W13" s="4" t="str">
        <f>IFERROR(VLOOKUP($X2&amp;"-"&amp;TEXT($A13,"mmm-aaaa"),Informes!$A:$P,COLUMN(Informes!K$1),FALSE), "")</f>
        <v/>
      </c>
      <c r="X13" s="34" t="str">
        <f>IFERROR(VLOOKUP($X2&amp;"-"&amp;TEXT($A13,"mmm-aaaa"),Informes!$A:$P,COLUMN(Informes!C$1),FALSE), "")</f>
        <v/>
      </c>
    </row>
    <row r="14" spans="1:24" ht="17.25" customHeight="1" x14ac:dyDescent="0.2">
      <c r="A14" s="34">
        <f t="shared" si="3"/>
        <v>45323</v>
      </c>
      <c r="B14" s="243" t="str">
        <f t="shared" si="1"/>
        <v>Febrero</v>
      </c>
      <c r="C14" s="244"/>
      <c r="D14" s="244" t="str">
        <f t="shared" si="1"/>
        <v>Enero</v>
      </c>
      <c r="E14" s="244"/>
      <c r="F14" s="281" t="str">
        <f>IFERROR(IF(VLOOKUP($X2&amp;"-"&amp;TEXT($A14,"mmm-aaaa"),Informes!$A:$P,COLUMN(Informes!H$1),FALSE),"þ","¨"),"¨")</f>
        <v>¨</v>
      </c>
      <c r="G14" s="281"/>
      <c r="H14" s="281"/>
      <c r="I14" s="248" t="str">
        <f>IFERROR(IF(ISBLANK(
VLOOKUP($X2&amp;"-"&amp;TEXT($A14,"mmm-aaaa"),Informes!$A:$P,COLUMN(Informes!I$1),FALSE)), "",
VLOOKUP($X2&amp;"-"&amp;TEXT($A14,"mmm-aaaa"),Informes!$A:$P,COLUMN(Informes!I$1),FALSE)), "")</f>
        <v/>
      </c>
      <c r="J14" s="248"/>
      <c r="K14" s="248"/>
      <c r="L14" s="173" t="str">
        <f t="shared" si="2"/>
        <v>¨</v>
      </c>
      <c r="M14" s="248" t="str">
        <f>IFERROR(IF(OR($X14=$L$7,$X14=$K$5,$X14=$O$5,$X14=$T$5),IF(ISBLANK(
VLOOKUP($X2&amp;"-"&amp;TEXT($A14,"mmm-aaaa"),Informes!$A:$P,COLUMN(Informes!J$1),FALSE)), "",
VLOOKUP($X2&amp;"-"&amp;TEXT($A14,"mmm-aaaa"),Informes!$A:$P,COLUMN(Informes!J$1),FALSE)), ""), "")</f>
        <v/>
      </c>
      <c r="N14" s="248"/>
      <c r="O14" s="248"/>
      <c r="P14" s="248"/>
      <c r="Q14" s="248"/>
      <c r="R14" s="284" t="str">
        <f t="shared" si="0"/>
        <v/>
      </c>
      <c r="S14" s="284"/>
      <c r="T14" s="284"/>
      <c r="U14" s="284"/>
      <c r="V14" s="285"/>
      <c r="W14" s="4" t="str">
        <f>IFERROR(VLOOKUP($X2&amp;"-"&amp;TEXT($A14,"mmm-aaaa"),Informes!$A:$P,COLUMN(Informes!K$1),FALSE), "")</f>
        <v/>
      </c>
      <c r="X14" s="34" t="str">
        <f>IFERROR(VLOOKUP($X2&amp;"-"&amp;TEXT($A14,"mmm-aaaa"),Informes!$A:$P,COLUMN(Informes!C$1),FALSE), "")</f>
        <v/>
      </c>
    </row>
    <row r="15" spans="1:24" ht="17.25" customHeight="1" x14ac:dyDescent="0.2">
      <c r="A15" s="34">
        <f t="shared" si="3"/>
        <v>45352</v>
      </c>
      <c r="B15" s="243" t="str">
        <f t="shared" si="1"/>
        <v>Marzo</v>
      </c>
      <c r="C15" s="244"/>
      <c r="D15" s="244" t="str">
        <f t="shared" si="1"/>
        <v>Enero</v>
      </c>
      <c r="E15" s="244"/>
      <c r="F15" s="281" t="str">
        <f>IFERROR(IF(VLOOKUP($X2&amp;"-"&amp;TEXT($A15,"mmm-aaaa"),Informes!$A:$P,COLUMN(Informes!H$1),FALSE),"þ","¨"),"¨")</f>
        <v>¨</v>
      </c>
      <c r="G15" s="281"/>
      <c r="H15" s="281"/>
      <c r="I15" s="248" t="str">
        <f>IFERROR(IF(ISBLANK(
VLOOKUP($X2&amp;"-"&amp;TEXT($A15,"mmm-aaaa"),Informes!$A:$P,COLUMN(Informes!I$1),FALSE)), "",
VLOOKUP($X2&amp;"-"&amp;TEXT($A15,"mmm-aaaa"),Informes!$A:$P,COLUMN(Informes!I$1),FALSE)), "")</f>
        <v/>
      </c>
      <c r="J15" s="248"/>
      <c r="K15" s="248"/>
      <c r="L15" s="173" t="str">
        <f t="shared" si="2"/>
        <v>¨</v>
      </c>
      <c r="M15" s="248" t="str">
        <f>IFERROR(IF(OR($X15=$L$7,$X15=$K$5,$X15=$O$5,$X15=$T$5),IF(ISBLANK(
VLOOKUP($X2&amp;"-"&amp;TEXT($A15,"mmm-aaaa"),Informes!$A:$P,COLUMN(Informes!J$1),FALSE)), "",
VLOOKUP($X2&amp;"-"&amp;TEXT($A15,"mmm-aaaa"),Informes!$A:$P,COLUMN(Informes!J$1),FALSE)), ""), "")</f>
        <v/>
      </c>
      <c r="N15" s="248"/>
      <c r="O15" s="248"/>
      <c r="P15" s="248"/>
      <c r="Q15" s="248"/>
      <c r="R15" s="284" t="str">
        <f t="shared" si="0"/>
        <v/>
      </c>
      <c r="S15" s="284"/>
      <c r="T15" s="284"/>
      <c r="U15" s="284"/>
      <c r="V15" s="285"/>
      <c r="W15" s="4" t="str">
        <f>IFERROR(VLOOKUP($X2&amp;"-"&amp;TEXT($A15,"mmm-aaaa"),Informes!$A:$P,COLUMN(Informes!K$1),FALSE), "")</f>
        <v/>
      </c>
      <c r="X15" s="34" t="str">
        <f>IFERROR(VLOOKUP($X2&amp;"-"&amp;TEXT($A15,"mmm-aaaa"),Informes!$A:$P,COLUMN(Informes!C$1),FALSE), "")</f>
        <v/>
      </c>
    </row>
    <row r="16" spans="1:24" ht="17.25" customHeight="1" x14ac:dyDescent="0.2">
      <c r="A16" s="34">
        <f t="shared" si="3"/>
        <v>45383</v>
      </c>
      <c r="B16" s="243" t="str">
        <f t="shared" si="1"/>
        <v>Abril</v>
      </c>
      <c r="C16" s="244"/>
      <c r="D16" s="244" t="str">
        <f t="shared" si="1"/>
        <v>Enero</v>
      </c>
      <c r="E16" s="244"/>
      <c r="F16" s="281" t="str">
        <f>IFERROR(IF(VLOOKUP($X2&amp;"-"&amp;TEXT($A16,"mmm-aaaa"),Informes!$A:$P,COLUMN(Informes!H$1),FALSE),"þ","¨"),"¨")</f>
        <v>¨</v>
      </c>
      <c r="G16" s="281"/>
      <c r="H16" s="281"/>
      <c r="I16" s="248" t="str">
        <f>IFERROR(IF(ISBLANK(
VLOOKUP($X2&amp;"-"&amp;TEXT($A16,"mmm-aaaa"),Informes!$A:$P,COLUMN(Informes!I$1),FALSE)), "",
VLOOKUP($X2&amp;"-"&amp;TEXT($A16,"mmm-aaaa"),Informes!$A:$P,COLUMN(Informes!I$1),FALSE)), "")</f>
        <v/>
      </c>
      <c r="J16" s="248"/>
      <c r="K16" s="248"/>
      <c r="L16" s="173" t="str">
        <f t="shared" si="2"/>
        <v>¨</v>
      </c>
      <c r="M16" s="248" t="str">
        <f>IFERROR(IF(OR($X16=$L$7,$X16=$K$5,$X16=$O$5,$X16=$T$5),IF(ISBLANK(
VLOOKUP($X2&amp;"-"&amp;TEXT($A16,"mmm-aaaa"),Informes!$A:$P,COLUMN(Informes!J$1),FALSE)), "",
VLOOKUP($X2&amp;"-"&amp;TEXT($A16,"mmm-aaaa"),Informes!$A:$P,COLUMN(Informes!J$1),FALSE)), ""), "")</f>
        <v/>
      </c>
      <c r="N16" s="248"/>
      <c r="O16" s="248"/>
      <c r="P16" s="248"/>
      <c r="Q16" s="248"/>
      <c r="R16" s="284" t="str">
        <f t="shared" si="0"/>
        <v/>
      </c>
      <c r="S16" s="284"/>
      <c r="T16" s="284"/>
      <c r="U16" s="284"/>
      <c r="V16" s="285"/>
      <c r="W16" s="4" t="str">
        <f>IFERROR(VLOOKUP($X2&amp;"-"&amp;TEXT($A16,"mmm-aaaa"),Informes!$A:$P,COLUMN(Informes!K$1),FALSE), "")</f>
        <v/>
      </c>
      <c r="X16" s="34" t="str">
        <f>IFERROR(VLOOKUP($X2&amp;"-"&amp;TEXT($A16,"mmm-aaaa"),Informes!$A:$P,COLUMN(Informes!C$1),FALSE), "")</f>
        <v/>
      </c>
    </row>
    <row r="17" spans="1:24" ht="17.25" customHeight="1" x14ac:dyDescent="0.2">
      <c r="A17" s="34">
        <f t="shared" si="3"/>
        <v>45413</v>
      </c>
      <c r="B17" s="243" t="str">
        <f t="shared" si="1"/>
        <v>Mayo</v>
      </c>
      <c r="C17" s="244"/>
      <c r="D17" s="244" t="str">
        <f t="shared" si="1"/>
        <v>Enero</v>
      </c>
      <c r="E17" s="244"/>
      <c r="F17" s="281" t="str">
        <f>IFERROR(IF(VLOOKUP($X2&amp;"-"&amp;TEXT($A17,"mmm-aaaa"),Informes!$A:$P,COLUMN(Informes!H$1),FALSE),"þ","¨"),"¨")</f>
        <v>¨</v>
      </c>
      <c r="G17" s="281"/>
      <c r="H17" s="281"/>
      <c r="I17" s="248" t="str">
        <f>IFERROR(IF(ISBLANK(
VLOOKUP($X2&amp;"-"&amp;TEXT($A17,"mmm-aaaa"),Informes!$A:$P,COLUMN(Informes!I$1),FALSE)), "",
VLOOKUP($X2&amp;"-"&amp;TEXT($A17,"mmm-aaaa"),Informes!$A:$P,COLUMN(Informes!I$1),FALSE)), "")</f>
        <v/>
      </c>
      <c r="J17" s="248"/>
      <c r="K17" s="248"/>
      <c r="L17" s="173" t="str">
        <f t="shared" si="2"/>
        <v>¨</v>
      </c>
      <c r="M17" s="248" t="str">
        <f>IFERROR(IF(OR($X17=$L$7,$X17=$K$5,$X17=$O$5,$X17=$T$5),IF(ISBLANK(
VLOOKUP($X2&amp;"-"&amp;TEXT($A17,"mmm-aaaa"),Informes!$A:$P,COLUMN(Informes!J$1),FALSE)), "",
VLOOKUP($X2&amp;"-"&amp;TEXT($A17,"mmm-aaaa"),Informes!$A:$P,COLUMN(Informes!J$1),FALSE)), ""), "")</f>
        <v/>
      </c>
      <c r="N17" s="248"/>
      <c r="O17" s="248"/>
      <c r="P17" s="248"/>
      <c r="Q17" s="248"/>
      <c r="R17" s="284" t="str">
        <f t="shared" si="0"/>
        <v/>
      </c>
      <c r="S17" s="284"/>
      <c r="T17" s="284"/>
      <c r="U17" s="284"/>
      <c r="V17" s="285"/>
      <c r="W17" s="4" t="str">
        <f>IFERROR(VLOOKUP($X2&amp;"-"&amp;TEXT($A17,"mmm-aaaa"),Informes!$A:$P,COLUMN(Informes!K$1),FALSE), "")</f>
        <v/>
      </c>
      <c r="X17" s="34" t="str">
        <f>IFERROR(VLOOKUP($X2&amp;"-"&amp;TEXT($A17,"mmm-aaaa"),Informes!$A:$P,COLUMN(Informes!C$1),FALSE), "")</f>
        <v/>
      </c>
    </row>
    <row r="18" spans="1:24" ht="17.25" customHeight="1" x14ac:dyDescent="0.2">
      <c r="A18" s="34">
        <f t="shared" si="3"/>
        <v>45444</v>
      </c>
      <c r="B18" s="243" t="str">
        <f t="shared" si="1"/>
        <v>Junio</v>
      </c>
      <c r="C18" s="244"/>
      <c r="D18" s="244" t="str">
        <f t="shared" si="1"/>
        <v>Enero</v>
      </c>
      <c r="E18" s="244"/>
      <c r="F18" s="281" t="str">
        <f>IFERROR(IF(VLOOKUP($X2&amp;"-"&amp;TEXT($A18,"mmm-aaaa"),Informes!$A:$P,COLUMN(Informes!H$1),FALSE),"þ","¨"),"¨")</f>
        <v>¨</v>
      </c>
      <c r="G18" s="281"/>
      <c r="H18" s="281"/>
      <c r="I18" s="248" t="str">
        <f>IFERROR(IF(ISBLANK(
VLOOKUP($X2&amp;"-"&amp;TEXT($A18,"mmm-aaaa"),Informes!$A:$P,COLUMN(Informes!I$1),FALSE)), "",
VLOOKUP($X2&amp;"-"&amp;TEXT($A18,"mmm-aaaa"),Informes!$A:$P,COLUMN(Informes!I$1),FALSE)), "")</f>
        <v/>
      </c>
      <c r="J18" s="248"/>
      <c r="K18" s="248"/>
      <c r="L18" s="173" t="str">
        <f t="shared" si="2"/>
        <v>¨</v>
      </c>
      <c r="M18" s="248" t="str">
        <f>IFERROR(IF(OR($X18=$L$7,$X18=$K$5,$X18=$O$5,$X18=$T$5),IF(ISBLANK(
VLOOKUP($X2&amp;"-"&amp;TEXT($A18,"mmm-aaaa"),Informes!$A:$P,COLUMN(Informes!J$1),FALSE)), "",
VLOOKUP($X2&amp;"-"&amp;TEXT($A18,"mmm-aaaa"),Informes!$A:$P,COLUMN(Informes!J$1),FALSE)), ""), "")</f>
        <v/>
      </c>
      <c r="N18" s="248"/>
      <c r="O18" s="248"/>
      <c r="P18" s="248"/>
      <c r="Q18" s="248"/>
      <c r="R18" s="284" t="str">
        <f t="shared" si="0"/>
        <v/>
      </c>
      <c r="S18" s="284"/>
      <c r="T18" s="284"/>
      <c r="U18" s="284"/>
      <c r="V18" s="285"/>
      <c r="W18" s="4" t="str">
        <f>IFERROR(VLOOKUP($X2&amp;"-"&amp;TEXT($A18,"mmm-aaaa"),Informes!$A:$P,COLUMN(Informes!K$1),FALSE), "")</f>
        <v/>
      </c>
      <c r="X18" s="34" t="str">
        <f>IFERROR(VLOOKUP($X2&amp;"-"&amp;TEXT($A18,"mmm-aaaa"),Informes!$A:$P,COLUMN(Informes!C$1),FALSE), "")</f>
        <v/>
      </c>
    </row>
    <row r="19" spans="1:24" ht="17.25" customHeight="1" x14ac:dyDescent="0.2">
      <c r="A19" s="34">
        <f t="shared" si="3"/>
        <v>45474</v>
      </c>
      <c r="B19" s="243" t="str">
        <f t="shared" si="1"/>
        <v>Julio</v>
      </c>
      <c r="C19" s="244"/>
      <c r="D19" s="244" t="str">
        <f t="shared" si="1"/>
        <v>Enero</v>
      </c>
      <c r="E19" s="244"/>
      <c r="F19" s="281" t="str">
        <f>IFERROR(IF(VLOOKUP($X2&amp;"-"&amp;TEXT($A19,"mmm-aaaa"),Informes!$A:$P,COLUMN(Informes!H$1),FALSE),"þ","¨"),"¨")</f>
        <v>¨</v>
      </c>
      <c r="G19" s="281"/>
      <c r="H19" s="281"/>
      <c r="I19" s="248" t="str">
        <f>IFERROR(IF(ISBLANK(
VLOOKUP($X2&amp;"-"&amp;TEXT($A19,"mmm-aaaa"),Informes!$A:$P,COLUMN(Informes!I$1),FALSE)), "",
VLOOKUP($X2&amp;"-"&amp;TEXT($A19,"mmm-aaaa"),Informes!$A:$P,COLUMN(Informes!I$1),FALSE)), "")</f>
        <v/>
      </c>
      <c r="J19" s="248"/>
      <c r="K19" s="248"/>
      <c r="L19" s="173" t="str">
        <f t="shared" si="2"/>
        <v>¨</v>
      </c>
      <c r="M19" s="248" t="str">
        <f>IFERROR(IF(OR($X19=$L$7,$X19=$K$5,$X19=$O$5,$X19=$T$5),IF(ISBLANK(
VLOOKUP($X2&amp;"-"&amp;TEXT($A19,"mmm-aaaa"),Informes!$A:$P,COLUMN(Informes!J$1),FALSE)), "",
VLOOKUP($X2&amp;"-"&amp;TEXT($A19,"mmm-aaaa"),Informes!$A:$P,COLUMN(Informes!J$1),FALSE)), ""), "")</f>
        <v/>
      </c>
      <c r="N19" s="248"/>
      <c r="O19" s="248"/>
      <c r="P19" s="248"/>
      <c r="Q19" s="248"/>
      <c r="R19" s="284" t="str">
        <f t="shared" si="0"/>
        <v/>
      </c>
      <c r="S19" s="284"/>
      <c r="T19" s="284"/>
      <c r="U19" s="284"/>
      <c r="V19" s="285"/>
      <c r="W19" s="4" t="str">
        <f>IFERROR(VLOOKUP($X2&amp;"-"&amp;TEXT($A19,"mmm-aaaa"),Informes!$A:$P,COLUMN(Informes!K$1),FALSE), "")</f>
        <v/>
      </c>
      <c r="X19" s="34" t="str">
        <f>IFERROR(VLOOKUP($X2&amp;"-"&amp;TEXT($A19,"mmm-aaaa"),Informes!$A:$P,COLUMN(Informes!C$1),FALSE), "")</f>
        <v/>
      </c>
    </row>
    <row r="20" spans="1:24" ht="17.25" customHeight="1" thickBot="1" x14ac:dyDescent="0.25">
      <c r="A20" s="34">
        <f t="shared" si="3"/>
        <v>45505</v>
      </c>
      <c r="B20" s="264" t="str">
        <f t="shared" si="1"/>
        <v>Agosto</v>
      </c>
      <c r="C20" s="265"/>
      <c r="D20" s="265" t="str">
        <f t="shared" si="1"/>
        <v>Enero</v>
      </c>
      <c r="E20" s="265"/>
      <c r="F20" s="280" t="str">
        <f>IFERROR(IF(VLOOKUP($X2&amp;"-"&amp;TEXT($A20,"mmm-aaaa"),Informes!$A:$P,COLUMN(Informes!H$1),FALSE),"þ","¨"),"¨")</f>
        <v>¨</v>
      </c>
      <c r="G20" s="280"/>
      <c r="H20" s="280"/>
      <c r="I20" s="269" t="str">
        <f>IFERROR(IF(ISBLANK(
VLOOKUP($X2&amp;"-"&amp;TEXT($A20,"mmm-aaaa"),Informes!$A:$P,COLUMN(Informes!I$1),FALSE)), "",
VLOOKUP($X2&amp;"-"&amp;TEXT($A20,"mmm-aaaa"),Informes!$A:$P,COLUMN(Informes!I$1),FALSE)), "")</f>
        <v/>
      </c>
      <c r="J20" s="269"/>
      <c r="K20" s="269"/>
      <c r="L20" s="172" t="str">
        <f t="shared" si="2"/>
        <v>¨</v>
      </c>
      <c r="M20" s="269" t="str">
        <f>IFERROR(IF(OR($X20=$L$7,$X20=$K$5,$X20=$O$5,$X20=$T$5),IF(ISBLANK(
VLOOKUP($X2&amp;"-"&amp;TEXT($A20,"mmm-aaaa"),Informes!$A:$P,COLUMN(Informes!J$1),FALSE)), "",
VLOOKUP($X2&amp;"-"&amp;TEXT($A20,"mmm-aaaa"),Informes!$A:$P,COLUMN(Informes!J$1),FALSE)), ""), "")</f>
        <v/>
      </c>
      <c r="N20" s="269"/>
      <c r="O20" s="269"/>
      <c r="P20" s="269"/>
      <c r="Q20" s="269"/>
      <c r="R20" s="282" t="str">
        <f t="shared" si="0"/>
        <v/>
      </c>
      <c r="S20" s="282"/>
      <c r="T20" s="282"/>
      <c r="U20" s="282"/>
      <c r="V20" s="283"/>
      <c r="W20" s="4" t="str">
        <f>IFERROR(VLOOKUP($X2&amp;"-"&amp;TEXT($A20,"mmm-aaaa"),Informes!$A:$P,COLUMN(Informes!K$1),FALSE), "")</f>
        <v/>
      </c>
      <c r="X20" s="34" t="str">
        <f>IFERROR(VLOOKUP($X2&amp;"-"&amp;TEXT($A20,"mmm-aaaa"),Informes!$A:$P,COLUMN(Informes!C$1),FALSE), "")</f>
        <v/>
      </c>
    </row>
    <row r="21" spans="1:24" ht="17.25" customHeight="1" thickBot="1" x14ac:dyDescent="0.3">
      <c r="D21" s="124"/>
      <c r="E21" s="124"/>
      <c r="F21" s="129"/>
      <c r="G21" s="124" t="str">
        <f>IF(SUM(F9:F20)=0,"",SUM(F9:F20))</f>
        <v/>
      </c>
      <c r="H21" s="124"/>
      <c r="I21" s="124"/>
      <c r="J21" s="130"/>
      <c r="K21" s="124"/>
      <c r="L21" s="131" t="s">
        <v>107</v>
      </c>
      <c r="M21" s="272" t="str">
        <f>IF(SUM(M9:M20)=0,"",SUM(M9:M20))</f>
        <v/>
      </c>
      <c r="N21" s="273"/>
      <c r="O21" s="273"/>
      <c r="P21" s="273"/>
      <c r="Q21" s="274"/>
      <c r="R21" s="275"/>
      <c r="S21" s="276"/>
      <c r="T21" s="276"/>
      <c r="U21" s="276"/>
      <c r="V21" s="277"/>
      <c r="W21" s="4"/>
      <c r="X21" s="4"/>
    </row>
    <row r="22" spans="1:24" ht="17.25" customHeight="1" x14ac:dyDescent="0.2">
      <c r="W22" s="4"/>
      <c r="X22" s="4"/>
    </row>
    <row r="23" spans="1:24" ht="279.75" customHeight="1" x14ac:dyDescent="0.15">
      <c r="B23" s="11"/>
      <c r="C23" s="132" t="s">
        <v>136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ht="24.75" customHeight="1" x14ac:dyDescent="0.2">
      <c r="A24" s="35"/>
      <c r="B24" s="256" t="s">
        <v>127</v>
      </c>
      <c r="C24" s="256"/>
      <c r="D24" s="256"/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X24" s="2"/>
    </row>
    <row r="25" spans="1:24" ht="17.25" customHeight="1" x14ac:dyDescent="0.2">
      <c r="A25" s="35"/>
      <c r="B25" s="120" t="s">
        <v>128</v>
      </c>
      <c r="D25" s="123">
        <f>D2</f>
        <v>0</v>
      </c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5"/>
      <c r="X25" s="154">
        <f>X2</f>
        <v>0</v>
      </c>
    </row>
    <row r="26" spans="1:24" ht="17.25" x14ac:dyDescent="0.2">
      <c r="B26" s="120" t="s">
        <v>129</v>
      </c>
      <c r="D26" s="121"/>
      <c r="E26" s="121"/>
      <c r="F26" s="7"/>
      <c r="G26" s="7"/>
      <c r="H26" s="257">
        <f>H3</f>
        <v>0</v>
      </c>
      <c r="I26" s="257"/>
      <c r="J26" s="257"/>
      <c r="K26" s="257"/>
      <c r="L26" s="257"/>
      <c r="M26" s="257"/>
      <c r="N26" s="257"/>
      <c r="O26" s="257"/>
      <c r="P26" s="127" t="str">
        <f>P3</f>
        <v>¨</v>
      </c>
      <c r="Q26" s="120" t="s">
        <v>75</v>
      </c>
      <c r="S26" s="12"/>
      <c r="T26" s="13"/>
      <c r="U26" s="127" t="str">
        <f>U3</f>
        <v>¨</v>
      </c>
      <c r="V26" s="120" t="s">
        <v>79</v>
      </c>
      <c r="W26" s="12"/>
      <c r="X26" s="6"/>
    </row>
    <row r="27" spans="1:24" ht="17.25" x14ac:dyDescent="0.2">
      <c r="B27" s="120" t="s">
        <v>130</v>
      </c>
      <c r="D27" s="122"/>
      <c r="E27" s="122"/>
      <c r="F27" s="7"/>
      <c r="G27" s="258" t="str">
        <f>G4</f>
        <v/>
      </c>
      <c r="H27" s="258"/>
      <c r="I27" s="258"/>
      <c r="J27" s="258"/>
      <c r="K27" s="258"/>
      <c r="L27" s="258"/>
      <c r="M27" s="258"/>
      <c r="N27" s="258"/>
      <c r="O27" s="258"/>
      <c r="P27" s="128" t="s">
        <v>137</v>
      </c>
      <c r="Q27" s="120" t="s">
        <v>131</v>
      </c>
      <c r="S27" s="12"/>
      <c r="T27" s="12"/>
      <c r="U27" s="128" t="s">
        <v>138</v>
      </c>
      <c r="V27" s="120" t="s">
        <v>61</v>
      </c>
      <c r="W27" s="12"/>
      <c r="X27" s="6"/>
    </row>
    <row r="28" spans="1:24" ht="28.5" customHeight="1" x14ac:dyDescent="0.2">
      <c r="B28" s="127" t="str">
        <f>B5</f>
        <v>¨</v>
      </c>
      <c r="C28" s="125" t="s">
        <v>76</v>
      </c>
      <c r="D28" s="127" t="str">
        <f>D5</f>
        <v>¨</v>
      </c>
      <c r="E28" s="125" t="s">
        <v>81</v>
      </c>
      <c r="F28" s="7"/>
      <c r="G28" s="7"/>
      <c r="H28" s="5"/>
      <c r="I28" s="10"/>
      <c r="J28" s="127" t="str">
        <f>J5</f>
        <v>¨</v>
      </c>
      <c r="K28" s="125" t="s">
        <v>77</v>
      </c>
      <c r="L28" s="5"/>
      <c r="M28" s="5"/>
      <c r="N28" s="127" t="str">
        <f>N5</f>
        <v>¨</v>
      </c>
      <c r="O28" s="125" t="s">
        <v>132</v>
      </c>
      <c r="P28" s="126"/>
      <c r="Q28" s="126"/>
      <c r="R28" s="9"/>
      <c r="S28" s="127" t="str">
        <f>S5</f>
        <v>¨</v>
      </c>
      <c r="T28" s="259" t="s">
        <v>133</v>
      </c>
      <c r="U28" s="259"/>
      <c r="V28" s="259"/>
      <c r="W28" s="13"/>
      <c r="X28" s="6"/>
    </row>
    <row r="29" spans="1:24" ht="4.5" customHeight="1" thickBot="1" x14ac:dyDescent="0.25">
      <c r="B29" s="8"/>
      <c r="C29" s="7"/>
      <c r="D29" s="8"/>
      <c r="E29" s="7"/>
      <c r="F29" s="7"/>
      <c r="G29" s="7"/>
      <c r="H29" s="5"/>
      <c r="I29" s="10"/>
      <c r="J29" s="8"/>
      <c r="K29" s="5"/>
      <c r="L29" s="5"/>
      <c r="M29" s="5"/>
      <c r="N29" s="7"/>
      <c r="O29" s="5"/>
      <c r="P29" s="8"/>
      <c r="Q29" s="8"/>
      <c r="R29" s="9"/>
      <c r="S29" s="9"/>
      <c r="T29" s="7"/>
      <c r="U29" s="8"/>
      <c r="V29" s="9"/>
      <c r="W29" s="9"/>
      <c r="X29" s="6"/>
    </row>
    <row r="30" spans="1:24" ht="26.25" customHeight="1" x14ac:dyDescent="0.25">
      <c r="B30" s="260" t="s">
        <v>17</v>
      </c>
      <c r="C30" s="261"/>
      <c r="D30" s="261"/>
      <c r="E30" s="261"/>
      <c r="F30" s="262" t="s">
        <v>134</v>
      </c>
      <c r="G30" s="262"/>
      <c r="H30" s="262"/>
      <c r="I30" s="262" t="s">
        <v>12</v>
      </c>
      <c r="J30" s="262"/>
      <c r="K30" s="262"/>
      <c r="L30" s="262" t="s">
        <v>105</v>
      </c>
      <c r="M30" s="236" t="s">
        <v>135</v>
      </c>
      <c r="N30" s="236"/>
      <c r="O30" s="236"/>
      <c r="P30" s="236"/>
      <c r="Q30" s="236"/>
      <c r="R30" s="236" t="s">
        <v>101</v>
      </c>
      <c r="S30" s="236"/>
      <c r="T30" s="236"/>
      <c r="U30" s="236"/>
      <c r="V30" s="237"/>
      <c r="W30" s="14"/>
      <c r="X30" s="3"/>
    </row>
    <row r="31" spans="1:24" ht="28.5" customHeight="1" x14ac:dyDescent="0.2">
      <c r="B31" s="240">
        <f>EDATE(B8,12)</f>
        <v>45658</v>
      </c>
      <c r="C31" s="241"/>
      <c r="D31" s="241"/>
      <c r="E31" s="242"/>
      <c r="F31" s="263"/>
      <c r="G31" s="263"/>
      <c r="H31" s="263"/>
      <c r="I31" s="263"/>
      <c r="J31" s="263"/>
      <c r="K31" s="263"/>
      <c r="L31" s="263"/>
      <c r="M31" s="238"/>
      <c r="N31" s="238"/>
      <c r="O31" s="238"/>
      <c r="P31" s="238"/>
      <c r="Q31" s="238"/>
      <c r="R31" s="238"/>
      <c r="S31" s="238"/>
      <c r="T31" s="238"/>
      <c r="U31" s="238"/>
      <c r="V31" s="239"/>
      <c r="W31" s="14"/>
      <c r="X31" s="3"/>
    </row>
    <row r="32" spans="1:24" ht="17.25" customHeight="1" x14ac:dyDescent="0.2">
      <c r="A32" s="34">
        <f>EDATE(B31,-4)</f>
        <v>45536</v>
      </c>
      <c r="B32" s="243" t="str">
        <f>PROPER(TEXT(A32, "mmmm"))</f>
        <v>Septiembre</v>
      </c>
      <c r="C32" s="244"/>
      <c r="D32" s="244"/>
      <c r="E32" s="244"/>
      <c r="F32" s="281" t="str">
        <f>IFERROR(IF(VLOOKUP($X2&amp;"-"&amp;TEXT($A32,"mmm-aaaa"),Informes!$A:$P,COLUMN(Informes!H$1),FALSE),"þ","¨"),"¨")</f>
        <v>¨</v>
      </c>
      <c r="G32" s="281"/>
      <c r="H32" s="281"/>
      <c r="I32" s="248" t="str">
        <f>IFERROR(IF(ISBLANK(
VLOOKUP($X25&amp;"-"&amp;TEXT($A32,"mmm-aaaa"),Informes!$A:$P,COLUMN(Informes!I$1),FALSE)), "",
VLOOKUP($X25&amp;"-"&amp;TEXT($A32,"mmm-aaaa"),Informes!$A:$P,COLUMN(Informes!I$1),FALSE)), "")</f>
        <v/>
      </c>
      <c r="J32" s="248"/>
      <c r="K32" s="248"/>
      <c r="L32" s="173" t="str">
        <f>IFERROR(IF($X32=$L$7,"þ","¨"),"¨")</f>
        <v>¨</v>
      </c>
      <c r="M32" s="248" t="str">
        <f>IFERROR(IF(OR($X32=$L$7,$X32=$K$5,$X32=$O$5,$X32=$T$5),IF(ISBLANK(
VLOOKUP($X2&amp;"-"&amp;TEXT($A32,"mmm-aaaa"),Informes!$A:$P,COLUMN(Informes!J$1),FALSE)), "",
VLOOKUP($X2&amp;"-"&amp;TEXT($A32,"mmm-aaaa"),Informes!$A:$P,COLUMN(Informes!J$1),FALSE)), ""), "")</f>
        <v/>
      </c>
      <c r="N32" s="248"/>
      <c r="O32" s="248"/>
      <c r="P32" s="248"/>
      <c r="Q32" s="248"/>
      <c r="R32" s="284" t="str">
        <f t="shared" ref="R32:R43" si="4">IF(W32=0, "", W32)</f>
        <v/>
      </c>
      <c r="S32" s="284"/>
      <c r="T32" s="284"/>
      <c r="U32" s="284"/>
      <c r="V32" s="285"/>
      <c r="W32" s="4" t="str">
        <f>IFERROR(VLOOKUP($X25&amp;"-"&amp;TEXT($A32,"mmm-aaaa"),Informes!$A:$P,COLUMN(Informes!K$1),FALSE), "")</f>
        <v/>
      </c>
      <c r="X32" s="34" t="str">
        <f>IFERROR(VLOOKUP($X2&amp;"-"&amp;TEXT($A32,"mmm-aaaa"),Informes!$A:$P,COLUMN(Informes!C$1),FALSE), "")</f>
        <v/>
      </c>
    </row>
    <row r="33" spans="1:24" ht="17.25" customHeight="1" x14ac:dyDescent="0.2">
      <c r="A33" s="34">
        <f>EDATE(A32,1)</f>
        <v>45566</v>
      </c>
      <c r="B33" s="243" t="str">
        <f t="shared" ref="B33:B43" si="5">PROPER(TEXT(A33, "mmmm"))</f>
        <v>Octubre</v>
      </c>
      <c r="C33" s="244"/>
      <c r="D33" s="244"/>
      <c r="E33" s="244"/>
      <c r="F33" s="281" t="str">
        <f>IFERROR(IF(VLOOKUP($X2&amp;"-"&amp;TEXT($A33,"mmm-aaaa"),Informes!$A:$P,COLUMN(Informes!H$1),FALSE),"þ","¨"),"¨")</f>
        <v>¨</v>
      </c>
      <c r="G33" s="281"/>
      <c r="H33" s="281"/>
      <c r="I33" s="248" t="str">
        <f>IFERROR(IF(ISBLANK(
VLOOKUP($X25&amp;"-"&amp;TEXT($A33,"mmm-aaaa"),Informes!$A:$P,COLUMN(Informes!I$1),FALSE)), "",
VLOOKUP($X25&amp;"-"&amp;TEXT($A33,"mmm-aaaa"),Informes!$A:$P,COLUMN(Informes!I$1),FALSE)), "")</f>
        <v/>
      </c>
      <c r="J33" s="248"/>
      <c r="K33" s="248"/>
      <c r="L33" s="173" t="str">
        <f t="shared" ref="L33:L43" si="6">IFERROR(IF($X33=$L$7,"þ","¨"),"¨")</f>
        <v>¨</v>
      </c>
      <c r="M33" s="248" t="str">
        <f>IFERROR(IF(OR($X33=$L$7,$X33=$K$5,$X33=$O$5,$X33=$T$5),IF(ISBLANK(
VLOOKUP($X2&amp;"-"&amp;TEXT($A33,"mmm-aaaa"),Informes!$A:$P,COLUMN(Informes!J$1),FALSE)), "",
VLOOKUP($X2&amp;"-"&amp;TEXT($A33,"mmm-aaaa"),Informes!$A:$P,COLUMN(Informes!J$1),FALSE)), ""), "")</f>
        <v/>
      </c>
      <c r="N33" s="248"/>
      <c r="O33" s="248"/>
      <c r="P33" s="248"/>
      <c r="Q33" s="248"/>
      <c r="R33" s="284" t="str">
        <f t="shared" si="4"/>
        <v/>
      </c>
      <c r="S33" s="284"/>
      <c r="T33" s="284"/>
      <c r="U33" s="284"/>
      <c r="V33" s="285"/>
      <c r="W33" s="4" t="str">
        <f>IFERROR(VLOOKUP($X25&amp;"-"&amp;TEXT($A33,"mmm-aaaa"),Informes!$A:$P,COLUMN(Informes!K$1),FALSE), "")</f>
        <v/>
      </c>
      <c r="X33" s="34" t="str">
        <f>IFERROR(VLOOKUP($X2&amp;"-"&amp;TEXT($A33,"mmm-aaaa"),Informes!$A:$P,COLUMN(Informes!C$1),FALSE), "")</f>
        <v/>
      </c>
    </row>
    <row r="34" spans="1:24" ht="17.25" customHeight="1" x14ac:dyDescent="0.2">
      <c r="A34" s="34">
        <f t="shared" ref="A34:A43" si="7">EDATE(A33,1)</f>
        <v>45597</v>
      </c>
      <c r="B34" s="243" t="str">
        <f t="shared" si="5"/>
        <v>Noviembre</v>
      </c>
      <c r="C34" s="244"/>
      <c r="D34" s="244"/>
      <c r="E34" s="244"/>
      <c r="F34" s="281" t="str">
        <f>IFERROR(IF(VLOOKUP($X2&amp;"-"&amp;TEXT($A34,"mmm-aaaa"),Informes!$A:$P,COLUMN(Informes!H$1),FALSE),"þ","¨"),"¨")</f>
        <v>¨</v>
      </c>
      <c r="G34" s="281"/>
      <c r="H34" s="281"/>
      <c r="I34" s="248" t="str">
        <f>IFERROR(IF(ISBLANK(
VLOOKUP($X25&amp;"-"&amp;TEXT($A34,"mmm-aaaa"),Informes!$A:$P,COLUMN(Informes!I$1),FALSE)), "",
VLOOKUP($X25&amp;"-"&amp;TEXT($A34,"mmm-aaaa"),Informes!$A:$P,COLUMN(Informes!I$1),FALSE)), "")</f>
        <v/>
      </c>
      <c r="J34" s="248"/>
      <c r="K34" s="248"/>
      <c r="L34" s="173" t="str">
        <f t="shared" si="6"/>
        <v>¨</v>
      </c>
      <c r="M34" s="248" t="str">
        <f>IFERROR(IF(OR($X34=$L$7,$X34=$K$5,$X34=$O$5,$X34=$T$5),IF(ISBLANK(
VLOOKUP($X2&amp;"-"&amp;TEXT($A34,"mmm-aaaa"),Informes!$A:$P,COLUMN(Informes!J$1),FALSE)), "",
VLOOKUP($X2&amp;"-"&amp;TEXT($A34,"mmm-aaaa"),Informes!$A:$P,COLUMN(Informes!J$1),FALSE)), ""), "")</f>
        <v/>
      </c>
      <c r="N34" s="248"/>
      <c r="O34" s="248"/>
      <c r="P34" s="248"/>
      <c r="Q34" s="248"/>
      <c r="R34" s="284" t="str">
        <f t="shared" si="4"/>
        <v/>
      </c>
      <c r="S34" s="284"/>
      <c r="T34" s="284"/>
      <c r="U34" s="284"/>
      <c r="V34" s="285"/>
      <c r="W34" s="4" t="str">
        <f>IFERROR(VLOOKUP($X25&amp;"-"&amp;TEXT($A34,"mmm-aaaa"),Informes!$A:$P,COLUMN(Informes!K$1),FALSE), "")</f>
        <v/>
      </c>
      <c r="X34" s="34" t="str">
        <f>IFERROR(VLOOKUP($X2&amp;"-"&amp;TEXT($A34,"mmm-aaaa"),Informes!$A:$P,COLUMN(Informes!C$1),FALSE), "")</f>
        <v/>
      </c>
    </row>
    <row r="35" spans="1:24" ht="17.25" customHeight="1" x14ac:dyDescent="0.2">
      <c r="A35" s="34">
        <f t="shared" si="7"/>
        <v>45627</v>
      </c>
      <c r="B35" s="243" t="str">
        <f t="shared" si="5"/>
        <v>Diciembre</v>
      </c>
      <c r="C35" s="244"/>
      <c r="D35" s="244"/>
      <c r="E35" s="244"/>
      <c r="F35" s="281" t="str">
        <f>IFERROR(IF(VLOOKUP($X2&amp;"-"&amp;TEXT($A35,"mmm-aaaa"),Informes!$A:$P,COLUMN(Informes!H$1),FALSE),"þ","¨"),"¨")</f>
        <v>¨</v>
      </c>
      <c r="G35" s="281"/>
      <c r="H35" s="281"/>
      <c r="I35" s="248" t="str">
        <f>IFERROR(IF(ISBLANK(
VLOOKUP($X25&amp;"-"&amp;TEXT($A35,"mmm-aaaa"),Informes!$A:$P,COLUMN(Informes!I$1),FALSE)), "",
VLOOKUP($X25&amp;"-"&amp;TEXT($A35,"mmm-aaaa"),Informes!$A:$P,COLUMN(Informes!I$1),FALSE)), "")</f>
        <v/>
      </c>
      <c r="J35" s="248"/>
      <c r="K35" s="248"/>
      <c r="L35" s="173" t="str">
        <f t="shared" si="6"/>
        <v>¨</v>
      </c>
      <c r="M35" s="248" t="str">
        <f>IFERROR(IF(OR($X35=$L$7,$X35=$K$5,$X35=$O$5,$X35=$T$5),IF(ISBLANK(
VLOOKUP($X2&amp;"-"&amp;TEXT($A35,"mmm-aaaa"),Informes!$A:$P,COLUMN(Informes!J$1),FALSE)), "",
VLOOKUP($X2&amp;"-"&amp;TEXT($A35,"mmm-aaaa"),Informes!$A:$P,COLUMN(Informes!J$1),FALSE)), ""), "")</f>
        <v/>
      </c>
      <c r="N35" s="248"/>
      <c r="O35" s="248"/>
      <c r="P35" s="248"/>
      <c r="Q35" s="248"/>
      <c r="R35" s="284" t="str">
        <f t="shared" si="4"/>
        <v/>
      </c>
      <c r="S35" s="284"/>
      <c r="T35" s="284"/>
      <c r="U35" s="284"/>
      <c r="V35" s="285"/>
      <c r="W35" s="4" t="str">
        <f>IFERROR(VLOOKUP($X25&amp;"-"&amp;TEXT($A35,"mmm-aaaa"),Informes!$A:$P,COLUMN(Informes!K$1),FALSE), "")</f>
        <v/>
      </c>
      <c r="X35" s="34" t="str">
        <f>IFERROR(VLOOKUP($X2&amp;"-"&amp;TEXT($A35,"mmm-aaaa"),Informes!$A:$P,COLUMN(Informes!C$1),FALSE), "")</f>
        <v/>
      </c>
    </row>
    <row r="36" spans="1:24" ht="17.25" customHeight="1" x14ac:dyDescent="0.2">
      <c r="A36" s="34">
        <f t="shared" si="7"/>
        <v>45658</v>
      </c>
      <c r="B36" s="243" t="str">
        <f t="shared" si="5"/>
        <v>Enero</v>
      </c>
      <c r="C36" s="244"/>
      <c r="D36" s="244"/>
      <c r="E36" s="244"/>
      <c r="F36" s="281" t="str">
        <f>IFERROR(IF(VLOOKUP($X2&amp;"-"&amp;TEXT($A36,"mmm-aaaa"),Informes!$A:$P,COLUMN(Informes!H$1),FALSE),"þ","¨"),"¨")</f>
        <v>¨</v>
      </c>
      <c r="G36" s="281"/>
      <c r="H36" s="281"/>
      <c r="I36" s="248" t="str">
        <f>IFERROR(IF(ISBLANK(
VLOOKUP($X25&amp;"-"&amp;TEXT($A36,"mmm-aaaa"),Informes!$A:$P,COLUMN(Informes!I$1),FALSE)), "",
VLOOKUP($X25&amp;"-"&amp;TEXT($A36,"mmm-aaaa"),Informes!$A:$P,COLUMN(Informes!I$1),FALSE)), "")</f>
        <v/>
      </c>
      <c r="J36" s="248"/>
      <c r="K36" s="248"/>
      <c r="L36" s="173" t="str">
        <f t="shared" si="6"/>
        <v>¨</v>
      </c>
      <c r="M36" s="248" t="str">
        <f>IFERROR(IF(OR($X36=$L$7,$X36=$K$5,$X36=$O$5,$X36=$T$5),IF(ISBLANK(
VLOOKUP($X2&amp;"-"&amp;TEXT($A36,"mmm-aaaa"),Informes!$A:$P,COLUMN(Informes!J$1),FALSE)), "",
VLOOKUP($X2&amp;"-"&amp;TEXT($A36,"mmm-aaaa"),Informes!$A:$P,COLUMN(Informes!J$1),FALSE)), ""), "")</f>
        <v/>
      </c>
      <c r="N36" s="248"/>
      <c r="O36" s="248"/>
      <c r="P36" s="248"/>
      <c r="Q36" s="248"/>
      <c r="R36" s="284" t="str">
        <f t="shared" si="4"/>
        <v/>
      </c>
      <c r="S36" s="284"/>
      <c r="T36" s="284"/>
      <c r="U36" s="284"/>
      <c r="V36" s="285"/>
      <c r="W36" s="4" t="str">
        <f>IFERROR(VLOOKUP($X25&amp;"-"&amp;TEXT($A36,"mmm-aaaa"),Informes!$A:$P,COLUMN(Informes!K$1),FALSE), "")</f>
        <v/>
      </c>
      <c r="X36" s="34" t="str">
        <f>IFERROR(VLOOKUP($X2&amp;"-"&amp;TEXT($A36,"mmm-aaaa"),Informes!$A:$P,COLUMN(Informes!C$1),FALSE), "")</f>
        <v/>
      </c>
    </row>
    <row r="37" spans="1:24" ht="17.25" customHeight="1" x14ac:dyDescent="0.2">
      <c r="A37" s="34">
        <f t="shared" si="7"/>
        <v>45689</v>
      </c>
      <c r="B37" s="243" t="str">
        <f t="shared" si="5"/>
        <v>Febrero</v>
      </c>
      <c r="C37" s="244"/>
      <c r="D37" s="244"/>
      <c r="E37" s="244"/>
      <c r="F37" s="281" t="str">
        <f>IFERROR(IF(VLOOKUP($X2&amp;"-"&amp;TEXT($A37,"mmm-aaaa"),Informes!$A:$P,COLUMN(Informes!H$1),FALSE),"þ","¨"),"¨")</f>
        <v>¨</v>
      </c>
      <c r="G37" s="281"/>
      <c r="H37" s="281"/>
      <c r="I37" s="248" t="str">
        <f>IFERROR(IF(ISBLANK(
VLOOKUP($X25&amp;"-"&amp;TEXT($A37,"mmm-aaaa"),Informes!$A:$P,COLUMN(Informes!I$1),FALSE)), "",
VLOOKUP($X25&amp;"-"&amp;TEXT($A37,"mmm-aaaa"),Informes!$A:$P,COLUMN(Informes!I$1),FALSE)), "")</f>
        <v/>
      </c>
      <c r="J37" s="248"/>
      <c r="K37" s="248"/>
      <c r="L37" s="173" t="str">
        <f t="shared" si="6"/>
        <v>¨</v>
      </c>
      <c r="M37" s="248" t="str">
        <f>IFERROR(IF(OR($X37=$L$7,$X37=$K$5,$X37=$O$5,$X37=$T$5),IF(ISBLANK(
VLOOKUP($X2&amp;"-"&amp;TEXT($A37,"mmm-aaaa"),Informes!$A:$P,COLUMN(Informes!J$1),FALSE)), "",
VLOOKUP($X2&amp;"-"&amp;TEXT($A37,"mmm-aaaa"),Informes!$A:$P,COLUMN(Informes!J$1),FALSE)), ""), "")</f>
        <v/>
      </c>
      <c r="N37" s="248"/>
      <c r="O37" s="248"/>
      <c r="P37" s="248"/>
      <c r="Q37" s="248"/>
      <c r="R37" s="284" t="str">
        <f t="shared" si="4"/>
        <v/>
      </c>
      <c r="S37" s="284"/>
      <c r="T37" s="284"/>
      <c r="U37" s="284"/>
      <c r="V37" s="285"/>
      <c r="W37" s="4" t="str">
        <f>IFERROR(VLOOKUP($X25&amp;"-"&amp;TEXT($A37,"mmm-aaaa"),Informes!$A:$P,COLUMN(Informes!K$1),FALSE), "")</f>
        <v/>
      </c>
      <c r="X37" s="34" t="str">
        <f>IFERROR(VLOOKUP($X2&amp;"-"&amp;TEXT($A37,"mmm-aaaa"),Informes!$A:$P,COLUMN(Informes!C$1),FALSE), "")</f>
        <v/>
      </c>
    </row>
    <row r="38" spans="1:24" ht="17.25" customHeight="1" x14ac:dyDescent="0.2">
      <c r="A38" s="34">
        <f t="shared" si="7"/>
        <v>45717</v>
      </c>
      <c r="B38" s="243" t="str">
        <f t="shared" si="5"/>
        <v>Marzo</v>
      </c>
      <c r="C38" s="244"/>
      <c r="D38" s="244"/>
      <c r="E38" s="244"/>
      <c r="F38" s="281" t="str">
        <f>IFERROR(IF(VLOOKUP($X2&amp;"-"&amp;TEXT($A38,"mmm-aaaa"),Informes!$A:$P,COLUMN(Informes!H$1),FALSE),"þ","¨"),"¨")</f>
        <v>¨</v>
      </c>
      <c r="G38" s="281"/>
      <c r="H38" s="281"/>
      <c r="I38" s="248" t="str">
        <f>IFERROR(IF(ISBLANK(
VLOOKUP($X25&amp;"-"&amp;TEXT($A38,"mmm-aaaa"),Informes!$A:$P,COLUMN(Informes!I$1),FALSE)), "",
VLOOKUP($X25&amp;"-"&amp;TEXT($A38,"mmm-aaaa"),Informes!$A:$P,COLUMN(Informes!I$1),FALSE)), "")</f>
        <v/>
      </c>
      <c r="J38" s="248"/>
      <c r="K38" s="248"/>
      <c r="L38" s="173" t="str">
        <f t="shared" si="6"/>
        <v>¨</v>
      </c>
      <c r="M38" s="248" t="str">
        <f>IFERROR(IF(OR($X38=$L$7,$X38=$K$5,$X38=$O$5,$X38=$T$5),IF(ISBLANK(
VLOOKUP($X2&amp;"-"&amp;TEXT($A38,"mmm-aaaa"),Informes!$A:$P,COLUMN(Informes!J$1),FALSE)), "",
VLOOKUP($X2&amp;"-"&amp;TEXT($A38,"mmm-aaaa"),Informes!$A:$P,COLUMN(Informes!J$1),FALSE)), ""), "")</f>
        <v/>
      </c>
      <c r="N38" s="248"/>
      <c r="O38" s="248"/>
      <c r="P38" s="248"/>
      <c r="Q38" s="248"/>
      <c r="R38" s="284" t="str">
        <f t="shared" si="4"/>
        <v/>
      </c>
      <c r="S38" s="284"/>
      <c r="T38" s="284"/>
      <c r="U38" s="284"/>
      <c r="V38" s="285"/>
      <c r="W38" s="4" t="str">
        <f>IFERROR(VLOOKUP($X25&amp;"-"&amp;TEXT($A38,"mmm-aaaa"),Informes!$A:$P,COLUMN(Informes!K$1),FALSE), "")</f>
        <v/>
      </c>
      <c r="X38" s="34" t="str">
        <f>IFERROR(VLOOKUP($X2&amp;"-"&amp;TEXT($A38,"mmm-aaaa"),Informes!$A:$P,COLUMN(Informes!C$1),FALSE), "")</f>
        <v/>
      </c>
    </row>
    <row r="39" spans="1:24" ht="17.25" customHeight="1" x14ac:dyDescent="0.2">
      <c r="A39" s="34">
        <f t="shared" si="7"/>
        <v>45748</v>
      </c>
      <c r="B39" s="243" t="str">
        <f t="shared" si="5"/>
        <v>Abril</v>
      </c>
      <c r="C39" s="244"/>
      <c r="D39" s="244"/>
      <c r="E39" s="244"/>
      <c r="F39" s="281" t="str">
        <f>IFERROR(IF(VLOOKUP($X2&amp;"-"&amp;TEXT($A39,"mmm-aaaa"),Informes!$A:$P,COLUMN(Informes!H$1),FALSE),"þ","¨"),"¨")</f>
        <v>¨</v>
      </c>
      <c r="G39" s="281"/>
      <c r="H39" s="281"/>
      <c r="I39" s="248" t="str">
        <f>IFERROR(IF(ISBLANK(
VLOOKUP($X25&amp;"-"&amp;TEXT($A39,"mmm-aaaa"),Informes!$A:$P,COLUMN(Informes!I$1),FALSE)), "",
VLOOKUP($X25&amp;"-"&amp;TEXT($A39,"mmm-aaaa"),Informes!$A:$P,COLUMN(Informes!I$1),FALSE)), "")</f>
        <v/>
      </c>
      <c r="J39" s="248"/>
      <c r="K39" s="248"/>
      <c r="L39" s="173" t="str">
        <f t="shared" si="6"/>
        <v>¨</v>
      </c>
      <c r="M39" s="248" t="str">
        <f>IFERROR(IF(OR($X39=$L$7,$X39=$K$5,$X39=$O$5,$X39=$T$5),IF(ISBLANK(
VLOOKUP($X2&amp;"-"&amp;TEXT($A39,"mmm-aaaa"),Informes!$A:$P,COLUMN(Informes!J$1),FALSE)), "",
VLOOKUP($X2&amp;"-"&amp;TEXT($A39,"mmm-aaaa"),Informes!$A:$P,COLUMN(Informes!J$1),FALSE)), ""), "")</f>
        <v/>
      </c>
      <c r="N39" s="248"/>
      <c r="O39" s="248"/>
      <c r="P39" s="248"/>
      <c r="Q39" s="248"/>
      <c r="R39" s="284" t="str">
        <f t="shared" si="4"/>
        <v/>
      </c>
      <c r="S39" s="284"/>
      <c r="T39" s="284"/>
      <c r="U39" s="284"/>
      <c r="V39" s="285"/>
      <c r="W39" s="4" t="str">
        <f>IFERROR(VLOOKUP($X25&amp;"-"&amp;TEXT($A39,"mmm-aaaa"),Informes!$A:$P,COLUMN(Informes!K$1),FALSE), "")</f>
        <v/>
      </c>
      <c r="X39" s="34" t="str">
        <f>IFERROR(VLOOKUP($X2&amp;"-"&amp;TEXT($A39,"mmm-aaaa"),Informes!$A:$P,COLUMN(Informes!C$1),FALSE), "")</f>
        <v/>
      </c>
    </row>
    <row r="40" spans="1:24" ht="17.25" customHeight="1" x14ac:dyDescent="0.2">
      <c r="A40" s="34">
        <f t="shared" si="7"/>
        <v>45778</v>
      </c>
      <c r="B40" s="243" t="str">
        <f t="shared" si="5"/>
        <v>Mayo</v>
      </c>
      <c r="C40" s="244"/>
      <c r="D40" s="244"/>
      <c r="E40" s="244"/>
      <c r="F40" s="281" t="str">
        <f>IFERROR(IF(VLOOKUP($X2&amp;"-"&amp;TEXT($A40,"mmm-aaaa"),Informes!$A:$P,COLUMN(Informes!H$1),FALSE),"þ","¨"),"¨")</f>
        <v>¨</v>
      </c>
      <c r="G40" s="281"/>
      <c r="H40" s="281"/>
      <c r="I40" s="248" t="str">
        <f>IFERROR(IF(ISBLANK(
VLOOKUP($X25&amp;"-"&amp;TEXT($A40,"mmm-aaaa"),Informes!$A:$P,COLUMN(Informes!I$1),FALSE)), "",
VLOOKUP($X25&amp;"-"&amp;TEXT($A40,"mmm-aaaa"),Informes!$A:$P,COLUMN(Informes!I$1),FALSE)), "")</f>
        <v/>
      </c>
      <c r="J40" s="248"/>
      <c r="K40" s="248"/>
      <c r="L40" s="173" t="str">
        <f t="shared" si="6"/>
        <v>¨</v>
      </c>
      <c r="M40" s="248" t="str">
        <f>IFERROR(IF(OR($X40=$L$7,$X40=$K$5,$X40=$O$5,$X40=$T$5),IF(ISBLANK(
VLOOKUP($X2&amp;"-"&amp;TEXT($A40,"mmm-aaaa"),Informes!$A:$P,COLUMN(Informes!J$1),FALSE)), "",
VLOOKUP($X2&amp;"-"&amp;TEXT($A40,"mmm-aaaa"),Informes!$A:$P,COLUMN(Informes!J$1),FALSE)), ""), "")</f>
        <v/>
      </c>
      <c r="N40" s="248"/>
      <c r="O40" s="248"/>
      <c r="P40" s="248"/>
      <c r="Q40" s="248"/>
      <c r="R40" s="284" t="str">
        <f t="shared" si="4"/>
        <v/>
      </c>
      <c r="S40" s="284"/>
      <c r="T40" s="284"/>
      <c r="U40" s="284"/>
      <c r="V40" s="285"/>
      <c r="W40" s="4" t="str">
        <f>IFERROR(VLOOKUP($X25&amp;"-"&amp;TEXT($A40,"mmm-aaaa"),Informes!$A:$P,COLUMN(Informes!K$1),FALSE), "")</f>
        <v/>
      </c>
      <c r="X40" s="34" t="str">
        <f>IFERROR(VLOOKUP($X2&amp;"-"&amp;TEXT($A40,"mmm-aaaa"),Informes!$A:$P,COLUMN(Informes!C$1),FALSE), "")</f>
        <v/>
      </c>
    </row>
    <row r="41" spans="1:24" ht="17.25" customHeight="1" x14ac:dyDescent="0.2">
      <c r="A41" s="34">
        <f t="shared" si="7"/>
        <v>45809</v>
      </c>
      <c r="B41" s="243" t="str">
        <f t="shared" si="5"/>
        <v>Junio</v>
      </c>
      <c r="C41" s="244"/>
      <c r="D41" s="244"/>
      <c r="E41" s="244"/>
      <c r="F41" s="281" t="str">
        <f>IFERROR(IF(VLOOKUP($X2&amp;"-"&amp;TEXT($A41,"mmm-aaaa"),Informes!$A:$P,COLUMN(Informes!H$1),FALSE),"þ","¨"),"¨")</f>
        <v>¨</v>
      </c>
      <c r="G41" s="281"/>
      <c r="H41" s="281"/>
      <c r="I41" s="248" t="str">
        <f>IFERROR(IF(ISBLANK(
VLOOKUP($X25&amp;"-"&amp;TEXT($A41,"mmm-aaaa"),Informes!$A:$P,COLUMN(Informes!I$1),FALSE)), "",
VLOOKUP($X25&amp;"-"&amp;TEXT($A41,"mmm-aaaa"),Informes!$A:$P,COLUMN(Informes!I$1),FALSE)), "")</f>
        <v/>
      </c>
      <c r="J41" s="248"/>
      <c r="K41" s="248"/>
      <c r="L41" s="173" t="str">
        <f t="shared" si="6"/>
        <v>¨</v>
      </c>
      <c r="M41" s="248" t="str">
        <f>IFERROR(IF(OR($X41=$L$7,$X41=$K$5,$X41=$O$5,$X41=$T$5),IF(ISBLANK(
VLOOKUP($X2&amp;"-"&amp;TEXT($A41,"mmm-aaaa"),Informes!$A:$P,COLUMN(Informes!J$1),FALSE)), "",
VLOOKUP($X2&amp;"-"&amp;TEXT($A41,"mmm-aaaa"),Informes!$A:$P,COLUMN(Informes!J$1),FALSE)), ""), "")</f>
        <v/>
      </c>
      <c r="N41" s="248"/>
      <c r="O41" s="248"/>
      <c r="P41" s="248"/>
      <c r="Q41" s="248"/>
      <c r="R41" s="284" t="str">
        <f t="shared" si="4"/>
        <v/>
      </c>
      <c r="S41" s="284"/>
      <c r="T41" s="284"/>
      <c r="U41" s="284"/>
      <c r="V41" s="285"/>
      <c r="W41" s="4" t="str">
        <f>IFERROR(VLOOKUP($X25&amp;"-"&amp;TEXT($A41,"mmm-aaaa"),Informes!$A:$P,COLUMN(Informes!K$1),FALSE), "")</f>
        <v/>
      </c>
      <c r="X41" s="34" t="str">
        <f>IFERROR(VLOOKUP($X2&amp;"-"&amp;TEXT($A41,"mmm-aaaa"),Informes!$A:$P,COLUMN(Informes!C$1),FALSE), "")</f>
        <v/>
      </c>
    </row>
    <row r="42" spans="1:24" ht="17.25" customHeight="1" x14ac:dyDescent="0.2">
      <c r="A42" s="34">
        <f t="shared" si="7"/>
        <v>45839</v>
      </c>
      <c r="B42" s="243" t="str">
        <f t="shared" si="5"/>
        <v>Julio</v>
      </c>
      <c r="C42" s="244"/>
      <c r="D42" s="244"/>
      <c r="E42" s="244"/>
      <c r="F42" s="281" t="str">
        <f>IFERROR(IF(VLOOKUP($X2&amp;"-"&amp;TEXT($A42,"mmm-aaaa"),Informes!$A:$P,COLUMN(Informes!H$1),FALSE),"þ","¨"),"¨")</f>
        <v>¨</v>
      </c>
      <c r="G42" s="281"/>
      <c r="H42" s="281"/>
      <c r="I42" s="248" t="str">
        <f>IFERROR(IF(ISBLANK(
VLOOKUP($X25&amp;"-"&amp;TEXT($A42,"mmm-aaaa"),Informes!$A:$P,COLUMN(Informes!I$1),FALSE)), "",
VLOOKUP($X25&amp;"-"&amp;TEXT($A42,"mmm-aaaa"),Informes!$A:$P,COLUMN(Informes!I$1),FALSE)), "")</f>
        <v/>
      </c>
      <c r="J42" s="248"/>
      <c r="K42" s="248"/>
      <c r="L42" s="173" t="str">
        <f t="shared" si="6"/>
        <v>¨</v>
      </c>
      <c r="M42" s="248" t="str">
        <f>IFERROR(IF(OR($X42=$L$7,$X42=$K$5,$X42=$O$5,$X42=$T$5),IF(ISBLANK(
VLOOKUP($X2&amp;"-"&amp;TEXT($A42,"mmm-aaaa"),Informes!$A:$P,COLUMN(Informes!J$1),FALSE)), "",
VLOOKUP($X2&amp;"-"&amp;TEXT($A42,"mmm-aaaa"),Informes!$A:$P,COLUMN(Informes!J$1),FALSE)), ""), "")</f>
        <v/>
      </c>
      <c r="N42" s="248"/>
      <c r="O42" s="248"/>
      <c r="P42" s="248"/>
      <c r="Q42" s="248"/>
      <c r="R42" s="284" t="str">
        <f t="shared" si="4"/>
        <v/>
      </c>
      <c r="S42" s="284"/>
      <c r="T42" s="284"/>
      <c r="U42" s="284"/>
      <c r="V42" s="285"/>
      <c r="W42" s="4" t="str">
        <f>IFERROR(VLOOKUP($X25&amp;"-"&amp;TEXT($A42,"mmm-aaaa"),Informes!$A:$P,COLUMN(Informes!K$1),FALSE), "")</f>
        <v/>
      </c>
      <c r="X42" s="34" t="str">
        <f>IFERROR(VLOOKUP($X2&amp;"-"&amp;TEXT($A42,"mmm-aaaa"),Informes!$A:$P,COLUMN(Informes!C$1),FALSE), "")</f>
        <v/>
      </c>
    </row>
    <row r="43" spans="1:24" ht="17.25" customHeight="1" thickBot="1" x14ac:dyDescent="0.25">
      <c r="A43" s="34">
        <f t="shared" si="7"/>
        <v>45870</v>
      </c>
      <c r="B43" s="264" t="str">
        <f t="shared" si="5"/>
        <v>Agosto</v>
      </c>
      <c r="C43" s="265"/>
      <c r="D43" s="265"/>
      <c r="E43" s="265"/>
      <c r="F43" s="280" t="str">
        <f>IFERROR(IF(VLOOKUP($X2&amp;"-"&amp;TEXT($A43,"mmm-aaaa"),Informes!$A:$P,COLUMN(Informes!H$1),FALSE),"þ","¨"),"¨")</f>
        <v>¨</v>
      </c>
      <c r="G43" s="280"/>
      <c r="H43" s="280"/>
      <c r="I43" s="269" t="str">
        <f>IFERROR(IF(ISBLANK(
VLOOKUP($X25&amp;"-"&amp;TEXT($A43,"mmm-aaaa"),Informes!$A:$P,COLUMN(Informes!I$1),FALSE)), "",
VLOOKUP($X25&amp;"-"&amp;TEXT($A43,"mmm-aaaa"),Informes!$A:$P,COLUMN(Informes!I$1),FALSE)), "")</f>
        <v/>
      </c>
      <c r="J43" s="269"/>
      <c r="K43" s="269"/>
      <c r="L43" s="172" t="str">
        <f t="shared" si="6"/>
        <v>¨</v>
      </c>
      <c r="M43" s="269" t="str">
        <f>IFERROR(IF(OR($X43=$L$7,$X43=$K$5,$X43=$O$5,$X43=$T$5),IF(ISBLANK(
VLOOKUP($X2&amp;"-"&amp;TEXT($A43,"mmm-aaaa"),Informes!$A:$P,COLUMN(Informes!J$1),FALSE)), "",
VLOOKUP($X2&amp;"-"&amp;TEXT($A43,"mmm-aaaa"),Informes!$A:$P,COLUMN(Informes!J$1),FALSE)), ""), "")</f>
        <v/>
      </c>
      <c r="N43" s="269"/>
      <c r="O43" s="269"/>
      <c r="P43" s="269"/>
      <c r="Q43" s="269"/>
      <c r="R43" s="282" t="str">
        <f t="shared" si="4"/>
        <v/>
      </c>
      <c r="S43" s="282"/>
      <c r="T43" s="282"/>
      <c r="U43" s="282"/>
      <c r="V43" s="283"/>
      <c r="W43" s="4" t="str">
        <f>IFERROR(VLOOKUP($X25&amp;"-"&amp;TEXT($A43,"mmm-aaaa"),Informes!$A:$P,COLUMN(Informes!K$1),FALSE), "")</f>
        <v/>
      </c>
      <c r="X43" s="34" t="str">
        <f>IFERROR(VLOOKUP($X2&amp;"-"&amp;TEXT($A43,"mmm-aaaa"),Informes!$A:$P,COLUMN(Informes!C$1),FALSE), "")</f>
        <v/>
      </c>
    </row>
    <row r="44" spans="1:24" ht="17.25" customHeight="1" thickBot="1" x14ac:dyDescent="0.3">
      <c r="D44" s="124"/>
      <c r="E44" s="124"/>
      <c r="F44" s="129"/>
      <c r="G44" s="124" t="str">
        <f>IF(SUM(F32:F43)=0,"",SUM(F32:F43))</f>
        <v/>
      </c>
      <c r="H44" s="124"/>
      <c r="I44" s="124"/>
      <c r="J44" s="130"/>
      <c r="K44" s="124"/>
      <c r="L44" s="131" t="s">
        <v>107</v>
      </c>
      <c r="M44" s="272" t="str">
        <f>IF(SUM(M32:M43)=0,"",SUM(M32:M43))</f>
        <v/>
      </c>
      <c r="N44" s="273"/>
      <c r="O44" s="273"/>
      <c r="P44" s="273"/>
      <c r="Q44" s="274"/>
      <c r="R44" s="275"/>
      <c r="S44" s="276"/>
      <c r="T44" s="276"/>
      <c r="U44" s="276"/>
      <c r="V44" s="277"/>
      <c r="W44" s="4"/>
      <c r="X44" s="4"/>
    </row>
    <row r="45" spans="1:24" ht="17.25" customHeight="1" x14ac:dyDescent="0.2">
      <c r="W45" s="4"/>
      <c r="X45" s="4"/>
    </row>
    <row r="46" spans="1:24" ht="279" customHeight="1" x14ac:dyDescent="0.15">
      <c r="B46" s="11"/>
      <c r="C46" s="132" t="s">
        <v>136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ht="24" customHeight="1" x14ac:dyDescent="0.2">
      <c r="A47" s="35">
        <f>A1+1</f>
        <v>2</v>
      </c>
      <c r="B47" s="256" t="s">
        <v>127</v>
      </c>
      <c r="C47" s="256"/>
      <c r="D47" s="256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X47" s="2"/>
    </row>
    <row r="48" spans="1:24" ht="17.25" customHeight="1" x14ac:dyDescent="0.2">
      <c r="A48" s="35"/>
      <c r="B48" s="120" t="s">
        <v>128</v>
      </c>
      <c r="D48" s="123" t="e">
        <f>IF(A47=0,0,INDEX(TblPublicadores[Nombre completo],A47))</f>
        <v>#REF!</v>
      </c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5"/>
      <c r="X48" s="154" t="e">
        <f>IF(A47=0,0,INDEX(TblPublicadores[Nombre],A47))</f>
        <v>#REF!</v>
      </c>
    </row>
    <row r="49" spans="1:24" ht="17.25" customHeight="1" x14ac:dyDescent="0.2">
      <c r="B49" s="120" t="s">
        <v>129</v>
      </c>
      <c r="D49" s="121"/>
      <c r="E49" s="121"/>
      <c r="F49" s="7"/>
      <c r="G49" s="7"/>
      <c r="H49" s="257" t="e">
        <f>IF(A47=0,"",INDEX(TblPublicadores[Fecha de nacimiento],A47))</f>
        <v>#REF!</v>
      </c>
      <c r="I49" s="257"/>
      <c r="J49" s="257"/>
      <c r="K49" s="257"/>
      <c r="L49" s="257"/>
      <c r="M49" s="257"/>
      <c r="N49" s="257"/>
      <c r="O49" s="257"/>
      <c r="P49" s="128" t="e">
        <f>IF(INDEX(TblPublicadores[Sexo],A47)=Q49,"þ","¨")</f>
        <v>#REF!</v>
      </c>
      <c r="Q49" s="120" t="s">
        <v>75</v>
      </c>
      <c r="S49" s="12"/>
      <c r="T49" s="13"/>
      <c r="U49" s="128" t="e">
        <f>IF(INDEX(TblPublicadores[Sexo],A47)=V49,"þ","¨")</f>
        <v>#REF!</v>
      </c>
      <c r="V49" s="120" t="s">
        <v>79</v>
      </c>
      <c r="W49" s="12"/>
      <c r="X49" s="6"/>
    </row>
    <row r="50" spans="1:24" ht="17.25" customHeight="1" x14ac:dyDescent="0.2">
      <c r="B50" s="120" t="s">
        <v>130</v>
      </c>
      <c r="D50" s="122"/>
      <c r="E50" s="122"/>
      <c r="F50" s="7"/>
      <c r="G50" s="258" t="e">
        <f>IF(A47=0,"",IF(INDEX(TblPublicadores[Fecha de bautismo],A47)="", "",INDEX(TblPublicadores[Fecha de bautismo],A47)))</f>
        <v>#REF!</v>
      </c>
      <c r="H50" s="258"/>
      <c r="I50" s="258"/>
      <c r="J50" s="258"/>
      <c r="K50" s="258"/>
      <c r="L50" s="258"/>
      <c r="M50" s="258"/>
      <c r="N50" s="258"/>
      <c r="O50" s="258"/>
      <c r="P50" s="128" t="s">
        <v>137</v>
      </c>
      <c r="Q50" s="120" t="s">
        <v>131</v>
      </c>
      <c r="S50" s="12"/>
      <c r="T50" s="12"/>
      <c r="U50" s="128" t="s">
        <v>138</v>
      </c>
      <c r="V50" s="120" t="s">
        <v>61</v>
      </c>
      <c r="W50" s="12"/>
      <c r="X50" s="6"/>
    </row>
    <row r="51" spans="1:24" ht="28.5" customHeight="1" x14ac:dyDescent="0.2">
      <c r="B51" s="127" t="e">
        <f>IF(INDEX(TblPublicadores[Privilegio],A47)=C51,"þ","¨")</f>
        <v>#REF!</v>
      </c>
      <c r="C51" s="125" t="s">
        <v>76</v>
      </c>
      <c r="D51" s="127" t="e">
        <f>IF(INDEX(TblPublicadores[Privilegio],A47)=E51,"þ","¨")</f>
        <v>#REF!</v>
      </c>
      <c r="E51" s="125" t="s">
        <v>81</v>
      </c>
      <c r="F51" s="7"/>
      <c r="G51" s="7"/>
      <c r="H51" s="5"/>
      <c r="I51" s="10"/>
      <c r="J51" s="127" t="e">
        <f>IF(INDEX(TblPublicadores[Tipo Publicador],A47)=K51,"þ","¨")</f>
        <v>#REF!</v>
      </c>
      <c r="K51" s="125" t="s">
        <v>77</v>
      </c>
      <c r="L51" s="5"/>
      <c r="M51" s="5"/>
      <c r="N51" s="127" t="e">
        <f>IF(INDEX(TblPublicadores[Tipo Publicador],A47)=O51,"þ","¨")</f>
        <v>#REF!</v>
      </c>
      <c r="O51" s="125" t="s">
        <v>132</v>
      </c>
      <c r="P51" s="126"/>
      <c r="Q51" s="126"/>
      <c r="R51" s="9"/>
      <c r="S51" s="127" t="e">
        <f>IF(INDEX(TblPublicadores[Tipo Publicador],A47)=T51,"þ","¨")</f>
        <v>#REF!</v>
      </c>
      <c r="T51" s="259" t="s">
        <v>133</v>
      </c>
      <c r="U51" s="259"/>
      <c r="V51" s="259"/>
      <c r="W51" s="13"/>
      <c r="X51" s="6"/>
    </row>
    <row r="52" spans="1:24" ht="4.5" customHeight="1" thickBot="1" x14ac:dyDescent="0.25">
      <c r="B52" s="8"/>
      <c r="C52" s="7"/>
      <c r="D52" s="8"/>
      <c r="E52" s="7"/>
      <c r="F52" s="7"/>
      <c r="G52" s="7"/>
      <c r="H52" s="5"/>
      <c r="I52" s="10"/>
      <c r="J52" s="8"/>
      <c r="K52" s="5"/>
      <c r="L52" s="5"/>
      <c r="M52" s="5"/>
      <c r="N52" s="7"/>
      <c r="O52" s="5"/>
      <c r="P52" s="8"/>
      <c r="Q52" s="8"/>
      <c r="R52" s="9"/>
      <c r="S52" s="9"/>
      <c r="T52" s="7"/>
      <c r="U52" s="8"/>
      <c r="V52" s="9"/>
      <c r="W52" s="9"/>
      <c r="X52" s="6"/>
    </row>
    <row r="53" spans="1:24" ht="26.25" customHeight="1" x14ac:dyDescent="0.25">
      <c r="B53" s="260" t="s">
        <v>17</v>
      </c>
      <c r="C53" s="261"/>
      <c r="D53" s="261"/>
      <c r="E53" s="261"/>
      <c r="F53" s="262" t="s">
        <v>134</v>
      </c>
      <c r="G53" s="262"/>
      <c r="H53" s="262"/>
      <c r="I53" s="262" t="s">
        <v>12</v>
      </c>
      <c r="J53" s="262"/>
      <c r="K53" s="262"/>
      <c r="L53" s="262" t="s">
        <v>105</v>
      </c>
      <c r="M53" s="236" t="s">
        <v>135</v>
      </c>
      <c r="N53" s="236"/>
      <c r="O53" s="236"/>
      <c r="P53" s="236"/>
      <c r="Q53" s="236"/>
      <c r="R53" s="236" t="s">
        <v>101</v>
      </c>
      <c r="S53" s="236"/>
      <c r="T53" s="236"/>
      <c r="U53" s="236"/>
      <c r="V53" s="237"/>
      <c r="W53" s="14"/>
      <c r="X53" s="3"/>
    </row>
    <row r="54" spans="1:24" ht="27.75" customHeight="1" x14ac:dyDescent="0.2">
      <c r="B54" s="240">
        <v>45292</v>
      </c>
      <c r="C54" s="241"/>
      <c r="D54" s="241"/>
      <c r="E54" s="242"/>
      <c r="F54" s="263"/>
      <c r="G54" s="263"/>
      <c r="H54" s="263"/>
      <c r="I54" s="263"/>
      <c r="J54" s="263"/>
      <c r="K54" s="263"/>
      <c r="L54" s="263"/>
      <c r="M54" s="238"/>
      <c r="N54" s="238"/>
      <c r="O54" s="238"/>
      <c r="P54" s="238"/>
      <c r="Q54" s="238"/>
      <c r="R54" s="238"/>
      <c r="S54" s="238"/>
      <c r="T54" s="238"/>
      <c r="U54" s="238"/>
      <c r="V54" s="239"/>
      <c r="W54" s="14"/>
      <c r="X54" s="3"/>
    </row>
    <row r="55" spans="1:24" ht="16.5" customHeight="1" x14ac:dyDescent="0.2">
      <c r="A55" s="34">
        <f>EDATE(B54,-4)</f>
        <v>45170</v>
      </c>
      <c r="B55" s="243" t="str">
        <f>PROPER(TEXT(A55, "mmmm"))</f>
        <v>Septiembre</v>
      </c>
      <c r="C55" s="244"/>
      <c r="D55" s="244" t="str">
        <f>PROPER(TEXT(C55, "mmmm"))</f>
        <v>Enero</v>
      </c>
      <c r="E55" s="244"/>
      <c r="F55" s="281" t="str">
        <f>IFERROR(IF(VLOOKUP($X48&amp;"-"&amp;TEXT($A55,"mmm-aaaa"),Informes!$A:$P,COLUMN(Informes!H$1),FALSE),"þ","¨"),"¨")</f>
        <v>¨</v>
      </c>
      <c r="G55" s="281"/>
      <c r="H55" s="281"/>
      <c r="I55" s="248" t="str">
        <f>IFERROR(IF(ISBLANK(
VLOOKUP($X48&amp;"-"&amp;TEXT($A55,"mmm-aaaa"),Informes!$A:$P,COLUMN(Informes!I$1),FALSE)), "",
VLOOKUP($X48&amp;"-"&amp;TEXT($A55,"mmm-aaaa"),Informes!$A:$P,COLUMN(Informes!I$1),FALSE)), "")</f>
        <v/>
      </c>
      <c r="J55" s="248"/>
      <c r="K55" s="248"/>
      <c r="L55" s="173" t="str">
        <f>IFERROR(IF($X55=$L$7,"þ","¨"),"¨")</f>
        <v>¨</v>
      </c>
      <c r="M55" s="248" t="str">
        <f>IFERROR(IF(OR($X55=$L$7,$X55=$K$5,$X55=$O$5,$X55=$T$5),IF(ISBLANK(
VLOOKUP($X48&amp;"-"&amp;TEXT($A55,"mmm-aaaa"),Informes!$A:$P,COLUMN(Informes!J$1),FALSE)), "",
VLOOKUP($X48&amp;"-"&amp;TEXT($A55,"mmm-aaaa"),Informes!$A:$P,COLUMN(Informes!J$1),FALSE)), ""), "")</f>
        <v/>
      </c>
      <c r="N55" s="248"/>
      <c r="O55" s="248"/>
      <c r="P55" s="248"/>
      <c r="Q55" s="248"/>
      <c r="R55" s="284" t="str">
        <f t="shared" ref="R55:R66" si="8">IF(W55=0, "", W55)</f>
        <v/>
      </c>
      <c r="S55" s="284"/>
      <c r="T55" s="284"/>
      <c r="U55" s="284"/>
      <c r="V55" s="285"/>
      <c r="W55" s="4" t="str">
        <f>IFERROR(VLOOKUP($X48&amp;"-"&amp;TEXT($A55,"mmm-aaaa"),Informes!$A:$P,COLUMN(Informes!K$1),FALSE), "")</f>
        <v/>
      </c>
      <c r="X55" s="34" t="str">
        <f>IFERROR(VLOOKUP($X48&amp;"-"&amp;TEXT($A55,"mmm-aaaa"),Informes!$A:$P,COLUMN(Informes!C$1),FALSE), "")</f>
        <v/>
      </c>
    </row>
    <row r="56" spans="1:24" ht="16.5" customHeight="1" x14ac:dyDescent="0.2">
      <c r="A56" s="34">
        <f>EDATE(A55,1)</f>
        <v>45200</v>
      </c>
      <c r="B56" s="243" t="str">
        <f t="shared" ref="B56:B66" si="9">PROPER(TEXT(A56, "mmmm"))</f>
        <v>Octubre</v>
      </c>
      <c r="C56" s="244"/>
      <c r="D56" s="244" t="str">
        <f t="shared" ref="D56:D66" si="10">PROPER(TEXT(C56, "mmmm"))</f>
        <v>Enero</v>
      </c>
      <c r="E56" s="244"/>
      <c r="F56" s="281" t="str">
        <f>IFERROR(IF(VLOOKUP($X48&amp;"-"&amp;TEXT($A56,"mmm-aaaa"),Informes!$A:$P,COLUMN(Informes!H$1),FALSE),"þ","¨"),"¨")</f>
        <v>¨</v>
      </c>
      <c r="G56" s="281"/>
      <c r="H56" s="281"/>
      <c r="I56" s="248" t="str">
        <f>IFERROR(IF(ISBLANK(
VLOOKUP($X48&amp;"-"&amp;TEXT($A56,"mmm-aaaa"),Informes!$A:$P,COLUMN(Informes!I$1),FALSE)), "",
VLOOKUP($X48&amp;"-"&amp;TEXT($A56,"mmm-aaaa"),Informes!$A:$P,COLUMN(Informes!I$1),FALSE)), "")</f>
        <v/>
      </c>
      <c r="J56" s="248"/>
      <c r="K56" s="248"/>
      <c r="L56" s="173" t="str">
        <f t="shared" ref="L56:L66" si="11">IFERROR(IF($X56=$L$7,"þ","¨"),"¨")</f>
        <v>¨</v>
      </c>
      <c r="M56" s="248" t="str">
        <f>IFERROR(IF(OR($X56=$L$7,$X56=$K$5,$X56=$O$5,$X56=$T$5),IF(ISBLANK(
VLOOKUP($X48&amp;"-"&amp;TEXT($A56,"mmm-aaaa"),Informes!$A:$P,COLUMN(Informes!J$1),FALSE)), "",
VLOOKUP($X48&amp;"-"&amp;TEXT($A56,"mmm-aaaa"),Informes!$A:$P,COLUMN(Informes!J$1),FALSE)), ""), "")</f>
        <v/>
      </c>
      <c r="N56" s="248"/>
      <c r="O56" s="248"/>
      <c r="P56" s="248"/>
      <c r="Q56" s="248"/>
      <c r="R56" s="284" t="str">
        <f t="shared" si="8"/>
        <v/>
      </c>
      <c r="S56" s="284"/>
      <c r="T56" s="284"/>
      <c r="U56" s="284"/>
      <c r="V56" s="285"/>
      <c r="W56" s="4" t="str">
        <f>IFERROR(VLOOKUP($X48&amp;"-"&amp;TEXT($A56,"mmm-aaaa"),Informes!$A:$P,COLUMN(Informes!K$1),FALSE), "")</f>
        <v/>
      </c>
      <c r="X56" s="34" t="str">
        <f>IFERROR(VLOOKUP($X48&amp;"-"&amp;TEXT($A56,"mmm-aaaa"),Informes!$A:$P,COLUMN(Informes!C$1),FALSE), "")</f>
        <v/>
      </c>
    </row>
    <row r="57" spans="1:24" ht="16.5" customHeight="1" x14ac:dyDescent="0.2">
      <c r="A57" s="34">
        <f t="shared" ref="A57:A66" si="12">EDATE(A56,1)</f>
        <v>45231</v>
      </c>
      <c r="B57" s="243" t="str">
        <f t="shared" si="9"/>
        <v>Noviembre</v>
      </c>
      <c r="C57" s="244"/>
      <c r="D57" s="244" t="str">
        <f t="shared" si="10"/>
        <v>Enero</v>
      </c>
      <c r="E57" s="244"/>
      <c r="F57" s="281" t="str">
        <f>IFERROR(IF(VLOOKUP($X48&amp;"-"&amp;TEXT($A57,"mmm-aaaa"),Informes!$A:$P,COLUMN(Informes!H$1),FALSE),"þ","¨"),"¨")</f>
        <v>¨</v>
      </c>
      <c r="G57" s="281"/>
      <c r="H57" s="281"/>
      <c r="I57" s="248" t="str">
        <f>IFERROR(IF(ISBLANK(
VLOOKUP($X48&amp;"-"&amp;TEXT($A57,"mmm-aaaa"),Informes!$A:$P,COLUMN(Informes!I$1),FALSE)), "",
VLOOKUP($X48&amp;"-"&amp;TEXT($A57,"mmm-aaaa"),Informes!$A:$P,COLUMN(Informes!I$1),FALSE)), "")</f>
        <v/>
      </c>
      <c r="J57" s="248"/>
      <c r="K57" s="248"/>
      <c r="L57" s="173" t="str">
        <f t="shared" si="11"/>
        <v>¨</v>
      </c>
      <c r="M57" s="248" t="str">
        <f>IFERROR(IF(OR($X57=$L$7,$X57=$K$5,$X57=$O$5,$X57=$T$5),IF(ISBLANK(
VLOOKUP($X48&amp;"-"&amp;TEXT($A57,"mmm-aaaa"),Informes!$A:$P,COLUMN(Informes!J$1),FALSE)), "",
VLOOKUP($X48&amp;"-"&amp;TEXT($A57,"mmm-aaaa"),Informes!$A:$P,COLUMN(Informes!J$1),FALSE)), ""), "")</f>
        <v/>
      </c>
      <c r="N57" s="248"/>
      <c r="O57" s="248"/>
      <c r="P57" s="248"/>
      <c r="Q57" s="248"/>
      <c r="R57" s="284" t="str">
        <f t="shared" si="8"/>
        <v/>
      </c>
      <c r="S57" s="284"/>
      <c r="T57" s="284"/>
      <c r="U57" s="284"/>
      <c r="V57" s="285"/>
      <c r="W57" s="4" t="str">
        <f>IFERROR(VLOOKUP($X48&amp;"-"&amp;TEXT($A57,"mmm-aaaa"),Informes!$A:$P,COLUMN(Informes!K$1),FALSE), "")</f>
        <v/>
      </c>
      <c r="X57" s="34" t="str">
        <f>IFERROR(VLOOKUP($X48&amp;"-"&amp;TEXT($A57,"mmm-aaaa"),Informes!$A:$P,COLUMN(Informes!C$1),FALSE), "")</f>
        <v/>
      </c>
    </row>
    <row r="58" spans="1:24" ht="16.5" customHeight="1" x14ac:dyDescent="0.2">
      <c r="A58" s="34">
        <f t="shared" si="12"/>
        <v>45261</v>
      </c>
      <c r="B58" s="243" t="str">
        <f t="shared" si="9"/>
        <v>Diciembre</v>
      </c>
      <c r="C58" s="244"/>
      <c r="D58" s="244" t="str">
        <f t="shared" si="10"/>
        <v>Enero</v>
      </c>
      <c r="E58" s="244"/>
      <c r="F58" s="281" t="str">
        <f>IFERROR(IF(VLOOKUP($X48&amp;"-"&amp;TEXT($A58,"mmm-aaaa"),Informes!$A:$P,COLUMN(Informes!H$1),FALSE),"þ","¨"),"¨")</f>
        <v>¨</v>
      </c>
      <c r="G58" s="281"/>
      <c r="H58" s="281"/>
      <c r="I58" s="248" t="str">
        <f>IFERROR(IF(ISBLANK(
VLOOKUP($X48&amp;"-"&amp;TEXT($A58,"mmm-aaaa"),Informes!$A:$P,COLUMN(Informes!I$1),FALSE)), "",
VLOOKUP($X48&amp;"-"&amp;TEXT($A58,"mmm-aaaa"),Informes!$A:$P,COLUMN(Informes!I$1),FALSE)), "")</f>
        <v/>
      </c>
      <c r="J58" s="248"/>
      <c r="K58" s="248"/>
      <c r="L58" s="173" t="str">
        <f t="shared" si="11"/>
        <v>¨</v>
      </c>
      <c r="M58" s="248" t="str">
        <f>IFERROR(IF(OR($X58=$L$7,$X58=$K$5,$X58=$O$5,$X58=$T$5),IF(ISBLANK(
VLOOKUP($X48&amp;"-"&amp;TEXT($A58,"mmm-aaaa"),Informes!$A:$P,COLUMN(Informes!J$1),FALSE)), "",
VLOOKUP($X48&amp;"-"&amp;TEXT($A58,"mmm-aaaa"),Informes!$A:$P,COLUMN(Informes!J$1),FALSE)), ""), "")</f>
        <v/>
      </c>
      <c r="N58" s="248"/>
      <c r="O58" s="248"/>
      <c r="P58" s="248"/>
      <c r="Q58" s="248"/>
      <c r="R58" s="284" t="str">
        <f t="shared" si="8"/>
        <v/>
      </c>
      <c r="S58" s="284"/>
      <c r="T58" s="284"/>
      <c r="U58" s="284"/>
      <c r="V58" s="285"/>
      <c r="W58" s="4" t="str">
        <f>IFERROR(VLOOKUP($X48&amp;"-"&amp;TEXT($A58,"mmm-aaaa"),Informes!$A:$P,COLUMN(Informes!K$1),FALSE), "")</f>
        <v/>
      </c>
      <c r="X58" s="34" t="str">
        <f>IFERROR(VLOOKUP($X48&amp;"-"&amp;TEXT($A58,"mmm-aaaa"),Informes!$A:$P,COLUMN(Informes!C$1),FALSE), "")</f>
        <v/>
      </c>
    </row>
    <row r="59" spans="1:24" ht="16.5" customHeight="1" x14ac:dyDescent="0.2">
      <c r="A59" s="34">
        <f t="shared" si="12"/>
        <v>45292</v>
      </c>
      <c r="B59" s="243" t="str">
        <f t="shared" si="9"/>
        <v>Enero</v>
      </c>
      <c r="C59" s="244"/>
      <c r="D59" s="244" t="str">
        <f t="shared" si="10"/>
        <v>Enero</v>
      </c>
      <c r="E59" s="244"/>
      <c r="F59" s="281" t="str">
        <f>IFERROR(IF(VLOOKUP($X48&amp;"-"&amp;TEXT($A59,"mmm-aaaa"),Informes!$A:$P,COLUMN(Informes!H$1),FALSE),"þ","¨"),"¨")</f>
        <v>¨</v>
      </c>
      <c r="G59" s="281"/>
      <c r="H59" s="281"/>
      <c r="I59" s="248" t="str">
        <f>IFERROR(IF(ISBLANK(
VLOOKUP($X48&amp;"-"&amp;TEXT($A59,"mmm-aaaa"),Informes!$A:$P,COLUMN(Informes!I$1),FALSE)), "",
VLOOKUP($X48&amp;"-"&amp;TEXT($A59,"mmm-aaaa"),Informes!$A:$P,COLUMN(Informes!I$1),FALSE)), "")</f>
        <v/>
      </c>
      <c r="J59" s="248"/>
      <c r="K59" s="248"/>
      <c r="L59" s="173" t="str">
        <f t="shared" si="11"/>
        <v>¨</v>
      </c>
      <c r="M59" s="248" t="str">
        <f>IFERROR(IF(OR($X59=$L$7,$X59=$K$5,$X59=$O$5,$X59=$T$5),IF(ISBLANK(
VLOOKUP($X48&amp;"-"&amp;TEXT($A59,"mmm-aaaa"),Informes!$A:$P,COLUMN(Informes!J$1),FALSE)), "",
VLOOKUP($X48&amp;"-"&amp;TEXT($A59,"mmm-aaaa"),Informes!$A:$P,COLUMN(Informes!J$1),FALSE)), ""), "")</f>
        <v/>
      </c>
      <c r="N59" s="248"/>
      <c r="O59" s="248"/>
      <c r="P59" s="248"/>
      <c r="Q59" s="248"/>
      <c r="R59" s="284" t="str">
        <f t="shared" si="8"/>
        <v/>
      </c>
      <c r="S59" s="284"/>
      <c r="T59" s="284"/>
      <c r="U59" s="284"/>
      <c r="V59" s="285"/>
      <c r="W59" s="4" t="str">
        <f>IFERROR(VLOOKUP($X48&amp;"-"&amp;TEXT($A59,"mmm-aaaa"),Informes!$A:$P,COLUMN(Informes!K$1),FALSE), "")</f>
        <v/>
      </c>
      <c r="X59" s="34" t="str">
        <f>IFERROR(VLOOKUP($X48&amp;"-"&amp;TEXT($A59,"mmm-aaaa"),Informes!$A:$P,COLUMN(Informes!C$1),FALSE), "")</f>
        <v/>
      </c>
    </row>
    <row r="60" spans="1:24" ht="16.5" customHeight="1" x14ac:dyDescent="0.2">
      <c r="A60" s="34">
        <f t="shared" si="12"/>
        <v>45323</v>
      </c>
      <c r="B60" s="243" t="str">
        <f t="shared" si="9"/>
        <v>Febrero</v>
      </c>
      <c r="C60" s="244"/>
      <c r="D60" s="244" t="str">
        <f t="shared" si="10"/>
        <v>Enero</v>
      </c>
      <c r="E60" s="244"/>
      <c r="F60" s="281" t="str">
        <f>IFERROR(IF(VLOOKUP($X48&amp;"-"&amp;TEXT($A60,"mmm-aaaa"),Informes!$A:$P,COLUMN(Informes!H$1),FALSE),"þ","¨"),"¨")</f>
        <v>¨</v>
      </c>
      <c r="G60" s="281"/>
      <c r="H60" s="281"/>
      <c r="I60" s="248" t="str">
        <f>IFERROR(IF(ISBLANK(
VLOOKUP($X48&amp;"-"&amp;TEXT($A60,"mmm-aaaa"),Informes!$A:$P,COLUMN(Informes!I$1),FALSE)), "",
VLOOKUP($X48&amp;"-"&amp;TEXT($A60,"mmm-aaaa"),Informes!$A:$P,COLUMN(Informes!I$1),FALSE)), "")</f>
        <v/>
      </c>
      <c r="J60" s="248"/>
      <c r="K60" s="248"/>
      <c r="L60" s="173" t="str">
        <f t="shared" si="11"/>
        <v>¨</v>
      </c>
      <c r="M60" s="248" t="str">
        <f>IFERROR(IF(OR($X60=$L$7,$X60=$K$5,$X60=$O$5,$X60=$T$5),IF(ISBLANK(
VLOOKUP($X48&amp;"-"&amp;TEXT($A60,"mmm-aaaa"),Informes!$A:$P,COLUMN(Informes!J$1),FALSE)), "",
VLOOKUP($X48&amp;"-"&amp;TEXT($A60,"mmm-aaaa"),Informes!$A:$P,COLUMN(Informes!J$1),FALSE)), ""), "")</f>
        <v/>
      </c>
      <c r="N60" s="248"/>
      <c r="O60" s="248"/>
      <c r="P60" s="248"/>
      <c r="Q60" s="248"/>
      <c r="R60" s="284" t="str">
        <f t="shared" si="8"/>
        <v/>
      </c>
      <c r="S60" s="284"/>
      <c r="T60" s="284"/>
      <c r="U60" s="284"/>
      <c r="V60" s="285"/>
      <c r="W60" s="4" t="str">
        <f>IFERROR(VLOOKUP($X48&amp;"-"&amp;TEXT($A60,"mmm-aaaa"),Informes!$A:$P,COLUMN(Informes!K$1),FALSE), "")</f>
        <v/>
      </c>
      <c r="X60" s="34" t="str">
        <f>IFERROR(VLOOKUP($X48&amp;"-"&amp;TEXT($A60,"mmm-aaaa"),Informes!$A:$P,COLUMN(Informes!C$1),FALSE), "")</f>
        <v/>
      </c>
    </row>
    <row r="61" spans="1:24" ht="16.5" customHeight="1" x14ac:dyDescent="0.2">
      <c r="A61" s="34">
        <f t="shared" si="12"/>
        <v>45352</v>
      </c>
      <c r="B61" s="243" t="str">
        <f t="shared" si="9"/>
        <v>Marzo</v>
      </c>
      <c r="C61" s="244"/>
      <c r="D61" s="244" t="str">
        <f t="shared" si="10"/>
        <v>Enero</v>
      </c>
      <c r="E61" s="244"/>
      <c r="F61" s="281" t="str">
        <f>IFERROR(IF(VLOOKUP($X48&amp;"-"&amp;TEXT($A61,"mmm-aaaa"),Informes!$A:$P,COLUMN(Informes!H$1),FALSE),"þ","¨"),"¨")</f>
        <v>¨</v>
      </c>
      <c r="G61" s="281"/>
      <c r="H61" s="281"/>
      <c r="I61" s="248" t="str">
        <f>IFERROR(IF(ISBLANK(
VLOOKUP($X48&amp;"-"&amp;TEXT($A61,"mmm-aaaa"),Informes!$A:$P,COLUMN(Informes!I$1),FALSE)), "",
VLOOKUP($X48&amp;"-"&amp;TEXT($A61,"mmm-aaaa"),Informes!$A:$P,COLUMN(Informes!I$1),FALSE)), "")</f>
        <v/>
      </c>
      <c r="J61" s="248"/>
      <c r="K61" s="248"/>
      <c r="L61" s="173" t="str">
        <f t="shared" si="11"/>
        <v>¨</v>
      </c>
      <c r="M61" s="248" t="str">
        <f>IFERROR(IF(OR($X61=$L$7,$X61=$K$5,$X61=$O$5,$X61=$T$5),IF(ISBLANK(
VLOOKUP($X48&amp;"-"&amp;TEXT($A61,"mmm-aaaa"),Informes!$A:$P,COLUMN(Informes!J$1),FALSE)), "",
VLOOKUP($X48&amp;"-"&amp;TEXT($A61,"mmm-aaaa"),Informes!$A:$P,COLUMN(Informes!J$1),FALSE)), ""), "")</f>
        <v/>
      </c>
      <c r="N61" s="248"/>
      <c r="O61" s="248"/>
      <c r="P61" s="248"/>
      <c r="Q61" s="248"/>
      <c r="R61" s="284" t="str">
        <f t="shared" si="8"/>
        <v/>
      </c>
      <c r="S61" s="284"/>
      <c r="T61" s="284"/>
      <c r="U61" s="284"/>
      <c r="V61" s="285"/>
      <c r="W61" s="4" t="str">
        <f>IFERROR(VLOOKUP($X48&amp;"-"&amp;TEXT($A61,"mmm-aaaa"),Informes!$A:$P,COLUMN(Informes!K$1),FALSE), "")</f>
        <v/>
      </c>
      <c r="X61" s="34" t="str">
        <f>IFERROR(VLOOKUP($X48&amp;"-"&amp;TEXT($A61,"mmm-aaaa"),Informes!$A:$P,COLUMN(Informes!C$1),FALSE), "")</f>
        <v/>
      </c>
    </row>
    <row r="62" spans="1:24" ht="16.5" customHeight="1" x14ac:dyDescent="0.2">
      <c r="A62" s="34">
        <f t="shared" si="12"/>
        <v>45383</v>
      </c>
      <c r="B62" s="243" t="str">
        <f t="shared" si="9"/>
        <v>Abril</v>
      </c>
      <c r="C62" s="244"/>
      <c r="D62" s="244" t="str">
        <f t="shared" si="10"/>
        <v>Enero</v>
      </c>
      <c r="E62" s="244"/>
      <c r="F62" s="281" t="str">
        <f>IFERROR(IF(VLOOKUP($X48&amp;"-"&amp;TEXT($A62,"mmm-aaaa"),Informes!$A:$P,COLUMN(Informes!H$1),FALSE),"þ","¨"),"¨")</f>
        <v>¨</v>
      </c>
      <c r="G62" s="281"/>
      <c r="H62" s="281"/>
      <c r="I62" s="248" t="str">
        <f>IFERROR(IF(ISBLANK(
VLOOKUP($X48&amp;"-"&amp;TEXT($A62,"mmm-aaaa"),Informes!$A:$P,COLUMN(Informes!I$1),FALSE)), "",
VLOOKUP($X48&amp;"-"&amp;TEXT($A62,"mmm-aaaa"),Informes!$A:$P,COLUMN(Informes!I$1),FALSE)), "")</f>
        <v/>
      </c>
      <c r="J62" s="248"/>
      <c r="K62" s="248"/>
      <c r="L62" s="173" t="str">
        <f t="shared" si="11"/>
        <v>¨</v>
      </c>
      <c r="M62" s="248" t="str">
        <f>IFERROR(IF(OR($X62=$L$7,$X62=$K$5,$X62=$O$5,$X62=$T$5),IF(ISBLANK(
VLOOKUP($X48&amp;"-"&amp;TEXT($A62,"mmm-aaaa"),Informes!$A:$P,COLUMN(Informes!J$1),FALSE)), "",
VLOOKUP($X48&amp;"-"&amp;TEXT($A62,"mmm-aaaa"),Informes!$A:$P,COLUMN(Informes!J$1),FALSE)), ""), "")</f>
        <v/>
      </c>
      <c r="N62" s="248"/>
      <c r="O62" s="248"/>
      <c r="P62" s="248"/>
      <c r="Q62" s="248"/>
      <c r="R62" s="284" t="str">
        <f t="shared" si="8"/>
        <v/>
      </c>
      <c r="S62" s="284"/>
      <c r="T62" s="284"/>
      <c r="U62" s="284"/>
      <c r="V62" s="285"/>
      <c r="W62" s="4" t="str">
        <f>IFERROR(VLOOKUP($X48&amp;"-"&amp;TEXT($A62,"mmm-aaaa"),Informes!$A:$P,COLUMN(Informes!K$1),FALSE), "")</f>
        <v/>
      </c>
      <c r="X62" s="34" t="str">
        <f>IFERROR(VLOOKUP($X48&amp;"-"&amp;TEXT($A62,"mmm-aaaa"),Informes!$A:$P,COLUMN(Informes!C$1),FALSE), "")</f>
        <v/>
      </c>
    </row>
    <row r="63" spans="1:24" ht="16.5" customHeight="1" x14ac:dyDescent="0.2">
      <c r="A63" s="34">
        <f t="shared" si="12"/>
        <v>45413</v>
      </c>
      <c r="B63" s="243" t="str">
        <f t="shared" si="9"/>
        <v>Mayo</v>
      </c>
      <c r="C63" s="244"/>
      <c r="D63" s="244" t="str">
        <f t="shared" si="10"/>
        <v>Enero</v>
      </c>
      <c r="E63" s="244"/>
      <c r="F63" s="281" t="str">
        <f>IFERROR(IF(VLOOKUP($X48&amp;"-"&amp;TEXT($A63,"mmm-aaaa"),Informes!$A:$P,COLUMN(Informes!H$1),FALSE),"þ","¨"),"¨")</f>
        <v>¨</v>
      </c>
      <c r="G63" s="281"/>
      <c r="H63" s="281"/>
      <c r="I63" s="248" t="str">
        <f>IFERROR(IF(ISBLANK(
VLOOKUP($X48&amp;"-"&amp;TEXT($A63,"mmm-aaaa"),Informes!$A:$P,COLUMN(Informes!I$1),FALSE)), "",
VLOOKUP($X48&amp;"-"&amp;TEXT($A63,"mmm-aaaa"),Informes!$A:$P,COLUMN(Informes!I$1),FALSE)), "")</f>
        <v/>
      </c>
      <c r="J63" s="248"/>
      <c r="K63" s="248"/>
      <c r="L63" s="173" t="str">
        <f t="shared" si="11"/>
        <v>¨</v>
      </c>
      <c r="M63" s="248" t="str">
        <f>IFERROR(IF(OR($X63=$L$7,$X63=$K$5,$X63=$O$5,$X63=$T$5),IF(ISBLANK(
VLOOKUP($X48&amp;"-"&amp;TEXT($A63,"mmm-aaaa"),Informes!$A:$P,COLUMN(Informes!J$1),FALSE)), "",
VLOOKUP($X48&amp;"-"&amp;TEXT($A63,"mmm-aaaa"),Informes!$A:$P,COLUMN(Informes!J$1),FALSE)), ""), "")</f>
        <v/>
      </c>
      <c r="N63" s="248"/>
      <c r="O63" s="248"/>
      <c r="P63" s="248"/>
      <c r="Q63" s="248"/>
      <c r="R63" s="284" t="str">
        <f t="shared" si="8"/>
        <v/>
      </c>
      <c r="S63" s="284"/>
      <c r="T63" s="284"/>
      <c r="U63" s="284"/>
      <c r="V63" s="285"/>
      <c r="W63" s="4" t="str">
        <f>IFERROR(VLOOKUP($X48&amp;"-"&amp;TEXT($A63,"mmm-aaaa"),Informes!$A:$P,COLUMN(Informes!K$1),FALSE), "")</f>
        <v/>
      </c>
      <c r="X63" s="34" t="str">
        <f>IFERROR(VLOOKUP($X48&amp;"-"&amp;TEXT($A63,"mmm-aaaa"),Informes!$A:$P,COLUMN(Informes!C$1),FALSE), "")</f>
        <v/>
      </c>
    </row>
    <row r="64" spans="1:24" ht="16.5" customHeight="1" x14ac:dyDescent="0.2">
      <c r="A64" s="34">
        <f t="shared" si="12"/>
        <v>45444</v>
      </c>
      <c r="B64" s="243" t="str">
        <f t="shared" si="9"/>
        <v>Junio</v>
      </c>
      <c r="C64" s="244"/>
      <c r="D64" s="244" t="str">
        <f t="shared" si="10"/>
        <v>Enero</v>
      </c>
      <c r="E64" s="244"/>
      <c r="F64" s="281" t="str">
        <f>IFERROR(IF(VLOOKUP($X48&amp;"-"&amp;TEXT($A64,"mmm-aaaa"),Informes!$A:$P,COLUMN(Informes!H$1),FALSE),"þ","¨"),"¨")</f>
        <v>¨</v>
      </c>
      <c r="G64" s="281"/>
      <c r="H64" s="281"/>
      <c r="I64" s="248" t="str">
        <f>IFERROR(IF(ISBLANK(
VLOOKUP($X48&amp;"-"&amp;TEXT($A64,"mmm-aaaa"),Informes!$A:$P,COLUMN(Informes!I$1),FALSE)), "",
VLOOKUP($X48&amp;"-"&amp;TEXT($A64,"mmm-aaaa"),Informes!$A:$P,COLUMN(Informes!I$1),FALSE)), "")</f>
        <v/>
      </c>
      <c r="J64" s="248"/>
      <c r="K64" s="248"/>
      <c r="L64" s="173" t="str">
        <f t="shared" si="11"/>
        <v>¨</v>
      </c>
      <c r="M64" s="248" t="str">
        <f>IFERROR(IF(OR($X64=$L$7,$X64=$K$5,$X64=$O$5,$X64=$T$5),IF(ISBLANK(
VLOOKUP($X48&amp;"-"&amp;TEXT($A64,"mmm-aaaa"),Informes!$A:$P,COLUMN(Informes!J$1),FALSE)), "",
VLOOKUP($X48&amp;"-"&amp;TEXT($A64,"mmm-aaaa"),Informes!$A:$P,COLUMN(Informes!J$1),FALSE)), ""), "")</f>
        <v/>
      </c>
      <c r="N64" s="248"/>
      <c r="O64" s="248"/>
      <c r="P64" s="248"/>
      <c r="Q64" s="248"/>
      <c r="R64" s="284" t="str">
        <f t="shared" si="8"/>
        <v/>
      </c>
      <c r="S64" s="284"/>
      <c r="T64" s="284"/>
      <c r="U64" s="284"/>
      <c r="V64" s="285"/>
      <c r="W64" s="4" t="str">
        <f>IFERROR(VLOOKUP($X48&amp;"-"&amp;TEXT($A64,"mmm-aaaa"),Informes!$A:$P,COLUMN(Informes!K$1),FALSE), "")</f>
        <v/>
      </c>
      <c r="X64" s="34" t="str">
        <f>IFERROR(VLOOKUP($X48&amp;"-"&amp;TEXT($A64,"mmm-aaaa"),Informes!$A:$P,COLUMN(Informes!C$1),FALSE), "")</f>
        <v/>
      </c>
    </row>
    <row r="65" spans="1:24" ht="16.5" customHeight="1" x14ac:dyDescent="0.2">
      <c r="A65" s="34">
        <f t="shared" si="12"/>
        <v>45474</v>
      </c>
      <c r="B65" s="243" t="str">
        <f t="shared" si="9"/>
        <v>Julio</v>
      </c>
      <c r="C65" s="244"/>
      <c r="D65" s="244" t="str">
        <f t="shared" si="10"/>
        <v>Enero</v>
      </c>
      <c r="E65" s="244"/>
      <c r="F65" s="281" t="str">
        <f>IFERROR(IF(VLOOKUP($X48&amp;"-"&amp;TEXT($A65,"mmm-aaaa"),Informes!$A:$P,COLUMN(Informes!H$1),FALSE),"þ","¨"),"¨")</f>
        <v>¨</v>
      </c>
      <c r="G65" s="281"/>
      <c r="H65" s="281"/>
      <c r="I65" s="248" t="str">
        <f>IFERROR(IF(ISBLANK(
VLOOKUP($X48&amp;"-"&amp;TEXT($A65,"mmm-aaaa"),Informes!$A:$P,COLUMN(Informes!I$1),FALSE)), "",
VLOOKUP($X48&amp;"-"&amp;TEXT($A65,"mmm-aaaa"),Informes!$A:$P,COLUMN(Informes!I$1),FALSE)), "")</f>
        <v/>
      </c>
      <c r="J65" s="248"/>
      <c r="K65" s="248"/>
      <c r="L65" s="173" t="str">
        <f t="shared" si="11"/>
        <v>¨</v>
      </c>
      <c r="M65" s="248" t="str">
        <f>IFERROR(IF(OR($X65=$L$7,$X65=$K$5,$X65=$O$5,$X65=$T$5),IF(ISBLANK(
VLOOKUP($X48&amp;"-"&amp;TEXT($A65,"mmm-aaaa"),Informes!$A:$P,COLUMN(Informes!J$1),FALSE)), "",
VLOOKUP($X48&amp;"-"&amp;TEXT($A65,"mmm-aaaa"),Informes!$A:$P,COLUMN(Informes!J$1),FALSE)), ""), "")</f>
        <v/>
      </c>
      <c r="N65" s="248"/>
      <c r="O65" s="248"/>
      <c r="P65" s="248"/>
      <c r="Q65" s="248"/>
      <c r="R65" s="284" t="str">
        <f t="shared" si="8"/>
        <v/>
      </c>
      <c r="S65" s="284"/>
      <c r="T65" s="284"/>
      <c r="U65" s="284"/>
      <c r="V65" s="285"/>
      <c r="W65" s="4" t="str">
        <f>IFERROR(VLOOKUP($X48&amp;"-"&amp;TEXT($A65,"mmm-aaaa"),Informes!$A:$P,COLUMN(Informes!K$1),FALSE), "")</f>
        <v/>
      </c>
      <c r="X65" s="34" t="str">
        <f>IFERROR(VLOOKUP($X48&amp;"-"&amp;TEXT($A65,"mmm-aaaa"),Informes!$A:$P,COLUMN(Informes!C$1),FALSE), "")</f>
        <v/>
      </c>
    </row>
    <row r="66" spans="1:24" ht="16.5" customHeight="1" thickBot="1" x14ac:dyDescent="0.25">
      <c r="A66" s="34">
        <f t="shared" si="12"/>
        <v>45505</v>
      </c>
      <c r="B66" s="264" t="str">
        <f t="shared" si="9"/>
        <v>Agosto</v>
      </c>
      <c r="C66" s="265"/>
      <c r="D66" s="265" t="str">
        <f t="shared" si="10"/>
        <v>Enero</v>
      </c>
      <c r="E66" s="265"/>
      <c r="F66" s="280" t="str">
        <f>IFERROR(IF(VLOOKUP($X48&amp;"-"&amp;TEXT($A66,"mmm-aaaa"),Informes!$A:$P,COLUMN(Informes!H$1),FALSE),"þ","¨"),"¨")</f>
        <v>¨</v>
      </c>
      <c r="G66" s="280"/>
      <c r="H66" s="280"/>
      <c r="I66" s="269" t="str">
        <f>IFERROR(IF(ISBLANK(
VLOOKUP($X48&amp;"-"&amp;TEXT($A66,"mmm-aaaa"),Informes!$A:$P,COLUMN(Informes!I$1),FALSE)), "",
VLOOKUP($X48&amp;"-"&amp;TEXT($A66,"mmm-aaaa"),Informes!$A:$P,COLUMN(Informes!I$1),FALSE)), "")</f>
        <v/>
      </c>
      <c r="J66" s="269"/>
      <c r="K66" s="269"/>
      <c r="L66" s="172" t="str">
        <f t="shared" si="11"/>
        <v>¨</v>
      </c>
      <c r="M66" s="269" t="str">
        <f>IFERROR(IF(OR($X66=$L$7,$X66=$K$5,$X66=$O$5,$X66=$T$5),IF(ISBLANK(
VLOOKUP($X48&amp;"-"&amp;TEXT($A66,"mmm-aaaa"),Informes!$A:$P,COLUMN(Informes!J$1),FALSE)), "",
VLOOKUP($X48&amp;"-"&amp;TEXT($A66,"mmm-aaaa"),Informes!$A:$P,COLUMN(Informes!J$1),FALSE)), ""), "")</f>
        <v/>
      </c>
      <c r="N66" s="269"/>
      <c r="O66" s="269"/>
      <c r="P66" s="269"/>
      <c r="Q66" s="269"/>
      <c r="R66" s="282" t="str">
        <f t="shared" si="8"/>
        <v/>
      </c>
      <c r="S66" s="282"/>
      <c r="T66" s="282"/>
      <c r="U66" s="282"/>
      <c r="V66" s="283"/>
      <c r="W66" s="4" t="str">
        <f>IFERROR(VLOOKUP($X48&amp;"-"&amp;TEXT($A66,"mmm-aaaa"),Informes!$A:$P,COLUMN(Informes!K$1),FALSE), "")</f>
        <v/>
      </c>
      <c r="X66" s="34" t="str">
        <f>IFERROR(VLOOKUP($X48&amp;"-"&amp;TEXT($A66,"mmm-aaaa"),Informes!$A:$P,COLUMN(Informes!C$1),FALSE), "")</f>
        <v/>
      </c>
    </row>
    <row r="67" spans="1:24" ht="16.5" customHeight="1" thickBot="1" x14ac:dyDescent="0.3">
      <c r="D67" s="124"/>
      <c r="E67" s="124"/>
      <c r="F67" s="129"/>
      <c r="G67" s="124" t="str">
        <f>IF(SUM(F55:F66)=0,"",SUM(F55:F66))</f>
        <v/>
      </c>
      <c r="H67" s="124"/>
      <c r="I67" s="124"/>
      <c r="J67" s="130"/>
      <c r="K67" s="124"/>
      <c r="L67" s="131" t="s">
        <v>107</v>
      </c>
      <c r="M67" s="272" t="str">
        <f>IF(SUM(M55:M66)=0,"",SUM(M55:M66))</f>
        <v/>
      </c>
      <c r="N67" s="273"/>
      <c r="O67" s="273"/>
      <c r="P67" s="273"/>
      <c r="Q67" s="274"/>
      <c r="R67" s="275"/>
      <c r="S67" s="276"/>
      <c r="T67" s="276"/>
      <c r="U67" s="276"/>
      <c r="V67" s="277"/>
      <c r="W67" s="4"/>
      <c r="X67" s="4"/>
    </row>
    <row r="68" spans="1:24" ht="16.5" customHeight="1" x14ac:dyDescent="0.2">
      <c r="W68" s="4"/>
      <c r="X68" s="4"/>
    </row>
    <row r="69" spans="1:24" ht="279.75" customHeight="1" x14ac:dyDescent="0.15">
      <c r="B69" s="11"/>
      <c r="C69" s="132" t="s">
        <v>136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ht="24" customHeight="1" x14ac:dyDescent="0.2">
      <c r="A70" s="35"/>
      <c r="B70" s="256" t="s">
        <v>127</v>
      </c>
      <c r="C70" s="256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X70" s="2"/>
    </row>
    <row r="71" spans="1:24" ht="15" customHeight="1" x14ac:dyDescent="0.2">
      <c r="A71" s="35"/>
      <c r="B71" s="120" t="s">
        <v>128</v>
      </c>
      <c r="D71" s="123" t="e">
        <f>D48</f>
        <v>#REF!</v>
      </c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5"/>
      <c r="X71" s="154" t="e">
        <f>X48</f>
        <v>#REF!</v>
      </c>
    </row>
    <row r="72" spans="1:24" ht="17.25" x14ac:dyDescent="0.2">
      <c r="B72" s="120" t="s">
        <v>129</v>
      </c>
      <c r="D72" s="121"/>
      <c r="E72" s="121"/>
      <c r="F72" s="7"/>
      <c r="G72" s="7"/>
      <c r="H72" s="257" t="e">
        <f>H49</f>
        <v>#REF!</v>
      </c>
      <c r="I72" s="257"/>
      <c r="J72" s="257"/>
      <c r="K72" s="257"/>
      <c r="L72" s="257"/>
      <c r="M72" s="257"/>
      <c r="N72" s="257"/>
      <c r="O72" s="257"/>
      <c r="P72" s="127" t="e">
        <f>P49</f>
        <v>#REF!</v>
      </c>
      <c r="Q72" s="120" t="s">
        <v>75</v>
      </c>
      <c r="S72" s="12"/>
      <c r="T72" s="13"/>
      <c r="U72" s="127" t="e">
        <f>U49</f>
        <v>#REF!</v>
      </c>
      <c r="V72" s="120" t="s">
        <v>79</v>
      </c>
      <c r="W72" s="12"/>
      <c r="X72" s="6"/>
    </row>
    <row r="73" spans="1:24" ht="17.25" x14ac:dyDescent="0.2">
      <c r="B73" s="120" t="s">
        <v>130</v>
      </c>
      <c r="D73" s="122"/>
      <c r="E73" s="122"/>
      <c r="F73" s="7"/>
      <c r="G73" s="258" t="e">
        <f>G50</f>
        <v>#REF!</v>
      </c>
      <c r="H73" s="258"/>
      <c r="I73" s="258"/>
      <c r="J73" s="258"/>
      <c r="K73" s="258"/>
      <c r="L73" s="258"/>
      <c r="M73" s="258"/>
      <c r="N73" s="258"/>
      <c r="O73" s="258"/>
      <c r="P73" s="128" t="s">
        <v>137</v>
      </c>
      <c r="Q73" s="120" t="s">
        <v>131</v>
      </c>
      <c r="S73" s="12"/>
      <c r="T73" s="12"/>
      <c r="U73" s="128" t="s">
        <v>138</v>
      </c>
      <c r="V73" s="120" t="s">
        <v>61</v>
      </c>
      <c r="W73" s="12"/>
      <c r="X73" s="6"/>
    </row>
    <row r="74" spans="1:24" ht="28.5" customHeight="1" x14ac:dyDescent="0.2">
      <c r="B74" s="127" t="e">
        <f>B51</f>
        <v>#REF!</v>
      </c>
      <c r="C74" s="125" t="s">
        <v>76</v>
      </c>
      <c r="D74" s="127" t="e">
        <f>D51</f>
        <v>#REF!</v>
      </c>
      <c r="E74" s="125" t="s">
        <v>81</v>
      </c>
      <c r="F74" s="7"/>
      <c r="G74" s="7"/>
      <c r="H74" s="5"/>
      <c r="I74" s="10"/>
      <c r="J74" s="127" t="e">
        <f>J51</f>
        <v>#REF!</v>
      </c>
      <c r="K74" s="125" t="s">
        <v>77</v>
      </c>
      <c r="L74" s="5"/>
      <c r="M74" s="5"/>
      <c r="N74" s="127" t="e">
        <f>N51</f>
        <v>#REF!</v>
      </c>
      <c r="O74" s="125" t="s">
        <v>132</v>
      </c>
      <c r="P74" s="126"/>
      <c r="Q74" s="126"/>
      <c r="R74" s="9"/>
      <c r="S74" s="127" t="e">
        <f>S51</f>
        <v>#REF!</v>
      </c>
      <c r="T74" s="259" t="s">
        <v>133</v>
      </c>
      <c r="U74" s="259"/>
      <c r="V74" s="259"/>
      <c r="W74" s="13"/>
      <c r="X74" s="6"/>
    </row>
    <row r="75" spans="1:24" ht="4.5" customHeight="1" thickBot="1" x14ac:dyDescent="0.25">
      <c r="B75" s="8"/>
      <c r="C75" s="7"/>
      <c r="D75" s="8"/>
      <c r="E75" s="7"/>
      <c r="F75" s="7"/>
      <c r="G75" s="7"/>
      <c r="H75" s="5"/>
      <c r="I75" s="10"/>
      <c r="J75" s="8"/>
      <c r="K75" s="5"/>
      <c r="L75" s="5"/>
      <c r="M75" s="5"/>
      <c r="N75" s="7"/>
      <c r="O75" s="5"/>
      <c r="P75" s="8"/>
      <c r="Q75" s="8"/>
      <c r="R75" s="9"/>
      <c r="S75" s="9"/>
      <c r="T75" s="7"/>
      <c r="U75" s="8"/>
      <c r="V75" s="9"/>
      <c r="W75" s="9"/>
      <c r="X75" s="6"/>
    </row>
    <row r="76" spans="1:24" ht="27" customHeight="1" x14ac:dyDescent="0.25">
      <c r="B76" s="260" t="s">
        <v>17</v>
      </c>
      <c r="C76" s="261"/>
      <c r="D76" s="261"/>
      <c r="E76" s="261"/>
      <c r="F76" s="262" t="s">
        <v>134</v>
      </c>
      <c r="G76" s="262"/>
      <c r="H76" s="262"/>
      <c r="I76" s="262" t="s">
        <v>12</v>
      </c>
      <c r="J76" s="262"/>
      <c r="K76" s="262"/>
      <c r="L76" s="262" t="s">
        <v>105</v>
      </c>
      <c r="M76" s="236" t="s">
        <v>135</v>
      </c>
      <c r="N76" s="236"/>
      <c r="O76" s="236"/>
      <c r="P76" s="236"/>
      <c r="Q76" s="236"/>
      <c r="R76" s="236" t="s">
        <v>101</v>
      </c>
      <c r="S76" s="236"/>
      <c r="T76" s="236"/>
      <c r="U76" s="236"/>
      <c r="V76" s="237"/>
      <c r="W76" s="14"/>
      <c r="X76" s="3"/>
    </row>
    <row r="77" spans="1:24" ht="27.75" customHeight="1" x14ac:dyDescent="0.2">
      <c r="B77" s="240">
        <f>EDATE(B54,12)</f>
        <v>45658</v>
      </c>
      <c r="C77" s="241"/>
      <c r="D77" s="241"/>
      <c r="E77" s="242"/>
      <c r="F77" s="263"/>
      <c r="G77" s="263"/>
      <c r="H77" s="263"/>
      <c r="I77" s="263"/>
      <c r="J77" s="263"/>
      <c r="K77" s="263"/>
      <c r="L77" s="263"/>
      <c r="M77" s="238"/>
      <c r="N77" s="238"/>
      <c r="O77" s="238"/>
      <c r="P77" s="238"/>
      <c r="Q77" s="238"/>
      <c r="R77" s="238"/>
      <c r="S77" s="238"/>
      <c r="T77" s="238"/>
      <c r="U77" s="238"/>
      <c r="V77" s="239"/>
      <c r="W77" s="14"/>
      <c r="X77" s="3"/>
    </row>
    <row r="78" spans="1:24" ht="16.5" customHeight="1" x14ac:dyDescent="0.2">
      <c r="A78" s="34">
        <f>EDATE(B77,-4)</f>
        <v>45536</v>
      </c>
      <c r="B78" s="243" t="str">
        <f>PROPER(TEXT(A78, "mmmm"))</f>
        <v>Septiembre</v>
      </c>
      <c r="C78" s="244"/>
      <c r="D78" s="244"/>
      <c r="E78" s="244"/>
      <c r="F78" s="281" t="str">
        <f>IFERROR(IF(VLOOKUP($X48&amp;"-"&amp;TEXT($A78,"mmm-aaaa"),Informes!$A:$P,COLUMN(Informes!H$1),FALSE),"þ","¨"),"¨")</f>
        <v>¨</v>
      </c>
      <c r="G78" s="281"/>
      <c r="H78" s="281"/>
      <c r="I78" s="248" t="str">
        <f>IFERROR(IF(ISBLANK(
VLOOKUP($X71&amp;"-"&amp;TEXT($A78,"mmm-aaaa"),Informes!$A:$P,COLUMN(Informes!I$1),FALSE)), "",
VLOOKUP($X71&amp;"-"&amp;TEXT($A78,"mmm-aaaa"),Informes!$A:$P,COLUMN(Informes!I$1),FALSE)), "")</f>
        <v/>
      </c>
      <c r="J78" s="248"/>
      <c r="K78" s="248"/>
      <c r="L78" s="173" t="str">
        <f>IFERROR(IF($X78=$L$7,"þ","¨"),"¨")</f>
        <v>¨</v>
      </c>
      <c r="M78" s="248" t="str">
        <f>IFERROR(IF(OR($X78=$L$7,$X78=$K$5,$X78=$O$5,$X78=$T$5),IF(ISBLANK(
VLOOKUP($X48&amp;"-"&amp;TEXT($A78,"mmm-aaaa"),Informes!$A:$P,COLUMN(Informes!J$1),FALSE)), "",
VLOOKUP($X48&amp;"-"&amp;TEXT($A78,"mmm-aaaa"),Informes!$A:$P,COLUMN(Informes!J$1),FALSE)), ""), "")</f>
        <v/>
      </c>
      <c r="N78" s="248"/>
      <c r="O78" s="248"/>
      <c r="P78" s="248"/>
      <c r="Q78" s="248"/>
      <c r="R78" s="284" t="str">
        <f t="shared" ref="R78:R89" si="13">IF(W78=0, "", W78)</f>
        <v/>
      </c>
      <c r="S78" s="284"/>
      <c r="T78" s="284"/>
      <c r="U78" s="284"/>
      <c r="V78" s="285"/>
      <c r="W78" s="4" t="str">
        <f>IFERROR(VLOOKUP($X71&amp;"-"&amp;TEXT($A78,"mmm-aaaa"),Informes!$A:$P,COLUMN(Informes!K$1),FALSE), "")</f>
        <v/>
      </c>
      <c r="X78" s="34" t="str">
        <f>IFERROR(VLOOKUP($X48&amp;"-"&amp;TEXT($A78,"mmm-aaaa"),Informes!$A:$P,COLUMN(Informes!C$1),FALSE), "")</f>
        <v/>
      </c>
    </row>
    <row r="79" spans="1:24" ht="16.5" customHeight="1" x14ac:dyDescent="0.2">
      <c r="A79" s="34">
        <f>EDATE(A78,1)</f>
        <v>45566</v>
      </c>
      <c r="B79" s="243" t="str">
        <f t="shared" ref="B79:B89" si="14">PROPER(TEXT(A79, "mmmm"))</f>
        <v>Octubre</v>
      </c>
      <c r="C79" s="244"/>
      <c r="D79" s="244"/>
      <c r="E79" s="244"/>
      <c r="F79" s="281" t="str">
        <f>IFERROR(IF(VLOOKUP($X48&amp;"-"&amp;TEXT($A79,"mmm-aaaa"),Informes!$A:$P,COLUMN(Informes!H$1),FALSE),"þ","¨"),"¨")</f>
        <v>¨</v>
      </c>
      <c r="G79" s="281"/>
      <c r="H79" s="281"/>
      <c r="I79" s="248" t="str">
        <f>IFERROR(IF(ISBLANK(
VLOOKUP($X71&amp;"-"&amp;TEXT($A79,"mmm-aaaa"),Informes!$A:$P,COLUMN(Informes!I$1),FALSE)), "",
VLOOKUP($X71&amp;"-"&amp;TEXT($A79,"mmm-aaaa"),Informes!$A:$P,COLUMN(Informes!I$1),FALSE)), "")</f>
        <v/>
      </c>
      <c r="J79" s="248"/>
      <c r="K79" s="248"/>
      <c r="L79" s="173" t="str">
        <f t="shared" ref="L79:L89" si="15">IFERROR(IF($X79=$L$7,"þ","¨"),"¨")</f>
        <v>¨</v>
      </c>
      <c r="M79" s="248" t="str">
        <f>IFERROR(IF(OR($X79=$L$7,$X79=$K$5,$X79=$O$5,$X79=$T$5),IF(ISBLANK(
VLOOKUP($X48&amp;"-"&amp;TEXT($A79,"mmm-aaaa"),Informes!$A:$P,COLUMN(Informes!J$1),FALSE)), "",
VLOOKUP($X48&amp;"-"&amp;TEXT($A79,"mmm-aaaa"),Informes!$A:$P,COLUMN(Informes!J$1),FALSE)), ""), "")</f>
        <v/>
      </c>
      <c r="N79" s="248"/>
      <c r="O79" s="248"/>
      <c r="P79" s="248"/>
      <c r="Q79" s="248"/>
      <c r="R79" s="284" t="str">
        <f t="shared" si="13"/>
        <v/>
      </c>
      <c r="S79" s="284"/>
      <c r="T79" s="284"/>
      <c r="U79" s="284"/>
      <c r="V79" s="285"/>
      <c r="W79" s="4" t="str">
        <f>IFERROR(VLOOKUP($X71&amp;"-"&amp;TEXT($A79,"mmm-aaaa"),Informes!$A:$P,COLUMN(Informes!K$1),FALSE), "")</f>
        <v/>
      </c>
      <c r="X79" s="34" t="str">
        <f>IFERROR(VLOOKUP($X48&amp;"-"&amp;TEXT($A79,"mmm-aaaa"),Informes!$A:$P,COLUMN(Informes!C$1),FALSE), "")</f>
        <v/>
      </c>
    </row>
    <row r="80" spans="1:24" ht="16.5" customHeight="1" x14ac:dyDescent="0.2">
      <c r="A80" s="34">
        <f t="shared" ref="A80:A89" si="16">EDATE(A79,1)</f>
        <v>45597</v>
      </c>
      <c r="B80" s="243" t="str">
        <f t="shared" si="14"/>
        <v>Noviembre</v>
      </c>
      <c r="C80" s="244"/>
      <c r="D80" s="244"/>
      <c r="E80" s="244"/>
      <c r="F80" s="281" t="str">
        <f>IFERROR(IF(VLOOKUP($X48&amp;"-"&amp;TEXT($A80,"mmm-aaaa"),Informes!$A:$P,COLUMN(Informes!H$1),FALSE),"þ","¨"),"¨")</f>
        <v>¨</v>
      </c>
      <c r="G80" s="281"/>
      <c r="H80" s="281"/>
      <c r="I80" s="248" t="str">
        <f>IFERROR(IF(ISBLANK(
VLOOKUP($X71&amp;"-"&amp;TEXT($A80,"mmm-aaaa"),Informes!$A:$P,COLUMN(Informes!I$1),FALSE)), "",
VLOOKUP($X71&amp;"-"&amp;TEXT($A80,"mmm-aaaa"),Informes!$A:$P,COLUMN(Informes!I$1),FALSE)), "")</f>
        <v/>
      </c>
      <c r="J80" s="248"/>
      <c r="K80" s="248"/>
      <c r="L80" s="173" t="str">
        <f t="shared" si="15"/>
        <v>¨</v>
      </c>
      <c r="M80" s="248" t="str">
        <f>IFERROR(IF(OR($X80=$L$7,$X80=$K$5,$X80=$O$5,$X80=$T$5),IF(ISBLANK(
VLOOKUP($X48&amp;"-"&amp;TEXT($A80,"mmm-aaaa"),Informes!$A:$P,COLUMN(Informes!J$1),FALSE)), "",
VLOOKUP($X48&amp;"-"&amp;TEXT($A80,"mmm-aaaa"),Informes!$A:$P,COLUMN(Informes!J$1),FALSE)), ""), "")</f>
        <v/>
      </c>
      <c r="N80" s="248"/>
      <c r="O80" s="248"/>
      <c r="P80" s="248"/>
      <c r="Q80" s="248"/>
      <c r="R80" s="284" t="str">
        <f t="shared" si="13"/>
        <v/>
      </c>
      <c r="S80" s="284"/>
      <c r="T80" s="284"/>
      <c r="U80" s="284"/>
      <c r="V80" s="285"/>
      <c r="W80" s="4" t="str">
        <f>IFERROR(VLOOKUP($X71&amp;"-"&amp;TEXT($A80,"mmm-aaaa"),Informes!$A:$P,COLUMN(Informes!K$1),FALSE), "")</f>
        <v/>
      </c>
      <c r="X80" s="34" t="str">
        <f>IFERROR(VLOOKUP($X48&amp;"-"&amp;TEXT($A80,"mmm-aaaa"),Informes!$A:$P,COLUMN(Informes!C$1),FALSE), "")</f>
        <v/>
      </c>
    </row>
    <row r="81" spans="1:24" ht="16.5" customHeight="1" x14ac:dyDescent="0.2">
      <c r="A81" s="34">
        <f t="shared" si="16"/>
        <v>45627</v>
      </c>
      <c r="B81" s="243" t="str">
        <f t="shared" si="14"/>
        <v>Diciembre</v>
      </c>
      <c r="C81" s="244"/>
      <c r="D81" s="244"/>
      <c r="E81" s="244"/>
      <c r="F81" s="281" t="str">
        <f>IFERROR(IF(VLOOKUP($X48&amp;"-"&amp;TEXT($A81,"mmm-aaaa"),Informes!$A:$P,COLUMN(Informes!H$1),FALSE),"þ","¨"),"¨")</f>
        <v>¨</v>
      </c>
      <c r="G81" s="281"/>
      <c r="H81" s="281"/>
      <c r="I81" s="248" t="str">
        <f>IFERROR(IF(ISBLANK(
VLOOKUP($X71&amp;"-"&amp;TEXT($A81,"mmm-aaaa"),Informes!$A:$P,COLUMN(Informes!I$1),FALSE)), "",
VLOOKUP($X71&amp;"-"&amp;TEXT($A81,"mmm-aaaa"),Informes!$A:$P,COLUMN(Informes!I$1),FALSE)), "")</f>
        <v/>
      </c>
      <c r="J81" s="248"/>
      <c r="K81" s="248"/>
      <c r="L81" s="173" t="str">
        <f t="shared" si="15"/>
        <v>¨</v>
      </c>
      <c r="M81" s="248" t="str">
        <f>IFERROR(IF(OR($X81=$L$7,$X81=$K$5,$X81=$O$5,$X81=$T$5),IF(ISBLANK(
VLOOKUP($X48&amp;"-"&amp;TEXT($A81,"mmm-aaaa"),Informes!$A:$P,COLUMN(Informes!J$1),FALSE)), "",
VLOOKUP($X48&amp;"-"&amp;TEXT($A81,"mmm-aaaa"),Informes!$A:$P,COLUMN(Informes!J$1),FALSE)), ""), "")</f>
        <v/>
      </c>
      <c r="N81" s="248"/>
      <c r="O81" s="248"/>
      <c r="P81" s="248"/>
      <c r="Q81" s="248"/>
      <c r="R81" s="284" t="str">
        <f t="shared" si="13"/>
        <v/>
      </c>
      <c r="S81" s="284"/>
      <c r="T81" s="284"/>
      <c r="U81" s="284"/>
      <c r="V81" s="285"/>
      <c r="W81" s="4" t="str">
        <f>IFERROR(VLOOKUP($X71&amp;"-"&amp;TEXT($A81,"mmm-aaaa"),Informes!$A:$P,COLUMN(Informes!K$1),FALSE), "")</f>
        <v/>
      </c>
      <c r="X81" s="34" t="str">
        <f>IFERROR(VLOOKUP($X48&amp;"-"&amp;TEXT($A81,"mmm-aaaa"),Informes!$A:$P,COLUMN(Informes!C$1),FALSE), "")</f>
        <v/>
      </c>
    </row>
    <row r="82" spans="1:24" ht="16.5" customHeight="1" x14ac:dyDescent="0.2">
      <c r="A82" s="34">
        <f t="shared" si="16"/>
        <v>45658</v>
      </c>
      <c r="B82" s="243" t="str">
        <f t="shared" si="14"/>
        <v>Enero</v>
      </c>
      <c r="C82" s="244"/>
      <c r="D82" s="244"/>
      <c r="E82" s="244"/>
      <c r="F82" s="281" t="str">
        <f>IFERROR(IF(VLOOKUP($X48&amp;"-"&amp;TEXT($A82,"mmm-aaaa"),Informes!$A:$P,COLUMN(Informes!H$1),FALSE),"þ","¨"),"¨")</f>
        <v>¨</v>
      </c>
      <c r="G82" s="281"/>
      <c r="H82" s="281"/>
      <c r="I82" s="248" t="str">
        <f>IFERROR(IF(ISBLANK(
VLOOKUP($X71&amp;"-"&amp;TEXT($A82,"mmm-aaaa"),Informes!$A:$P,COLUMN(Informes!I$1),FALSE)), "",
VLOOKUP($X71&amp;"-"&amp;TEXT($A82,"mmm-aaaa"),Informes!$A:$P,COLUMN(Informes!I$1),FALSE)), "")</f>
        <v/>
      </c>
      <c r="J82" s="248"/>
      <c r="K82" s="248"/>
      <c r="L82" s="173" t="str">
        <f t="shared" si="15"/>
        <v>¨</v>
      </c>
      <c r="M82" s="248" t="str">
        <f>IFERROR(IF(OR($X82=$L$7,$X82=$K$5,$X82=$O$5,$X82=$T$5),IF(ISBLANK(
VLOOKUP($X48&amp;"-"&amp;TEXT($A82,"mmm-aaaa"),Informes!$A:$P,COLUMN(Informes!J$1),FALSE)), "",
VLOOKUP($X48&amp;"-"&amp;TEXT($A82,"mmm-aaaa"),Informes!$A:$P,COLUMN(Informes!J$1),FALSE)), ""), "")</f>
        <v/>
      </c>
      <c r="N82" s="248"/>
      <c r="O82" s="248"/>
      <c r="P82" s="248"/>
      <c r="Q82" s="248"/>
      <c r="R82" s="284" t="str">
        <f t="shared" si="13"/>
        <v/>
      </c>
      <c r="S82" s="284"/>
      <c r="T82" s="284"/>
      <c r="U82" s="284"/>
      <c r="V82" s="285"/>
      <c r="W82" s="4" t="str">
        <f>IFERROR(VLOOKUP($X71&amp;"-"&amp;TEXT($A82,"mmm-aaaa"),Informes!$A:$P,COLUMN(Informes!K$1),FALSE), "")</f>
        <v/>
      </c>
      <c r="X82" s="34" t="str">
        <f>IFERROR(VLOOKUP($X48&amp;"-"&amp;TEXT($A82,"mmm-aaaa"),Informes!$A:$P,COLUMN(Informes!C$1),FALSE), "")</f>
        <v/>
      </c>
    </row>
    <row r="83" spans="1:24" ht="16.5" customHeight="1" x14ac:dyDescent="0.2">
      <c r="A83" s="34">
        <f t="shared" si="16"/>
        <v>45689</v>
      </c>
      <c r="B83" s="243" t="str">
        <f t="shared" si="14"/>
        <v>Febrero</v>
      </c>
      <c r="C83" s="244"/>
      <c r="D83" s="244"/>
      <c r="E83" s="244"/>
      <c r="F83" s="281" t="str">
        <f>IFERROR(IF(VLOOKUP($X48&amp;"-"&amp;TEXT($A83,"mmm-aaaa"),Informes!$A:$P,COLUMN(Informes!H$1),FALSE),"þ","¨"),"¨")</f>
        <v>¨</v>
      </c>
      <c r="G83" s="281"/>
      <c r="H83" s="281"/>
      <c r="I83" s="248" t="str">
        <f>IFERROR(IF(ISBLANK(
VLOOKUP($X71&amp;"-"&amp;TEXT($A83,"mmm-aaaa"),Informes!$A:$P,COLUMN(Informes!I$1),FALSE)), "",
VLOOKUP($X71&amp;"-"&amp;TEXT($A83,"mmm-aaaa"),Informes!$A:$P,COLUMN(Informes!I$1),FALSE)), "")</f>
        <v/>
      </c>
      <c r="J83" s="248"/>
      <c r="K83" s="248"/>
      <c r="L83" s="173" t="str">
        <f t="shared" si="15"/>
        <v>¨</v>
      </c>
      <c r="M83" s="248" t="str">
        <f>IFERROR(IF(OR($X83=$L$7,$X83=$K$5,$X83=$O$5,$X83=$T$5),IF(ISBLANK(
VLOOKUP($X48&amp;"-"&amp;TEXT($A83,"mmm-aaaa"),Informes!$A:$P,COLUMN(Informes!J$1),FALSE)), "",
VLOOKUP($X48&amp;"-"&amp;TEXT($A83,"mmm-aaaa"),Informes!$A:$P,COLUMN(Informes!J$1),FALSE)), ""), "")</f>
        <v/>
      </c>
      <c r="N83" s="248"/>
      <c r="O83" s="248"/>
      <c r="P83" s="248"/>
      <c r="Q83" s="248"/>
      <c r="R83" s="284" t="str">
        <f t="shared" si="13"/>
        <v/>
      </c>
      <c r="S83" s="284"/>
      <c r="T83" s="284"/>
      <c r="U83" s="284"/>
      <c r="V83" s="285"/>
      <c r="W83" s="4" t="str">
        <f>IFERROR(VLOOKUP($X71&amp;"-"&amp;TEXT($A83,"mmm-aaaa"),Informes!$A:$P,COLUMN(Informes!K$1),FALSE), "")</f>
        <v/>
      </c>
      <c r="X83" s="34" t="str">
        <f>IFERROR(VLOOKUP($X48&amp;"-"&amp;TEXT($A83,"mmm-aaaa"),Informes!$A:$P,COLUMN(Informes!C$1),FALSE), "")</f>
        <v/>
      </c>
    </row>
    <row r="84" spans="1:24" ht="16.5" customHeight="1" x14ac:dyDescent="0.2">
      <c r="A84" s="34">
        <f t="shared" si="16"/>
        <v>45717</v>
      </c>
      <c r="B84" s="243" t="str">
        <f t="shared" si="14"/>
        <v>Marzo</v>
      </c>
      <c r="C84" s="244"/>
      <c r="D84" s="244"/>
      <c r="E84" s="244"/>
      <c r="F84" s="281" t="str">
        <f>IFERROR(IF(VLOOKUP($X48&amp;"-"&amp;TEXT($A84,"mmm-aaaa"),Informes!$A:$P,COLUMN(Informes!H$1),FALSE),"þ","¨"),"¨")</f>
        <v>¨</v>
      </c>
      <c r="G84" s="281"/>
      <c r="H84" s="281"/>
      <c r="I84" s="248" t="str">
        <f>IFERROR(IF(ISBLANK(
VLOOKUP($X71&amp;"-"&amp;TEXT($A84,"mmm-aaaa"),Informes!$A:$P,COLUMN(Informes!I$1),FALSE)), "",
VLOOKUP($X71&amp;"-"&amp;TEXT($A84,"mmm-aaaa"),Informes!$A:$P,COLUMN(Informes!I$1),FALSE)), "")</f>
        <v/>
      </c>
      <c r="J84" s="248"/>
      <c r="K84" s="248"/>
      <c r="L84" s="173" t="str">
        <f t="shared" si="15"/>
        <v>¨</v>
      </c>
      <c r="M84" s="248" t="str">
        <f>IFERROR(IF(OR($X84=$L$7,$X84=$K$5,$X84=$O$5,$X84=$T$5),IF(ISBLANK(
VLOOKUP($X48&amp;"-"&amp;TEXT($A84,"mmm-aaaa"),Informes!$A:$P,COLUMN(Informes!J$1),FALSE)), "",
VLOOKUP($X48&amp;"-"&amp;TEXT($A84,"mmm-aaaa"),Informes!$A:$P,COLUMN(Informes!J$1),FALSE)), ""), "")</f>
        <v/>
      </c>
      <c r="N84" s="248"/>
      <c r="O84" s="248"/>
      <c r="P84" s="248"/>
      <c r="Q84" s="248"/>
      <c r="R84" s="284" t="str">
        <f t="shared" si="13"/>
        <v/>
      </c>
      <c r="S84" s="284"/>
      <c r="T84" s="284"/>
      <c r="U84" s="284"/>
      <c r="V84" s="285"/>
      <c r="W84" s="4" t="str">
        <f>IFERROR(VLOOKUP($X71&amp;"-"&amp;TEXT($A84,"mmm-aaaa"),Informes!$A:$P,COLUMN(Informes!K$1),FALSE), "")</f>
        <v/>
      </c>
      <c r="X84" s="34" t="str">
        <f>IFERROR(VLOOKUP($X48&amp;"-"&amp;TEXT($A84,"mmm-aaaa"),Informes!$A:$P,COLUMN(Informes!C$1),FALSE), "")</f>
        <v/>
      </c>
    </row>
    <row r="85" spans="1:24" ht="16.5" customHeight="1" x14ac:dyDescent="0.2">
      <c r="A85" s="34">
        <f t="shared" si="16"/>
        <v>45748</v>
      </c>
      <c r="B85" s="243" t="str">
        <f t="shared" si="14"/>
        <v>Abril</v>
      </c>
      <c r="C85" s="244"/>
      <c r="D85" s="244"/>
      <c r="E85" s="244"/>
      <c r="F85" s="281" t="str">
        <f>IFERROR(IF(VLOOKUP($X48&amp;"-"&amp;TEXT($A85,"mmm-aaaa"),Informes!$A:$P,COLUMN(Informes!H$1),FALSE),"þ","¨"),"¨")</f>
        <v>¨</v>
      </c>
      <c r="G85" s="281"/>
      <c r="H85" s="281"/>
      <c r="I85" s="248" t="str">
        <f>IFERROR(IF(ISBLANK(
VLOOKUP($X71&amp;"-"&amp;TEXT($A85,"mmm-aaaa"),Informes!$A:$P,COLUMN(Informes!I$1),FALSE)), "",
VLOOKUP($X71&amp;"-"&amp;TEXT($A85,"mmm-aaaa"),Informes!$A:$P,COLUMN(Informes!I$1),FALSE)), "")</f>
        <v/>
      </c>
      <c r="J85" s="248"/>
      <c r="K85" s="248"/>
      <c r="L85" s="173" t="str">
        <f t="shared" si="15"/>
        <v>¨</v>
      </c>
      <c r="M85" s="248" t="str">
        <f>IFERROR(IF(OR($X85=$L$7,$X85=$K$5,$X85=$O$5,$X85=$T$5),IF(ISBLANK(
VLOOKUP($X48&amp;"-"&amp;TEXT($A85,"mmm-aaaa"),Informes!$A:$P,COLUMN(Informes!J$1),FALSE)), "",
VLOOKUP($X48&amp;"-"&amp;TEXT($A85,"mmm-aaaa"),Informes!$A:$P,COLUMN(Informes!J$1),FALSE)), ""), "")</f>
        <v/>
      </c>
      <c r="N85" s="248"/>
      <c r="O85" s="248"/>
      <c r="P85" s="248"/>
      <c r="Q85" s="248"/>
      <c r="R85" s="284" t="str">
        <f t="shared" si="13"/>
        <v/>
      </c>
      <c r="S85" s="284"/>
      <c r="T85" s="284"/>
      <c r="U85" s="284"/>
      <c r="V85" s="285"/>
      <c r="W85" s="4" t="str">
        <f>IFERROR(VLOOKUP($X71&amp;"-"&amp;TEXT($A85,"mmm-aaaa"),Informes!$A:$P,COLUMN(Informes!K$1),FALSE), "")</f>
        <v/>
      </c>
      <c r="X85" s="34" t="str">
        <f>IFERROR(VLOOKUP($X48&amp;"-"&amp;TEXT($A85,"mmm-aaaa"),Informes!$A:$P,COLUMN(Informes!C$1),FALSE), "")</f>
        <v/>
      </c>
    </row>
    <row r="86" spans="1:24" ht="16.5" customHeight="1" x14ac:dyDescent="0.2">
      <c r="A86" s="34">
        <f t="shared" si="16"/>
        <v>45778</v>
      </c>
      <c r="B86" s="243" t="str">
        <f t="shared" si="14"/>
        <v>Mayo</v>
      </c>
      <c r="C86" s="244"/>
      <c r="D86" s="244"/>
      <c r="E86" s="244"/>
      <c r="F86" s="281" t="str">
        <f>IFERROR(IF(VLOOKUP($X48&amp;"-"&amp;TEXT($A86,"mmm-aaaa"),Informes!$A:$P,COLUMN(Informes!H$1),FALSE),"þ","¨"),"¨")</f>
        <v>¨</v>
      </c>
      <c r="G86" s="281"/>
      <c r="H86" s="281"/>
      <c r="I86" s="248" t="str">
        <f>IFERROR(IF(ISBLANK(
VLOOKUP($X71&amp;"-"&amp;TEXT($A86,"mmm-aaaa"),Informes!$A:$P,COLUMN(Informes!I$1),FALSE)), "",
VLOOKUP($X71&amp;"-"&amp;TEXT($A86,"mmm-aaaa"),Informes!$A:$P,COLUMN(Informes!I$1),FALSE)), "")</f>
        <v/>
      </c>
      <c r="J86" s="248"/>
      <c r="K86" s="248"/>
      <c r="L86" s="173" t="str">
        <f t="shared" si="15"/>
        <v>¨</v>
      </c>
      <c r="M86" s="248" t="str">
        <f>IFERROR(IF(OR($X86=$L$7,$X86=$K$5,$X86=$O$5,$X86=$T$5),IF(ISBLANK(
VLOOKUP($X48&amp;"-"&amp;TEXT($A86,"mmm-aaaa"),Informes!$A:$P,COLUMN(Informes!J$1),FALSE)), "",
VLOOKUP($X48&amp;"-"&amp;TEXT($A86,"mmm-aaaa"),Informes!$A:$P,COLUMN(Informes!J$1),FALSE)), ""), "")</f>
        <v/>
      </c>
      <c r="N86" s="248"/>
      <c r="O86" s="248"/>
      <c r="P86" s="248"/>
      <c r="Q86" s="248"/>
      <c r="R86" s="284" t="str">
        <f t="shared" si="13"/>
        <v/>
      </c>
      <c r="S86" s="284"/>
      <c r="T86" s="284"/>
      <c r="U86" s="284"/>
      <c r="V86" s="285"/>
      <c r="W86" s="4" t="str">
        <f>IFERROR(VLOOKUP($X71&amp;"-"&amp;TEXT($A86,"mmm-aaaa"),Informes!$A:$P,COLUMN(Informes!K$1),FALSE), "")</f>
        <v/>
      </c>
      <c r="X86" s="34" t="str">
        <f>IFERROR(VLOOKUP($X48&amp;"-"&amp;TEXT($A86,"mmm-aaaa"),Informes!$A:$P,COLUMN(Informes!C$1),FALSE), "")</f>
        <v/>
      </c>
    </row>
    <row r="87" spans="1:24" ht="16.5" customHeight="1" x14ac:dyDescent="0.2">
      <c r="A87" s="34">
        <f t="shared" si="16"/>
        <v>45809</v>
      </c>
      <c r="B87" s="243" t="str">
        <f t="shared" si="14"/>
        <v>Junio</v>
      </c>
      <c r="C87" s="244"/>
      <c r="D87" s="244"/>
      <c r="E87" s="244"/>
      <c r="F87" s="281" t="str">
        <f>IFERROR(IF(VLOOKUP($X48&amp;"-"&amp;TEXT($A87,"mmm-aaaa"),Informes!$A:$P,COLUMN(Informes!H$1),FALSE),"þ","¨"),"¨")</f>
        <v>¨</v>
      </c>
      <c r="G87" s="281"/>
      <c r="H87" s="281"/>
      <c r="I87" s="248" t="str">
        <f>IFERROR(IF(ISBLANK(
VLOOKUP($X71&amp;"-"&amp;TEXT($A87,"mmm-aaaa"),Informes!$A:$P,COLUMN(Informes!I$1),FALSE)), "",
VLOOKUP($X71&amp;"-"&amp;TEXT($A87,"mmm-aaaa"),Informes!$A:$P,COLUMN(Informes!I$1),FALSE)), "")</f>
        <v/>
      </c>
      <c r="J87" s="248"/>
      <c r="K87" s="248"/>
      <c r="L87" s="173" t="str">
        <f t="shared" si="15"/>
        <v>¨</v>
      </c>
      <c r="M87" s="248" t="str">
        <f>IFERROR(IF(OR($X87=$L$7,$X87=$K$5,$X87=$O$5,$X87=$T$5),IF(ISBLANK(
VLOOKUP($X48&amp;"-"&amp;TEXT($A87,"mmm-aaaa"),Informes!$A:$P,COLUMN(Informes!J$1),FALSE)), "",
VLOOKUP($X48&amp;"-"&amp;TEXT($A87,"mmm-aaaa"),Informes!$A:$P,COLUMN(Informes!J$1),FALSE)), ""), "")</f>
        <v/>
      </c>
      <c r="N87" s="248"/>
      <c r="O87" s="248"/>
      <c r="P87" s="248"/>
      <c r="Q87" s="248"/>
      <c r="R87" s="284" t="str">
        <f t="shared" si="13"/>
        <v/>
      </c>
      <c r="S87" s="284"/>
      <c r="T87" s="284"/>
      <c r="U87" s="284"/>
      <c r="V87" s="285"/>
      <c r="W87" s="4" t="str">
        <f>IFERROR(VLOOKUP($X71&amp;"-"&amp;TEXT($A87,"mmm-aaaa"),Informes!$A:$P,COLUMN(Informes!K$1),FALSE), "")</f>
        <v/>
      </c>
      <c r="X87" s="34" t="str">
        <f>IFERROR(VLOOKUP($X48&amp;"-"&amp;TEXT($A87,"mmm-aaaa"),Informes!$A:$P,COLUMN(Informes!C$1),FALSE), "")</f>
        <v/>
      </c>
    </row>
    <row r="88" spans="1:24" ht="16.5" customHeight="1" x14ac:dyDescent="0.2">
      <c r="A88" s="34">
        <f t="shared" si="16"/>
        <v>45839</v>
      </c>
      <c r="B88" s="243" t="str">
        <f t="shared" si="14"/>
        <v>Julio</v>
      </c>
      <c r="C88" s="244"/>
      <c r="D88" s="244"/>
      <c r="E88" s="244"/>
      <c r="F88" s="281" t="str">
        <f>IFERROR(IF(VLOOKUP($X48&amp;"-"&amp;TEXT($A88,"mmm-aaaa"),Informes!$A:$P,COLUMN(Informes!H$1),FALSE),"þ","¨"),"¨")</f>
        <v>¨</v>
      </c>
      <c r="G88" s="281"/>
      <c r="H88" s="281"/>
      <c r="I88" s="248" t="str">
        <f>IFERROR(IF(ISBLANK(
VLOOKUP($X71&amp;"-"&amp;TEXT($A88,"mmm-aaaa"),Informes!$A:$P,COLUMN(Informes!I$1),FALSE)), "",
VLOOKUP($X71&amp;"-"&amp;TEXT($A88,"mmm-aaaa"),Informes!$A:$P,COLUMN(Informes!I$1),FALSE)), "")</f>
        <v/>
      </c>
      <c r="J88" s="248"/>
      <c r="K88" s="248"/>
      <c r="L88" s="173" t="str">
        <f t="shared" si="15"/>
        <v>¨</v>
      </c>
      <c r="M88" s="248" t="str">
        <f>IFERROR(IF(OR($X88=$L$7,$X88=$K$5,$X88=$O$5,$X88=$T$5),IF(ISBLANK(
VLOOKUP($X48&amp;"-"&amp;TEXT($A88,"mmm-aaaa"),Informes!$A:$P,COLUMN(Informes!J$1),FALSE)), "",
VLOOKUP($X48&amp;"-"&amp;TEXT($A88,"mmm-aaaa"),Informes!$A:$P,COLUMN(Informes!J$1),FALSE)), ""), "")</f>
        <v/>
      </c>
      <c r="N88" s="248"/>
      <c r="O88" s="248"/>
      <c r="P88" s="248"/>
      <c r="Q88" s="248"/>
      <c r="R88" s="284" t="str">
        <f t="shared" si="13"/>
        <v/>
      </c>
      <c r="S88" s="284"/>
      <c r="T88" s="284"/>
      <c r="U88" s="284"/>
      <c r="V88" s="285"/>
      <c r="W88" s="4" t="str">
        <f>IFERROR(VLOOKUP($X71&amp;"-"&amp;TEXT($A88,"mmm-aaaa"),Informes!$A:$P,COLUMN(Informes!K$1),FALSE), "")</f>
        <v/>
      </c>
      <c r="X88" s="34" t="str">
        <f>IFERROR(VLOOKUP($X48&amp;"-"&amp;TEXT($A88,"mmm-aaaa"),Informes!$A:$P,COLUMN(Informes!C$1),FALSE), "")</f>
        <v/>
      </c>
    </row>
    <row r="89" spans="1:24" ht="16.5" customHeight="1" thickBot="1" x14ac:dyDescent="0.25">
      <c r="A89" s="34">
        <f t="shared" si="16"/>
        <v>45870</v>
      </c>
      <c r="B89" s="264" t="str">
        <f t="shared" si="14"/>
        <v>Agosto</v>
      </c>
      <c r="C89" s="265"/>
      <c r="D89" s="265"/>
      <c r="E89" s="265"/>
      <c r="F89" s="280" t="str">
        <f>IFERROR(IF(VLOOKUP($X48&amp;"-"&amp;TEXT($A89,"mmm-aaaa"),Informes!$A:$P,COLUMN(Informes!H$1),FALSE),"þ","¨"),"¨")</f>
        <v>¨</v>
      </c>
      <c r="G89" s="280"/>
      <c r="H89" s="280"/>
      <c r="I89" s="269" t="str">
        <f>IFERROR(IF(ISBLANK(
VLOOKUP($X71&amp;"-"&amp;TEXT($A89,"mmm-aaaa"),Informes!$A:$P,COLUMN(Informes!I$1),FALSE)), "",
VLOOKUP($X71&amp;"-"&amp;TEXT($A89,"mmm-aaaa"),Informes!$A:$P,COLUMN(Informes!I$1),FALSE)), "")</f>
        <v/>
      </c>
      <c r="J89" s="269"/>
      <c r="K89" s="269"/>
      <c r="L89" s="172" t="str">
        <f t="shared" si="15"/>
        <v>¨</v>
      </c>
      <c r="M89" s="269" t="str">
        <f>IFERROR(IF(OR($X89=$L$7,$X89=$K$5,$X89=$O$5,$X89=$T$5),IF(ISBLANK(
VLOOKUP($X48&amp;"-"&amp;TEXT($A89,"mmm-aaaa"),Informes!$A:$P,COLUMN(Informes!J$1),FALSE)), "",
VLOOKUP($X48&amp;"-"&amp;TEXT($A89,"mmm-aaaa"),Informes!$A:$P,COLUMN(Informes!J$1),FALSE)), ""), "")</f>
        <v/>
      </c>
      <c r="N89" s="269"/>
      <c r="O89" s="269"/>
      <c r="P89" s="269"/>
      <c r="Q89" s="269"/>
      <c r="R89" s="282" t="str">
        <f t="shared" si="13"/>
        <v/>
      </c>
      <c r="S89" s="282"/>
      <c r="T89" s="282"/>
      <c r="U89" s="282"/>
      <c r="V89" s="283"/>
      <c r="W89" s="4" t="str">
        <f>IFERROR(VLOOKUP($X71&amp;"-"&amp;TEXT($A89,"mmm-aaaa"),Informes!$A:$P,COLUMN(Informes!K$1),FALSE), "")</f>
        <v/>
      </c>
      <c r="X89" s="34" t="str">
        <f>IFERROR(VLOOKUP($X48&amp;"-"&amp;TEXT($A89,"mmm-aaaa"),Informes!$A:$P,COLUMN(Informes!C$1),FALSE), "")</f>
        <v/>
      </c>
    </row>
    <row r="90" spans="1:24" ht="16.5" customHeight="1" thickBot="1" x14ac:dyDescent="0.3">
      <c r="D90" s="124"/>
      <c r="E90" s="124"/>
      <c r="F90" s="129"/>
      <c r="G90" s="124" t="str">
        <f>IF(SUM(F78:F89)=0,"",SUM(F78:F89))</f>
        <v/>
      </c>
      <c r="H90" s="124"/>
      <c r="I90" s="124"/>
      <c r="J90" s="130"/>
      <c r="K90" s="124"/>
      <c r="L90" s="131" t="s">
        <v>107</v>
      </c>
      <c r="M90" s="272" t="str">
        <f>IF(SUM(M78:M89)=0,"",SUM(M78:M89))</f>
        <v/>
      </c>
      <c r="N90" s="273"/>
      <c r="O90" s="273"/>
      <c r="P90" s="273"/>
      <c r="Q90" s="274"/>
      <c r="R90" s="275"/>
      <c r="S90" s="276"/>
      <c r="T90" s="276"/>
      <c r="U90" s="276"/>
      <c r="V90" s="277"/>
      <c r="W90" s="4"/>
      <c r="X90" s="4"/>
    </row>
    <row r="91" spans="1:24" ht="16.5" customHeight="1" x14ac:dyDescent="0.2">
      <c r="W91" s="4"/>
      <c r="X91" s="4"/>
    </row>
    <row r="92" spans="1:24" ht="279.75" customHeight="1" x14ac:dyDescent="0.15">
      <c r="B92" s="11"/>
      <c r="C92" s="132" t="s">
        <v>136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ht="24" customHeight="1" x14ac:dyDescent="0.2">
      <c r="A93" s="35">
        <f>A47+1</f>
        <v>3</v>
      </c>
      <c r="B93" s="256" t="s">
        <v>127</v>
      </c>
      <c r="C93" s="256"/>
      <c r="D93" s="256"/>
      <c r="E93" s="256"/>
      <c r="F93" s="256"/>
      <c r="G93" s="256"/>
      <c r="H93" s="256"/>
      <c r="I93" s="256"/>
      <c r="J93" s="256"/>
      <c r="K93" s="256"/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X93" s="2"/>
    </row>
    <row r="94" spans="1:24" ht="17.25" customHeight="1" x14ac:dyDescent="0.2">
      <c r="A94" s="35"/>
      <c r="B94" s="120" t="s">
        <v>128</v>
      </c>
      <c r="D94" s="123" t="e">
        <f>IF(A93=0,0,INDEX(TblPublicadores[Nombre completo],A93))</f>
        <v>#REF!</v>
      </c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5"/>
      <c r="X94" s="154" t="e">
        <f>IF(A93=0,0,INDEX(TblPublicadores[Nombre],A93))</f>
        <v>#REF!</v>
      </c>
    </row>
    <row r="95" spans="1:24" ht="17.25" customHeight="1" x14ac:dyDescent="0.2">
      <c r="B95" s="120" t="s">
        <v>129</v>
      </c>
      <c r="D95" s="121"/>
      <c r="E95" s="121"/>
      <c r="F95" s="7"/>
      <c r="G95" s="7"/>
      <c r="H95" s="257" t="e">
        <f>IF(A93=0,"",INDEX(TblPublicadores[Fecha de nacimiento],A93))</f>
        <v>#REF!</v>
      </c>
      <c r="I95" s="257"/>
      <c r="J95" s="257"/>
      <c r="K95" s="257"/>
      <c r="L95" s="257"/>
      <c r="M95" s="257"/>
      <c r="N95" s="257"/>
      <c r="O95" s="257"/>
      <c r="P95" s="128" t="e">
        <f>IF(INDEX(TblPublicadores[Sexo],A93)=Q95,"þ","¨")</f>
        <v>#REF!</v>
      </c>
      <c r="Q95" s="120" t="s">
        <v>75</v>
      </c>
      <c r="S95" s="12"/>
      <c r="T95" s="13"/>
      <c r="U95" s="128" t="e">
        <f>IF(INDEX(TblPublicadores[Sexo],A93)=V95,"þ","¨")</f>
        <v>#REF!</v>
      </c>
      <c r="V95" s="120" t="s">
        <v>79</v>
      </c>
      <c r="W95" s="12"/>
      <c r="X95" s="6"/>
    </row>
    <row r="96" spans="1:24" ht="17.25" customHeight="1" x14ac:dyDescent="0.2">
      <c r="B96" s="120" t="s">
        <v>130</v>
      </c>
      <c r="D96" s="122"/>
      <c r="E96" s="122"/>
      <c r="F96" s="7"/>
      <c r="G96" s="258" t="e">
        <f>IF(A93=0,"",IF(INDEX(TblPublicadores[Fecha de bautismo],A93)="", "",INDEX(TblPublicadores[Fecha de bautismo],A93)))</f>
        <v>#REF!</v>
      </c>
      <c r="H96" s="258"/>
      <c r="I96" s="258"/>
      <c r="J96" s="258"/>
      <c r="K96" s="258"/>
      <c r="L96" s="258"/>
      <c r="M96" s="258"/>
      <c r="N96" s="258"/>
      <c r="O96" s="258"/>
      <c r="P96" s="128" t="s">
        <v>137</v>
      </c>
      <c r="Q96" s="120" t="s">
        <v>131</v>
      </c>
      <c r="S96" s="12"/>
      <c r="T96" s="12"/>
      <c r="U96" s="128" t="s">
        <v>138</v>
      </c>
      <c r="V96" s="120" t="s">
        <v>61</v>
      </c>
      <c r="W96" s="12"/>
      <c r="X96" s="6"/>
    </row>
    <row r="97" spans="1:24" ht="28.5" customHeight="1" x14ac:dyDescent="0.2">
      <c r="B97" s="127" t="e">
        <f>IF(INDEX(TblPublicadores[Privilegio],A93)=C97,"þ","¨")</f>
        <v>#REF!</v>
      </c>
      <c r="C97" s="125" t="s">
        <v>76</v>
      </c>
      <c r="D97" s="127" t="e">
        <f>IF(INDEX(TblPublicadores[Privilegio],A93)=E97,"þ","¨")</f>
        <v>#REF!</v>
      </c>
      <c r="E97" s="125" t="s">
        <v>81</v>
      </c>
      <c r="F97" s="7"/>
      <c r="G97" s="7"/>
      <c r="H97" s="5"/>
      <c r="I97" s="10"/>
      <c r="J97" s="127" t="e">
        <f>IF(INDEX(TblPublicadores[Tipo Publicador],A93)=K97,"þ","¨")</f>
        <v>#REF!</v>
      </c>
      <c r="K97" s="125" t="s">
        <v>77</v>
      </c>
      <c r="L97" s="5"/>
      <c r="M97" s="5"/>
      <c r="N97" s="127" t="e">
        <f>IF(INDEX(TblPublicadores[Tipo Publicador],A93)=O97,"þ","¨")</f>
        <v>#REF!</v>
      </c>
      <c r="O97" s="125" t="s">
        <v>132</v>
      </c>
      <c r="P97" s="126"/>
      <c r="Q97" s="126"/>
      <c r="R97" s="9"/>
      <c r="S97" s="127" t="e">
        <f>IF(INDEX(TblPublicadores[Tipo Publicador],A93)=T97,"þ","¨")</f>
        <v>#REF!</v>
      </c>
      <c r="T97" s="259" t="s">
        <v>133</v>
      </c>
      <c r="U97" s="259"/>
      <c r="V97" s="259"/>
      <c r="W97" s="13"/>
      <c r="X97" s="6"/>
    </row>
    <row r="98" spans="1:24" ht="4.5" customHeight="1" thickBot="1" x14ac:dyDescent="0.25">
      <c r="B98" s="8"/>
      <c r="C98" s="7"/>
      <c r="D98" s="8"/>
      <c r="E98" s="7"/>
      <c r="F98" s="7"/>
      <c r="G98" s="7"/>
      <c r="H98" s="5"/>
      <c r="I98" s="10"/>
      <c r="J98" s="8"/>
      <c r="K98" s="5"/>
      <c r="L98" s="5"/>
      <c r="M98" s="5"/>
      <c r="N98" s="7"/>
      <c r="O98" s="5"/>
      <c r="P98" s="8"/>
      <c r="Q98" s="8"/>
      <c r="R98" s="9"/>
      <c r="S98" s="9"/>
      <c r="T98" s="7"/>
      <c r="U98" s="8"/>
      <c r="V98" s="9"/>
      <c r="W98" s="9"/>
      <c r="X98" s="6"/>
    </row>
    <row r="99" spans="1:24" ht="26.25" customHeight="1" x14ac:dyDescent="0.25">
      <c r="B99" s="260" t="s">
        <v>17</v>
      </c>
      <c r="C99" s="261"/>
      <c r="D99" s="261"/>
      <c r="E99" s="261"/>
      <c r="F99" s="262" t="s">
        <v>134</v>
      </c>
      <c r="G99" s="262"/>
      <c r="H99" s="262"/>
      <c r="I99" s="262" t="s">
        <v>12</v>
      </c>
      <c r="J99" s="262"/>
      <c r="K99" s="262"/>
      <c r="L99" s="262" t="s">
        <v>105</v>
      </c>
      <c r="M99" s="236" t="s">
        <v>135</v>
      </c>
      <c r="N99" s="236"/>
      <c r="O99" s="236"/>
      <c r="P99" s="236"/>
      <c r="Q99" s="236"/>
      <c r="R99" s="236" t="s">
        <v>101</v>
      </c>
      <c r="S99" s="236"/>
      <c r="T99" s="236"/>
      <c r="U99" s="236"/>
      <c r="V99" s="237"/>
      <c r="W99" s="14"/>
      <c r="X99" s="3"/>
    </row>
    <row r="100" spans="1:24" ht="27.75" customHeight="1" x14ac:dyDescent="0.2">
      <c r="B100" s="240">
        <v>45292</v>
      </c>
      <c r="C100" s="241"/>
      <c r="D100" s="241"/>
      <c r="E100" s="242"/>
      <c r="F100" s="263"/>
      <c r="G100" s="263"/>
      <c r="H100" s="263"/>
      <c r="I100" s="263"/>
      <c r="J100" s="263"/>
      <c r="K100" s="263"/>
      <c r="L100" s="263"/>
      <c r="M100" s="238"/>
      <c r="N100" s="238"/>
      <c r="O100" s="238"/>
      <c r="P100" s="238"/>
      <c r="Q100" s="238"/>
      <c r="R100" s="238"/>
      <c r="S100" s="238"/>
      <c r="T100" s="238"/>
      <c r="U100" s="238"/>
      <c r="V100" s="239"/>
      <c r="W100" s="14"/>
      <c r="X100" s="3"/>
    </row>
    <row r="101" spans="1:24" ht="16.5" customHeight="1" x14ac:dyDescent="0.2">
      <c r="A101" s="34">
        <f>EDATE(B100,-4)</f>
        <v>45170</v>
      </c>
      <c r="B101" s="243" t="str">
        <f>PROPER(TEXT(A101, "mmmm"))</f>
        <v>Septiembre</v>
      </c>
      <c r="C101" s="244"/>
      <c r="D101" s="244" t="str">
        <f>PROPER(TEXT(C101, "mmmm"))</f>
        <v>Enero</v>
      </c>
      <c r="E101" s="244"/>
      <c r="F101" s="281" t="str">
        <f>IFERROR(IF(VLOOKUP($X94&amp;"-"&amp;TEXT($A101,"mmm-aaaa"),Informes!$A:$P,COLUMN(Informes!H$1),FALSE),"þ","¨"),"¨")</f>
        <v>¨</v>
      </c>
      <c r="G101" s="281"/>
      <c r="H101" s="281"/>
      <c r="I101" s="248" t="str">
        <f>IFERROR(IF(ISBLANK(
VLOOKUP($X94&amp;"-"&amp;TEXT($A101,"mmm-aaaa"),Informes!$A:$P,COLUMN(Informes!I$1),FALSE)), "",
VLOOKUP($X94&amp;"-"&amp;TEXT($A101,"mmm-aaaa"),Informes!$A:$P,COLUMN(Informes!I$1),FALSE)), "")</f>
        <v/>
      </c>
      <c r="J101" s="248"/>
      <c r="K101" s="248"/>
      <c r="L101" s="173" t="str">
        <f>IFERROR(IF($X101=$L$7,"þ","¨"),"¨")</f>
        <v>¨</v>
      </c>
      <c r="M101" s="248" t="str">
        <f>IFERROR(IF(OR($X101=$L$7,$X101=$K$5,$X101=$O$5,$X101=$T$5),IF(ISBLANK(
VLOOKUP($X94&amp;"-"&amp;TEXT($A101,"mmm-aaaa"),Informes!$A:$P,COLUMN(Informes!J$1),FALSE)), "",
VLOOKUP($X94&amp;"-"&amp;TEXT($A101,"mmm-aaaa"),Informes!$A:$P,COLUMN(Informes!J$1),FALSE)), ""), "")</f>
        <v/>
      </c>
      <c r="N101" s="248"/>
      <c r="O101" s="248"/>
      <c r="P101" s="248"/>
      <c r="Q101" s="248"/>
      <c r="R101" s="284" t="str">
        <f t="shared" ref="R101:R112" si="17">IF(W101=0, "", W101)</f>
        <v/>
      </c>
      <c r="S101" s="284"/>
      <c r="T101" s="284"/>
      <c r="U101" s="284"/>
      <c r="V101" s="285"/>
      <c r="W101" s="4" t="str">
        <f>IFERROR(VLOOKUP($X94&amp;"-"&amp;TEXT($A101,"mmm-aaaa"),Informes!$A:$P,COLUMN(Informes!K$1),FALSE), "")</f>
        <v/>
      </c>
      <c r="X101" s="34" t="str">
        <f>IFERROR(VLOOKUP($X94&amp;"-"&amp;TEXT($A101,"mmm-aaaa"),Informes!$A:$P,COLUMN(Informes!C$1),FALSE), "")</f>
        <v/>
      </c>
    </row>
    <row r="102" spans="1:24" ht="16.5" customHeight="1" x14ac:dyDescent="0.2">
      <c r="A102" s="34">
        <f>EDATE(A101,1)</f>
        <v>45200</v>
      </c>
      <c r="B102" s="243" t="str">
        <f t="shared" ref="B102:B112" si="18">PROPER(TEXT(A102, "mmmm"))</f>
        <v>Octubre</v>
      </c>
      <c r="C102" s="244"/>
      <c r="D102" s="244" t="str">
        <f t="shared" ref="D102:D112" si="19">PROPER(TEXT(C102, "mmmm"))</f>
        <v>Enero</v>
      </c>
      <c r="E102" s="244"/>
      <c r="F102" s="281" t="str">
        <f>IFERROR(IF(VLOOKUP($X94&amp;"-"&amp;TEXT($A102,"mmm-aaaa"),Informes!$A:$P,COLUMN(Informes!H$1),FALSE),"þ","¨"),"¨")</f>
        <v>¨</v>
      </c>
      <c r="G102" s="281"/>
      <c r="H102" s="281"/>
      <c r="I102" s="248" t="str">
        <f>IFERROR(IF(ISBLANK(
VLOOKUP($X94&amp;"-"&amp;TEXT($A102,"mmm-aaaa"),Informes!$A:$P,COLUMN(Informes!I$1),FALSE)), "",
VLOOKUP($X94&amp;"-"&amp;TEXT($A102,"mmm-aaaa"),Informes!$A:$P,COLUMN(Informes!I$1),FALSE)), "")</f>
        <v/>
      </c>
      <c r="J102" s="248"/>
      <c r="K102" s="248"/>
      <c r="L102" s="173" t="str">
        <f t="shared" ref="L102:L112" si="20">IFERROR(IF($X102=$L$7,"þ","¨"),"¨")</f>
        <v>¨</v>
      </c>
      <c r="M102" s="248" t="str">
        <f>IFERROR(IF(OR($X102=$L$7,$X102=$K$5,$X102=$O$5,$X102=$T$5),IF(ISBLANK(
VLOOKUP($X94&amp;"-"&amp;TEXT($A102,"mmm-aaaa"),Informes!$A:$P,COLUMN(Informes!J$1),FALSE)), "",
VLOOKUP($X94&amp;"-"&amp;TEXT($A102,"mmm-aaaa"),Informes!$A:$P,COLUMN(Informes!J$1),FALSE)), ""), "")</f>
        <v/>
      </c>
      <c r="N102" s="248"/>
      <c r="O102" s="248"/>
      <c r="P102" s="248"/>
      <c r="Q102" s="248"/>
      <c r="R102" s="284" t="str">
        <f t="shared" si="17"/>
        <v/>
      </c>
      <c r="S102" s="284"/>
      <c r="T102" s="284"/>
      <c r="U102" s="284"/>
      <c r="V102" s="285"/>
      <c r="W102" s="4" t="str">
        <f>IFERROR(VLOOKUP($X94&amp;"-"&amp;TEXT($A102,"mmm-aaaa"),Informes!$A:$P,COLUMN(Informes!K$1),FALSE), "")</f>
        <v/>
      </c>
      <c r="X102" s="34" t="str">
        <f>IFERROR(VLOOKUP($X94&amp;"-"&amp;TEXT($A102,"mmm-aaaa"),Informes!$A:$P,COLUMN(Informes!C$1),FALSE), "")</f>
        <v/>
      </c>
    </row>
    <row r="103" spans="1:24" ht="16.5" customHeight="1" x14ac:dyDescent="0.2">
      <c r="A103" s="34">
        <f t="shared" ref="A103:A112" si="21">EDATE(A102,1)</f>
        <v>45231</v>
      </c>
      <c r="B103" s="243" t="str">
        <f t="shared" si="18"/>
        <v>Noviembre</v>
      </c>
      <c r="C103" s="244"/>
      <c r="D103" s="244" t="str">
        <f t="shared" si="19"/>
        <v>Enero</v>
      </c>
      <c r="E103" s="244"/>
      <c r="F103" s="281" t="str">
        <f>IFERROR(IF(VLOOKUP($X94&amp;"-"&amp;TEXT($A103,"mmm-aaaa"),Informes!$A:$P,COLUMN(Informes!H$1),FALSE),"þ","¨"),"¨")</f>
        <v>¨</v>
      </c>
      <c r="G103" s="281"/>
      <c r="H103" s="281"/>
      <c r="I103" s="248" t="str">
        <f>IFERROR(IF(ISBLANK(
VLOOKUP($X94&amp;"-"&amp;TEXT($A103,"mmm-aaaa"),Informes!$A:$P,COLUMN(Informes!I$1),FALSE)), "",
VLOOKUP($X94&amp;"-"&amp;TEXT($A103,"mmm-aaaa"),Informes!$A:$P,COLUMN(Informes!I$1),FALSE)), "")</f>
        <v/>
      </c>
      <c r="J103" s="248"/>
      <c r="K103" s="248"/>
      <c r="L103" s="173" t="str">
        <f t="shared" si="20"/>
        <v>¨</v>
      </c>
      <c r="M103" s="248" t="str">
        <f>IFERROR(IF(OR($X103=$L$7,$X103=$K$5,$X103=$O$5,$X103=$T$5),IF(ISBLANK(
VLOOKUP($X94&amp;"-"&amp;TEXT($A103,"mmm-aaaa"),Informes!$A:$P,COLUMN(Informes!J$1),FALSE)), "",
VLOOKUP($X94&amp;"-"&amp;TEXT($A103,"mmm-aaaa"),Informes!$A:$P,COLUMN(Informes!J$1),FALSE)), ""), "")</f>
        <v/>
      </c>
      <c r="N103" s="248"/>
      <c r="O103" s="248"/>
      <c r="P103" s="248"/>
      <c r="Q103" s="248"/>
      <c r="R103" s="284" t="str">
        <f t="shared" si="17"/>
        <v/>
      </c>
      <c r="S103" s="284"/>
      <c r="T103" s="284"/>
      <c r="U103" s="284"/>
      <c r="V103" s="285"/>
      <c r="W103" s="4" t="str">
        <f>IFERROR(VLOOKUP($X94&amp;"-"&amp;TEXT($A103,"mmm-aaaa"),Informes!$A:$P,COLUMN(Informes!K$1),FALSE), "")</f>
        <v/>
      </c>
      <c r="X103" s="34" t="str">
        <f>IFERROR(VLOOKUP($X94&amp;"-"&amp;TEXT($A103,"mmm-aaaa"),Informes!$A:$P,COLUMN(Informes!C$1),FALSE), "")</f>
        <v/>
      </c>
    </row>
    <row r="104" spans="1:24" ht="16.5" customHeight="1" x14ac:dyDescent="0.2">
      <c r="A104" s="34">
        <f t="shared" si="21"/>
        <v>45261</v>
      </c>
      <c r="B104" s="243" t="str">
        <f t="shared" si="18"/>
        <v>Diciembre</v>
      </c>
      <c r="C104" s="244"/>
      <c r="D104" s="244" t="str">
        <f t="shared" si="19"/>
        <v>Enero</v>
      </c>
      <c r="E104" s="244"/>
      <c r="F104" s="281" t="str">
        <f>IFERROR(IF(VLOOKUP($X94&amp;"-"&amp;TEXT($A104,"mmm-aaaa"),Informes!$A:$P,COLUMN(Informes!H$1),FALSE),"þ","¨"),"¨")</f>
        <v>¨</v>
      </c>
      <c r="G104" s="281"/>
      <c r="H104" s="281"/>
      <c r="I104" s="248" t="str">
        <f>IFERROR(IF(ISBLANK(
VLOOKUP($X94&amp;"-"&amp;TEXT($A104,"mmm-aaaa"),Informes!$A:$P,COLUMN(Informes!I$1),FALSE)), "",
VLOOKUP($X94&amp;"-"&amp;TEXT($A104,"mmm-aaaa"),Informes!$A:$P,COLUMN(Informes!I$1),FALSE)), "")</f>
        <v/>
      </c>
      <c r="J104" s="248"/>
      <c r="K104" s="248"/>
      <c r="L104" s="173" t="str">
        <f t="shared" si="20"/>
        <v>¨</v>
      </c>
      <c r="M104" s="248" t="str">
        <f>IFERROR(IF(OR($X104=$L$7,$X104=$K$5,$X104=$O$5,$X104=$T$5),IF(ISBLANK(
VLOOKUP($X94&amp;"-"&amp;TEXT($A104,"mmm-aaaa"),Informes!$A:$P,COLUMN(Informes!J$1),FALSE)), "",
VLOOKUP($X94&amp;"-"&amp;TEXT($A104,"mmm-aaaa"),Informes!$A:$P,COLUMN(Informes!J$1),FALSE)), ""), "")</f>
        <v/>
      </c>
      <c r="N104" s="248"/>
      <c r="O104" s="248"/>
      <c r="P104" s="248"/>
      <c r="Q104" s="248"/>
      <c r="R104" s="284" t="str">
        <f t="shared" si="17"/>
        <v/>
      </c>
      <c r="S104" s="284"/>
      <c r="T104" s="284"/>
      <c r="U104" s="284"/>
      <c r="V104" s="285"/>
      <c r="W104" s="4" t="str">
        <f>IFERROR(VLOOKUP($X94&amp;"-"&amp;TEXT($A104,"mmm-aaaa"),Informes!$A:$P,COLUMN(Informes!K$1),FALSE), "")</f>
        <v/>
      </c>
      <c r="X104" s="34" t="str">
        <f>IFERROR(VLOOKUP($X94&amp;"-"&amp;TEXT($A104,"mmm-aaaa"),Informes!$A:$P,COLUMN(Informes!C$1),FALSE), "")</f>
        <v/>
      </c>
    </row>
    <row r="105" spans="1:24" ht="16.5" customHeight="1" x14ac:dyDescent="0.2">
      <c r="A105" s="34">
        <f t="shared" si="21"/>
        <v>45292</v>
      </c>
      <c r="B105" s="243" t="str">
        <f t="shared" si="18"/>
        <v>Enero</v>
      </c>
      <c r="C105" s="244"/>
      <c r="D105" s="244" t="str">
        <f t="shared" si="19"/>
        <v>Enero</v>
      </c>
      <c r="E105" s="244"/>
      <c r="F105" s="281" t="str">
        <f>IFERROR(IF(VLOOKUP($X94&amp;"-"&amp;TEXT($A105,"mmm-aaaa"),Informes!$A:$P,COLUMN(Informes!H$1),FALSE),"þ","¨"),"¨")</f>
        <v>¨</v>
      </c>
      <c r="G105" s="281"/>
      <c r="H105" s="281"/>
      <c r="I105" s="248" t="str">
        <f>IFERROR(IF(ISBLANK(
VLOOKUP($X94&amp;"-"&amp;TEXT($A105,"mmm-aaaa"),Informes!$A:$P,COLUMN(Informes!I$1),FALSE)), "",
VLOOKUP($X94&amp;"-"&amp;TEXT($A105,"mmm-aaaa"),Informes!$A:$P,COLUMN(Informes!I$1),FALSE)), "")</f>
        <v/>
      </c>
      <c r="J105" s="248"/>
      <c r="K105" s="248"/>
      <c r="L105" s="173" t="str">
        <f t="shared" si="20"/>
        <v>¨</v>
      </c>
      <c r="M105" s="248" t="str">
        <f>IFERROR(IF(OR($X105=$L$7,$X105=$K$5,$X105=$O$5,$X105=$T$5),IF(ISBLANK(
VLOOKUP($X94&amp;"-"&amp;TEXT($A105,"mmm-aaaa"),Informes!$A:$P,COLUMN(Informes!J$1),FALSE)), "",
VLOOKUP($X94&amp;"-"&amp;TEXT($A105,"mmm-aaaa"),Informes!$A:$P,COLUMN(Informes!J$1),FALSE)), ""), "")</f>
        <v/>
      </c>
      <c r="N105" s="248"/>
      <c r="O105" s="248"/>
      <c r="P105" s="248"/>
      <c r="Q105" s="248"/>
      <c r="R105" s="284" t="str">
        <f t="shared" si="17"/>
        <v/>
      </c>
      <c r="S105" s="284"/>
      <c r="T105" s="284"/>
      <c r="U105" s="284"/>
      <c r="V105" s="285"/>
      <c r="W105" s="4" t="str">
        <f>IFERROR(VLOOKUP($X94&amp;"-"&amp;TEXT($A105,"mmm-aaaa"),Informes!$A:$P,COLUMN(Informes!K$1),FALSE), "")</f>
        <v/>
      </c>
      <c r="X105" s="34" t="str">
        <f>IFERROR(VLOOKUP($X94&amp;"-"&amp;TEXT($A105,"mmm-aaaa"),Informes!$A:$P,COLUMN(Informes!C$1),FALSE), "")</f>
        <v/>
      </c>
    </row>
    <row r="106" spans="1:24" ht="16.5" customHeight="1" x14ac:dyDescent="0.2">
      <c r="A106" s="34">
        <f t="shared" si="21"/>
        <v>45323</v>
      </c>
      <c r="B106" s="243" t="str">
        <f t="shared" si="18"/>
        <v>Febrero</v>
      </c>
      <c r="C106" s="244"/>
      <c r="D106" s="244" t="str">
        <f t="shared" si="19"/>
        <v>Enero</v>
      </c>
      <c r="E106" s="244"/>
      <c r="F106" s="281" t="str">
        <f>IFERROR(IF(VLOOKUP($X94&amp;"-"&amp;TEXT($A106,"mmm-aaaa"),Informes!$A:$P,COLUMN(Informes!H$1),FALSE),"þ","¨"),"¨")</f>
        <v>¨</v>
      </c>
      <c r="G106" s="281"/>
      <c r="H106" s="281"/>
      <c r="I106" s="248" t="str">
        <f>IFERROR(IF(ISBLANK(
VLOOKUP($X94&amp;"-"&amp;TEXT($A106,"mmm-aaaa"),Informes!$A:$P,COLUMN(Informes!I$1),FALSE)), "",
VLOOKUP($X94&amp;"-"&amp;TEXT($A106,"mmm-aaaa"),Informes!$A:$P,COLUMN(Informes!I$1),FALSE)), "")</f>
        <v/>
      </c>
      <c r="J106" s="248"/>
      <c r="K106" s="248"/>
      <c r="L106" s="173" t="str">
        <f t="shared" si="20"/>
        <v>¨</v>
      </c>
      <c r="M106" s="248" t="str">
        <f>IFERROR(IF(OR($X106=$L$7,$X106=$K$5,$X106=$O$5,$X106=$T$5),IF(ISBLANK(
VLOOKUP($X94&amp;"-"&amp;TEXT($A106,"mmm-aaaa"),Informes!$A:$P,COLUMN(Informes!J$1),FALSE)), "",
VLOOKUP($X94&amp;"-"&amp;TEXT($A106,"mmm-aaaa"),Informes!$A:$P,COLUMN(Informes!J$1),FALSE)), ""), "")</f>
        <v/>
      </c>
      <c r="N106" s="248"/>
      <c r="O106" s="248"/>
      <c r="P106" s="248"/>
      <c r="Q106" s="248"/>
      <c r="R106" s="284" t="str">
        <f t="shared" si="17"/>
        <v/>
      </c>
      <c r="S106" s="284"/>
      <c r="T106" s="284"/>
      <c r="U106" s="284"/>
      <c r="V106" s="285"/>
      <c r="W106" s="4" t="str">
        <f>IFERROR(VLOOKUP($X94&amp;"-"&amp;TEXT($A106,"mmm-aaaa"),Informes!$A:$P,COLUMN(Informes!K$1),FALSE), "")</f>
        <v/>
      </c>
      <c r="X106" s="34" t="str">
        <f>IFERROR(VLOOKUP($X94&amp;"-"&amp;TEXT($A106,"mmm-aaaa"),Informes!$A:$P,COLUMN(Informes!C$1),FALSE), "")</f>
        <v/>
      </c>
    </row>
    <row r="107" spans="1:24" ht="16.5" customHeight="1" x14ac:dyDescent="0.2">
      <c r="A107" s="34">
        <f t="shared" si="21"/>
        <v>45352</v>
      </c>
      <c r="B107" s="243" t="str">
        <f t="shared" si="18"/>
        <v>Marzo</v>
      </c>
      <c r="C107" s="244"/>
      <c r="D107" s="244" t="str">
        <f t="shared" si="19"/>
        <v>Enero</v>
      </c>
      <c r="E107" s="244"/>
      <c r="F107" s="281" t="str">
        <f>IFERROR(IF(VLOOKUP($X94&amp;"-"&amp;TEXT($A107,"mmm-aaaa"),Informes!$A:$P,COLUMN(Informes!H$1),FALSE),"þ","¨"),"¨")</f>
        <v>¨</v>
      </c>
      <c r="G107" s="281"/>
      <c r="H107" s="281"/>
      <c r="I107" s="248" t="str">
        <f>IFERROR(IF(ISBLANK(
VLOOKUP($X94&amp;"-"&amp;TEXT($A107,"mmm-aaaa"),Informes!$A:$P,COLUMN(Informes!I$1),FALSE)), "",
VLOOKUP($X94&amp;"-"&amp;TEXT($A107,"mmm-aaaa"),Informes!$A:$P,COLUMN(Informes!I$1),FALSE)), "")</f>
        <v/>
      </c>
      <c r="J107" s="248"/>
      <c r="K107" s="248"/>
      <c r="L107" s="173" t="str">
        <f t="shared" si="20"/>
        <v>¨</v>
      </c>
      <c r="M107" s="248" t="str">
        <f>IFERROR(IF(OR($X107=$L$7,$X107=$K$5,$X107=$O$5,$X107=$T$5),IF(ISBLANK(
VLOOKUP($X94&amp;"-"&amp;TEXT($A107,"mmm-aaaa"),Informes!$A:$P,COLUMN(Informes!J$1),FALSE)), "",
VLOOKUP($X94&amp;"-"&amp;TEXT($A107,"mmm-aaaa"),Informes!$A:$P,COLUMN(Informes!J$1),FALSE)), ""), "")</f>
        <v/>
      </c>
      <c r="N107" s="248"/>
      <c r="O107" s="248"/>
      <c r="P107" s="248"/>
      <c r="Q107" s="248"/>
      <c r="R107" s="284" t="str">
        <f t="shared" si="17"/>
        <v/>
      </c>
      <c r="S107" s="284"/>
      <c r="T107" s="284"/>
      <c r="U107" s="284"/>
      <c r="V107" s="285"/>
      <c r="W107" s="4" t="str">
        <f>IFERROR(VLOOKUP($X94&amp;"-"&amp;TEXT($A107,"mmm-aaaa"),Informes!$A:$P,COLUMN(Informes!K$1),FALSE), "")</f>
        <v/>
      </c>
      <c r="X107" s="34" t="str">
        <f>IFERROR(VLOOKUP($X94&amp;"-"&amp;TEXT($A107,"mmm-aaaa"),Informes!$A:$P,COLUMN(Informes!C$1),FALSE), "")</f>
        <v/>
      </c>
    </row>
    <row r="108" spans="1:24" ht="16.5" customHeight="1" x14ac:dyDescent="0.2">
      <c r="A108" s="34">
        <f t="shared" si="21"/>
        <v>45383</v>
      </c>
      <c r="B108" s="243" t="str">
        <f t="shared" si="18"/>
        <v>Abril</v>
      </c>
      <c r="C108" s="244"/>
      <c r="D108" s="244" t="str">
        <f t="shared" si="19"/>
        <v>Enero</v>
      </c>
      <c r="E108" s="244"/>
      <c r="F108" s="281" t="str">
        <f>IFERROR(IF(VLOOKUP($X94&amp;"-"&amp;TEXT($A108,"mmm-aaaa"),Informes!$A:$P,COLUMN(Informes!H$1),FALSE),"þ","¨"),"¨")</f>
        <v>¨</v>
      </c>
      <c r="G108" s="281"/>
      <c r="H108" s="281"/>
      <c r="I108" s="248" t="str">
        <f>IFERROR(IF(ISBLANK(
VLOOKUP($X94&amp;"-"&amp;TEXT($A108,"mmm-aaaa"),Informes!$A:$P,COLUMN(Informes!I$1),FALSE)), "",
VLOOKUP($X94&amp;"-"&amp;TEXT($A108,"mmm-aaaa"),Informes!$A:$P,COLUMN(Informes!I$1),FALSE)), "")</f>
        <v/>
      </c>
      <c r="J108" s="248"/>
      <c r="K108" s="248"/>
      <c r="L108" s="173" t="str">
        <f t="shared" si="20"/>
        <v>¨</v>
      </c>
      <c r="M108" s="248" t="str">
        <f>IFERROR(IF(OR($X108=$L$7,$X108=$K$5,$X108=$O$5,$X108=$T$5),IF(ISBLANK(
VLOOKUP($X94&amp;"-"&amp;TEXT($A108,"mmm-aaaa"),Informes!$A:$P,COLUMN(Informes!J$1),FALSE)), "",
VLOOKUP($X94&amp;"-"&amp;TEXT($A108,"mmm-aaaa"),Informes!$A:$P,COLUMN(Informes!J$1),FALSE)), ""), "")</f>
        <v/>
      </c>
      <c r="N108" s="248"/>
      <c r="O108" s="248"/>
      <c r="P108" s="248"/>
      <c r="Q108" s="248"/>
      <c r="R108" s="284" t="str">
        <f t="shared" si="17"/>
        <v/>
      </c>
      <c r="S108" s="284"/>
      <c r="T108" s="284"/>
      <c r="U108" s="284"/>
      <c r="V108" s="285"/>
      <c r="W108" s="4" t="str">
        <f>IFERROR(VLOOKUP($X94&amp;"-"&amp;TEXT($A108,"mmm-aaaa"),Informes!$A:$P,COLUMN(Informes!K$1),FALSE), "")</f>
        <v/>
      </c>
      <c r="X108" s="34" t="str">
        <f>IFERROR(VLOOKUP($X94&amp;"-"&amp;TEXT($A108,"mmm-aaaa"),Informes!$A:$P,COLUMN(Informes!C$1),FALSE), "")</f>
        <v/>
      </c>
    </row>
    <row r="109" spans="1:24" ht="16.5" customHeight="1" x14ac:dyDescent="0.2">
      <c r="A109" s="34">
        <f t="shared" si="21"/>
        <v>45413</v>
      </c>
      <c r="B109" s="243" t="str">
        <f t="shared" si="18"/>
        <v>Mayo</v>
      </c>
      <c r="C109" s="244"/>
      <c r="D109" s="244" t="str">
        <f t="shared" si="19"/>
        <v>Enero</v>
      </c>
      <c r="E109" s="244"/>
      <c r="F109" s="281" t="str">
        <f>IFERROR(IF(VLOOKUP($X94&amp;"-"&amp;TEXT($A109,"mmm-aaaa"),Informes!$A:$P,COLUMN(Informes!H$1),FALSE),"þ","¨"),"¨")</f>
        <v>¨</v>
      </c>
      <c r="G109" s="281"/>
      <c r="H109" s="281"/>
      <c r="I109" s="248" t="str">
        <f>IFERROR(IF(ISBLANK(
VLOOKUP($X94&amp;"-"&amp;TEXT($A109,"mmm-aaaa"),Informes!$A:$P,COLUMN(Informes!I$1),FALSE)), "",
VLOOKUP($X94&amp;"-"&amp;TEXT($A109,"mmm-aaaa"),Informes!$A:$P,COLUMN(Informes!I$1),FALSE)), "")</f>
        <v/>
      </c>
      <c r="J109" s="248"/>
      <c r="K109" s="248"/>
      <c r="L109" s="173" t="str">
        <f t="shared" si="20"/>
        <v>¨</v>
      </c>
      <c r="M109" s="248" t="str">
        <f>IFERROR(IF(OR($X109=$L$7,$X109=$K$5,$X109=$O$5,$X109=$T$5),IF(ISBLANK(
VLOOKUP($X94&amp;"-"&amp;TEXT($A109,"mmm-aaaa"),Informes!$A:$P,COLUMN(Informes!J$1),FALSE)), "",
VLOOKUP($X94&amp;"-"&amp;TEXT($A109,"mmm-aaaa"),Informes!$A:$P,COLUMN(Informes!J$1),FALSE)), ""), "")</f>
        <v/>
      </c>
      <c r="N109" s="248"/>
      <c r="O109" s="248"/>
      <c r="P109" s="248"/>
      <c r="Q109" s="248"/>
      <c r="R109" s="284" t="str">
        <f t="shared" si="17"/>
        <v/>
      </c>
      <c r="S109" s="284"/>
      <c r="T109" s="284"/>
      <c r="U109" s="284"/>
      <c r="V109" s="285"/>
      <c r="W109" s="4" t="str">
        <f>IFERROR(VLOOKUP($X94&amp;"-"&amp;TEXT($A109,"mmm-aaaa"),Informes!$A:$P,COLUMN(Informes!K$1),FALSE), "")</f>
        <v/>
      </c>
      <c r="X109" s="34" t="str">
        <f>IFERROR(VLOOKUP($X94&amp;"-"&amp;TEXT($A109,"mmm-aaaa"),Informes!$A:$P,COLUMN(Informes!C$1),FALSE), "")</f>
        <v/>
      </c>
    </row>
    <row r="110" spans="1:24" ht="16.5" customHeight="1" x14ac:dyDescent="0.2">
      <c r="A110" s="34">
        <f t="shared" si="21"/>
        <v>45444</v>
      </c>
      <c r="B110" s="243" t="str">
        <f t="shared" si="18"/>
        <v>Junio</v>
      </c>
      <c r="C110" s="244"/>
      <c r="D110" s="244" t="str">
        <f t="shared" si="19"/>
        <v>Enero</v>
      </c>
      <c r="E110" s="244"/>
      <c r="F110" s="281" t="str">
        <f>IFERROR(IF(VLOOKUP($X94&amp;"-"&amp;TEXT($A110,"mmm-aaaa"),Informes!$A:$P,COLUMN(Informes!H$1),FALSE),"þ","¨"),"¨")</f>
        <v>¨</v>
      </c>
      <c r="G110" s="281"/>
      <c r="H110" s="281"/>
      <c r="I110" s="248" t="str">
        <f>IFERROR(IF(ISBLANK(
VLOOKUP($X94&amp;"-"&amp;TEXT($A110,"mmm-aaaa"),Informes!$A:$P,COLUMN(Informes!I$1),FALSE)), "",
VLOOKUP($X94&amp;"-"&amp;TEXT($A110,"mmm-aaaa"),Informes!$A:$P,COLUMN(Informes!I$1),FALSE)), "")</f>
        <v/>
      </c>
      <c r="J110" s="248"/>
      <c r="K110" s="248"/>
      <c r="L110" s="173" t="str">
        <f t="shared" si="20"/>
        <v>¨</v>
      </c>
      <c r="M110" s="248" t="str">
        <f>IFERROR(IF(OR($X110=$L$7,$X110=$K$5,$X110=$O$5,$X110=$T$5),IF(ISBLANK(
VLOOKUP($X94&amp;"-"&amp;TEXT($A110,"mmm-aaaa"),Informes!$A:$P,COLUMN(Informes!J$1),FALSE)), "",
VLOOKUP($X94&amp;"-"&amp;TEXT($A110,"mmm-aaaa"),Informes!$A:$P,COLUMN(Informes!J$1),FALSE)), ""), "")</f>
        <v/>
      </c>
      <c r="N110" s="248"/>
      <c r="O110" s="248"/>
      <c r="P110" s="248"/>
      <c r="Q110" s="248"/>
      <c r="R110" s="284" t="str">
        <f t="shared" si="17"/>
        <v/>
      </c>
      <c r="S110" s="284"/>
      <c r="T110" s="284"/>
      <c r="U110" s="284"/>
      <c r="V110" s="285"/>
      <c r="W110" s="4" t="str">
        <f>IFERROR(VLOOKUP($X94&amp;"-"&amp;TEXT($A110,"mmm-aaaa"),Informes!$A:$P,COLUMN(Informes!K$1),FALSE), "")</f>
        <v/>
      </c>
      <c r="X110" s="34" t="str">
        <f>IFERROR(VLOOKUP($X94&amp;"-"&amp;TEXT($A110,"mmm-aaaa"),Informes!$A:$P,COLUMN(Informes!C$1),FALSE), "")</f>
        <v/>
      </c>
    </row>
    <row r="111" spans="1:24" ht="16.5" customHeight="1" x14ac:dyDescent="0.2">
      <c r="A111" s="34">
        <f t="shared" si="21"/>
        <v>45474</v>
      </c>
      <c r="B111" s="243" t="str">
        <f t="shared" si="18"/>
        <v>Julio</v>
      </c>
      <c r="C111" s="244"/>
      <c r="D111" s="244" t="str">
        <f t="shared" si="19"/>
        <v>Enero</v>
      </c>
      <c r="E111" s="244"/>
      <c r="F111" s="281" t="str">
        <f>IFERROR(IF(VLOOKUP($X94&amp;"-"&amp;TEXT($A111,"mmm-aaaa"),Informes!$A:$P,COLUMN(Informes!H$1),FALSE),"þ","¨"),"¨")</f>
        <v>¨</v>
      </c>
      <c r="G111" s="281"/>
      <c r="H111" s="281"/>
      <c r="I111" s="248" t="str">
        <f>IFERROR(IF(ISBLANK(
VLOOKUP($X94&amp;"-"&amp;TEXT($A111,"mmm-aaaa"),Informes!$A:$P,COLUMN(Informes!I$1),FALSE)), "",
VLOOKUP($X94&amp;"-"&amp;TEXT($A111,"mmm-aaaa"),Informes!$A:$P,COLUMN(Informes!I$1),FALSE)), "")</f>
        <v/>
      </c>
      <c r="J111" s="248"/>
      <c r="K111" s="248"/>
      <c r="L111" s="173" t="str">
        <f t="shared" si="20"/>
        <v>¨</v>
      </c>
      <c r="M111" s="248" t="str">
        <f>IFERROR(IF(OR($X111=$L$7,$X111=$K$5,$X111=$O$5,$X111=$T$5),IF(ISBLANK(
VLOOKUP($X94&amp;"-"&amp;TEXT($A111,"mmm-aaaa"),Informes!$A:$P,COLUMN(Informes!J$1),FALSE)), "",
VLOOKUP($X94&amp;"-"&amp;TEXT($A111,"mmm-aaaa"),Informes!$A:$P,COLUMN(Informes!J$1),FALSE)), ""), "")</f>
        <v/>
      </c>
      <c r="N111" s="248"/>
      <c r="O111" s="248"/>
      <c r="P111" s="248"/>
      <c r="Q111" s="248"/>
      <c r="R111" s="284" t="str">
        <f t="shared" si="17"/>
        <v/>
      </c>
      <c r="S111" s="284"/>
      <c r="T111" s="284"/>
      <c r="U111" s="284"/>
      <c r="V111" s="285"/>
      <c r="W111" s="4" t="str">
        <f>IFERROR(VLOOKUP($X94&amp;"-"&amp;TEXT($A111,"mmm-aaaa"),Informes!$A:$P,COLUMN(Informes!K$1),FALSE), "")</f>
        <v/>
      </c>
      <c r="X111" s="34" t="str">
        <f>IFERROR(VLOOKUP($X94&amp;"-"&amp;TEXT($A111,"mmm-aaaa"),Informes!$A:$P,COLUMN(Informes!C$1),FALSE), "")</f>
        <v/>
      </c>
    </row>
    <row r="112" spans="1:24" ht="16.5" customHeight="1" thickBot="1" x14ac:dyDescent="0.25">
      <c r="A112" s="34">
        <f t="shared" si="21"/>
        <v>45505</v>
      </c>
      <c r="B112" s="264" t="str">
        <f t="shared" si="18"/>
        <v>Agosto</v>
      </c>
      <c r="C112" s="265"/>
      <c r="D112" s="265" t="str">
        <f t="shared" si="19"/>
        <v>Enero</v>
      </c>
      <c r="E112" s="265"/>
      <c r="F112" s="280" t="str">
        <f>IFERROR(IF(VLOOKUP($X94&amp;"-"&amp;TEXT($A112,"mmm-aaaa"),Informes!$A:$P,COLUMN(Informes!H$1),FALSE),"þ","¨"),"¨")</f>
        <v>¨</v>
      </c>
      <c r="G112" s="280"/>
      <c r="H112" s="280"/>
      <c r="I112" s="269" t="str">
        <f>IFERROR(IF(ISBLANK(
VLOOKUP($X94&amp;"-"&amp;TEXT($A112,"mmm-aaaa"),Informes!$A:$P,COLUMN(Informes!I$1),FALSE)), "",
VLOOKUP($X94&amp;"-"&amp;TEXT($A112,"mmm-aaaa"),Informes!$A:$P,COLUMN(Informes!I$1),FALSE)), "")</f>
        <v/>
      </c>
      <c r="J112" s="269"/>
      <c r="K112" s="269"/>
      <c r="L112" s="172" t="str">
        <f t="shared" si="20"/>
        <v>¨</v>
      </c>
      <c r="M112" s="269" t="str">
        <f>IFERROR(IF(OR($X112=$L$7,$X112=$K$5,$X112=$O$5,$X112=$T$5),IF(ISBLANK(
VLOOKUP($X94&amp;"-"&amp;TEXT($A112,"mmm-aaaa"),Informes!$A:$P,COLUMN(Informes!J$1),FALSE)), "",
VLOOKUP($X94&amp;"-"&amp;TEXT($A112,"mmm-aaaa"),Informes!$A:$P,COLUMN(Informes!J$1),FALSE)), ""), "")</f>
        <v/>
      </c>
      <c r="N112" s="269"/>
      <c r="O112" s="269"/>
      <c r="P112" s="269"/>
      <c r="Q112" s="269"/>
      <c r="R112" s="282" t="str">
        <f t="shared" si="17"/>
        <v/>
      </c>
      <c r="S112" s="282"/>
      <c r="T112" s="282"/>
      <c r="U112" s="282"/>
      <c r="V112" s="283"/>
      <c r="W112" s="4" t="str">
        <f>IFERROR(VLOOKUP($X94&amp;"-"&amp;TEXT($A112,"mmm-aaaa"),Informes!$A:$P,COLUMN(Informes!K$1),FALSE), "")</f>
        <v/>
      </c>
      <c r="X112" s="34" t="str">
        <f>IFERROR(VLOOKUP($X94&amp;"-"&amp;TEXT($A112,"mmm-aaaa"),Informes!$A:$P,COLUMN(Informes!C$1),FALSE), "")</f>
        <v/>
      </c>
    </row>
    <row r="113" spans="1:24" ht="16.5" customHeight="1" thickBot="1" x14ac:dyDescent="0.3">
      <c r="D113" s="124"/>
      <c r="E113" s="124"/>
      <c r="F113" s="129"/>
      <c r="G113" s="124" t="str">
        <f>IF(SUM(F101:F112)=0,"",SUM(F101:F112))</f>
        <v/>
      </c>
      <c r="H113" s="124"/>
      <c r="I113" s="124"/>
      <c r="J113" s="130"/>
      <c r="K113" s="124"/>
      <c r="L113" s="131" t="s">
        <v>107</v>
      </c>
      <c r="M113" s="272" t="str">
        <f>IF(SUM(M101:M112)=0,"",SUM(M101:M112))</f>
        <v/>
      </c>
      <c r="N113" s="273"/>
      <c r="O113" s="273"/>
      <c r="P113" s="273"/>
      <c r="Q113" s="274"/>
      <c r="R113" s="275"/>
      <c r="S113" s="276"/>
      <c r="T113" s="276"/>
      <c r="U113" s="276"/>
      <c r="V113" s="277"/>
      <c r="W113" s="4"/>
      <c r="X113" s="4"/>
    </row>
    <row r="114" spans="1:24" ht="16.5" customHeight="1" x14ac:dyDescent="0.2">
      <c r="W114" s="4"/>
      <c r="X114" s="4"/>
    </row>
    <row r="115" spans="1:24" ht="279.75" customHeight="1" x14ac:dyDescent="0.15">
      <c r="B115" s="11"/>
      <c r="C115" s="132" t="s">
        <v>136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ht="24" customHeight="1" x14ac:dyDescent="0.2">
      <c r="A116" s="35"/>
      <c r="B116" s="256" t="s">
        <v>127</v>
      </c>
      <c r="C116" s="256"/>
      <c r="D116" s="256"/>
      <c r="E116" s="256"/>
      <c r="F116" s="256"/>
      <c r="G116" s="256"/>
      <c r="H116" s="256"/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X116" s="2"/>
    </row>
    <row r="117" spans="1:24" ht="15" customHeight="1" x14ac:dyDescent="0.2">
      <c r="A117" s="35"/>
      <c r="B117" s="120" t="s">
        <v>128</v>
      </c>
      <c r="D117" s="123" t="e">
        <f>D94</f>
        <v>#REF!</v>
      </c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5"/>
      <c r="X117" s="154" t="e">
        <f>X94</f>
        <v>#REF!</v>
      </c>
    </row>
    <row r="118" spans="1:24" ht="17.25" x14ac:dyDescent="0.2">
      <c r="B118" s="120" t="s">
        <v>129</v>
      </c>
      <c r="D118" s="121"/>
      <c r="E118" s="121"/>
      <c r="F118" s="7"/>
      <c r="G118" s="7"/>
      <c r="H118" s="257" t="e">
        <f>H95</f>
        <v>#REF!</v>
      </c>
      <c r="I118" s="257"/>
      <c r="J118" s="257"/>
      <c r="K118" s="257"/>
      <c r="L118" s="257"/>
      <c r="M118" s="257"/>
      <c r="N118" s="257"/>
      <c r="O118" s="257"/>
      <c r="P118" s="127" t="e">
        <f>P95</f>
        <v>#REF!</v>
      </c>
      <c r="Q118" s="120" t="s">
        <v>75</v>
      </c>
      <c r="S118" s="12"/>
      <c r="T118" s="13"/>
      <c r="U118" s="127" t="e">
        <f>U95</f>
        <v>#REF!</v>
      </c>
      <c r="V118" s="120" t="s">
        <v>79</v>
      </c>
      <c r="W118" s="12"/>
      <c r="X118" s="6"/>
    </row>
    <row r="119" spans="1:24" ht="17.25" x14ac:dyDescent="0.2">
      <c r="B119" s="120" t="s">
        <v>130</v>
      </c>
      <c r="D119" s="122"/>
      <c r="E119" s="122"/>
      <c r="F119" s="7"/>
      <c r="G119" s="258" t="e">
        <f>G96</f>
        <v>#REF!</v>
      </c>
      <c r="H119" s="258"/>
      <c r="I119" s="258"/>
      <c r="J119" s="258"/>
      <c r="K119" s="258"/>
      <c r="L119" s="258"/>
      <c r="M119" s="258"/>
      <c r="N119" s="258"/>
      <c r="O119" s="258"/>
      <c r="P119" s="128" t="s">
        <v>137</v>
      </c>
      <c r="Q119" s="120" t="s">
        <v>131</v>
      </c>
      <c r="S119" s="12"/>
      <c r="T119" s="12"/>
      <c r="U119" s="128" t="s">
        <v>138</v>
      </c>
      <c r="V119" s="120" t="s">
        <v>61</v>
      </c>
      <c r="W119" s="12"/>
      <c r="X119" s="6"/>
    </row>
    <row r="120" spans="1:24" ht="28.5" customHeight="1" x14ac:dyDescent="0.2">
      <c r="B120" s="127" t="e">
        <f>B97</f>
        <v>#REF!</v>
      </c>
      <c r="C120" s="125" t="s">
        <v>76</v>
      </c>
      <c r="D120" s="127" t="e">
        <f>D97</f>
        <v>#REF!</v>
      </c>
      <c r="E120" s="125" t="s">
        <v>81</v>
      </c>
      <c r="F120" s="7"/>
      <c r="G120" s="7"/>
      <c r="H120" s="5"/>
      <c r="I120" s="10"/>
      <c r="J120" s="127" t="e">
        <f>J97</f>
        <v>#REF!</v>
      </c>
      <c r="K120" s="125" t="s">
        <v>77</v>
      </c>
      <c r="L120" s="5"/>
      <c r="M120" s="5"/>
      <c r="N120" s="127" t="e">
        <f>N97</f>
        <v>#REF!</v>
      </c>
      <c r="O120" s="125" t="s">
        <v>132</v>
      </c>
      <c r="P120" s="126"/>
      <c r="Q120" s="126"/>
      <c r="R120" s="9"/>
      <c r="S120" s="127" t="e">
        <f>S97</f>
        <v>#REF!</v>
      </c>
      <c r="T120" s="259" t="s">
        <v>133</v>
      </c>
      <c r="U120" s="259"/>
      <c r="V120" s="259"/>
      <c r="W120" s="13"/>
      <c r="X120" s="6"/>
    </row>
    <row r="121" spans="1:24" ht="4.5" customHeight="1" thickBot="1" x14ac:dyDescent="0.25">
      <c r="B121" s="8"/>
      <c r="C121" s="7"/>
      <c r="D121" s="8"/>
      <c r="E121" s="7"/>
      <c r="F121" s="7"/>
      <c r="G121" s="7"/>
      <c r="H121" s="5"/>
      <c r="I121" s="10"/>
      <c r="J121" s="8"/>
      <c r="K121" s="5"/>
      <c r="L121" s="5"/>
      <c r="M121" s="5"/>
      <c r="N121" s="7"/>
      <c r="O121" s="5"/>
      <c r="P121" s="8"/>
      <c r="Q121" s="8"/>
      <c r="R121" s="9"/>
      <c r="S121" s="9"/>
      <c r="T121" s="7"/>
      <c r="U121" s="8"/>
      <c r="V121" s="9"/>
      <c r="W121" s="9"/>
      <c r="X121" s="6"/>
    </row>
    <row r="122" spans="1:24" ht="27" customHeight="1" x14ac:dyDescent="0.25">
      <c r="B122" s="260" t="s">
        <v>17</v>
      </c>
      <c r="C122" s="261"/>
      <c r="D122" s="261"/>
      <c r="E122" s="261"/>
      <c r="F122" s="262" t="s">
        <v>134</v>
      </c>
      <c r="G122" s="262"/>
      <c r="H122" s="262"/>
      <c r="I122" s="262" t="s">
        <v>12</v>
      </c>
      <c r="J122" s="262"/>
      <c r="K122" s="262"/>
      <c r="L122" s="262" t="s">
        <v>105</v>
      </c>
      <c r="M122" s="236" t="s">
        <v>135</v>
      </c>
      <c r="N122" s="236"/>
      <c r="O122" s="236"/>
      <c r="P122" s="236"/>
      <c r="Q122" s="236"/>
      <c r="R122" s="236" t="s">
        <v>101</v>
      </c>
      <c r="S122" s="236"/>
      <c r="T122" s="236"/>
      <c r="U122" s="236"/>
      <c r="V122" s="237"/>
      <c r="W122" s="14"/>
      <c r="X122" s="3"/>
    </row>
    <row r="123" spans="1:24" ht="27.75" customHeight="1" x14ac:dyDescent="0.2">
      <c r="B123" s="240">
        <f>EDATE(B100,12)</f>
        <v>45658</v>
      </c>
      <c r="C123" s="241"/>
      <c r="D123" s="241"/>
      <c r="E123" s="242"/>
      <c r="F123" s="263"/>
      <c r="G123" s="263"/>
      <c r="H123" s="263"/>
      <c r="I123" s="263"/>
      <c r="J123" s="263"/>
      <c r="K123" s="263"/>
      <c r="L123" s="263"/>
      <c r="M123" s="238"/>
      <c r="N123" s="238"/>
      <c r="O123" s="238"/>
      <c r="P123" s="238"/>
      <c r="Q123" s="238"/>
      <c r="R123" s="238"/>
      <c r="S123" s="238"/>
      <c r="T123" s="238"/>
      <c r="U123" s="238"/>
      <c r="V123" s="239"/>
      <c r="W123" s="14"/>
      <c r="X123" s="3"/>
    </row>
    <row r="124" spans="1:24" ht="16.5" customHeight="1" x14ac:dyDescent="0.2">
      <c r="A124" s="34">
        <f>EDATE(B123,-4)</f>
        <v>45536</v>
      </c>
      <c r="B124" s="243" t="str">
        <f>PROPER(TEXT(A124, "mmmm"))</f>
        <v>Septiembre</v>
      </c>
      <c r="C124" s="244"/>
      <c r="D124" s="244"/>
      <c r="E124" s="244"/>
      <c r="F124" s="281" t="str">
        <f>IFERROR(IF(VLOOKUP($X94&amp;"-"&amp;TEXT($A124,"mmm-aaaa"),Informes!$A:$P,COLUMN(Informes!H$1),FALSE),"þ","¨"),"¨")</f>
        <v>¨</v>
      </c>
      <c r="G124" s="281"/>
      <c r="H124" s="281"/>
      <c r="I124" s="248" t="str">
        <f>IFERROR(IF(ISBLANK(
VLOOKUP($X117&amp;"-"&amp;TEXT($A124,"mmm-aaaa"),Informes!$A:$P,COLUMN(Informes!I$1),FALSE)), "",
VLOOKUP($X117&amp;"-"&amp;TEXT($A124,"mmm-aaaa"),Informes!$A:$P,COLUMN(Informes!I$1),FALSE)), "")</f>
        <v/>
      </c>
      <c r="J124" s="248"/>
      <c r="K124" s="248"/>
      <c r="L124" s="173" t="str">
        <f>IFERROR(IF($X124=$L$7,"þ","¨"),"¨")</f>
        <v>¨</v>
      </c>
      <c r="M124" s="248" t="str">
        <f>IFERROR(IF(OR($X124=$L$7,$X124=$K$5,$X124=$O$5,$X124=$T$5),IF(ISBLANK(
VLOOKUP($X94&amp;"-"&amp;TEXT($A124,"mmm-aaaa"),Informes!$A:$P,COLUMN(Informes!J$1),FALSE)), "",
VLOOKUP($X94&amp;"-"&amp;TEXT($A124,"mmm-aaaa"),Informes!$A:$P,COLUMN(Informes!J$1),FALSE)), ""), "")</f>
        <v/>
      </c>
      <c r="N124" s="248"/>
      <c r="O124" s="248"/>
      <c r="P124" s="248"/>
      <c r="Q124" s="248"/>
      <c r="R124" s="284" t="str">
        <f t="shared" ref="R124:R135" si="22">IF(W124=0, "", W124)</f>
        <v/>
      </c>
      <c r="S124" s="284"/>
      <c r="T124" s="284"/>
      <c r="U124" s="284"/>
      <c r="V124" s="285"/>
      <c r="W124" s="4" t="str">
        <f>IFERROR(VLOOKUP($X117&amp;"-"&amp;TEXT($A124,"mmm-aaaa"),Informes!$A:$P,COLUMN(Informes!K$1),FALSE), "")</f>
        <v/>
      </c>
      <c r="X124" s="34" t="str">
        <f>IFERROR(VLOOKUP($X94&amp;"-"&amp;TEXT($A124,"mmm-aaaa"),Informes!$A:$P,COLUMN(Informes!C$1),FALSE), "")</f>
        <v/>
      </c>
    </row>
    <row r="125" spans="1:24" ht="16.5" customHeight="1" x14ac:dyDescent="0.2">
      <c r="A125" s="34">
        <f>EDATE(A124,1)</f>
        <v>45566</v>
      </c>
      <c r="B125" s="243" t="str">
        <f t="shared" ref="B125:B135" si="23">PROPER(TEXT(A125, "mmmm"))</f>
        <v>Octubre</v>
      </c>
      <c r="C125" s="244"/>
      <c r="D125" s="244"/>
      <c r="E125" s="244"/>
      <c r="F125" s="281" t="str">
        <f>IFERROR(IF(VLOOKUP($X94&amp;"-"&amp;TEXT($A125,"mmm-aaaa"),Informes!$A:$P,COLUMN(Informes!H$1),FALSE),"þ","¨"),"¨")</f>
        <v>¨</v>
      </c>
      <c r="G125" s="281"/>
      <c r="H125" s="281"/>
      <c r="I125" s="248" t="str">
        <f>IFERROR(IF(ISBLANK(
VLOOKUP($X117&amp;"-"&amp;TEXT($A125,"mmm-aaaa"),Informes!$A:$P,COLUMN(Informes!I$1),FALSE)), "",
VLOOKUP($X117&amp;"-"&amp;TEXT($A125,"mmm-aaaa"),Informes!$A:$P,COLUMN(Informes!I$1),FALSE)), "")</f>
        <v/>
      </c>
      <c r="J125" s="248"/>
      <c r="K125" s="248"/>
      <c r="L125" s="173" t="str">
        <f t="shared" ref="L125:L135" si="24">IFERROR(IF($X125=$L$7,"þ","¨"),"¨")</f>
        <v>¨</v>
      </c>
      <c r="M125" s="248" t="str">
        <f>IFERROR(IF(OR($X125=$L$7,$X125=$K$5,$X125=$O$5,$X125=$T$5),IF(ISBLANK(
VLOOKUP($X94&amp;"-"&amp;TEXT($A125,"mmm-aaaa"),Informes!$A:$P,COLUMN(Informes!J$1),FALSE)), "",
VLOOKUP($X94&amp;"-"&amp;TEXT($A125,"mmm-aaaa"),Informes!$A:$P,COLUMN(Informes!J$1),FALSE)), ""), "")</f>
        <v/>
      </c>
      <c r="N125" s="248"/>
      <c r="O125" s="248"/>
      <c r="P125" s="248"/>
      <c r="Q125" s="248"/>
      <c r="R125" s="284" t="str">
        <f t="shared" si="22"/>
        <v/>
      </c>
      <c r="S125" s="284"/>
      <c r="T125" s="284"/>
      <c r="U125" s="284"/>
      <c r="V125" s="285"/>
      <c r="W125" s="4" t="str">
        <f>IFERROR(VLOOKUP($X117&amp;"-"&amp;TEXT($A125,"mmm-aaaa"),Informes!$A:$P,COLUMN(Informes!K$1),FALSE), "")</f>
        <v/>
      </c>
      <c r="X125" s="34" t="str">
        <f>IFERROR(VLOOKUP($X94&amp;"-"&amp;TEXT($A125,"mmm-aaaa"),Informes!$A:$P,COLUMN(Informes!C$1),FALSE), "")</f>
        <v/>
      </c>
    </row>
    <row r="126" spans="1:24" ht="16.5" customHeight="1" x14ac:dyDescent="0.2">
      <c r="A126" s="34">
        <f t="shared" ref="A126:A135" si="25">EDATE(A125,1)</f>
        <v>45597</v>
      </c>
      <c r="B126" s="243" t="str">
        <f t="shared" si="23"/>
        <v>Noviembre</v>
      </c>
      <c r="C126" s="244"/>
      <c r="D126" s="244"/>
      <c r="E126" s="244"/>
      <c r="F126" s="281" t="str">
        <f>IFERROR(IF(VLOOKUP($X94&amp;"-"&amp;TEXT($A126,"mmm-aaaa"),Informes!$A:$P,COLUMN(Informes!H$1),FALSE),"þ","¨"),"¨")</f>
        <v>¨</v>
      </c>
      <c r="G126" s="281"/>
      <c r="H126" s="281"/>
      <c r="I126" s="248" t="str">
        <f>IFERROR(IF(ISBLANK(
VLOOKUP($X117&amp;"-"&amp;TEXT($A126,"mmm-aaaa"),Informes!$A:$P,COLUMN(Informes!I$1),FALSE)), "",
VLOOKUP($X117&amp;"-"&amp;TEXT($A126,"mmm-aaaa"),Informes!$A:$P,COLUMN(Informes!I$1),FALSE)), "")</f>
        <v/>
      </c>
      <c r="J126" s="248"/>
      <c r="K126" s="248"/>
      <c r="L126" s="173" t="str">
        <f t="shared" si="24"/>
        <v>¨</v>
      </c>
      <c r="M126" s="248" t="str">
        <f>IFERROR(IF(OR($X126=$L$7,$X126=$K$5,$X126=$O$5,$X126=$T$5),IF(ISBLANK(
VLOOKUP($X94&amp;"-"&amp;TEXT($A126,"mmm-aaaa"),Informes!$A:$P,COLUMN(Informes!J$1),FALSE)), "",
VLOOKUP($X94&amp;"-"&amp;TEXT($A126,"mmm-aaaa"),Informes!$A:$P,COLUMN(Informes!J$1),FALSE)), ""), "")</f>
        <v/>
      </c>
      <c r="N126" s="248"/>
      <c r="O126" s="248"/>
      <c r="P126" s="248"/>
      <c r="Q126" s="248"/>
      <c r="R126" s="284" t="str">
        <f t="shared" si="22"/>
        <v/>
      </c>
      <c r="S126" s="284"/>
      <c r="T126" s="284"/>
      <c r="U126" s="284"/>
      <c r="V126" s="285"/>
      <c r="W126" s="4" t="str">
        <f>IFERROR(VLOOKUP($X117&amp;"-"&amp;TEXT($A126,"mmm-aaaa"),Informes!$A:$P,COLUMN(Informes!K$1),FALSE), "")</f>
        <v/>
      </c>
      <c r="X126" s="34" t="str">
        <f>IFERROR(VLOOKUP($X94&amp;"-"&amp;TEXT($A126,"mmm-aaaa"),Informes!$A:$P,COLUMN(Informes!C$1),FALSE), "")</f>
        <v/>
      </c>
    </row>
    <row r="127" spans="1:24" ht="16.5" customHeight="1" x14ac:dyDescent="0.2">
      <c r="A127" s="34">
        <f t="shared" si="25"/>
        <v>45627</v>
      </c>
      <c r="B127" s="243" t="str">
        <f t="shared" si="23"/>
        <v>Diciembre</v>
      </c>
      <c r="C127" s="244"/>
      <c r="D127" s="244"/>
      <c r="E127" s="244"/>
      <c r="F127" s="281" t="str">
        <f>IFERROR(IF(VLOOKUP($X94&amp;"-"&amp;TEXT($A127,"mmm-aaaa"),Informes!$A:$P,COLUMN(Informes!H$1),FALSE),"þ","¨"),"¨")</f>
        <v>¨</v>
      </c>
      <c r="G127" s="281"/>
      <c r="H127" s="281"/>
      <c r="I127" s="248" t="str">
        <f>IFERROR(IF(ISBLANK(
VLOOKUP($X117&amp;"-"&amp;TEXT($A127,"mmm-aaaa"),Informes!$A:$P,COLUMN(Informes!I$1),FALSE)), "",
VLOOKUP($X117&amp;"-"&amp;TEXT($A127,"mmm-aaaa"),Informes!$A:$P,COLUMN(Informes!I$1),FALSE)), "")</f>
        <v/>
      </c>
      <c r="J127" s="248"/>
      <c r="K127" s="248"/>
      <c r="L127" s="173" t="str">
        <f t="shared" si="24"/>
        <v>¨</v>
      </c>
      <c r="M127" s="248" t="str">
        <f>IFERROR(IF(OR($X127=$L$7,$X127=$K$5,$X127=$O$5,$X127=$T$5),IF(ISBLANK(
VLOOKUP($X94&amp;"-"&amp;TEXT($A127,"mmm-aaaa"),Informes!$A:$P,COLUMN(Informes!J$1),FALSE)), "",
VLOOKUP($X94&amp;"-"&amp;TEXT($A127,"mmm-aaaa"),Informes!$A:$P,COLUMN(Informes!J$1),FALSE)), ""), "")</f>
        <v/>
      </c>
      <c r="N127" s="248"/>
      <c r="O127" s="248"/>
      <c r="P127" s="248"/>
      <c r="Q127" s="248"/>
      <c r="R127" s="284" t="str">
        <f t="shared" si="22"/>
        <v/>
      </c>
      <c r="S127" s="284"/>
      <c r="T127" s="284"/>
      <c r="U127" s="284"/>
      <c r="V127" s="285"/>
      <c r="W127" s="4" t="str">
        <f>IFERROR(VLOOKUP($X117&amp;"-"&amp;TEXT($A127,"mmm-aaaa"),Informes!$A:$P,COLUMN(Informes!K$1),FALSE), "")</f>
        <v/>
      </c>
      <c r="X127" s="34" t="str">
        <f>IFERROR(VLOOKUP($X94&amp;"-"&amp;TEXT($A127,"mmm-aaaa"),Informes!$A:$P,COLUMN(Informes!C$1),FALSE), "")</f>
        <v/>
      </c>
    </row>
    <row r="128" spans="1:24" ht="16.5" customHeight="1" x14ac:dyDescent="0.2">
      <c r="A128" s="34">
        <f t="shared" si="25"/>
        <v>45658</v>
      </c>
      <c r="B128" s="243" t="str">
        <f t="shared" si="23"/>
        <v>Enero</v>
      </c>
      <c r="C128" s="244"/>
      <c r="D128" s="244"/>
      <c r="E128" s="244"/>
      <c r="F128" s="281" t="str">
        <f>IFERROR(IF(VLOOKUP($X94&amp;"-"&amp;TEXT($A128,"mmm-aaaa"),Informes!$A:$P,COLUMN(Informes!H$1),FALSE),"þ","¨"),"¨")</f>
        <v>¨</v>
      </c>
      <c r="G128" s="281"/>
      <c r="H128" s="281"/>
      <c r="I128" s="248" t="str">
        <f>IFERROR(IF(ISBLANK(
VLOOKUP($X117&amp;"-"&amp;TEXT($A128,"mmm-aaaa"),Informes!$A:$P,COLUMN(Informes!I$1),FALSE)), "",
VLOOKUP($X117&amp;"-"&amp;TEXT($A128,"mmm-aaaa"),Informes!$A:$P,COLUMN(Informes!I$1),FALSE)), "")</f>
        <v/>
      </c>
      <c r="J128" s="248"/>
      <c r="K128" s="248"/>
      <c r="L128" s="173" t="str">
        <f t="shared" si="24"/>
        <v>¨</v>
      </c>
      <c r="M128" s="248" t="str">
        <f>IFERROR(IF(OR($X128=$L$7,$X128=$K$5,$X128=$O$5,$X128=$T$5),IF(ISBLANK(
VLOOKUP($X94&amp;"-"&amp;TEXT($A128,"mmm-aaaa"),Informes!$A:$P,COLUMN(Informes!J$1),FALSE)), "",
VLOOKUP($X94&amp;"-"&amp;TEXT($A128,"mmm-aaaa"),Informes!$A:$P,COLUMN(Informes!J$1),FALSE)), ""), "")</f>
        <v/>
      </c>
      <c r="N128" s="248"/>
      <c r="O128" s="248"/>
      <c r="P128" s="248"/>
      <c r="Q128" s="248"/>
      <c r="R128" s="284" t="str">
        <f t="shared" si="22"/>
        <v/>
      </c>
      <c r="S128" s="284"/>
      <c r="T128" s="284"/>
      <c r="U128" s="284"/>
      <c r="V128" s="285"/>
      <c r="W128" s="4" t="str">
        <f>IFERROR(VLOOKUP($X117&amp;"-"&amp;TEXT($A128,"mmm-aaaa"),Informes!$A:$P,COLUMN(Informes!K$1),FALSE), "")</f>
        <v/>
      </c>
      <c r="X128" s="34" t="str">
        <f>IFERROR(VLOOKUP($X94&amp;"-"&amp;TEXT($A128,"mmm-aaaa"),Informes!$A:$P,COLUMN(Informes!C$1),FALSE), "")</f>
        <v/>
      </c>
    </row>
    <row r="129" spans="1:24" ht="16.5" customHeight="1" x14ac:dyDescent="0.2">
      <c r="A129" s="34">
        <f t="shared" si="25"/>
        <v>45689</v>
      </c>
      <c r="B129" s="243" t="str">
        <f t="shared" si="23"/>
        <v>Febrero</v>
      </c>
      <c r="C129" s="244"/>
      <c r="D129" s="244"/>
      <c r="E129" s="244"/>
      <c r="F129" s="281" t="str">
        <f>IFERROR(IF(VLOOKUP($X94&amp;"-"&amp;TEXT($A129,"mmm-aaaa"),Informes!$A:$P,COLUMN(Informes!H$1),FALSE),"þ","¨"),"¨")</f>
        <v>¨</v>
      </c>
      <c r="G129" s="281"/>
      <c r="H129" s="281"/>
      <c r="I129" s="248" t="str">
        <f>IFERROR(IF(ISBLANK(
VLOOKUP($X117&amp;"-"&amp;TEXT($A129,"mmm-aaaa"),Informes!$A:$P,COLUMN(Informes!I$1),FALSE)), "",
VLOOKUP($X117&amp;"-"&amp;TEXT($A129,"mmm-aaaa"),Informes!$A:$P,COLUMN(Informes!I$1),FALSE)), "")</f>
        <v/>
      </c>
      <c r="J129" s="248"/>
      <c r="K129" s="248"/>
      <c r="L129" s="173" t="str">
        <f t="shared" si="24"/>
        <v>¨</v>
      </c>
      <c r="M129" s="248" t="str">
        <f>IFERROR(IF(OR($X129=$L$7,$X129=$K$5,$X129=$O$5,$X129=$T$5),IF(ISBLANK(
VLOOKUP($X94&amp;"-"&amp;TEXT($A129,"mmm-aaaa"),Informes!$A:$P,COLUMN(Informes!J$1),FALSE)), "",
VLOOKUP($X94&amp;"-"&amp;TEXT($A129,"mmm-aaaa"),Informes!$A:$P,COLUMN(Informes!J$1),FALSE)), ""), "")</f>
        <v/>
      </c>
      <c r="N129" s="248"/>
      <c r="O129" s="248"/>
      <c r="P129" s="248"/>
      <c r="Q129" s="248"/>
      <c r="R129" s="284" t="str">
        <f t="shared" si="22"/>
        <v/>
      </c>
      <c r="S129" s="284"/>
      <c r="T129" s="284"/>
      <c r="U129" s="284"/>
      <c r="V129" s="285"/>
      <c r="W129" s="4" t="str">
        <f>IFERROR(VLOOKUP($X117&amp;"-"&amp;TEXT($A129,"mmm-aaaa"),Informes!$A:$P,COLUMN(Informes!K$1),FALSE), "")</f>
        <v/>
      </c>
      <c r="X129" s="34" t="str">
        <f>IFERROR(VLOOKUP($X94&amp;"-"&amp;TEXT($A129,"mmm-aaaa"),Informes!$A:$P,COLUMN(Informes!C$1),FALSE), "")</f>
        <v/>
      </c>
    </row>
    <row r="130" spans="1:24" ht="16.5" customHeight="1" x14ac:dyDescent="0.2">
      <c r="A130" s="34">
        <f t="shared" si="25"/>
        <v>45717</v>
      </c>
      <c r="B130" s="243" t="str">
        <f t="shared" si="23"/>
        <v>Marzo</v>
      </c>
      <c r="C130" s="244"/>
      <c r="D130" s="244"/>
      <c r="E130" s="244"/>
      <c r="F130" s="281" t="str">
        <f>IFERROR(IF(VLOOKUP($X94&amp;"-"&amp;TEXT($A130,"mmm-aaaa"),Informes!$A:$P,COLUMN(Informes!H$1),FALSE),"þ","¨"),"¨")</f>
        <v>¨</v>
      </c>
      <c r="G130" s="281"/>
      <c r="H130" s="281"/>
      <c r="I130" s="248" t="str">
        <f>IFERROR(IF(ISBLANK(
VLOOKUP($X117&amp;"-"&amp;TEXT($A130,"mmm-aaaa"),Informes!$A:$P,COLUMN(Informes!I$1),FALSE)), "",
VLOOKUP($X117&amp;"-"&amp;TEXT($A130,"mmm-aaaa"),Informes!$A:$P,COLUMN(Informes!I$1),FALSE)), "")</f>
        <v/>
      </c>
      <c r="J130" s="248"/>
      <c r="K130" s="248"/>
      <c r="L130" s="173" t="str">
        <f t="shared" si="24"/>
        <v>¨</v>
      </c>
      <c r="M130" s="248" t="str">
        <f>IFERROR(IF(OR($X130=$L$7,$X130=$K$5,$X130=$O$5,$X130=$T$5),IF(ISBLANK(
VLOOKUP($X94&amp;"-"&amp;TEXT($A130,"mmm-aaaa"),Informes!$A:$P,COLUMN(Informes!J$1),FALSE)), "",
VLOOKUP($X94&amp;"-"&amp;TEXT($A130,"mmm-aaaa"),Informes!$A:$P,COLUMN(Informes!J$1),FALSE)), ""), "")</f>
        <v/>
      </c>
      <c r="N130" s="248"/>
      <c r="O130" s="248"/>
      <c r="P130" s="248"/>
      <c r="Q130" s="248"/>
      <c r="R130" s="284" t="str">
        <f t="shared" si="22"/>
        <v/>
      </c>
      <c r="S130" s="284"/>
      <c r="T130" s="284"/>
      <c r="U130" s="284"/>
      <c r="V130" s="285"/>
      <c r="W130" s="4" t="str">
        <f>IFERROR(VLOOKUP($X117&amp;"-"&amp;TEXT($A130,"mmm-aaaa"),Informes!$A:$P,COLUMN(Informes!K$1),FALSE), "")</f>
        <v/>
      </c>
      <c r="X130" s="34" t="str">
        <f>IFERROR(VLOOKUP($X94&amp;"-"&amp;TEXT($A130,"mmm-aaaa"),Informes!$A:$P,COLUMN(Informes!C$1),FALSE), "")</f>
        <v/>
      </c>
    </row>
    <row r="131" spans="1:24" ht="16.5" customHeight="1" x14ac:dyDescent="0.2">
      <c r="A131" s="34">
        <f t="shared" si="25"/>
        <v>45748</v>
      </c>
      <c r="B131" s="243" t="str">
        <f t="shared" si="23"/>
        <v>Abril</v>
      </c>
      <c r="C131" s="244"/>
      <c r="D131" s="244"/>
      <c r="E131" s="244"/>
      <c r="F131" s="281" t="str">
        <f>IFERROR(IF(VLOOKUP($X94&amp;"-"&amp;TEXT($A131,"mmm-aaaa"),Informes!$A:$P,COLUMN(Informes!H$1),FALSE),"þ","¨"),"¨")</f>
        <v>¨</v>
      </c>
      <c r="G131" s="281"/>
      <c r="H131" s="281"/>
      <c r="I131" s="248" t="str">
        <f>IFERROR(IF(ISBLANK(
VLOOKUP($X117&amp;"-"&amp;TEXT($A131,"mmm-aaaa"),Informes!$A:$P,COLUMN(Informes!I$1),FALSE)), "",
VLOOKUP($X117&amp;"-"&amp;TEXT($A131,"mmm-aaaa"),Informes!$A:$P,COLUMN(Informes!I$1),FALSE)), "")</f>
        <v/>
      </c>
      <c r="J131" s="248"/>
      <c r="K131" s="248"/>
      <c r="L131" s="173" t="str">
        <f t="shared" si="24"/>
        <v>¨</v>
      </c>
      <c r="M131" s="248" t="str">
        <f>IFERROR(IF(OR($X131=$L$7,$X131=$K$5,$X131=$O$5,$X131=$T$5),IF(ISBLANK(
VLOOKUP($X94&amp;"-"&amp;TEXT($A131,"mmm-aaaa"),Informes!$A:$P,COLUMN(Informes!J$1),FALSE)), "",
VLOOKUP($X94&amp;"-"&amp;TEXT($A131,"mmm-aaaa"),Informes!$A:$P,COLUMN(Informes!J$1),FALSE)), ""), "")</f>
        <v/>
      </c>
      <c r="N131" s="248"/>
      <c r="O131" s="248"/>
      <c r="P131" s="248"/>
      <c r="Q131" s="248"/>
      <c r="R131" s="284" t="str">
        <f t="shared" si="22"/>
        <v/>
      </c>
      <c r="S131" s="284"/>
      <c r="T131" s="284"/>
      <c r="U131" s="284"/>
      <c r="V131" s="285"/>
      <c r="W131" s="4" t="str">
        <f>IFERROR(VLOOKUP($X117&amp;"-"&amp;TEXT($A131,"mmm-aaaa"),Informes!$A:$P,COLUMN(Informes!K$1),FALSE), "")</f>
        <v/>
      </c>
      <c r="X131" s="34" t="str">
        <f>IFERROR(VLOOKUP($X94&amp;"-"&amp;TEXT($A131,"mmm-aaaa"),Informes!$A:$P,COLUMN(Informes!C$1),FALSE), "")</f>
        <v/>
      </c>
    </row>
    <row r="132" spans="1:24" ht="16.5" customHeight="1" x14ac:dyDescent="0.2">
      <c r="A132" s="34">
        <f t="shared" si="25"/>
        <v>45778</v>
      </c>
      <c r="B132" s="243" t="str">
        <f t="shared" si="23"/>
        <v>Mayo</v>
      </c>
      <c r="C132" s="244"/>
      <c r="D132" s="244"/>
      <c r="E132" s="244"/>
      <c r="F132" s="281" t="str">
        <f>IFERROR(IF(VLOOKUP($X94&amp;"-"&amp;TEXT($A132,"mmm-aaaa"),Informes!$A:$P,COLUMN(Informes!H$1),FALSE),"þ","¨"),"¨")</f>
        <v>¨</v>
      </c>
      <c r="G132" s="281"/>
      <c r="H132" s="281"/>
      <c r="I132" s="248" t="str">
        <f>IFERROR(IF(ISBLANK(
VLOOKUP($X117&amp;"-"&amp;TEXT($A132,"mmm-aaaa"),Informes!$A:$P,COLUMN(Informes!I$1),FALSE)), "",
VLOOKUP($X117&amp;"-"&amp;TEXT($A132,"mmm-aaaa"),Informes!$A:$P,COLUMN(Informes!I$1),FALSE)), "")</f>
        <v/>
      </c>
      <c r="J132" s="248"/>
      <c r="K132" s="248"/>
      <c r="L132" s="173" t="str">
        <f t="shared" si="24"/>
        <v>¨</v>
      </c>
      <c r="M132" s="248" t="str">
        <f>IFERROR(IF(OR($X132=$L$7,$X132=$K$5,$X132=$O$5,$X132=$T$5),IF(ISBLANK(
VLOOKUP($X94&amp;"-"&amp;TEXT($A132,"mmm-aaaa"),Informes!$A:$P,COLUMN(Informes!J$1),FALSE)), "",
VLOOKUP($X94&amp;"-"&amp;TEXT($A132,"mmm-aaaa"),Informes!$A:$P,COLUMN(Informes!J$1),FALSE)), ""), "")</f>
        <v/>
      </c>
      <c r="N132" s="248"/>
      <c r="O132" s="248"/>
      <c r="P132" s="248"/>
      <c r="Q132" s="248"/>
      <c r="R132" s="284" t="str">
        <f t="shared" si="22"/>
        <v/>
      </c>
      <c r="S132" s="284"/>
      <c r="T132" s="284"/>
      <c r="U132" s="284"/>
      <c r="V132" s="285"/>
      <c r="W132" s="4" t="str">
        <f>IFERROR(VLOOKUP($X117&amp;"-"&amp;TEXT($A132,"mmm-aaaa"),Informes!$A:$P,COLUMN(Informes!K$1),FALSE), "")</f>
        <v/>
      </c>
      <c r="X132" s="34" t="str">
        <f>IFERROR(VLOOKUP($X94&amp;"-"&amp;TEXT($A132,"mmm-aaaa"),Informes!$A:$P,COLUMN(Informes!C$1),FALSE), "")</f>
        <v/>
      </c>
    </row>
    <row r="133" spans="1:24" ht="16.5" customHeight="1" x14ac:dyDescent="0.2">
      <c r="A133" s="34">
        <f t="shared" si="25"/>
        <v>45809</v>
      </c>
      <c r="B133" s="243" t="str">
        <f t="shared" si="23"/>
        <v>Junio</v>
      </c>
      <c r="C133" s="244"/>
      <c r="D133" s="244"/>
      <c r="E133" s="244"/>
      <c r="F133" s="281" t="str">
        <f>IFERROR(IF(VLOOKUP($X94&amp;"-"&amp;TEXT($A133,"mmm-aaaa"),Informes!$A:$P,COLUMN(Informes!H$1),FALSE),"þ","¨"),"¨")</f>
        <v>¨</v>
      </c>
      <c r="G133" s="281"/>
      <c r="H133" s="281"/>
      <c r="I133" s="248" t="str">
        <f>IFERROR(IF(ISBLANK(
VLOOKUP($X117&amp;"-"&amp;TEXT($A133,"mmm-aaaa"),Informes!$A:$P,COLUMN(Informes!I$1),FALSE)), "",
VLOOKUP($X117&amp;"-"&amp;TEXT($A133,"mmm-aaaa"),Informes!$A:$P,COLUMN(Informes!I$1),FALSE)), "")</f>
        <v/>
      </c>
      <c r="J133" s="248"/>
      <c r="K133" s="248"/>
      <c r="L133" s="173" t="str">
        <f t="shared" si="24"/>
        <v>¨</v>
      </c>
      <c r="M133" s="248" t="str">
        <f>IFERROR(IF(OR($X133=$L$7,$X133=$K$5,$X133=$O$5,$X133=$T$5),IF(ISBLANK(
VLOOKUP($X94&amp;"-"&amp;TEXT($A133,"mmm-aaaa"),Informes!$A:$P,COLUMN(Informes!J$1),FALSE)), "",
VLOOKUP($X94&amp;"-"&amp;TEXT($A133,"mmm-aaaa"),Informes!$A:$P,COLUMN(Informes!J$1),FALSE)), ""), "")</f>
        <v/>
      </c>
      <c r="N133" s="248"/>
      <c r="O133" s="248"/>
      <c r="P133" s="248"/>
      <c r="Q133" s="248"/>
      <c r="R133" s="284" t="str">
        <f t="shared" si="22"/>
        <v/>
      </c>
      <c r="S133" s="284"/>
      <c r="T133" s="284"/>
      <c r="U133" s="284"/>
      <c r="V133" s="285"/>
      <c r="W133" s="4" t="str">
        <f>IFERROR(VLOOKUP($X117&amp;"-"&amp;TEXT($A133,"mmm-aaaa"),Informes!$A:$P,COLUMN(Informes!K$1),FALSE), "")</f>
        <v/>
      </c>
      <c r="X133" s="34" t="str">
        <f>IFERROR(VLOOKUP($X94&amp;"-"&amp;TEXT($A133,"mmm-aaaa"),Informes!$A:$P,COLUMN(Informes!C$1),FALSE), "")</f>
        <v/>
      </c>
    </row>
    <row r="134" spans="1:24" ht="16.5" customHeight="1" x14ac:dyDescent="0.2">
      <c r="A134" s="34">
        <f t="shared" si="25"/>
        <v>45839</v>
      </c>
      <c r="B134" s="243" t="str">
        <f t="shared" si="23"/>
        <v>Julio</v>
      </c>
      <c r="C134" s="244"/>
      <c r="D134" s="244"/>
      <c r="E134" s="244"/>
      <c r="F134" s="281" t="str">
        <f>IFERROR(IF(VLOOKUP($X94&amp;"-"&amp;TEXT($A134,"mmm-aaaa"),Informes!$A:$P,COLUMN(Informes!H$1),FALSE),"þ","¨"),"¨")</f>
        <v>¨</v>
      </c>
      <c r="G134" s="281"/>
      <c r="H134" s="281"/>
      <c r="I134" s="248" t="str">
        <f>IFERROR(IF(ISBLANK(
VLOOKUP($X117&amp;"-"&amp;TEXT($A134,"mmm-aaaa"),Informes!$A:$P,COLUMN(Informes!I$1),FALSE)), "",
VLOOKUP($X117&amp;"-"&amp;TEXT($A134,"mmm-aaaa"),Informes!$A:$P,COLUMN(Informes!I$1),FALSE)), "")</f>
        <v/>
      </c>
      <c r="J134" s="248"/>
      <c r="K134" s="248"/>
      <c r="L134" s="173" t="str">
        <f t="shared" si="24"/>
        <v>¨</v>
      </c>
      <c r="M134" s="248" t="str">
        <f>IFERROR(IF(OR($X134=$L$7,$X134=$K$5,$X134=$O$5,$X134=$T$5),IF(ISBLANK(
VLOOKUP($X94&amp;"-"&amp;TEXT($A134,"mmm-aaaa"),Informes!$A:$P,COLUMN(Informes!J$1),FALSE)), "",
VLOOKUP($X94&amp;"-"&amp;TEXT($A134,"mmm-aaaa"),Informes!$A:$P,COLUMN(Informes!J$1),FALSE)), ""), "")</f>
        <v/>
      </c>
      <c r="N134" s="248"/>
      <c r="O134" s="248"/>
      <c r="P134" s="248"/>
      <c r="Q134" s="248"/>
      <c r="R134" s="284" t="str">
        <f t="shared" si="22"/>
        <v/>
      </c>
      <c r="S134" s="284"/>
      <c r="T134" s="284"/>
      <c r="U134" s="284"/>
      <c r="V134" s="285"/>
      <c r="W134" s="4" t="str">
        <f>IFERROR(VLOOKUP($X117&amp;"-"&amp;TEXT($A134,"mmm-aaaa"),Informes!$A:$P,COLUMN(Informes!K$1),FALSE), "")</f>
        <v/>
      </c>
      <c r="X134" s="34" t="str">
        <f>IFERROR(VLOOKUP($X94&amp;"-"&amp;TEXT($A134,"mmm-aaaa"),Informes!$A:$P,COLUMN(Informes!C$1),FALSE), "")</f>
        <v/>
      </c>
    </row>
    <row r="135" spans="1:24" ht="16.5" customHeight="1" thickBot="1" x14ac:dyDescent="0.25">
      <c r="A135" s="34">
        <f t="shared" si="25"/>
        <v>45870</v>
      </c>
      <c r="B135" s="264" t="str">
        <f t="shared" si="23"/>
        <v>Agosto</v>
      </c>
      <c r="C135" s="265"/>
      <c r="D135" s="265"/>
      <c r="E135" s="265"/>
      <c r="F135" s="280" t="str">
        <f>IFERROR(IF(VLOOKUP($X94&amp;"-"&amp;TEXT($A135,"mmm-aaaa"),Informes!$A:$P,COLUMN(Informes!H$1),FALSE),"þ","¨"),"¨")</f>
        <v>¨</v>
      </c>
      <c r="G135" s="280"/>
      <c r="H135" s="280"/>
      <c r="I135" s="269" t="str">
        <f>IFERROR(IF(ISBLANK(
VLOOKUP($X117&amp;"-"&amp;TEXT($A135,"mmm-aaaa"),Informes!$A:$P,COLUMN(Informes!I$1),FALSE)), "",
VLOOKUP($X117&amp;"-"&amp;TEXT($A135,"mmm-aaaa"),Informes!$A:$P,COLUMN(Informes!I$1),FALSE)), "")</f>
        <v/>
      </c>
      <c r="J135" s="269"/>
      <c r="K135" s="269"/>
      <c r="L135" s="172" t="str">
        <f t="shared" si="24"/>
        <v>¨</v>
      </c>
      <c r="M135" s="269" t="str">
        <f>IFERROR(IF(OR($X135=$L$7,$X135=$K$5,$X135=$O$5,$X135=$T$5),IF(ISBLANK(
VLOOKUP($X94&amp;"-"&amp;TEXT($A135,"mmm-aaaa"),Informes!$A:$P,COLUMN(Informes!J$1),FALSE)), "",
VLOOKUP($X94&amp;"-"&amp;TEXT($A135,"mmm-aaaa"),Informes!$A:$P,COLUMN(Informes!J$1),FALSE)), ""), "")</f>
        <v/>
      </c>
      <c r="N135" s="269"/>
      <c r="O135" s="269"/>
      <c r="P135" s="269"/>
      <c r="Q135" s="269"/>
      <c r="R135" s="282" t="str">
        <f t="shared" si="22"/>
        <v/>
      </c>
      <c r="S135" s="282"/>
      <c r="T135" s="282"/>
      <c r="U135" s="282"/>
      <c r="V135" s="283"/>
      <c r="W135" s="4" t="str">
        <f>IFERROR(VLOOKUP($X117&amp;"-"&amp;TEXT($A135,"mmm-aaaa"),Informes!$A:$P,COLUMN(Informes!K$1),FALSE), "")</f>
        <v/>
      </c>
      <c r="X135" s="34" t="str">
        <f>IFERROR(VLOOKUP($X94&amp;"-"&amp;TEXT($A135,"mmm-aaaa"),Informes!$A:$P,COLUMN(Informes!C$1),FALSE), "")</f>
        <v/>
      </c>
    </row>
    <row r="136" spans="1:24" ht="16.5" customHeight="1" thickBot="1" x14ac:dyDescent="0.3">
      <c r="D136" s="124"/>
      <c r="E136" s="124"/>
      <c r="F136" s="129"/>
      <c r="G136" s="124" t="str">
        <f>IF(SUM(F124:F135)=0,"",SUM(F124:F135))</f>
        <v/>
      </c>
      <c r="H136" s="124"/>
      <c r="I136" s="124"/>
      <c r="J136" s="130"/>
      <c r="K136" s="124"/>
      <c r="L136" s="131" t="s">
        <v>107</v>
      </c>
      <c r="M136" s="272" t="str">
        <f>IF(SUM(M124:M135)=0,"",SUM(M124:M135))</f>
        <v/>
      </c>
      <c r="N136" s="273"/>
      <c r="O136" s="273"/>
      <c r="P136" s="273"/>
      <c r="Q136" s="274"/>
      <c r="R136" s="275"/>
      <c r="S136" s="276"/>
      <c r="T136" s="276"/>
      <c r="U136" s="276"/>
      <c r="V136" s="277"/>
      <c r="W136" s="4"/>
      <c r="X136" s="4"/>
    </row>
    <row r="137" spans="1:24" ht="16.5" customHeight="1" x14ac:dyDescent="0.2">
      <c r="W137" s="4"/>
      <c r="X137" s="4"/>
    </row>
    <row r="138" spans="1:24" ht="279.75" customHeight="1" x14ac:dyDescent="0.15">
      <c r="B138" s="11"/>
      <c r="C138" s="132" t="s">
        <v>136</v>
      </c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ht="24" customHeight="1" x14ac:dyDescent="0.2">
      <c r="A139" s="35">
        <f>A93+1</f>
        <v>4</v>
      </c>
      <c r="B139" s="256" t="s">
        <v>127</v>
      </c>
      <c r="C139" s="256"/>
      <c r="D139" s="256"/>
      <c r="E139" s="256"/>
      <c r="F139" s="256"/>
      <c r="G139" s="256"/>
      <c r="H139" s="256"/>
      <c r="I139" s="256"/>
      <c r="J139" s="256"/>
      <c r="K139" s="256"/>
      <c r="L139" s="256"/>
      <c r="M139" s="256"/>
      <c r="N139" s="256"/>
      <c r="O139" s="256"/>
      <c r="P139" s="256"/>
      <c r="Q139" s="256"/>
      <c r="R139" s="256"/>
      <c r="S139" s="256"/>
      <c r="T139" s="256"/>
      <c r="U139" s="256"/>
      <c r="V139" s="256"/>
      <c r="X139" s="2"/>
    </row>
    <row r="140" spans="1:24" ht="17.25" customHeight="1" x14ac:dyDescent="0.2">
      <c r="A140" s="35"/>
      <c r="B140" s="120" t="s">
        <v>128</v>
      </c>
      <c r="D140" s="123" t="e">
        <f>IF(A139=0,0,INDEX(TblPublicadores[Nombre completo],A139))</f>
        <v>#REF!</v>
      </c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5"/>
      <c r="X140" s="154" t="e">
        <f>IF(A139=0,0,INDEX(TblPublicadores[Nombre],A139))</f>
        <v>#REF!</v>
      </c>
    </row>
    <row r="141" spans="1:24" ht="17.25" customHeight="1" x14ac:dyDescent="0.2">
      <c r="B141" s="120" t="s">
        <v>129</v>
      </c>
      <c r="D141" s="121"/>
      <c r="E141" s="121"/>
      <c r="F141" s="7"/>
      <c r="G141" s="7"/>
      <c r="H141" s="257" t="e">
        <f>IF(A139=0,"",INDEX(TblPublicadores[Fecha de nacimiento],A139))</f>
        <v>#REF!</v>
      </c>
      <c r="I141" s="257"/>
      <c r="J141" s="257"/>
      <c r="K141" s="257"/>
      <c r="L141" s="257"/>
      <c r="M141" s="257"/>
      <c r="N141" s="257"/>
      <c r="O141" s="257"/>
      <c r="P141" s="128" t="e">
        <f>IF(INDEX(TblPublicadores[Sexo],A139)=Q141,"þ","¨")</f>
        <v>#REF!</v>
      </c>
      <c r="Q141" s="120" t="s">
        <v>75</v>
      </c>
      <c r="S141" s="12"/>
      <c r="T141" s="13"/>
      <c r="U141" s="128" t="e">
        <f>IF(INDEX(TblPublicadores[Sexo],A139)=V141,"þ","¨")</f>
        <v>#REF!</v>
      </c>
      <c r="V141" s="120" t="s">
        <v>79</v>
      </c>
      <c r="W141" s="12"/>
      <c r="X141" s="6"/>
    </row>
    <row r="142" spans="1:24" ht="17.25" customHeight="1" x14ac:dyDescent="0.2">
      <c r="B142" s="120" t="s">
        <v>130</v>
      </c>
      <c r="D142" s="122"/>
      <c r="E142" s="122"/>
      <c r="F142" s="7"/>
      <c r="G142" s="258" t="e">
        <f>IF(A139=0,"",IF(INDEX(TblPublicadores[Fecha de bautismo],A139)="", "",INDEX(TblPublicadores[Fecha de bautismo],A139)))</f>
        <v>#REF!</v>
      </c>
      <c r="H142" s="258"/>
      <c r="I142" s="258"/>
      <c r="J142" s="258"/>
      <c r="K142" s="258"/>
      <c r="L142" s="258"/>
      <c r="M142" s="258"/>
      <c r="N142" s="258"/>
      <c r="O142" s="258"/>
      <c r="P142" s="128" t="s">
        <v>137</v>
      </c>
      <c r="Q142" s="120" t="s">
        <v>131</v>
      </c>
      <c r="S142" s="12"/>
      <c r="T142" s="12"/>
      <c r="U142" s="128" t="s">
        <v>138</v>
      </c>
      <c r="V142" s="120" t="s">
        <v>61</v>
      </c>
      <c r="W142" s="12"/>
      <c r="X142" s="6"/>
    </row>
    <row r="143" spans="1:24" ht="28.5" customHeight="1" x14ac:dyDescent="0.2">
      <c r="B143" s="127" t="e">
        <f>IF(INDEX(TblPublicadores[Privilegio],A139)=C143,"þ","¨")</f>
        <v>#REF!</v>
      </c>
      <c r="C143" s="125" t="s">
        <v>76</v>
      </c>
      <c r="D143" s="127" t="e">
        <f>IF(INDEX(TblPublicadores[Privilegio],A139)=E143,"þ","¨")</f>
        <v>#REF!</v>
      </c>
      <c r="E143" s="125" t="s">
        <v>81</v>
      </c>
      <c r="F143" s="7"/>
      <c r="G143" s="7"/>
      <c r="H143" s="5"/>
      <c r="I143" s="10"/>
      <c r="J143" s="127" t="e">
        <f>IF(INDEX(TblPublicadores[Tipo Publicador],A139)=K143,"þ","¨")</f>
        <v>#REF!</v>
      </c>
      <c r="K143" s="125" t="s">
        <v>77</v>
      </c>
      <c r="L143" s="5"/>
      <c r="M143" s="5"/>
      <c r="N143" s="127" t="e">
        <f>IF(INDEX(TblPublicadores[Tipo Publicador],A139)=O143,"þ","¨")</f>
        <v>#REF!</v>
      </c>
      <c r="O143" s="125" t="s">
        <v>132</v>
      </c>
      <c r="P143" s="126"/>
      <c r="Q143" s="126"/>
      <c r="R143" s="9"/>
      <c r="S143" s="127" t="e">
        <f>IF(INDEX(TblPublicadores[Tipo Publicador],A139)=T143,"þ","¨")</f>
        <v>#REF!</v>
      </c>
      <c r="T143" s="259" t="s">
        <v>133</v>
      </c>
      <c r="U143" s="259"/>
      <c r="V143" s="259"/>
      <c r="W143" s="13"/>
      <c r="X143" s="6"/>
    </row>
    <row r="144" spans="1:24" ht="4.5" customHeight="1" thickBot="1" x14ac:dyDescent="0.25">
      <c r="B144" s="8"/>
      <c r="C144" s="7"/>
      <c r="D144" s="8"/>
      <c r="E144" s="7"/>
      <c r="F144" s="7"/>
      <c r="G144" s="7"/>
      <c r="H144" s="5"/>
      <c r="I144" s="10"/>
      <c r="J144" s="8"/>
      <c r="K144" s="5"/>
      <c r="L144" s="5"/>
      <c r="M144" s="5"/>
      <c r="N144" s="7"/>
      <c r="O144" s="5"/>
      <c r="P144" s="8"/>
      <c r="Q144" s="8"/>
      <c r="R144" s="9"/>
      <c r="S144" s="9"/>
      <c r="T144" s="7"/>
      <c r="U144" s="8"/>
      <c r="V144" s="9"/>
      <c r="W144" s="9"/>
      <c r="X144" s="6"/>
    </row>
    <row r="145" spans="1:24" ht="26.25" customHeight="1" x14ac:dyDescent="0.25">
      <c r="B145" s="260" t="s">
        <v>17</v>
      </c>
      <c r="C145" s="261"/>
      <c r="D145" s="261"/>
      <c r="E145" s="261"/>
      <c r="F145" s="262" t="s">
        <v>134</v>
      </c>
      <c r="G145" s="262"/>
      <c r="H145" s="262"/>
      <c r="I145" s="262" t="s">
        <v>12</v>
      </c>
      <c r="J145" s="262"/>
      <c r="K145" s="262"/>
      <c r="L145" s="262" t="s">
        <v>105</v>
      </c>
      <c r="M145" s="236" t="s">
        <v>135</v>
      </c>
      <c r="N145" s="236"/>
      <c r="O145" s="236"/>
      <c r="P145" s="236"/>
      <c r="Q145" s="236"/>
      <c r="R145" s="236" t="s">
        <v>101</v>
      </c>
      <c r="S145" s="236"/>
      <c r="T145" s="236"/>
      <c r="U145" s="236"/>
      <c r="V145" s="237"/>
      <c r="W145" s="14"/>
      <c r="X145" s="3"/>
    </row>
    <row r="146" spans="1:24" ht="27.75" customHeight="1" x14ac:dyDescent="0.2">
      <c r="B146" s="240">
        <v>45292</v>
      </c>
      <c r="C146" s="241"/>
      <c r="D146" s="241"/>
      <c r="E146" s="242"/>
      <c r="F146" s="263"/>
      <c r="G146" s="263"/>
      <c r="H146" s="263"/>
      <c r="I146" s="263"/>
      <c r="J146" s="263"/>
      <c r="K146" s="263"/>
      <c r="L146" s="263"/>
      <c r="M146" s="238"/>
      <c r="N146" s="238"/>
      <c r="O146" s="238"/>
      <c r="P146" s="238"/>
      <c r="Q146" s="238"/>
      <c r="R146" s="238"/>
      <c r="S146" s="238"/>
      <c r="T146" s="238"/>
      <c r="U146" s="238"/>
      <c r="V146" s="239"/>
      <c r="W146" s="14"/>
      <c r="X146" s="3"/>
    </row>
    <row r="147" spans="1:24" ht="16.5" customHeight="1" x14ac:dyDescent="0.2">
      <c r="A147" s="34">
        <f>EDATE(B146,-4)</f>
        <v>45170</v>
      </c>
      <c r="B147" s="243" t="str">
        <f>PROPER(TEXT(A147, "mmmm"))</f>
        <v>Septiembre</v>
      </c>
      <c r="C147" s="244"/>
      <c r="D147" s="244" t="str">
        <f>PROPER(TEXT(C147, "mmmm"))</f>
        <v>Enero</v>
      </c>
      <c r="E147" s="244"/>
      <c r="F147" s="281" t="str">
        <f>IFERROR(IF(VLOOKUP($X140&amp;"-"&amp;TEXT($A147,"mmm-aaaa"),Informes!$A:$P,COLUMN(Informes!H$1),FALSE),"þ","¨"),"¨")</f>
        <v>¨</v>
      </c>
      <c r="G147" s="281"/>
      <c r="H147" s="281"/>
      <c r="I147" s="248" t="str">
        <f>IFERROR(IF(ISBLANK(
VLOOKUP($X140&amp;"-"&amp;TEXT($A147,"mmm-aaaa"),Informes!$A:$P,COLUMN(Informes!I$1),FALSE)), "",
VLOOKUP($X140&amp;"-"&amp;TEXT($A147,"mmm-aaaa"),Informes!$A:$P,COLUMN(Informes!I$1),FALSE)), "")</f>
        <v/>
      </c>
      <c r="J147" s="248"/>
      <c r="K147" s="248"/>
      <c r="L147" s="173" t="str">
        <f>IFERROR(IF($X147=$L$7,"þ","¨"),"¨")</f>
        <v>¨</v>
      </c>
      <c r="M147" s="248" t="str">
        <f>IFERROR(IF(OR($X147=$L$7,$X147=$K$5,$X147=$O$5,$X147=$T$5),IF(ISBLANK(
VLOOKUP($X140&amp;"-"&amp;TEXT($A147,"mmm-aaaa"),Informes!$A:$P,COLUMN(Informes!J$1),FALSE)), "",
VLOOKUP($X140&amp;"-"&amp;TEXT($A147,"mmm-aaaa"),Informes!$A:$P,COLUMN(Informes!J$1),FALSE)), ""), "")</f>
        <v/>
      </c>
      <c r="N147" s="248"/>
      <c r="O147" s="248"/>
      <c r="P147" s="248"/>
      <c r="Q147" s="248"/>
      <c r="R147" s="284" t="str">
        <f t="shared" ref="R147:R158" si="26">IF(W147=0, "", W147)</f>
        <v/>
      </c>
      <c r="S147" s="284"/>
      <c r="T147" s="284"/>
      <c r="U147" s="284"/>
      <c r="V147" s="285"/>
      <c r="W147" s="4" t="str">
        <f>IFERROR(VLOOKUP($X140&amp;"-"&amp;TEXT($A147,"mmm-aaaa"),Informes!$A:$P,COLUMN(Informes!K$1),FALSE), "")</f>
        <v/>
      </c>
      <c r="X147" s="34" t="str">
        <f>IFERROR(VLOOKUP($X140&amp;"-"&amp;TEXT($A147,"mmm-aaaa"),Informes!$A:$P,COLUMN(Informes!C$1),FALSE), "")</f>
        <v/>
      </c>
    </row>
    <row r="148" spans="1:24" ht="16.5" customHeight="1" x14ac:dyDescent="0.2">
      <c r="A148" s="34">
        <f>EDATE(A147,1)</f>
        <v>45200</v>
      </c>
      <c r="B148" s="243" t="str">
        <f t="shared" ref="B148:B158" si="27">PROPER(TEXT(A148, "mmmm"))</f>
        <v>Octubre</v>
      </c>
      <c r="C148" s="244"/>
      <c r="D148" s="244" t="str">
        <f t="shared" ref="D148:D158" si="28">PROPER(TEXT(C148, "mmmm"))</f>
        <v>Enero</v>
      </c>
      <c r="E148" s="244"/>
      <c r="F148" s="281" t="str">
        <f>IFERROR(IF(VLOOKUP($X140&amp;"-"&amp;TEXT($A148,"mmm-aaaa"),Informes!$A:$P,COLUMN(Informes!H$1),FALSE),"þ","¨"),"¨")</f>
        <v>¨</v>
      </c>
      <c r="G148" s="281"/>
      <c r="H148" s="281"/>
      <c r="I148" s="248" t="str">
        <f>IFERROR(IF(ISBLANK(
VLOOKUP($X140&amp;"-"&amp;TEXT($A148,"mmm-aaaa"),Informes!$A:$P,COLUMN(Informes!I$1),FALSE)), "",
VLOOKUP($X140&amp;"-"&amp;TEXT($A148,"mmm-aaaa"),Informes!$A:$P,COLUMN(Informes!I$1),FALSE)), "")</f>
        <v/>
      </c>
      <c r="J148" s="248"/>
      <c r="K148" s="248"/>
      <c r="L148" s="173" t="str">
        <f t="shared" ref="L148:L158" si="29">IFERROR(IF($X148=$L$7,"þ","¨"),"¨")</f>
        <v>¨</v>
      </c>
      <c r="M148" s="248" t="str">
        <f>IFERROR(IF(OR($X148=$L$7,$X148=$K$5,$X148=$O$5,$X148=$T$5),IF(ISBLANK(
VLOOKUP($X140&amp;"-"&amp;TEXT($A148,"mmm-aaaa"),Informes!$A:$P,COLUMN(Informes!J$1),FALSE)), "",
VLOOKUP($X140&amp;"-"&amp;TEXT($A148,"mmm-aaaa"),Informes!$A:$P,COLUMN(Informes!J$1),FALSE)), ""), "")</f>
        <v/>
      </c>
      <c r="N148" s="248"/>
      <c r="O148" s="248"/>
      <c r="P148" s="248"/>
      <c r="Q148" s="248"/>
      <c r="R148" s="284" t="str">
        <f t="shared" si="26"/>
        <v/>
      </c>
      <c r="S148" s="284"/>
      <c r="T148" s="284"/>
      <c r="U148" s="284"/>
      <c r="V148" s="285"/>
      <c r="W148" s="4" t="str">
        <f>IFERROR(VLOOKUP($X140&amp;"-"&amp;TEXT($A148,"mmm-aaaa"),Informes!$A:$P,COLUMN(Informes!K$1),FALSE), "")</f>
        <v/>
      </c>
      <c r="X148" s="34" t="str">
        <f>IFERROR(VLOOKUP($X140&amp;"-"&amp;TEXT($A148,"mmm-aaaa"),Informes!$A:$P,COLUMN(Informes!C$1),FALSE), "")</f>
        <v/>
      </c>
    </row>
    <row r="149" spans="1:24" ht="16.5" customHeight="1" x14ac:dyDescent="0.2">
      <c r="A149" s="34">
        <f t="shared" ref="A149:A158" si="30">EDATE(A148,1)</f>
        <v>45231</v>
      </c>
      <c r="B149" s="243" t="str">
        <f t="shared" si="27"/>
        <v>Noviembre</v>
      </c>
      <c r="C149" s="244"/>
      <c r="D149" s="244" t="str">
        <f t="shared" si="28"/>
        <v>Enero</v>
      </c>
      <c r="E149" s="244"/>
      <c r="F149" s="281" t="str">
        <f>IFERROR(IF(VLOOKUP($X140&amp;"-"&amp;TEXT($A149,"mmm-aaaa"),Informes!$A:$P,COLUMN(Informes!H$1),FALSE),"þ","¨"),"¨")</f>
        <v>¨</v>
      </c>
      <c r="G149" s="281"/>
      <c r="H149" s="281"/>
      <c r="I149" s="248" t="str">
        <f>IFERROR(IF(ISBLANK(
VLOOKUP($X140&amp;"-"&amp;TEXT($A149,"mmm-aaaa"),Informes!$A:$P,COLUMN(Informes!I$1),FALSE)), "",
VLOOKUP($X140&amp;"-"&amp;TEXT($A149,"mmm-aaaa"),Informes!$A:$P,COLUMN(Informes!I$1),FALSE)), "")</f>
        <v/>
      </c>
      <c r="J149" s="248"/>
      <c r="K149" s="248"/>
      <c r="L149" s="173" t="str">
        <f t="shared" si="29"/>
        <v>¨</v>
      </c>
      <c r="M149" s="248" t="str">
        <f>IFERROR(IF(OR($X149=$L$7,$X149=$K$5,$X149=$O$5,$X149=$T$5),IF(ISBLANK(
VLOOKUP($X140&amp;"-"&amp;TEXT($A149,"mmm-aaaa"),Informes!$A:$P,COLUMN(Informes!J$1),FALSE)), "",
VLOOKUP($X140&amp;"-"&amp;TEXT($A149,"mmm-aaaa"),Informes!$A:$P,COLUMN(Informes!J$1),FALSE)), ""), "")</f>
        <v/>
      </c>
      <c r="N149" s="248"/>
      <c r="O149" s="248"/>
      <c r="P149" s="248"/>
      <c r="Q149" s="248"/>
      <c r="R149" s="284" t="str">
        <f t="shared" si="26"/>
        <v/>
      </c>
      <c r="S149" s="284"/>
      <c r="T149" s="284"/>
      <c r="U149" s="284"/>
      <c r="V149" s="285"/>
      <c r="W149" s="4" t="str">
        <f>IFERROR(VLOOKUP($X140&amp;"-"&amp;TEXT($A149,"mmm-aaaa"),Informes!$A:$P,COLUMN(Informes!K$1),FALSE), "")</f>
        <v/>
      </c>
      <c r="X149" s="34" t="str">
        <f>IFERROR(VLOOKUP($X140&amp;"-"&amp;TEXT($A149,"mmm-aaaa"),Informes!$A:$P,COLUMN(Informes!C$1),FALSE), "")</f>
        <v/>
      </c>
    </row>
    <row r="150" spans="1:24" ht="16.5" customHeight="1" x14ac:dyDescent="0.2">
      <c r="A150" s="34">
        <f t="shared" si="30"/>
        <v>45261</v>
      </c>
      <c r="B150" s="243" t="str">
        <f t="shared" si="27"/>
        <v>Diciembre</v>
      </c>
      <c r="C150" s="244"/>
      <c r="D150" s="244" t="str">
        <f t="shared" si="28"/>
        <v>Enero</v>
      </c>
      <c r="E150" s="244"/>
      <c r="F150" s="281" t="str">
        <f>IFERROR(IF(VLOOKUP($X140&amp;"-"&amp;TEXT($A150,"mmm-aaaa"),Informes!$A:$P,COLUMN(Informes!H$1),FALSE),"þ","¨"),"¨")</f>
        <v>¨</v>
      </c>
      <c r="G150" s="281"/>
      <c r="H150" s="281"/>
      <c r="I150" s="248" t="str">
        <f>IFERROR(IF(ISBLANK(
VLOOKUP($X140&amp;"-"&amp;TEXT($A150,"mmm-aaaa"),Informes!$A:$P,COLUMN(Informes!I$1),FALSE)), "",
VLOOKUP($X140&amp;"-"&amp;TEXT($A150,"mmm-aaaa"),Informes!$A:$P,COLUMN(Informes!I$1),FALSE)), "")</f>
        <v/>
      </c>
      <c r="J150" s="248"/>
      <c r="K150" s="248"/>
      <c r="L150" s="173" t="str">
        <f t="shared" si="29"/>
        <v>¨</v>
      </c>
      <c r="M150" s="248" t="str">
        <f>IFERROR(IF(OR($X150=$L$7,$X150=$K$5,$X150=$O$5,$X150=$T$5),IF(ISBLANK(
VLOOKUP($X140&amp;"-"&amp;TEXT($A150,"mmm-aaaa"),Informes!$A:$P,COLUMN(Informes!J$1),FALSE)), "",
VLOOKUP($X140&amp;"-"&amp;TEXT($A150,"mmm-aaaa"),Informes!$A:$P,COLUMN(Informes!J$1),FALSE)), ""), "")</f>
        <v/>
      </c>
      <c r="N150" s="248"/>
      <c r="O150" s="248"/>
      <c r="P150" s="248"/>
      <c r="Q150" s="248"/>
      <c r="R150" s="284" t="str">
        <f t="shared" si="26"/>
        <v/>
      </c>
      <c r="S150" s="284"/>
      <c r="T150" s="284"/>
      <c r="U150" s="284"/>
      <c r="V150" s="285"/>
      <c r="W150" s="4" t="str">
        <f>IFERROR(VLOOKUP($X140&amp;"-"&amp;TEXT($A150,"mmm-aaaa"),Informes!$A:$P,COLUMN(Informes!K$1),FALSE), "")</f>
        <v/>
      </c>
      <c r="X150" s="34" t="str">
        <f>IFERROR(VLOOKUP($X140&amp;"-"&amp;TEXT($A150,"mmm-aaaa"),Informes!$A:$P,COLUMN(Informes!C$1),FALSE), "")</f>
        <v/>
      </c>
    </row>
    <row r="151" spans="1:24" ht="16.5" customHeight="1" x14ac:dyDescent="0.2">
      <c r="A151" s="34">
        <f t="shared" si="30"/>
        <v>45292</v>
      </c>
      <c r="B151" s="243" t="str">
        <f t="shared" si="27"/>
        <v>Enero</v>
      </c>
      <c r="C151" s="244"/>
      <c r="D151" s="244" t="str">
        <f t="shared" si="28"/>
        <v>Enero</v>
      </c>
      <c r="E151" s="244"/>
      <c r="F151" s="281" t="str">
        <f>IFERROR(IF(VLOOKUP($X140&amp;"-"&amp;TEXT($A151,"mmm-aaaa"),Informes!$A:$P,COLUMN(Informes!H$1),FALSE),"þ","¨"),"¨")</f>
        <v>¨</v>
      </c>
      <c r="G151" s="281"/>
      <c r="H151" s="281"/>
      <c r="I151" s="248" t="str">
        <f>IFERROR(IF(ISBLANK(
VLOOKUP($X140&amp;"-"&amp;TEXT($A151,"mmm-aaaa"),Informes!$A:$P,COLUMN(Informes!I$1),FALSE)), "",
VLOOKUP($X140&amp;"-"&amp;TEXT($A151,"mmm-aaaa"),Informes!$A:$P,COLUMN(Informes!I$1),FALSE)), "")</f>
        <v/>
      </c>
      <c r="J151" s="248"/>
      <c r="K151" s="248"/>
      <c r="L151" s="173" t="str">
        <f t="shared" si="29"/>
        <v>¨</v>
      </c>
      <c r="M151" s="248" t="str">
        <f>IFERROR(IF(OR($X151=$L$7,$X151=$K$5,$X151=$O$5,$X151=$T$5),IF(ISBLANK(
VLOOKUP($X140&amp;"-"&amp;TEXT($A151,"mmm-aaaa"),Informes!$A:$P,COLUMN(Informes!J$1),FALSE)), "",
VLOOKUP($X140&amp;"-"&amp;TEXT($A151,"mmm-aaaa"),Informes!$A:$P,COLUMN(Informes!J$1),FALSE)), ""), "")</f>
        <v/>
      </c>
      <c r="N151" s="248"/>
      <c r="O151" s="248"/>
      <c r="P151" s="248"/>
      <c r="Q151" s="248"/>
      <c r="R151" s="284" t="str">
        <f t="shared" si="26"/>
        <v/>
      </c>
      <c r="S151" s="284"/>
      <c r="T151" s="284"/>
      <c r="U151" s="284"/>
      <c r="V151" s="285"/>
      <c r="W151" s="4" t="str">
        <f>IFERROR(VLOOKUP($X140&amp;"-"&amp;TEXT($A151,"mmm-aaaa"),Informes!$A:$P,COLUMN(Informes!K$1),FALSE), "")</f>
        <v/>
      </c>
      <c r="X151" s="34" t="str">
        <f>IFERROR(VLOOKUP($X140&amp;"-"&amp;TEXT($A151,"mmm-aaaa"),Informes!$A:$P,COLUMN(Informes!C$1),FALSE), "")</f>
        <v/>
      </c>
    </row>
    <row r="152" spans="1:24" ht="16.5" customHeight="1" x14ac:dyDescent="0.2">
      <c r="A152" s="34">
        <f t="shared" si="30"/>
        <v>45323</v>
      </c>
      <c r="B152" s="243" t="str">
        <f t="shared" si="27"/>
        <v>Febrero</v>
      </c>
      <c r="C152" s="244"/>
      <c r="D152" s="244" t="str">
        <f t="shared" si="28"/>
        <v>Enero</v>
      </c>
      <c r="E152" s="244"/>
      <c r="F152" s="281" t="str">
        <f>IFERROR(IF(VLOOKUP($X140&amp;"-"&amp;TEXT($A152,"mmm-aaaa"),Informes!$A:$P,COLUMN(Informes!H$1),FALSE),"þ","¨"),"¨")</f>
        <v>¨</v>
      </c>
      <c r="G152" s="281"/>
      <c r="H152" s="281"/>
      <c r="I152" s="248" t="str">
        <f>IFERROR(IF(ISBLANK(
VLOOKUP($X140&amp;"-"&amp;TEXT($A152,"mmm-aaaa"),Informes!$A:$P,COLUMN(Informes!I$1),FALSE)), "",
VLOOKUP($X140&amp;"-"&amp;TEXT($A152,"mmm-aaaa"),Informes!$A:$P,COLUMN(Informes!I$1),FALSE)), "")</f>
        <v/>
      </c>
      <c r="J152" s="248"/>
      <c r="K152" s="248"/>
      <c r="L152" s="173" t="str">
        <f t="shared" si="29"/>
        <v>¨</v>
      </c>
      <c r="M152" s="248" t="str">
        <f>IFERROR(IF(OR($X152=$L$7,$X152=$K$5,$X152=$O$5,$X152=$T$5),IF(ISBLANK(
VLOOKUP($X140&amp;"-"&amp;TEXT($A152,"mmm-aaaa"),Informes!$A:$P,COLUMN(Informes!J$1),FALSE)), "",
VLOOKUP($X140&amp;"-"&amp;TEXT($A152,"mmm-aaaa"),Informes!$A:$P,COLUMN(Informes!J$1),FALSE)), ""), "")</f>
        <v/>
      </c>
      <c r="N152" s="248"/>
      <c r="O152" s="248"/>
      <c r="P152" s="248"/>
      <c r="Q152" s="248"/>
      <c r="R152" s="284" t="str">
        <f t="shared" si="26"/>
        <v/>
      </c>
      <c r="S152" s="284"/>
      <c r="T152" s="284"/>
      <c r="U152" s="284"/>
      <c r="V152" s="285"/>
      <c r="W152" s="4" t="str">
        <f>IFERROR(VLOOKUP($X140&amp;"-"&amp;TEXT($A152,"mmm-aaaa"),Informes!$A:$P,COLUMN(Informes!K$1),FALSE), "")</f>
        <v/>
      </c>
      <c r="X152" s="34" t="str">
        <f>IFERROR(VLOOKUP($X140&amp;"-"&amp;TEXT($A152,"mmm-aaaa"),Informes!$A:$P,COLUMN(Informes!C$1),FALSE), "")</f>
        <v/>
      </c>
    </row>
    <row r="153" spans="1:24" ht="16.5" customHeight="1" x14ac:dyDescent="0.2">
      <c r="A153" s="34">
        <f t="shared" si="30"/>
        <v>45352</v>
      </c>
      <c r="B153" s="243" t="str">
        <f t="shared" si="27"/>
        <v>Marzo</v>
      </c>
      <c r="C153" s="244"/>
      <c r="D153" s="244" t="str">
        <f t="shared" si="28"/>
        <v>Enero</v>
      </c>
      <c r="E153" s="244"/>
      <c r="F153" s="281" t="str">
        <f>IFERROR(IF(VLOOKUP($X140&amp;"-"&amp;TEXT($A153,"mmm-aaaa"),Informes!$A:$P,COLUMN(Informes!H$1),FALSE),"þ","¨"),"¨")</f>
        <v>¨</v>
      </c>
      <c r="G153" s="281"/>
      <c r="H153" s="281"/>
      <c r="I153" s="248" t="str">
        <f>IFERROR(IF(ISBLANK(
VLOOKUP($X140&amp;"-"&amp;TEXT($A153,"mmm-aaaa"),Informes!$A:$P,COLUMN(Informes!I$1),FALSE)), "",
VLOOKUP($X140&amp;"-"&amp;TEXT($A153,"mmm-aaaa"),Informes!$A:$P,COLUMN(Informes!I$1),FALSE)), "")</f>
        <v/>
      </c>
      <c r="J153" s="248"/>
      <c r="K153" s="248"/>
      <c r="L153" s="173" t="str">
        <f t="shared" si="29"/>
        <v>¨</v>
      </c>
      <c r="M153" s="248" t="str">
        <f>IFERROR(IF(OR($X153=$L$7,$X153=$K$5,$X153=$O$5,$X153=$T$5),IF(ISBLANK(
VLOOKUP($X140&amp;"-"&amp;TEXT($A153,"mmm-aaaa"),Informes!$A:$P,COLUMN(Informes!J$1),FALSE)), "",
VLOOKUP($X140&amp;"-"&amp;TEXT($A153,"mmm-aaaa"),Informes!$A:$P,COLUMN(Informes!J$1),FALSE)), ""), "")</f>
        <v/>
      </c>
      <c r="N153" s="248"/>
      <c r="O153" s="248"/>
      <c r="P153" s="248"/>
      <c r="Q153" s="248"/>
      <c r="R153" s="284" t="str">
        <f t="shared" si="26"/>
        <v/>
      </c>
      <c r="S153" s="284"/>
      <c r="T153" s="284"/>
      <c r="U153" s="284"/>
      <c r="V153" s="285"/>
      <c r="W153" s="4" t="str">
        <f>IFERROR(VLOOKUP($X140&amp;"-"&amp;TEXT($A153,"mmm-aaaa"),Informes!$A:$P,COLUMN(Informes!K$1),FALSE), "")</f>
        <v/>
      </c>
      <c r="X153" s="34" t="str">
        <f>IFERROR(VLOOKUP($X140&amp;"-"&amp;TEXT($A153,"mmm-aaaa"),Informes!$A:$P,COLUMN(Informes!C$1),FALSE), "")</f>
        <v/>
      </c>
    </row>
    <row r="154" spans="1:24" ht="16.5" customHeight="1" x14ac:dyDescent="0.2">
      <c r="A154" s="34">
        <f t="shared" si="30"/>
        <v>45383</v>
      </c>
      <c r="B154" s="243" t="str">
        <f t="shared" si="27"/>
        <v>Abril</v>
      </c>
      <c r="C154" s="244"/>
      <c r="D154" s="244" t="str">
        <f t="shared" si="28"/>
        <v>Enero</v>
      </c>
      <c r="E154" s="244"/>
      <c r="F154" s="281" t="str">
        <f>IFERROR(IF(VLOOKUP($X140&amp;"-"&amp;TEXT($A154,"mmm-aaaa"),Informes!$A:$P,COLUMN(Informes!H$1),FALSE),"þ","¨"),"¨")</f>
        <v>¨</v>
      </c>
      <c r="G154" s="281"/>
      <c r="H154" s="281"/>
      <c r="I154" s="248" t="str">
        <f>IFERROR(IF(ISBLANK(
VLOOKUP($X140&amp;"-"&amp;TEXT($A154,"mmm-aaaa"),Informes!$A:$P,COLUMN(Informes!I$1),FALSE)), "",
VLOOKUP($X140&amp;"-"&amp;TEXT($A154,"mmm-aaaa"),Informes!$A:$P,COLUMN(Informes!I$1),FALSE)), "")</f>
        <v/>
      </c>
      <c r="J154" s="248"/>
      <c r="K154" s="248"/>
      <c r="L154" s="173" t="str">
        <f t="shared" si="29"/>
        <v>¨</v>
      </c>
      <c r="M154" s="248" t="str">
        <f>IFERROR(IF(OR($X154=$L$7,$X154=$K$5,$X154=$O$5,$X154=$T$5),IF(ISBLANK(
VLOOKUP($X140&amp;"-"&amp;TEXT($A154,"mmm-aaaa"),Informes!$A:$P,COLUMN(Informes!J$1),FALSE)), "",
VLOOKUP($X140&amp;"-"&amp;TEXT($A154,"mmm-aaaa"),Informes!$A:$P,COLUMN(Informes!J$1),FALSE)), ""), "")</f>
        <v/>
      </c>
      <c r="N154" s="248"/>
      <c r="O154" s="248"/>
      <c r="P154" s="248"/>
      <c r="Q154" s="248"/>
      <c r="R154" s="284" t="str">
        <f t="shared" si="26"/>
        <v/>
      </c>
      <c r="S154" s="284"/>
      <c r="T154" s="284"/>
      <c r="U154" s="284"/>
      <c r="V154" s="285"/>
      <c r="W154" s="4" t="str">
        <f>IFERROR(VLOOKUP($X140&amp;"-"&amp;TEXT($A154,"mmm-aaaa"),Informes!$A:$P,COLUMN(Informes!K$1),FALSE), "")</f>
        <v/>
      </c>
      <c r="X154" s="34" t="str">
        <f>IFERROR(VLOOKUP($X140&amp;"-"&amp;TEXT($A154,"mmm-aaaa"),Informes!$A:$P,COLUMN(Informes!C$1),FALSE), "")</f>
        <v/>
      </c>
    </row>
    <row r="155" spans="1:24" ht="16.5" customHeight="1" x14ac:dyDescent="0.2">
      <c r="A155" s="34">
        <f t="shared" si="30"/>
        <v>45413</v>
      </c>
      <c r="B155" s="243" t="str">
        <f t="shared" si="27"/>
        <v>Mayo</v>
      </c>
      <c r="C155" s="244"/>
      <c r="D155" s="244" t="str">
        <f t="shared" si="28"/>
        <v>Enero</v>
      </c>
      <c r="E155" s="244"/>
      <c r="F155" s="281" t="str">
        <f>IFERROR(IF(VLOOKUP($X140&amp;"-"&amp;TEXT($A155,"mmm-aaaa"),Informes!$A:$P,COLUMN(Informes!H$1),FALSE),"þ","¨"),"¨")</f>
        <v>¨</v>
      </c>
      <c r="G155" s="281"/>
      <c r="H155" s="281"/>
      <c r="I155" s="248" t="str">
        <f>IFERROR(IF(ISBLANK(
VLOOKUP($X140&amp;"-"&amp;TEXT($A155,"mmm-aaaa"),Informes!$A:$P,COLUMN(Informes!I$1),FALSE)), "",
VLOOKUP($X140&amp;"-"&amp;TEXT($A155,"mmm-aaaa"),Informes!$A:$P,COLUMN(Informes!I$1),FALSE)), "")</f>
        <v/>
      </c>
      <c r="J155" s="248"/>
      <c r="K155" s="248"/>
      <c r="L155" s="173" t="str">
        <f t="shared" si="29"/>
        <v>¨</v>
      </c>
      <c r="M155" s="248" t="str">
        <f>IFERROR(IF(OR($X155=$L$7,$X155=$K$5,$X155=$O$5,$X155=$T$5),IF(ISBLANK(
VLOOKUP($X140&amp;"-"&amp;TEXT($A155,"mmm-aaaa"),Informes!$A:$P,COLUMN(Informes!J$1),FALSE)), "",
VLOOKUP($X140&amp;"-"&amp;TEXT($A155,"mmm-aaaa"),Informes!$A:$P,COLUMN(Informes!J$1),FALSE)), ""), "")</f>
        <v/>
      </c>
      <c r="N155" s="248"/>
      <c r="O155" s="248"/>
      <c r="P155" s="248"/>
      <c r="Q155" s="248"/>
      <c r="R155" s="284" t="str">
        <f t="shared" si="26"/>
        <v/>
      </c>
      <c r="S155" s="284"/>
      <c r="T155" s="284"/>
      <c r="U155" s="284"/>
      <c r="V155" s="285"/>
      <c r="W155" s="4" t="str">
        <f>IFERROR(VLOOKUP($X140&amp;"-"&amp;TEXT($A155,"mmm-aaaa"),Informes!$A:$P,COLUMN(Informes!K$1),FALSE), "")</f>
        <v/>
      </c>
      <c r="X155" s="34" t="str">
        <f>IFERROR(VLOOKUP($X140&amp;"-"&amp;TEXT($A155,"mmm-aaaa"),Informes!$A:$P,COLUMN(Informes!C$1),FALSE), "")</f>
        <v/>
      </c>
    </row>
    <row r="156" spans="1:24" ht="16.5" customHeight="1" x14ac:dyDescent="0.2">
      <c r="A156" s="34">
        <f t="shared" si="30"/>
        <v>45444</v>
      </c>
      <c r="B156" s="243" t="str">
        <f t="shared" si="27"/>
        <v>Junio</v>
      </c>
      <c r="C156" s="244"/>
      <c r="D156" s="244" t="str">
        <f t="shared" si="28"/>
        <v>Enero</v>
      </c>
      <c r="E156" s="244"/>
      <c r="F156" s="281" t="str">
        <f>IFERROR(IF(VLOOKUP($X140&amp;"-"&amp;TEXT($A156,"mmm-aaaa"),Informes!$A:$P,COLUMN(Informes!H$1),FALSE),"þ","¨"),"¨")</f>
        <v>¨</v>
      </c>
      <c r="G156" s="281"/>
      <c r="H156" s="281"/>
      <c r="I156" s="248" t="str">
        <f>IFERROR(IF(ISBLANK(
VLOOKUP($X140&amp;"-"&amp;TEXT($A156,"mmm-aaaa"),Informes!$A:$P,COLUMN(Informes!I$1),FALSE)), "",
VLOOKUP($X140&amp;"-"&amp;TEXT($A156,"mmm-aaaa"),Informes!$A:$P,COLUMN(Informes!I$1),FALSE)), "")</f>
        <v/>
      </c>
      <c r="J156" s="248"/>
      <c r="K156" s="248"/>
      <c r="L156" s="173" t="str">
        <f t="shared" si="29"/>
        <v>¨</v>
      </c>
      <c r="M156" s="248" t="str">
        <f>IFERROR(IF(OR($X156=$L$7,$X156=$K$5,$X156=$O$5,$X156=$T$5),IF(ISBLANK(
VLOOKUP($X140&amp;"-"&amp;TEXT($A156,"mmm-aaaa"),Informes!$A:$P,COLUMN(Informes!J$1),FALSE)), "",
VLOOKUP($X140&amp;"-"&amp;TEXT($A156,"mmm-aaaa"),Informes!$A:$P,COLUMN(Informes!J$1),FALSE)), ""), "")</f>
        <v/>
      </c>
      <c r="N156" s="248"/>
      <c r="O156" s="248"/>
      <c r="P156" s="248"/>
      <c r="Q156" s="248"/>
      <c r="R156" s="284" t="str">
        <f t="shared" si="26"/>
        <v/>
      </c>
      <c r="S156" s="284"/>
      <c r="T156" s="284"/>
      <c r="U156" s="284"/>
      <c r="V156" s="285"/>
      <c r="W156" s="4" t="str">
        <f>IFERROR(VLOOKUP($X140&amp;"-"&amp;TEXT($A156,"mmm-aaaa"),Informes!$A:$P,COLUMN(Informes!K$1),FALSE), "")</f>
        <v/>
      </c>
      <c r="X156" s="34" t="str">
        <f>IFERROR(VLOOKUP($X140&amp;"-"&amp;TEXT($A156,"mmm-aaaa"),Informes!$A:$P,COLUMN(Informes!C$1),FALSE), "")</f>
        <v/>
      </c>
    </row>
    <row r="157" spans="1:24" ht="16.5" customHeight="1" x14ac:dyDescent="0.2">
      <c r="A157" s="34">
        <f t="shared" si="30"/>
        <v>45474</v>
      </c>
      <c r="B157" s="243" t="str">
        <f t="shared" si="27"/>
        <v>Julio</v>
      </c>
      <c r="C157" s="244"/>
      <c r="D157" s="244" t="str">
        <f t="shared" si="28"/>
        <v>Enero</v>
      </c>
      <c r="E157" s="244"/>
      <c r="F157" s="281" t="str">
        <f>IFERROR(IF(VLOOKUP($X140&amp;"-"&amp;TEXT($A157,"mmm-aaaa"),Informes!$A:$P,COLUMN(Informes!H$1),FALSE),"þ","¨"),"¨")</f>
        <v>¨</v>
      </c>
      <c r="G157" s="281"/>
      <c r="H157" s="281"/>
      <c r="I157" s="248" t="str">
        <f>IFERROR(IF(ISBLANK(
VLOOKUP($X140&amp;"-"&amp;TEXT($A157,"mmm-aaaa"),Informes!$A:$P,COLUMN(Informes!I$1),FALSE)), "",
VLOOKUP($X140&amp;"-"&amp;TEXT($A157,"mmm-aaaa"),Informes!$A:$P,COLUMN(Informes!I$1),FALSE)), "")</f>
        <v/>
      </c>
      <c r="J157" s="248"/>
      <c r="K157" s="248"/>
      <c r="L157" s="173" t="str">
        <f t="shared" si="29"/>
        <v>¨</v>
      </c>
      <c r="M157" s="248" t="str">
        <f>IFERROR(IF(OR($X157=$L$7,$X157=$K$5,$X157=$O$5,$X157=$T$5),IF(ISBLANK(
VLOOKUP($X140&amp;"-"&amp;TEXT($A157,"mmm-aaaa"),Informes!$A:$P,COLUMN(Informes!J$1),FALSE)), "",
VLOOKUP($X140&amp;"-"&amp;TEXT($A157,"mmm-aaaa"),Informes!$A:$P,COLUMN(Informes!J$1),FALSE)), ""), "")</f>
        <v/>
      </c>
      <c r="N157" s="248"/>
      <c r="O157" s="248"/>
      <c r="P157" s="248"/>
      <c r="Q157" s="248"/>
      <c r="R157" s="284" t="str">
        <f t="shared" si="26"/>
        <v/>
      </c>
      <c r="S157" s="284"/>
      <c r="T157" s="284"/>
      <c r="U157" s="284"/>
      <c r="V157" s="285"/>
      <c r="W157" s="4" t="str">
        <f>IFERROR(VLOOKUP($X140&amp;"-"&amp;TEXT($A157,"mmm-aaaa"),Informes!$A:$P,COLUMN(Informes!K$1),FALSE), "")</f>
        <v/>
      </c>
      <c r="X157" s="34" t="str">
        <f>IFERROR(VLOOKUP($X140&amp;"-"&amp;TEXT($A157,"mmm-aaaa"),Informes!$A:$P,COLUMN(Informes!C$1),FALSE), "")</f>
        <v/>
      </c>
    </row>
    <row r="158" spans="1:24" ht="16.5" customHeight="1" thickBot="1" x14ac:dyDescent="0.25">
      <c r="A158" s="34">
        <f t="shared" si="30"/>
        <v>45505</v>
      </c>
      <c r="B158" s="264" t="str">
        <f t="shared" si="27"/>
        <v>Agosto</v>
      </c>
      <c r="C158" s="265"/>
      <c r="D158" s="265" t="str">
        <f t="shared" si="28"/>
        <v>Enero</v>
      </c>
      <c r="E158" s="265"/>
      <c r="F158" s="280" t="str">
        <f>IFERROR(IF(VLOOKUP($X140&amp;"-"&amp;TEXT($A158,"mmm-aaaa"),Informes!$A:$P,COLUMN(Informes!H$1),FALSE),"þ","¨"),"¨")</f>
        <v>¨</v>
      </c>
      <c r="G158" s="280"/>
      <c r="H158" s="280"/>
      <c r="I158" s="269" t="str">
        <f>IFERROR(IF(ISBLANK(
VLOOKUP($X140&amp;"-"&amp;TEXT($A158,"mmm-aaaa"),Informes!$A:$P,COLUMN(Informes!I$1),FALSE)), "",
VLOOKUP($X140&amp;"-"&amp;TEXT($A158,"mmm-aaaa"),Informes!$A:$P,COLUMN(Informes!I$1),FALSE)), "")</f>
        <v/>
      </c>
      <c r="J158" s="269"/>
      <c r="K158" s="269"/>
      <c r="L158" s="172" t="str">
        <f t="shared" si="29"/>
        <v>¨</v>
      </c>
      <c r="M158" s="269" t="str">
        <f>IFERROR(IF(OR($X158=$L$7,$X158=$K$5,$X158=$O$5,$X158=$T$5),IF(ISBLANK(
VLOOKUP($X140&amp;"-"&amp;TEXT($A158,"mmm-aaaa"),Informes!$A:$P,COLUMN(Informes!J$1),FALSE)), "",
VLOOKUP($X140&amp;"-"&amp;TEXT($A158,"mmm-aaaa"),Informes!$A:$P,COLUMN(Informes!J$1),FALSE)), ""), "")</f>
        <v/>
      </c>
      <c r="N158" s="269"/>
      <c r="O158" s="269"/>
      <c r="P158" s="269"/>
      <c r="Q158" s="269"/>
      <c r="R158" s="282" t="str">
        <f t="shared" si="26"/>
        <v/>
      </c>
      <c r="S158" s="282"/>
      <c r="T158" s="282"/>
      <c r="U158" s="282"/>
      <c r="V158" s="283"/>
      <c r="W158" s="4" t="str">
        <f>IFERROR(VLOOKUP($X140&amp;"-"&amp;TEXT($A158,"mmm-aaaa"),Informes!$A:$P,COLUMN(Informes!K$1),FALSE), "")</f>
        <v/>
      </c>
      <c r="X158" s="34" t="str">
        <f>IFERROR(VLOOKUP($X140&amp;"-"&amp;TEXT($A158,"mmm-aaaa"),Informes!$A:$P,COLUMN(Informes!C$1),FALSE), "")</f>
        <v/>
      </c>
    </row>
    <row r="159" spans="1:24" ht="16.5" customHeight="1" thickBot="1" x14ac:dyDescent="0.3">
      <c r="D159" s="124"/>
      <c r="E159" s="124"/>
      <c r="F159" s="129"/>
      <c r="G159" s="124" t="str">
        <f>IF(SUM(F147:F158)=0,"",SUM(F147:F158))</f>
        <v/>
      </c>
      <c r="H159" s="124"/>
      <c r="I159" s="124"/>
      <c r="J159" s="130"/>
      <c r="K159" s="124"/>
      <c r="L159" s="131" t="s">
        <v>107</v>
      </c>
      <c r="M159" s="272" t="str">
        <f>IF(SUM(M147:M158)=0,"",SUM(M147:M158))</f>
        <v/>
      </c>
      <c r="N159" s="273"/>
      <c r="O159" s="273"/>
      <c r="P159" s="273"/>
      <c r="Q159" s="274"/>
      <c r="R159" s="275"/>
      <c r="S159" s="276"/>
      <c r="T159" s="276"/>
      <c r="U159" s="276"/>
      <c r="V159" s="277"/>
      <c r="W159" s="4"/>
      <c r="X159" s="4"/>
    </row>
    <row r="160" spans="1:24" ht="16.5" customHeight="1" x14ac:dyDescent="0.2">
      <c r="W160" s="4"/>
      <c r="X160" s="4"/>
    </row>
    <row r="161" spans="1:24" ht="279.75" customHeight="1" x14ac:dyDescent="0.15">
      <c r="B161" s="11"/>
      <c r="C161" s="132" t="s">
        <v>136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 spans="1:24" ht="24" customHeight="1" x14ac:dyDescent="0.2">
      <c r="A162" s="35"/>
      <c r="B162" s="256" t="s">
        <v>127</v>
      </c>
      <c r="C162" s="256"/>
      <c r="D162" s="256"/>
      <c r="E162" s="256"/>
      <c r="F162" s="256"/>
      <c r="G162" s="256"/>
      <c r="H162" s="256"/>
      <c r="I162" s="256"/>
      <c r="J162" s="256"/>
      <c r="K162" s="256"/>
      <c r="L162" s="256"/>
      <c r="M162" s="256"/>
      <c r="N162" s="256"/>
      <c r="O162" s="256"/>
      <c r="P162" s="256"/>
      <c r="Q162" s="256"/>
      <c r="R162" s="256"/>
      <c r="S162" s="256"/>
      <c r="T162" s="256"/>
      <c r="U162" s="256"/>
      <c r="V162" s="256"/>
      <c r="X162" s="2"/>
    </row>
    <row r="163" spans="1:24" ht="15" customHeight="1" x14ac:dyDescent="0.2">
      <c r="A163" s="35"/>
      <c r="B163" s="120" t="s">
        <v>128</v>
      </c>
      <c r="D163" s="123" t="e">
        <f>D140</f>
        <v>#REF!</v>
      </c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5"/>
      <c r="X163" s="154" t="e">
        <f>X140</f>
        <v>#REF!</v>
      </c>
    </row>
    <row r="164" spans="1:24" ht="17.25" x14ac:dyDescent="0.2">
      <c r="B164" s="120" t="s">
        <v>129</v>
      </c>
      <c r="D164" s="121"/>
      <c r="E164" s="121"/>
      <c r="F164" s="7"/>
      <c r="G164" s="7"/>
      <c r="H164" s="257" t="e">
        <f>H141</f>
        <v>#REF!</v>
      </c>
      <c r="I164" s="257"/>
      <c r="J164" s="257"/>
      <c r="K164" s="257"/>
      <c r="L164" s="257"/>
      <c r="M164" s="257"/>
      <c r="N164" s="257"/>
      <c r="O164" s="257"/>
      <c r="P164" s="127" t="e">
        <f>P141</f>
        <v>#REF!</v>
      </c>
      <c r="Q164" s="120" t="s">
        <v>75</v>
      </c>
      <c r="S164" s="12"/>
      <c r="T164" s="13"/>
      <c r="U164" s="127" t="e">
        <f>U141</f>
        <v>#REF!</v>
      </c>
      <c r="V164" s="120" t="s">
        <v>79</v>
      </c>
      <c r="W164" s="12"/>
      <c r="X164" s="6"/>
    </row>
    <row r="165" spans="1:24" ht="17.25" x14ac:dyDescent="0.2">
      <c r="B165" s="120" t="s">
        <v>130</v>
      </c>
      <c r="D165" s="122"/>
      <c r="E165" s="122"/>
      <c r="F165" s="7"/>
      <c r="G165" s="258" t="e">
        <f>G142</f>
        <v>#REF!</v>
      </c>
      <c r="H165" s="258"/>
      <c r="I165" s="258"/>
      <c r="J165" s="258"/>
      <c r="K165" s="258"/>
      <c r="L165" s="258"/>
      <c r="M165" s="258"/>
      <c r="N165" s="258"/>
      <c r="O165" s="258"/>
      <c r="P165" s="128" t="s">
        <v>137</v>
      </c>
      <c r="Q165" s="120" t="s">
        <v>131</v>
      </c>
      <c r="S165" s="12"/>
      <c r="T165" s="12"/>
      <c r="U165" s="128" t="s">
        <v>138</v>
      </c>
      <c r="V165" s="120" t="s">
        <v>61</v>
      </c>
      <c r="W165" s="12"/>
      <c r="X165" s="6"/>
    </row>
    <row r="166" spans="1:24" ht="28.5" customHeight="1" x14ac:dyDescent="0.2">
      <c r="B166" s="127" t="e">
        <f>B143</f>
        <v>#REF!</v>
      </c>
      <c r="C166" s="125" t="s">
        <v>76</v>
      </c>
      <c r="D166" s="127" t="e">
        <f>D143</f>
        <v>#REF!</v>
      </c>
      <c r="E166" s="125" t="s">
        <v>81</v>
      </c>
      <c r="F166" s="7"/>
      <c r="G166" s="7"/>
      <c r="H166" s="5"/>
      <c r="I166" s="10"/>
      <c r="J166" s="127" t="e">
        <f>J143</f>
        <v>#REF!</v>
      </c>
      <c r="K166" s="125" t="s">
        <v>77</v>
      </c>
      <c r="L166" s="5"/>
      <c r="M166" s="5"/>
      <c r="N166" s="127" t="e">
        <f>N143</f>
        <v>#REF!</v>
      </c>
      <c r="O166" s="125" t="s">
        <v>132</v>
      </c>
      <c r="P166" s="126"/>
      <c r="Q166" s="126"/>
      <c r="R166" s="9"/>
      <c r="S166" s="127" t="e">
        <f>S143</f>
        <v>#REF!</v>
      </c>
      <c r="T166" s="259" t="s">
        <v>133</v>
      </c>
      <c r="U166" s="259"/>
      <c r="V166" s="259"/>
      <c r="W166" s="13"/>
      <c r="X166" s="6"/>
    </row>
    <row r="167" spans="1:24" ht="4.5" customHeight="1" thickBot="1" x14ac:dyDescent="0.25">
      <c r="B167" s="8"/>
      <c r="C167" s="7"/>
      <c r="D167" s="8"/>
      <c r="E167" s="7"/>
      <c r="F167" s="7"/>
      <c r="G167" s="7"/>
      <c r="H167" s="5"/>
      <c r="I167" s="10"/>
      <c r="J167" s="8"/>
      <c r="K167" s="5"/>
      <c r="L167" s="5"/>
      <c r="M167" s="5"/>
      <c r="N167" s="7"/>
      <c r="O167" s="5"/>
      <c r="P167" s="8"/>
      <c r="Q167" s="8"/>
      <c r="R167" s="9"/>
      <c r="S167" s="9"/>
      <c r="T167" s="7"/>
      <c r="U167" s="8"/>
      <c r="V167" s="9"/>
      <c r="W167" s="9"/>
      <c r="X167" s="6"/>
    </row>
    <row r="168" spans="1:24" ht="27" customHeight="1" x14ac:dyDescent="0.25">
      <c r="B168" s="260" t="s">
        <v>17</v>
      </c>
      <c r="C168" s="261"/>
      <c r="D168" s="261"/>
      <c r="E168" s="261"/>
      <c r="F168" s="262" t="s">
        <v>134</v>
      </c>
      <c r="G168" s="262"/>
      <c r="H168" s="262"/>
      <c r="I168" s="262" t="s">
        <v>12</v>
      </c>
      <c r="J168" s="262"/>
      <c r="K168" s="262"/>
      <c r="L168" s="262" t="s">
        <v>105</v>
      </c>
      <c r="M168" s="236" t="s">
        <v>135</v>
      </c>
      <c r="N168" s="236"/>
      <c r="O168" s="236"/>
      <c r="P168" s="236"/>
      <c r="Q168" s="236"/>
      <c r="R168" s="236" t="s">
        <v>101</v>
      </c>
      <c r="S168" s="236"/>
      <c r="T168" s="236"/>
      <c r="U168" s="236"/>
      <c r="V168" s="237"/>
      <c r="W168" s="14"/>
      <c r="X168" s="3"/>
    </row>
    <row r="169" spans="1:24" ht="27.75" customHeight="1" x14ac:dyDescent="0.2">
      <c r="B169" s="240">
        <f>EDATE(B146,12)</f>
        <v>45658</v>
      </c>
      <c r="C169" s="241"/>
      <c r="D169" s="241"/>
      <c r="E169" s="242"/>
      <c r="F169" s="263"/>
      <c r="G169" s="263"/>
      <c r="H169" s="263"/>
      <c r="I169" s="263"/>
      <c r="J169" s="263"/>
      <c r="K169" s="263"/>
      <c r="L169" s="263"/>
      <c r="M169" s="238"/>
      <c r="N169" s="238"/>
      <c r="O169" s="238"/>
      <c r="P169" s="238"/>
      <c r="Q169" s="238"/>
      <c r="R169" s="238"/>
      <c r="S169" s="238"/>
      <c r="T169" s="238"/>
      <c r="U169" s="238"/>
      <c r="V169" s="239"/>
      <c r="W169" s="14"/>
      <c r="X169" s="3"/>
    </row>
    <row r="170" spans="1:24" ht="16.5" customHeight="1" x14ac:dyDescent="0.2">
      <c r="A170" s="34">
        <f>EDATE(B169,-4)</f>
        <v>45536</v>
      </c>
      <c r="B170" s="243" t="str">
        <f>PROPER(TEXT(A170, "mmmm"))</f>
        <v>Septiembre</v>
      </c>
      <c r="C170" s="244"/>
      <c r="D170" s="244"/>
      <c r="E170" s="244"/>
      <c r="F170" s="281" t="str">
        <f>IFERROR(IF(VLOOKUP($X140&amp;"-"&amp;TEXT($A170,"mmm-aaaa"),Informes!$A:$P,COLUMN(Informes!H$1),FALSE),"þ","¨"),"¨")</f>
        <v>¨</v>
      </c>
      <c r="G170" s="281"/>
      <c r="H170" s="281"/>
      <c r="I170" s="248" t="str">
        <f>IFERROR(IF(ISBLANK(
VLOOKUP($X163&amp;"-"&amp;TEXT($A170,"mmm-aaaa"),Informes!$A:$P,COLUMN(Informes!I$1),FALSE)), "",
VLOOKUP($X163&amp;"-"&amp;TEXT($A170,"mmm-aaaa"),Informes!$A:$P,COLUMN(Informes!I$1),FALSE)), "")</f>
        <v/>
      </c>
      <c r="J170" s="248"/>
      <c r="K170" s="248"/>
      <c r="L170" s="173" t="str">
        <f>IFERROR(IF($X170=$L$7,"þ","¨"),"¨")</f>
        <v>¨</v>
      </c>
      <c r="M170" s="248" t="str">
        <f>IFERROR(IF(OR($X170=$L$7,$X170=$K$5,$X170=$O$5,$X170=$T$5),IF(ISBLANK(
VLOOKUP($X140&amp;"-"&amp;TEXT($A170,"mmm-aaaa"),Informes!$A:$P,COLUMN(Informes!J$1),FALSE)), "",
VLOOKUP($X140&amp;"-"&amp;TEXT($A170,"mmm-aaaa"),Informes!$A:$P,COLUMN(Informes!J$1),FALSE)), ""), "")</f>
        <v/>
      </c>
      <c r="N170" s="248"/>
      <c r="O170" s="248"/>
      <c r="P170" s="248"/>
      <c r="Q170" s="248"/>
      <c r="R170" s="284" t="str">
        <f t="shared" ref="R170:R181" si="31">IF(W170=0, "", W170)</f>
        <v/>
      </c>
      <c r="S170" s="284"/>
      <c r="T170" s="284"/>
      <c r="U170" s="284"/>
      <c r="V170" s="285"/>
      <c r="W170" s="4" t="str">
        <f>IFERROR(VLOOKUP($X163&amp;"-"&amp;TEXT($A170,"mmm-aaaa"),Informes!$A:$P,COLUMN(Informes!K$1),FALSE), "")</f>
        <v/>
      </c>
      <c r="X170" s="34" t="str">
        <f>IFERROR(VLOOKUP($X140&amp;"-"&amp;TEXT($A170,"mmm-aaaa"),Informes!$A:$P,COLUMN(Informes!C$1),FALSE), "")</f>
        <v/>
      </c>
    </row>
    <row r="171" spans="1:24" ht="16.5" customHeight="1" x14ac:dyDescent="0.2">
      <c r="A171" s="34">
        <f>EDATE(A170,1)</f>
        <v>45566</v>
      </c>
      <c r="B171" s="243" t="str">
        <f t="shared" ref="B171:B181" si="32">PROPER(TEXT(A171, "mmmm"))</f>
        <v>Octubre</v>
      </c>
      <c r="C171" s="244"/>
      <c r="D171" s="244"/>
      <c r="E171" s="244"/>
      <c r="F171" s="281" t="str">
        <f>IFERROR(IF(VLOOKUP($X140&amp;"-"&amp;TEXT($A171,"mmm-aaaa"),Informes!$A:$P,COLUMN(Informes!H$1),FALSE),"þ","¨"),"¨")</f>
        <v>¨</v>
      </c>
      <c r="G171" s="281"/>
      <c r="H171" s="281"/>
      <c r="I171" s="248" t="str">
        <f>IFERROR(IF(ISBLANK(
VLOOKUP($X163&amp;"-"&amp;TEXT($A171,"mmm-aaaa"),Informes!$A:$P,COLUMN(Informes!I$1),FALSE)), "",
VLOOKUP($X163&amp;"-"&amp;TEXT($A171,"mmm-aaaa"),Informes!$A:$P,COLUMN(Informes!I$1),FALSE)), "")</f>
        <v/>
      </c>
      <c r="J171" s="248"/>
      <c r="K171" s="248"/>
      <c r="L171" s="173" t="str">
        <f t="shared" ref="L171:L181" si="33">IFERROR(IF($X171=$L$7,"þ","¨"),"¨")</f>
        <v>¨</v>
      </c>
      <c r="M171" s="248" t="str">
        <f>IFERROR(IF(OR($X171=$L$7,$X171=$K$5,$X171=$O$5,$X171=$T$5),IF(ISBLANK(
VLOOKUP($X140&amp;"-"&amp;TEXT($A171,"mmm-aaaa"),Informes!$A:$P,COLUMN(Informes!J$1),FALSE)), "",
VLOOKUP($X140&amp;"-"&amp;TEXT($A171,"mmm-aaaa"),Informes!$A:$P,COLUMN(Informes!J$1),FALSE)), ""), "")</f>
        <v/>
      </c>
      <c r="N171" s="248"/>
      <c r="O171" s="248"/>
      <c r="P171" s="248"/>
      <c r="Q171" s="248"/>
      <c r="R171" s="284" t="str">
        <f t="shared" si="31"/>
        <v/>
      </c>
      <c r="S171" s="284"/>
      <c r="T171" s="284"/>
      <c r="U171" s="284"/>
      <c r="V171" s="285"/>
      <c r="W171" s="4" t="str">
        <f>IFERROR(VLOOKUP($X163&amp;"-"&amp;TEXT($A171,"mmm-aaaa"),Informes!$A:$P,COLUMN(Informes!K$1),FALSE), "")</f>
        <v/>
      </c>
      <c r="X171" s="34" t="str">
        <f>IFERROR(VLOOKUP($X140&amp;"-"&amp;TEXT($A171,"mmm-aaaa"),Informes!$A:$P,COLUMN(Informes!C$1),FALSE), "")</f>
        <v/>
      </c>
    </row>
    <row r="172" spans="1:24" ht="16.5" customHeight="1" x14ac:dyDescent="0.2">
      <c r="A172" s="34">
        <f t="shared" ref="A172:A181" si="34">EDATE(A171,1)</f>
        <v>45597</v>
      </c>
      <c r="B172" s="243" t="str">
        <f t="shared" si="32"/>
        <v>Noviembre</v>
      </c>
      <c r="C172" s="244"/>
      <c r="D172" s="244"/>
      <c r="E172" s="244"/>
      <c r="F172" s="281" t="str">
        <f>IFERROR(IF(VLOOKUP($X140&amp;"-"&amp;TEXT($A172,"mmm-aaaa"),Informes!$A:$P,COLUMN(Informes!H$1),FALSE),"þ","¨"),"¨")</f>
        <v>¨</v>
      </c>
      <c r="G172" s="281"/>
      <c r="H172" s="281"/>
      <c r="I172" s="248" t="str">
        <f>IFERROR(IF(ISBLANK(
VLOOKUP($X163&amp;"-"&amp;TEXT($A172,"mmm-aaaa"),Informes!$A:$P,COLUMN(Informes!I$1),FALSE)), "",
VLOOKUP($X163&amp;"-"&amp;TEXT($A172,"mmm-aaaa"),Informes!$A:$P,COLUMN(Informes!I$1),FALSE)), "")</f>
        <v/>
      </c>
      <c r="J172" s="248"/>
      <c r="K172" s="248"/>
      <c r="L172" s="173" t="str">
        <f t="shared" si="33"/>
        <v>¨</v>
      </c>
      <c r="M172" s="248" t="str">
        <f>IFERROR(IF(OR($X172=$L$7,$X172=$K$5,$X172=$O$5,$X172=$T$5),IF(ISBLANK(
VLOOKUP($X140&amp;"-"&amp;TEXT($A172,"mmm-aaaa"),Informes!$A:$P,COLUMN(Informes!J$1),FALSE)), "",
VLOOKUP($X140&amp;"-"&amp;TEXT($A172,"mmm-aaaa"),Informes!$A:$P,COLUMN(Informes!J$1),FALSE)), ""), "")</f>
        <v/>
      </c>
      <c r="N172" s="248"/>
      <c r="O172" s="248"/>
      <c r="P172" s="248"/>
      <c r="Q172" s="248"/>
      <c r="R172" s="284" t="str">
        <f t="shared" si="31"/>
        <v/>
      </c>
      <c r="S172" s="284"/>
      <c r="T172" s="284"/>
      <c r="U172" s="284"/>
      <c r="V172" s="285"/>
      <c r="W172" s="4" t="str">
        <f>IFERROR(VLOOKUP($X163&amp;"-"&amp;TEXT($A172,"mmm-aaaa"),Informes!$A:$P,COLUMN(Informes!K$1),FALSE), "")</f>
        <v/>
      </c>
      <c r="X172" s="34" t="str">
        <f>IFERROR(VLOOKUP($X140&amp;"-"&amp;TEXT($A172,"mmm-aaaa"),Informes!$A:$P,COLUMN(Informes!C$1),FALSE), "")</f>
        <v/>
      </c>
    </row>
    <row r="173" spans="1:24" ht="16.5" customHeight="1" x14ac:dyDescent="0.2">
      <c r="A173" s="34">
        <f t="shared" si="34"/>
        <v>45627</v>
      </c>
      <c r="B173" s="243" t="str">
        <f t="shared" si="32"/>
        <v>Diciembre</v>
      </c>
      <c r="C173" s="244"/>
      <c r="D173" s="244"/>
      <c r="E173" s="244"/>
      <c r="F173" s="281" t="str">
        <f>IFERROR(IF(VLOOKUP($X140&amp;"-"&amp;TEXT($A173,"mmm-aaaa"),Informes!$A:$P,COLUMN(Informes!H$1),FALSE),"þ","¨"),"¨")</f>
        <v>¨</v>
      </c>
      <c r="G173" s="281"/>
      <c r="H173" s="281"/>
      <c r="I173" s="248" t="str">
        <f>IFERROR(IF(ISBLANK(
VLOOKUP($X163&amp;"-"&amp;TEXT($A173,"mmm-aaaa"),Informes!$A:$P,COLUMN(Informes!I$1),FALSE)), "",
VLOOKUP($X163&amp;"-"&amp;TEXT($A173,"mmm-aaaa"),Informes!$A:$P,COLUMN(Informes!I$1),FALSE)), "")</f>
        <v/>
      </c>
      <c r="J173" s="248"/>
      <c r="K173" s="248"/>
      <c r="L173" s="173" t="str">
        <f t="shared" si="33"/>
        <v>¨</v>
      </c>
      <c r="M173" s="248" t="str">
        <f>IFERROR(IF(OR($X173=$L$7,$X173=$K$5,$X173=$O$5,$X173=$T$5),IF(ISBLANK(
VLOOKUP($X140&amp;"-"&amp;TEXT($A173,"mmm-aaaa"),Informes!$A:$P,COLUMN(Informes!J$1),FALSE)), "",
VLOOKUP($X140&amp;"-"&amp;TEXT($A173,"mmm-aaaa"),Informes!$A:$P,COLUMN(Informes!J$1),FALSE)), ""), "")</f>
        <v/>
      </c>
      <c r="N173" s="248"/>
      <c r="O173" s="248"/>
      <c r="P173" s="248"/>
      <c r="Q173" s="248"/>
      <c r="R173" s="284" t="str">
        <f t="shared" si="31"/>
        <v/>
      </c>
      <c r="S173" s="284"/>
      <c r="T173" s="284"/>
      <c r="U173" s="284"/>
      <c r="V173" s="285"/>
      <c r="W173" s="4" t="str">
        <f>IFERROR(VLOOKUP($X163&amp;"-"&amp;TEXT($A173,"mmm-aaaa"),Informes!$A:$P,COLUMN(Informes!K$1),FALSE), "")</f>
        <v/>
      </c>
      <c r="X173" s="34" t="str">
        <f>IFERROR(VLOOKUP($X140&amp;"-"&amp;TEXT($A173,"mmm-aaaa"),Informes!$A:$P,COLUMN(Informes!C$1),FALSE), "")</f>
        <v/>
      </c>
    </row>
    <row r="174" spans="1:24" ht="16.5" customHeight="1" x14ac:dyDescent="0.2">
      <c r="A174" s="34">
        <f t="shared" si="34"/>
        <v>45658</v>
      </c>
      <c r="B174" s="243" t="str">
        <f t="shared" si="32"/>
        <v>Enero</v>
      </c>
      <c r="C174" s="244"/>
      <c r="D174" s="244"/>
      <c r="E174" s="244"/>
      <c r="F174" s="281" t="str">
        <f>IFERROR(IF(VLOOKUP($X140&amp;"-"&amp;TEXT($A174,"mmm-aaaa"),Informes!$A:$P,COLUMN(Informes!H$1),FALSE),"þ","¨"),"¨")</f>
        <v>¨</v>
      </c>
      <c r="G174" s="281"/>
      <c r="H174" s="281"/>
      <c r="I174" s="248" t="str">
        <f>IFERROR(IF(ISBLANK(
VLOOKUP($X163&amp;"-"&amp;TEXT($A174,"mmm-aaaa"),Informes!$A:$P,COLUMN(Informes!I$1),FALSE)), "",
VLOOKUP($X163&amp;"-"&amp;TEXT($A174,"mmm-aaaa"),Informes!$A:$P,COLUMN(Informes!I$1),FALSE)), "")</f>
        <v/>
      </c>
      <c r="J174" s="248"/>
      <c r="K174" s="248"/>
      <c r="L174" s="173" t="str">
        <f t="shared" si="33"/>
        <v>¨</v>
      </c>
      <c r="M174" s="248" t="str">
        <f>IFERROR(IF(OR($X174=$L$7,$X174=$K$5,$X174=$O$5,$X174=$T$5),IF(ISBLANK(
VLOOKUP($X140&amp;"-"&amp;TEXT($A174,"mmm-aaaa"),Informes!$A:$P,COLUMN(Informes!J$1),FALSE)), "",
VLOOKUP($X140&amp;"-"&amp;TEXT($A174,"mmm-aaaa"),Informes!$A:$P,COLUMN(Informes!J$1),FALSE)), ""), "")</f>
        <v/>
      </c>
      <c r="N174" s="248"/>
      <c r="O174" s="248"/>
      <c r="P174" s="248"/>
      <c r="Q174" s="248"/>
      <c r="R174" s="284" t="str">
        <f t="shared" si="31"/>
        <v/>
      </c>
      <c r="S174" s="284"/>
      <c r="T174" s="284"/>
      <c r="U174" s="284"/>
      <c r="V174" s="285"/>
      <c r="W174" s="4" t="str">
        <f>IFERROR(VLOOKUP($X163&amp;"-"&amp;TEXT($A174,"mmm-aaaa"),Informes!$A:$P,COLUMN(Informes!K$1),FALSE), "")</f>
        <v/>
      </c>
      <c r="X174" s="34" t="str">
        <f>IFERROR(VLOOKUP($X140&amp;"-"&amp;TEXT($A174,"mmm-aaaa"),Informes!$A:$P,COLUMN(Informes!C$1),FALSE), "")</f>
        <v/>
      </c>
    </row>
    <row r="175" spans="1:24" ht="16.5" customHeight="1" x14ac:dyDescent="0.2">
      <c r="A175" s="34">
        <f t="shared" si="34"/>
        <v>45689</v>
      </c>
      <c r="B175" s="243" t="str">
        <f t="shared" si="32"/>
        <v>Febrero</v>
      </c>
      <c r="C175" s="244"/>
      <c r="D175" s="244"/>
      <c r="E175" s="244"/>
      <c r="F175" s="281" t="str">
        <f>IFERROR(IF(VLOOKUP($X140&amp;"-"&amp;TEXT($A175,"mmm-aaaa"),Informes!$A:$P,COLUMN(Informes!H$1),FALSE),"þ","¨"),"¨")</f>
        <v>¨</v>
      </c>
      <c r="G175" s="281"/>
      <c r="H175" s="281"/>
      <c r="I175" s="248" t="str">
        <f>IFERROR(IF(ISBLANK(
VLOOKUP($X163&amp;"-"&amp;TEXT($A175,"mmm-aaaa"),Informes!$A:$P,COLUMN(Informes!I$1),FALSE)), "",
VLOOKUP($X163&amp;"-"&amp;TEXT($A175,"mmm-aaaa"),Informes!$A:$P,COLUMN(Informes!I$1),FALSE)), "")</f>
        <v/>
      </c>
      <c r="J175" s="248"/>
      <c r="K175" s="248"/>
      <c r="L175" s="173" t="str">
        <f t="shared" si="33"/>
        <v>¨</v>
      </c>
      <c r="M175" s="248" t="str">
        <f>IFERROR(IF(OR($X175=$L$7,$X175=$K$5,$X175=$O$5,$X175=$T$5),IF(ISBLANK(
VLOOKUP($X140&amp;"-"&amp;TEXT($A175,"mmm-aaaa"),Informes!$A:$P,COLUMN(Informes!J$1),FALSE)), "",
VLOOKUP($X140&amp;"-"&amp;TEXT($A175,"mmm-aaaa"),Informes!$A:$P,COLUMN(Informes!J$1),FALSE)), ""), "")</f>
        <v/>
      </c>
      <c r="N175" s="248"/>
      <c r="O175" s="248"/>
      <c r="P175" s="248"/>
      <c r="Q175" s="248"/>
      <c r="R175" s="284" t="str">
        <f t="shared" si="31"/>
        <v/>
      </c>
      <c r="S175" s="284"/>
      <c r="T175" s="284"/>
      <c r="U175" s="284"/>
      <c r="V175" s="285"/>
      <c r="W175" s="4" t="str">
        <f>IFERROR(VLOOKUP($X163&amp;"-"&amp;TEXT($A175,"mmm-aaaa"),Informes!$A:$P,COLUMN(Informes!K$1),FALSE), "")</f>
        <v/>
      </c>
      <c r="X175" s="34" t="str">
        <f>IFERROR(VLOOKUP($X140&amp;"-"&amp;TEXT($A175,"mmm-aaaa"),Informes!$A:$P,COLUMN(Informes!C$1),FALSE), "")</f>
        <v/>
      </c>
    </row>
    <row r="176" spans="1:24" ht="16.5" customHeight="1" x14ac:dyDescent="0.2">
      <c r="A176" s="34">
        <f t="shared" si="34"/>
        <v>45717</v>
      </c>
      <c r="B176" s="243" t="str">
        <f t="shared" si="32"/>
        <v>Marzo</v>
      </c>
      <c r="C176" s="244"/>
      <c r="D176" s="244"/>
      <c r="E176" s="244"/>
      <c r="F176" s="281" t="str">
        <f>IFERROR(IF(VLOOKUP($X140&amp;"-"&amp;TEXT($A176,"mmm-aaaa"),Informes!$A:$P,COLUMN(Informes!H$1),FALSE),"þ","¨"),"¨")</f>
        <v>¨</v>
      </c>
      <c r="G176" s="281"/>
      <c r="H176" s="281"/>
      <c r="I176" s="248" t="str">
        <f>IFERROR(IF(ISBLANK(
VLOOKUP($X163&amp;"-"&amp;TEXT($A176,"mmm-aaaa"),Informes!$A:$P,COLUMN(Informes!I$1),FALSE)), "",
VLOOKUP($X163&amp;"-"&amp;TEXT($A176,"mmm-aaaa"),Informes!$A:$P,COLUMN(Informes!I$1),FALSE)), "")</f>
        <v/>
      </c>
      <c r="J176" s="248"/>
      <c r="K176" s="248"/>
      <c r="L176" s="173" t="str">
        <f t="shared" si="33"/>
        <v>¨</v>
      </c>
      <c r="M176" s="248" t="str">
        <f>IFERROR(IF(OR($X176=$L$7,$X176=$K$5,$X176=$O$5,$X176=$T$5),IF(ISBLANK(
VLOOKUP($X140&amp;"-"&amp;TEXT($A176,"mmm-aaaa"),Informes!$A:$P,COLUMN(Informes!J$1),FALSE)), "",
VLOOKUP($X140&amp;"-"&amp;TEXT($A176,"mmm-aaaa"),Informes!$A:$P,COLUMN(Informes!J$1),FALSE)), ""), "")</f>
        <v/>
      </c>
      <c r="N176" s="248"/>
      <c r="O176" s="248"/>
      <c r="P176" s="248"/>
      <c r="Q176" s="248"/>
      <c r="R176" s="284" t="str">
        <f t="shared" si="31"/>
        <v/>
      </c>
      <c r="S176" s="284"/>
      <c r="T176" s="284"/>
      <c r="U176" s="284"/>
      <c r="V176" s="285"/>
      <c r="W176" s="4" t="str">
        <f>IFERROR(VLOOKUP($X163&amp;"-"&amp;TEXT($A176,"mmm-aaaa"),Informes!$A:$P,COLUMN(Informes!K$1),FALSE), "")</f>
        <v/>
      </c>
      <c r="X176" s="34" t="str">
        <f>IFERROR(VLOOKUP($X140&amp;"-"&amp;TEXT($A176,"mmm-aaaa"),Informes!$A:$P,COLUMN(Informes!C$1),FALSE), "")</f>
        <v/>
      </c>
    </row>
    <row r="177" spans="1:24" ht="16.5" customHeight="1" x14ac:dyDescent="0.2">
      <c r="A177" s="34">
        <f t="shared" si="34"/>
        <v>45748</v>
      </c>
      <c r="B177" s="243" t="str">
        <f t="shared" si="32"/>
        <v>Abril</v>
      </c>
      <c r="C177" s="244"/>
      <c r="D177" s="244"/>
      <c r="E177" s="244"/>
      <c r="F177" s="281" t="str">
        <f>IFERROR(IF(VLOOKUP($X140&amp;"-"&amp;TEXT($A177,"mmm-aaaa"),Informes!$A:$P,COLUMN(Informes!H$1),FALSE),"þ","¨"),"¨")</f>
        <v>¨</v>
      </c>
      <c r="G177" s="281"/>
      <c r="H177" s="281"/>
      <c r="I177" s="248" t="str">
        <f>IFERROR(IF(ISBLANK(
VLOOKUP($X163&amp;"-"&amp;TEXT($A177,"mmm-aaaa"),Informes!$A:$P,COLUMN(Informes!I$1),FALSE)), "",
VLOOKUP($X163&amp;"-"&amp;TEXT($A177,"mmm-aaaa"),Informes!$A:$P,COLUMN(Informes!I$1),FALSE)), "")</f>
        <v/>
      </c>
      <c r="J177" s="248"/>
      <c r="K177" s="248"/>
      <c r="L177" s="173" t="str">
        <f t="shared" si="33"/>
        <v>¨</v>
      </c>
      <c r="M177" s="248" t="str">
        <f>IFERROR(IF(OR($X177=$L$7,$X177=$K$5,$X177=$O$5,$X177=$T$5),IF(ISBLANK(
VLOOKUP($X140&amp;"-"&amp;TEXT($A177,"mmm-aaaa"),Informes!$A:$P,COLUMN(Informes!J$1),FALSE)), "",
VLOOKUP($X140&amp;"-"&amp;TEXT($A177,"mmm-aaaa"),Informes!$A:$P,COLUMN(Informes!J$1),FALSE)), ""), "")</f>
        <v/>
      </c>
      <c r="N177" s="248"/>
      <c r="O177" s="248"/>
      <c r="P177" s="248"/>
      <c r="Q177" s="248"/>
      <c r="R177" s="284" t="str">
        <f t="shared" si="31"/>
        <v/>
      </c>
      <c r="S177" s="284"/>
      <c r="T177" s="284"/>
      <c r="U177" s="284"/>
      <c r="V177" s="285"/>
      <c r="W177" s="4" t="str">
        <f>IFERROR(VLOOKUP($X163&amp;"-"&amp;TEXT($A177,"mmm-aaaa"),Informes!$A:$P,COLUMN(Informes!K$1),FALSE), "")</f>
        <v/>
      </c>
      <c r="X177" s="34" t="str">
        <f>IFERROR(VLOOKUP($X140&amp;"-"&amp;TEXT($A177,"mmm-aaaa"),Informes!$A:$P,COLUMN(Informes!C$1),FALSE), "")</f>
        <v/>
      </c>
    </row>
    <row r="178" spans="1:24" ht="16.5" customHeight="1" x14ac:dyDescent="0.2">
      <c r="A178" s="34">
        <f t="shared" si="34"/>
        <v>45778</v>
      </c>
      <c r="B178" s="243" t="str">
        <f t="shared" si="32"/>
        <v>Mayo</v>
      </c>
      <c r="C178" s="244"/>
      <c r="D178" s="244"/>
      <c r="E178" s="244"/>
      <c r="F178" s="281" t="str">
        <f>IFERROR(IF(VLOOKUP($X140&amp;"-"&amp;TEXT($A178,"mmm-aaaa"),Informes!$A:$P,COLUMN(Informes!H$1),FALSE),"þ","¨"),"¨")</f>
        <v>¨</v>
      </c>
      <c r="G178" s="281"/>
      <c r="H178" s="281"/>
      <c r="I178" s="248" t="str">
        <f>IFERROR(IF(ISBLANK(
VLOOKUP($X163&amp;"-"&amp;TEXT($A178,"mmm-aaaa"),Informes!$A:$P,COLUMN(Informes!I$1),FALSE)), "",
VLOOKUP($X163&amp;"-"&amp;TEXT($A178,"mmm-aaaa"),Informes!$A:$P,COLUMN(Informes!I$1),FALSE)), "")</f>
        <v/>
      </c>
      <c r="J178" s="248"/>
      <c r="K178" s="248"/>
      <c r="L178" s="173" t="str">
        <f t="shared" si="33"/>
        <v>¨</v>
      </c>
      <c r="M178" s="248" t="str">
        <f>IFERROR(IF(OR($X178=$L$7,$X178=$K$5,$X178=$O$5,$X178=$T$5),IF(ISBLANK(
VLOOKUP($X140&amp;"-"&amp;TEXT($A178,"mmm-aaaa"),Informes!$A:$P,COLUMN(Informes!J$1),FALSE)), "",
VLOOKUP($X140&amp;"-"&amp;TEXT($A178,"mmm-aaaa"),Informes!$A:$P,COLUMN(Informes!J$1),FALSE)), ""), "")</f>
        <v/>
      </c>
      <c r="N178" s="248"/>
      <c r="O178" s="248"/>
      <c r="P178" s="248"/>
      <c r="Q178" s="248"/>
      <c r="R178" s="284" t="str">
        <f t="shared" si="31"/>
        <v/>
      </c>
      <c r="S178" s="284"/>
      <c r="T178" s="284"/>
      <c r="U178" s="284"/>
      <c r="V178" s="285"/>
      <c r="W178" s="4" t="str">
        <f>IFERROR(VLOOKUP($X163&amp;"-"&amp;TEXT($A178,"mmm-aaaa"),Informes!$A:$P,COLUMN(Informes!K$1),FALSE), "")</f>
        <v/>
      </c>
      <c r="X178" s="34" t="str">
        <f>IFERROR(VLOOKUP($X140&amp;"-"&amp;TEXT($A178,"mmm-aaaa"),Informes!$A:$P,COLUMN(Informes!C$1),FALSE), "")</f>
        <v/>
      </c>
    </row>
    <row r="179" spans="1:24" ht="16.5" customHeight="1" x14ac:dyDescent="0.2">
      <c r="A179" s="34">
        <f t="shared" si="34"/>
        <v>45809</v>
      </c>
      <c r="B179" s="243" t="str">
        <f t="shared" si="32"/>
        <v>Junio</v>
      </c>
      <c r="C179" s="244"/>
      <c r="D179" s="244"/>
      <c r="E179" s="244"/>
      <c r="F179" s="281" t="str">
        <f>IFERROR(IF(VLOOKUP($X140&amp;"-"&amp;TEXT($A179,"mmm-aaaa"),Informes!$A:$P,COLUMN(Informes!H$1),FALSE),"þ","¨"),"¨")</f>
        <v>¨</v>
      </c>
      <c r="G179" s="281"/>
      <c r="H179" s="281"/>
      <c r="I179" s="248" t="str">
        <f>IFERROR(IF(ISBLANK(
VLOOKUP($X163&amp;"-"&amp;TEXT($A179,"mmm-aaaa"),Informes!$A:$P,COLUMN(Informes!I$1),FALSE)), "",
VLOOKUP($X163&amp;"-"&amp;TEXT($A179,"mmm-aaaa"),Informes!$A:$P,COLUMN(Informes!I$1),FALSE)), "")</f>
        <v/>
      </c>
      <c r="J179" s="248"/>
      <c r="K179" s="248"/>
      <c r="L179" s="173" t="str">
        <f t="shared" si="33"/>
        <v>¨</v>
      </c>
      <c r="M179" s="248" t="str">
        <f>IFERROR(IF(OR($X179=$L$7,$X179=$K$5,$X179=$O$5,$X179=$T$5),IF(ISBLANK(
VLOOKUP($X140&amp;"-"&amp;TEXT($A179,"mmm-aaaa"),Informes!$A:$P,COLUMN(Informes!J$1),FALSE)), "",
VLOOKUP($X140&amp;"-"&amp;TEXT($A179,"mmm-aaaa"),Informes!$A:$P,COLUMN(Informes!J$1),FALSE)), ""), "")</f>
        <v/>
      </c>
      <c r="N179" s="248"/>
      <c r="O179" s="248"/>
      <c r="P179" s="248"/>
      <c r="Q179" s="248"/>
      <c r="R179" s="284" t="str">
        <f t="shared" si="31"/>
        <v/>
      </c>
      <c r="S179" s="284"/>
      <c r="T179" s="284"/>
      <c r="U179" s="284"/>
      <c r="V179" s="285"/>
      <c r="W179" s="4" t="str">
        <f>IFERROR(VLOOKUP($X163&amp;"-"&amp;TEXT($A179,"mmm-aaaa"),Informes!$A:$P,COLUMN(Informes!K$1),FALSE), "")</f>
        <v/>
      </c>
      <c r="X179" s="34" t="str">
        <f>IFERROR(VLOOKUP($X140&amp;"-"&amp;TEXT($A179,"mmm-aaaa"),Informes!$A:$P,COLUMN(Informes!C$1),FALSE), "")</f>
        <v/>
      </c>
    </row>
    <row r="180" spans="1:24" ht="16.5" customHeight="1" x14ac:dyDescent="0.2">
      <c r="A180" s="34">
        <f t="shared" si="34"/>
        <v>45839</v>
      </c>
      <c r="B180" s="243" t="str">
        <f t="shared" si="32"/>
        <v>Julio</v>
      </c>
      <c r="C180" s="244"/>
      <c r="D180" s="244"/>
      <c r="E180" s="244"/>
      <c r="F180" s="281" t="str">
        <f>IFERROR(IF(VLOOKUP($X140&amp;"-"&amp;TEXT($A180,"mmm-aaaa"),Informes!$A:$P,COLUMN(Informes!H$1),FALSE),"þ","¨"),"¨")</f>
        <v>¨</v>
      </c>
      <c r="G180" s="281"/>
      <c r="H180" s="281"/>
      <c r="I180" s="248" t="str">
        <f>IFERROR(IF(ISBLANK(
VLOOKUP($X163&amp;"-"&amp;TEXT($A180,"mmm-aaaa"),Informes!$A:$P,COLUMN(Informes!I$1),FALSE)), "",
VLOOKUP($X163&amp;"-"&amp;TEXT($A180,"mmm-aaaa"),Informes!$A:$P,COLUMN(Informes!I$1),FALSE)), "")</f>
        <v/>
      </c>
      <c r="J180" s="248"/>
      <c r="K180" s="248"/>
      <c r="L180" s="173" t="str">
        <f t="shared" si="33"/>
        <v>¨</v>
      </c>
      <c r="M180" s="248" t="str">
        <f>IFERROR(IF(OR($X180=$L$7,$X180=$K$5,$X180=$O$5,$X180=$T$5),IF(ISBLANK(
VLOOKUP($X140&amp;"-"&amp;TEXT($A180,"mmm-aaaa"),Informes!$A:$P,COLUMN(Informes!J$1),FALSE)), "",
VLOOKUP($X140&amp;"-"&amp;TEXT($A180,"mmm-aaaa"),Informes!$A:$P,COLUMN(Informes!J$1),FALSE)), ""), "")</f>
        <v/>
      </c>
      <c r="N180" s="248"/>
      <c r="O180" s="248"/>
      <c r="P180" s="248"/>
      <c r="Q180" s="248"/>
      <c r="R180" s="284" t="str">
        <f t="shared" si="31"/>
        <v/>
      </c>
      <c r="S180" s="284"/>
      <c r="T180" s="284"/>
      <c r="U180" s="284"/>
      <c r="V180" s="285"/>
      <c r="W180" s="4" t="str">
        <f>IFERROR(VLOOKUP($X163&amp;"-"&amp;TEXT($A180,"mmm-aaaa"),Informes!$A:$P,COLUMN(Informes!K$1),FALSE), "")</f>
        <v/>
      </c>
      <c r="X180" s="34" t="str">
        <f>IFERROR(VLOOKUP($X140&amp;"-"&amp;TEXT($A180,"mmm-aaaa"),Informes!$A:$P,COLUMN(Informes!C$1),FALSE), "")</f>
        <v/>
      </c>
    </row>
    <row r="181" spans="1:24" ht="16.5" thickBot="1" x14ac:dyDescent="0.25">
      <c r="A181" s="34">
        <f t="shared" si="34"/>
        <v>45870</v>
      </c>
      <c r="B181" s="264" t="str">
        <f t="shared" si="32"/>
        <v>Agosto</v>
      </c>
      <c r="C181" s="265"/>
      <c r="D181" s="265"/>
      <c r="E181" s="265"/>
      <c r="F181" s="280" t="str">
        <f>IFERROR(IF(VLOOKUP($X140&amp;"-"&amp;TEXT($A181,"mmm-aaaa"),Informes!$A:$P,COLUMN(Informes!H$1),FALSE),"þ","¨"),"¨")</f>
        <v>¨</v>
      </c>
      <c r="G181" s="280"/>
      <c r="H181" s="280"/>
      <c r="I181" s="269" t="str">
        <f>IFERROR(IF(ISBLANK(
VLOOKUP($X163&amp;"-"&amp;TEXT($A181,"mmm-aaaa"),Informes!$A:$P,COLUMN(Informes!I$1),FALSE)), "",
VLOOKUP($X163&amp;"-"&amp;TEXT($A181,"mmm-aaaa"),Informes!$A:$P,COLUMN(Informes!I$1),FALSE)), "")</f>
        <v/>
      </c>
      <c r="J181" s="269"/>
      <c r="K181" s="269"/>
      <c r="L181" s="172" t="str">
        <f t="shared" si="33"/>
        <v>¨</v>
      </c>
      <c r="M181" s="269" t="str">
        <f>IFERROR(IF(OR($X181=$L$7,$X181=$K$5,$X181=$O$5,$X181=$T$5),IF(ISBLANK(
VLOOKUP($X140&amp;"-"&amp;TEXT($A181,"mmm-aaaa"),Informes!$A:$P,COLUMN(Informes!J$1),FALSE)), "",
VLOOKUP($X140&amp;"-"&amp;TEXT($A181,"mmm-aaaa"),Informes!$A:$P,COLUMN(Informes!J$1),FALSE)), ""), "")</f>
        <v/>
      </c>
      <c r="N181" s="269"/>
      <c r="O181" s="269"/>
      <c r="P181" s="269"/>
      <c r="Q181" s="269"/>
      <c r="R181" s="282" t="str">
        <f t="shared" si="31"/>
        <v/>
      </c>
      <c r="S181" s="282"/>
      <c r="T181" s="282"/>
      <c r="U181" s="282"/>
      <c r="V181" s="283"/>
      <c r="W181" s="4" t="str">
        <f>IFERROR(VLOOKUP($X163&amp;"-"&amp;TEXT($A181,"mmm-aaaa"),Informes!$A:$P,COLUMN(Informes!K$1),FALSE), "")</f>
        <v/>
      </c>
      <c r="X181" s="34" t="str">
        <f>IFERROR(VLOOKUP($X140&amp;"-"&amp;TEXT($A181,"mmm-aaaa"),Informes!$A:$P,COLUMN(Informes!C$1),FALSE), "")</f>
        <v/>
      </c>
    </row>
    <row r="182" spans="1:24" ht="16.5" thickBot="1" x14ac:dyDescent="0.3">
      <c r="D182" s="124"/>
      <c r="E182" s="124"/>
      <c r="F182" s="129"/>
      <c r="G182" s="124" t="str">
        <f>IF(SUM(F170:F181)=0,"",SUM(F170:F181))</f>
        <v/>
      </c>
      <c r="H182" s="124"/>
      <c r="I182" s="124"/>
      <c r="J182" s="130"/>
      <c r="K182" s="124"/>
      <c r="L182" s="131" t="s">
        <v>107</v>
      </c>
      <c r="M182" s="272" t="str">
        <f>IF(SUM(M170:M181)=0,"",SUM(M170:M181))</f>
        <v/>
      </c>
      <c r="N182" s="273"/>
      <c r="O182" s="273"/>
      <c r="P182" s="273"/>
      <c r="Q182" s="274"/>
      <c r="R182" s="275"/>
      <c r="S182" s="276"/>
      <c r="T182" s="276"/>
      <c r="U182" s="276"/>
      <c r="V182" s="277"/>
      <c r="W182" s="4"/>
      <c r="X182" s="4"/>
    </row>
    <row r="183" spans="1:24" ht="16.5" customHeight="1" x14ac:dyDescent="0.2">
      <c r="W183" s="4"/>
      <c r="X183" s="4"/>
    </row>
    <row r="184" spans="1:24" ht="279.75" customHeight="1" x14ac:dyDescent="0.15">
      <c r="B184" s="11"/>
      <c r="C184" s="132" t="s">
        <v>136</v>
      </c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 spans="1:24" ht="24" customHeight="1" x14ac:dyDescent="0.2">
      <c r="A185" s="35">
        <f>A139+1</f>
        <v>5</v>
      </c>
      <c r="B185" s="256" t="s">
        <v>127</v>
      </c>
      <c r="C185" s="256"/>
      <c r="D185" s="256"/>
      <c r="E185" s="256"/>
      <c r="F185" s="256"/>
      <c r="G185" s="256"/>
      <c r="H185" s="256"/>
      <c r="I185" s="256"/>
      <c r="J185" s="256"/>
      <c r="K185" s="256"/>
      <c r="L185" s="256"/>
      <c r="M185" s="256"/>
      <c r="N185" s="256"/>
      <c r="O185" s="256"/>
      <c r="P185" s="256"/>
      <c r="Q185" s="256"/>
      <c r="R185" s="256"/>
      <c r="S185" s="256"/>
      <c r="T185" s="256"/>
      <c r="U185" s="256"/>
      <c r="V185" s="256"/>
      <c r="X185" s="2"/>
    </row>
    <row r="186" spans="1:24" ht="17.25" customHeight="1" x14ac:dyDescent="0.2">
      <c r="A186" s="35"/>
      <c r="B186" s="120" t="s">
        <v>128</v>
      </c>
      <c r="D186" s="123" t="e">
        <f>IF(A185=0,0,INDEX(TblPublicadores[Nombre completo],A185))</f>
        <v>#REF!</v>
      </c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5"/>
      <c r="X186" s="154" t="e">
        <f>IF(A185=0,0,INDEX(TblPublicadores[Nombre],A185))</f>
        <v>#REF!</v>
      </c>
    </row>
    <row r="187" spans="1:24" ht="17.25" x14ac:dyDescent="0.2">
      <c r="B187" s="120" t="s">
        <v>129</v>
      </c>
      <c r="D187" s="121"/>
      <c r="E187" s="121"/>
      <c r="F187" s="7"/>
      <c r="G187" s="7"/>
      <c r="H187" s="257" t="e">
        <f>IF(A185=0,"",INDEX(TblPublicadores[Fecha de nacimiento],A185))</f>
        <v>#REF!</v>
      </c>
      <c r="I187" s="257"/>
      <c r="J187" s="257"/>
      <c r="K187" s="257"/>
      <c r="L187" s="257"/>
      <c r="M187" s="257"/>
      <c r="N187" s="257"/>
      <c r="O187" s="257"/>
      <c r="P187" s="128" t="e">
        <f>IF(INDEX(TblPublicadores[Sexo],A185)=Q187,"þ","¨")</f>
        <v>#REF!</v>
      </c>
      <c r="Q187" s="120" t="s">
        <v>75</v>
      </c>
      <c r="S187" s="12"/>
      <c r="T187" s="13"/>
      <c r="U187" s="128" t="e">
        <f>IF(INDEX(TblPublicadores[Sexo],A185)=V187,"þ","¨")</f>
        <v>#REF!</v>
      </c>
      <c r="V187" s="120" t="s">
        <v>79</v>
      </c>
      <c r="W187" s="12"/>
      <c r="X187" s="6"/>
    </row>
    <row r="188" spans="1:24" ht="17.25" x14ac:dyDescent="0.2">
      <c r="B188" s="120" t="s">
        <v>130</v>
      </c>
      <c r="D188" s="122"/>
      <c r="E188" s="122"/>
      <c r="F188" s="7"/>
      <c r="G188" s="258" t="e">
        <f>IF(A185=0,"",IF(INDEX(TblPublicadores[Fecha de bautismo],A185)="", "",INDEX(TblPublicadores[Fecha de bautismo],A185)))</f>
        <v>#REF!</v>
      </c>
      <c r="H188" s="258"/>
      <c r="I188" s="258"/>
      <c r="J188" s="258"/>
      <c r="K188" s="258"/>
      <c r="L188" s="258"/>
      <c r="M188" s="258"/>
      <c r="N188" s="258"/>
      <c r="O188" s="258"/>
      <c r="P188" s="128" t="s">
        <v>137</v>
      </c>
      <c r="Q188" s="120" t="s">
        <v>131</v>
      </c>
      <c r="S188" s="12"/>
      <c r="T188" s="12"/>
      <c r="U188" s="128" t="s">
        <v>138</v>
      </c>
      <c r="V188" s="120" t="s">
        <v>61</v>
      </c>
      <c r="W188" s="12"/>
      <c r="X188" s="6"/>
    </row>
    <row r="189" spans="1:24" ht="28.5" customHeight="1" x14ac:dyDescent="0.2">
      <c r="B189" s="127" t="e">
        <f>IF(INDEX(TblPublicadores[Privilegio],A185)=C189,"þ","¨")</f>
        <v>#REF!</v>
      </c>
      <c r="C189" s="125" t="s">
        <v>76</v>
      </c>
      <c r="D189" s="127" t="e">
        <f>IF(INDEX(TblPublicadores[Privilegio],A185)=E189,"þ","¨")</f>
        <v>#REF!</v>
      </c>
      <c r="E189" s="125" t="s">
        <v>81</v>
      </c>
      <c r="F189" s="7"/>
      <c r="G189" s="7"/>
      <c r="H189" s="5"/>
      <c r="I189" s="10"/>
      <c r="J189" s="127" t="e">
        <f>IF(INDEX(TblPublicadores[Tipo Publicador],A185)=K189,"þ","¨")</f>
        <v>#REF!</v>
      </c>
      <c r="K189" s="125" t="s">
        <v>77</v>
      </c>
      <c r="L189" s="5"/>
      <c r="M189" s="5"/>
      <c r="N189" s="127" t="e">
        <f>IF(INDEX(TblPublicadores[Tipo Publicador],A185)=O189,"þ","¨")</f>
        <v>#REF!</v>
      </c>
      <c r="O189" s="125" t="s">
        <v>132</v>
      </c>
      <c r="P189" s="126"/>
      <c r="Q189" s="126"/>
      <c r="R189" s="9"/>
      <c r="S189" s="127" t="e">
        <f>IF(INDEX(TblPublicadores[Tipo Publicador],A185)=T189,"þ","¨")</f>
        <v>#REF!</v>
      </c>
      <c r="T189" s="259" t="s">
        <v>133</v>
      </c>
      <c r="U189" s="259"/>
      <c r="V189" s="259"/>
      <c r="W189" s="13"/>
      <c r="X189" s="6"/>
    </row>
    <row r="190" spans="1:24" ht="4.5" customHeight="1" thickBot="1" x14ac:dyDescent="0.25">
      <c r="B190" s="8"/>
      <c r="C190" s="7"/>
      <c r="D190" s="8"/>
      <c r="E190" s="7"/>
      <c r="F190" s="7"/>
      <c r="G190" s="7"/>
      <c r="H190" s="5"/>
      <c r="I190" s="10"/>
      <c r="J190" s="8"/>
      <c r="K190" s="5"/>
      <c r="L190" s="5"/>
      <c r="M190" s="5"/>
      <c r="N190" s="7"/>
      <c r="O190" s="5"/>
      <c r="P190" s="8"/>
      <c r="Q190" s="8"/>
      <c r="R190" s="9"/>
      <c r="S190" s="9"/>
      <c r="T190" s="7"/>
      <c r="U190" s="8"/>
      <c r="V190" s="9"/>
      <c r="W190" s="9"/>
      <c r="X190" s="6"/>
    </row>
    <row r="191" spans="1:24" ht="26.25" customHeight="1" x14ac:dyDescent="0.25">
      <c r="B191" s="260" t="s">
        <v>17</v>
      </c>
      <c r="C191" s="261"/>
      <c r="D191" s="261"/>
      <c r="E191" s="261"/>
      <c r="F191" s="262" t="s">
        <v>134</v>
      </c>
      <c r="G191" s="262"/>
      <c r="H191" s="262"/>
      <c r="I191" s="262" t="s">
        <v>12</v>
      </c>
      <c r="J191" s="262"/>
      <c r="K191" s="262"/>
      <c r="L191" s="262" t="s">
        <v>105</v>
      </c>
      <c r="M191" s="236" t="s">
        <v>135</v>
      </c>
      <c r="N191" s="236"/>
      <c r="O191" s="236"/>
      <c r="P191" s="236"/>
      <c r="Q191" s="236"/>
      <c r="R191" s="236" t="s">
        <v>101</v>
      </c>
      <c r="S191" s="236"/>
      <c r="T191" s="236"/>
      <c r="U191" s="236"/>
      <c r="V191" s="237"/>
      <c r="W191" s="14"/>
      <c r="X191" s="3"/>
    </row>
    <row r="192" spans="1:24" ht="27.75" customHeight="1" x14ac:dyDescent="0.2">
      <c r="B192" s="240">
        <v>45292</v>
      </c>
      <c r="C192" s="241"/>
      <c r="D192" s="241"/>
      <c r="E192" s="242"/>
      <c r="F192" s="263"/>
      <c r="G192" s="263"/>
      <c r="H192" s="263"/>
      <c r="I192" s="263"/>
      <c r="J192" s="263"/>
      <c r="K192" s="263"/>
      <c r="L192" s="263"/>
      <c r="M192" s="238"/>
      <c r="N192" s="238"/>
      <c r="O192" s="238"/>
      <c r="P192" s="238"/>
      <c r="Q192" s="238"/>
      <c r="R192" s="238"/>
      <c r="S192" s="238"/>
      <c r="T192" s="238"/>
      <c r="U192" s="238"/>
      <c r="V192" s="239"/>
      <c r="W192" s="14"/>
      <c r="X192" s="3"/>
    </row>
    <row r="193" spans="1:24" ht="16.5" customHeight="1" x14ac:dyDescent="0.2">
      <c r="A193" s="34">
        <f>EDATE(B192,-4)</f>
        <v>45170</v>
      </c>
      <c r="B193" s="243" t="str">
        <f>PROPER(TEXT(A193, "mmmm"))</f>
        <v>Septiembre</v>
      </c>
      <c r="C193" s="244"/>
      <c r="D193" s="244" t="str">
        <f>PROPER(TEXT(C193, "mmmm"))</f>
        <v>Enero</v>
      </c>
      <c r="E193" s="244"/>
      <c r="F193" s="281" t="str">
        <f>IFERROR(IF(VLOOKUP($X186&amp;"-"&amp;TEXT($A193,"mmm-aaaa"),Informes!$A:$P,COLUMN(Informes!H$1),FALSE),"þ","¨"),"¨")</f>
        <v>¨</v>
      </c>
      <c r="G193" s="281"/>
      <c r="H193" s="281"/>
      <c r="I193" s="248" t="str">
        <f>IFERROR(IF(ISBLANK(
VLOOKUP($X186&amp;"-"&amp;TEXT($A193,"mmm-aaaa"),Informes!$A:$P,COLUMN(Informes!I$1),FALSE)), "",
VLOOKUP($X186&amp;"-"&amp;TEXT($A193,"mmm-aaaa"),Informes!$A:$P,COLUMN(Informes!I$1),FALSE)), "")</f>
        <v/>
      </c>
      <c r="J193" s="248"/>
      <c r="K193" s="248"/>
      <c r="L193" s="173" t="str">
        <f>IFERROR(IF($X193=$L$7,"þ","¨"),"¨")</f>
        <v>¨</v>
      </c>
      <c r="M193" s="248" t="str">
        <f>IFERROR(IF(OR($X193=$L$7,$X193=$K$5,$X193=$O$5,$X193=$T$5),IF(ISBLANK(
VLOOKUP($X186&amp;"-"&amp;TEXT($A193,"mmm-aaaa"),Informes!$A:$P,COLUMN(Informes!J$1),FALSE)), "",
VLOOKUP($X186&amp;"-"&amp;TEXT($A193,"mmm-aaaa"),Informes!$A:$P,COLUMN(Informes!J$1),FALSE)), ""), "")</f>
        <v/>
      </c>
      <c r="N193" s="248"/>
      <c r="O193" s="248"/>
      <c r="P193" s="248"/>
      <c r="Q193" s="248"/>
      <c r="R193" s="284" t="str">
        <f t="shared" ref="R193:R204" si="35">IF(W193=0, "", W193)</f>
        <v/>
      </c>
      <c r="S193" s="284"/>
      <c r="T193" s="284"/>
      <c r="U193" s="284"/>
      <c r="V193" s="285"/>
      <c r="W193" s="4" t="str">
        <f>IFERROR(VLOOKUP($X186&amp;"-"&amp;TEXT($A193,"mmm-aaaa"),Informes!$A:$P,COLUMN(Informes!K$1),FALSE), "")</f>
        <v/>
      </c>
      <c r="X193" s="34" t="str">
        <f>IFERROR(VLOOKUP($X186&amp;"-"&amp;TEXT($A193,"mmm-aaaa"),Informes!$A:$P,COLUMN(Informes!C$1),FALSE), "")</f>
        <v/>
      </c>
    </row>
    <row r="194" spans="1:24" ht="16.5" customHeight="1" x14ac:dyDescent="0.2">
      <c r="A194" s="34">
        <f>EDATE(A193,1)</f>
        <v>45200</v>
      </c>
      <c r="B194" s="243" t="str">
        <f t="shared" ref="B194:B204" si="36">PROPER(TEXT(A194, "mmmm"))</f>
        <v>Octubre</v>
      </c>
      <c r="C194" s="244"/>
      <c r="D194" s="244" t="str">
        <f t="shared" ref="D194:D204" si="37">PROPER(TEXT(C194, "mmmm"))</f>
        <v>Enero</v>
      </c>
      <c r="E194" s="244"/>
      <c r="F194" s="281" t="str">
        <f>IFERROR(IF(VLOOKUP($X186&amp;"-"&amp;TEXT($A194,"mmm-aaaa"),Informes!$A:$P,COLUMN(Informes!H$1),FALSE),"þ","¨"),"¨")</f>
        <v>¨</v>
      </c>
      <c r="G194" s="281"/>
      <c r="H194" s="281"/>
      <c r="I194" s="248" t="str">
        <f>IFERROR(IF(ISBLANK(
VLOOKUP($X186&amp;"-"&amp;TEXT($A194,"mmm-aaaa"),Informes!$A:$P,COLUMN(Informes!I$1),FALSE)), "",
VLOOKUP($X186&amp;"-"&amp;TEXT($A194,"mmm-aaaa"),Informes!$A:$P,COLUMN(Informes!I$1),FALSE)), "")</f>
        <v/>
      </c>
      <c r="J194" s="248"/>
      <c r="K194" s="248"/>
      <c r="L194" s="173" t="str">
        <f t="shared" ref="L194:L204" si="38">IFERROR(IF($X194=$L$7,"þ","¨"),"¨")</f>
        <v>¨</v>
      </c>
      <c r="M194" s="248" t="str">
        <f>IFERROR(IF(OR($X194=$L$7,$X194=$K$5,$X194=$O$5,$X194=$T$5),IF(ISBLANK(
VLOOKUP($X186&amp;"-"&amp;TEXT($A194,"mmm-aaaa"),Informes!$A:$P,COLUMN(Informes!J$1),FALSE)), "",
VLOOKUP($X186&amp;"-"&amp;TEXT($A194,"mmm-aaaa"),Informes!$A:$P,COLUMN(Informes!J$1),FALSE)), ""), "")</f>
        <v/>
      </c>
      <c r="N194" s="248"/>
      <c r="O194" s="248"/>
      <c r="P194" s="248"/>
      <c r="Q194" s="248"/>
      <c r="R194" s="284" t="str">
        <f t="shared" si="35"/>
        <v/>
      </c>
      <c r="S194" s="284"/>
      <c r="T194" s="284"/>
      <c r="U194" s="284"/>
      <c r="V194" s="285"/>
      <c r="W194" s="4" t="str">
        <f>IFERROR(VLOOKUP($X186&amp;"-"&amp;TEXT($A194,"mmm-aaaa"),Informes!$A:$P,COLUMN(Informes!K$1),FALSE), "")</f>
        <v/>
      </c>
      <c r="X194" s="34" t="str">
        <f>IFERROR(VLOOKUP($X186&amp;"-"&amp;TEXT($A194,"mmm-aaaa"),Informes!$A:$P,COLUMN(Informes!C$1),FALSE), "")</f>
        <v/>
      </c>
    </row>
    <row r="195" spans="1:24" ht="16.5" customHeight="1" x14ac:dyDescent="0.2">
      <c r="A195" s="34">
        <f t="shared" ref="A195:A204" si="39">EDATE(A194,1)</f>
        <v>45231</v>
      </c>
      <c r="B195" s="243" t="str">
        <f t="shared" si="36"/>
        <v>Noviembre</v>
      </c>
      <c r="C195" s="244"/>
      <c r="D195" s="244" t="str">
        <f t="shared" si="37"/>
        <v>Enero</v>
      </c>
      <c r="E195" s="244"/>
      <c r="F195" s="281" t="str">
        <f>IFERROR(IF(VLOOKUP($X186&amp;"-"&amp;TEXT($A195,"mmm-aaaa"),Informes!$A:$P,COLUMN(Informes!H$1),FALSE),"þ","¨"),"¨")</f>
        <v>¨</v>
      </c>
      <c r="G195" s="281"/>
      <c r="H195" s="281"/>
      <c r="I195" s="248" t="str">
        <f>IFERROR(IF(ISBLANK(
VLOOKUP($X186&amp;"-"&amp;TEXT($A195,"mmm-aaaa"),Informes!$A:$P,COLUMN(Informes!I$1),FALSE)), "",
VLOOKUP($X186&amp;"-"&amp;TEXT($A195,"mmm-aaaa"),Informes!$A:$P,COLUMN(Informes!I$1),FALSE)), "")</f>
        <v/>
      </c>
      <c r="J195" s="248"/>
      <c r="K195" s="248"/>
      <c r="L195" s="173" t="str">
        <f t="shared" si="38"/>
        <v>¨</v>
      </c>
      <c r="M195" s="248" t="str">
        <f>IFERROR(IF(OR($X195=$L$7,$X195=$K$5,$X195=$O$5,$X195=$T$5),IF(ISBLANK(
VLOOKUP($X186&amp;"-"&amp;TEXT($A195,"mmm-aaaa"),Informes!$A:$P,COLUMN(Informes!J$1),FALSE)), "",
VLOOKUP($X186&amp;"-"&amp;TEXT($A195,"mmm-aaaa"),Informes!$A:$P,COLUMN(Informes!J$1),FALSE)), ""), "")</f>
        <v/>
      </c>
      <c r="N195" s="248"/>
      <c r="O195" s="248"/>
      <c r="P195" s="248"/>
      <c r="Q195" s="248"/>
      <c r="R195" s="284" t="str">
        <f t="shared" si="35"/>
        <v/>
      </c>
      <c r="S195" s="284"/>
      <c r="T195" s="284"/>
      <c r="U195" s="284"/>
      <c r="V195" s="285"/>
      <c r="W195" s="4" t="str">
        <f>IFERROR(VLOOKUP($X186&amp;"-"&amp;TEXT($A195,"mmm-aaaa"),Informes!$A:$P,COLUMN(Informes!K$1),FALSE), "")</f>
        <v/>
      </c>
      <c r="X195" s="34" t="str">
        <f>IFERROR(VLOOKUP($X186&amp;"-"&amp;TEXT($A195,"mmm-aaaa"),Informes!$A:$P,COLUMN(Informes!C$1),FALSE), "")</f>
        <v/>
      </c>
    </row>
    <row r="196" spans="1:24" ht="16.5" customHeight="1" x14ac:dyDescent="0.2">
      <c r="A196" s="34">
        <f t="shared" si="39"/>
        <v>45261</v>
      </c>
      <c r="B196" s="243" t="str">
        <f t="shared" si="36"/>
        <v>Diciembre</v>
      </c>
      <c r="C196" s="244"/>
      <c r="D196" s="244" t="str">
        <f t="shared" si="37"/>
        <v>Enero</v>
      </c>
      <c r="E196" s="244"/>
      <c r="F196" s="281" t="str">
        <f>IFERROR(IF(VLOOKUP($X186&amp;"-"&amp;TEXT($A196,"mmm-aaaa"),Informes!$A:$P,COLUMN(Informes!H$1),FALSE),"þ","¨"),"¨")</f>
        <v>¨</v>
      </c>
      <c r="G196" s="281"/>
      <c r="H196" s="281"/>
      <c r="I196" s="248" t="str">
        <f>IFERROR(IF(ISBLANK(
VLOOKUP($X186&amp;"-"&amp;TEXT($A196,"mmm-aaaa"),Informes!$A:$P,COLUMN(Informes!I$1),FALSE)), "",
VLOOKUP($X186&amp;"-"&amp;TEXT($A196,"mmm-aaaa"),Informes!$A:$P,COLUMN(Informes!I$1),FALSE)), "")</f>
        <v/>
      </c>
      <c r="J196" s="248"/>
      <c r="K196" s="248"/>
      <c r="L196" s="173" t="str">
        <f t="shared" si="38"/>
        <v>¨</v>
      </c>
      <c r="M196" s="248" t="str">
        <f>IFERROR(IF(OR($X196=$L$7,$X196=$K$5,$X196=$O$5,$X196=$T$5),IF(ISBLANK(
VLOOKUP($X186&amp;"-"&amp;TEXT($A196,"mmm-aaaa"),Informes!$A:$P,COLUMN(Informes!J$1),FALSE)), "",
VLOOKUP($X186&amp;"-"&amp;TEXT($A196,"mmm-aaaa"),Informes!$A:$P,COLUMN(Informes!J$1),FALSE)), ""), "")</f>
        <v/>
      </c>
      <c r="N196" s="248"/>
      <c r="O196" s="248"/>
      <c r="P196" s="248"/>
      <c r="Q196" s="248"/>
      <c r="R196" s="284" t="str">
        <f t="shared" si="35"/>
        <v/>
      </c>
      <c r="S196" s="284"/>
      <c r="T196" s="284"/>
      <c r="U196" s="284"/>
      <c r="V196" s="285"/>
      <c r="W196" s="4" t="str">
        <f>IFERROR(VLOOKUP($X186&amp;"-"&amp;TEXT($A196,"mmm-aaaa"),Informes!$A:$P,COLUMN(Informes!K$1),FALSE), "")</f>
        <v/>
      </c>
      <c r="X196" s="34" t="str">
        <f>IFERROR(VLOOKUP($X186&amp;"-"&amp;TEXT($A196,"mmm-aaaa"),Informes!$A:$P,COLUMN(Informes!C$1),FALSE), "")</f>
        <v/>
      </c>
    </row>
    <row r="197" spans="1:24" ht="16.5" customHeight="1" x14ac:dyDescent="0.2">
      <c r="A197" s="34">
        <f t="shared" si="39"/>
        <v>45292</v>
      </c>
      <c r="B197" s="243" t="str">
        <f t="shared" si="36"/>
        <v>Enero</v>
      </c>
      <c r="C197" s="244"/>
      <c r="D197" s="244" t="str">
        <f t="shared" si="37"/>
        <v>Enero</v>
      </c>
      <c r="E197" s="244"/>
      <c r="F197" s="281" t="str">
        <f>IFERROR(IF(VLOOKUP($X186&amp;"-"&amp;TEXT($A197,"mmm-aaaa"),Informes!$A:$P,COLUMN(Informes!H$1),FALSE),"þ","¨"),"¨")</f>
        <v>¨</v>
      </c>
      <c r="G197" s="281"/>
      <c r="H197" s="281"/>
      <c r="I197" s="248" t="str">
        <f>IFERROR(IF(ISBLANK(
VLOOKUP($X186&amp;"-"&amp;TEXT($A197,"mmm-aaaa"),Informes!$A:$P,COLUMN(Informes!I$1),FALSE)), "",
VLOOKUP($X186&amp;"-"&amp;TEXT($A197,"mmm-aaaa"),Informes!$A:$P,COLUMN(Informes!I$1),FALSE)), "")</f>
        <v/>
      </c>
      <c r="J197" s="248"/>
      <c r="K197" s="248"/>
      <c r="L197" s="173" t="str">
        <f t="shared" si="38"/>
        <v>¨</v>
      </c>
      <c r="M197" s="248" t="str">
        <f>IFERROR(IF(OR($X197=$L$7,$X197=$K$5,$X197=$O$5,$X197=$T$5),IF(ISBLANK(
VLOOKUP($X186&amp;"-"&amp;TEXT($A197,"mmm-aaaa"),Informes!$A:$P,COLUMN(Informes!J$1),FALSE)), "",
VLOOKUP($X186&amp;"-"&amp;TEXT($A197,"mmm-aaaa"),Informes!$A:$P,COLUMN(Informes!J$1),FALSE)), ""), "")</f>
        <v/>
      </c>
      <c r="N197" s="248"/>
      <c r="O197" s="248"/>
      <c r="P197" s="248"/>
      <c r="Q197" s="248"/>
      <c r="R197" s="284" t="str">
        <f t="shared" si="35"/>
        <v/>
      </c>
      <c r="S197" s="284"/>
      <c r="T197" s="284"/>
      <c r="U197" s="284"/>
      <c r="V197" s="285"/>
      <c r="W197" s="4" t="str">
        <f>IFERROR(VLOOKUP($X186&amp;"-"&amp;TEXT($A197,"mmm-aaaa"),Informes!$A:$P,COLUMN(Informes!K$1),FALSE), "")</f>
        <v/>
      </c>
      <c r="X197" s="34" t="str">
        <f>IFERROR(VLOOKUP($X186&amp;"-"&amp;TEXT($A197,"mmm-aaaa"),Informes!$A:$P,COLUMN(Informes!C$1),FALSE), "")</f>
        <v/>
      </c>
    </row>
    <row r="198" spans="1:24" ht="16.5" customHeight="1" x14ac:dyDescent="0.2">
      <c r="A198" s="34">
        <f t="shared" si="39"/>
        <v>45323</v>
      </c>
      <c r="B198" s="243" t="str">
        <f t="shared" si="36"/>
        <v>Febrero</v>
      </c>
      <c r="C198" s="244"/>
      <c r="D198" s="244" t="str">
        <f t="shared" si="37"/>
        <v>Enero</v>
      </c>
      <c r="E198" s="244"/>
      <c r="F198" s="281" t="str">
        <f>IFERROR(IF(VLOOKUP($X186&amp;"-"&amp;TEXT($A198,"mmm-aaaa"),Informes!$A:$P,COLUMN(Informes!H$1),FALSE),"þ","¨"),"¨")</f>
        <v>¨</v>
      </c>
      <c r="G198" s="281"/>
      <c r="H198" s="281"/>
      <c r="I198" s="248" t="str">
        <f>IFERROR(IF(ISBLANK(
VLOOKUP($X186&amp;"-"&amp;TEXT($A198,"mmm-aaaa"),Informes!$A:$P,COLUMN(Informes!I$1),FALSE)), "",
VLOOKUP($X186&amp;"-"&amp;TEXT($A198,"mmm-aaaa"),Informes!$A:$P,COLUMN(Informes!I$1),FALSE)), "")</f>
        <v/>
      </c>
      <c r="J198" s="248"/>
      <c r="K198" s="248"/>
      <c r="L198" s="173" t="str">
        <f t="shared" si="38"/>
        <v>¨</v>
      </c>
      <c r="M198" s="248" t="str">
        <f>IFERROR(IF(OR($X198=$L$7,$X198=$K$5,$X198=$O$5,$X198=$T$5),IF(ISBLANK(
VLOOKUP($X186&amp;"-"&amp;TEXT($A198,"mmm-aaaa"),Informes!$A:$P,COLUMN(Informes!J$1),FALSE)), "",
VLOOKUP($X186&amp;"-"&amp;TEXT($A198,"mmm-aaaa"),Informes!$A:$P,COLUMN(Informes!J$1),FALSE)), ""), "")</f>
        <v/>
      </c>
      <c r="N198" s="248"/>
      <c r="O198" s="248"/>
      <c r="P198" s="248"/>
      <c r="Q198" s="248"/>
      <c r="R198" s="284" t="str">
        <f t="shared" si="35"/>
        <v/>
      </c>
      <c r="S198" s="284"/>
      <c r="T198" s="284"/>
      <c r="U198" s="284"/>
      <c r="V198" s="285"/>
      <c r="W198" s="4" t="str">
        <f>IFERROR(VLOOKUP($X186&amp;"-"&amp;TEXT($A198,"mmm-aaaa"),Informes!$A:$P,COLUMN(Informes!K$1),FALSE), "")</f>
        <v/>
      </c>
      <c r="X198" s="34" t="str">
        <f>IFERROR(VLOOKUP($X186&amp;"-"&amp;TEXT($A198,"mmm-aaaa"),Informes!$A:$P,COLUMN(Informes!C$1),FALSE), "")</f>
        <v/>
      </c>
    </row>
    <row r="199" spans="1:24" ht="16.5" customHeight="1" x14ac:dyDescent="0.2">
      <c r="A199" s="34">
        <f t="shared" si="39"/>
        <v>45352</v>
      </c>
      <c r="B199" s="243" t="str">
        <f t="shared" si="36"/>
        <v>Marzo</v>
      </c>
      <c r="C199" s="244"/>
      <c r="D199" s="244" t="str">
        <f t="shared" si="37"/>
        <v>Enero</v>
      </c>
      <c r="E199" s="244"/>
      <c r="F199" s="281" t="str">
        <f>IFERROR(IF(VLOOKUP($X186&amp;"-"&amp;TEXT($A199,"mmm-aaaa"),Informes!$A:$P,COLUMN(Informes!H$1),FALSE),"þ","¨"),"¨")</f>
        <v>¨</v>
      </c>
      <c r="G199" s="281"/>
      <c r="H199" s="281"/>
      <c r="I199" s="248" t="str">
        <f>IFERROR(IF(ISBLANK(
VLOOKUP($X186&amp;"-"&amp;TEXT($A199,"mmm-aaaa"),Informes!$A:$P,COLUMN(Informes!I$1),FALSE)), "",
VLOOKUP($X186&amp;"-"&amp;TEXT($A199,"mmm-aaaa"),Informes!$A:$P,COLUMN(Informes!I$1),FALSE)), "")</f>
        <v/>
      </c>
      <c r="J199" s="248"/>
      <c r="K199" s="248"/>
      <c r="L199" s="173" t="str">
        <f t="shared" si="38"/>
        <v>¨</v>
      </c>
      <c r="M199" s="248" t="str">
        <f>IFERROR(IF(OR($X199=$L$7,$X199=$K$5,$X199=$O$5,$X199=$T$5),IF(ISBLANK(
VLOOKUP($X186&amp;"-"&amp;TEXT($A199,"mmm-aaaa"),Informes!$A:$P,COLUMN(Informes!J$1),FALSE)), "",
VLOOKUP($X186&amp;"-"&amp;TEXT($A199,"mmm-aaaa"),Informes!$A:$P,COLUMN(Informes!J$1),FALSE)), ""), "")</f>
        <v/>
      </c>
      <c r="N199" s="248"/>
      <c r="O199" s="248"/>
      <c r="P199" s="248"/>
      <c r="Q199" s="248"/>
      <c r="R199" s="284" t="str">
        <f t="shared" si="35"/>
        <v/>
      </c>
      <c r="S199" s="284"/>
      <c r="T199" s="284"/>
      <c r="U199" s="284"/>
      <c r="V199" s="285"/>
      <c r="W199" s="4" t="str">
        <f>IFERROR(VLOOKUP($X186&amp;"-"&amp;TEXT($A199,"mmm-aaaa"),Informes!$A:$P,COLUMN(Informes!K$1),FALSE), "")</f>
        <v/>
      </c>
      <c r="X199" s="34" t="str">
        <f>IFERROR(VLOOKUP($X186&amp;"-"&amp;TEXT($A199,"mmm-aaaa"),Informes!$A:$P,COLUMN(Informes!C$1),FALSE), "")</f>
        <v/>
      </c>
    </row>
    <row r="200" spans="1:24" ht="16.5" customHeight="1" x14ac:dyDescent="0.2">
      <c r="A200" s="34">
        <f t="shared" si="39"/>
        <v>45383</v>
      </c>
      <c r="B200" s="243" t="str">
        <f t="shared" si="36"/>
        <v>Abril</v>
      </c>
      <c r="C200" s="244"/>
      <c r="D200" s="244" t="str">
        <f t="shared" si="37"/>
        <v>Enero</v>
      </c>
      <c r="E200" s="244"/>
      <c r="F200" s="281" t="str">
        <f>IFERROR(IF(VLOOKUP($X186&amp;"-"&amp;TEXT($A200,"mmm-aaaa"),Informes!$A:$P,COLUMN(Informes!H$1),FALSE),"þ","¨"),"¨")</f>
        <v>¨</v>
      </c>
      <c r="G200" s="281"/>
      <c r="H200" s="281"/>
      <c r="I200" s="248" t="str">
        <f>IFERROR(IF(ISBLANK(
VLOOKUP($X186&amp;"-"&amp;TEXT($A200,"mmm-aaaa"),Informes!$A:$P,COLUMN(Informes!I$1),FALSE)), "",
VLOOKUP($X186&amp;"-"&amp;TEXT($A200,"mmm-aaaa"),Informes!$A:$P,COLUMN(Informes!I$1),FALSE)), "")</f>
        <v/>
      </c>
      <c r="J200" s="248"/>
      <c r="K200" s="248"/>
      <c r="L200" s="173" t="str">
        <f t="shared" si="38"/>
        <v>¨</v>
      </c>
      <c r="M200" s="248" t="str">
        <f>IFERROR(IF(OR($X200=$L$7,$X200=$K$5,$X200=$O$5,$X200=$T$5),IF(ISBLANK(
VLOOKUP($X186&amp;"-"&amp;TEXT($A200,"mmm-aaaa"),Informes!$A:$P,COLUMN(Informes!J$1),FALSE)), "",
VLOOKUP($X186&amp;"-"&amp;TEXT($A200,"mmm-aaaa"),Informes!$A:$P,COLUMN(Informes!J$1),FALSE)), ""), "")</f>
        <v/>
      </c>
      <c r="N200" s="248"/>
      <c r="O200" s="248"/>
      <c r="P200" s="248"/>
      <c r="Q200" s="248"/>
      <c r="R200" s="284" t="str">
        <f t="shared" si="35"/>
        <v/>
      </c>
      <c r="S200" s="284"/>
      <c r="T200" s="284"/>
      <c r="U200" s="284"/>
      <c r="V200" s="285"/>
      <c r="W200" s="4" t="str">
        <f>IFERROR(VLOOKUP($X186&amp;"-"&amp;TEXT($A200,"mmm-aaaa"),Informes!$A:$P,COLUMN(Informes!K$1),FALSE), "")</f>
        <v/>
      </c>
      <c r="X200" s="34" t="str">
        <f>IFERROR(VLOOKUP($X186&amp;"-"&amp;TEXT($A200,"mmm-aaaa"),Informes!$A:$P,COLUMN(Informes!C$1),FALSE), "")</f>
        <v/>
      </c>
    </row>
    <row r="201" spans="1:24" ht="16.5" customHeight="1" x14ac:dyDescent="0.2">
      <c r="A201" s="34">
        <f t="shared" si="39"/>
        <v>45413</v>
      </c>
      <c r="B201" s="243" t="str">
        <f t="shared" si="36"/>
        <v>Mayo</v>
      </c>
      <c r="C201" s="244"/>
      <c r="D201" s="244" t="str">
        <f t="shared" si="37"/>
        <v>Enero</v>
      </c>
      <c r="E201" s="244"/>
      <c r="F201" s="281" t="str">
        <f>IFERROR(IF(VLOOKUP($X186&amp;"-"&amp;TEXT($A201,"mmm-aaaa"),Informes!$A:$P,COLUMN(Informes!H$1),FALSE),"þ","¨"),"¨")</f>
        <v>¨</v>
      </c>
      <c r="G201" s="281"/>
      <c r="H201" s="281"/>
      <c r="I201" s="248" t="str">
        <f>IFERROR(IF(ISBLANK(
VLOOKUP($X186&amp;"-"&amp;TEXT($A201,"mmm-aaaa"),Informes!$A:$P,COLUMN(Informes!I$1),FALSE)), "",
VLOOKUP($X186&amp;"-"&amp;TEXT($A201,"mmm-aaaa"),Informes!$A:$P,COLUMN(Informes!I$1),FALSE)), "")</f>
        <v/>
      </c>
      <c r="J201" s="248"/>
      <c r="K201" s="248"/>
      <c r="L201" s="173" t="str">
        <f t="shared" si="38"/>
        <v>¨</v>
      </c>
      <c r="M201" s="248" t="str">
        <f>IFERROR(IF(OR($X201=$L$7,$X201=$K$5,$X201=$O$5,$X201=$T$5),IF(ISBLANK(
VLOOKUP($X186&amp;"-"&amp;TEXT($A201,"mmm-aaaa"),Informes!$A:$P,COLUMN(Informes!J$1),FALSE)), "",
VLOOKUP($X186&amp;"-"&amp;TEXT($A201,"mmm-aaaa"),Informes!$A:$P,COLUMN(Informes!J$1),FALSE)), ""), "")</f>
        <v/>
      </c>
      <c r="N201" s="248"/>
      <c r="O201" s="248"/>
      <c r="P201" s="248"/>
      <c r="Q201" s="248"/>
      <c r="R201" s="284" t="str">
        <f t="shared" si="35"/>
        <v/>
      </c>
      <c r="S201" s="284"/>
      <c r="T201" s="284"/>
      <c r="U201" s="284"/>
      <c r="V201" s="285"/>
      <c r="W201" s="4" t="str">
        <f>IFERROR(VLOOKUP($X186&amp;"-"&amp;TEXT($A201,"mmm-aaaa"),Informes!$A:$P,COLUMN(Informes!K$1),FALSE), "")</f>
        <v/>
      </c>
      <c r="X201" s="34" t="str">
        <f>IFERROR(VLOOKUP($X186&amp;"-"&amp;TEXT($A201,"mmm-aaaa"),Informes!$A:$P,COLUMN(Informes!C$1),FALSE), "")</f>
        <v/>
      </c>
    </row>
    <row r="202" spans="1:24" ht="16.5" customHeight="1" x14ac:dyDescent="0.2">
      <c r="A202" s="34">
        <f t="shared" si="39"/>
        <v>45444</v>
      </c>
      <c r="B202" s="243" t="str">
        <f t="shared" si="36"/>
        <v>Junio</v>
      </c>
      <c r="C202" s="244"/>
      <c r="D202" s="244" t="str">
        <f t="shared" si="37"/>
        <v>Enero</v>
      </c>
      <c r="E202" s="244"/>
      <c r="F202" s="281" t="str">
        <f>IFERROR(IF(VLOOKUP($X186&amp;"-"&amp;TEXT($A202,"mmm-aaaa"),Informes!$A:$P,COLUMN(Informes!H$1),FALSE),"þ","¨"),"¨")</f>
        <v>¨</v>
      </c>
      <c r="G202" s="281"/>
      <c r="H202" s="281"/>
      <c r="I202" s="248" t="str">
        <f>IFERROR(IF(ISBLANK(
VLOOKUP($X186&amp;"-"&amp;TEXT($A202,"mmm-aaaa"),Informes!$A:$P,COLUMN(Informes!I$1),FALSE)), "",
VLOOKUP($X186&amp;"-"&amp;TEXT($A202,"mmm-aaaa"),Informes!$A:$P,COLUMN(Informes!I$1),FALSE)), "")</f>
        <v/>
      </c>
      <c r="J202" s="248"/>
      <c r="K202" s="248"/>
      <c r="L202" s="173" t="str">
        <f t="shared" si="38"/>
        <v>¨</v>
      </c>
      <c r="M202" s="248" t="str">
        <f>IFERROR(IF(OR($X202=$L$7,$X202=$K$5,$X202=$O$5,$X202=$T$5),IF(ISBLANK(
VLOOKUP($X186&amp;"-"&amp;TEXT($A202,"mmm-aaaa"),Informes!$A:$P,COLUMN(Informes!J$1),FALSE)), "",
VLOOKUP($X186&amp;"-"&amp;TEXT($A202,"mmm-aaaa"),Informes!$A:$P,COLUMN(Informes!J$1),FALSE)), ""), "")</f>
        <v/>
      </c>
      <c r="N202" s="248"/>
      <c r="O202" s="248"/>
      <c r="P202" s="248"/>
      <c r="Q202" s="248"/>
      <c r="R202" s="284" t="str">
        <f t="shared" si="35"/>
        <v/>
      </c>
      <c r="S202" s="284"/>
      <c r="T202" s="284"/>
      <c r="U202" s="284"/>
      <c r="V202" s="285"/>
      <c r="W202" s="4" t="str">
        <f>IFERROR(VLOOKUP($X186&amp;"-"&amp;TEXT($A202,"mmm-aaaa"),Informes!$A:$P,COLUMN(Informes!K$1),FALSE), "")</f>
        <v/>
      </c>
      <c r="X202" s="34" t="str">
        <f>IFERROR(VLOOKUP($X186&amp;"-"&amp;TEXT($A202,"mmm-aaaa"),Informes!$A:$P,COLUMN(Informes!C$1),FALSE), "")</f>
        <v/>
      </c>
    </row>
    <row r="203" spans="1:24" ht="16.5" customHeight="1" x14ac:dyDescent="0.2">
      <c r="A203" s="34">
        <f t="shared" si="39"/>
        <v>45474</v>
      </c>
      <c r="B203" s="243" t="str">
        <f t="shared" si="36"/>
        <v>Julio</v>
      </c>
      <c r="C203" s="244"/>
      <c r="D203" s="244" t="str">
        <f t="shared" si="37"/>
        <v>Enero</v>
      </c>
      <c r="E203" s="244"/>
      <c r="F203" s="281" t="str">
        <f>IFERROR(IF(VLOOKUP($X186&amp;"-"&amp;TEXT($A203,"mmm-aaaa"),Informes!$A:$P,COLUMN(Informes!H$1),FALSE),"þ","¨"),"¨")</f>
        <v>¨</v>
      </c>
      <c r="G203" s="281"/>
      <c r="H203" s="281"/>
      <c r="I203" s="248" t="str">
        <f>IFERROR(IF(ISBLANK(
VLOOKUP($X186&amp;"-"&amp;TEXT($A203,"mmm-aaaa"),Informes!$A:$P,COLUMN(Informes!I$1),FALSE)), "",
VLOOKUP($X186&amp;"-"&amp;TEXT($A203,"mmm-aaaa"),Informes!$A:$P,COLUMN(Informes!I$1),FALSE)), "")</f>
        <v/>
      </c>
      <c r="J203" s="248"/>
      <c r="K203" s="248"/>
      <c r="L203" s="173" t="str">
        <f t="shared" si="38"/>
        <v>¨</v>
      </c>
      <c r="M203" s="248" t="str">
        <f>IFERROR(IF(OR($X203=$L$7,$X203=$K$5,$X203=$O$5,$X203=$T$5),IF(ISBLANK(
VLOOKUP($X186&amp;"-"&amp;TEXT($A203,"mmm-aaaa"),Informes!$A:$P,COLUMN(Informes!J$1),FALSE)), "",
VLOOKUP($X186&amp;"-"&amp;TEXT($A203,"mmm-aaaa"),Informes!$A:$P,COLUMN(Informes!J$1),FALSE)), ""), "")</f>
        <v/>
      </c>
      <c r="N203" s="248"/>
      <c r="O203" s="248"/>
      <c r="P203" s="248"/>
      <c r="Q203" s="248"/>
      <c r="R203" s="284" t="str">
        <f t="shared" si="35"/>
        <v/>
      </c>
      <c r="S203" s="284"/>
      <c r="T203" s="284"/>
      <c r="U203" s="284"/>
      <c r="V203" s="285"/>
      <c r="W203" s="4" t="str">
        <f>IFERROR(VLOOKUP($X186&amp;"-"&amp;TEXT($A203,"mmm-aaaa"),Informes!$A:$P,COLUMN(Informes!K$1),FALSE), "")</f>
        <v/>
      </c>
      <c r="X203" s="34" t="str">
        <f>IFERROR(VLOOKUP($X186&amp;"-"&amp;TEXT($A203,"mmm-aaaa"),Informes!$A:$P,COLUMN(Informes!C$1),FALSE), "")</f>
        <v/>
      </c>
    </row>
    <row r="204" spans="1:24" ht="16.5" customHeight="1" thickBot="1" x14ac:dyDescent="0.25">
      <c r="A204" s="34">
        <f t="shared" si="39"/>
        <v>45505</v>
      </c>
      <c r="B204" s="264" t="str">
        <f t="shared" si="36"/>
        <v>Agosto</v>
      </c>
      <c r="C204" s="265"/>
      <c r="D204" s="265" t="str">
        <f t="shared" si="37"/>
        <v>Enero</v>
      </c>
      <c r="E204" s="265"/>
      <c r="F204" s="280" t="str">
        <f>IFERROR(IF(VLOOKUP($X186&amp;"-"&amp;TEXT($A204,"mmm-aaaa"),Informes!$A:$P,COLUMN(Informes!H$1),FALSE),"þ","¨"),"¨")</f>
        <v>¨</v>
      </c>
      <c r="G204" s="280"/>
      <c r="H204" s="280"/>
      <c r="I204" s="269" t="str">
        <f>IFERROR(IF(ISBLANK(
VLOOKUP($X186&amp;"-"&amp;TEXT($A204,"mmm-aaaa"),Informes!$A:$P,COLUMN(Informes!I$1),FALSE)), "",
VLOOKUP($X186&amp;"-"&amp;TEXT($A204,"mmm-aaaa"),Informes!$A:$P,COLUMN(Informes!I$1),FALSE)), "")</f>
        <v/>
      </c>
      <c r="J204" s="269"/>
      <c r="K204" s="269"/>
      <c r="L204" s="172" t="str">
        <f t="shared" si="38"/>
        <v>¨</v>
      </c>
      <c r="M204" s="269" t="str">
        <f>IFERROR(IF(OR($X204=$L$7,$X204=$K$5,$X204=$O$5,$X204=$T$5),IF(ISBLANK(
VLOOKUP($X186&amp;"-"&amp;TEXT($A204,"mmm-aaaa"),Informes!$A:$P,COLUMN(Informes!J$1),FALSE)), "",
VLOOKUP($X186&amp;"-"&amp;TEXT($A204,"mmm-aaaa"),Informes!$A:$P,COLUMN(Informes!J$1),FALSE)), ""), "")</f>
        <v/>
      </c>
      <c r="N204" s="269"/>
      <c r="O204" s="269"/>
      <c r="P204" s="269"/>
      <c r="Q204" s="269"/>
      <c r="R204" s="282" t="str">
        <f t="shared" si="35"/>
        <v/>
      </c>
      <c r="S204" s="282"/>
      <c r="T204" s="282"/>
      <c r="U204" s="282"/>
      <c r="V204" s="283"/>
      <c r="W204" s="4" t="str">
        <f>IFERROR(VLOOKUP($X186&amp;"-"&amp;TEXT($A204,"mmm-aaaa"),Informes!$A:$P,COLUMN(Informes!K$1),FALSE), "")</f>
        <v/>
      </c>
      <c r="X204" s="34" t="str">
        <f>IFERROR(VLOOKUP($X186&amp;"-"&amp;TEXT($A204,"mmm-aaaa"),Informes!$A:$P,COLUMN(Informes!C$1),FALSE), "")</f>
        <v/>
      </c>
    </row>
    <row r="205" spans="1:24" ht="16.5" customHeight="1" thickBot="1" x14ac:dyDescent="0.3">
      <c r="D205" s="124"/>
      <c r="E205" s="124"/>
      <c r="F205" s="129"/>
      <c r="G205" s="124" t="str">
        <f>IF(SUM(F193:F204)=0,"",SUM(F193:F204))</f>
        <v/>
      </c>
      <c r="H205" s="124"/>
      <c r="I205" s="124"/>
      <c r="J205" s="130"/>
      <c r="K205" s="124"/>
      <c r="L205" s="131" t="s">
        <v>107</v>
      </c>
      <c r="M205" s="272" t="str">
        <f>IF(SUM(M193:M204)=0,"",SUM(M193:M204))</f>
        <v/>
      </c>
      <c r="N205" s="273"/>
      <c r="O205" s="273"/>
      <c r="P205" s="273"/>
      <c r="Q205" s="274"/>
      <c r="R205" s="275"/>
      <c r="S205" s="276"/>
      <c r="T205" s="276"/>
      <c r="U205" s="276"/>
      <c r="V205" s="277"/>
      <c r="W205" s="4"/>
      <c r="X205" s="4"/>
    </row>
    <row r="206" spans="1:24" ht="16.5" customHeight="1" x14ac:dyDescent="0.2">
      <c r="W206" s="4"/>
      <c r="X206" s="4"/>
    </row>
    <row r="207" spans="1:24" ht="279.75" customHeight="1" x14ac:dyDescent="0.15">
      <c r="B207" s="11"/>
      <c r="C207" s="132" t="s">
        <v>136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 spans="1:24" ht="24" customHeight="1" x14ac:dyDescent="0.2">
      <c r="A208" s="35"/>
      <c r="B208" s="256" t="s">
        <v>127</v>
      </c>
      <c r="C208" s="256"/>
      <c r="D208" s="256"/>
      <c r="E208" s="256"/>
      <c r="F208" s="256"/>
      <c r="G208" s="256"/>
      <c r="H208" s="256"/>
      <c r="I208" s="256"/>
      <c r="J208" s="256"/>
      <c r="K208" s="256"/>
      <c r="L208" s="256"/>
      <c r="M208" s="256"/>
      <c r="N208" s="256"/>
      <c r="O208" s="256"/>
      <c r="P208" s="256"/>
      <c r="Q208" s="256"/>
      <c r="R208" s="256"/>
      <c r="S208" s="256"/>
      <c r="T208" s="256"/>
      <c r="U208" s="256"/>
      <c r="V208" s="256"/>
      <c r="X208" s="2"/>
    </row>
    <row r="209" spans="1:24" ht="15" customHeight="1" x14ac:dyDescent="0.2">
      <c r="A209" s="35"/>
      <c r="B209" s="120" t="s">
        <v>128</v>
      </c>
      <c r="D209" s="123" t="e">
        <f>D186</f>
        <v>#REF!</v>
      </c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5"/>
      <c r="X209" s="154" t="e">
        <f>X186</f>
        <v>#REF!</v>
      </c>
    </row>
    <row r="210" spans="1:24" ht="17.25" x14ac:dyDescent="0.2">
      <c r="B210" s="120" t="s">
        <v>129</v>
      </c>
      <c r="D210" s="121"/>
      <c r="E210" s="121"/>
      <c r="F210" s="7"/>
      <c r="G210" s="7"/>
      <c r="H210" s="257" t="e">
        <f>H187</f>
        <v>#REF!</v>
      </c>
      <c r="I210" s="257"/>
      <c r="J210" s="257"/>
      <c r="K210" s="257"/>
      <c r="L210" s="257"/>
      <c r="M210" s="257"/>
      <c r="N210" s="257"/>
      <c r="O210" s="257"/>
      <c r="P210" s="127" t="e">
        <f>P187</f>
        <v>#REF!</v>
      </c>
      <c r="Q210" s="120" t="s">
        <v>75</v>
      </c>
      <c r="S210" s="12"/>
      <c r="T210" s="13"/>
      <c r="U210" s="127" t="e">
        <f>U187</f>
        <v>#REF!</v>
      </c>
      <c r="V210" s="120" t="s">
        <v>79</v>
      </c>
      <c r="W210" s="12"/>
      <c r="X210" s="6"/>
    </row>
    <row r="211" spans="1:24" ht="17.25" x14ac:dyDescent="0.2">
      <c r="B211" s="120" t="s">
        <v>130</v>
      </c>
      <c r="D211" s="122"/>
      <c r="E211" s="122"/>
      <c r="F211" s="7"/>
      <c r="G211" s="258" t="e">
        <f>G188</f>
        <v>#REF!</v>
      </c>
      <c r="H211" s="258"/>
      <c r="I211" s="258"/>
      <c r="J211" s="258"/>
      <c r="K211" s="258"/>
      <c r="L211" s="258"/>
      <c r="M211" s="258"/>
      <c r="N211" s="258"/>
      <c r="O211" s="258"/>
      <c r="P211" s="128" t="s">
        <v>137</v>
      </c>
      <c r="Q211" s="120" t="s">
        <v>131</v>
      </c>
      <c r="S211" s="12"/>
      <c r="T211" s="12"/>
      <c r="U211" s="128" t="s">
        <v>138</v>
      </c>
      <c r="V211" s="120" t="s">
        <v>61</v>
      </c>
      <c r="W211" s="12"/>
      <c r="X211" s="6"/>
    </row>
    <row r="212" spans="1:24" ht="28.5" customHeight="1" x14ac:dyDescent="0.2">
      <c r="B212" s="127" t="e">
        <f>B189</f>
        <v>#REF!</v>
      </c>
      <c r="C212" s="125" t="s">
        <v>76</v>
      </c>
      <c r="D212" s="127" t="e">
        <f>D189</f>
        <v>#REF!</v>
      </c>
      <c r="E212" s="125" t="s">
        <v>81</v>
      </c>
      <c r="F212" s="7"/>
      <c r="G212" s="7"/>
      <c r="H212" s="5"/>
      <c r="I212" s="10"/>
      <c r="J212" s="127" t="e">
        <f>J189</f>
        <v>#REF!</v>
      </c>
      <c r="K212" s="125" t="s">
        <v>77</v>
      </c>
      <c r="L212" s="5"/>
      <c r="M212" s="5"/>
      <c r="N212" s="127" t="e">
        <f>N189</f>
        <v>#REF!</v>
      </c>
      <c r="O212" s="125" t="s">
        <v>132</v>
      </c>
      <c r="P212" s="126"/>
      <c r="Q212" s="126"/>
      <c r="R212" s="9"/>
      <c r="S212" s="127" t="e">
        <f>S189</f>
        <v>#REF!</v>
      </c>
      <c r="T212" s="259" t="s">
        <v>133</v>
      </c>
      <c r="U212" s="259"/>
      <c r="V212" s="259"/>
      <c r="W212" s="13"/>
      <c r="X212" s="6"/>
    </row>
    <row r="213" spans="1:24" ht="4.5" customHeight="1" thickBot="1" x14ac:dyDescent="0.25">
      <c r="B213" s="8"/>
      <c r="C213" s="7"/>
      <c r="D213" s="8"/>
      <c r="E213" s="7"/>
      <c r="F213" s="7"/>
      <c r="G213" s="7"/>
      <c r="H213" s="5"/>
      <c r="I213" s="10"/>
      <c r="J213" s="8"/>
      <c r="K213" s="5"/>
      <c r="L213" s="5"/>
      <c r="M213" s="5"/>
      <c r="N213" s="7"/>
      <c r="O213" s="5"/>
      <c r="P213" s="8"/>
      <c r="Q213" s="8"/>
      <c r="R213" s="9"/>
      <c r="S213" s="9"/>
      <c r="T213" s="7"/>
      <c r="U213" s="8"/>
      <c r="V213" s="9"/>
      <c r="W213" s="9"/>
      <c r="X213" s="6"/>
    </row>
    <row r="214" spans="1:24" ht="27" customHeight="1" x14ac:dyDescent="0.25">
      <c r="B214" s="260" t="s">
        <v>17</v>
      </c>
      <c r="C214" s="261"/>
      <c r="D214" s="261"/>
      <c r="E214" s="261"/>
      <c r="F214" s="262" t="s">
        <v>134</v>
      </c>
      <c r="G214" s="262"/>
      <c r="H214" s="262"/>
      <c r="I214" s="262" t="s">
        <v>12</v>
      </c>
      <c r="J214" s="262"/>
      <c r="K214" s="262"/>
      <c r="L214" s="262" t="s">
        <v>105</v>
      </c>
      <c r="M214" s="236" t="s">
        <v>135</v>
      </c>
      <c r="N214" s="236"/>
      <c r="O214" s="236"/>
      <c r="P214" s="236"/>
      <c r="Q214" s="236"/>
      <c r="R214" s="236" t="s">
        <v>101</v>
      </c>
      <c r="S214" s="236"/>
      <c r="T214" s="236"/>
      <c r="U214" s="236"/>
      <c r="V214" s="237"/>
      <c r="W214" s="14"/>
      <c r="X214" s="3"/>
    </row>
    <row r="215" spans="1:24" ht="27.75" customHeight="1" x14ac:dyDescent="0.2">
      <c r="B215" s="240">
        <f>EDATE(B192,12)</f>
        <v>45658</v>
      </c>
      <c r="C215" s="241"/>
      <c r="D215" s="241"/>
      <c r="E215" s="242"/>
      <c r="F215" s="263"/>
      <c r="G215" s="263"/>
      <c r="H215" s="263"/>
      <c r="I215" s="263"/>
      <c r="J215" s="263"/>
      <c r="K215" s="263"/>
      <c r="L215" s="263"/>
      <c r="M215" s="238"/>
      <c r="N215" s="238"/>
      <c r="O215" s="238"/>
      <c r="P215" s="238"/>
      <c r="Q215" s="238"/>
      <c r="R215" s="238"/>
      <c r="S215" s="238"/>
      <c r="T215" s="238"/>
      <c r="U215" s="238"/>
      <c r="V215" s="239"/>
      <c r="W215" s="14"/>
      <c r="X215" s="3"/>
    </row>
    <row r="216" spans="1:24" ht="16.5" customHeight="1" x14ac:dyDescent="0.2">
      <c r="A216" s="34">
        <f>EDATE(B215,-4)</f>
        <v>45536</v>
      </c>
      <c r="B216" s="243" t="str">
        <f>PROPER(TEXT(A216, "mmmm"))</f>
        <v>Septiembre</v>
      </c>
      <c r="C216" s="244"/>
      <c r="D216" s="244"/>
      <c r="E216" s="244"/>
      <c r="F216" s="281" t="str">
        <f>IFERROR(IF(VLOOKUP($X186&amp;"-"&amp;TEXT($A216,"mmm-aaaa"),Informes!$A:$P,COLUMN(Informes!H$1),FALSE),"þ","¨"),"¨")</f>
        <v>¨</v>
      </c>
      <c r="G216" s="281"/>
      <c r="H216" s="281"/>
      <c r="I216" s="248" t="str">
        <f>IFERROR(IF(ISBLANK(
VLOOKUP($X209&amp;"-"&amp;TEXT($A216,"mmm-aaaa"),Informes!$A:$P,COLUMN(Informes!I$1),FALSE)), "",
VLOOKUP($X209&amp;"-"&amp;TEXT($A216,"mmm-aaaa"),Informes!$A:$P,COLUMN(Informes!I$1),FALSE)), "")</f>
        <v/>
      </c>
      <c r="J216" s="248"/>
      <c r="K216" s="248"/>
      <c r="L216" s="173" t="str">
        <f>IFERROR(IF($X216=$L$7,"þ","¨"),"¨")</f>
        <v>¨</v>
      </c>
      <c r="M216" s="248" t="str">
        <f>IFERROR(IF(OR($X216=$L$7,$X216=$K$5,$X216=$O$5,$X216=$T$5),IF(ISBLANK(
VLOOKUP($X186&amp;"-"&amp;TEXT($A216,"mmm-aaaa"),Informes!$A:$P,COLUMN(Informes!J$1),FALSE)), "",
VLOOKUP($X186&amp;"-"&amp;TEXT($A216,"mmm-aaaa"),Informes!$A:$P,COLUMN(Informes!J$1),FALSE)), ""), "")</f>
        <v/>
      </c>
      <c r="N216" s="248"/>
      <c r="O216" s="248"/>
      <c r="P216" s="248"/>
      <c r="Q216" s="248"/>
      <c r="R216" s="284" t="str">
        <f t="shared" ref="R216:R227" si="40">IF(W216=0, "", W216)</f>
        <v/>
      </c>
      <c r="S216" s="284"/>
      <c r="T216" s="284"/>
      <c r="U216" s="284"/>
      <c r="V216" s="285"/>
      <c r="W216" s="4" t="str">
        <f>IFERROR(VLOOKUP($X209&amp;"-"&amp;TEXT($A216,"mmm-aaaa"),Informes!$A:$P,COLUMN(Informes!K$1),FALSE), "")</f>
        <v/>
      </c>
      <c r="X216" s="34" t="str">
        <f>IFERROR(VLOOKUP($X186&amp;"-"&amp;TEXT($A216,"mmm-aaaa"),Informes!$A:$P,COLUMN(Informes!C$1),FALSE), "")</f>
        <v/>
      </c>
    </row>
    <row r="217" spans="1:24" ht="16.5" customHeight="1" x14ac:dyDescent="0.2">
      <c r="A217" s="34">
        <f>EDATE(A216,1)</f>
        <v>45566</v>
      </c>
      <c r="B217" s="243" t="str">
        <f t="shared" ref="B217:B227" si="41">PROPER(TEXT(A217, "mmmm"))</f>
        <v>Octubre</v>
      </c>
      <c r="C217" s="244"/>
      <c r="D217" s="244"/>
      <c r="E217" s="244"/>
      <c r="F217" s="281" t="str">
        <f>IFERROR(IF(VLOOKUP($X186&amp;"-"&amp;TEXT($A217,"mmm-aaaa"),Informes!$A:$P,COLUMN(Informes!H$1),FALSE),"þ","¨"),"¨")</f>
        <v>¨</v>
      </c>
      <c r="G217" s="281"/>
      <c r="H217" s="281"/>
      <c r="I217" s="248" t="str">
        <f>IFERROR(IF(ISBLANK(
VLOOKUP($X209&amp;"-"&amp;TEXT($A217,"mmm-aaaa"),Informes!$A:$P,COLUMN(Informes!I$1),FALSE)), "",
VLOOKUP($X209&amp;"-"&amp;TEXT($A217,"mmm-aaaa"),Informes!$A:$P,COLUMN(Informes!I$1),FALSE)), "")</f>
        <v/>
      </c>
      <c r="J217" s="248"/>
      <c r="K217" s="248"/>
      <c r="L217" s="173" t="str">
        <f t="shared" ref="L217:L227" si="42">IFERROR(IF($X217=$L$7,"þ","¨"),"¨")</f>
        <v>¨</v>
      </c>
      <c r="M217" s="248" t="str">
        <f>IFERROR(IF(OR($X217=$L$7,$X217=$K$5,$X217=$O$5,$X217=$T$5),IF(ISBLANK(
VLOOKUP($X186&amp;"-"&amp;TEXT($A217,"mmm-aaaa"),Informes!$A:$P,COLUMN(Informes!J$1),FALSE)), "",
VLOOKUP($X186&amp;"-"&amp;TEXT($A217,"mmm-aaaa"),Informes!$A:$P,COLUMN(Informes!J$1),FALSE)), ""), "")</f>
        <v/>
      </c>
      <c r="N217" s="248"/>
      <c r="O217" s="248"/>
      <c r="P217" s="248"/>
      <c r="Q217" s="248"/>
      <c r="R217" s="284" t="str">
        <f t="shared" si="40"/>
        <v/>
      </c>
      <c r="S217" s="284"/>
      <c r="T217" s="284"/>
      <c r="U217" s="284"/>
      <c r="V217" s="285"/>
      <c r="W217" s="4" t="str">
        <f>IFERROR(VLOOKUP($X209&amp;"-"&amp;TEXT($A217,"mmm-aaaa"),Informes!$A:$P,COLUMN(Informes!K$1),FALSE), "")</f>
        <v/>
      </c>
      <c r="X217" s="34" t="str">
        <f>IFERROR(VLOOKUP($X186&amp;"-"&amp;TEXT($A217,"mmm-aaaa"),Informes!$A:$P,COLUMN(Informes!C$1),FALSE), "")</f>
        <v/>
      </c>
    </row>
    <row r="218" spans="1:24" ht="16.5" customHeight="1" x14ac:dyDescent="0.2">
      <c r="A218" s="34">
        <f t="shared" ref="A218:A227" si="43">EDATE(A217,1)</f>
        <v>45597</v>
      </c>
      <c r="B218" s="243" t="str">
        <f t="shared" si="41"/>
        <v>Noviembre</v>
      </c>
      <c r="C218" s="244"/>
      <c r="D218" s="244"/>
      <c r="E218" s="244"/>
      <c r="F218" s="281" t="str">
        <f>IFERROR(IF(VLOOKUP($X186&amp;"-"&amp;TEXT($A218,"mmm-aaaa"),Informes!$A:$P,COLUMN(Informes!H$1),FALSE),"þ","¨"),"¨")</f>
        <v>¨</v>
      </c>
      <c r="G218" s="281"/>
      <c r="H218" s="281"/>
      <c r="I218" s="248" t="str">
        <f>IFERROR(IF(ISBLANK(
VLOOKUP($X209&amp;"-"&amp;TEXT($A218,"mmm-aaaa"),Informes!$A:$P,COLUMN(Informes!I$1),FALSE)), "",
VLOOKUP($X209&amp;"-"&amp;TEXT($A218,"mmm-aaaa"),Informes!$A:$P,COLUMN(Informes!I$1),FALSE)), "")</f>
        <v/>
      </c>
      <c r="J218" s="248"/>
      <c r="K218" s="248"/>
      <c r="L218" s="173" t="str">
        <f t="shared" si="42"/>
        <v>¨</v>
      </c>
      <c r="M218" s="248" t="str">
        <f>IFERROR(IF(OR($X218=$L$7,$X218=$K$5,$X218=$O$5,$X218=$T$5),IF(ISBLANK(
VLOOKUP($X186&amp;"-"&amp;TEXT($A218,"mmm-aaaa"),Informes!$A:$P,COLUMN(Informes!J$1),FALSE)), "",
VLOOKUP($X186&amp;"-"&amp;TEXT($A218,"mmm-aaaa"),Informes!$A:$P,COLUMN(Informes!J$1),FALSE)), ""), "")</f>
        <v/>
      </c>
      <c r="N218" s="248"/>
      <c r="O218" s="248"/>
      <c r="P218" s="248"/>
      <c r="Q218" s="248"/>
      <c r="R218" s="284" t="str">
        <f t="shared" si="40"/>
        <v/>
      </c>
      <c r="S218" s="284"/>
      <c r="T218" s="284"/>
      <c r="U218" s="284"/>
      <c r="V218" s="285"/>
      <c r="W218" s="4" t="str">
        <f>IFERROR(VLOOKUP($X209&amp;"-"&amp;TEXT($A218,"mmm-aaaa"),Informes!$A:$P,COLUMN(Informes!K$1),FALSE), "")</f>
        <v/>
      </c>
      <c r="X218" s="34" t="str">
        <f>IFERROR(VLOOKUP($X186&amp;"-"&amp;TEXT($A218,"mmm-aaaa"),Informes!$A:$P,COLUMN(Informes!C$1),FALSE), "")</f>
        <v/>
      </c>
    </row>
    <row r="219" spans="1:24" ht="16.5" customHeight="1" x14ac:dyDescent="0.2">
      <c r="A219" s="34">
        <f t="shared" si="43"/>
        <v>45627</v>
      </c>
      <c r="B219" s="243" t="str">
        <f t="shared" si="41"/>
        <v>Diciembre</v>
      </c>
      <c r="C219" s="244"/>
      <c r="D219" s="244"/>
      <c r="E219" s="244"/>
      <c r="F219" s="281" t="str">
        <f>IFERROR(IF(VLOOKUP($X186&amp;"-"&amp;TEXT($A219,"mmm-aaaa"),Informes!$A:$P,COLUMN(Informes!H$1),FALSE),"þ","¨"),"¨")</f>
        <v>¨</v>
      </c>
      <c r="G219" s="281"/>
      <c r="H219" s="281"/>
      <c r="I219" s="248" t="str">
        <f>IFERROR(IF(ISBLANK(
VLOOKUP($X209&amp;"-"&amp;TEXT($A219,"mmm-aaaa"),Informes!$A:$P,COLUMN(Informes!I$1),FALSE)), "",
VLOOKUP($X209&amp;"-"&amp;TEXT($A219,"mmm-aaaa"),Informes!$A:$P,COLUMN(Informes!I$1),FALSE)), "")</f>
        <v/>
      </c>
      <c r="J219" s="248"/>
      <c r="K219" s="248"/>
      <c r="L219" s="173" t="str">
        <f t="shared" si="42"/>
        <v>¨</v>
      </c>
      <c r="M219" s="248" t="str">
        <f>IFERROR(IF(OR($X219=$L$7,$X219=$K$5,$X219=$O$5,$X219=$T$5),IF(ISBLANK(
VLOOKUP($X186&amp;"-"&amp;TEXT($A219,"mmm-aaaa"),Informes!$A:$P,COLUMN(Informes!J$1),FALSE)), "",
VLOOKUP($X186&amp;"-"&amp;TEXT($A219,"mmm-aaaa"),Informes!$A:$P,COLUMN(Informes!J$1),FALSE)), ""), "")</f>
        <v/>
      </c>
      <c r="N219" s="248"/>
      <c r="O219" s="248"/>
      <c r="P219" s="248"/>
      <c r="Q219" s="248"/>
      <c r="R219" s="284" t="str">
        <f t="shared" si="40"/>
        <v/>
      </c>
      <c r="S219" s="284"/>
      <c r="T219" s="284"/>
      <c r="U219" s="284"/>
      <c r="V219" s="285"/>
      <c r="W219" s="4" t="str">
        <f>IFERROR(VLOOKUP($X209&amp;"-"&amp;TEXT($A219,"mmm-aaaa"),Informes!$A:$P,COLUMN(Informes!K$1),FALSE), "")</f>
        <v/>
      </c>
      <c r="X219" s="34" t="str">
        <f>IFERROR(VLOOKUP($X186&amp;"-"&amp;TEXT($A219,"mmm-aaaa"),Informes!$A:$P,COLUMN(Informes!C$1),FALSE), "")</f>
        <v/>
      </c>
    </row>
    <row r="220" spans="1:24" ht="16.5" customHeight="1" x14ac:dyDescent="0.2">
      <c r="A220" s="34">
        <f t="shared" si="43"/>
        <v>45658</v>
      </c>
      <c r="B220" s="243" t="str">
        <f t="shared" si="41"/>
        <v>Enero</v>
      </c>
      <c r="C220" s="244"/>
      <c r="D220" s="244"/>
      <c r="E220" s="244"/>
      <c r="F220" s="281" t="str">
        <f>IFERROR(IF(VLOOKUP($X186&amp;"-"&amp;TEXT($A220,"mmm-aaaa"),Informes!$A:$P,COLUMN(Informes!H$1),FALSE),"þ","¨"),"¨")</f>
        <v>¨</v>
      </c>
      <c r="G220" s="281"/>
      <c r="H220" s="281"/>
      <c r="I220" s="248" t="str">
        <f>IFERROR(IF(ISBLANK(
VLOOKUP($X209&amp;"-"&amp;TEXT($A220,"mmm-aaaa"),Informes!$A:$P,COLUMN(Informes!I$1),FALSE)), "",
VLOOKUP($X209&amp;"-"&amp;TEXT($A220,"mmm-aaaa"),Informes!$A:$P,COLUMN(Informes!I$1),FALSE)), "")</f>
        <v/>
      </c>
      <c r="J220" s="248"/>
      <c r="K220" s="248"/>
      <c r="L220" s="173" t="str">
        <f t="shared" si="42"/>
        <v>¨</v>
      </c>
      <c r="M220" s="248" t="str">
        <f>IFERROR(IF(OR($X220=$L$7,$X220=$K$5,$X220=$O$5,$X220=$T$5),IF(ISBLANK(
VLOOKUP($X186&amp;"-"&amp;TEXT($A220,"mmm-aaaa"),Informes!$A:$P,COLUMN(Informes!J$1),FALSE)), "",
VLOOKUP($X186&amp;"-"&amp;TEXT($A220,"mmm-aaaa"),Informes!$A:$P,COLUMN(Informes!J$1),FALSE)), ""), "")</f>
        <v/>
      </c>
      <c r="N220" s="248"/>
      <c r="O220" s="248"/>
      <c r="P220" s="248"/>
      <c r="Q220" s="248"/>
      <c r="R220" s="284" t="str">
        <f t="shared" si="40"/>
        <v/>
      </c>
      <c r="S220" s="284"/>
      <c r="T220" s="284"/>
      <c r="U220" s="284"/>
      <c r="V220" s="285"/>
      <c r="W220" s="4" t="str">
        <f>IFERROR(VLOOKUP($X209&amp;"-"&amp;TEXT($A220,"mmm-aaaa"),Informes!$A:$P,COLUMN(Informes!K$1),FALSE), "")</f>
        <v/>
      </c>
      <c r="X220" s="34" t="str">
        <f>IFERROR(VLOOKUP($X186&amp;"-"&amp;TEXT($A220,"mmm-aaaa"),Informes!$A:$P,COLUMN(Informes!C$1),FALSE), "")</f>
        <v/>
      </c>
    </row>
    <row r="221" spans="1:24" ht="16.5" customHeight="1" x14ac:dyDescent="0.2">
      <c r="A221" s="34">
        <f t="shared" si="43"/>
        <v>45689</v>
      </c>
      <c r="B221" s="243" t="str">
        <f t="shared" si="41"/>
        <v>Febrero</v>
      </c>
      <c r="C221" s="244"/>
      <c r="D221" s="244"/>
      <c r="E221" s="244"/>
      <c r="F221" s="281" t="str">
        <f>IFERROR(IF(VLOOKUP($X186&amp;"-"&amp;TEXT($A221,"mmm-aaaa"),Informes!$A:$P,COLUMN(Informes!H$1),FALSE),"þ","¨"),"¨")</f>
        <v>¨</v>
      </c>
      <c r="G221" s="281"/>
      <c r="H221" s="281"/>
      <c r="I221" s="248" t="str">
        <f>IFERROR(IF(ISBLANK(
VLOOKUP($X209&amp;"-"&amp;TEXT($A221,"mmm-aaaa"),Informes!$A:$P,COLUMN(Informes!I$1),FALSE)), "",
VLOOKUP($X209&amp;"-"&amp;TEXT($A221,"mmm-aaaa"),Informes!$A:$P,COLUMN(Informes!I$1),FALSE)), "")</f>
        <v/>
      </c>
      <c r="J221" s="248"/>
      <c r="K221" s="248"/>
      <c r="L221" s="173" t="str">
        <f t="shared" si="42"/>
        <v>¨</v>
      </c>
      <c r="M221" s="248" t="str">
        <f>IFERROR(IF(OR($X221=$L$7,$X221=$K$5,$X221=$O$5,$X221=$T$5),IF(ISBLANK(
VLOOKUP($X186&amp;"-"&amp;TEXT($A221,"mmm-aaaa"),Informes!$A:$P,COLUMN(Informes!J$1),FALSE)), "",
VLOOKUP($X186&amp;"-"&amp;TEXT($A221,"mmm-aaaa"),Informes!$A:$P,COLUMN(Informes!J$1),FALSE)), ""), "")</f>
        <v/>
      </c>
      <c r="N221" s="248"/>
      <c r="O221" s="248"/>
      <c r="P221" s="248"/>
      <c r="Q221" s="248"/>
      <c r="R221" s="284" t="str">
        <f t="shared" si="40"/>
        <v/>
      </c>
      <c r="S221" s="284"/>
      <c r="T221" s="284"/>
      <c r="U221" s="284"/>
      <c r="V221" s="285"/>
      <c r="W221" s="4" t="str">
        <f>IFERROR(VLOOKUP($X209&amp;"-"&amp;TEXT($A221,"mmm-aaaa"),Informes!$A:$P,COLUMN(Informes!K$1),FALSE), "")</f>
        <v/>
      </c>
      <c r="X221" s="34" t="str">
        <f>IFERROR(VLOOKUP($X186&amp;"-"&amp;TEXT($A221,"mmm-aaaa"),Informes!$A:$P,COLUMN(Informes!C$1),FALSE), "")</f>
        <v/>
      </c>
    </row>
    <row r="222" spans="1:24" ht="16.5" customHeight="1" x14ac:dyDescent="0.2">
      <c r="A222" s="34">
        <f t="shared" si="43"/>
        <v>45717</v>
      </c>
      <c r="B222" s="243" t="str">
        <f t="shared" si="41"/>
        <v>Marzo</v>
      </c>
      <c r="C222" s="244"/>
      <c r="D222" s="244"/>
      <c r="E222" s="244"/>
      <c r="F222" s="281" t="str">
        <f>IFERROR(IF(VLOOKUP($X186&amp;"-"&amp;TEXT($A222,"mmm-aaaa"),Informes!$A:$P,COLUMN(Informes!H$1),FALSE),"þ","¨"),"¨")</f>
        <v>¨</v>
      </c>
      <c r="G222" s="281"/>
      <c r="H222" s="281"/>
      <c r="I222" s="248" t="str">
        <f>IFERROR(IF(ISBLANK(
VLOOKUP($X209&amp;"-"&amp;TEXT($A222,"mmm-aaaa"),Informes!$A:$P,COLUMN(Informes!I$1),FALSE)), "",
VLOOKUP($X209&amp;"-"&amp;TEXT($A222,"mmm-aaaa"),Informes!$A:$P,COLUMN(Informes!I$1),FALSE)), "")</f>
        <v/>
      </c>
      <c r="J222" s="248"/>
      <c r="K222" s="248"/>
      <c r="L222" s="173" t="str">
        <f t="shared" si="42"/>
        <v>¨</v>
      </c>
      <c r="M222" s="248" t="str">
        <f>IFERROR(IF(OR($X222=$L$7,$X222=$K$5,$X222=$O$5,$X222=$T$5),IF(ISBLANK(
VLOOKUP($X186&amp;"-"&amp;TEXT($A222,"mmm-aaaa"),Informes!$A:$P,COLUMN(Informes!J$1),FALSE)), "",
VLOOKUP($X186&amp;"-"&amp;TEXT($A222,"mmm-aaaa"),Informes!$A:$P,COLUMN(Informes!J$1),FALSE)), ""), "")</f>
        <v/>
      </c>
      <c r="N222" s="248"/>
      <c r="O222" s="248"/>
      <c r="P222" s="248"/>
      <c r="Q222" s="248"/>
      <c r="R222" s="284" t="str">
        <f t="shared" si="40"/>
        <v/>
      </c>
      <c r="S222" s="284"/>
      <c r="T222" s="284"/>
      <c r="U222" s="284"/>
      <c r="V222" s="285"/>
      <c r="W222" s="4" t="str">
        <f>IFERROR(VLOOKUP($X209&amp;"-"&amp;TEXT($A222,"mmm-aaaa"),Informes!$A:$P,COLUMN(Informes!K$1),FALSE), "")</f>
        <v/>
      </c>
      <c r="X222" s="34" t="str">
        <f>IFERROR(VLOOKUP($X186&amp;"-"&amp;TEXT($A222,"mmm-aaaa"),Informes!$A:$P,COLUMN(Informes!C$1),FALSE), "")</f>
        <v/>
      </c>
    </row>
    <row r="223" spans="1:24" ht="16.5" customHeight="1" x14ac:dyDescent="0.2">
      <c r="A223" s="34">
        <f t="shared" si="43"/>
        <v>45748</v>
      </c>
      <c r="B223" s="243" t="str">
        <f t="shared" si="41"/>
        <v>Abril</v>
      </c>
      <c r="C223" s="244"/>
      <c r="D223" s="244"/>
      <c r="E223" s="244"/>
      <c r="F223" s="281" t="str">
        <f>IFERROR(IF(VLOOKUP($X186&amp;"-"&amp;TEXT($A223,"mmm-aaaa"),Informes!$A:$P,COLUMN(Informes!H$1),FALSE),"þ","¨"),"¨")</f>
        <v>¨</v>
      </c>
      <c r="G223" s="281"/>
      <c r="H223" s="281"/>
      <c r="I223" s="248" t="str">
        <f>IFERROR(IF(ISBLANK(
VLOOKUP($X209&amp;"-"&amp;TEXT($A223,"mmm-aaaa"),Informes!$A:$P,COLUMN(Informes!I$1),FALSE)), "",
VLOOKUP($X209&amp;"-"&amp;TEXT($A223,"mmm-aaaa"),Informes!$A:$P,COLUMN(Informes!I$1),FALSE)), "")</f>
        <v/>
      </c>
      <c r="J223" s="248"/>
      <c r="K223" s="248"/>
      <c r="L223" s="173" t="str">
        <f t="shared" si="42"/>
        <v>¨</v>
      </c>
      <c r="M223" s="248" t="str">
        <f>IFERROR(IF(OR($X223=$L$7,$X223=$K$5,$X223=$O$5,$X223=$T$5),IF(ISBLANK(
VLOOKUP($X186&amp;"-"&amp;TEXT($A223,"mmm-aaaa"),Informes!$A:$P,COLUMN(Informes!J$1),FALSE)), "",
VLOOKUP($X186&amp;"-"&amp;TEXT($A223,"mmm-aaaa"),Informes!$A:$P,COLUMN(Informes!J$1),FALSE)), ""), "")</f>
        <v/>
      </c>
      <c r="N223" s="248"/>
      <c r="O223" s="248"/>
      <c r="P223" s="248"/>
      <c r="Q223" s="248"/>
      <c r="R223" s="284" t="str">
        <f t="shared" si="40"/>
        <v/>
      </c>
      <c r="S223" s="284"/>
      <c r="T223" s="284"/>
      <c r="U223" s="284"/>
      <c r="V223" s="285"/>
      <c r="W223" s="4" t="str">
        <f>IFERROR(VLOOKUP($X209&amp;"-"&amp;TEXT($A223,"mmm-aaaa"),Informes!$A:$P,COLUMN(Informes!K$1),FALSE), "")</f>
        <v/>
      </c>
      <c r="X223" s="34" t="str">
        <f>IFERROR(VLOOKUP($X186&amp;"-"&amp;TEXT($A223,"mmm-aaaa"),Informes!$A:$P,COLUMN(Informes!C$1),FALSE), "")</f>
        <v/>
      </c>
    </row>
    <row r="224" spans="1:24" ht="16.5" customHeight="1" x14ac:dyDescent="0.2">
      <c r="A224" s="34">
        <f t="shared" si="43"/>
        <v>45778</v>
      </c>
      <c r="B224" s="243" t="str">
        <f t="shared" si="41"/>
        <v>Mayo</v>
      </c>
      <c r="C224" s="244"/>
      <c r="D224" s="244"/>
      <c r="E224" s="244"/>
      <c r="F224" s="281" t="str">
        <f>IFERROR(IF(VLOOKUP($X186&amp;"-"&amp;TEXT($A224,"mmm-aaaa"),Informes!$A:$P,COLUMN(Informes!H$1),FALSE),"þ","¨"),"¨")</f>
        <v>¨</v>
      </c>
      <c r="G224" s="281"/>
      <c r="H224" s="281"/>
      <c r="I224" s="248" t="str">
        <f>IFERROR(IF(ISBLANK(
VLOOKUP($X209&amp;"-"&amp;TEXT($A224,"mmm-aaaa"),Informes!$A:$P,COLUMN(Informes!I$1),FALSE)), "",
VLOOKUP($X209&amp;"-"&amp;TEXT($A224,"mmm-aaaa"),Informes!$A:$P,COLUMN(Informes!I$1),FALSE)), "")</f>
        <v/>
      </c>
      <c r="J224" s="248"/>
      <c r="K224" s="248"/>
      <c r="L224" s="173" t="str">
        <f t="shared" si="42"/>
        <v>¨</v>
      </c>
      <c r="M224" s="248" t="str">
        <f>IFERROR(IF(OR($X224=$L$7,$X224=$K$5,$X224=$O$5,$X224=$T$5),IF(ISBLANK(
VLOOKUP($X186&amp;"-"&amp;TEXT($A224,"mmm-aaaa"),Informes!$A:$P,COLUMN(Informes!J$1),FALSE)), "",
VLOOKUP($X186&amp;"-"&amp;TEXT($A224,"mmm-aaaa"),Informes!$A:$P,COLUMN(Informes!J$1),FALSE)), ""), "")</f>
        <v/>
      </c>
      <c r="N224" s="248"/>
      <c r="O224" s="248"/>
      <c r="P224" s="248"/>
      <c r="Q224" s="248"/>
      <c r="R224" s="284" t="str">
        <f t="shared" si="40"/>
        <v/>
      </c>
      <c r="S224" s="284"/>
      <c r="T224" s="284"/>
      <c r="U224" s="284"/>
      <c r="V224" s="285"/>
      <c r="W224" s="4" t="str">
        <f>IFERROR(VLOOKUP($X209&amp;"-"&amp;TEXT($A224,"mmm-aaaa"),Informes!$A:$P,COLUMN(Informes!K$1),FALSE), "")</f>
        <v/>
      </c>
      <c r="X224" s="34" t="str">
        <f>IFERROR(VLOOKUP($X186&amp;"-"&amp;TEXT($A224,"mmm-aaaa"),Informes!$A:$P,COLUMN(Informes!C$1),FALSE), "")</f>
        <v/>
      </c>
    </row>
    <row r="225" spans="1:24" ht="16.5" customHeight="1" x14ac:dyDescent="0.2">
      <c r="A225" s="34">
        <f t="shared" si="43"/>
        <v>45809</v>
      </c>
      <c r="B225" s="243" t="str">
        <f t="shared" si="41"/>
        <v>Junio</v>
      </c>
      <c r="C225" s="244"/>
      <c r="D225" s="244"/>
      <c r="E225" s="244"/>
      <c r="F225" s="281" t="str">
        <f>IFERROR(IF(VLOOKUP($X186&amp;"-"&amp;TEXT($A225,"mmm-aaaa"),Informes!$A:$P,COLUMN(Informes!H$1),FALSE),"þ","¨"),"¨")</f>
        <v>¨</v>
      </c>
      <c r="G225" s="281"/>
      <c r="H225" s="281"/>
      <c r="I225" s="248" t="str">
        <f>IFERROR(IF(ISBLANK(
VLOOKUP($X209&amp;"-"&amp;TEXT($A225,"mmm-aaaa"),Informes!$A:$P,COLUMN(Informes!I$1),FALSE)), "",
VLOOKUP($X209&amp;"-"&amp;TEXT($A225,"mmm-aaaa"),Informes!$A:$P,COLUMN(Informes!I$1),FALSE)), "")</f>
        <v/>
      </c>
      <c r="J225" s="248"/>
      <c r="K225" s="248"/>
      <c r="L225" s="173" t="str">
        <f t="shared" si="42"/>
        <v>¨</v>
      </c>
      <c r="M225" s="248" t="str">
        <f>IFERROR(IF(OR($X225=$L$7,$X225=$K$5,$X225=$O$5,$X225=$T$5),IF(ISBLANK(
VLOOKUP($X186&amp;"-"&amp;TEXT($A225,"mmm-aaaa"),Informes!$A:$P,COLUMN(Informes!J$1),FALSE)), "",
VLOOKUP($X186&amp;"-"&amp;TEXT($A225,"mmm-aaaa"),Informes!$A:$P,COLUMN(Informes!J$1),FALSE)), ""), "")</f>
        <v/>
      </c>
      <c r="N225" s="248"/>
      <c r="O225" s="248"/>
      <c r="P225" s="248"/>
      <c r="Q225" s="248"/>
      <c r="R225" s="284" t="str">
        <f t="shared" si="40"/>
        <v/>
      </c>
      <c r="S225" s="284"/>
      <c r="T225" s="284"/>
      <c r="U225" s="284"/>
      <c r="V225" s="285"/>
      <c r="W225" s="4" t="str">
        <f>IFERROR(VLOOKUP($X209&amp;"-"&amp;TEXT($A225,"mmm-aaaa"),Informes!$A:$P,COLUMN(Informes!K$1),FALSE), "")</f>
        <v/>
      </c>
      <c r="X225" s="34" t="str">
        <f>IFERROR(VLOOKUP($X186&amp;"-"&amp;TEXT($A225,"mmm-aaaa"),Informes!$A:$P,COLUMN(Informes!C$1),FALSE), "")</f>
        <v/>
      </c>
    </row>
    <row r="226" spans="1:24" ht="16.5" customHeight="1" x14ac:dyDescent="0.2">
      <c r="A226" s="34">
        <f t="shared" si="43"/>
        <v>45839</v>
      </c>
      <c r="B226" s="243" t="str">
        <f t="shared" si="41"/>
        <v>Julio</v>
      </c>
      <c r="C226" s="244"/>
      <c r="D226" s="244"/>
      <c r="E226" s="244"/>
      <c r="F226" s="281" t="str">
        <f>IFERROR(IF(VLOOKUP($X186&amp;"-"&amp;TEXT($A226,"mmm-aaaa"),Informes!$A:$P,COLUMN(Informes!H$1),FALSE),"þ","¨"),"¨")</f>
        <v>¨</v>
      </c>
      <c r="G226" s="281"/>
      <c r="H226" s="281"/>
      <c r="I226" s="248" t="str">
        <f>IFERROR(IF(ISBLANK(
VLOOKUP($X209&amp;"-"&amp;TEXT($A226,"mmm-aaaa"),Informes!$A:$P,COLUMN(Informes!I$1),FALSE)), "",
VLOOKUP($X209&amp;"-"&amp;TEXT($A226,"mmm-aaaa"),Informes!$A:$P,COLUMN(Informes!I$1),FALSE)), "")</f>
        <v/>
      </c>
      <c r="J226" s="248"/>
      <c r="K226" s="248"/>
      <c r="L226" s="173" t="str">
        <f t="shared" si="42"/>
        <v>¨</v>
      </c>
      <c r="M226" s="248" t="str">
        <f>IFERROR(IF(OR($X226=$L$7,$X226=$K$5,$X226=$O$5,$X226=$T$5),IF(ISBLANK(
VLOOKUP($X186&amp;"-"&amp;TEXT($A226,"mmm-aaaa"),Informes!$A:$P,COLUMN(Informes!J$1),FALSE)), "",
VLOOKUP($X186&amp;"-"&amp;TEXT($A226,"mmm-aaaa"),Informes!$A:$P,COLUMN(Informes!J$1),FALSE)), ""), "")</f>
        <v/>
      </c>
      <c r="N226" s="248"/>
      <c r="O226" s="248"/>
      <c r="P226" s="248"/>
      <c r="Q226" s="248"/>
      <c r="R226" s="284" t="str">
        <f t="shared" si="40"/>
        <v/>
      </c>
      <c r="S226" s="284"/>
      <c r="T226" s="284"/>
      <c r="U226" s="284"/>
      <c r="V226" s="285"/>
      <c r="W226" s="4" t="str">
        <f>IFERROR(VLOOKUP($X209&amp;"-"&amp;TEXT($A226,"mmm-aaaa"),Informes!$A:$P,COLUMN(Informes!K$1),FALSE), "")</f>
        <v/>
      </c>
      <c r="X226" s="34" t="str">
        <f>IFERROR(VLOOKUP($X186&amp;"-"&amp;TEXT($A226,"mmm-aaaa"),Informes!$A:$P,COLUMN(Informes!C$1),FALSE), "")</f>
        <v/>
      </c>
    </row>
    <row r="227" spans="1:24" ht="16.5" customHeight="1" thickBot="1" x14ac:dyDescent="0.25">
      <c r="A227" s="34">
        <f t="shared" si="43"/>
        <v>45870</v>
      </c>
      <c r="B227" s="264" t="str">
        <f t="shared" si="41"/>
        <v>Agosto</v>
      </c>
      <c r="C227" s="265"/>
      <c r="D227" s="265"/>
      <c r="E227" s="265"/>
      <c r="F227" s="280" t="str">
        <f>IFERROR(IF(VLOOKUP($X186&amp;"-"&amp;TEXT($A227,"mmm-aaaa"),Informes!$A:$P,COLUMN(Informes!H$1),FALSE),"þ","¨"),"¨")</f>
        <v>¨</v>
      </c>
      <c r="G227" s="280"/>
      <c r="H227" s="280"/>
      <c r="I227" s="269" t="str">
        <f>IFERROR(IF(ISBLANK(
VLOOKUP($X209&amp;"-"&amp;TEXT($A227,"mmm-aaaa"),Informes!$A:$P,COLUMN(Informes!I$1),FALSE)), "",
VLOOKUP($X209&amp;"-"&amp;TEXT($A227,"mmm-aaaa"),Informes!$A:$P,COLUMN(Informes!I$1),FALSE)), "")</f>
        <v/>
      </c>
      <c r="J227" s="269"/>
      <c r="K227" s="269"/>
      <c r="L227" s="172" t="str">
        <f t="shared" si="42"/>
        <v>¨</v>
      </c>
      <c r="M227" s="269" t="str">
        <f>IFERROR(IF(OR($X227=$L$7,$X227=$K$5,$X227=$O$5,$X227=$T$5),IF(ISBLANK(
VLOOKUP($X186&amp;"-"&amp;TEXT($A227,"mmm-aaaa"),Informes!$A:$P,COLUMN(Informes!J$1),FALSE)), "",
VLOOKUP($X186&amp;"-"&amp;TEXT($A227,"mmm-aaaa"),Informes!$A:$P,COLUMN(Informes!J$1),FALSE)), ""), "")</f>
        <v/>
      </c>
      <c r="N227" s="269"/>
      <c r="O227" s="269"/>
      <c r="P227" s="269"/>
      <c r="Q227" s="269"/>
      <c r="R227" s="282" t="str">
        <f t="shared" si="40"/>
        <v/>
      </c>
      <c r="S227" s="282"/>
      <c r="T227" s="282"/>
      <c r="U227" s="282"/>
      <c r="V227" s="283"/>
      <c r="W227" s="4" t="str">
        <f>IFERROR(VLOOKUP($X209&amp;"-"&amp;TEXT($A227,"mmm-aaaa"),Informes!$A:$P,COLUMN(Informes!K$1),FALSE), "")</f>
        <v/>
      </c>
      <c r="X227" s="34" t="str">
        <f>IFERROR(VLOOKUP($X186&amp;"-"&amp;TEXT($A227,"mmm-aaaa"),Informes!$A:$P,COLUMN(Informes!C$1),FALSE), "")</f>
        <v/>
      </c>
    </row>
    <row r="228" spans="1:24" ht="16.5" customHeight="1" thickBot="1" x14ac:dyDescent="0.3">
      <c r="D228" s="124"/>
      <c r="E228" s="124"/>
      <c r="F228" s="129"/>
      <c r="G228" s="124" t="str">
        <f>IF(SUM(F216:F227)=0,"",SUM(F216:F227))</f>
        <v/>
      </c>
      <c r="H228" s="124"/>
      <c r="I228" s="124"/>
      <c r="J228" s="130"/>
      <c r="K228" s="124"/>
      <c r="L228" s="131" t="s">
        <v>107</v>
      </c>
      <c r="M228" s="272" t="str">
        <f>IF(SUM(M216:M227)=0,"",SUM(M216:M227))</f>
        <v/>
      </c>
      <c r="N228" s="273"/>
      <c r="O228" s="273"/>
      <c r="P228" s="273"/>
      <c r="Q228" s="274"/>
      <c r="R228" s="275"/>
      <c r="S228" s="276"/>
      <c r="T228" s="276"/>
      <c r="U228" s="276"/>
      <c r="V228" s="277"/>
      <c r="W228" s="4"/>
      <c r="X228" s="4"/>
    </row>
    <row r="229" spans="1:24" ht="16.5" customHeight="1" x14ac:dyDescent="0.2">
      <c r="W229" s="4"/>
      <c r="X229" s="4"/>
    </row>
    <row r="230" spans="1:24" ht="279.75" customHeight="1" x14ac:dyDescent="0.15">
      <c r="B230" s="11"/>
      <c r="C230" s="132" t="s">
        <v>136</v>
      </c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 spans="1:24" ht="24" customHeight="1" x14ac:dyDescent="0.2">
      <c r="A231" s="35">
        <f>A185+1</f>
        <v>6</v>
      </c>
      <c r="B231" s="256" t="s">
        <v>127</v>
      </c>
      <c r="C231" s="256"/>
      <c r="D231" s="256"/>
      <c r="E231" s="256"/>
      <c r="F231" s="256"/>
      <c r="G231" s="256"/>
      <c r="H231" s="256"/>
      <c r="I231" s="256"/>
      <c r="J231" s="256"/>
      <c r="K231" s="256"/>
      <c r="L231" s="256"/>
      <c r="M231" s="256"/>
      <c r="N231" s="256"/>
      <c r="O231" s="256"/>
      <c r="P231" s="256"/>
      <c r="Q231" s="256"/>
      <c r="R231" s="256"/>
      <c r="S231" s="256"/>
      <c r="T231" s="256"/>
      <c r="U231" s="256"/>
      <c r="V231" s="256"/>
      <c r="X231" s="2"/>
    </row>
    <row r="232" spans="1:24" ht="17.25" customHeight="1" x14ac:dyDescent="0.2">
      <c r="A232" s="35"/>
      <c r="B232" s="120" t="s">
        <v>128</v>
      </c>
      <c r="D232" s="123" t="e">
        <f>IF(A231=0,0,INDEX(TblPublicadores[Nombre completo],A231))</f>
        <v>#REF!</v>
      </c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5"/>
      <c r="X232" s="154" t="e">
        <f>IF(A231=0,0,INDEX(TblPublicadores[Nombre],A231))</f>
        <v>#REF!</v>
      </c>
    </row>
    <row r="233" spans="1:24" ht="17.25" customHeight="1" x14ac:dyDescent="0.2">
      <c r="B233" s="120" t="s">
        <v>129</v>
      </c>
      <c r="D233" s="121"/>
      <c r="E233" s="121"/>
      <c r="F233" s="7"/>
      <c r="G233" s="7"/>
      <c r="H233" s="257" t="e">
        <f>IF(A231=0,"",INDEX(TblPublicadores[Fecha de nacimiento],A231))</f>
        <v>#REF!</v>
      </c>
      <c r="I233" s="257"/>
      <c r="J233" s="257"/>
      <c r="K233" s="257"/>
      <c r="L233" s="257"/>
      <c r="M233" s="257"/>
      <c r="N233" s="257"/>
      <c r="O233" s="257"/>
      <c r="P233" s="128" t="e">
        <f>IF(INDEX(TblPublicadores[Sexo],A231)=Q233,"þ","¨")</f>
        <v>#REF!</v>
      </c>
      <c r="Q233" s="120" t="s">
        <v>75</v>
      </c>
      <c r="S233" s="12"/>
      <c r="T233" s="13"/>
      <c r="U233" s="128" t="e">
        <f>IF(INDEX(TblPublicadores[Sexo],A231)=V233,"þ","¨")</f>
        <v>#REF!</v>
      </c>
      <c r="V233" s="120" t="s">
        <v>79</v>
      </c>
      <c r="W233" s="12"/>
      <c r="X233" s="6"/>
    </row>
    <row r="234" spans="1:24" ht="17.25" customHeight="1" x14ac:dyDescent="0.2">
      <c r="B234" s="120" t="s">
        <v>130</v>
      </c>
      <c r="D234" s="122"/>
      <c r="E234" s="122"/>
      <c r="F234" s="7"/>
      <c r="G234" s="258" t="e">
        <f>IF(A231=0,"",IF(INDEX(TblPublicadores[Fecha de bautismo],A231)="", "",INDEX(TblPublicadores[Fecha de bautismo],A231)))</f>
        <v>#REF!</v>
      </c>
      <c r="H234" s="258"/>
      <c r="I234" s="258"/>
      <c r="J234" s="258"/>
      <c r="K234" s="258"/>
      <c r="L234" s="258"/>
      <c r="M234" s="258"/>
      <c r="N234" s="258"/>
      <c r="O234" s="258"/>
      <c r="P234" s="128" t="s">
        <v>137</v>
      </c>
      <c r="Q234" s="120" t="s">
        <v>131</v>
      </c>
      <c r="S234" s="12"/>
      <c r="T234" s="12"/>
      <c r="U234" s="128" t="s">
        <v>138</v>
      </c>
      <c r="V234" s="120" t="s">
        <v>61</v>
      </c>
      <c r="W234" s="12"/>
      <c r="X234" s="6"/>
    </row>
    <row r="235" spans="1:24" ht="28.5" customHeight="1" x14ac:dyDescent="0.2">
      <c r="B235" s="127" t="e">
        <f>IF(INDEX(TblPublicadores[Privilegio],A231)=C235,"þ","¨")</f>
        <v>#REF!</v>
      </c>
      <c r="C235" s="125" t="s">
        <v>76</v>
      </c>
      <c r="D235" s="127" t="e">
        <f>IF(INDEX(TblPublicadores[Privilegio],A231)=E235,"þ","¨")</f>
        <v>#REF!</v>
      </c>
      <c r="E235" s="125" t="s">
        <v>81</v>
      </c>
      <c r="F235" s="7"/>
      <c r="G235" s="7"/>
      <c r="H235" s="5"/>
      <c r="I235" s="10"/>
      <c r="J235" s="127" t="e">
        <f>IF(INDEX(TblPublicadores[Tipo Publicador],A231)=K235,"þ","¨")</f>
        <v>#REF!</v>
      </c>
      <c r="K235" s="125" t="s">
        <v>77</v>
      </c>
      <c r="L235" s="5"/>
      <c r="M235" s="5"/>
      <c r="N235" s="127" t="e">
        <f>IF(INDEX(TblPublicadores[Tipo Publicador],A231)=O235,"þ","¨")</f>
        <v>#REF!</v>
      </c>
      <c r="O235" s="125" t="s">
        <v>132</v>
      </c>
      <c r="P235" s="126"/>
      <c r="Q235" s="126"/>
      <c r="R235" s="9"/>
      <c r="S235" s="127" t="e">
        <f>IF(INDEX(TblPublicadores[Tipo Publicador],A231)=T235,"þ","¨")</f>
        <v>#REF!</v>
      </c>
      <c r="T235" s="259" t="s">
        <v>133</v>
      </c>
      <c r="U235" s="259"/>
      <c r="V235" s="259"/>
      <c r="W235" s="13"/>
      <c r="X235" s="6"/>
    </row>
    <row r="236" spans="1:24" ht="4.5" customHeight="1" thickBot="1" x14ac:dyDescent="0.25">
      <c r="B236" s="8"/>
      <c r="C236" s="7"/>
      <c r="D236" s="8"/>
      <c r="E236" s="7"/>
      <c r="F236" s="7"/>
      <c r="G236" s="7"/>
      <c r="H236" s="5"/>
      <c r="I236" s="10"/>
      <c r="J236" s="8"/>
      <c r="K236" s="5"/>
      <c r="L236" s="5"/>
      <c r="M236" s="5"/>
      <c r="N236" s="7"/>
      <c r="O236" s="5"/>
      <c r="P236" s="8"/>
      <c r="Q236" s="8"/>
      <c r="R236" s="9"/>
      <c r="S236" s="9"/>
      <c r="T236" s="7"/>
      <c r="U236" s="8"/>
      <c r="V236" s="9"/>
      <c r="W236" s="9"/>
      <c r="X236" s="6"/>
    </row>
    <row r="237" spans="1:24" ht="26.25" customHeight="1" x14ac:dyDescent="0.25">
      <c r="B237" s="260" t="s">
        <v>17</v>
      </c>
      <c r="C237" s="261"/>
      <c r="D237" s="261"/>
      <c r="E237" s="261"/>
      <c r="F237" s="262" t="s">
        <v>134</v>
      </c>
      <c r="G237" s="262"/>
      <c r="H237" s="262"/>
      <c r="I237" s="262" t="s">
        <v>12</v>
      </c>
      <c r="J237" s="262"/>
      <c r="K237" s="262"/>
      <c r="L237" s="262" t="s">
        <v>105</v>
      </c>
      <c r="M237" s="236" t="s">
        <v>135</v>
      </c>
      <c r="N237" s="236"/>
      <c r="O237" s="236"/>
      <c r="P237" s="236"/>
      <c r="Q237" s="236"/>
      <c r="R237" s="236" t="s">
        <v>101</v>
      </c>
      <c r="S237" s="236"/>
      <c r="T237" s="236"/>
      <c r="U237" s="236"/>
      <c r="V237" s="237"/>
      <c r="W237" s="14"/>
      <c r="X237" s="3"/>
    </row>
    <row r="238" spans="1:24" ht="27.75" customHeight="1" x14ac:dyDescent="0.2">
      <c r="B238" s="240">
        <v>45292</v>
      </c>
      <c r="C238" s="241"/>
      <c r="D238" s="241"/>
      <c r="E238" s="242"/>
      <c r="F238" s="263"/>
      <c r="G238" s="263"/>
      <c r="H238" s="263"/>
      <c r="I238" s="263"/>
      <c r="J238" s="263"/>
      <c r="K238" s="263"/>
      <c r="L238" s="263"/>
      <c r="M238" s="238"/>
      <c r="N238" s="238"/>
      <c r="O238" s="238"/>
      <c r="P238" s="238"/>
      <c r="Q238" s="238"/>
      <c r="R238" s="238"/>
      <c r="S238" s="238"/>
      <c r="T238" s="238"/>
      <c r="U238" s="238"/>
      <c r="V238" s="239"/>
      <c r="W238" s="14"/>
      <c r="X238" s="3"/>
    </row>
    <row r="239" spans="1:24" ht="16.5" customHeight="1" x14ac:dyDescent="0.2">
      <c r="A239" s="34">
        <f>EDATE(B238,-4)</f>
        <v>45170</v>
      </c>
      <c r="B239" s="243" t="str">
        <f>PROPER(TEXT(A239, "mmmm"))</f>
        <v>Septiembre</v>
      </c>
      <c r="C239" s="244"/>
      <c r="D239" s="244" t="str">
        <f>PROPER(TEXT(C239, "mmmm"))</f>
        <v>Enero</v>
      </c>
      <c r="E239" s="244"/>
      <c r="F239" s="281" t="str">
        <f>IFERROR(IF(VLOOKUP($X232&amp;"-"&amp;TEXT($A239,"mmm-aaaa"),Informes!$A:$P,COLUMN(Informes!H$1),FALSE),"þ","¨"),"¨")</f>
        <v>¨</v>
      </c>
      <c r="G239" s="281"/>
      <c r="H239" s="281"/>
      <c r="I239" s="248" t="str">
        <f>IFERROR(IF(ISBLANK(
VLOOKUP($X232&amp;"-"&amp;TEXT($A239,"mmm-aaaa"),Informes!$A:$P,COLUMN(Informes!I$1),FALSE)), "",
VLOOKUP($X232&amp;"-"&amp;TEXT($A239,"mmm-aaaa"),Informes!$A:$P,COLUMN(Informes!I$1),FALSE)), "")</f>
        <v/>
      </c>
      <c r="J239" s="248"/>
      <c r="K239" s="248"/>
      <c r="L239" s="173" t="str">
        <f>IFERROR(IF($X239=$L$7,"þ","¨"),"¨")</f>
        <v>¨</v>
      </c>
      <c r="M239" s="248" t="str">
        <f>IFERROR(IF(OR($X239=$L$7,$X239=$K$5,$X239=$O$5,$X239=$T$5),IF(ISBLANK(
VLOOKUP($X232&amp;"-"&amp;TEXT($A239,"mmm-aaaa"),Informes!$A:$P,COLUMN(Informes!J$1),FALSE)), "",
VLOOKUP($X232&amp;"-"&amp;TEXT($A239,"mmm-aaaa"),Informes!$A:$P,COLUMN(Informes!J$1),FALSE)), ""), "")</f>
        <v/>
      </c>
      <c r="N239" s="248"/>
      <c r="O239" s="248"/>
      <c r="P239" s="248"/>
      <c r="Q239" s="248"/>
      <c r="R239" s="284" t="str">
        <f t="shared" ref="R239:R250" si="44">IF(W239=0, "", W239)</f>
        <v/>
      </c>
      <c r="S239" s="284"/>
      <c r="T239" s="284"/>
      <c r="U239" s="284"/>
      <c r="V239" s="285"/>
      <c r="W239" s="4" t="str">
        <f>IFERROR(VLOOKUP($X232&amp;"-"&amp;TEXT($A239,"mmm-aaaa"),Informes!$A:$P,COLUMN(Informes!K$1),FALSE), "")</f>
        <v/>
      </c>
      <c r="X239" s="34" t="str">
        <f>IFERROR(VLOOKUP($X232&amp;"-"&amp;TEXT($A239,"mmm-aaaa"),Informes!$A:$P,COLUMN(Informes!C$1),FALSE), "")</f>
        <v/>
      </c>
    </row>
    <row r="240" spans="1:24" ht="16.5" customHeight="1" x14ac:dyDescent="0.2">
      <c r="A240" s="34">
        <f>EDATE(A239,1)</f>
        <v>45200</v>
      </c>
      <c r="B240" s="243" t="str">
        <f t="shared" ref="B240:B250" si="45">PROPER(TEXT(A240, "mmmm"))</f>
        <v>Octubre</v>
      </c>
      <c r="C240" s="244"/>
      <c r="D240" s="244" t="str">
        <f t="shared" ref="D240:D250" si="46">PROPER(TEXT(C240, "mmmm"))</f>
        <v>Enero</v>
      </c>
      <c r="E240" s="244"/>
      <c r="F240" s="281" t="str">
        <f>IFERROR(IF(VLOOKUP($X232&amp;"-"&amp;TEXT($A240,"mmm-aaaa"),Informes!$A:$P,COLUMN(Informes!H$1),FALSE),"þ","¨"),"¨")</f>
        <v>¨</v>
      </c>
      <c r="G240" s="281"/>
      <c r="H240" s="281"/>
      <c r="I240" s="248" t="str">
        <f>IFERROR(IF(ISBLANK(
VLOOKUP($X232&amp;"-"&amp;TEXT($A240,"mmm-aaaa"),Informes!$A:$P,COLUMN(Informes!I$1),FALSE)), "",
VLOOKUP($X232&amp;"-"&amp;TEXT($A240,"mmm-aaaa"),Informes!$A:$P,COLUMN(Informes!I$1),FALSE)), "")</f>
        <v/>
      </c>
      <c r="J240" s="248"/>
      <c r="K240" s="248"/>
      <c r="L240" s="173" t="str">
        <f t="shared" ref="L240:L250" si="47">IFERROR(IF($X240=$L$7,"þ","¨"),"¨")</f>
        <v>¨</v>
      </c>
      <c r="M240" s="248" t="str">
        <f>IFERROR(IF(OR($X240=$L$7,$X240=$K$5,$X240=$O$5,$X240=$T$5),IF(ISBLANK(
VLOOKUP($X232&amp;"-"&amp;TEXT($A240,"mmm-aaaa"),Informes!$A:$P,COLUMN(Informes!J$1),FALSE)), "",
VLOOKUP($X232&amp;"-"&amp;TEXT($A240,"mmm-aaaa"),Informes!$A:$P,COLUMN(Informes!J$1),FALSE)), ""), "")</f>
        <v/>
      </c>
      <c r="N240" s="248"/>
      <c r="O240" s="248"/>
      <c r="P240" s="248"/>
      <c r="Q240" s="248"/>
      <c r="R240" s="284" t="str">
        <f t="shared" si="44"/>
        <v/>
      </c>
      <c r="S240" s="284"/>
      <c r="T240" s="284"/>
      <c r="U240" s="284"/>
      <c r="V240" s="285"/>
      <c r="W240" s="4" t="str">
        <f>IFERROR(VLOOKUP($X232&amp;"-"&amp;TEXT($A240,"mmm-aaaa"),Informes!$A:$P,COLUMN(Informes!K$1),FALSE), "")</f>
        <v/>
      </c>
      <c r="X240" s="34" t="str">
        <f>IFERROR(VLOOKUP($X232&amp;"-"&amp;TEXT($A240,"mmm-aaaa"),Informes!$A:$P,COLUMN(Informes!C$1),FALSE), "")</f>
        <v/>
      </c>
    </row>
    <row r="241" spans="1:24" ht="16.5" customHeight="1" x14ac:dyDescent="0.2">
      <c r="A241" s="34">
        <f t="shared" ref="A241:A250" si="48">EDATE(A240,1)</f>
        <v>45231</v>
      </c>
      <c r="B241" s="243" t="str">
        <f t="shared" si="45"/>
        <v>Noviembre</v>
      </c>
      <c r="C241" s="244"/>
      <c r="D241" s="244" t="str">
        <f t="shared" si="46"/>
        <v>Enero</v>
      </c>
      <c r="E241" s="244"/>
      <c r="F241" s="281" t="str">
        <f>IFERROR(IF(VLOOKUP($X232&amp;"-"&amp;TEXT($A241,"mmm-aaaa"),Informes!$A:$P,COLUMN(Informes!H$1),FALSE),"þ","¨"),"¨")</f>
        <v>¨</v>
      </c>
      <c r="G241" s="281"/>
      <c r="H241" s="281"/>
      <c r="I241" s="248" t="str">
        <f>IFERROR(IF(ISBLANK(
VLOOKUP($X232&amp;"-"&amp;TEXT($A241,"mmm-aaaa"),Informes!$A:$P,COLUMN(Informes!I$1),FALSE)), "",
VLOOKUP($X232&amp;"-"&amp;TEXT($A241,"mmm-aaaa"),Informes!$A:$P,COLUMN(Informes!I$1),FALSE)), "")</f>
        <v/>
      </c>
      <c r="J241" s="248"/>
      <c r="K241" s="248"/>
      <c r="L241" s="173" t="str">
        <f t="shared" si="47"/>
        <v>¨</v>
      </c>
      <c r="M241" s="248" t="str">
        <f>IFERROR(IF(OR($X241=$L$7,$X241=$K$5,$X241=$O$5,$X241=$T$5),IF(ISBLANK(
VLOOKUP($X232&amp;"-"&amp;TEXT($A241,"mmm-aaaa"),Informes!$A:$P,COLUMN(Informes!J$1),FALSE)), "",
VLOOKUP($X232&amp;"-"&amp;TEXT($A241,"mmm-aaaa"),Informes!$A:$P,COLUMN(Informes!J$1),FALSE)), ""), "")</f>
        <v/>
      </c>
      <c r="N241" s="248"/>
      <c r="O241" s="248"/>
      <c r="P241" s="248"/>
      <c r="Q241" s="248"/>
      <c r="R241" s="284" t="str">
        <f t="shared" si="44"/>
        <v/>
      </c>
      <c r="S241" s="284"/>
      <c r="T241" s="284"/>
      <c r="U241" s="284"/>
      <c r="V241" s="285"/>
      <c r="W241" s="4" t="str">
        <f>IFERROR(VLOOKUP($X232&amp;"-"&amp;TEXT($A241,"mmm-aaaa"),Informes!$A:$P,COLUMN(Informes!K$1),FALSE), "")</f>
        <v/>
      </c>
      <c r="X241" s="34" t="str">
        <f>IFERROR(VLOOKUP($X232&amp;"-"&amp;TEXT($A241,"mmm-aaaa"),Informes!$A:$P,COLUMN(Informes!C$1),FALSE), "")</f>
        <v/>
      </c>
    </row>
    <row r="242" spans="1:24" ht="16.5" customHeight="1" x14ac:dyDescent="0.2">
      <c r="A242" s="34">
        <f t="shared" si="48"/>
        <v>45261</v>
      </c>
      <c r="B242" s="243" t="str">
        <f t="shared" si="45"/>
        <v>Diciembre</v>
      </c>
      <c r="C242" s="244"/>
      <c r="D242" s="244" t="str">
        <f t="shared" si="46"/>
        <v>Enero</v>
      </c>
      <c r="E242" s="244"/>
      <c r="F242" s="281" t="str">
        <f>IFERROR(IF(VLOOKUP($X232&amp;"-"&amp;TEXT($A242,"mmm-aaaa"),Informes!$A:$P,COLUMN(Informes!H$1),FALSE),"þ","¨"),"¨")</f>
        <v>¨</v>
      </c>
      <c r="G242" s="281"/>
      <c r="H242" s="281"/>
      <c r="I242" s="248" t="str">
        <f>IFERROR(IF(ISBLANK(
VLOOKUP($X232&amp;"-"&amp;TEXT($A242,"mmm-aaaa"),Informes!$A:$P,COLUMN(Informes!I$1),FALSE)), "",
VLOOKUP($X232&amp;"-"&amp;TEXT($A242,"mmm-aaaa"),Informes!$A:$P,COLUMN(Informes!I$1),FALSE)), "")</f>
        <v/>
      </c>
      <c r="J242" s="248"/>
      <c r="K242" s="248"/>
      <c r="L242" s="173" t="str">
        <f t="shared" si="47"/>
        <v>¨</v>
      </c>
      <c r="M242" s="248" t="str">
        <f>IFERROR(IF(OR($X242=$L$7,$X242=$K$5,$X242=$O$5,$X242=$T$5),IF(ISBLANK(
VLOOKUP($X232&amp;"-"&amp;TEXT($A242,"mmm-aaaa"),Informes!$A:$P,COLUMN(Informes!J$1),FALSE)), "",
VLOOKUP($X232&amp;"-"&amp;TEXT($A242,"mmm-aaaa"),Informes!$A:$P,COLUMN(Informes!J$1),FALSE)), ""), "")</f>
        <v/>
      </c>
      <c r="N242" s="248"/>
      <c r="O242" s="248"/>
      <c r="P242" s="248"/>
      <c r="Q242" s="248"/>
      <c r="R242" s="284" t="str">
        <f t="shared" si="44"/>
        <v/>
      </c>
      <c r="S242" s="284"/>
      <c r="T242" s="284"/>
      <c r="U242" s="284"/>
      <c r="V242" s="285"/>
      <c r="W242" s="4" t="str">
        <f>IFERROR(VLOOKUP($X232&amp;"-"&amp;TEXT($A242,"mmm-aaaa"),Informes!$A:$P,COLUMN(Informes!K$1),FALSE), "")</f>
        <v/>
      </c>
      <c r="X242" s="34" t="str">
        <f>IFERROR(VLOOKUP($X232&amp;"-"&amp;TEXT($A242,"mmm-aaaa"),Informes!$A:$P,COLUMN(Informes!C$1),FALSE), "")</f>
        <v/>
      </c>
    </row>
    <row r="243" spans="1:24" ht="16.5" customHeight="1" x14ac:dyDescent="0.2">
      <c r="A243" s="34">
        <f t="shared" si="48"/>
        <v>45292</v>
      </c>
      <c r="B243" s="243" t="str">
        <f t="shared" si="45"/>
        <v>Enero</v>
      </c>
      <c r="C243" s="244"/>
      <c r="D243" s="244" t="str">
        <f t="shared" si="46"/>
        <v>Enero</v>
      </c>
      <c r="E243" s="244"/>
      <c r="F243" s="281" t="str">
        <f>IFERROR(IF(VLOOKUP($X232&amp;"-"&amp;TEXT($A243,"mmm-aaaa"),Informes!$A:$P,COLUMN(Informes!H$1),FALSE),"þ","¨"),"¨")</f>
        <v>¨</v>
      </c>
      <c r="G243" s="281"/>
      <c r="H243" s="281"/>
      <c r="I243" s="248" t="str">
        <f>IFERROR(IF(ISBLANK(
VLOOKUP($X232&amp;"-"&amp;TEXT($A243,"mmm-aaaa"),Informes!$A:$P,COLUMN(Informes!I$1),FALSE)), "",
VLOOKUP($X232&amp;"-"&amp;TEXT($A243,"mmm-aaaa"),Informes!$A:$P,COLUMN(Informes!I$1),FALSE)), "")</f>
        <v/>
      </c>
      <c r="J243" s="248"/>
      <c r="K243" s="248"/>
      <c r="L243" s="173" t="str">
        <f t="shared" si="47"/>
        <v>¨</v>
      </c>
      <c r="M243" s="248" t="str">
        <f>IFERROR(IF(OR($X243=$L$7,$X243=$K$5,$X243=$O$5,$X243=$T$5),IF(ISBLANK(
VLOOKUP($X232&amp;"-"&amp;TEXT($A243,"mmm-aaaa"),Informes!$A:$P,COLUMN(Informes!J$1),FALSE)), "",
VLOOKUP($X232&amp;"-"&amp;TEXT($A243,"mmm-aaaa"),Informes!$A:$P,COLUMN(Informes!J$1),FALSE)), ""), "")</f>
        <v/>
      </c>
      <c r="N243" s="248"/>
      <c r="O243" s="248"/>
      <c r="P243" s="248"/>
      <c r="Q243" s="248"/>
      <c r="R243" s="284" t="str">
        <f t="shared" si="44"/>
        <v/>
      </c>
      <c r="S243" s="284"/>
      <c r="T243" s="284"/>
      <c r="U243" s="284"/>
      <c r="V243" s="285"/>
      <c r="W243" s="4" t="str">
        <f>IFERROR(VLOOKUP($X232&amp;"-"&amp;TEXT($A243,"mmm-aaaa"),Informes!$A:$P,COLUMN(Informes!K$1),FALSE), "")</f>
        <v/>
      </c>
      <c r="X243" s="34" t="str">
        <f>IFERROR(VLOOKUP($X232&amp;"-"&amp;TEXT($A243,"mmm-aaaa"),Informes!$A:$P,COLUMN(Informes!C$1),FALSE), "")</f>
        <v/>
      </c>
    </row>
    <row r="244" spans="1:24" ht="16.5" customHeight="1" x14ac:dyDescent="0.2">
      <c r="A244" s="34">
        <f t="shared" si="48"/>
        <v>45323</v>
      </c>
      <c r="B244" s="243" t="str">
        <f t="shared" si="45"/>
        <v>Febrero</v>
      </c>
      <c r="C244" s="244"/>
      <c r="D244" s="244" t="str">
        <f t="shared" si="46"/>
        <v>Enero</v>
      </c>
      <c r="E244" s="244"/>
      <c r="F244" s="281" t="str">
        <f>IFERROR(IF(VLOOKUP($X232&amp;"-"&amp;TEXT($A244,"mmm-aaaa"),Informes!$A:$P,COLUMN(Informes!H$1),FALSE),"þ","¨"),"¨")</f>
        <v>¨</v>
      </c>
      <c r="G244" s="281"/>
      <c r="H244" s="281"/>
      <c r="I244" s="248" t="str">
        <f>IFERROR(IF(ISBLANK(
VLOOKUP($X232&amp;"-"&amp;TEXT($A244,"mmm-aaaa"),Informes!$A:$P,COLUMN(Informes!I$1),FALSE)), "",
VLOOKUP($X232&amp;"-"&amp;TEXT($A244,"mmm-aaaa"),Informes!$A:$P,COLUMN(Informes!I$1),FALSE)), "")</f>
        <v/>
      </c>
      <c r="J244" s="248"/>
      <c r="K244" s="248"/>
      <c r="L244" s="173" t="str">
        <f t="shared" si="47"/>
        <v>¨</v>
      </c>
      <c r="M244" s="248" t="str">
        <f>IFERROR(IF(OR($X244=$L$7,$X244=$K$5,$X244=$O$5,$X244=$T$5),IF(ISBLANK(
VLOOKUP($X232&amp;"-"&amp;TEXT($A244,"mmm-aaaa"),Informes!$A:$P,COLUMN(Informes!J$1),FALSE)), "",
VLOOKUP($X232&amp;"-"&amp;TEXT($A244,"mmm-aaaa"),Informes!$A:$P,COLUMN(Informes!J$1),FALSE)), ""), "")</f>
        <v/>
      </c>
      <c r="N244" s="248"/>
      <c r="O244" s="248"/>
      <c r="P244" s="248"/>
      <c r="Q244" s="248"/>
      <c r="R244" s="284" t="str">
        <f t="shared" si="44"/>
        <v/>
      </c>
      <c r="S244" s="284"/>
      <c r="T244" s="284"/>
      <c r="U244" s="284"/>
      <c r="V244" s="285"/>
      <c r="W244" s="4" t="str">
        <f>IFERROR(VLOOKUP($X232&amp;"-"&amp;TEXT($A244,"mmm-aaaa"),Informes!$A:$P,COLUMN(Informes!K$1),FALSE), "")</f>
        <v/>
      </c>
      <c r="X244" s="34" t="str">
        <f>IFERROR(VLOOKUP($X232&amp;"-"&amp;TEXT($A244,"mmm-aaaa"),Informes!$A:$P,COLUMN(Informes!C$1),FALSE), "")</f>
        <v/>
      </c>
    </row>
    <row r="245" spans="1:24" ht="16.5" customHeight="1" x14ac:dyDescent="0.2">
      <c r="A245" s="34">
        <f t="shared" si="48"/>
        <v>45352</v>
      </c>
      <c r="B245" s="243" t="str">
        <f t="shared" si="45"/>
        <v>Marzo</v>
      </c>
      <c r="C245" s="244"/>
      <c r="D245" s="244" t="str">
        <f t="shared" si="46"/>
        <v>Enero</v>
      </c>
      <c r="E245" s="244"/>
      <c r="F245" s="281" t="str">
        <f>IFERROR(IF(VLOOKUP($X232&amp;"-"&amp;TEXT($A245,"mmm-aaaa"),Informes!$A:$P,COLUMN(Informes!H$1),FALSE),"þ","¨"),"¨")</f>
        <v>¨</v>
      </c>
      <c r="G245" s="281"/>
      <c r="H245" s="281"/>
      <c r="I245" s="248" t="str">
        <f>IFERROR(IF(ISBLANK(
VLOOKUP($X232&amp;"-"&amp;TEXT($A245,"mmm-aaaa"),Informes!$A:$P,COLUMN(Informes!I$1),FALSE)), "",
VLOOKUP($X232&amp;"-"&amp;TEXT($A245,"mmm-aaaa"),Informes!$A:$P,COLUMN(Informes!I$1),FALSE)), "")</f>
        <v/>
      </c>
      <c r="J245" s="248"/>
      <c r="K245" s="248"/>
      <c r="L245" s="173" t="str">
        <f t="shared" si="47"/>
        <v>¨</v>
      </c>
      <c r="M245" s="248" t="str">
        <f>IFERROR(IF(OR($X245=$L$7,$X245=$K$5,$X245=$O$5,$X245=$T$5),IF(ISBLANK(
VLOOKUP($X232&amp;"-"&amp;TEXT($A245,"mmm-aaaa"),Informes!$A:$P,COLUMN(Informes!J$1),FALSE)), "",
VLOOKUP($X232&amp;"-"&amp;TEXT($A245,"mmm-aaaa"),Informes!$A:$P,COLUMN(Informes!J$1),FALSE)), ""), "")</f>
        <v/>
      </c>
      <c r="N245" s="248"/>
      <c r="O245" s="248"/>
      <c r="P245" s="248"/>
      <c r="Q245" s="248"/>
      <c r="R245" s="284" t="str">
        <f t="shared" si="44"/>
        <v/>
      </c>
      <c r="S245" s="284"/>
      <c r="T245" s="284"/>
      <c r="U245" s="284"/>
      <c r="V245" s="285"/>
      <c r="W245" s="4" t="str">
        <f>IFERROR(VLOOKUP($X232&amp;"-"&amp;TEXT($A245,"mmm-aaaa"),Informes!$A:$P,COLUMN(Informes!K$1),FALSE), "")</f>
        <v/>
      </c>
      <c r="X245" s="34" t="str">
        <f>IFERROR(VLOOKUP($X232&amp;"-"&amp;TEXT($A245,"mmm-aaaa"),Informes!$A:$P,COLUMN(Informes!C$1),FALSE), "")</f>
        <v/>
      </c>
    </row>
    <row r="246" spans="1:24" ht="16.5" customHeight="1" x14ac:dyDescent="0.2">
      <c r="A246" s="34">
        <f t="shared" si="48"/>
        <v>45383</v>
      </c>
      <c r="B246" s="243" t="str">
        <f t="shared" si="45"/>
        <v>Abril</v>
      </c>
      <c r="C246" s="244"/>
      <c r="D246" s="244" t="str">
        <f t="shared" si="46"/>
        <v>Enero</v>
      </c>
      <c r="E246" s="244"/>
      <c r="F246" s="281" t="str">
        <f>IFERROR(IF(VLOOKUP($X232&amp;"-"&amp;TEXT($A246,"mmm-aaaa"),Informes!$A:$P,COLUMN(Informes!H$1),FALSE),"þ","¨"),"¨")</f>
        <v>¨</v>
      </c>
      <c r="G246" s="281"/>
      <c r="H246" s="281"/>
      <c r="I246" s="248" t="str">
        <f>IFERROR(IF(ISBLANK(
VLOOKUP($X232&amp;"-"&amp;TEXT($A246,"mmm-aaaa"),Informes!$A:$P,COLUMN(Informes!I$1),FALSE)), "",
VLOOKUP($X232&amp;"-"&amp;TEXT($A246,"mmm-aaaa"),Informes!$A:$P,COLUMN(Informes!I$1),FALSE)), "")</f>
        <v/>
      </c>
      <c r="J246" s="248"/>
      <c r="K246" s="248"/>
      <c r="L246" s="173" t="str">
        <f t="shared" si="47"/>
        <v>¨</v>
      </c>
      <c r="M246" s="248" t="str">
        <f>IFERROR(IF(OR($X246=$L$7,$X246=$K$5,$X246=$O$5,$X246=$T$5),IF(ISBLANK(
VLOOKUP($X232&amp;"-"&amp;TEXT($A246,"mmm-aaaa"),Informes!$A:$P,COLUMN(Informes!J$1),FALSE)), "",
VLOOKUP($X232&amp;"-"&amp;TEXT($A246,"mmm-aaaa"),Informes!$A:$P,COLUMN(Informes!J$1),FALSE)), ""), "")</f>
        <v/>
      </c>
      <c r="N246" s="248"/>
      <c r="O246" s="248"/>
      <c r="P246" s="248"/>
      <c r="Q246" s="248"/>
      <c r="R246" s="284" t="str">
        <f t="shared" si="44"/>
        <v/>
      </c>
      <c r="S246" s="284"/>
      <c r="T246" s="284"/>
      <c r="U246" s="284"/>
      <c r="V246" s="285"/>
      <c r="W246" s="4" t="str">
        <f>IFERROR(VLOOKUP($X232&amp;"-"&amp;TEXT($A246,"mmm-aaaa"),Informes!$A:$P,COLUMN(Informes!K$1),FALSE), "")</f>
        <v/>
      </c>
      <c r="X246" s="34" t="str">
        <f>IFERROR(VLOOKUP($X232&amp;"-"&amp;TEXT($A246,"mmm-aaaa"),Informes!$A:$P,COLUMN(Informes!C$1),FALSE), "")</f>
        <v/>
      </c>
    </row>
    <row r="247" spans="1:24" ht="16.5" customHeight="1" x14ac:dyDescent="0.2">
      <c r="A247" s="34">
        <f t="shared" si="48"/>
        <v>45413</v>
      </c>
      <c r="B247" s="243" t="str">
        <f t="shared" si="45"/>
        <v>Mayo</v>
      </c>
      <c r="C247" s="244"/>
      <c r="D247" s="244" t="str">
        <f t="shared" si="46"/>
        <v>Enero</v>
      </c>
      <c r="E247" s="244"/>
      <c r="F247" s="281" t="str">
        <f>IFERROR(IF(VLOOKUP($X232&amp;"-"&amp;TEXT($A247,"mmm-aaaa"),Informes!$A:$P,COLUMN(Informes!H$1),FALSE),"þ","¨"),"¨")</f>
        <v>¨</v>
      </c>
      <c r="G247" s="281"/>
      <c r="H247" s="281"/>
      <c r="I247" s="248" t="str">
        <f>IFERROR(IF(ISBLANK(
VLOOKUP($X232&amp;"-"&amp;TEXT($A247,"mmm-aaaa"),Informes!$A:$P,COLUMN(Informes!I$1),FALSE)), "",
VLOOKUP($X232&amp;"-"&amp;TEXT($A247,"mmm-aaaa"),Informes!$A:$P,COLUMN(Informes!I$1),FALSE)), "")</f>
        <v/>
      </c>
      <c r="J247" s="248"/>
      <c r="K247" s="248"/>
      <c r="L247" s="173" t="str">
        <f t="shared" si="47"/>
        <v>¨</v>
      </c>
      <c r="M247" s="248" t="str">
        <f>IFERROR(IF(OR($X247=$L$7,$X247=$K$5,$X247=$O$5,$X247=$T$5),IF(ISBLANK(
VLOOKUP($X232&amp;"-"&amp;TEXT($A247,"mmm-aaaa"),Informes!$A:$P,COLUMN(Informes!J$1),FALSE)), "",
VLOOKUP($X232&amp;"-"&amp;TEXT($A247,"mmm-aaaa"),Informes!$A:$P,COLUMN(Informes!J$1),FALSE)), ""), "")</f>
        <v/>
      </c>
      <c r="N247" s="248"/>
      <c r="O247" s="248"/>
      <c r="P247" s="248"/>
      <c r="Q247" s="248"/>
      <c r="R247" s="284" t="str">
        <f t="shared" si="44"/>
        <v/>
      </c>
      <c r="S247" s="284"/>
      <c r="T247" s="284"/>
      <c r="U247" s="284"/>
      <c r="V247" s="285"/>
      <c r="W247" s="4" t="str">
        <f>IFERROR(VLOOKUP($X232&amp;"-"&amp;TEXT($A247,"mmm-aaaa"),Informes!$A:$P,COLUMN(Informes!K$1),FALSE), "")</f>
        <v/>
      </c>
      <c r="X247" s="34" t="str">
        <f>IFERROR(VLOOKUP($X232&amp;"-"&amp;TEXT($A247,"mmm-aaaa"),Informes!$A:$P,COLUMN(Informes!C$1),FALSE), "")</f>
        <v/>
      </c>
    </row>
    <row r="248" spans="1:24" ht="16.5" customHeight="1" x14ac:dyDescent="0.2">
      <c r="A248" s="34">
        <f t="shared" si="48"/>
        <v>45444</v>
      </c>
      <c r="B248" s="243" t="str">
        <f t="shared" si="45"/>
        <v>Junio</v>
      </c>
      <c r="C248" s="244"/>
      <c r="D248" s="244" t="str">
        <f t="shared" si="46"/>
        <v>Enero</v>
      </c>
      <c r="E248" s="244"/>
      <c r="F248" s="281" t="str">
        <f>IFERROR(IF(VLOOKUP($X232&amp;"-"&amp;TEXT($A248,"mmm-aaaa"),Informes!$A:$P,COLUMN(Informes!H$1),FALSE),"þ","¨"),"¨")</f>
        <v>¨</v>
      </c>
      <c r="G248" s="281"/>
      <c r="H248" s="281"/>
      <c r="I248" s="248" t="str">
        <f>IFERROR(IF(ISBLANK(
VLOOKUP($X232&amp;"-"&amp;TEXT($A248,"mmm-aaaa"),Informes!$A:$P,COLUMN(Informes!I$1),FALSE)), "",
VLOOKUP($X232&amp;"-"&amp;TEXT($A248,"mmm-aaaa"),Informes!$A:$P,COLUMN(Informes!I$1),FALSE)), "")</f>
        <v/>
      </c>
      <c r="J248" s="248"/>
      <c r="K248" s="248"/>
      <c r="L248" s="173" t="str">
        <f t="shared" si="47"/>
        <v>¨</v>
      </c>
      <c r="M248" s="248" t="str">
        <f>IFERROR(IF(OR($X248=$L$7,$X248=$K$5,$X248=$O$5,$X248=$T$5),IF(ISBLANK(
VLOOKUP($X232&amp;"-"&amp;TEXT($A248,"mmm-aaaa"),Informes!$A:$P,COLUMN(Informes!J$1),FALSE)), "",
VLOOKUP($X232&amp;"-"&amp;TEXT($A248,"mmm-aaaa"),Informes!$A:$P,COLUMN(Informes!J$1),FALSE)), ""), "")</f>
        <v/>
      </c>
      <c r="N248" s="248"/>
      <c r="O248" s="248"/>
      <c r="P248" s="248"/>
      <c r="Q248" s="248"/>
      <c r="R248" s="284" t="str">
        <f t="shared" si="44"/>
        <v/>
      </c>
      <c r="S248" s="284"/>
      <c r="T248" s="284"/>
      <c r="U248" s="284"/>
      <c r="V248" s="285"/>
      <c r="W248" s="4" t="str">
        <f>IFERROR(VLOOKUP($X232&amp;"-"&amp;TEXT($A248,"mmm-aaaa"),Informes!$A:$P,COLUMN(Informes!K$1),FALSE), "")</f>
        <v/>
      </c>
      <c r="X248" s="34" t="str">
        <f>IFERROR(VLOOKUP($X232&amp;"-"&amp;TEXT($A248,"mmm-aaaa"),Informes!$A:$P,COLUMN(Informes!C$1),FALSE), "")</f>
        <v/>
      </c>
    </row>
    <row r="249" spans="1:24" ht="16.5" customHeight="1" x14ac:dyDescent="0.2">
      <c r="A249" s="34">
        <f t="shared" si="48"/>
        <v>45474</v>
      </c>
      <c r="B249" s="243" t="str">
        <f t="shared" si="45"/>
        <v>Julio</v>
      </c>
      <c r="C249" s="244"/>
      <c r="D249" s="244" t="str">
        <f t="shared" si="46"/>
        <v>Enero</v>
      </c>
      <c r="E249" s="244"/>
      <c r="F249" s="281" t="str">
        <f>IFERROR(IF(VLOOKUP($X232&amp;"-"&amp;TEXT($A249,"mmm-aaaa"),Informes!$A:$P,COLUMN(Informes!H$1),FALSE),"þ","¨"),"¨")</f>
        <v>¨</v>
      </c>
      <c r="G249" s="281"/>
      <c r="H249" s="281"/>
      <c r="I249" s="248" t="str">
        <f>IFERROR(IF(ISBLANK(
VLOOKUP($X232&amp;"-"&amp;TEXT($A249,"mmm-aaaa"),Informes!$A:$P,COLUMN(Informes!I$1),FALSE)), "",
VLOOKUP($X232&amp;"-"&amp;TEXT($A249,"mmm-aaaa"),Informes!$A:$P,COLUMN(Informes!I$1),FALSE)), "")</f>
        <v/>
      </c>
      <c r="J249" s="248"/>
      <c r="K249" s="248"/>
      <c r="L249" s="173" t="str">
        <f t="shared" si="47"/>
        <v>¨</v>
      </c>
      <c r="M249" s="248" t="str">
        <f>IFERROR(IF(OR($X249=$L$7,$X249=$K$5,$X249=$O$5,$X249=$T$5),IF(ISBLANK(
VLOOKUP($X232&amp;"-"&amp;TEXT($A249,"mmm-aaaa"),Informes!$A:$P,COLUMN(Informes!J$1),FALSE)), "",
VLOOKUP($X232&amp;"-"&amp;TEXT($A249,"mmm-aaaa"),Informes!$A:$P,COLUMN(Informes!J$1),FALSE)), ""), "")</f>
        <v/>
      </c>
      <c r="N249" s="248"/>
      <c r="O249" s="248"/>
      <c r="P249" s="248"/>
      <c r="Q249" s="248"/>
      <c r="R249" s="284" t="str">
        <f t="shared" si="44"/>
        <v/>
      </c>
      <c r="S249" s="284"/>
      <c r="T249" s="284"/>
      <c r="U249" s="284"/>
      <c r="V249" s="285"/>
      <c r="W249" s="4" t="str">
        <f>IFERROR(VLOOKUP($X232&amp;"-"&amp;TEXT($A249,"mmm-aaaa"),Informes!$A:$P,COLUMN(Informes!K$1),FALSE), "")</f>
        <v/>
      </c>
      <c r="X249" s="34" t="str">
        <f>IFERROR(VLOOKUP($X232&amp;"-"&amp;TEXT($A249,"mmm-aaaa"),Informes!$A:$P,COLUMN(Informes!C$1),FALSE), "")</f>
        <v/>
      </c>
    </row>
    <row r="250" spans="1:24" ht="16.5" customHeight="1" thickBot="1" x14ac:dyDescent="0.25">
      <c r="A250" s="34">
        <f t="shared" si="48"/>
        <v>45505</v>
      </c>
      <c r="B250" s="264" t="str">
        <f t="shared" si="45"/>
        <v>Agosto</v>
      </c>
      <c r="C250" s="265"/>
      <c r="D250" s="265" t="str">
        <f t="shared" si="46"/>
        <v>Enero</v>
      </c>
      <c r="E250" s="265"/>
      <c r="F250" s="280" t="str">
        <f>IFERROR(IF(VLOOKUP($X232&amp;"-"&amp;TEXT($A250,"mmm-aaaa"),Informes!$A:$P,COLUMN(Informes!H$1),FALSE),"þ","¨"),"¨")</f>
        <v>¨</v>
      </c>
      <c r="G250" s="280"/>
      <c r="H250" s="280"/>
      <c r="I250" s="269" t="str">
        <f>IFERROR(IF(ISBLANK(
VLOOKUP($X232&amp;"-"&amp;TEXT($A250,"mmm-aaaa"),Informes!$A:$P,COLUMN(Informes!I$1),FALSE)), "",
VLOOKUP($X232&amp;"-"&amp;TEXT($A250,"mmm-aaaa"),Informes!$A:$P,COLUMN(Informes!I$1),FALSE)), "")</f>
        <v/>
      </c>
      <c r="J250" s="269"/>
      <c r="K250" s="269"/>
      <c r="L250" s="172" t="str">
        <f t="shared" si="47"/>
        <v>¨</v>
      </c>
      <c r="M250" s="269" t="str">
        <f>IFERROR(IF(OR($X250=$L$7,$X250=$K$5,$X250=$O$5,$X250=$T$5),IF(ISBLANK(
VLOOKUP($X232&amp;"-"&amp;TEXT($A250,"mmm-aaaa"),Informes!$A:$P,COLUMN(Informes!J$1),FALSE)), "",
VLOOKUP($X232&amp;"-"&amp;TEXT($A250,"mmm-aaaa"),Informes!$A:$P,COLUMN(Informes!J$1),FALSE)), ""), "")</f>
        <v/>
      </c>
      <c r="N250" s="269"/>
      <c r="O250" s="269"/>
      <c r="P250" s="269"/>
      <c r="Q250" s="269"/>
      <c r="R250" s="282" t="str">
        <f t="shared" si="44"/>
        <v/>
      </c>
      <c r="S250" s="282"/>
      <c r="T250" s="282"/>
      <c r="U250" s="282"/>
      <c r="V250" s="283"/>
      <c r="W250" s="4" t="str">
        <f>IFERROR(VLOOKUP($X232&amp;"-"&amp;TEXT($A250,"mmm-aaaa"),Informes!$A:$P,COLUMN(Informes!K$1),FALSE), "")</f>
        <v/>
      </c>
      <c r="X250" s="34" t="str">
        <f>IFERROR(VLOOKUP($X232&amp;"-"&amp;TEXT($A250,"mmm-aaaa"),Informes!$A:$P,COLUMN(Informes!C$1),FALSE), "")</f>
        <v/>
      </c>
    </row>
    <row r="251" spans="1:24" ht="16.5" customHeight="1" thickBot="1" x14ac:dyDescent="0.3">
      <c r="D251" s="124"/>
      <c r="E251" s="124"/>
      <c r="F251" s="129"/>
      <c r="G251" s="124" t="str">
        <f>IF(SUM(F239:F250)=0,"",SUM(F239:F250))</f>
        <v/>
      </c>
      <c r="H251" s="124"/>
      <c r="I251" s="124"/>
      <c r="J251" s="130"/>
      <c r="K251" s="124"/>
      <c r="L251" s="131" t="s">
        <v>107</v>
      </c>
      <c r="M251" s="272" t="str">
        <f>IF(SUM(M239:M250)=0,"",SUM(M239:M250))</f>
        <v/>
      </c>
      <c r="N251" s="273"/>
      <c r="O251" s="273"/>
      <c r="P251" s="273"/>
      <c r="Q251" s="274"/>
      <c r="R251" s="275"/>
      <c r="S251" s="276"/>
      <c r="T251" s="276"/>
      <c r="U251" s="276"/>
      <c r="V251" s="277"/>
      <c r="W251" s="4"/>
      <c r="X251" s="4"/>
    </row>
    <row r="252" spans="1:24" ht="16.5" customHeight="1" x14ac:dyDescent="0.2">
      <c r="W252" s="4"/>
      <c r="X252" s="4"/>
    </row>
    <row r="253" spans="1:24" ht="279.75" customHeight="1" x14ac:dyDescent="0.15">
      <c r="B253" s="11"/>
      <c r="C253" s="132" t="s">
        <v>136</v>
      </c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 spans="1:24" ht="24" customHeight="1" x14ac:dyDescent="0.2">
      <c r="A254" s="35"/>
      <c r="B254" s="256" t="s">
        <v>127</v>
      </c>
      <c r="C254" s="256"/>
      <c r="D254" s="256"/>
      <c r="E254" s="256"/>
      <c r="F254" s="256"/>
      <c r="G254" s="256"/>
      <c r="H254" s="256"/>
      <c r="I254" s="256"/>
      <c r="J254" s="256"/>
      <c r="K254" s="256"/>
      <c r="L254" s="256"/>
      <c r="M254" s="256"/>
      <c r="N254" s="256"/>
      <c r="O254" s="256"/>
      <c r="P254" s="256"/>
      <c r="Q254" s="256"/>
      <c r="R254" s="256"/>
      <c r="S254" s="256"/>
      <c r="T254" s="256"/>
      <c r="U254" s="256"/>
      <c r="V254" s="256"/>
      <c r="X254" s="2"/>
    </row>
    <row r="255" spans="1:24" ht="15" customHeight="1" x14ac:dyDescent="0.2">
      <c r="A255" s="35"/>
      <c r="B255" s="120" t="s">
        <v>128</v>
      </c>
      <c r="D255" s="123" t="e">
        <f>D232</f>
        <v>#REF!</v>
      </c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5"/>
      <c r="X255" s="154" t="e">
        <f>X232</f>
        <v>#REF!</v>
      </c>
    </row>
    <row r="256" spans="1:24" ht="17.25" x14ac:dyDescent="0.2">
      <c r="B256" s="120" t="s">
        <v>129</v>
      </c>
      <c r="D256" s="121"/>
      <c r="E256" s="121"/>
      <c r="F256" s="7"/>
      <c r="G256" s="7"/>
      <c r="H256" s="257" t="e">
        <f>H233</f>
        <v>#REF!</v>
      </c>
      <c r="I256" s="257"/>
      <c r="J256" s="257"/>
      <c r="K256" s="257"/>
      <c r="L256" s="257"/>
      <c r="M256" s="257"/>
      <c r="N256" s="257"/>
      <c r="O256" s="257"/>
      <c r="P256" s="127" t="e">
        <f>P233</f>
        <v>#REF!</v>
      </c>
      <c r="Q256" s="120" t="s">
        <v>75</v>
      </c>
      <c r="S256" s="12"/>
      <c r="T256" s="13"/>
      <c r="U256" s="127" t="e">
        <f>U233</f>
        <v>#REF!</v>
      </c>
      <c r="V256" s="120" t="s">
        <v>79</v>
      </c>
      <c r="W256" s="12"/>
      <c r="X256" s="6"/>
    </row>
    <row r="257" spans="1:24" ht="17.25" x14ac:dyDescent="0.2">
      <c r="B257" s="120" t="s">
        <v>130</v>
      </c>
      <c r="D257" s="122"/>
      <c r="E257" s="122"/>
      <c r="F257" s="7"/>
      <c r="G257" s="258" t="e">
        <f>G234</f>
        <v>#REF!</v>
      </c>
      <c r="H257" s="258"/>
      <c r="I257" s="258"/>
      <c r="J257" s="258"/>
      <c r="K257" s="258"/>
      <c r="L257" s="258"/>
      <c r="M257" s="258"/>
      <c r="N257" s="258"/>
      <c r="O257" s="258"/>
      <c r="P257" s="128" t="s">
        <v>137</v>
      </c>
      <c r="Q257" s="120" t="s">
        <v>131</v>
      </c>
      <c r="S257" s="12"/>
      <c r="T257" s="12"/>
      <c r="U257" s="128" t="s">
        <v>138</v>
      </c>
      <c r="V257" s="120" t="s">
        <v>61</v>
      </c>
      <c r="W257" s="12"/>
      <c r="X257" s="6"/>
    </row>
    <row r="258" spans="1:24" ht="28.5" customHeight="1" x14ac:dyDescent="0.2">
      <c r="B258" s="127" t="e">
        <f>B235</f>
        <v>#REF!</v>
      </c>
      <c r="C258" s="125" t="s">
        <v>76</v>
      </c>
      <c r="D258" s="127" t="e">
        <f>D235</f>
        <v>#REF!</v>
      </c>
      <c r="E258" s="125" t="s">
        <v>81</v>
      </c>
      <c r="F258" s="7"/>
      <c r="G258" s="7"/>
      <c r="H258" s="5"/>
      <c r="I258" s="10"/>
      <c r="J258" s="127" t="e">
        <f>J235</f>
        <v>#REF!</v>
      </c>
      <c r="K258" s="125" t="s">
        <v>77</v>
      </c>
      <c r="L258" s="5"/>
      <c r="M258" s="5"/>
      <c r="N258" s="127" t="e">
        <f>N235</f>
        <v>#REF!</v>
      </c>
      <c r="O258" s="125" t="s">
        <v>132</v>
      </c>
      <c r="P258" s="126"/>
      <c r="Q258" s="126"/>
      <c r="R258" s="9"/>
      <c r="S258" s="127" t="e">
        <f>S235</f>
        <v>#REF!</v>
      </c>
      <c r="T258" s="259" t="s">
        <v>133</v>
      </c>
      <c r="U258" s="259"/>
      <c r="V258" s="259"/>
      <c r="W258" s="13"/>
      <c r="X258" s="6"/>
    </row>
    <row r="259" spans="1:24" ht="4.5" customHeight="1" thickBot="1" x14ac:dyDescent="0.25">
      <c r="B259" s="8"/>
      <c r="C259" s="7"/>
      <c r="D259" s="8"/>
      <c r="E259" s="7"/>
      <c r="F259" s="7"/>
      <c r="G259" s="7"/>
      <c r="H259" s="5"/>
      <c r="I259" s="10"/>
      <c r="J259" s="8"/>
      <c r="K259" s="5"/>
      <c r="L259" s="5"/>
      <c r="M259" s="5"/>
      <c r="N259" s="7"/>
      <c r="O259" s="5"/>
      <c r="P259" s="8"/>
      <c r="Q259" s="8"/>
      <c r="R259" s="9"/>
      <c r="S259" s="9"/>
      <c r="T259" s="7"/>
      <c r="U259" s="8"/>
      <c r="V259" s="9"/>
      <c r="W259" s="9"/>
      <c r="X259" s="6"/>
    </row>
    <row r="260" spans="1:24" ht="27" customHeight="1" x14ac:dyDescent="0.25">
      <c r="B260" s="260" t="s">
        <v>17</v>
      </c>
      <c r="C260" s="261"/>
      <c r="D260" s="261"/>
      <c r="E260" s="261"/>
      <c r="F260" s="262" t="s">
        <v>134</v>
      </c>
      <c r="G260" s="262"/>
      <c r="H260" s="262"/>
      <c r="I260" s="262" t="s">
        <v>12</v>
      </c>
      <c r="J260" s="262"/>
      <c r="K260" s="262"/>
      <c r="L260" s="262" t="s">
        <v>105</v>
      </c>
      <c r="M260" s="236" t="s">
        <v>135</v>
      </c>
      <c r="N260" s="236"/>
      <c r="O260" s="236"/>
      <c r="P260" s="236"/>
      <c r="Q260" s="236"/>
      <c r="R260" s="236" t="s">
        <v>101</v>
      </c>
      <c r="S260" s="236"/>
      <c r="T260" s="236"/>
      <c r="U260" s="236"/>
      <c r="V260" s="237"/>
      <c r="W260" s="14"/>
      <c r="X260" s="3"/>
    </row>
    <row r="261" spans="1:24" ht="27.75" customHeight="1" x14ac:dyDescent="0.2">
      <c r="B261" s="240">
        <f>EDATE(B238,12)</f>
        <v>45658</v>
      </c>
      <c r="C261" s="241"/>
      <c r="D261" s="241"/>
      <c r="E261" s="242"/>
      <c r="F261" s="263"/>
      <c r="G261" s="263"/>
      <c r="H261" s="263"/>
      <c r="I261" s="263"/>
      <c r="J261" s="263"/>
      <c r="K261" s="263"/>
      <c r="L261" s="263"/>
      <c r="M261" s="238"/>
      <c r="N261" s="238"/>
      <c r="O261" s="238"/>
      <c r="P261" s="238"/>
      <c r="Q261" s="238"/>
      <c r="R261" s="238"/>
      <c r="S261" s="238"/>
      <c r="T261" s="238"/>
      <c r="U261" s="238"/>
      <c r="V261" s="239"/>
      <c r="W261" s="14"/>
      <c r="X261" s="3"/>
    </row>
    <row r="262" spans="1:24" ht="16.5" customHeight="1" x14ac:dyDescent="0.2">
      <c r="A262" s="34">
        <f>EDATE(B261,-4)</f>
        <v>45536</v>
      </c>
      <c r="B262" s="243" t="str">
        <f>PROPER(TEXT(A262, "mmmm"))</f>
        <v>Septiembre</v>
      </c>
      <c r="C262" s="244"/>
      <c r="D262" s="244"/>
      <c r="E262" s="244"/>
      <c r="F262" s="281" t="str">
        <f>IFERROR(IF(VLOOKUP($X232&amp;"-"&amp;TEXT($A262,"mmm-aaaa"),Informes!$A:$P,COLUMN(Informes!H$1),FALSE),"þ","¨"),"¨")</f>
        <v>¨</v>
      </c>
      <c r="G262" s="281"/>
      <c r="H262" s="281"/>
      <c r="I262" s="248" t="str">
        <f>IFERROR(IF(ISBLANK(
VLOOKUP($X255&amp;"-"&amp;TEXT($A262,"mmm-aaaa"),Informes!$A:$P,COLUMN(Informes!I$1),FALSE)), "",
VLOOKUP($X255&amp;"-"&amp;TEXT($A262,"mmm-aaaa"),Informes!$A:$P,COLUMN(Informes!I$1),FALSE)), "")</f>
        <v/>
      </c>
      <c r="J262" s="248"/>
      <c r="K262" s="248"/>
      <c r="L262" s="173" t="str">
        <f>IFERROR(IF($X262=$L$7,"þ","¨"),"¨")</f>
        <v>¨</v>
      </c>
      <c r="M262" s="248" t="str">
        <f>IFERROR(IF(OR($X262=$L$7,$X262=$K$5,$X262=$O$5,$X262=$T$5),IF(ISBLANK(
VLOOKUP($X232&amp;"-"&amp;TEXT($A262,"mmm-aaaa"),Informes!$A:$P,COLUMN(Informes!J$1),FALSE)), "",
VLOOKUP($X232&amp;"-"&amp;TEXT($A262,"mmm-aaaa"),Informes!$A:$P,COLUMN(Informes!J$1),FALSE)), ""), "")</f>
        <v/>
      </c>
      <c r="N262" s="248"/>
      <c r="O262" s="248"/>
      <c r="P262" s="248"/>
      <c r="Q262" s="248"/>
      <c r="R262" s="284" t="str">
        <f t="shared" ref="R262:R273" si="49">IF(W262=0, "", W262)</f>
        <v/>
      </c>
      <c r="S262" s="284"/>
      <c r="T262" s="284"/>
      <c r="U262" s="284"/>
      <c r="V262" s="285"/>
      <c r="W262" s="4" t="str">
        <f>IFERROR(VLOOKUP($X255&amp;"-"&amp;TEXT($A262,"mmm-aaaa"),Informes!$A:$P,COLUMN(Informes!K$1),FALSE), "")</f>
        <v/>
      </c>
      <c r="X262" s="34" t="str">
        <f>IFERROR(VLOOKUP($X232&amp;"-"&amp;TEXT($A262,"mmm-aaaa"),Informes!$A:$P,COLUMN(Informes!C$1),FALSE), "")</f>
        <v/>
      </c>
    </row>
    <row r="263" spans="1:24" ht="16.5" customHeight="1" x14ac:dyDescent="0.2">
      <c r="A263" s="34">
        <f>EDATE(A262,1)</f>
        <v>45566</v>
      </c>
      <c r="B263" s="243" t="str">
        <f t="shared" ref="B263:B273" si="50">PROPER(TEXT(A263, "mmmm"))</f>
        <v>Octubre</v>
      </c>
      <c r="C263" s="244"/>
      <c r="D263" s="244"/>
      <c r="E263" s="244"/>
      <c r="F263" s="281" t="str">
        <f>IFERROR(IF(VLOOKUP($X232&amp;"-"&amp;TEXT($A263,"mmm-aaaa"),Informes!$A:$P,COLUMN(Informes!H$1),FALSE),"þ","¨"),"¨")</f>
        <v>¨</v>
      </c>
      <c r="G263" s="281"/>
      <c r="H263" s="281"/>
      <c r="I263" s="248" t="str">
        <f>IFERROR(IF(ISBLANK(
VLOOKUP($X255&amp;"-"&amp;TEXT($A263,"mmm-aaaa"),Informes!$A:$P,COLUMN(Informes!I$1),FALSE)), "",
VLOOKUP($X255&amp;"-"&amp;TEXT($A263,"mmm-aaaa"),Informes!$A:$P,COLUMN(Informes!I$1),FALSE)), "")</f>
        <v/>
      </c>
      <c r="J263" s="248"/>
      <c r="K263" s="248"/>
      <c r="L263" s="173" t="str">
        <f t="shared" ref="L263:L273" si="51">IFERROR(IF($X263=$L$7,"þ","¨"),"¨")</f>
        <v>¨</v>
      </c>
      <c r="M263" s="248" t="str">
        <f>IFERROR(IF(OR($X263=$L$7,$X263=$K$5,$X263=$O$5,$X263=$T$5),IF(ISBLANK(
VLOOKUP($X232&amp;"-"&amp;TEXT($A263,"mmm-aaaa"),Informes!$A:$P,COLUMN(Informes!J$1),FALSE)), "",
VLOOKUP($X232&amp;"-"&amp;TEXT($A263,"mmm-aaaa"),Informes!$A:$P,COLUMN(Informes!J$1),FALSE)), ""), "")</f>
        <v/>
      </c>
      <c r="N263" s="248"/>
      <c r="O263" s="248"/>
      <c r="P263" s="248"/>
      <c r="Q263" s="248"/>
      <c r="R263" s="284" t="str">
        <f t="shared" si="49"/>
        <v/>
      </c>
      <c r="S263" s="284"/>
      <c r="T263" s="284"/>
      <c r="U263" s="284"/>
      <c r="V263" s="285"/>
      <c r="W263" s="4" t="str">
        <f>IFERROR(VLOOKUP($X255&amp;"-"&amp;TEXT($A263,"mmm-aaaa"),Informes!$A:$P,COLUMN(Informes!K$1),FALSE), "")</f>
        <v/>
      </c>
      <c r="X263" s="34" t="str">
        <f>IFERROR(VLOOKUP($X232&amp;"-"&amp;TEXT($A263,"mmm-aaaa"),Informes!$A:$P,COLUMN(Informes!C$1),FALSE), "")</f>
        <v/>
      </c>
    </row>
    <row r="264" spans="1:24" ht="16.5" customHeight="1" x14ac:dyDescent="0.2">
      <c r="A264" s="34">
        <f t="shared" ref="A264:A273" si="52">EDATE(A263,1)</f>
        <v>45597</v>
      </c>
      <c r="B264" s="243" t="str">
        <f t="shared" si="50"/>
        <v>Noviembre</v>
      </c>
      <c r="C264" s="244"/>
      <c r="D264" s="244"/>
      <c r="E264" s="244"/>
      <c r="F264" s="281" t="str">
        <f>IFERROR(IF(VLOOKUP($X232&amp;"-"&amp;TEXT($A264,"mmm-aaaa"),Informes!$A:$P,COLUMN(Informes!H$1),FALSE),"þ","¨"),"¨")</f>
        <v>¨</v>
      </c>
      <c r="G264" s="281"/>
      <c r="H264" s="281"/>
      <c r="I264" s="248" t="str">
        <f>IFERROR(IF(ISBLANK(
VLOOKUP($X255&amp;"-"&amp;TEXT($A264,"mmm-aaaa"),Informes!$A:$P,COLUMN(Informes!I$1),FALSE)), "",
VLOOKUP($X255&amp;"-"&amp;TEXT($A264,"mmm-aaaa"),Informes!$A:$P,COLUMN(Informes!I$1),FALSE)), "")</f>
        <v/>
      </c>
      <c r="J264" s="248"/>
      <c r="K264" s="248"/>
      <c r="L264" s="173" t="str">
        <f t="shared" si="51"/>
        <v>¨</v>
      </c>
      <c r="M264" s="248" t="str">
        <f>IFERROR(IF(OR($X264=$L$7,$X264=$K$5,$X264=$O$5,$X264=$T$5),IF(ISBLANK(
VLOOKUP($X232&amp;"-"&amp;TEXT($A264,"mmm-aaaa"),Informes!$A:$P,COLUMN(Informes!J$1),FALSE)), "",
VLOOKUP($X232&amp;"-"&amp;TEXT($A264,"mmm-aaaa"),Informes!$A:$P,COLUMN(Informes!J$1),FALSE)), ""), "")</f>
        <v/>
      </c>
      <c r="N264" s="248"/>
      <c r="O264" s="248"/>
      <c r="P264" s="248"/>
      <c r="Q264" s="248"/>
      <c r="R264" s="284" t="str">
        <f t="shared" si="49"/>
        <v/>
      </c>
      <c r="S264" s="284"/>
      <c r="T264" s="284"/>
      <c r="U264" s="284"/>
      <c r="V264" s="285"/>
      <c r="W264" s="4" t="str">
        <f>IFERROR(VLOOKUP($X255&amp;"-"&amp;TEXT($A264,"mmm-aaaa"),Informes!$A:$P,COLUMN(Informes!K$1),FALSE), "")</f>
        <v/>
      </c>
      <c r="X264" s="34" t="str">
        <f>IFERROR(VLOOKUP($X232&amp;"-"&amp;TEXT($A264,"mmm-aaaa"),Informes!$A:$P,COLUMN(Informes!C$1),FALSE), "")</f>
        <v/>
      </c>
    </row>
    <row r="265" spans="1:24" ht="16.5" customHeight="1" x14ac:dyDescent="0.2">
      <c r="A265" s="34">
        <f t="shared" si="52"/>
        <v>45627</v>
      </c>
      <c r="B265" s="243" t="str">
        <f t="shared" si="50"/>
        <v>Diciembre</v>
      </c>
      <c r="C265" s="244"/>
      <c r="D265" s="244"/>
      <c r="E265" s="244"/>
      <c r="F265" s="281" t="str">
        <f>IFERROR(IF(VLOOKUP($X232&amp;"-"&amp;TEXT($A265,"mmm-aaaa"),Informes!$A:$P,COLUMN(Informes!H$1),FALSE),"þ","¨"),"¨")</f>
        <v>¨</v>
      </c>
      <c r="G265" s="281"/>
      <c r="H265" s="281"/>
      <c r="I265" s="248" t="str">
        <f>IFERROR(IF(ISBLANK(
VLOOKUP($X255&amp;"-"&amp;TEXT($A265,"mmm-aaaa"),Informes!$A:$P,COLUMN(Informes!I$1),FALSE)), "",
VLOOKUP($X255&amp;"-"&amp;TEXT($A265,"mmm-aaaa"),Informes!$A:$P,COLUMN(Informes!I$1),FALSE)), "")</f>
        <v/>
      </c>
      <c r="J265" s="248"/>
      <c r="K265" s="248"/>
      <c r="L265" s="173" t="str">
        <f t="shared" si="51"/>
        <v>¨</v>
      </c>
      <c r="M265" s="248" t="str">
        <f>IFERROR(IF(OR($X265=$L$7,$X265=$K$5,$X265=$O$5,$X265=$T$5),IF(ISBLANK(
VLOOKUP($X232&amp;"-"&amp;TEXT($A265,"mmm-aaaa"),Informes!$A:$P,COLUMN(Informes!J$1),FALSE)), "",
VLOOKUP($X232&amp;"-"&amp;TEXT($A265,"mmm-aaaa"),Informes!$A:$P,COLUMN(Informes!J$1),FALSE)), ""), "")</f>
        <v/>
      </c>
      <c r="N265" s="248"/>
      <c r="O265" s="248"/>
      <c r="P265" s="248"/>
      <c r="Q265" s="248"/>
      <c r="R265" s="284" t="str">
        <f t="shared" si="49"/>
        <v/>
      </c>
      <c r="S265" s="284"/>
      <c r="T265" s="284"/>
      <c r="U265" s="284"/>
      <c r="V265" s="285"/>
      <c r="W265" s="4" t="str">
        <f>IFERROR(VLOOKUP($X255&amp;"-"&amp;TEXT($A265,"mmm-aaaa"),Informes!$A:$P,COLUMN(Informes!K$1),FALSE), "")</f>
        <v/>
      </c>
      <c r="X265" s="34" t="str">
        <f>IFERROR(VLOOKUP($X232&amp;"-"&amp;TEXT($A265,"mmm-aaaa"),Informes!$A:$P,COLUMN(Informes!C$1),FALSE), "")</f>
        <v/>
      </c>
    </row>
    <row r="266" spans="1:24" ht="16.5" customHeight="1" x14ac:dyDescent="0.2">
      <c r="A266" s="34">
        <f t="shared" si="52"/>
        <v>45658</v>
      </c>
      <c r="B266" s="243" t="str">
        <f t="shared" si="50"/>
        <v>Enero</v>
      </c>
      <c r="C266" s="244"/>
      <c r="D266" s="244"/>
      <c r="E266" s="244"/>
      <c r="F266" s="281" t="str">
        <f>IFERROR(IF(VLOOKUP($X232&amp;"-"&amp;TEXT($A266,"mmm-aaaa"),Informes!$A:$P,COLUMN(Informes!H$1),FALSE),"þ","¨"),"¨")</f>
        <v>¨</v>
      </c>
      <c r="G266" s="281"/>
      <c r="H266" s="281"/>
      <c r="I266" s="248" t="str">
        <f>IFERROR(IF(ISBLANK(
VLOOKUP($X255&amp;"-"&amp;TEXT($A266,"mmm-aaaa"),Informes!$A:$P,COLUMN(Informes!I$1),FALSE)), "",
VLOOKUP($X255&amp;"-"&amp;TEXT($A266,"mmm-aaaa"),Informes!$A:$P,COLUMN(Informes!I$1),FALSE)), "")</f>
        <v/>
      </c>
      <c r="J266" s="248"/>
      <c r="K266" s="248"/>
      <c r="L266" s="173" t="str">
        <f t="shared" si="51"/>
        <v>¨</v>
      </c>
      <c r="M266" s="248" t="str">
        <f>IFERROR(IF(OR($X266=$L$7,$X266=$K$5,$X266=$O$5,$X266=$T$5),IF(ISBLANK(
VLOOKUP($X232&amp;"-"&amp;TEXT($A266,"mmm-aaaa"),Informes!$A:$P,COLUMN(Informes!J$1),FALSE)), "",
VLOOKUP($X232&amp;"-"&amp;TEXT($A266,"mmm-aaaa"),Informes!$A:$P,COLUMN(Informes!J$1),FALSE)), ""), "")</f>
        <v/>
      </c>
      <c r="N266" s="248"/>
      <c r="O266" s="248"/>
      <c r="P266" s="248"/>
      <c r="Q266" s="248"/>
      <c r="R266" s="284" t="str">
        <f t="shared" si="49"/>
        <v/>
      </c>
      <c r="S266" s="284"/>
      <c r="T266" s="284"/>
      <c r="U266" s="284"/>
      <c r="V266" s="285"/>
      <c r="W266" s="4" t="str">
        <f>IFERROR(VLOOKUP($X255&amp;"-"&amp;TEXT($A266,"mmm-aaaa"),Informes!$A:$P,COLUMN(Informes!K$1),FALSE), "")</f>
        <v/>
      </c>
      <c r="X266" s="34" t="str">
        <f>IFERROR(VLOOKUP($X232&amp;"-"&amp;TEXT($A266,"mmm-aaaa"),Informes!$A:$P,COLUMN(Informes!C$1),FALSE), "")</f>
        <v/>
      </c>
    </row>
    <row r="267" spans="1:24" ht="16.5" customHeight="1" x14ac:dyDescent="0.2">
      <c r="A267" s="34">
        <f t="shared" si="52"/>
        <v>45689</v>
      </c>
      <c r="B267" s="243" t="str">
        <f t="shared" si="50"/>
        <v>Febrero</v>
      </c>
      <c r="C267" s="244"/>
      <c r="D267" s="244"/>
      <c r="E267" s="244"/>
      <c r="F267" s="281" t="str">
        <f>IFERROR(IF(VLOOKUP($X232&amp;"-"&amp;TEXT($A267,"mmm-aaaa"),Informes!$A:$P,COLUMN(Informes!H$1),FALSE),"þ","¨"),"¨")</f>
        <v>¨</v>
      </c>
      <c r="G267" s="281"/>
      <c r="H267" s="281"/>
      <c r="I267" s="248" t="str">
        <f>IFERROR(IF(ISBLANK(
VLOOKUP($X255&amp;"-"&amp;TEXT($A267,"mmm-aaaa"),Informes!$A:$P,COLUMN(Informes!I$1),FALSE)), "",
VLOOKUP($X255&amp;"-"&amp;TEXT($A267,"mmm-aaaa"),Informes!$A:$P,COLUMN(Informes!I$1),FALSE)), "")</f>
        <v/>
      </c>
      <c r="J267" s="248"/>
      <c r="K267" s="248"/>
      <c r="L267" s="173" t="str">
        <f t="shared" si="51"/>
        <v>¨</v>
      </c>
      <c r="M267" s="248" t="str">
        <f>IFERROR(IF(OR($X267=$L$7,$X267=$K$5,$X267=$O$5,$X267=$T$5),IF(ISBLANK(
VLOOKUP($X232&amp;"-"&amp;TEXT($A267,"mmm-aaaa"),Informes!$A:$P,COLUMN(Informes!J$1),FALSE)), "",
VLOOKUP($X232&amp;"-"&amp;TEXT($A267,"mmm-aaaa"),Informes!$A:$P,COLUMN(Informes!J$1),FALSE)), ""), "")</f>
        <v/>
      </c>
      <c r="N267" s="248"/>
      <c r="O267" s="248"/>
      <c r="P267" s="248"/>
      <c r="Q267" s="248"/>
      <c r="R267" s="284" t="str">
        <f t="shared" si="49"/>
        <v/>
      </c>
      <c r="S267" s="284"/>
      <c r="T267" s="284"/>
      <c r="U267" s="284"/>
      <c r="V267" s="285"/>
      <c r="W267" s="4" t="str">
        <f>IFERROR(VLOOKUP($X255&amp;"-"&amp;TEXT($A267,"mmm-aaaa"),Informes!$A:$P,COLUMN(Informes!K$1),FALSE), "")</f>
        <v/>
      </c>
      <c r="X267" s="34" t="str">
        <f>IFERROR(VLOOKUP($X232&amp;"-"&amp;TEXT($A267,"mmm-aaaa"),Informes!$A:$P,COLUMN(Informes!C$1),FALSE), "")</f>
        <v/>
      </c>
    </row>
    <row r="268" spans="1:24" ht="16.5" customHeight="1" x14ac:dyDescent="0.2">
      <c r="A268" s="34">
        <f t="shared" si="52"/>
        <v>45717</v>
      </c>
      <c r="B268" s="243" t="str">
        <f t="shared" si="50"/>
        <v>Marzo</v>
      </c>
      <c r="C268" s="244"/>
      <c r="D268" s="244"/>
      <c r="E268" s="244"/>
      <c r="F268" s="281" t="str">
        <f>IFERROR(IF(VLOOKUP($X232&amp;"-"&amp;TEXT($A268,"mmm-aaaa"),Informes!$A:$P,COLUMN(Informes!H$1),FALSE),"þ","¨"),"¨")</f>
        <v>¨</v>
      </c>
      <c r="G268" s="281"/>
      <c r="H268" s="281"/>
      <c r="I268" s="248" t="str">
        <f>IFERROR(IF(ISBLANK(
VLOOKUP($X255&amp;"-"&amp;TEXT($A268,"mmm-aaaa"),Informes!$A:$P,COLUMN(Informes!I$1),FALSE)), "",
VLOOKUP($X255&amp;"-"&amp;TEXT($A268,"mmm-aaaa"),Informes!$A:$P,COLUMN(Informes!I$1),FALSE)), "")</f>
        <v/>
      </c>
      <c r="J268" s="248"/>
      <c r="K268" s="248"/>
      <c r="L268" s="173" t="str">
        <f t="shared" si="51"/>
        <v>¨</v>
      </c>
      <c r="M268" s="248" t="str">
        <f>IFERROR(IF(OR($X268=$L$7,$X268=$K$5,$X268=$O$5,$X268=$T$5),IF(ISBLANK(
VLOOKUP($X232&amp;"-"&amp;TEXT($A268,"mmm-aaaa"),Informes!$A:$P,COLUMN(Informes!J$1),FALSE)), "",
VLOOKUP($X232&amp;"-"&amp;TEXT($A268,"mmm-aaaa"),Informes!$A:$P,COLUMN(Informes!J$1),FALSE)), ""), "")</f>
        <v/>
      </c>
      <c r="N268" s="248"/>
      <c r="O268" s="248"/>
      <c r="P268" s="248"/>
      <c r="Q268" s="248"/>
      <c r="R268" s="284" t="str">
        <f t="shared" si="49"/>
        <v/>
      </c>
      <c r="S268" s="284"/>
      <c r="T268" s="284"/>
      <c r="U268" s="284"/>
      <c r="V268" s="285"/>
      <c r="W268" s="4" t="str">
        <f>IFERROR(VLOOKUP($X255&amp;"-"&amp;TEXT($A268,"mmm-aaaa"),Informes!$A:$P,COLUMN(Informes!K$1),FALSE), "")</f>
        <v/>
      </c>
      <c r="X268" s="34" t="str">
        <f>IFERROR(VLOOKUP($X232&amp;"-"&amp;TEXT($A268,"mmm-aaaa"),Informes!$A:$P,COLUMN(Informes!C$1),FALSE), "")</f>
        <v/>
      </c>
    </row>
    <row r="269" spans="1:24" ht="16.5" customHeight="1" x14ac:dyDescent="0.2">
      <c r="A269" s="34">
        <f t="shared" si="52"/>
        <v>45748</v>
      </c>
      <c r="B269" s="243" t="str">
        <f t="shared" si="50"/>
        <v>Abril</v>
      </c>
      <c r="C269" s="244"/>
      <c r="D269" s="244"/>
      <c r="E269" s="244"/>
      <c r="F269" s="281" t="str">
        <f>IFERROR(IF(VLOOKUP($X232&amp;"-"&amp;TEXT($A269,"mmm-aaaa"),Informes!$A:$P,COLUMN(Informes!H$1),FALSE),"þ","¨"),"¨")</f>
        <v>¨</v>
      </c>
      <c r="G269" s="281"/>
      <c r="H269" s="281"/>
      <c r="I269" s="248" t="str">
        <f>IFERROR(IF(ISBLANK(
VLOOKUP($X255&amp;"-"&amp;TEXT($A269,"mmm-aaaa"),Informes!$A:$P,COLUMN(Informes!I$1),FALSE)), "",
VLOOKUP($X255&amp;"-"&amp;TEXT($A269,"mmm-aaaa"),Informes!$A:$P,COLUMN(Informes!I$1),FALSE)), "")</f>
        <v/>
      </c>
      <c r="J269" s="248"/>
      <c r="K269" s="248"/>
      <c r="L269" s="173" t="str">
        <f t="shared" si="51"/>
        <v>¨</v>
      </c>
      <c r="M269" s="248" t="str">
        <f>IFERROR(IF(OR($X269=$L$7,$X269=$K$5,$X269=$O$5,$X269=$T$5),IF(ISBLANK(
VLOOKUP($X232&amp;"-"&amp;TEXT($A269,"mmm-aaaa"),Informes!$A:$P,COLUMN(Informes!J$1),FALSE)), "",
VLOOKUP($X232&amp;"-"&amp;TEXT($A269,"mmm-aaaa"),Informes!$A:$P,COLUMN(Informes!J$1),FALSE)), ""), "")</f>
        <v/>
      </c>
      <c r="N269" s="248"/>
      <c r="O269" s="248"/>
      <c r="P269" s="248"/>
      <c r="Q269" s="248"/>
      <c r="R269" s="284" t="str">
        <f t="shared" si="49"/>
        <v/>
      </c>
      <c r="S269" s="284"/>
      <c r="T269" s="284"/>
      <c r="U269" s="284"/>
      <c r="V269" s="285"/>
      <c r="W269" s="4" t="str">
        <f>IFERROR(VLOOKUP($X255&amp;"-"&amp;TEXT($A269,"mmm-aaaa"),Informes!$A:$P,COLUMN(Informes!K$1),FALSE), "")</f>
        <v/>
      </c>
      <c r="X269" s="34" t="str">
        <f>IFERROR(VLOOKUP($X232&amp;"-"&amp;TEXT($A269,"mmm-aaaa"),Informes!$A:$P,COLUMN(Informes!C$1),FALSE), "")</f>
        <v/>
      </c>
    </row>
    <row r="270" spans="1:24" ht="16.5" customHeight="1" x14ac:dyDescent="0.2">
      <c r="A270" s="34">
        <f t="shared" si="52"/>
        <v>45778</v>
      </c>
      <c r="B270" s="243" t="str">
        <f t="shared" si="50"/>
        <v>Mayo</v>
      </c>
      <c r="C270" s="244"/>
      <c r="D270" s="244"/>
      <c r="E270" s="244"/>
      <c r="F270" s="281" t="str">
        <f>IFERROR(IF(VLOOKUP($X232&amp;"-"&amp;TEXT($A270,"mmm-aaaa"),Informes!$A:$P,COLUMN(Informes!H$1),FALSE),"þ","¨"),"¨")</f>
        <v>¨</v>
      </c>
      <c r="G270" s="281"/>
      <c r="H270" s="281"/>
      <c r="I270" s="248" t="str">
        <f>IFERROR(IF(ISBLANK(
VLOOKUP($X255&amp;"-"&amp;TEXT($A270,"mmm-aaaa"),Informes!$A:$P,COLUMN(Informes!I$1),FALSE)), "",
VLOOKUP($X255&amp;"-"&amp;TEXT($A270,"mmm-aaaa"),Informes!$A:$P,COLUMN(Informes!I$1),FALSE)), "")</f>
        <v/>
      </c>
      <c r="J270" s="248"/>
      <c r="K270" s="248"/>
      <c r="L270" s="173" t="str">
        <f t="shared" si="51"/>
        <v>¨</v>
      </c>
      <c r="M270" s="248" t="str">
        <f>IFERROR(IF(OR($X270=$L$7,$X270=$K$5,$X270=$O$5,$X270=$T$5),IF(ISBLANK(
VLOOKUP($X232&amp;"-"&amp;TEXT($A270,"mmm-aaaa"),Informes!$A:$P,COLUMN(Informes!J$1),FALSE)), "",
VLOOKUP($X232&amp;"-"&amp;TEXT($A270,"mmm-aaaa"),Informes!$A:$P,COLUMN(Informes!J$1),FALSE)), ""), "")</f>
        <v/>
      </c>
      <c r="N270" s="248"/>
      <c r="O270" s="248"/>
      <c r="P270" s="248"/>
      <c r="Q270" s="248"/>
      <c r="R270" s="284" t="str">
        <f t="shared" si="49"/>
        <v/>
      </c>
      <c r="S270" s="284"/>
      <c r="T270" s="284"/>
      <c r="U270" s="284"/>
      <c r="V270" s="285"/>
      <c r="W270" s="4" t="str">
        <f>IFERROR(VLOOKUP($X255&amp;"-"&amp;TEXT($A270,"mmm-aaaa"),Informes!$A:$P,COLUMN(Informes!K$1),FALSE), "")</f>
        <v/>
      </c>
      <c r="X270" s="34" t="str">
        <f>IFERROR(VLOOKUP($X232&amp;"-"&amp;TEXT($A270,"mmm-aaaa"),Informes!$A:$P,COLUMN(Informes!C$1),FALSE), "")</f>
        <v/>
      </c>
    </row>
    <row r="271" spans="1:24" ht="16.5" customHeight="1" x14ac:dyDescent="0.2">
      <c r="A271" s="34">
        <f t="shared" si="52"/>
        <v>45809</v>
      </c>
      <c r="B271" s="243" t="str">
        <f t="shared" si="50"/>
        <v>Junio</v>
      </c>
      <c r="C271" s="244"/>
      <c r="D271" s="244"/>
      <c r="E271" s="244"/>
      <c r="F271" s="281" t="str">
        <f>IFERROR(IF(VLOOKUP($X232&amp;"-"&amp;TEXT($A271,"mmm-aaaa"),Informes!$A:$P,COLUMN(Informes!H$1),FALSE),"þ","¨"),"¨")</f>
        <v>¨</v>
      </c>
      <c r="G271" s="281"/>
      <c r="H271" s="281"/>
      <c r="I271" s="248" t="str">
        <f>IFERROR(IF(ISBLANK(
VLOOKUP($X255&amp;"-"&amp;TEXT($A271,"mmm-aaaa"),Informes!$A:$P,COLUMN(Informes!I$1),FALSE)), "",
VLOOKUP($X255&amp;"-"&amp;TEXT($A271,"mmm-aaaa"),Informes!$A:$P,COLUMN(Informes!I$1),FALSE)), "")</f>
        <v/>
      </c>
      <c r="J271" s="248"/>
      <c r="K271" s="248"/>
      <c r="L271" s="173" t="str">
        <f t="shared" si="51"/>
        <v>¨</v>
      </c>
      <c r="M271" s="248" t="str">
        <f>IFERROR(IF(OR($X271=$L$7,$X271=$K$5,$X271=$O$5,$X271=$T$5),IF(ISBLANK(
VLOOKUP($X232&amp;"-"&amp;TEXT($A271,"mmm-aaaa"),Informes!$A:$P,COLUMN(Informes!J$1),FALSE)), "",
VLOOKUP($X232&amp;"-"&amp;TEXT($A271,"mmm-aaaa"),Informes!$A:$P,COLUMN(Informes!J$1),FALSE)), ""), "")</f>
        <v/>
      </c>
      <c r="N271" s="248"/>
      <c r="O271" s="248"/>
      <c r="P271" s="248"/>
      <c r="Q271" s="248"/>
      <c r="R271" s="284" t="str">
        <f t="shared" si="49"/>
        <v/>
      </c>
      <c r="S271" s="284"/>
      <c r="T271" s="284"/>
      <c r="U271" s="284"/>
      <c r="V271" s="285"/>
      <c r="W271" s="4" t="str">
        <f>IFERROR(VLOOKUP($X255&amp;"-"&amp;TEXT($A271,"mmm-aaaa"),Informes!$A:$P,COLUMN(Informes!K$1),FALSE), "")</f>
        <v/>
      </c>
      <c r="X271" s="34" t="str">
        <f>IFERROR(VLOOKUP($X232&amp;"-"&amp;TEXT($A271,"mmm-aaaa"),Informes!$A:$P,COLUMN(Informes!C$1),FALSE), "")</f>
        <v/>
      </c>
    </row>
    <row r="272" spans="1:24" ht="16.5" customHeight="1" x14ac:dyDescent="0.2">
      <c r="A272" s="34">
        <f t="shared" si="52"/>
        <v>45839</v>
      </c>
      <c r="B272" s="243" t="str">
        <f t="shared" si="50"/>
        <v>Julio</v>
      </c>
      <c r="C272" s="244"/>
      <c r="D272" s="244"/>
      <c r="E272" s="244"/>
      <c r="F272" s="281" t="str">
        <f>IFERROR(IF(VLOOKUP($X232&amp;"-"&amp;TEXT($A272,"mmm-aaaa"),Informes!$A:$P,COLUMN(Informes!H$1),FALSE),"þ","¨"),"¨")</f>
        <v>¨</v>
      </c>
      <c r="G272" s="281"/>
      <c r="H272" s="281"/>
      <c r="I272" s="248" t="str">
        <f>IFERROR(IF(ISBLANK(
VLOOKUP($X255&amp;"-"&amp;TEXT($A272,"mmm-aaaa"),Informes!$A:$P,COLUMN(Informes!I$1),FALSE)), "",
VLOOKUP($X255&amp;"-"&amp;TEXT($A272,"mmm-aaaa"),Informes!$A:$P,COLUMN(Informes!I$1),FALSE)), "")</f>
        <v/>
      </c>
      <c r="J272" s="248"/>
      <c r="K272" s="248"/>
      <c r="L272" s="173" t="str">
        <f t="shared" si="51"/>
        <v>¨</v>
      </c>
      <c r="M272" s="248" t="str">
        <f>IFERROR(IF(OR($X272=$L$7,$X272=$K$5,$X272=$O$5,$X272=$T$5),IF(ISBLANK(
VLOOKUP($X232&amp;"-"&amp;TEXT($A272,"mmm-aaaa"),Informes!$A:$P,COLUMN(Informes!J$1),FALSE)), "",
VLOOKUP($X232&amp;"-"&amp;TEXT($A272,"mmm-aaaa"),Informes!$A:$P,COLUMN(Informes!J$1),FALSE)), ""), "")</f>
        <v/>
      </c>
      <c r="N272" s="248"/>
      <c r="O272" s="248"/>
      <c r="P272" s="248"/>
      <c r="Q272" s="248"/>
      <c r="R272" s="284" t="str">
        <f t="shared" si="49"/>
        <v/>
      </c>
      <c r="S272" s="284"/>
      <c r="T272" s="284"/>
      <c r="U272" s="284"/>
      <c r="V272" s="285"/>
      <c r="W272" s="4" t="str">
        <f>IFERROR(VLOOKUP($X255&amp;"-"&amp;TEXT($A272,"mmm-aaaa"),Informes!$A:$P,COLUMN(Informes!K$1),FALSE), "")</f>
        <v/>
      </c>
      <c r="X272" s="34" t="str">
        <f>IFERROR(VLOOKUP($X232&amp;"-"&amp;TEXT($A272,"mmm-aaaa"),Informes!$A:$P,COLUMN(Informes!C$1),FALSE), "")</f>
        <v/>
      </c>
    </row>
    <row r="273" spans="1:24" ht="16.5" customHeight="1" thickBot="1" x14ac:dyDescent="0.25">
      <c r="A273" s="34">
        <f t="shared" si="52"/>
        <v>45870</v>
      </c>
      <c r="B273" s="264" t="str">
        <f t="shared" si="50"/>
        <v>Agosto</v>
      </c>
      <c r="C273" s="265"/>
      <c r="D273" s="265"/>
      <c r="E273" s="265"/>
      <c r="F273" s="280" t="str">
        <f>IFERROR(IF(VLOOKUP($X232&amp;"-"&amp;TEXT($A273,"mmm-aaaa"),Informes!$A:$P,COLUMN(Informes!H$1),FALSE),"þ","¨"),"¨")</f>
        <v>¨</v>
      </c>
      <c r="G273" s="280"/>
      <c r="H273" s="280"/>
      <c r="I273" s="269" t="str">
        <f>IFERROR(IF(ISBLANK(
VLOOKUP($X255&amp;"-"&amp;TEXT($A273,"mmm-aaaa"),Informes!$A:$P,COLUMN(Informes!I$1),FALSE)), "",
VLOOKUP($X255&amp;"-"&amp;TEXT($A273,"mmm-aaaa"),Informes!$A:$P,COLUMN(Informes!I$1),FALSE)), "")</f>
        <v/>
      </c>
      <c r="J273" s="269"/>
      <c r="K273" s="269"/>
      <c r="L273" s="172" t="str">
        <f t="shared" si="51"/>
        <v>¨</v>
      </c>
      <c r="M273" s="269" t="str">
        <f>IFERROR(IF(OR($X273=$L$7,$X273=$K$5,$X273=$O$5,$X273=$T$5),IF(ISBLANK(
VLOOKUP($X232&amp;"-"&amp;TEXT($A273,"mmm-aaaa"),Informes!$A:$P,COLUMN(Informes!J$1),FALSE)), "",
VLOOKUP($X232&amp;"-"&amp;TEXT($A273,"mmm-aaaa"),Informes!$A:$P,COLUMN(Informes!J$1),FALSE)), ""), "")</f>
        <v/>
      </c>
      <c r="N273" s="269"/>
      <c r="O273" s="269"/>
      <c r="P273" s="269"/>
      <c r="Q273" s="269"/>
      <c r="R273" s="282" t="str">
        <f t="shared" si="49"/>
        <v/>
      </c>
      <c r="S273" s="282"/>
      <c r="T273" s="282"/>
      <c r="U273" s="282"/>
      <c r="V273" s="283"/>
      <c r="W273" s="4" t="str">
        <f>IFERROR(VLOOKUP($X255&amp;"-"&amp;TEXT($A273,"mmm-aaaa"),Informes!$A:$P,COLUMN(Informes!K$1),FALSE), "")</f>
        <v/>
      </c>
      <c r="X273" s="34" t="str">
        <f>IFERROR(VLOOKUP($X232&amp;"-"&amp;TEXT($A273,"mmm-aaaa"),Informes!$A:$P,COLUMN(Informes!C$1),FALSE), "")</f>
        <v/>
      </c>
    </row>
    <row r="274" spans="1:24" ht="16.5" customHeight="1" thickBot="1" x14ac:dyDescent="0.3">
      <c r="D274" s="124"/>
      <c r="E274" s="124"/>
      <c r="F274" s="129"/>
      <c r="G274" s="124" t="str">
        <f>IF(SUM(F262:F273)=0,"",SUM(F262:F273))</f>
        <v/>
      </c>
      <c r="H274" s="124"/>
      <c r="I274" s="124"/>
      <c r="J274" s="130"/>
      <c r="K274" s="124"/>
      <c r="L274" s="131" t="s">
        <v>107</v>
      </c>
      <c r="M274" s="272" t="str">
        <f>IF(SUM(M262:M273)=0,"",SUM(M262:M273))</f>
        <v/>
      </c>
      <c r="N274" s="273"/>
      <c r="O274" s="273"/>
      <c r="P274" s="273"/>
      <c r="Q274" s="274"/>
      <c r="R274" s="275"/>
      <c r="S274" s="276"/>
      <c r="T274" s="276"/>
      <c r="U274" s="276"/>
      <c r="V274" s="277"/>
      <c r="W274" s="4"/>
      <c r="X274" s="4"/>
    </row>
    <row r="275" spans="1:24" ht="16.5" customHeight="1" x14ac:dyDescent="0.2">
      <c r="W275" s="4"/>
      <c r="X275" s="4"/>
    </row>
    <row r="276" spans="1:24" ht="279.75" customHeight="1" x14ac:dyDescent="0.15">
      <c r="B276" s="11"/>
      <c r="C276" s="132" t="s">
        <v>136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 spans="1:24" ht="24" customHeight="1" x14ac:dyDescent="0.2">
      <c r="A277" s="35">
        <f>A231+1</f>
        <v>7</v>
      </c>
      <c r="B277" s="256" t="s">
        <v>127</v>
      </c>
      <c r="C277" s="256"/>
      <c r="D277" s="256"/>
      <c r="E277" s="256"/>
      <c r="F277" s="256"/>
      <c r="G277" s="256"/>
      <c r="H277" s="256"/>
      <c r="I277" s="256"/>
      <c r="J277" s="256"/>
      <c r="K277" s="256"/>
      <c r="L277" s="256"/>
      <c r="M277" s="256"/>
      <c r="N277" s="256"/>
      <c r="O277" s="256"/>
      <c r="P277" s="256"/>
      <c r="Q277" s="256"/>
      <c r="R277" s="256"/>
      <c r="S277" s="256"/>
      <c r="T277" s="256"/>
      <c r="U277" s="256"/>
      <c r="V277" s="256"/>
      <c r="X277" s="2"/>
    </row>
    <row r="278" spans="1:24" ht="17.25" customHeight="1" x14ac:dyDescent="0.2">
      <c r="A278" s="35"/>
      <c r="B278" s="120" t="s">
        <v>128</v>
      </c>
      <c r="D278" s="123" t="e">
        <f>IF(A277=0,0,INDEX(TblPublicadores[Nombre completo],A277))</f>
        <v>#REF!</v>
      </c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5"/>
      <c r="X278" s="154" t="e">
        <f>IF(A277=0,0,INDEX(TblPublicadores[Nombre],A277))</f>
        <v>#REF!</v>
      </c>
    </row>
    <row r="279" spans="1:24" ht="17.25" customHeight="1" x14ac:dyDescent="0.2">
      <c r="B279" s="120" t="s">
        <v>129</v>
      </c>
      <c r="D279" s="121"/>
      <c r="E279" s="121"/>
      <c r="F279" s="7"/>
      <c r="G279" s="7"/>
      <c r="H279" s="257" t="e">
        <f>IF(A277=0,"",INDEX(TblPublicadores[Fecha de nacimiento],A277))</f>
        <v>#REF!</v>
      </c>
      <c r="I279" s="257"/>
      <c r="J279" s="257"/>
      <c r="K279" s="257"/>
      <c r="L279" s="257"/>
      <c r="M279" s="257"/>
      <c r="N279" s="257"/>
      <c r="O279" s="257"/>
      <c r="P279" s="128" t="e">
        <f>IF(INDEX(TblPublicadores[Sexo],A277)=Q279,"þ","¨")</f>
        <v>#REF!</v>
      </c>
      <c r="Q279" s="120" t="s">
        <v>75</v>
      </c>
      <c r="S279" s="12"/>
      <c r="T279" s="13"/>
      <c r="U279" s="128" t="e">
        <f>IF(INDEX(TblPublicadores[Sexo],A277)=V279,"þ","¨")</f>
        <v>#REF!</v>
      </c>
      <c r="V279" s="120" t="s">
        <v>79</v>
      </c>
      <c r="W279" s="12"/>
      <c r="X279" s="6"/>
    </row>
    <row r="280" spans="1:24" ht="17.25" customHeight="1" x14ac:dyDescent="0.2">
      <c r="B280" s="120" t="s">
        <v>130</v>
      </c>
      <c r="D280" s="122"/>
      <c r="E280" s="122"/>
      <c r="F280" s="7"/>
      <c r="G280" s="258" t="e">
        <f>IF(A277=0,"",IF(INDEX(TblPublicadores[Fecha de bautismo],A277)="", "",INDEX(TblPublicadores[Fecha de bautismo],A277)))</f>
        <v>#REF!</v>
      </c>
      <c r="H280" s="258"/>
      <c r="I280" s="258"/>
      <c r="J280" s="258"/>
      <c r="K280" s="258"/>
      <c r="L280" s="258"/>
      <c r="M280" s="258"/>
      <c r="N280" s="258"/>
      <c r="O280" s="258"/>
      <c r="P280" s="128" t="s">
        <v>137</v>
      </c>
      <c r="Q280" s="120" t="s">
        <v>131</v>
      </c>
      <c r="S280" s="12"/>
      <c r="T280" s="12"/>
      <c r="U280" s="128" t="s">
        <v>138</v>
      </c>
      <c r="V280" s="120" t="s">
        <v>61</v>
      </c>
      <c r="W280" s="12"/>
      <c r="X280" s="6"/>
    </row>
    <row r="281" spans="1:24" ht="28.5" customHeight="1" x14ac:dyDescent="0.2">
      <c r="B281" s="127" t="e">
        <f>IF(INDEX(TblPublicadores[Privilegio],A277)=C281,"þ","¨")</f>
        <v>#REF!</v>
      </c>
      <c r="C281" s="125" t="s">
        <v>76</v>
      </c>
      <c r="D281" s="127" t="e">
        <f>IF(INDEX(TblPublicadores[Privilegio],A277)=E281,"þ","¨")</f>
        <v>#REF!</v>
      </c>
      <c r="E281" s="125" t="s">
        <v>81</v>
      </c>
      <c r="F281" s="7"/>
      <c r="G281" s="7"/>
      <c r="H281" s="5"/>
      <c r="I281" s="10"/>
      <c r="J281" s="127" t="e">
        <f>IF(INDEX(TblPublicadores[Tipo Publicador],A277)=K281,"þ","¨")</f>
        <v>#REF!</v>
      </c>
      <c r="K281" s="125" t="s">
        <v>77</v>
      </c>
      <c r="L281" s="5"/>
      <c r="M281" s="5"/>
      <c r="N281" s="127" t="e">
        <f>IF(INDEX(TblPublicadores[Tipo Publicador],A277)=O281,"þ","¨")</f>
        <v>#REF!</v>
      </c>
      <c r="O281" s="125" t="s">
        <v>132</v>
      </c>
      <c r="P281" s="126"/>
      <c r="Q281" s="126"/>
      <c r="R281" s="9"/>
      <c r="S281" s="127" t="e">
        <f>IF(INDEX(TblPublicadores[Tipo Publicador],A277)=T281,"þ","¨")</f>
        <v>#REF!</v>
      </c>
      <c r="T281" s="259" t="s">
        <v>133</v>
      </c>
      <c r="U281" s="259"/>
      <c r="V281" s="259"/>
      <c r="W281" s="13"/>
      <c r="X281" s="6"/>
    </row>
    <row r="282" spans="1:24" ht="4.5" customHeight="1" thickBot="1" x14ac:dyDescent="0.25">
      <c r="B282" s="8"/>
      <c r="C282" s="7"/>
      <c r="D282" s="8"/>
      <c r="E282" s="7"/>
      <c r="F282" s="7"/>
      <c r="G282" s="7"/>
      <c r="H282" s="5"/>
      <c r="I282" s="10"/>
      <c r="J282" s="8"/>
      <c r="K282" s="5"/>
      <c r="L282" s="5"/>
      <c r="M282" s="5"/>
      <c r="N282" s="7"/>
      <c r="O282" s="5"/>
      <c r="P282" s="8"/>
      <c r="Q282" s="8"/>
      <c r="R282" s="9"/>
      <c r="S282" s="9"/>
      <c r="T282" s="7"/>
      <c r="U282" s="8"/>
      <c r="V282" s="9"/>
      <c r="W282" s="9"/>
      <c r="X282" s="6"/>
    </row>
    <row r="283" spans="1:24" ht="26.25" customHeight="1" x14ac:dyDescent="0.25">
      <c r="B283" s="260" t="s">
        <v>17</v>
      </c>
      <c r="C283" s="261"/>
      <c r="D283" s="261"/>
      <c r="E283" s="261"/>
      <c r="F283" s="262" t="s">
        <v>134</v>
      </c>
      <c r="G283" s="262"/>
      <c r="H283" s="262"/>
      <c r="I283" s="262" t="s">
        <v>12</v>
      </c>
      <c r="J283" s="262"/>
      <c r="K283" s="262"/>
      <c r="L283" s="262" t="s">
        <v>105</v>
      </c>
      <c r="M283" s="236" t="s">
        <v>135</v>
      </c>
      <c r="N283" s="236"/>
      <c r="O283" s="236"/>
      <c r="P283" s="236"/>
      <c r="Q283" s="236"/>
      <c r="R283" s="236" t="s">
        <v>101</v>
      </c>
      <c r="S283" s="236"/>
      <c r="T283" s="236"/>
      <c r="U283" s="236"/>
      <c r="V283" s="237"/>
      <c r="W283" s="14"/>
      <c r="X283" s="3"/>
    </row>
    <row r="284" spans="1:24" ht="27.75" customHeight="1" x14ac:dyDescent="0.2">
      <c r="B284" s="240">
        <v>45292</v>
      </c>
      <c r="C284" s="241"/>
      <c r="D284" s="241"/>
      <c r="E284" s="242"/>
      <c r="F284" s="263"/>
      <c r="G284" s="263"/>
      <c r="H284" s="263"/>
      <c r="I284" s="263"/>
      <c r="J284" s="263"/>
      <c r="K284" s="263"/>
      <c r="L284" s="263"/>
      <c r="M284" s="238"/>
      <c r="N284" s="238"/>
      <c r="O284" s="238"/>
      <c r="P284" s="238"/>
      <c r="Q284" s="238"/>
      <c r="R284" s="238"/>
      <c r="S284" s="238"/>
      <c r="T284" s="238"/>
      <c r="U284" s="238"/>
      <c r="V284" s="239"/>
      <c r="W284" s="14"/>
      <c r="X284" s="3"/>
    </row>
    <row r="285" spans="1:24" ht="16.5" customHeight="1" x14ac:dyDescent="0.2">
      <c r="A285" s="34">
        <f>EDATE(B284,-4)</f>
        <v>45170</v>
      </c>
      <c r="B285" s="243" t="str">
        <f>PROPER(TEXT(A285, "mmmm"))</f>
        <v>Septiembre</v>
      </c>
      <c r="C285" s="244"/>
      <c r="D285" s="244" t="str">
        <f>PROPER(TEXT(C285, "mmmm"))</f>
        <v>Enero</v>
      </c>
      <c r="E285" s="244"/>
      <c r="F285" s="281" t="str">
        <f>IFERROR(IF(VLOOKUP($X278&amp;"-"&amp;TEXT($A285,"mmm-aaaa"),Informes!$A:$P,COLUMN(Informes!H$1),FALSE),"þ","¨"),"¨")</f>
        <v>¨</v>
      </c>
      <c r="G285" s="281"/>
      <c r="H285" s="281"/>
      <c r="I285" s="248" t="str">
        <f>IFERROR(IF(ISBLANK(
VLOOKUP($X278&amp;"-"&amp;TEXT($A285,"mmm-aaaa"),Informes!$A:$P,COLUMN(Informes!I$1),FALSE)), "",
VLOOKUP($X278&amp;"-"&amp;TEXT($A285,"mmm-aaaa"),Informes!$A:$P,COLUMN(Informes!I$1),FALSE)), "")</f>
        <v/>
      </c>
      <c r="J285" s="248"/>
      <c r="K285" s="248"/>
      <c r="L285" s="173" t="str">
        <f>IFERROR(IF($X285=$L$7,"þ","¨"),"¨")</f>
        <v>¨</v>
      </c>
      <c r="M285" s="248" t="str">
        <f>IFERROR(IF(OR($X285=$L$7,$X285=$K$5,$X285=$O$5,$X285=$T$5),IF(ISBLANK(
VLOOKUP($X278&amp;"-"&amp;TEXT($A285,"mmm-aaaa"),Informes!$A:$P,COLUMN(Informes!J$1),FALSE)), "",
VLOOKUP($X278&amp;"-"&amp;TEXT($A285,"mmm-aaaa"),Informes!$A:$P,COLUMN(Informes!J$1),FALSE)), ""), "")</f>
        <v/>
      </c>
      <c r="N285" s="248"/>
      <c r="O285" s="248"/>
      <c r="P285" s="248"/>
      <c r="Q285" s="248"/>
      <c r="R285" s="284" t="str">
        <f t="shared" ref="R285:R296" si="53">IF(W285=0, "", W285)</f>
        <v/>
      </c>
      <c r="S285" s="284"/>
      <c r="T285" s="284"/>
      <c r="U285" s="284"/>
      <c r="V285" s="285"/>
      <c r="W285" s="4" t="str">
        <f>IFERROR(VLOOKUP($X278&amp;"-"&amp;TEXT($A285,"mmm-aaaa"),Informes!$A:$P,COLUMN(Informes!K$1),FALSE), "")</f>
        <v/>
      </c>
      <c r="X285" s="34" t="str">
        <f>IFERROR(VLOOKUP($X278&amp;"-"&amp;TEXT($A285,"mmm-aaaa"),Informes!$A:$P,COLUMN(Informes!C$1),FALSE), "")</f>
        <v/>
      </c>
    </row>
    <row r="286" spans="1:24" ht="16.5" customHeight="1" x14ac:dyDescent="0.2">
      <c r="A286" s="34">
        <f>EDATE(A285,1)</f>
        <v>45200</v>
      </c>
      <c r="B286" s="243" t="str">
        <f t="shared" ref="B286:B296" si="54">PROPER(TEXT(A286, "mmmm"))</f>
        <v>Octubre</v>
      </c>
      <c r="C286" s="244"/>
      <c r="D286" s="244" t="str">
        <f t="shared" ref="D286:D296" si="55">PROPER(TEXT(C286, "mmmm"))</f>
        <v>Enero</v>
      </c>
      <c r="E286" s="244"/>
      <c r="F286" s="281" t="str">
        <f>IFERROR(IF(VLOOKUP($X278&amp;"-"&amp;TEXT($A286,"mmm-aaaa"),Informes!$A:$P,COLUMN(Informes!H$1),FALSE),"þ","¨"),"¨")</f>
        <v>¨</v>
      </c>
      <c r="G286" s="281"/>
      <c r="H286" s="281"/>
      <c r="I286" s="248" t="str">
        <f>IFERROR(IF(ISBLANK(
VLOOKUP($X278&amp;"-"&amp;TEXT($A286,"mmm-aaaa"),Informes!$A:$P,COLUMN(Informes!I$1),FALSE)), "",
VLOOKUP($X278&amp;"-"&amp;TEXT($A286,"mmm-aaaa"),Informes!$A:$P,COLUMN(Informes!I$1),FALSE)), "")</f>
        <v/>
      </c>
      <c r="J286" s="248"/>
      <c r="K286" s="248"/>
      <c r="L286" s="173" t="str">
        <f t="shared" ref="L286:L296" si="56">IFERROR(IF($X286=$L$7,"þ","¨"),"¨")</f>
        <v>¨</v>
      </c>
      <c r="M286" s="248" t="str">
        <f>IFERROR(IF(OR($X286=$L$7,$X286=$K$5,$X286=$O$5,$X286=$T$5),IF(ISBLANK(
VLOOKUP($X278&amp;"-"&amp;TEXT($A286,"mmm-aaaa"),Informes!$A:$P,COLUMN(Informes!J$1),FALSE)), "",
VLOOKUP($X278&amp;"-"&amp;TEXT($A286,"mmm-aaaa"),Informes!$A:$P,COLUMN(Informes!J$1),FALSE)), ""), "")</f>
        <v/>
      </c>
      <c r="N286" s="248"/>
      <c r="O286" s="248"/>
      <c r="P286" s="248"/>
      <c r="Q286" s="248"/>
      <c r="R286" s="284" t="str">
        <f t="shared" si="53"/>
        <v/>
      </c>
      <c r="S286" s="284"/>
      <c r="T286" s="284"/>
      <c r="U286" s="284"/>
      <c r="V286" s="285"/>
      <c r="W286" s="4" t="str">
        <f>IFERROR(VLOOKUP($X278&amp;"-"&amp;TEXT($A286,"mmm-aaaa"),Informes!$A:$P,COLUMN(Informes!K$1),FALSE), "")</f>
        <v/>
      </c>
      <c r="X286" s="34" t="str">
        <f>IFERROR(VLOOKUP($X278&amp;"-"&amp;TEXT($A286,"mmm-aaaa"),Informes!$A:$P,COLUMN(Informes!C$1),FALSE), "")</f>
        <v/>
      </c>
    </row>
    <row r="287" spans="1:24" ht="16.5" customHeight="1" x14ac:dyDescent="0.2">
      <c r="A287" s="34">
        <f t="shared" ref="A287:A296" si="57">EDATE(A286,1)</f>
        <v>45231</v>
      </c>
      <c r="B287" s="243" t="str">
        <f t="shared" si="54"/>
        <v>Noviembre</v>
      </c>
      <c r="C287" s="244"/>
      <c r="D287" s="244" t="str">
        <f t="shared" si="55"/>
        <v>Enero</v>
      </c>
      <c r="E287" s="244"/>
      <c r="F287" s="281" t="str">
        <f>IFERROR(IF(VLOOKUP($X278&amp;"-"&amp;TEXT($A287,"mmm-aaaa"),Informes!$A:$P,COLUMN(Informes!H$1),FALSE),"þ","¨"),"¨")</f>
        <v>¨</v>
      </c>
      <c r="G287" s="281"/>
      <c r="H287" s="281"/>
      <c r="I287" s="248" t="str">
        <f>IFERROR(IF(ISBLANK(
VLOOKUP($X278&amp;"-"&amp;TEXT($A287,"mmm-aaaa"),Informes!$A:$P,COLUMN(Informes!I$1),FALSE)), "",
VLOOKUP($X278&amp;"-"&amp;TEXT($A287,"mmm-aaaa"),Informes!$A:$P,COLUMN(Informes!I$1),FALSE)), "")</f>
        <v/>
      </c>
      <c r="J287" s="248"/>
      <c r="K287" s="248"/>
      <c r="L287" s="173" t="str">
        <f t="shared" si="56"/>
        <v>¨</v>
      </c>
      <c r="M287" s="248" t="str">
        <f>IFERROR(IF(OR($X287=$L$7,$X287=$K$5,$X287=$O$5,$X287=$T$5),IF(ISBLANK(
VLOOKUP($X278&amp;"-"&amp;TEXT($A287,"mmm-aaaa"),Informes!$A:$P,COLUMN(Informes!J$1),FALSE)), "",
VLOOKUP($X278&amp;"-"&amp;TEXT($A287,"mmm-aaaa"),Informes!$A:$P,COLUMN(Informes!J$1),FALSE)), ""), "")</f>
        <v/>
      </c>
      <c r="N287" s="248"/>
      <c r="O287" s="248"/>
      <c r="P287" s="248"/>
      <c r="Q287" s="248"/>
      <c r="R287" s="284" t="str">
        <f t="shared" si="53"/>
        <v/>
      </c>
      <c r="S287" s="284"/>
      <c r="T287" s="284"/>
      <c r="U287" s="284"/>
      <c r="V287" s="285"/>
      <c r="W287" s="4" t="str">
        <f>IFERROR(VLOOKUP($X278&amp;"-"&amp;TEXT($A287,"mmm-aaaa"),Informes!$A:$P,COLUMN(Informes!K$1),FALSE), "")</f>
        <v/>
      </c>
      <c r="X287" s="34" t="str">
        <f>IFERROR(VLOOKUP($X278&amp;"-"&amp;TEXT($A287,"mmm-aaaa"),Informes!$A:$P,COLUMN(Informes!C$1),FALSE), "")</f>
        <v/>
      </c>
    </row>
    <row r="288" spans="1:24" ht="16.5" customHeight="1" x14ac:dyDescent="0.2">
      <c r="A288" s="34">
        <f t="shared" si="57"/>
        <v>45261</v>
      </c>
      <c r="B288" s="243" t="str">
        <f t="shared" si="54"/>
        <v>Diciembre</v>
      </c>
      <c r="C288" s="244"/>
      <c r="D288" s="244" t="str">
        <f t="shared" si="55"/>
        <v>Enero</v>
      </c>
      <c r="E288" s="244"/>
      <c r="F288" s="281" t="str">
        <f>IFERROR(IF(VLOOKUP($X278&amp;"-"&amp;TEXT($A288,"mmm-aaaa"),Informes!$A:$P,COLUMN(Informes!H$1),FALSE),"þ","¨"),"¨")</f>
        <v>¨</v>
      </c>
      <c r="G288" s="281"/>
      <c r="H288" s="281"/>
      <c r="I288" s="248" t="str">
        <f>IFERROR(IF(ISBLANK(
VLOOKUP($X278&amp;"-"&amp;TEXT($A288,"mmm-aaaa"),Informes!$A:$P,COLUMN(Informes!I$1),FALSE)), "",
VLOOKUP($X278&amp;"-"&amp;TEXT($A288,"mmm-aaaa"),Informes!$A:$P,COLUMN(Informes!I$1),FALSE)), "")</f>
        <v/>
      </c>
      <c r="J288" s="248"/>
      <c r="K288" s="248"/>
      <c r="L288" s="173" t="str">
        <f t="shared" si="56"/>
        <v>¨</v>
      </c>
      <c r="M288" s="248" t="str">
        <f>IFERROR(IF(OR($X288=$L$7,$X288=$K$5,$X288=$O$5,$X288=$T$5),IF(ISBLANK(
VLOOKUP($X278&amp;"-"&amp;TEXT($A288,"mmm-aaaa"),Informes!$A:$P,COLUMN(Informes!J$1),FALSE)), "",
VLOOKUP($X278&amp;"-"&amp;TEXT($A288,"mmm-aaaa"),Informes!$A:$P,COLUMN(Informes!J$1),FALSE)), ""), "")</f>
        <v/>
      </c>
      <c r="N288" s="248"/>
      <c r="O288" s="248"/>
      <c r="P288" s="248"/>
      <c r="Q288" s="248"/>
      <c r="R288" s="284" t="str">
        <f t="shared" si="53"/>
        <v/>
      </c>
      <c r="S288" s="284"/>
      <c r="T288" s="284"/>
      <c r="U288" s="284"/>
      <c r="V288" s="285"/>
      <c r="W288" s="4" t="str">
        <f>IFERROR(VLOOKUP($X278&amp;"-"&amp;TEXT($A288,"mmm-aaaa"),Informes!$A:$P,COLUMN(Informes!K$1),FALSE), "")</f>
        <v/>
      </c>
      <c r="X288" s="34" t="str">
        <f>IFERROR(VLOOKUP($X278&amp;"-"&amp;TEXT($A288,"mmm-aaaa"),Informes!$A:$P,COLUMN(Informes!C$1),FALSE), "")</f>
        <v/>
      </c>
    </row>
    <row r="289" spans="1:24" ht="16.5" customHeight="1" x14ac:dyDescent="0.2">
      <c r="A289" s="34">
        <f t="shared" si="57"/>
        <v>45292</v>
      </c>
      <c r="B289" s="243" t="str">
        <f t="shared" si="54"/>
        <v>Enero</v>
      </c>
      <c r="C289" s="244"/>
      <c r="D289" s="244" t="str">
        <f t="shared" si="55"/>
        <v>Enero</v>
      </c>
      <c r="E289" s="244"/>
      <c r="F289" s="281" t="str">
        <f>IFERROR(IF(VLOOKUP($X278&amp;"-"&amp;TEXT($A289,"mmm-aaaa"),Informes!$A:$P,COLUMN(Informes!H$1),FALSE),"þ","¨"),"¨")</f>
        <v>¨</v>
      </c>
      <c r="G289" s="281"/>
      <c r="H289" s="281"/>
      <c r="I289" s="248" t="str">
        <f>IFERROR(IF(ISBLANK(
VLOOKUP($X278&amp;"-"&amp;TEXT($A289,"mmm-aaaa"),Informes!$A:$P,COLUMN(Informes!I$1),FALSE)), "",
VLOOKUP($X278&amp;"-"&amp;TEXT($A289,"mmm-aaaa"),Informes!$A:$P,COLUMN(Informes!I$1),FALSE)), "")</f>
        <v/>
      </c>
      <c r="J289" s="248"/>
      <c r="K289" s="248"/>
      <c r="L289" s="173" t="str">
        <f t="shared" si="56"/>
        <v>¨</v>
      </c>
      <c r="M289" s="248" t="str">
        <f>IFERROR(IF(OR($X289=$L$7,$X289=$K$5,$X289=$O$5,$X289=$T$5),IF(ISBLANK(
VLOOKUP($X278&amp;"-"&amp;TEXT($A289,"mmm-aaaa"),Informes!$A:$P,COLUMN(Informes!J$1),FALSE)), "",
VLOOKUP($X278&amp;"-"&amp;TEXT($A289,"mmm-aaaa"),Informes!$A:$P,COLUMN(Informes!J$1),FALSE)), ""), "")</f>
        <v/>
      </c>
      <c r="N289" s="248"/>
      <c r="O289" s="248"/>
      <c r="P289" s="248"/>
      <c r="Q289" s="248"/>
      <c r="R289" s="284" t="str">
        <f t="shared" si="53"/>
        <v/>
      </c>
      <c r="S289" s="284"/>
      <c r="T289" s="284"/>
      <c r="U289" s="284"/>
      <c r="V289" s="285"/>
      <c r="W289" s="4" t="str">
        <f>IFERROR(VLOOKUP($X278&amp;"-"&amp;TEXT($A289,"mmm-aaaa"),Informes!$A:$P,COLUMN(Informes!K$1),FALSE), "")</f>
        <v/>
      </c>
      <c r="X289" s="34" t="str">
        <f>IFERROR(VLOOKUP($X278&amp;"-"&amp;TEXT($A289,"mmm-aaaa"),Informes!$A:$P,COLUMN(Informes!C$1),FALSE), "")</f>
        <v/>
      </c>
    </row>
    <row r="290" spans="1:24" ht="16.5" customHeight="1" x14ac:dyDescent="0.2">
      <c r="A290" s="34">
        <f t="shared" si="57"/>
        <v>45323</v>
      </c>
      <c r="B290" s="243" t="str">
        <f t="shared" si="54"/>
        <v>Febrero</v>
      </c>
      <c r="C290" s="244"/>
      <c r="D290" s="244" t="str">
        <f t="shared" si="55"/>
        <v>Enero</v>
      </c>
      <c r="E290" s="244"/>
      <c r="F290" s="281" t="str">
        <f>IFERROR(IF(VLOOKUP($X278&amp;"-"&amp;TEXT($A290,"mmm-aaaa"),Informes!$A:$P,COLUMN(Informes!H$1),FALSE),"þ","¨"),"¨")</f>
        <v>¨</v>
      </c>
      <c r="G290" s="281"/>
      <c r="H290" s="281"/>
      <c r="I290" s="248" t="str">
        <f>IFERROR(IF(ISBLANK(
VLOOKUP($X278&amp;"-"&amp;TEXT($A290,"mmm-aaaa"),Informes!$A:$P,COLUMN(Informes!I$1),FALSE)), "",
VLOOKUP($X278&amp;"-"&amp;TEXT($A290,"mmm-aaaa"),Informes!$A:$P,COLUMN(Informes!I$1),FALSE)), "")</f>
        <v/>
      </c>
      <c r="J290" s="248"/>
      <c r="K290" s="248"/>
      <c r="L290" s="173" t="str">
        <f t="shared" si="56"/>
        <v>¨</v>
      </c>
      <c r="M290" s="248" t="str">
        <f>IFERROR(IF(OR($X290=$L$7,$X290=$K$5,$X290=$O$5,$X290=$T$5),IF(ISBLANK(
VLOOKUP($X278&amp;"-"&amp;TEXT($A290,"mmm-aaaa"),Informes!$A:$P,COLUMN(Informes!J$1),FALSE)), "",
VLOOKUP($X278&amp;"-"&amp;TEXT($A290,"mmm-aaaa"),Informes!$A:$P,COLUMN(Informes!J$1),FALSE)), ""), "")</f>
        <v/>
      </c>
      <c r="N290" s="248"/>
      <c r="O290" s="248"/>
      <c r="P290" s="248"/>
      <c r="Q290" s="248"/>
      <c r="R290" s="284" t="str">
        <f t="shared" si="53"/>
        <v/>
      </c>
      <c r="S290" s="284"/>
      <c r="T290" s="284"/>
      <c r="U290" s="284"/>
      <c r="V290" s="285"/>
      <c r="W290" s="4" t="str">
        <f>IFERROR(VLOOKUP($X278&amp;"-"&amp;TEXT($A290,"mmm-aaaa"),Informes!$A:$P,COLUMN(Informes!K$1),FALSE), "")</f>
        <v/>
      </c>
      <c r="X290" s="34" t="str">
        <f>IFERROR(VLOOKUP($X278&amp;"-"&amp;TEXT($A290,"mmm-aaaa"),Informes!$A:$P,COLUMN(Informes!C$1),FALSE), "")</f>
        <v/>
      </c>
    </row>
    <row r="291" spans="1:24" ht="16.5" customHeight="1" x14ac:dyDescent="0.2">
      <c r="A291" s="34">
        <f t="shared" si="57"/>
        <v>45352</v>
      </c>
      <c r="B291" s="243" t="str">
        <f t="shared" si="54"/>
        <v>Marzo</v>
      </c>
      <c r="C291" s="244"/>
      <c r="D291" s="244" t="str">
        <f t="shared" si="55"/>
        <v>Enero</v>
      </c>
      <c r="E291" s="244"/>
      <c r="F291" s="281" t="str">
        <f>IFERROR(IF(VLOOKUP($X278&amp;"-"&amp;TEXT($A291,"mmm-aaaa"),Informes!$A:$P,COLUMN(Informes!H$1),FALSE),"þ","¨"),"¨")</f>
        <v>¨</v>
      </c>
      <c r="G291" s="281"/>
      <c r="H291" s="281"/>
      <c r="I291" s="248" t="str">
        <f>IFERROR(IF(ISBLANK(
VLOOKUP($X278&amp;"-"&amp;TEXT($A291,"mmm-aaaa"),Informes!$A:$P,COLUMN(Informes!I$1),FALSE)), "",
VLOOKUP($X278&amp;"-"&amp;TEXT($A291,"mmm-aaaa"),Informes!$A:$P,COLUMN(Informes!I$1),FALSE)), "")</f>
        <v/>
      </c>
      <c r="J291" s="248"/>
      <c r="K291" s="248"/>
      <c r="L291" s="173" t="str">
        <f t="shared" si="56"/>
        <v>¨</v>
      </c>
      <c r="M291" s="248" t="str">
        <f>IFERROR(IF(OR($X291=$L$7,$X291=$K$5,$X291=$O$5,$X291=$T$5),IF(ISBLANK(
VLOOKUP($X278&amp;"-"&amp;TEXT($A291,"mmm-aaaa"),Informes!$A:$P,COLUMN(Informes!J$1),FALSE)), "",
VLOOKUP($X278&amp;"-"&amp;TEXT($A291,"mmm-aaaa"),Informes!$A:$P,COLUMN(Informes!J$1),FALSE)), ""), "")</f>
        <v/>
      </c>
      <c r="N291" s="248"/>
      <c r="O291" s="248"/>
      <c r="P291" s="248"/>
      <c r="Q291" s="248"/>
      <c r="R291" s="284" t="str">
        <f t="shared" si="53"/>
        <v/>
      </c>
      <c r="S291" s="284"/>
      <c r="T291" s="284"/>
      <c r="U291" s="284"/>
      <c r="V291" s="285"/>
      <c r="W291" s="4" t="str">
        <f>IFERROR(VLOOKUP($X278&amp;"-"&amp;TEXT($A291,"mmm-aaaa"),Informes!$A:$P,COLUMN(Informes!K$1),FALSE), "")</f>
        <v/>
      </c>
      <c r="X291" s="34" t="str">
        <f>IFERROR(VLOOKUP($X278&amp;"-"&amp;TEXT($A291,"mmm-aaaa"),Informes!$A:$P,COLUMN(Informes!C$1),FALSE), "")</f>
        <v/>
      </c>
    </row>
    <row r="292" spans="1:24" ht="16.5" customHeight="1" x14ac:dyDescent="0.2">
      <c r="A292" s="34">
        <f t="shared" si="57"/>
        <v>45383</v>
      </c>
      <c r="B292" s="243" t="str">
        <f t="shared" si="54"/>
        <v>Abril</v>
      </c>
      <c r="C292" s="244"/>
      <c r="D292" s="244" t="str">
        <f t="shared" si="55"/>
        <v>Enero</v>
      </c>
      <c r="E292" s="244"/>
      <c r="F292" s="281" t="str">
        <f>IFERROR(IF(VLOOKUP($X278&amp;"-"&amp;TEXT($A292,"mmm-aaaa"),Informes!$A:$P,COLUMN(Informes!H$1),FALSE),"þ","¨"),"¨")</f>
        <v>¨</v>
      </c>
      <c r="G292" s="281"/>
      <c r="H292" s="281"/>
      <c r="I292" s="248" t="str">
        <f>IFERROR(IF(ISBLANK(
VLOOKUP($X278&amp;"-"&amp;TEXT($A292,"mmm-aaaa"),Informes!$A:$P,COLUMN(Informes!I$1),FALSE)), "",
VLOOKUP($X278&amp;"-"&amp;TEXT($A292,"mmm-aaaa"),Informes!$A:$P,COLUMN(Informes!I$1),FALSE)), "")</f>
        <v/>
      </c>
      <c r="J292" s="248"/>
      <c r="K292" s="248"/>
      <c r="L292" s="173" t="str">
        <f t="shared" si="56"/>
        <v>¨</v>
      </c>
      <c r="M292" s="248" t="str">
        <f>IFERROR(IF(OR($X292=$L$7,$X292=$K$5,$X292=$O$5,$X292=$T$5),IF(ISBLANK(
VLOOKUP($X278&amp;"-"&amp;TEXT($A292,"mmm-aaaa"),Informes!$A:$P,COLUMN(Informes!J$1),FALSE)), "",
VLOOKUP($X278&amp;"-"&amp;TEXT($A292,"mmm-aaaa"),Informes!$A:$P,COLUMN(Informes!J$1),FALSE)), ""), "")</f>
        <v/>
      </c>
      <c r="N292" s="248"/>
      <c r="O292" s="248"/>
      <c r="P292" s="248"/>
      <c r="Q292" s="248"/>
      <c r="R292" s="284" t="str">
        <f t="shared" si="53"/>
        <v/>
      </c>
      <c r="S292" s="284"/>
      <c r="T292" s="284"/>
      <c r="U292" s="284"/>
      <c r="V292" s="285"/>
      <c r="W292" s="4" t="str">
        <f>IFERROR(VLOOKUP($X278&amp;"-"&amp;TEXT($A292,"mmm-aaaa"),Informes!$A:$P,COLUMN(Informes!K$1),FALSE), "")</f>
        <v/>
      </c>
      <c r="X292" s="34" t="str">
        <f>IFERROR(VLOOKUP($X278&amp;"-"&amp;TEXT($A292,"mmm-aaaa"),Informes!$A:$P,COLUMN(Informes!C$1),FALSE), "")</f>
        <v/>
      </c>
    </row>
    <row r="293" spans="1:24" ht="16.5" customHeight="1" x14ac:dyDescent="0.2">
      <c r="A293" s="34">
        <f t="shared" si="57"/>
        <v>45413</v>
      </c>
      <c r="B293" s="243" t="str">
        <f t="shared" si="54"/>
        <v>Mayo</v>
      </c>
      <c r="C293" s="244"/>
      <c r="D293" s="244" t="str">
        <f t="shared" si="55"/>
        <v>Enero</v>
      </c>
      <c r="E293" s="244"/>
      <c r="F293" s="281" t="str">
        <f>IFERROR(IF(VLOOKUP($X278&amp;"-"&amp;TEXT($A293,"mmm-aaaa"),Informes!$A:$P,COLUMN(Informes!H$1),FALSE),"þ","¨"),"¨")</f>
        <v>¨</v>
      </c>
      <c r="G293" s="281"/>
      <c r="H293" s="281"/>
      <c r="I293" s="248" t="str">
        <f>IFERROR(IF(ISBLANK(
VLOOKUP($X278&amp;"-"&amp;TEXT($A293,"mmm-aaaa"),Informes!$A:$P,COLUMN(Informes!I$1),FALSE)), "",
VLOOKUP($X278&amp;"-"&amp;TEXT($A293,"mmm-aaaa"),Informes!$A:$P,COLUMN(Informes!I$1),FALSE)), "")</f>
        <v/>
      </c>
      <c r="J293" s="248"/>
      <c r="K293" s="248"/>
      <c r="L293" s="173" t="str">
        <f t="shared" si="56"/>
        <v>¨</v>
      </c>
      <c r="M293" s="248" t="str">
        <f>IFERROR(IF(OR($X293=$L$7,$X293=$K$5,$X293=$O$5,$X293=$T$5),IF(ISBLANK(
VLOOKUP($X278&amp;"-"&amp;TEXT($A293,"mmm-aaaa"),Informes!$A:$P,COLUMN(Informes!J$1),FALSE)), "",
VLOOKUP($X278&amp;"-"&amp;TEXT($A293,"mmm-aaaa"),Informes!$A:$P,COLUMN(Informes!J$1),FALSE)), ""), "")</f>
        <v/>
      </c>
      <c r="N293" s="248"/>
      <c r="O293" s="248"/>
      <c r="P293" s="248"/>
      <c r="Q293" s="248"/>
      <c r="R293" s="284" t="str">
        <f t="shared" si="53"/>
        <v/>
      </c>
      <c r="S293" s="284"/>
      <c r="T293" s="284"/>
      <c r="U293" s="284"/>
      <c r="V293" s="285"/>
      <c r="W293" s="4" t="str">
        <f>IFERROR(VLOOKUP($X278&amp;"-"&amp;TEXT($A293,"mmm-aaaa"),Informes!$A:$P,COLUMN(Informes!K$1),FALSE), "")</f>
        <v/>
      </c>
      <c r="X293" s="34" t="str">
        <f>IFERROR(VLOOKUP($X278&amp;"-"&amp;TEXT($A293,"mmm-aaaa"),Informes!$A:$P,COLUMN(Informes!C$1),FALSE), "")</f>
        <v/>
      </c>
    </row>
    <row r="294" spans="1:24" ht="16.5" customHeight="1" x14ac:dyDescent="0.2">
      <c r="A294" s="34">
        <f t="shared" si="57"/>
        <v>45444</v>
      </c>
      <c r="B294" s="243" t="str">
        <f t="shared" si="54"/>
        <v>Junio</v>
      </c>
      <c r="C294" s="244"/>
      <c r="D294" s="244" t="str">
        <f t="shared" si="55"/>
        <v>Enero</v>
      </c>
      <c r="E294" s="244"/>
      <c r="F294" s="281" t="str">
        <f>IFERROR(IF(VLOOKUP($X278&amp;"-"&amp;TEXT($A294,"mmm-aaaa"),Informes!$A:$P,COLUMN(Informes!H$1),FALSE),"þ","¨"),"¨")</f>
        <v>¨</v>
      </c>
      <c r="G294" s="281"/>
      <c r="H294" s="281"/>
      <c r="I294" s="248" t="str">
        <f>IFERROR(IF(ISBLANK(
VLOOKUP($X278&amp;"-"&amp;TEXT($A294,"mmm-aaaa"),Informes!$A:$P,COLUMN(Informes!I$1),FALSE)), "",
VLOOKUP($X278&amp;"-"&amp;TEXT($A294,"mmm-aaaa"),Informes!$A:$P,COLUMN(Informes!I$1),FALSE)), "")</f>
        <v/>
      </c>
      <c r="J294" s="248"/>
      <c r="K294" s="248"/>
      <c r="L294" s="173" t="str">
        <f t="shared" si="56"/>
        <v>¨</v>
      </c>
      <c r="M294" s="248" t="str">
        <f>IFERROR(IF(OR($X294=$L$7,$X294=$K$5,$X294=$O$5,$X294=$T$5),IF(ISBLANK(
VLOOKUP($X278&amp;"-"&amp;TEXT($A294,"mmm-aaaa"),Informes!$A:$P,COLUMN(Informes!J$1),FALSE)), "",
VLOOKUP($X278&amp;"-"&amp;TEXT($A294,"mmm-aaaa"),Informes!$A:$P,COLUMN(Informes!J$1),FALSE)), ""), "")</f>
        <v/>
      </c>
      <c r="N294" s="248"/>
      <c r="O294" s="248"/>
      <c r="P294" s="248"/>
      <c r="Q294" s="248"/>
      <c r="R294" s="284" t="str">
        <f t="shared" si="53"/>
        <v/>
      </c>
      <c r="S294" s="284"/>
      <c r="T294" s="284"/>
      <c r="U294" s="284"/>
      <c r="V294" s="285"/>
      <c r="W294" s="4" t="str">
        <f>IFERROR(VLOOKUP($X278&amp;"-"&amp;TEXT($A294,"mmm-aaaa"),Informes!$A:$P,COLUMN(Informes!K$1),FALSE), "")</f>
        <v/>
      </c>
      <c r="X294" s="34" t="str">
        <f>IFERROR(VLOOKUP($X278&amp;"-"&amp;TEXT($A294,"mmm-aaaa"),Informes!$A:$P,COLUMN(Informes!C$1),FALSE), "")</f>
        <v/>
      </c>
    </row>
    <row r="295" spans="1:24" ht="16.5" customHeight="1" x14ac:dyDescent="0.2">
      <c r="A295" s="34">
        <f t="shared" si="57"/>
        <v>45474</v>
      </c>
      <c r="B295" s="243" t="str">
        <f t="shared" si="54"/>
        <v>Julio</v>
      </c>
      <c r="C295" s="244"/>
      <c r="D295" s="244" t="str">
        <f t="shared" si="55"/>
        <v>Enero</v>
      </c>
      <c r="E295" s="244"/>
      <c r="F295" s="281" t="str">
        <f>IFERROR(IF(VLOOKUP($X278&amp;"-"&amp;TEXT($A295,"mmm-aaaa"),Informes!$A:$P,COLUMN(Informes!H$1),FALSE),"þ","¨"),"¨")</f>
        <v>¨</v>
      </c>
      <c r="G295" s="281"/>
      <c r="H295" s="281"/>
      <c r="I295" s="248" t="str">
        <f>IFERROR(IF(ISBLANK(
VLOOKUP($X278&amp;"-"&amp;TEXT($A295,"mmm-aaaa"),Informes!$A:$P,COLUMN(Informes!I$1),FALSE)), "",
VLOOKUP($X278&amp;"-"&amp;TEXT($A295,"mmm-aaaa"),Informes!$A:$P,COLUMN(Informes!I$1),FALSE)), "")</f>
        <v/>
      </c>
      <c r="J295" s="248"/>
      <c r="K295" s="248"/>
      <c r="L295" s="173" t="str">
        <f t="shared" si="56"/>
        <v>¨</v>
      </c>
      <c r="M295" s="248" t="str">
        <f>IFERROR(IF(OR($X295=$L$7,$X295=$K$5,$X295=$O$5,$X295=$T$5),IF(ISBLANK(
VLOOKUP($X278&amp;"-"&amp;TEXT($A295,"mmm-aaaa"),Informes!$A:$P,COLUMN(Informes!J$1),FALSE)), "",
VLOOKUP($X278&amp;"-"&amp;TEXT($A295,"mmm-aaaa"),Informes!$A:$P,COLUMN(Informes!J$1),FALSE)), ""), "")</f>
        <v/>
      </c>
      <c r="N295" s="248"/>
      <c r="O295" s="248"/>
      <c r="P295" s="248"/>
      <c r="Q295" s="248"/>
      <c r="R295" s="284" t="str">
        <f t="shared" si="53"/>
        <v/>
      </c>
      <c r="S295" s="284"/>
      <c r="T295" s="284"/>
      <c r="U295" s="284"/>
      <c r="V295" s="285"/>
      <c r="W295" s="4" t="str">
        <f>IFERROR(VLOOKUP($X278&amp;"-"&amp;TEXT($A295,"mmm-aaaa"),Informes!$A:$P,COLUMN(Informes!K$1),FALSE), "")</f>
        <v/>
      </c>
      <c r="X295" s="34" t="str">
        <f>IFERROR(VLOOKUP($X278&amp;"-"&amp;TEXT($A295,"mmm-aaaa"),Informes!$A:$P,COLUMN(Informes!C$1),FALSE), "")</f>
        <v/>
      </c>
    </row>
    <row r="296" spans="1:24" ht="16.5" customHeight="1" thickBot="1" x14ac:dyDescent="0.25">
      <c r="A296" s="34">
        <f t="shared" si="57"/>
        <v>45505</v>
      </c>
      <c r="B296" s="264" t="str">
        <f t="shared" si="54"/>
        <v>Agosto</v>
      </c>
      <c r="C296" s="265"/>
      <c r="D296" s="265" t="str">
        <f t="shared" si="55"/>
        <v>Enero</v>
      </c>
      <c r="E296" s="265"/>
      <c r="F296" s="280" t="str">
        <f>IFERROR(IF(VLOOKUP($X278&amp;"-"&amp;TEXT($A296,"mmm-aaaa"),Informes!$A:$P,COLUMN(Informes!H$1),FALSE),"þ","¨"),"¨")</f>
        <v>¨</v>
      </c>
      <c r="G296" s="280"/>
      <c r="H296" s="280"/>
      <c r="I296" s="269" t="str">
        <f>IFERROR(IF(ISBLANK(
VLOOKUP($X278&amp;"-"&amp;TEXT($A296,"mmm-aaaa"),Informes!$A:$P,COLUMN(Informes!I$1),FALSE)), "",
VLOOKUP($X278&amp;"-"&amp;TEXT($A296,"mmm-aaaa"),Informes!$A:$P,COLUMN(Informes!I$1),FALSE)), "")</f>
        <v/>
      </c>
      <c r="J296" s="269"/>
      <c r="K296" s="269"/>
      <c r="L296" s="172" t="str">
        <f t="shared" si="56"/>
        <v>¨</v>
      </c>
      <c r="M296" s="269" t="str">
        <f>IFERROR(IF(OR($X296=$L$7,$X296=$K$5,$X296=$O$5,$X296=$T$5),IF(ISBLANK(
VLOOKUP($X278&amp;"-"&amp;TEXT($A296,"mmm-aaaa"),Informes!$A:$P,COLUMN(Informes!J$1),FALSE)), "",
VLOOKUP($X278&amp;"-"&amp;TEXT($A296,"mmm-aaaa"),Informes!$A:$P,COLUMN(Informes!J$1),FALSE)), ""), "")</f>
        <v/>
      </c>
      <c r="N296" s="269"/>
      <c r="O296" s="269"/>
      <c r="P296" s="269"/>
      <c r="Q296" s="269"/>
      <c r="R296" s="282" t="str">
        <f t="shared" si="53"/>
        <v/>
      </c>
      <c r="S296" s="282"/>
      <c r="T296" s="282"/>
      <c r="U296" s="282"/>
      <c r="V296" s="283"/>
      <c r="W296" s="4" t="str">
        <f>IFERROR(VLOOKUP($X278&amp;"-"&amp;TEXT($A296,"mmm-aaaa"),Informes!$A:$P,COLUMN(Informes!K$1),FALSE), "")</f>
        <v/>
      </c>
      <c r="X296" s="34" t="str">
        <f>IFERROR(VLOOKUP($X278&amp;"-"&amp;TEXT($A296,"mmm-aaaa"),Informes!$A:$P,COLUMN(Informes!C$1),FALSE), "")</f>
        <v/>
      </c>
    </row>
    <row r="297" spans="1:24" ht="16.5" customHeight="1" thickBot="1" x14ac:dyDescent="0.3">
      <c r="D297" s="124"/>
      <c r="E297" s="124"/>
      <c r="F297" s="129"/>
      <c r="G297" s="124" t="str">
        <f>IF(SUM(F285:F296)=0,"",SUM(F285:F296))</f>
        <v/>
      </c>
      <c r="H297" s="124"/>
      <c r="I297" s="124"/>
      <c r="J297" s="130"/>
      <c r="K297" s="124"/>
      <c r="L297" s="131" t="s">
        <v>107</v>
      </c>
      <c r="M297" s="272" t="str">
        <f>IF(SUM(M285:M296)=0,"",SUM(M285:M296))</f>
        <v/>
      </c>
      <c r="N297" s="273"/>
      <c r="O297" s="273"/>
      <c r="P297" s="273"/>
      <c r="Q297" s="274"/>
      <c r="R297" s="275"/>
      <c r="S297" s="276"/>
      <c r="T297" s="276"/>
      <c r="U297" s="276"/>
      <c r="V297" s="277"/>
      <c r="W297" s="4"/>
      <c r="X297" s="4"/>
    </row>
    <row r="298" spans="1:24" ht="16.5" customHeight="1" x14ac:dyDescent="0.2">
      <c r="W298" s="4"/>
      <c r="X298" s="4"/>
    </row>
    <row r="299" spans="1:24" ht="279.75" customHeight="1" x14ac:dyDescent="0.15">
      <c r="B299" s="11"/>
      <c r="C299" s="132" t="s">
        <v>136</v>
      </c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 spans="1:24" ht="24" customHeight="1" x14ac:dyDescent="0.2">
      <c r="A300" s="35"/>
      <c r="B300" s="256" t="s">
        <v>127</v>
      </c>
      <c r="C300" s="256"/>
      <c r="D300" s="256"/>
      <c r="E300" s="256"/>
      <c r="F300" s="256"/>
      <c r="G300" s="256"/>
      <c r="H300" s="256"/>
      <c r="I300" s="256"/>
      <c r="J300" s="256"/>
      <c r="K300" s="256"/>
      <c r="L300" s="256"/>
      <c r="M300" s="256"/>
      <c r="N300" s="256"/>
      <c r="O300" s="256"/>
      <c r="P300" s="256"/>
      <c r="Q300" s="256"/>
      <c r="R300" s="256"/>
      <c r="S300" s="256"/>
      <c r="T300" s="256"/>
      <c r="U300" s="256"/>
      <c r="V300" s="256"/>
      <c r="X300" s="2"/>
    </row>
    <row r="301" spans="1:24" ht="15" customHeight="1" x14ac:dyDescent="0.2">
      <c r="A301" s="35"/>
      <c r="B301" s="120" t="s">
        <v>128</v>
      </c>
      <c r="D301" s="123" t="e">
        <f>D278</f>
        <v>#REF!</v>
      </c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5"/>
      <c r="X301" s="154" t="e">
        <f>X278</f>
        <v>#REF!</v>
      </c>
    </row>
    <row r="302" spans="1:24" ht="17.25" x14ac:dyDescent="0.2">
      <c r="B302" s="120" t="s">
        <v>129</v>
      </c>
      <c r="D302" s="121"/>
      <c r="E302" s="121"/>
      <c r="F302" s="7"/>
      <c r="G302" s="7"/>
      <c r="H302" s="257" t="e">
        <f>H279</f>
        <v>#REF!</v>
      </c>
      <c r="I302" s="257"/>
      <c r="J302" s="257"/>
      <c r="K302" s="257"/>
      <c r="L302" s="257"/>
      <c r="M302" s="257"/>
      <c r="N302" s="257"/>
      <c r="O302" s="257"/>
      <c r="P302" s="127" t="e">
        <f>P279</f>
        <v>#REF!</v>
      </c>
      <c r="Q302" s="120" t="s">
        <v>75</v>
      </c>
      <c r="S302" s="12"/>
      <c r="T302" s="13"/>
      <c r="U302" s="127" t="e">
        <f>U279</f>
        <v>#REF!</v>
      </c>
      <c r="V302" s="120" t="s">
        <v>79</v>
      </c>
      <c r="W302" s="12"/>
      <c r="X302" s="6"/>
    </row>
    <row r="303" spans="1:24" ht="17.25" x14ac:dyDescent="0.2">
      <c r="B303" s="120" t="s">
        <v>130</v>
      </c>
      <c r="D303" s="122"/>
      <c r="E303" s="122"/>
      <c r="F303" s="7"/>
      <c r="G303" s="258" t="e">
        <f>G280</f>
        <v>#REF!</v>
      </c>
      <c r="H303" s="258"/>
      <c r="I303" s="258"/>
      <c r="J303" s="258"/>
      <c r="K303" s="258"/>
      <c r="L303" s="258"/>
      <c r="M303" s="258"/>
      <c r="N303" s="258"/>
      <c r="O303" s="258"/>
      <c r="P303" s="128" t="s">
        <v>137</v>
      </c>
      <c r="Q303" s="120" t="s">
        <v>131</v>
      </c>
      <c r="S303" s="12"/>
      <c r="T303" s="12"/>
      <c r="U303" s="128" t="s">
        <v>138</v>
      </c>
      <c r="V303" s="120" t="s">
        <v>61</v>
      </c>
      <c r="W303" s="12"/>
      <c r="X303" s="6"/>
    </row>
    <row r="304" spans="1:24" ht="28.5" customHeight="1" x14ac:dyDescent="0.2">
      <c r="B304" s="127" t="e">
        <f>B281</f>
        <v>#REF!</v>
      </c>
      <c r="C304" s="125" t="s">
        <v>76</v>
      </c>
      <c r="D304" s="127" t="e">
        <f>D281</f>
        <v>#REF!</v>
      </c>
      <c r="E304" s="125" t="s">
        <v>81</v>
      </c>
      <c r="F304" s="7"/>
      <c r="G304" s="7"/>
      <c r="H304" s="5"/>
      <c r="I304" s="10"/>
      <c r="J304" s="127" t="e">
        <f>J281</f>
        <v>#REF!</v>
      </c>
      <c r="K304" s="125" t="s">
        <v>77</v>
      </c>
      <c r="L304" s="5"/>
      <c r="M304" s="5"/>
      <c r="N304" s="127" t="e">
        <f>N281</f>
        <v>#REF!</v>
      </c>
      <c r="O304" s="125" t="s">
        <v>132</v>
      </c>
      <c r="P304" s="126"/>
      <c r="Q304" s="126"/>
      <c r="R304" s="9"/>
      <c r="S304" s="127" t="e">
        <f>S281</f>
        <v>#REF!</v>
      </c>
      <c r="T304" s="259" t="s">
        <v>133</v>
      </c>
      <c r="U304" s="259"/>
      <c r="V304" s="259"/>
      <c r="W304" s="13"/>
      <c r="X304" s="6"/>
    </row>
    <row r="305" spans="1:24" ht="4.5" customHeight="1" thickBot="1" x14ac:dyDescent="0.25">
      <c r="B305" s="8"/>
      <c r="C305" s="7"/>
      <c r="D305" s="8"/>
      <c r="E305" s="7"/>
      <c r="F305" s="7"/>
      <c r="G305" s="7"/>
      <c r="H305" s="5"/>
      <c r="I305" s="10"/>
      <c r="J305" s="8"/>
      <c r="K305" s="5"/>
      <c r="L305" s="5"/>
      <c r="M305" s="5"/>
      <c r="N305" s="7"/>
      <c r="O305" s="5"/>
      <c r="P305" s="8"/>
      <c r="Q305" s="8"/>
      <c r="R305" s="9"/>
      <c r="S305" s="9"/>
      <c r="T305" s="7"/>
      <c r="U305" s="8"/>
      <c r="V305" s="9"/>
      <c r="W305" s="9"/>
      <c r="X305" s="6"/>
    </row>
    <row r="306" spans="1:24" ht="27" customHeight="1" x14ac:dyDescent="0.25">
      <c r="B306" s="260" t="s">
        <v>17</v>
      </c>
      <c r="C306" s="261"/>
      <c r="D306" s="261"/>
      <c r="E306" s="261"/>
      <c r="F306" s="262" t="s">
        <v>134</v>
      </c>
      <c r="G306" s="262"/>
      <c r="H306" s="262"/>
      <c r="I306" s="262" t="s">
        <v>12</v>
      </c>
      <c r="J306" s="262"/>
      <c r="K306" s="262"/>
      <c r="L306" s="262" t="s">
        <v>105</v>
      </c>
      <c r="M306" s="236" t="s">
        <v>135</v>
      </c>
      <c r="N306" s="236"/>
      <c r="O306" s="236"/>
      <c r="P306" s="236"/>
      <c r="Q306" s="236"/>
      <c r="R306" s="236" t="s">
        <v>101</v>
      </c>
      <c r="S306" s="236"/>
      <c r="T306" s="236"/>
      <c r="U306" s="236"/>
      <c r="V306" s="237"/>
      <c r="W306" s="14"/>
      <c r="X306" s="3"/>
    </row>
    <row r="307" spans="1:24" ht="27.75" customHeight="1" x14ac:dyDescent="0.2">
      <c r="B307" s="240">
        <f>EDATE(B284,12)</f>
        <v>45658</v>
      </c>
      <c r="C307" s="241"/>
      <c r="D307" s="241"/>
      <c r="E307" s="242"/>
      <c r="F307" s="263"/>
      <c r="G307" s="263"/>
      <c r="H307" s="263"/>
      <c r="I307" s="263"/>
      <c r="J307" s="263"/>
      <c r="K307" s="263"/>
      <c r="L307" s="263"/>
      <c r="M307" s="238"/>
      <c r="N307" s="238"/>
      <c r="O307" s="238"/>
      <c r="P307" s="238"/>
      <c r="Q307" s="238"/>
      <c r="R307" s="238"/>
      <c r="S307" s="238"/>
      <c r="T307" s="238"/>
      <c r="U307" s="238"/>
      <c r="V307" s="239"/>
      <c r="W307" s="14"/>
      <c r="X307" s="3"/>
    </row>
    <row r="308" spans="1:24" ht="16.5" customHeight="1" x14ac:dyDescent="0.2">
      <c r="A308" s="34">
        <f>EDATE(B307,-4)</f>
        <v>45536</v>
      </c>
      <c r="B308" s="243" t="str">
        <f>PROPER(TEXT(A308, "mmmm"))</f>
        <v>Septiembre</v>
      </c>
      <c r="C308" s="244"/>
      <c r="D308" s="244"/>
      <c r="E308" s="244"/>
      <c r="F308" s="281" t="str">
        <f>IFERROR(IF(VLOOKUP($X278&amp;"-"&amp;TEXT($A308,"mmm-aaaa"),Informes!$A:$P,COLUMN(Informes!H$1),FALSE),"þ","¨"),"¨")</f>
        <v>¨</v>
      </c>
      <c r="G308" s="281"/>
      <c r="H308" s="281"/>
      <c r="I308" s="248" t="str">
        <f>IFERROR(IF(ISBLANK(
VLOOKUP($X301&amp;"-"&amp;TEXT($A308,"mmm-aaaa"),Informes!$A:$P,COLUMN(Informes!I$1),FALSE)), "",
VLOOKUP($X301&amp;"-"&amp;TEXT($A308,"mmm-aaaa"),Informes!$A:$P,COLUMN(Informes!I$1),FALSE)), "")</f>
        <v/>
      </c>
      <c r="J308" s="248"/>
      <c r="K308" s="248"/>
      <c r="L308" s="173" t="str">
        <f>IFERROR(IF($X308=$L$7,"þ","¨"),"¨")</f>
        <v>¨</v>
      </c>
      <c r="M308" s="248" t="str">
        <f>IFERROR(IF(OR($X308=$L$7,$X308=$K$5,$X308=$O$5,$X308=$T$5),IF(ISBLANK(
VLOOKUP($X278&amp;"-"&amp;TEXT($A308,"mmm-aaaa"),Informes!$A:$P,COLUMN(Informes!J$1),FALSE)), "",
VLOOKUP($X278&amp;"-"&amp;TEXT($A308,"mmm-aaaa"),Informes!$A:$P,COLUMN(Informes!J$1),FALSE)), ""), "")</f>
        <v/>
      </c>
      <c r="N308" s="248"/>
      <c r="O308" s="248"/>
      <c r="P308" s="248"/>
      <c r="Q308" s="248"/>
      <c r="R308" s="284" t="str">
        <f t="shared" ref="R308:R319" si="58">IF(W308=0, "", W308)</f>
        <v/>
      </c>
      <c r="S308" s="284"/>
      <c r="T308" s="284"/>
      <c r="U308" s="284"/>
      <c r="V308" s="285"/>
      <c r="W308" s="4" t="str">
        <f>IFERROR(VLOOKUP($X301&amp;"-"&amp;TEXT($A308,"mmm-aaaa"),Informes!$A:$P,COLUMN(Informes!K$1),FALSE), "")</f>
        <v/>
      </c>
      <c r="X308" s="34" t="str">
        <f>IFERROR(VLOOKUP($X278&amp;"-"&amp;TEXT($A308,"mmm-aaaa"),Informes!$A:$P,COLUMN(Informes!C$1),FALSE), "")</f>
        <v/>
      </c>
    </row>
    <row r="309" spans="1:24" ht="16.5" customHeight="1" x14ac:dyDescent="0.2">
      <c r="A309" s="34">
        <f>EDATE(A308,1)</f>
        <v>45566</v>
      </c>
      <c r="B309" s="243" t="str">
        <f t="shared" ref="B309:B319" si="59">PROPER(TEXT(A309, "mmmm"))</f>
        <v>Octubre</v>
      </c>
      <c r="C309" s="244"/>
      <c r="D309" s="244"/>
      <c r="E309" s="244"/>
      <c r="F309" s="281" t="str">
        <f>IFERROR(IF(VLOOKUP($X278&amp;"-"&amp;TEXT($A309,"mmm-aaaa"),Informes!$A:$P,COLUMN(Informes!H$1),FALSE),"þ","¨"),"¨")</f>
        <v>¨</v>
      </c>
      <c r="G309" s="281"/>
      <c r="H309" s="281"/>
      <c r="I309" s="248" t="str">
        <f>IFERROR(IF(ISBLANK(
VLOOKUP($X301&amp;"-"&amp;TEXT($A309,"mmm-aaaa"),Informes!$A:$P,COLUMN(Informes!I$1),FALSE)), "",
VLOOKUP($X301&amp;"-"&amp;TEXT($A309,"mmm-aaaa"),Informes!$A:$P,COLUMN(Informes!I$1),FALSE)), "")</f>
        <v/>
      </c>
      <c r="J309" s="248"/>
      <c r="K309" s="248"/>
      <c r="L309" s="173" t="str">
        <f t="shared" ref="L309:L319" si="60">IFERROR(IF($X309=$L$7,"þ","¨"),"¨")</f>
        <v>¨</v>
      </c>
      <c r="M309" s="248" t="str">
        <f>IFERROR(IF(OR($X309=$L$7,$X309=$K$5,$X309=$O$5,$X309=$T$5),IF(ISBLANK(
VLOOKUP($X278&amp;"-"&amp;TEXT($A309,"mmm-aaaa"),Informes!$A:$P,COLUMN(Informes!J$1),FALSE)), "",
VLOOKUP($X278&amp;"-"&amp;TEXT($A309,"mmm-aaaa"),Informes!$A:$P,COLUMN(Informes!J$1),FALSE)), ""), "")</f>
        <v/>
      </c>
      <c r="N309" s="248"/>
      <c r="O309" s="248"/>
      <c r="P309" s="248"/>
      <c r="Q309" s="248"/>
      <c r="R309" s="284" t="str">
        <f t="shared" si="58"/>
        <v/>
      </c>
      <c r="S309" s="284"/>
      <c r="T309" s="284"/>
      <c r="U309" s="284"/>
      <c r="V309" s="285"/>
      <c r="W309" s="4" t="str">
        <f>IFERROR(VLOOKUP($X301&amp;"-"&amp;TEXT($A309,"mmm-aaaa"),Informes!$A:$P,COLUMN(Informes!K$1),FALSE), "")</f>
        <v/>
      </c>
      <c r="X309" s="34" t="str">
        <f>IFERROR(VLOOKUP($X278&amp;"-"&amp;TEXT($A309,"mmm-aaaa"),Informes!$A:$P,COLUMN(Informes!C$1),FALSE), "")</f>
        <v/>
      </c>
    </row>
    <row r="310" spans="1:24" ht="16.5" customHeight="1" x14ac:dyDescent="0.2">
      <c r="A310" s="34">
        <f t="shared" ref="A310:A319" si="61">EDATE(A309,1)</f>
        <v>45597</v>
      </c>
      <c r="B310" s="243" t="str">
        <f t="shared" si="59"/>
        <v>Noviembre</v>
      </c>
      <c r="C310" s="244"/>
      <c r="D310" s="244"/>
      <c r="E310" s="244"/>
      <c r="F310" s="281" t="str">
        <f>IFERROR(IF(VLOOKUP($X278&amp;"-"&amp;TEXT($A310,"mmm-aaaa"),Informes!$A:$P,COLUMN(Informes!H$1),FALSE),"þ","¨"),"¨")</f>
        <v>¨</v>
      </c>
      <c r="G310" s="281"/>
      <c r="H310" s="281"/>
      <c r="I310" s="248" t="str">
        <f>IFERROR(IF(ISBLANK(
VLOOKUP($X301&amp;"-"&amp;TEXT($A310,"mmm-aaaa"),Informes!$A:$P,COLUMN(Informes!I$1),FALSE)), "",
VLOOKUP($X301&amp;"-"&amp;TEXT($A310,"mmm-aaaa"),Informes!$A:$P,COLUMN(Informes!I$1),FALSE)), "")</f>
        <v/>
      </c>
      <c r="J310" s="248"/>
      <c r="K310" s="248"/>
      <c r="L310" s="173" t="str">
        <f t="shared" si="60"/>
        <v>¨</v>
      </c>
      <c r="M310" s="248" t="str">
        <f>IFERROR(IF(OR($X310=$L$7,$X310=$K$5,$X310=$O$5,$X310=$T$5),IF(ISBLANK(
VLOOKUP($X278&amp;"-"&amp;TEXT($A310,"mmm-aaaa"),Informes!$A:$P,COLUMN(Informes!J$1),FALSE)), "",
VLOOKUP($X278&amp;"-"&amp;TEXT($A310,"mmm-aaaa"),Informes!$A:$P,COLUMN(Informes!J$1),FALSE)), ""), "")</f>
        <v/>
      </c>
      <c r="N310" s="248"/>
      <c r="O310" s="248"/>
      <c r="P310" s="248"/>
      <c r="Q310" s="248"/>
      <c r="R310" s="284" t="str">
        <f t="shared" si="58"/>
        <v/>
      </c>
      <c r="S310" s="284"/>
      <c r="T310" s="284"/>
      <c r="U310" s="284"/>
      <c r="V310" s="285"/>
      <c r="W310" s="4" t="str">
        <f>IFERROR(VLOOKUP($X301&amp;"-"&amp;TEXT($A310,"mmm-aaaa"),Informes!$A:$P,COLUMN(Informes!K$1),FALSE), "")</f>
        <v/>
      </c>
      <c r="X310" s="34" t="str">
        <f>IFERROR(VLOOKUP($X278&amp;"-"&amp;TEXT($A310,"mmm-aaaa"),Informes!$A:$P,COLUMN(Informes!C$1),FALSE), "")</f>
        <v/>
      </c>
    </row>
    <row r="311" spans="1:24" ht="16.5" customHeight="1" x14ac:dyDescent="0.2">
      <c r="A311" s="34">
        <f t="shared" si="61"/>
        <v>45627</v>
      </c>
      <c r="B311" s="243" t="str">
        <f t="shared" si="59"/>
        <v>Diciembre</v>
      </c>
      <c r="C311" s="244"/>
      <c r="D311" s="244"/>
      <c r="E311" s="244"/>
      <c r="F311" s="281" t="str">
        <f>IFERROR(IF(VLOOKUP($X278&amp;"-"&amp;TEXT($A311,"mmm-aaaa"),Informes!$A:$P,COLUMN(Informes!H$1),FALSE),"þ","¨"),"¨")</f>
        <v>¨</v>
      </c>
      <c r="G311" s="281"/>
      <c r="H311" s="281"/>
      <c r="I311" s="248" t="str">
        <f>IFERROR(IF(ISBLANK(
VLOOKUP($X301&amp;"-"&amp;TEXT($A311,"mmm-aaaa"),Informes!$A:$P,COLUMN(Informes!I$1),FALSE)), "",
VLOOKUP($X301&amp;"-"&amp;TEXT($A311,"mmm-aaaa"),Informes!$A:$P,COLUMN(Informes!I$1),FALSE)), "")</f>
        <v/>
      </c>
      <c r="J311" s="248"/>
      <c r="K311" s="248"/>
      <c r="L311" s="173" t="str">
        <f t="shared" si="60"/>
        <v>¨</v>
      </c>
      <c r="M311" s="248" t="str">
        <f>IFERROR(IF(OR($X311=$L$7,$X311=$K$5,$X311=$O$5,$X311=$T$5),IF(ISBLANK(
VLOOKUP($X278&amp;"-"&amp;TEXT($A311,"mmm-aaaa"),Informes!$A:$P,COLUMN(Informes!J$1),FALSE)), "",
VLOOKUP($X278&amp;"-"&amp;TEXT($A311,"mmm-aaaa"),Informes!$A:$P,COLUMN(Informes!J$1),FALSE)), ""), "")</f>
        <v/>
      </c>
      <c r="N311" s="248"/>
      <c r="O311" s="248"/>
      <c r="P311" s="248"/>
      <c r="Q311" s="248"/>
      <c r="R311" s="284" t="str">
        <f t="shared" si="58"/>
        <v/>
      </c>
      <c r="S311" s="284"/>
      <c r="T311" s="284"/>
      <c r="U311" s="284"/>
      <c r="V311" s="285"/>
      <c r="W311" s="4" t="str">
        <f>IFERROR(VLOOKUP($X301&amp;"-"&amp;TEXT($A311,"mmm-aaaa"),Informes!$A:$P,COLUMN(Informes!K$1),FALSE), "")</f>
        <v/>
      </c>
      <c r="X311" s="34" t="str">
        <f>IFERROR(VLOOKUP($X278&amp;"-"&amp;TEXT($A311,"mmm-aaaa"),Informes!$A:$P,COLUMN(Informes!C$1),FALSE), "")</f>
        <v/>
      </c>
    </row>
    <row r="312" spans="1:24" ht="16.5" customHeight="1" x14ac:dyDescent="0.2">
      <c r="A312" s="34">
        <f t="shared" si="61"/>
        <v>45658</v>
      </c>
      <c r="B312" s="243" t="str">
        <f t="shared" si="59"/>
        <v>Enero</v>
      </c>
      <c r="C312" s="244"/>
      <c r="D312" s="244"/>
      <c r="E312" s="244"/>
      <c r="F312" s="281" t="str">
        <f>IFERROR(IF(VLOOKUP($X278&amp;"-"&amp;TEXT($A312,"mmm-aaaa"),Informes!$A:$P,COLUMN(Informes!H$1),FALSE),"þ","¨"),"¨")</f>
        <v>¨</v>
      </c>
      <c r="G312" s="281"/>
      <c r="H312" s="281"/>
      <c r="I312" s="248" t="str">
        <f>IFERROR(IF(ISBLANK(
VLOOKUP($X301&amp;"-"&amp;TEXT($A312,"mmm-aaaa"),Informes!$A:$P,COLUMN(Informes!I$1),FALSE)), "",
VLOOKUP($X301&amp;"-"&amp;TEXT($A312,"mmm-aaaa"),Informes!$A:$P,COLUMN(Informes!I$1),FALSE)), "")</f>
        <v/>
      </c>
      <c r="J312" s="248"/>
      <c r="K312" s="248"/>
      <c r="L312" s="173" t="str">
        <f t="shared" si="60"/>
        <v>¨</v>
      </c>
      <c r="M312" s="248" t="str">
        <f>IFERROR(IF(OR($X312=$L$7,$X312=$K$5,$X312=$O$5,$X312=$T$5),IF(ISBLANK(
VLOOKUP($X278&amp;"-"&amp;TEXT($A312,"mmm-aaaa"),Informes!$A:$P,COLUMN(Informes!J$1),FALSE)), "",
VLOOKUP($X278&amp;"-"&amp;TEXT($A312,"mmm-aaaa"),Informes!$A:$P,COLUMN(Informes!J$1),FALSE)), ""), "")</f>
        <v/>
      </c>
      <c r="N312" s="248"/>
      <c r="O312" s="248"/>
      <c r="P312" s="248"/>
      <c r="Q312" s="248"/>
      <c r="R312" s="284" t="str">
        <f t="shared" si="58"/>
        <v/>
      </c>
      <c r="S312" s="284"/>
      <c r="T312" s="284"/>
      <c r="U312" s="284"/>
      <c r="V312" s="285"/>
      <c r="W312" s="4" t="str">
        <f>IFERROR(VLOOKUP($X301&amp;"-"&amp;TEXT($A312,"mmm-aaaa"),Informes!$A:$P,COLUMN(Informes!K$1),FALSE), "")</f>
        <v/>
      </c>
      <c r="X312" s="34" t="str">
        <f>IFERROR(VLOOKUP($X278&amp;"-"&amp;TEXT($A312,"mmm-aaaa"),Informes!$A:$P,COLUMN(Informes!C$1),FALSE), "")</f>
        <v/>
      </c>
    </row>
    <row r="313" spans="1:24" ht="16.5" customHeight="1" x14ac:dyDescent="0.2">
      <c r="A313" s="34">
        <f t="shared" si="61"/>
        <v>45689</v>
      </c>
      <c r="B313" s="243" t="str">
        <f t="shared" si="59"/>
        <v>Febrero</v>
      </c>
      <c r="C313" s="244"/>
      <c r="D313" s="244"/>
      <c r="E313" s="244"/>
      <c r="F313" s="281" t="str">
        <f>IFERROR(IF(VLOOKUP($X278&amp;"-"&amp;TEXT($A313,"mmm-aaaa"),Informes!$A:$P,COLUMN(Informes!H$1),FALSE),"þ","¨"),"¨")</f>
        <v>¨</v>
      </c>
      <c r="G313" s="281"/>
      <c r="H313" s="281"/>
      <c r="I313" s="248" t="str">
        <f>IFERROR(IF(ISBLANK(
VLOOKUP($X301&amp;"-"&amp;TEXT($A313,"mmm-aaaa"),Informes!$A:$P,COLUMN(Informes!I$1),FALSE)), "",
VLOOKUP($X301&amp;"-"&amp;TEXT($A313,"mmm-aaaa"),Informes!$A:$P,COLUMN(Informes!I$1),FALSE)), "")</f>
        <v/>
      </c>
      <c r="J313" s="248"/>
      <c r="K313" s="248"/>
      <c r="L313" s="173" t="str">
        <f t="shared" si="60"/>
        <v>¨</v>
      </c>
      <c r="M313" s="248" t="str">
        <f>IFERROR(IF(OR($X313=$L$7,$X313=$K$5,$X313=$O$5,$X313=$T$5),IF(ISBLANK(
VLOOKUP($X278&amp;"-"&amp;TEXT($A313,"mmm-aaaa"),Informes!$A:$P,COLUMN(Informes!J$1),FALSE)), "",
VLOOKUP($X278&amp;"-"&amp;TEXT($A313,"mmm-aaaa"),Informes!$A:$P,COLUMN(Informes!J$1),FALSE)), ""), "")</f>
        <v/>
      </c>
      <c r="N313" s="248"/>
      <c r="O313" s="248"/>
      <c r="P313" s="248"/>
      <c r="Q313" s="248"/>
      <c r="R313" s="284" t="str">
        <f t="shared" si="58"/>
        <v/>
      </c>
      <c r="S313" s="284"/>
      <c r="T313" s="284"/>
      <c r="U313" s="284"/>
      <c r="V313" s="285"/>
      <c r="W313" s="4" t="str">
        <f>IFERROR(VLOOKUP($X301&amp;"-"&amp;TEXT($A313,"mmm-aaaa"),Informes!$A:$P,COLUMN(Informes!K$1),FALSE), "")</f>
        <v/>
      </c>
      <c r="X313" s="34" t="str">
        <f>IFERROR(VLOOKUP($X278&amp;"-"&amp;TEXT($A313,"mmm-aaaa"),Informes!$A:$P,COLUMN(Informes!C$1),FALSE), "")</f>
        <v/>
      </c>
    </row>
    <row r="314" spans="1:24" ht="16.5" customHeight="1" x14ac:dyDescent="0.2">
      <c r="A314" s="34">
        <f t="shared" si="61"/>
        <v>45717</v>
      </c>
      <c r="B314" s="243" t="str">
        <f t="shared" si="59"/>
        <v>Marzo</v>
      </c>
      <c r="C314" s="244"/>
      <c r="D314" s="244"/>
      <c r="E314" s="244"/>
      <c r="F314" s="281" t="str">
        <f>IFERROR(IF(VLOOKUP($X278&amp;"-"&amp;TEXT($A314,"mmm-aaaa"),Informes!$A:$P,COLUMN(Informes!H$1),FALSE),"þ","¨"),"¨")</f>
        <v>¨</v>
      </c>
      <c r="G314" s="281"/>
      <c r="H314" s="281"/>
      <c r="I314" s="248" t="str">
        <f>IFERROR(IF(ISBLANK(
VLOOKUP($X301&amp;"-"&amp;TEXT($A314,"mmm-aaaa"),Informes!$A:$P,COLUMN(Informes!I$1),FALSE)), "",
VLOOKUP($X301&amp;"-"&amp;TEXT($A314,"mmm-aaaa"),Informes!$A:$P,COLUMN(Informes!I$1),FALSE)), "")</f>
        <v/>
      </c>
      <c r="J314" s="248"/>
      <c r="K314" s="248"/>
      <c r="L314" s="173" t="str">
        <f t="shared" si="60"/>
        <v>¨</v>
      </c>
      <c r="M314" s="248" t="str">
        <f>IFERROR(IF(OR($X314=$L$7,$X314=$K$5,$X314=$O$5,$X314=$T$5),IF(ISBLANK(
VLOOKUP($X278&amp;"-"&amp;TEXT($A314,"mmm-aaaa"),Informes!$A:$P,COLUMN(Informes!J$1),FALSE)), "",
VLOOKUP($X278&amp;"-"&amp;TEXT($A314,"mmm-aaaa"),Informes!$A:$P,COLUMN(Informes!J$1),FALSE)), ""), "")</f>
        <v/>
      </c>
      <c r="N314" s="248"/>
      <c r="O314" s="248"/>
      <c r="P314" s="248"/>
      <c r="Q314" s="248"/>
      <c r="R314" s="284" t="str">
        <f t="shared" si="58"/>
        <v/>
      </c>
      <c r="S314" s="284"/>
      <c r="T314" s="284"/>
      <c r="U314" s="284"/>
      <c r="V314" s="285"/>
      <c r="W314" s="4" t="str">
        <f>IFERROR(VLOOKUP($X301&amp;"-"&amp;TEXT($A314,"mmm-aaaa"),Informes!$A:$P,COLUMN(Informes!K$1),FALSE), "")</f>
        <v/>
      </c>
      <c r="X314" s="34" t="str">
        <f>IFERROR(VLOOKUP($X278&amp;"-"&amp;TEXT($A314,"mmm-aaaa"),Informes!$A:$P,COLUMN(Informes!C$1),FALSE), "")</f>
        <v/>
      </c>
    </row>
    <row r="315" spans="1:24" ht="16.5" customHeight="1" x14ac:dyDescent="0.2">
      <c r="A315" s="34">
        <f t="shared" si="61"/>
        <v>45748</v>
      </c>
      <c r="B315" s="243" t="str">
        <f t="shared" si="59"/>
        <v>Abril</v>
      </c>
      <c r="C315" s="244"/>
      <c r="D315" s="244"/>
      <c r="E315" s="244"/>
      <c r="F315" s="281" t="str">
        <f>IFERROR(IF(VLOOKUP($X278&amp;"-"&amp;TEXT($A315,"mmm-aaaa"),Informes!$A:$P,COLUMN(Informes!H$1),FALSE),"þ","¨"),"¨")</f>
        <v>¨</v>
      </c>
      <c r="G315" s="281"/>
      <c r="H315" s="281"/>
      <c r="I315" s="248" t="str">
        <f>IFERROR(IF(ISBLANK(
VLOOKUP($X301&amp;"-"&amp;TEXT($A315,"mmm-aaaa"),Informes!$A:$P,COLUMN(Informes!I$1),FALSE)), "",
VLOOKUP($X301&amp;"-"&amp;TEXT($A315,"mmm-aaaa"),Informes!$A:$P,COLUMN(Informes!I$1),FALSE)), "")</f>
        <v/>
      </c>
      <c r="J315" s="248"/>
      <c r="K315" s="248"/>
      <c r="L315" s="173" t="str">
        <f t="shared" si="60"/>
        <v>¨</v>
      </c>
      <c r="M315" s="248" t="str">
        <f>IFERROR(IF(OR($X315=$L$7,$X315=$K$5,$X315=$O$5,$X315=$T$5),IF(ISBLANK(
VLOOKUP($X278&amp;"-"&amp;TEXT($A315,"mmm-aaaa"),Informes!$A:$P,COLUMN(Informes!J$1),FALSE)), "",
VLOOKUP($X278&amp;"-"&amp;TEXT($A315,"mmm-aaaa"),Informes!$A:$P,COLUMN(Informes!J$1),FALSE)), ""), "")</f>
        <v/>
      </c>
      <c r="N315" s="248"/>
      <c r="O315" s="248"/>
      <c r="P315" s="248"/>
      <c r="Q315" s="248"/>
      <c r="R315" s="284" t="str">
        <f t="shared" si="58"/>
        <v/>
      </c>
      <c r="S315" s="284"/>
      <c r="T315" s="284"/>
      <c r="U315" s="284"/>
      <c r="V315" s="285"/>
      <c r="W315" s="4" t="str">
        <f>IFERROR(VLOOKUP($X301&amp;"-"&amp;TEXT($A315,"mmm-aaaa"),Informes!$A:$P,COLUMN(Informes!K$1),FALSE), "")</f>
        <v/>
      </c>
      <c r="X315" s="34" t="str">
        <f>IFERROR(VLOOKUP($X278&amp;"-"&amp;TEXT($A315,"mmm-aaaa"),Informes!$A:$P,COLUMN(Informes!C$1),FALSE), "")</f>
        <v/>
      </c>
    </row>
    <row r="316" spans="1:24" ht="16.5" customHeight="1" x14ac:dyDescent="0.2">
      <c r="A316" s="34">
        <f t="shared" si="61"/>
        <v>45778</v>
      </c>
      <c r="B316" s="243" t="str">
        <f t="shared" si="59"/>
        <v>Mayo</v>
      </c>
      <c r="C316" s="244"/>
      <c r="D316" s="244"/>
      <c r="E316" s="244"/>
      <c r="F316" s="281" t="str">
        <f>IFERROR(IF(VLOOKUP($X278&amp;"-"&amp;TEXT($A316,"mmm-aaaa"),Informes!$A:$P,COLUMN(Informes!H$1),FALSE),"þ","¨"),"¨")</f>
        <v>¨</v>
      </c>
      <c r="G316" s="281"/>
      <c r="H316" s="281"/>
      <c r="I316" s="248" t="str">
        <f>IFERROR(IF(ISBLANK(
VLOOKUP($X301&amp;"-"&amp;TEXT($A316,"mmm-aaaa"),Informes!$A:$P,COLUMN(Informes!I$1),FALSE)), "",
VLOOKUP($X301&amp;"-"&amp;TEXT($A316,"mmm-aaaa"),Informes!$A:$P,COLUMN(Informes!I$1),FALSE)), "")</f>
        <v/>
      </c>
      <c r="J316" s="248"/>
      <c r="K316" s="248"/>
      <c r="L316" s="173" t="str">
        <f t="shared" si="60"/>
        <v>¨</v>
      </c>
      <c r="M316" s="248" t="str">
        <f>IFERROR(IF(OR($X316=$L$7,$X316=$K$5,$X316=$O$5,$X316=$T$5),IF(ISBLANK(
VLOOKUP($X278&amp;"-"&amp;TEXT($A316,"mmm-aaaa"),Informes!$A:$P,COLUMN(Informes!J$1),FALSE)), "",
VLOOKUP($X278&amp;"-"&amp;TEXT($A316,"mmm-aaaa"),Informes!$A:$P,COLUMN(Informes!J$1),FALSE)), ""), "")</f>
        <v/>
      </c>
      <c r="N316" s="248"/>
      <c r="O316" s="248"/>
      <c r="P316" s="248"/>
      <c r="Q316" s="248"/>
      <c r="R316" s="284" t="str">
        <f t="shared" si="58"/>
        <v/>
      </c>
      <c r="S316" s="284"/>
      <c r="T316" s="284"/>
      <c r="U316" s="284"/>
      <c r="V316" s="285"/>
      <c r="W316" s="4" t="str">
        <f>IFERROR(VLOOKUP($X301&amp;"-"&amp;TEXT($A316,"mmm-aaaa"),Informes!$A:$P,COLUMN(Informes!K$1),FALSE), "")</f>
        <v/>
      </c>
      <c r="X316" s="34" t="str">
        <f>IFERROR(VLOOKUP($X278&amp;"-"&amp;TEXT($A316,"mmm-aaaa"),Informes!$A:$P,COLUMN(Informes!C$1),FALSE), "")</f>
        <v/>
      </c>
    </row>
    <row r="317" spans="1:24" ht="16.5" customHeight="1" x14ac:dyDescent="0.2">
      <c r="A317" s="34">
        <f t="shared" si="61"/>
        <v>45809</v>
      </c>
      <c r="B317" s="243" t="str">
        <f t="shared" si="59"/>
        <v>Junio</v>
      </c>
      <c r="C317" s="244"/>
      <c r="D317" s="244"/>
      <c r="E317" s="244"/>
      <c r="F317" s="281" t="str">
        <f>IFERROR(IF(VLOOKUP($X278&amp;"-"&amp;TEXT($A317,"mmm-aaaa"),Informes!$A:$P,COLUMN(Informes!H$1),FALSE),"þ","¨"),"¨")</f>
        <v>¨</v>
      </c>
      <c r="G317" s="281"/>
      <c r="H317" s="281"/>
      <c r="I317" s="248" t="str">
        <f>IFERROR(IF(ISBLANK(
VLOOKUP($X301&amp;"-"&amp;TEXT($A317,"mmm-aaaa"),Informes!$A:$P,COLUMN(Informes!I$1),FALSE)), "",
VLOOKUP($X301&amp;"-"&amp;TEXT($A317,"mmm-aaaa"),Informes!$A:$P,COLUMN(Informes!I$1),FALSE)), "")</f>
        <v/>
      </c>
      <c r="J317" s="248"/>
      <c r="K317" s="248"/>
      <c r="L317" s="173" t="str">
        <f t="shared" si="60"/>
        <v>¨</v>
      </c>
      <c r="M317" s="248" t="str">
        <f>IFERROR(IF(OR($X317=$L$7,$X317=$K$5,$X317=$O$5,$X317=$T$5),IF(ISBLANK(
VLOOKUP($X278&amp;"-"&amp;TEXT($A317,"mmm-aaaa"),Informes!$A:$P,COLUMN(Informes!J$1),FALSE)), "",
VLOOKUP($X278&amp;"-"&amp;TEXT($A317,"mmm-aaaa"),Informes!$A:$P,COLUMN(Informes!J$1),FALSE)), ""), "")</f>
        <v/>
      </c>
      <c r="N317" s="248"/>
      <c r="O317" s="248"/>
      <c r="P317" s="248"/>
      <c r="Q317" s="248"/>
      <c r="R317" s="284" t="str">
        <f t="shared" si="58"/>
        <v/>
      </c>
      <c r="S317" s="284"/>
      <c r="T317" s="284"/>
      <c r="U317" s="284"/>
      <c r="V317" s="285"/>
      <c r="W317" s="4" t="str">
        <f>IFERROR(VLOOKUP($X301&amp;"-"&amp;TEXT($A317,"mmm-aaaa"),Informes!$A:$P,COLUMN(Informes!K$1),FALSE), "")</f>
        <v/>
      </c>
      <c r="X317" s="34" t="str">
        <f>IFERROR(VLOOKUP($X278&amp;"-"&amp;TEXT($A317,"mmm-aaaa"),Informes!$A:$P,COLUMN(Informes!C$1),FALSE), "")</f>
        <v/>
      </c>
    </row>
    <row r="318" spans="1:24" ht="16.5" customHeight="1" x14ac:dyDescent="0.2">
      <c r="A318" s="34">
        <f t="shared" si="61"/>
        <v>45839</v>
      </c>
      <c r="B318" s="243" t="str">
        <f t="shared" si="59"/>
        <v>Julio</v>
      </c>
      <c r="C318" s="244"/>
      <c r="D318" s="244"/>
      <c r="E318" s="244"/>
      <c r="F318" s="281" t="str">
        <f>IFERROR(IF(VLOOKUP($X278&amp;"-"&amp;TEXT($A318,"mmm-aaaa"),Informes!$A:$P,COLUMN(Informes!H$1),FALSE),"þ","¨"),"¨")</f>
        <v>¨</v>
      </c>
      <c r="G318" s="281"/>
      <c r="H318" s="281"/>
      <c r="I318" s="248" t="str">
        <f>IFERROR(IF(ISBLANK(
VLOOKUP($X301&amp;"-"&amp;TEXT($A318,"mmm-aaaa"),Informes!$A:$P,COLUMN(Informes!I$1),FALSE)), "",
VLOOKUP($X301&amp;"-"&amp;TEXT($A318,"mmm-aaaa"),Informes!$A:$P,COLUMN(Informes!I$1),FALSE)), "")</f>
        <v/>
      </c>
      <c r="J318" s="248"/>
      <c r="K318" s="248"/>
      <c r="L318" s="173" t="str">
        <f t="shared" si="60"/>
        <v>¨</v>
      </c>
      <c r="M318" s="248" t="str">
        <f>IFERROR(IF(OR($X318=$L$7,$X318=$K$5,$X318=$O$5,$X318=$T$5),IF(ISBLANK(
VLOOKUP($X278&amp;"-"&amp;TEXT($A318,"mmm-aaaa"),Informes!$A:$P,COLUMN(Informes!J$1),FALSE)), "",
VLOOKUP($X278&amp;"-"&amp;TEXT($A318,"mmm-aaaa"),Informes!$A:$P,COLUMN(Informes!J$1),FALSE)), ""), "")</f>
        <v/>
      </c>
      <c r="N318" s="248"/>
      <c r="O318" s="248"/>
      <c r="P318" s="248"/>
      <c r="Q318" s="248"/>
      <c r="R318" s="284" t="str">
        <f t="shared" si="58"/>
        <v/>
      </c>
      <c r="S318" s="284"/>
      <c r="T318" s="284"/>
      <c r="U318" s="284"/>
      <c r="V318" s="285"/>
      <c r="W318" s="4" t="str">
        <f>IFERROR(VLOOKUP($X301&amp;"-"&amp;TEXT($A318,"mmm-aaaa"),Informes!$A:$P,COLUMN(Informes!K$1),FALSE), "")</f>
        <v/>
      </c>
      <c r="X318" s="34" t="str">
        <f>IFERROR(VLOOKUP($X278&amp;"-"&amp;TEXT($A318,"mmm-aaaa"),Informes!$A:$P,COLUMN(Informes!C$1),FALSE), "")</f>
        <v/>
      </c>
    </row>
    <row r="319" spans="1:24" ht="16.5" customHeight="1" thickBot="1" x14ac:dyDescent="0.25">
      <c r="A319" s="34">
        <f t="shared" si="61"/>
        <v>45870</v>
      </c>
      <c r="B319" s="264" t="str">
        <f t="shared" si="59"/>
        <v>Agosto</v>
      </c>
      <c r="C319" s="265"/>
      <c r="D319" s="265"/>
      <c r="E319" s="265"/>
      <c r="F319" s="280" t="str">
        <f>IFERROR(IF(VLOOKUP($X278&amp;"-"&amp;TEXT($A319,"mmm-aaaa"),Informes!$A:$P,COLUMN(Informes!H$1),FALSE),"þ","¨"),"¨")</f>
        <v>¨</v>
      </c>
      <c r="G319" s="280"/>
      <c r="H319" s="280"/>
      <c r="I319" s="269" t="str">
        <f>IFERROR(IF(ISBLANK(
VLOOKUP($X301&amp;"-"&amp;TEXT($A319,"mmm-aaaa"),Informes!$A:$P,COLUMN(Informes!I$1),FALSE)), "",
VLOOKUP($X301&amp;"-"&amp;TEXT($A319,"mmm-aaaa"),Informes!$A:$P,COLUMN(Informes!I$1),FALSE)), "")</f>
        <v/>
      </c>
      <c r="J319" s="269"/>
      <c r="K319" s="269"/>
      <c r="L319" s="172" t="str">
        <f t="shared" si="60"/>
        <v>¨</v>
      </c>
      <c r="M319" s="269" t="str">
        <f>IFERROR(IF(OR($X319=$L$7,$X319=$K$5,$X319=$O$5,$X319=$T$5),IF(ISBLANK(
VLOOKUP($X278&amp;"-"&amp;TEXT($A319,"mmm-aaaa"),Informes!$A:$P,COLUMN(Informes!J$1),FALSE)), "",
VLOOKUP($X278&amp;"-"&amp;TEXT($A319,"mmm-aaaa"),Informes!$A:$P,COLUMN(Informes!J$1),FALSE)), ""), "")</f>
        <v/>
      </c>
      <c r="N319" s="269"/>
      <c r="O319" s="269"/>
      <c r="P319" s="269"/>
      <c r="Q319" s="269"/>
      <c r="R319" s="282" t="str">
        <f t="shared" si="58"/>
        <v/>
      </c>
      <c r="S319" s="282"/>
      <c r="T319" s="282"/>
      <c r="U319" s="282"/>
      <c r="V319" s="283"/>
      <c r="W319" s="4" t="str">
        <f>IFERROR(VLOOKUP($X301&amp;"-"&amp;TEXT($A319,"mmm-aaaa"),Informes!$A:$P,COLUMN(Informes!K$1),FALSE), "")</f>
        <v/>
      </c>
      <c r="X319" s="34" t="str">
        <f>IFERROR(VLOOKUP($X278&amp;"-"&amp;TEXT($A319,"mmm-aaaa"),Informes!$A:$P,COLUMN(Informes!C$1),FALSE), "")</f>
        <v/>
      </c>
    </row>
    <row r="320" spans="1:24" ht="16.5" customHeight="1" thickBot="1" x14ac:dyDescent="0.3">
      <c r="D320" s="124"/>
      <c r="E320" s="124"/>
      <c r="F320" s="129"/>
      <c r="G320" s="124" t="str">
        <f>IF(SUM(F308:F319)=0,"",SUM(F308:F319))</f>
        <v/>
      </c>
      <c r="H320" s="124"/>
      <c r="I320" s="124"/>
      <c r="J320" s="130"/>
      <c r="K320" s="124"/>
      <c r="L320" s="131" t="s">
        <v>107</v>
      </c>
      <c r="M320" s="272" t="str">
        <f>IF(SUM(M308:M319)=0,"",SUM(M308:M319))</f>
        <v/>
      </c>
      <c r="N320" s="273"/>
      <c r="O320" s="273"/>
      <c r="P320" s="273"/>
      <c r="Q320" s="274"/>
      <c r="R320" s="275"/>
      <c r="S320" s="276"/>
      <c r="T320" s="276"/>
      <c r="U320" s="276"/>
      <c r="V320" s="277"/>
      <c r="W320" s="4"/>
      <c r="X320" s="4"/>
    </row>
    <row r="321" spans="1:24" ht="16.5" customHeight="1" x14ac:dyDescent="0.2">
      <c r="W321" s="4"/>
      <c r="X321" s="4"/>
    </row>
    <row r="322" spans="1:24" ht="279.75" customHeight="1" x14ac:dyDescent="0.15">
      <c r="B322" s="11"/>
      <c r="C322" s="132" t="s">
        <v>136</v>
      </c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 spans="1:24" ht="24" customHeight="1" x14ac:dyDescent="0.2">
      <c r="A323" s="35">
        <f>A277+1</f>
        <v>8</v>
      </c>
      <c r="B323" s="256" t="s">
        <v>127</v>
      </c>
      <c r="C323" s="256"/>
      <c r="D323" s="256"/>
      <c r="E323" s="256"/>
      <c r="F323" s="256"/>
      <c r="G323" s="256"/>
      <c r="H323" s="256"/>
      <c r="I323" s="256"/>
      <c r="J323" s="256"/>
      <c r="K323" s="256"/>
      <c r="L323" s="256"/>
      <c r="M323" s="256"/>
      <c r="N323" s="256"/>
      <c r="O323" s="256"/>
      <c r="P323" s="256"/>
      <c r="Q323" s="256"/>
      <c r="R323" s="256"/>
      <c r="S323" s="256"/>
      <c r="T323" s="256"/>
      <c r="U323" s="256"/>
      <c r="V323" s="256"/>
      <c r="X323" s="2"/>
    </row>
    <row r="324" spans="1:24" ht="17.25" customHeight="1" x14ac:dyDescent="0.2">
      <c r="A324" s="35"/>
      <c r="B324" s="120" t="s">
        <v>128</v>
      </c>
      <c r="D324" s="123" t="e">
        <f>IF(A323=0,0,INDEX(TblPublicadores[Nombre completo],A323))</f>
        <v>#REF!</v>
      </c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5"/>
      <c r="X324" s="154" t="e">
        <f>IF(A323=0,0,INDEX(TblPublicadores[Nombre],A323))</f>
        <v>#REF!</v>
      </c>
    </row>
    <row r="325" spans="1:24" ht="17.25" customHeight="1" x14ac:dyDescent="0.2">
      <c r="B325" s="120" t="s">
        <v>129</v>
      </c>
      <c r="D325" s="121"/>
      <c r="E325" s="121"/>
      <c r="F325" s="7"/>
      <c r="G325" s="7"/>
      <c r="H325" s="257" t="e">
        <f>IF(A323=0,"",INDEX(TblPublicadores[Fecha de nacimiento],A323))</f>
        <v>#REF!</v>
      </c>
      <c r="I325" s="257"/>
      <c r="J325" s="257"/>
      <c r="K325" s="257"/>
      <c r="L325" s="257"/>
      <c r="M325" s="257"/>
      <c r="N325" s="257"/>
      <c r="O325" s="257"/>
      <c r="P325" s="128" t="e">
        <f>IF(INDEX(TblPublicadores[Sexo],A323)=Q325,"þ","¨")</f>
        <v>#REF!</v>
      </c>
      <c r="Q325" s="120" t="s">
        <v>75</v>
      </c>
      <c r="S325" s="12"/>
      <c r="T325" s="13"/>
      <c r="U325" s="128" t="e">
        <f>IF(INDEX(TblPublicadores[Sexo],A323)=V325,"þ","¨")</f>
        <v>#REF!</v>
      </c>
      <c r="V325" s="120" t="s">
        <v>79</v>
      </c>
      <c r="W325" s="12"/>
      <c r="X325" s="6"/>
    </row>
    <row r="326" spans="1:24" ht="17.25" customHeight="1" x14ac:dyDescent="0.2">
      <c r="B326" s="120" t="s">
        <v>130</v>
      </c>
      <c r="D326" s="122"/>
      <c r="E326" s="122"/>
      <c r="F326" s="7"/>
      <c r="G326" s="258" t="e">
        <f>IF(A323=0,"",IF(INDEX(TblPublicadores[Fecha de bautismo],A323)="", "",INDEX(TblPublicadores[Fecha de bautismo],A323)))</f>
        <v>#REF!</v>
      </c>
      <c r="H326" s="258"/>
      <c r="I326" s="258"/>
      <c r="J326" s="258"/>
      <c r="K326" s="258"/>
      <c r="L326" s="258"/>
      <c r="M326" s="258"/>
      <c r="N326" s="258"/>
      <c r="O326" s="258"/>
      <c r="P326" s="128" t="s">
        <v>137</v>
      </c>
      <c r="Q326" s="120" t="s">
        <v>131</v>
      </c>
      <c r="S326" s="12"/>
      <c r="T326" s="12"/>
      <c r="U326" s="128" t="s">
        <v>138</v>
      </c>
      <c r="V326" s="120" t="s">
        <v>61</v>
      </c>
      <c r="W326" s="12"/>
      <c r="X326" s="6"/>
    </row>
    <row r="327" spans="1:24" ht="28.5" customHeight="1" x14ac:dyDescent="0.2">
      <c r="B327" s="127" t="e">
        <f>IF(INDEX(TblPublicadores[Privilegio],A323)=C327,"þ","¨")</f>
        <v>#REF!</v>
      </c>
      <c r="C327" s="125" t="s">
        <v>76</v>
      </c>
      <c r="D327" s="127" t="e">
        <f>IF(INDEX(TblPublicadores[Privilegio],A323)=E327,"þ","¨")</f>
        <v>#REF!</v>
      </c>
      <c r="E327" s="125" t="s">
        <v>81</v>
      </c>
      <c r="F327" s="7"/>
      <c r="G327" s="7"/>
      <c r="H327" s="5"/>
      <c r="I327" s="10"/>
      <c r="J327" s="127" t="e">
        <f>IF(INDEX(TblPublicadores[Tipo Publicador],A323)=K327,"þ","¨")</f>
        <v>#REF!</v>
      </c>
      <c r="K327" s="125" t="s">
        <v>77</v>
      </c>
      <c r="L327" s="5"/>
      <c r="M327" s="5"/>
      <c r="N327" s="127" t="e">
        <f>IF(INDEX(TblPublicadores[Tipo Publicador],A323)=O327,"þ","¨")</f>
        <v>#REF!</v>
      </c>
      <c r="O327" s="125" t="s">
        <v>132</v>
      </c>
      <c r="P327" s="126"/>
      <c r="Q327" s="126"/>
      <c r="R327" s="9"/>
      <c r="S327" s="127" t="e">
        <f>IF(INDEX(TblPublicadores[Tipo Publicador],A323)=T327,"þ","¨")</f>
        <v>#REF!</v>
      </c>
      <c r="T327" s="259" t="s">
        <v>133</v>
      </c>
      <c r="U327" s="259"/>
      <c r="V327" s="259"/>
      <c r="W327" s="13"/>
      <c r="X327" s="6"/>
    </row>
    <row r="328" spans="1:24" ht="4.5" customHeight="1" thickBot="1" x14ac:dyDescent="0.25">
      <c r="B328" s="8"/>
      <c r="C328" s="7"/>
      <c r="D328" s="8"/>
      <c r="E328" s="7"/>
      <c r="F328" s="7"/>
      <c r="G328" s="7"/>
      <c r="H328" s="5"/>
      <c r="I328" s="10"/>
      <c r="J328" s="8"/>
      <c r="K328" s="5"/>
      <c r="L328" s="5"/>
      <c r="M328" s="5"/>
      <c r="N328" s="7"/>
      <c r="O328" s="5"/>
      <c r="P328" s="8"/>
      <c r="Q328" s="8"/>
      <c r="R328" s="9"/>
      <c r="S328" s="9"/>
      <c r="T328" s="7"/>
      <c r="U328" s="8"/>
      <c r="V328" s="9"/>
      <c r="W328" s="9"/>
      <c r="X328" s="6"/>
    </row>
    <row r="329" spans="1:24" ht="26.25" customHeight="1" x14ac:dyDescent="0.25">
      <c r="B329" s="260" t="s">
        <v>17</v>
      </c>
      <c r="C329" s="261"/>
      <c r="D329" s="261"/>
      <c r="E329" s="261"/>
      <c r="F329" s="262" t="s">
        <v>134</v>
      </c>
      <c r="G329" s="262"/>
      <c r="H329" s="262"/>
      <c r="I329" s="262" t="s">
        <v>12</v>
      </c>
      <c r="J329" s="262"/>
      <c r="K329" s="262"/>
      <c r="L329" s="262" t="s">
        <v>105</v>
      </c>
      <c r="M329" s="236" t="s">
        <v>135</v>
      </c>
      <c r="N329" s="236"/>
      <c r="O329" s="236"/>
      <c r="P329" s="236"/>
      <c r="Q329" s="236"/>
      <c r="R329" s="236" t="s">
        <v>101</v>
      </c>
      <c r="S329" s="236"/>
      <c r="T329" s="236"/>
      <c r="U329" s="236"/>
      <c r="V329" s="237"/>
      <c r="W329" s="14"/>
      <c r="X329" s="3"/>
    </row>
    <row r="330" spans="1:24" ht="27.75" customHeight="1" x14ac:dyDescent="0.2">
      <c r="B330" s="240">
        <v>45292</v>
      </c>
      <c r="C330" s="241"/>
      <c r="D330" s="241"/>
      <c r="E330" s="242"/>
      <c r="F330" s="263"/>
      <c r="G330" s="263"/>
      <c r="H330" s="263"/>
      <c r="I330" s="263"/>
      <c r="J330" s="263"/>
      <c r="K330" s="263"/>
      <c r="L330" s="263"/>
      <c r="M330" s="238"/>
      <c r="N330" s="238"/>
      <c r="O330" s="238"/>
      <c r="P330" s="238"/>
      <c r="Q330" s="238"/>
      <c r="R330" s="238"/>
      <c r="S330" s="238"/>
      <c r="T330" s="238"/>
      <c r="U330" s="238"/>
      <c r="V330" s="239"/>
      <c r="W330" s="14"/>
      <c r="X330" s="3"/>
    </row>
    <row r="331" spans="1:24" ht="16.5" customHeight="1" x14ac:dyDescent="0.2">
      <c r="A331" s="34">
        <f>EDATE(B330,-4)</f>
        <v>45170</v>
      </c>
      <c r="B331" s="243" t="str">
        <f>PROPER(TEXT(A331, "mmmm"))</f>
        <v>Septiembre</v>
      </c>
      <c r="C331" s="244"/>
      <c r="D331" s="244" t="str">
        <f>PROPER(TEXT(C331, "mmmm"))</f>
        <v>Enero</v>
      </c>
      <c r="E331" s="244"/>
      <c r="F331" s="281" t="str">
        <f>IFERROR(IF(VLOOKUP($X324&amp;"-"&amp;TEXT($A331,"mmm-aaaa"),Informes!$A:$P,COLUMN(Informes!H$1),FALSE),"þ","¨"),"¨")</f>
        <v>¨</v>
      </c>
      <c r="G331" s="281"/>
      <c r="H331" s="281"/>
      <c r="I331" s="248" t="str">
        <f>IFERROR(IF(ISBLANK(
VLOOKUP($X324&amp;"-"&amp;TEXT($A331,"mmm-aaaa"),Informes!$A:$P,COLUMN(Informes!I$1),FALSE)), "",
VLOOKUP($X324&amp;"-"&amp;TEXT($A331,"mmm-aaaa"),Informes!$A:$P,COLUMN(Informes!I$1),FALSE)), "")</f>
        <v/>
      </c>
      <c r="J331" s="248"/>
      <c r="K331" s="248"/>
      <c r="L331" s="173" t="str">
        <f>IFERROR(IF($X331=$L$7,"þ","¨"),"¨")</f>
        <v>¨</v>
      </c>
      <c r="M331" s="248" t="str">
        <f>IFERROR(IF(OR($X331=$L$7,$X331=$K$5,$X331=$O$5,$X331=$T$5),IF(ISBLANK(
VLOOKUP($X324&amp;"-"&amp;TEXT($A331,"mmm-aaaa"),Informes!$A:$P,COLUMN(Informes!J$1),FALSE)), "",
VLOOKUP($X324&amp;"-"&amp;TEXT($A331,"mmm-aaaa"),Informes!$A:$P,COLUMN(Informes!J$1),FALSE)), ""), "")</f>
        <v/>
      </c>
      <c r="N331" s="248"/>
      <c r="O331" s="248"/>
      <c r="P331" s="248"/>
      <c r="Q331" s="248"/>
      <c r="R331" s="284" t="str">
        <f t="shared" ref="R331:R342" si="62">IF(W331=0, "", W331)</f>
        <v/>
      </c>
      <c r="S331" s="284"/>
      <c r="T331" s="284"/>
      <c r="U331" s="284"/>
      <c r="V331" s="285"/>
      <c r="W331" s="4" t="str">
        <f>IFERROR(VLOOKUP($X324&amp;"-"&amp;TEXT($A331,"mmm-aaaa"),Informes!$A:$P,COLUMN(Informes!K$1),FALSE), "")</f>
        <v/>
      </c>
      <c r="X331" s="34" t="str">
        <f>IFERROR(VLOOKUP($X324&amp;"-"&amp;TEXT($A331,"mmm-aaaa"),Informes!$A:$P,COLUMN(Informes!C$1),FALSE), "")</f>
        <v/>
      </c>
    </row>
    <row r="332" spans="1:24" ht="16.5" customHeight="1" x14ac:dyDescent="0.2">
      <c r="A332" s="34">
        <f>EDATE(A331,1)</f>
        <v>45200</v>
      </c>
      <c r="B332" s="243" t="str">
        <f t="shared" ref="B332:B342" si="63">PROPER(TEXT(A332, "mmmm"))</f>
        <v>Octubre</v>
      </c>
      <c r="C332" s="244"/>
      <c r="D332" s="244" t="str">
        <f t="shared" ref="D332:D342" si="64">PROPER(TEXT(C332, "mmmm"))</f>
        <v>Enero</v>
      </c>
      <c r="E332" s="244"/>
      <c r="F332" s="281" t="str">
        <f>IFERROR(IF(VLOOKUP($X324&amp;"-"&amp;TEXT($A332,"mmm-aaaa"),Informes!$A:$P,COLUMN(Informes!H$1),FALSE),"þ","¨"),"¨")</f>
        <v>¨</v>
      </c>
      <c r="G332" s="281"/>
      <c r="H332" s="281"/>
      <c r="I332" s="248" t="str">
        <f>IFERROR(IF(ISBLANK(
VLOOKUP($X324&amp;"-"&amp;TEXT($A332,"mmm-aaaa"),Informes!$A:$P,COLUMN(Informes!I$1),FALSE)), "",
VLOOKUP($X324&amp;"-"&amp;TEXT($A332,"mmm-aaaa"),Informes!$A:$P,COLUMN(Informes!I$1),FALSE)), "")</f>
        <v/>
      </c>
      <c r="J332" s="248"/>
      <c r="K332" s="248"/>
      <c r="L332" s="173" t="str">
        <f t="shared" ref="L332:L342" si="65">IFERROR(IF($X332=$L$7,"þ","¨"),"¨")</f>
        <v>¨</v>
      </c>
      <c r="M332" s="248" t="str">
        <f>IFERROR(IF(OR($X332=$L$7,$X332=$K$5,$X332=$O$5,$X332=$T$5),IF(ISBLANK(
VLOOKUP($X324&amp;"-"&amp;TEXT($A332,"mmm-aaaa"),Informes!$A:$P,COLUMN(Informes!J$1),FALSE)), "",
VLOOKUP($X324&amp;"-"&amp;TEXT($A332,"mmm-aaaa"),Informes!$A:$P,COLUMN(Informes!J$1),FALSE)), ""), "")</f>
        <v/>
      </c>
      <c r="N332" s="248"/>
      <c r="O332" s="248"/>
      <c r="P332" s="248"/>
      <c r="Q332" s="248"/>
      <c r="R332" s="284" t="str">
        <f t="shared" si="62"/>
        <v/>
      </c>
      <c r="S332" s="284"/>
      <c r="T332" s="284"/>
      <c r="U332" s="284"/>
      <c r="V332" s="285"/>
      <c r="W332" s="4" t="str">
        <f>IFERROR(VLOOKUP($X324&amp;"-"&amp;TEXT($A332,"mmm-aaaa"),Informes!$A:$P,COLUMN(Informes!K$1),FALSE), "")</f>
        <v/>
      </c>
      <c r="X332" s="34" t="str">
        <f>IFERROR(VLOOKUP($X324&amp;"-"&amp;TEXT($A332,"mmm-aaaa"),Informes!$A:$P,COLUMN(Informes!C$1),FALSE), "")</f>
        <v/>
      </c>
    </row>
    <row r="333" spans="1:24" ht="16.5" customHeight="1" x14ac:dyDescent="0.2">
      <c r="A333" s="34">
        <f t="shared" ref="A333:A342" si="66">EDATE(A332,1)</f>
        <v>45231</v>
      </c>
      <c r="B333" s="243" t="str">
        <f t="shared" si="63"/>
        <v>Noviembre</v>
      </c>
      <c r="C333" s="244"/>
      <c r="D333" s="244" t="str">
        <f t="shared" si="64"/>
        <v>Enero</v>
      </c>
      <c r="E333" s="244"/>
      <c r="F333" s="281" t="str">
        <f>IFERROR(IF(VLOOKUP($X324&amp;"-"&amp;TEXT($A333,"mmm-aaaa"),Informes!$A:$P,COLUMN(Informes!H$1),FALSE),"þ","¨"),"¨")</f>
        <v>¨</v>
      </c>
      <c r="G333" s="281"/>
      <c r="H333" s="281"/>
      <c r="I333" s="248" t="str">
        <f>IFERROR(IF(ISBLANK(
VLOOKUP($X324&amp;"-"&amp;TEXT($A333,"mmm-aaaa"),Informes!$A:$P,COLUMN(Informes!I$1),FALSE)), "",
VLOOKUP($X324&amp;"-"&amp;TEXT($A333,"mmm-aaaa"),Informes!$A:$P,COLUMN(Informes!I$1),FALSE)), "")</f>
        <v/>
      </c>
      <c r="J333" s="248"/>
      <c r="K333" s="248"/>
      <c r="L333" s="173" t="str">
        <f t="shared" si="65"/>
        <v>¨</v>
      </c>
      <c r="M333" s="248" t="str">
        <f>IFERROR(IF(OR($X333=$L$7,$X333=$K$5,$X333=$O$5,$X333=$T$5),IF(ISBLANK(
VLOOKUP($X324&amp;"-"&amp;TEXT($A333,"mmm-aaaa"),Informes!$A:$P,COLUMN(Informes!J$1),FALSE)), "",
VLOOKUP($X324&amp;"-"&amp;TEXT($A333,"mmm-aaaa"),Informes!$A:$P,COLUMN(Informes!J$1),FALSE)), ""), "")</f>
        <v/>
      </c>
      <c r="N333" s="248"/>
      <c r="O333" s="248"/>
      <c r="P333" s="248"/>
      <c r="Q333" s="248"/>
      <c r="R333" s="284" t="str">
        <f t="shared" si="62"/>
        <v/>
      </c>
      <c r="S333" s="284"/>
      <c r="T333" s="284"/>
      <c r="U333" s="284"/>
      <c r="V333" s="285"/>
      <c r="W333" s="4" t="str">
        <f>IFERROR(VLOOKUP($X324&amp;"-"&amp;TEXT($A333,"mmm-aaaa"),Informes!$A:$P,COLUMN(Informes!K$1),FALSE), "")</f>
        <v/>
      </c>
      <c r="X333" s="34" t="str">
        <f>IFERROR(VLOOKUP($X324&amp;"-"&amp;TEXT($A333,"mmm-aaaa"),Informes!$A:$P,COLUMN(Informes!C$1),FALSE), "")</f>
        <v/>
      </c>
    </row>
    <row r="334" spans="1:24" ht="16.5" customHeight="1" x14ac:dyDescent="0.2">
      <c r="A334" s="34">
        <f t="shared" si="66"/>
        <v>45261</v>
      </c>
      <c r="B334" s="243" t="str">
        <f t="shared" si="63"/>
        <v>Diciembre</v>
      </c>
      <c r="C334" s="244"/>
      <c r="D334" s="244" t="str">
        <f t="shared" si="64"/>
        <v>Enero</v>
      </c>
      <c r="E334" s="244"/>
      <c r="F334" s="281" t="str">
        <f>IFERROR(IF(VLOOKUP($X324&amp;"-"&amp;TEXT($A334,"mmm-aaaa"),Informes!$A:$P,COLUMN(Informes!H$1),FALSE),"þ","¨"),"¨")</f>
        <v>¨</v>
      </c>
      <c r="G334" s="281"/>
      <c r="H334" s="281"/>
      <c r="I334" s="248" t="str">
        <f>IFERROR(IF(ISBLANK(
VLOOKUP($X324&amp;"-"&amp;TEXT($A334,"mmm-aaaa"),Informes!$A:$P,COLUMN(Informes!I$1),FALSE)), "",
VLOOKUP($X324&amp;"-"&amp;TEXT($A334,"mmm-aaaa"),Informes!$A:$P,COLUMN(Informes!I$1),FALSE)), "")</f>
        <v/>
      </c>
      <c r="J334" s="248"/>
      <c r="K334" s="248"/>
      <c r="L334" s="173" t="str">
        <f t="shared" si="65"/>
        <v>¨</v>
      </c>
      <c r="M334" s="248" t="str">
        <f>IFERROR(IF(OR($X334=$L$7,$X334=$K$5,$X334=$O$5,$X334=$T$5),IF(ISBLANK(
VLOOKUP($X324&amp;"-"&amp;TEXT($A334,"mmm-aaaa"),Informes!$A:$P,COLUMN(Informes!J$1),FALSE)), "",
VLOOKUP($X324&amp;"-"&amp;TEXT($A334,"mmm-aaaa"),Informes!$A:$P,COLUMN(Informes!J$1),FALSE)), ""), "")</f>
        <v/>
      </c>
      <c r="N334" s="248"/>
      <c r="O334" s="248"/>
      <c r="P334" s="248"/>
      <c r="Q334" s="248"/>
      <c r="R334" s="284" t="str">
        <f t="shared" si="62"/>
        <v/>
      </c>
      <c r="S334" s="284"/>
      <c r="T334" s="284"/>
      <c r="U334" s="284"/>
      <c r="V334" s="285"/>
      <c r="W334" s="4" t="str">
        <f>IFERROR(VLOOKUP($X324&amp;"-"&amp;TEXT($A334,"mmm-aaaa"),Informes!$A:$P,COLUMN(Informes!K$1),FALSE), "")</f>
        <v/>
      </c>
      <c r="X334" s="34" t="str">
        <f>IFERROR(VLOOKUP($X324&amp;"-"&amp;TEXT($A334,"mmm-aaaa"),Informes!$A:$P,COLUMN(Informes!C$1),FALSE), "")</f>
        <v/>
      </c>
    </row>
    <row r="335" spans="1:24" ht="16.5" customHeight="1" x14ac:dyDescent="0.2">
      <c r="A335" s="34">
        <f t="shared" si="66"/>
        <v>45292</v>
      </c>
      <c r="B335" s="243" t="str">
        <f t="shared" si="63"/>
        <v>Enero</v>
      </c>
      <c r="C335" s="244"/>
      <c r="D335" s="244" t="str">
        <f t="shared" si="64"/>
        <v>Enero</v>
      </c>
      <c r="E335" s="244"/>
      <c r="F335" s="281" t="str">
        <f>IFERROR(IF(VLOOKUP($X324&amp;"-"&amp;TEXT($A335,"mmm-aaaa"),Informes!$A:$P,COLUMN(Informes!H$1),FALSE),"þ","¨"),"¨")</f>
        <v>¨</v>
      </c>
      <c r="G335" s="281"/>
      <c r="H335" s="281"/>
      <c r="I335" s="248" t="str">
        <f>IFERROR(IF(ISBLANK(
VLOOKUP($X324&amp;"-"&amp;TEXT($A335,"mmm-aaaa"),Informes!$A:$P,COLUMN(Informes!I$1),FALSE)), "",
VLOOKUP($X324&amp;"-"&amp;TEXT($A335,"mmm-aaaa"),Informes!$A:$P,COLUMN(Informes!I$1),FALSE)), "")</f>
        <v/>
      </c>
      <c r="J335" s="248"/>
      <c r="K335" s="248"/>
      <c r="L335" s="173" t="str">
        <f t="shared" si="65"/>
        <v>¨</v>
      </c>
      <c r="M335" s="248" t="str">
        <f>IFERROR(IF(OR($X335=$L$7,$X335=$K$5,$X335=$O$5,$X335=$T$5),IF(ISBLANK(
VLOOKUP($X324&amp;"-"&amp;TEXT($A335,"mmm-aaaa"),Informes!$A:$P,COLUMN(Informes!J$1),FALSE)), "",
VLOOKUP($X324&amp;"-"&amp;TEXT($A335,"mmm-aaaa"),Informes!$A:$P,COLUMN(Informes!J$1),FALSE)), ""), "")</f>
        <v/>
      </c>
      <c r="N335" s="248"/>
      <c r="O335" s="248"/>
      <c r="P335" s="248"/>
      <c r="Q335" s="248"/>
      <c r="R335" s="284" t="str">
        <f t="shared" si="62"/>
        <v/>
      </c>
      <c r="S335" s="284"/>
      <c r="T335" s="284"/>
      <c r="U335" s="284"/>
      <c r="V335" s="285"/>
      <c r="W335" s="4" t="str">
        <f>IFERROR(VLOOKUP($X324&amp;"-"&amp;TEXT($A335,"mmm-aaaa"),Informes!$A:$P,COLUMN(Informes!K$1),FALSE), "")</f>
        <v/>
      </c>
      <c r="X335" s="34" t="str">
        <f>IFERROR(VLOOKUP($X324&amp;"-"&amp;TEXT($A335,"mmm-aaaa"),Informes!$A:$P,COLUMN(Informes!C$1),FALSE), "")</f>
        <v/>
      </c>
    </row>
    <row r="336" spans="1:24" ht="16.5" customHeight="1" x14ac:dyDescent="0.2">
      <c r="A336" s="34">
        <f t="shared" si="66"/>
        <v>45323</v>
      </c>
      <c r="B336" s="243" t="str">
        <f t="shared" si="63"/>
        <v>Febrero</v>
      </c>
      <c r="C336" s="244"/>
      <c r="D336" s="244" t="str">
        <f t="shared" si="64"/>
        <v>Enero</v>
      </c>
      <c r="E336" s="244"/>
      <c r="F336" s="281" t="str">
        <f>IFERROR(IF(VLOOKUP($X324&amp;"-"&amp;TEXT($A336,"mmm-aaaa"),Informes!$A:$P,COLUMN(Informes!H$1),FALSE),"þ","¨"),"¨")</f>
        <v>¨</v>
      </c>
      <c r="G336" s="281"/>
      <c r="H336" s="281"/>
      <c r="I336" s="248" t="str">
        <f>IFERROR(IF(ISBLANK(
VLOOKUP($X324&amp;"-"&amp;TEXT($A336,"mmm-aaaa"),Informes!$A:$P,COLUMN(Informes!I$1),FALSE)), "",
VLOOKUP($X324&amp;"-"&amp;TEXT($A336,"mmm-aaaa"),Informes!$A:$P,COLUMN(Informes!I$1),FALSE)), "")</f>
        <v/>
      </c>
      <c r="J336" s="248"/>
      <c r="K336" s="248"/>
      <c r="L336" s="173" t="str">
        <f t="shared" si="65"/>
        <v>¨</v>
      </c>
      <c r="M336" s="248" t="str">
        <f>IFERROR(IF(OR($X336=$L$7,$X336=$K$5,$X336=$O$5,$X336=$T$5),IF(ISBLANK(
VLOOKUP($X324&amp;"-"&amp;TEXT($A336,"mmm-aaaa"),Informes!$A:$P,COLUMN(Informes!J$1),FALSE)), "",
VLOOKUP($X324&amp;"-"&amp;TEXT($A336,"mmm-aaaa"),Informes!$A:$P,COLUMN(Informes!J$1),FALSE)), ""), "")</f>
        <v/>
      </c>
      <c r="N336" s="248"/>
      <c r="O336" s="248"/>
      <c r="P336" s="248"/>
      <c r="Q336" s="248"/>
      <c r="R336" s="284" t="str">
        <f t="shared" si="62"/>
        <v/>
      </c>
      <c r="S336" s="284"/>
      <c r="T336" s="284"/>
      <c r="U336" s="284"/>
      <c r="V336" s="285"/>
      <c r="W336" s="4" t="str">
        <f>IFERROR(VLOOKUP($X324&amp;"-"&amp;TEXT($A336,"mmm-aaaa"),Informes!$A:$P,COLUMN(Informes!K$1),FALSE), "")</f>
        <v/>
      </c>
      <c r="X336" s="34" t="str">
        <f>IFERROR(VLOOKUP($X324&amp;"-"&amp;TEXT($A336,"mmm-aaaa"),Informes!$A:$P,COLUMN(Informes!C$1),FALSE), "")</f>
        <v/>
      </c>
    </row>
    <row r="337" spans="1:24" ht="16.5" customHeight="1" x14ac:dyDescent="0.2">
      <c r="A337" s="34">
        <f t="shared" si="66"/>
        <v>45352</v>
      </c>
      <c r="B337" s="243" t="str">
        <f t="shared" si="63"/>
        <v>Marzo</v>
      </c>
      <c r="C337" s="244"/>
      <c r="D337" s="244" t="str">
        <f t="shared" si="64"/>
        <v>Enero</v>
      </c>
      <c r="E337" s="244"/>
      <c r="F337" s="281" t="str">
        <f>IFERROR(IF(VLOOKUP($X324&amp;"-"&amp;TEXT($A337,"mmm-aaaa"),Informes!$A:$P,COLUMN(Informes!H$1),FALSE),"þ","¨"),"¨")</f>
        <v>¨</v>
      </c>
      <c r="G337" s="281"/>
      <c r="H337" s="281"/>
      <c r="I337" s="248" t="str">
        <f>IFERROR(IF(ISBLANK(
VLOOKUP($X324&amp;"-"&amp;TEXT($A337,"mmm-aaaa"),Informes!$A:$P,COLUMN(Informes!I$1),FALSE)), "",
VLOOKUP($X324&amp;"-"&amp;TEXT($A337,"mmm-aaaa"),Informes!$A:$P,COLUMN(Informes!I$1),FALSE)), "")</f>
        <v/>
      </c>
      <c r="J337" s="248"/>
      <c r="K337" s="248"/>
      <c r="L337" s="173" t="str">
        <f t="shared" si="65"/>
        <v>¨</v>
      </c>
      <c r="M337" s="248" t="str">
        <f>IFERROR(IF(OR($X337=$L$7,$X337=$K$5,$X337=$O$5,$X337=$T$5),IF(ISBLANK(
VLOOKUP($X324&amp;"-"&amp;TEXT($A337,"mmm-aaaa"),Informes!$A:$P,COLUMN(Informes!J$1),FALSE)), "",
VLOOKUP($X324&amp;"-"&amp;TEXT($A337,"mmm-aaaa"),Informes!$A:$P,COLUMN(Informes!J$1),FALSE)), ""), "")</f>
        <v/>
      </c>
      <c r="N337" s="248"/>
      <c r="O337" s="248"/>
      <c r="P337" s="248"/>
      <c r="Q337" s="248"/>
      <c r="R337" s="284" t="str">
        <f t="shared" si="62"/>
        <v/>
      </c>
      <c r="S337" s="284"/>
      <c r="T337" s="284"/>
      <c r="U337" s="284"/>
      <c r="V337" s="285"/>
      <c r="W337" s="4" t="str">
        <f>IFERROR(VLOOKUP($X324&amp;"-"&amp;TEXT($A337,"mmm-aaaa"),Informes!$A:$P,COLUMN(Informes!K$1),FALSE), "")</f>
        <v/>
      </c>
      <c r="X337" s="34" t="str">
        <f>IFERROR(VLOOKUP($X324&amp;"-"&amp;TEXT($A337,"mmm-aaaa"),Informes!$A:$P,COLUMN(Informes!C$1),FALSE), "")</f>
        <v/>
      </c>
    </row>
    <row r="338" spans="1:24" ht="16.5" customHeight="1" x14ac:dyDescent="0.2">
      <c r="A338" s="34">
        <f t="shared" si="66"/>
        <v>45383</v>
      </c>
      <c r="B338" s="243" t="str">
        <f t="shared" si="63"/>
        <v>Abril</v>
      </c>
      <c r="C338" s="244"/>
      <c r="D338" s="244" t="str">
        <f t="shared" si="64"/>
        <v>Enero</v>
      </c>
      <c r="E338" s="244"/>
      <c r="F338" s="281" t="str">
        <f>IFERROR(IF(VLOOKUP($X324&amp;"-"&amp;TEXT($A338,"mmm-aaaa"),Informes!$A:$P,COLUMN(Informes!H$1),FALSE),"þ","¨"),"¨")</f>
        <v>¨</v>
      </c>
      <c r="G338" s="281"/>
      <c r="H338" s="281"/>
      <c r="I338" s="248" t="str">
        <f>IFERROR(IF(ISBLANK(
VLOOKUP($X324&amp;"-"&amp;TEXT($A338,"mmm-aaaa"),Informes!$A:$P,COLUMN(Informes!I$1),FALSE)), "",
VLOOKUP($X324&amp;"-"&amp;TEXT($A338,"mmm-aaaa"),Informes!$A:$P,COLUMN(Informes!I$1),FALSE)), "")</f>
        <v/>
      </c>
      <c r="J338" s="248"/>
      <c r="K338" s="248"/>
      <c r="L338" s="173" t="str">
        <f t="shared" si="65"/>
        <v>¨</v>
      </c>
      <c r="M338" s="248" t="str">
        <f>IFERROR(IF(OR($X338=$L$7,$X338=$K$5,$X338=$O$5,$X338=$T$5),IF(ISBLANK(
VLOOKUP($X324&amp;"-"&amp;TEXT($A338,"mmm-aaaa"),Informes!$A:$P,COLUMN(Informes!J$1),FALSE)), "",
VLOOKUP($X324&amp;"-"&amp;TEXT($A338,"mmm-aaaa"),Informes!$A:$P,COLUMN(Informes!J$1),FALSE)), ""), "")</f>
        <v/>
      </c>
      <c r="N338" s="248"/>
      <c r="O338" s="248"/>
      <c r="P338" s="248"/>
      <c r="Q338" s="248"/>
      <c r="R338" s="284" t="str">
        <f t="shared" si="62"/>
        <v/>
      </c>
      <c r="S338" s="284"/>
      <c r="T338" s="284"/>
      <c r="U338" s="284"/>
      <c r="V338" s="285"/>
      <c r="W338" s="4" t="str">
        <f>IFERROR(VLOOKUP($X324&amp;"-"&amp;TEXT($A338,"mmm-aaaa"),Informes!$A:$P,COLUMN(Informes!K$1),FALSE), "")</f>
        <v/>
      </c>
      <c r="X338" s="34" t="str">
        <f>IFERROR(VLOOKUP($X324&amp;"-"&amp;TEXT($A338,"mmm-aaaa"),Informes!$A:$P,COLUMN(Informes!C$1),FALSE), "")</f>
        <v/>
      </c>
    </row>
    <row r="339" spans="1:24" ht="16.5" customHeight="1" x14ac:dyDescent="0.2">
      <c r="A339" s="34">
        <f t="shared" si="66"/>
        <v>45413</v>
      </c>
      <c r="B339" s="243" t="str">
        <f t="shared" si="63"/>
        <v>Mayo</v>
      </c>
      <c r="C339" s="244"/>
      <c r="D339" s="244" t="str">
        <f t="shared" si="64"/>
        <v>Enero</v>
      </c>
      <c r="E339" s="244"/>
      <c r="F339" s="281" t="str">
        <f>IFERROR(IF(VLOOKUP($X324&amp;"-"&amp;TEXT($A339,"mmm-aaaa"),Informes!$A:$P,COLUMN(Informes!H$1),FALSE),"þ","¨"),"¨")</f>
        <v>¨</v>
      </c>
      <c r="G339" s="281"/>
      <c r="H339" s="281"/>
      <c r="I339" s="248" t="str">
        <f>IFERROR(IF(ISBLANK(
VLOOKUP($X324&amp;"-"&amp;TEXT($A339,"mmm-aaaa"),Informes!$A:$P,COLUMN(Informes!I$1),FALSE)), "",
VLOOKUP($X324&amp;"-"&amp;TEXT($A339,"mmm-aaaa"),Informes!$A:$P,COLUMN(Informes!I$1),FALSE)), "")</f>
        <v/>
      </c>
      <c r="J339" s="248"/>
      <c r="K339" s="248"/>
      <c r="L339" s="173" t="str">
        <f t="shared" si="65"/>
        <v>¨</v>
      </c>
      <c r="M339" s="248" t="str">
        <f>IFERROR(IF(OR($X339=$L$7,$X339=$K$5,$X339=$O$5,$X339=$T$5),IF(ISBLANK(
VLOOKUP($X324&amp;"-"&amp;TEXT($A339,"mmm-aaaa"),Informes!$A:$P,COLUMN(Informes!J$1),FALSE)), "",
VLOOKUP($X324&amp;"-"&amp;TEXT($A339,"mmm-aaaa"),Informes!$A:$P,COLUMN(Informes!J$1),FALSE)), ""), "")</f>
        <v/>
      </c>
      <c r="N339" s="248"/>
      <c r="O339" s="248"/>
      <c r="P339" s="248"/>
      <c r="Q339" s="248"/>
      <c r="R339" s="284" t="str">
        <f t="shared" si="62"/>
        <v/>
      </c>
      <c r="S339" s="284"/>
      <c r="T339" s="284"/>
      <c r="U339" s="284"/>
      <c r="V339" s="285"/>
      <c r="W339" s="4" t="str">
        <f>IFERROR(VLOOKUP($X324&amp;"-"&amp;TEXT($A339,"mmm-aaaa"),Informes!$A:$P,COLUMN(Informes!K$1),FALSE), "")</f>
        <v/>
      </c>
      <c r="X339" s="34" t="str">
        <f>IFERROR(VLOOKUP($X324&amp;"-"&amp;TEXT($A339,"mmm-aaaa"),Informes!$A:$P,COLUMN(Informes!C$1),FALSE), "")</f>
        <v/>
      </c>
    </row>
    <row r="340" spans="1:24" ht="16.5" customHeight="1" x14ac:dyDescent="0.2">
      <c r="A340" s="34">
        <f t="shared" si="66"/>
        <v>45444</v>
      </c>
      <c r="B340" s="243" t="str">
        <f t="shared" si="63"/>
        <v>Junio</v>
      </c>
      <c r="C340" s="244"/>
      <c r="D340" s="244" t="str">
        <f t="shared" si="64"/>
        <v>Enero</v>
      </c>
      <c r="E340" s="244"/>
      <c r="F340" s="281" t="str">
        <f>IFERROR(IF(VLOOKUP($X324&amp;"-"&amp;TEXT($A340,"mmm-aaaa"),Informes!$A:$P,COLUMN(Informes!H$1),FALSE),"þ","¨"),"¨")</f>
        <v>¨</v>
      </c>
      <c r="G340" s="281"/>
      <c r="H340" s="281"/>
      <c r="I340" s="248" t="str">
        <f>IFERROR(IF(ISBLANK(
VLOOKUP($X324&amp;"-"&amp;TEXT($A340,"mmm-aaaa"),Informes!$A:$P,COLUMN(Informes!I$1),FALSE)), "",
VLOOKUP($X324&amp;"-"&amp;TEXT($A340,"mmm-aaaa"),Informes!$A:$P,COLUMN(Informes!I$1),FALSE)), "")</f>
        <v/>
      </c>
      <c r="J340" s="248"/>
      <c r="K340" s="248"/>
      <c r="L340" s="173" t="str">
        <f t="shared" si="65"/>
        <v>¨</v>
      </c>
      <c r="M340" s="248" t="str">
        <f>IFERROR(IF(OR($X340=$L$7,$X340=$K$5,$X340=$O$5,$X340=$T$5),IF(ISBLANK(
VLOOKUP($X324&amp;"-"&amp;TEXT($A340,"mmm-aaaa"),Informes!$A:$P,COLUMN(Informes!J$1),FALSE)), "",
VLOOKUP($X324&amp;"-"&amp;TEXT($A340,"mmm-aaaa"),Informes!$A:$P,COLUMN(Informes!J$1),FALSE)), ""), "")</f>
        <v/>
      </c>
      <c r="N340" s="248"/>
      <c r="O340" s="248"/>
      <c r="P340" s="248"/>
      <c r="Q340" s="248"/>
      <c r="R340" s="284" t="str">
        <f t="shared" si="62"/>
        <v/>
      </c>
      <c r="S340" s="284"/>
      <c r="T340" s="284"/>
      <c r="U340" s="284"/>
      <c r="V340" s="285"/>
      <c r="W340" s="4" t="str">
        <f>IFERROR(VLOOKUP($X324&amp;"-"&amp;TEXT($A340,"mmm-aaaa"),Informes!$A:$P,COLUMN(Informes!K$1),FALSE), "")</f>
        <v/>
      </c>
      <c r="X340" s="34" t="str">
        <f>IFERROR(VLOOKUP($X324&amp;"-"&amp;TEXT($A340,"mmm-aaaa"),Informes!$A:$P,COLUMN(Informes!C$1),FALSE), "")</f>
        <v/>
      </c>
    </row>
    <row r="341" spans="1:24" ht="16.5" customHeight="1" x14ac:dyDescent="0.2">
      <c r="A341" s="34">
        <f t="shared" si="66"/>
        <v>45474</v>
      </c>
      <c r="B341" s="243" t="str">
        <f t="shared" si="63"/>
        <v>Julio</v>
      </c>
      <c r="C341" s="244"/>
      <c r="D341" s="244" t="str">
        <f t="shared" si="64"/>
        <v>Enero</v>
      </c>
      <c r="E341" s="244"/>
      <c r="F341" s="281" t="str">
        <f>IFERROR(IF(VLOOKUP($X324&amp;"-"&amp;TEXT($A341,"mmm-aaaa"),Informes!$A:$P,COLUMN(Informes!H$1),FALSE),"þ","¨"),"¨")</f>
        <v>¨</v>
      </c>
      <c r="G341" s="281"/>
      <c r="H341" s="281"/>
      <c r="I341" s="248" t="str">
        <f>IFERROR(IF(ISBLANK(
VLOOKUP($X324&amp;"-"&amp;TEXT($A341,"mmm-aaaa"),Informes!$A:$P,COLUMN(Informes!I$1),FALSE)), "",
VLOOKUP($X324&amp;"-"&amp;TEXT($A341,"mmm-aaaa"),Informes!$A:$P,COLUMN(Informes!I$1),FALSE)), "")</f>
        <v/>
      </c>
      <c r="J341" s="248"/>
      <c r="K341" s="248"/>
      <c r="L341" s="173" t="str">
        <f t="shared" si="65"/>
        <v>¨</v>
      </c>
      <c r="M341" s="248" t="str">
        <f>IFERROR(IF(OR($X341=$L$7,$X341=$K$5,$X341=$O$5,$X341=$T$5),IF(ISBLANK(
VLOOKUP($X324&amp;"-"&amp;TEXT($A341,"mmm-aaaa"),Informes!$A:$P,COLUMN(Informes!J$1),FALSE)), "",
VLOOKUP($X324&amp;"-"&amp;TEXT($A341,"mmm-aaaa"),Informes!$A:$P,COLUMN(Informes!J$1),FALSE)), ""), "")</f>
        <v/>
      </c>
      <c r="N341" s="248"/>
      <c r="O341" s="248"/>
      <c r="P341" s="248"/>
      <c r="Q341" s="248"/>
      <c r="R341" s="284" t="str">
        <f t="shared" si="62"/>
        <v/>
      </c>
      <c r="S341" s="284"/>
      <c r="T341" s="284"/>
      <c r="U341" s="284"/>
      <c r="V341" s="285"/>
      <c r="W341" s="4" t="str">
        <f>IFERROR(VLOOKUP($X324&amp;"-"&amp;TEXT($A341,"mmm-aaaa"),Informes!$A:$P,COLUMN(Informes!K$1),FALSE), "")</f>
        <v/>
      </c>
      <c r="X341" s="34" t="str">
        <f>IFERROR(VLOOKUP($X324&amp;"-"&amp;TEXT($A341,"mmm-aaaa"),Informes!$A:$P,COLUMN(Informes!C$1),FALSE), "")</f>
        <v/>
      </c>
    </row>
    <row r="342" spans="1:24" ht="16.5" customHeight="1" thickBot="1" x14ac:dyDescent="0.25">
      <c r="A342" s="34">
        <f t="shared" si="66"/>
        <v>45505</v>
      </c>
      <c r="B342" s="264" t="str">
        <f t="shared" si="63"/>
        <v>Agosto</v>
      </c>
      <c r="C342" s="265"/>
      <c r="D342" s="265" t="str">
        <f t="shared" si="64"/>
        <v>Enero</v>
      </c>
      <c r="E342" s="265"/>
      <c r="F342" s="280" t="str">
        <f>IFERROR(IF(VLOOKUP($X324&amp;"-"&amp;TEXT($A342,"mmm-aaaa"),Informes!$A:$P,COLUMN(Informes!H$1),FALSE),"þ","¨"),"¨")</f>
        <v>¨</v>
      </c>
      <c r="G342" s="280"/>
      <c r="H342" s="280"/>
      <c r="I342" s="269" t="str">
        <f>IFERROR(IF(ISBLANK(
VLOOKUP($X324&amp;"-"&amp;TEXT($A342,"mmm-aaaa"),Informes!$A:$P,COLUMN(Informes!I$1),FALSE)), "",
VLOOKUP($X324&amp;"-"&amp;TEXT($A342,"mmm-aaaa"),Informes!$A:$P,COLUMN(Informes!I$1),FALSE)), "")</f>
        <v/>
      </c>
      <c r="J342" s="269"/>
      <c r="K342" s="269"/>
      <c r="L342" s="172" t="str">
        <f t="shared" si="65"/>
        <v>¨</v>
      </c>
      <c r="M342" s="269" t="str">
        <f>IFERROR(IF(OR($X342=$L$7,$X342=$K$5,$X342=$O$5,$X342=$T$5),IF(ISBLANK(
VLOOKUP($X324&amp;"-"&amp;TEXT($A342,"mmm-aaaa"),Informes!$A:$P,COLUMN(Informes!J$1),FALSE)), "",
VLOOKUP($X324&amp;"-"&amp;TEXT($A342,"mmm-aaaa"),Informes!$A:$P,COLUMN(Informes!J$1),FALSE)), ""), "")</f>
        <v/>
      </c>
      <c r="N342" s="269"/>
      <c r="O342" s="269"/>
      <c r="P342" s="269"/>
      <c r="Q342" s="269"/>
      <c r="R342" s="282" t="str">
        <f t="shared" si="62"/>
        <v/>
      </c>
      <c r="S342" s="282"/>
      <c r="T342" s="282"/>
      <c r="U342" s="282"/>
      <c r="V342" s="283"/>
      <c r="W342" s="4" t="str">
        <f>IFERROR(VLOOKUP($X324&amp;"-"&amp;TEXT($A342,"mmm-aaaa"),Informes!$A:$P,COLUMN(Informes!K$1),FALSE), "")</f>
        <v/>
      </c>
      <c r="X342" s="34" t="str">
        <f>IFERROR(VLOOKUP($X324&amp;"-"&amp;TEXT($A342,"mmm-aaaa"),Informes!$A:$P,COLUMN(Informes!C$1),FALSE), "")</f>
        <v/>
      </c>
    </row>
    <row r="343" spans="1:24" ht="16.5" customHeight="1" thickBot="1" x14ac:dyDescent="0.3">
      <c r="D343" s="124"/>
      <c r="E343" s="124"/>
      <c r="F343" s="129"/>
      <c r="G343" s="124" t="str">
        <f>IF(SUM(F331:F342)=0,"",SUM(F331:F342))</f>
        <v/>
      </c>
      <c r="H343" s="124"/>
      <c r="I343" s="124"/>
      <c r="J343" s="130"/>
      <c r="K343" s="124"/>
      <c r="L343" s="131" t="s">
        <v>107</v>
      </c>
      <c r="M343" s="272" t="str">
        <f>IF(SUM(M331:M342)=0,"",SUM(M331:M342))</f>
        <v/>
      </c>
      <c r="N343" s="273"/>
      <c r="O343" s="273"/>
      <c r="P343" s="273"/>
      <c r="Q343" s="274"/>
      <c r="R343" s="275"/>
      <c r="S343" s="276"/>
      <c r="T343" s="276"/>
      <c r="U343" s="276"/>
      <c r="V343" s="277"/>
      <c r="W343" s="4"/>
      <c r="X343" s="4"/>
    </row>
    <row r="344" spans="1:24" ht="16.5" customHeight="1" x14ac:dyDescent="0.2">
      <c r="W344" s="4"/>
      <c r="X344" s="4"/>
    </row>
    <row r="345" spans="1:24" ht="279.75" customHeight="1" x14ac:dyDescent="0.15">
      <c r="B345" s="11"/>
      <c r="C345" s="132" t="s">
        <v>136</v>
      </c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 spans="1:24" ht="24" customHeight="1" x14ac:dyDescent="0.2">
      <c r="A346" s="35"/>
      <c r="B346" s="256" t="s">
        <v>127</v>
      </c>
      <c r="C346" s="256"/>
      <c r="D346" s="256"/>
      <c r="E346" s="256"/>
      <c r="F346" s="256"/>
      <c r="G346" s="256"/>
      <c r="H346" s="256"/>
      <c r="I346" s="256"/>
      <c r="J346" s="256"/>
      <c r="K346" s="256"/>
      <c r="L346" s="256"/>
      <c r="M346" s="256"/>
      <c r="N346" s="256"/>
      <c r="O346" s="256"/>
      <c r="P346" s="256"/>
      <c r="Q346" s="256"/>
      <c r="R346" s="256"/>
      <c r="S346" s="256"/>
      <c r="T346" s="256"/>
      <c r="U346" s="256"/>
      <c r="V346" s="256"/>
      <c r="X346" s="2"/>
    </row>
    <row r="347" spans="1:24" ht="15" customHeight="1" x14ac:dyDescent="0.2">
      <c r="A347" s="35"/>
      <c r="B347" s="120" t="s">
        <v>128</v>
      </c>
      <c r="D347" s="123" t="e">
        <f>D324</f>
        <v>#REF!</v>
      </c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5"/>
      <c r="X347" s="154" t="e">
        <f>X324</f>
        <v>#REF!</v>
      </c>
    </row>
    <row r="348" spans="1:24" ht="17.25" x14ac:dyDescent="0.2">
      <c r="B348" s="120" t="s">
        <v>129</v>
      </c>
      <c r="D348" s="121"/>
      <c r="E348" s="121"/>
      <c r="F348" s="7"/>
      <c r="G348" s="7"/>
      <c r="H348" s="257" t="e">
        <f>H325</f>
        <v>#REF!</v>
      </c>
      <c r="I348" s="257"/>
      <c r="J348" s="257"/>
      <c r="K348" s="257"/>
      <c r="L348" s="257"/>
      <c r="M348" s="257"/>
      <c r="N348" s="257"/>
      <c r="O348" s="257"/>
      <c r="P348" s="127" t="e">
        <f>P325</f>
        <v>#REF!</v>
      </c>
      <c r="Q348" s="120" t="s">
        <v>75</v>
      </c>
      <c r="S348" s="12"/>
      <c r="T348" s="13"/>
      <c r="U348" s="127" t="e">
        <f>U325</f>
        <v>#REF!</v>
      </c>
      <c r="V348" s="120" t="s">
        <v>79</v>
      </c>
      <c r="W348" s="12"/>
      <c r="X348" s="6"/>
    </row>
    <row r="349" spans="1:24" ht="17.25" x14ac:dyDescent="0.2">
      <c r="B349" s="120" t="s">
        <v>130</v>
      </c>
      <c r="D349" s="122"/>
      <c r="E349" s="122"/>
      <c r="F349" s="7"/>
      <c r="G349" s="258" t="e">
        <f>G326</f>
        <v>#REF!</v>
      </c>
      <c r="H349" s="258"/>
      <c r="I349" s="258"/>
      <c r="J349" s="258"/>
      <c r="K349" s="258"/>
      <c r="L349" s="258"/>
      <c r="M349" s="258"/>
      <c r="N349" s="258"/>
      <c r="O349" s="258"/>
      <c r="P349" s="128" t="s">
        <v>137</v>
      </c>
      <c r="Q349" s="120" t="s">
        <v>131</v>
      </c>
      <c r="S349" s="12"/>
      <c r="T349" s="12"/>
      <c r="U349" s="128" t="s">
        <v>138</v>
      </c>
      <c r="V349" s="120" t="s">
        <v>61</v>
      </c>
      <c r="W349" s="12"/>
      <c r="X349" s="6"/>
    </row>
    <row r="350" spans="1:24" ht="28.5" customHeight="1" x14ac:dyDescent="0.2">
      <c r="B350" s="127" t="e">
        <f>B327</f>
        <v>#REF!</v>
      </c>
      <c r="C350" s="125" t="s">
        <v>76</v>
      </c>
      <c r="D350" s="127" t="e">
        <f>D327</f>
        <v>#REF!</v>
      </c>
      <c r="E350" s="125" t="s">
        <v>81</v>
      </c>
      <c r="F350" s="7"/>
      <c r="G350" s="7"/>
      <c r="H350" s="5"/>
      <c r="I350" s="10"/>
      <c r="J350" s="127" t="e">
        <f>J327</f>
        <v>#REF!</v>
      </c>
      <c r="K350" s="125" t="s">
        <v>77</v>
      </c>
      <c r="L350" s="5"/>
      <c r="M350" s="5"/>
      <c r="N350" s="127" t="e">
        <f>N327</f>
        <v>#REF!</v>
      </c>
      <c r="O350" s="125" t="s">
        <v>132</v>
      </c>
      <c r="P350" s="126"/>
      <c r="Q350" s="126"/>
      <c r="R350" s="9"/>
      <c r="S350" s="127" t="e">
        <f>S327</f>
        <v>#REF!</v>
      </c>
      <c r="T350" s="259" t="s">
        <v>133</v>
      </c>
      <c r="U350" s="259"/>
      <c r="V350" s="259"/>
      <c r="W350" s="13"/>
      <c r="X350" s="6"/>
    </row>
    <row r="351" spans="1:24" ht="4.5" customHeight="1" thickBot="1" x14ac:dyDescent="0.25">
      <c r="B351" s="8"/>
      <c r="C351" s="7"/>
      <c r="D351" s="8"/>
      <c r="E351" s="7"/>
      <c r="F351" s="7"/>
      <c r="G351" s="7"/>
      <c r="H351" s="5"/>
      <c r="I351" s="10"/>
      <c r="J351" s="8"/>
      <c r="K351" s="5"/>
      <c r="L351" s="5"/>
      <c r="M351" s="5"/>
      <c r="N351" s="7"/>
      <c r="O351" s="5"/>
      <c r="P351" s="8"/>
      <c r="Q351" s="8"/>
      <c r="R351" s="9"/>
      <c r="S351" s="9"/>
      <c r="T351" s="7"/>
      <c r="U351" s="8"/>
      <c r="V351" s="9"/>
      <c r="W351" s="9"/>
      <c r="X351" s="6"/>
    </row>
    <row r="352" spans="1:24" ht="27" customHeight="1" x14ac:dyDescent="0.25">
      <c r="B352" s="260" t="s">
        <v>17</v>
      </c>
      <c r="C352" s="261"/>
      <c r="D352" s="261"/>
      <c r="E352" s="261"/>
      <c r="F352" s="262" t="s">
        <v>134</v>
      </c>
      <c r="G352" s="262"/>
      <c r="H352" s="262"/>
      <c r="I352" s="262" t="s">
        <v>12</v>
      </c>
      <c r="J352" s="262"/>
      <c r="K352" s="262"/>
      <c r="L352" s="262" t="s">
        <v>105</v>
      </c>
      <c r="M352" s="236" t="s">
        <v>135</v>
      </c>
      <c r="N352" s="236"/>
      <c r="O352" s="236"/>
      <c r="P352" s="236"/>
      <c r="Q352" s="236"/>
      <c r="R352" s="236" t="s">
        <v>101</v>
      </c>
      <c r="S352" s="236"/>
      <c r="T352" s="236"/>
      <c r="U352" s="236"/>
      <c r="V352" s="237"/>
      <c r="W352" s="14"/>
      <c r="X352" s="3"/>
    </row>
    <row r="353" spans="1:24" ht="27.75" customHeight="1" x14ac:dyDescent="0.2">
      <c r="B353" s="240">
        <f>EDATE(B330,12)</f>
        <v>45658</v>
      </c>
      <c r="C353" s="241"/>
      <c r="D353" s="241"/>
      <c r="E353" s="242"/>
      <c r="F353" s="263"/>
      <c r="G353" s="263"/>
      <c r="H353" s="263"/>
      <c r="I353" s="263"/>
      <c r="J353" s="263"/>
      <c r="K353" s="263"/>
      <c r="L353" s="263"/>
      <c r="M353" s="238"/>
      <c r="N353" s="238"/>
      <c r="O353" s="238"/>
      <c r="P353" s="238"/>
      <c r="Q353" s="238"/>
      <c r="R353" s="238"/>
      <c r="S353" s="238"/>
      <c r="T353" s="238"/>
      <c r="U353" s="238"/>
      <c r="V353" s="239"/>
      <c r="W353" s="14"/>
      <c r="X353" s="3"/>
    </row>
    <row r="354" spans="1:24" ht="16.5" customHeight="1" x14ac:dyDescent="0.2">
      <c r="A354" s="34">
        <f>EDATE(B353,-4)</f>
        <v>45536</v>
      </c>
      <c r="B354" s="243" t="str">
        <f>PROPER(TEXT(A354, "mmmm"))</f>
        <v>Septiembre</v>
      </c>
      <c r="C354" s="244"/>
      <c r="D354" s="244"/>
      <c r="E354" s="244"/>
      <c r="F354" s="281" t="str">
        <f>IFERROR(IF(VLOOKUP($X324&amp;"-"&amp;TEXT($A354,"mmm-aaaa"),Informes!$A:$P,COLUMN(Informes!H$1),FALSE),"þ","¨"),"¨")</f>
        <v>¨</v>
      </c>
      <c r="G354" s="281"/>
      <c r="H354" s="281"/>
      <c r="I354" s="248" t="str">
        <f>IFERROR(IF(ISBLANK(
VLOOKUP($X347&amp;"-"&amp;TEXT($A354,"mmm-aaaa"),Informes!$A:$P,COLUMN(Informes!I$1),FALSE)), "",
VLOOKUP($X347&amp;"-"&amp;TEXT($A354,"mmm-aaaa"),Informes!$A:$P,COLUMN(Informes!I$1),FALSE)), "")</f>
        <v/>
      </c>
      <c r="J354" s="248"/>
      <c r="K354" s="248"/>
      <c r="L354" s="173" t="str">
        <f>IFERROR(IF($X354=$L$7,"þ","¨"),"¨")</f>
        <v>¨</v>
      </c>
      <c r="M354" s="248" t="str">
        <f>IFERROR(IF(OR($X354=$L$7,$X354=$K$5,$X354=$O$5,$X354=$T$5),IF(ISBLANK(
VLOOKUP($X324&amp;"-"&amp;TEXT($A354,"mmm-aaaa"),Informes!$A:$P,COLUMN(Informes!J$1),FALSE)), "",
VLOOKUP($X324&amp;"-"&amp;TEXT($A354,"mmm-aaaa"),Informes!$A:$P,COLUMN(Informes!J$1),FALSE)), ""), "")</f>
        <v/>
      </c>
      <c r="N354" s="248"/>
      <c r="O354" s="248"/>
      <c r="P354" s="248"/>
      <c r="Q354" s="248"/>
      <c r="R354" s="284" t="str">
        <f t="shared" ref="R354:R365" si="67">IF(W354=0, "", W354)</f>
        <v/>
      </c>
      <c r="S354" s="284"/>
      <c r="T354" s="284"/>
      <c r="U354" s="284"/>
      <c r="V354" s="285"/>
      <c r="W354" s="4" t="str">
        <f>IFERROR(VLOOKUP($X347&amp;"-"&amp;TEXT($A354,"mmm-aaaa"),Informes!$A:$P,COLUMN(Informes!K$1),FALSE), "")</f>
        <v/>
      </c>
      <c r="X354" s="34" t="str">
        <f>IFERROR(VLOOKUP($X324&amp;"-"&amp;TEXT($A354,"mmm-aaaa"),Informes!$A:$P,COLUMN(Informes!C$1),FALSE), "")</f>
        <v/>
      </c>
    </row>
    <row r="355" spans="1:24" ht="16.5" customHeight="1" x14ac:dyDescent="0.2">
      <c r="A355" s="34">
        <f>EDATE(A354,1)</f>
        <v>45566</v>
      </c>
      <c r="B355" s="243" t="str">
        <f t="shared" ref="B355:B365" si="68">PROPER(TEXT(A355, "mmmm"))</f>
        <v>Octubre</v>
      </c>
      <c r="C355" s="244"/>
      <c r="D355" s="244"/>
      <c r="E355" s="244"/>
      <c r="F355" s="281" t="str">
        <f>IFERROR(IF(VLOOKUP($X324&amp;"-"&amp;TEXT($A355,"mmm-aaaa"),Informes!$A:$P,COLUMN(Informes!H$1),FALSE),"þ","¨"),"¨")</f>
        <v>¨</v>
      </c>
      <c r="G355" s="281"/>
      <c r="H355" s="281"/>
      <c r="I355" s="248" t="str">
        <f>IFERROR(IF(ISBLANK(
VLOOKUP($X347&amp;"-"&amp;TEXT($A355,"mmm-aaaa"),Informes!$A:$P,COLUMN(Informes!I$1),FALSE)), "",
VLOOKUP($X347&amp;"-"&amp;TEXT($A355,"mmm-aaaa"),Informes!$A:$P,COLUMN(Informes!I$1),FALSE)), "")</f>
        <v/>
      </c>
      <c r="J355" s="248"/>
      <c r="K355" s="248"/>
      <c r="L355" s="173" t="str">
        <f t="shared" ref="L355:L365" si="69">IFERROR(IF($X355=$L$7,"þ","¨"),"¨")</f>
        <v>¨</v>
      </c>
      <c r="M355" s="248" t="str">
        <f>IFERROR(IF(OR($X355=$L$7,$X355=$K$5,$X355=$O$5,$X355=$T$5),IF(ISBLANK(
VLOOKUP($X324&amp;"-"&amp;TEXT($A355,"mmm-aaaa"),Informes!$A:$P,COLUMN(Informes!J$1),FALSE)), "",
VLOOKUP($X324&amp;"-"&amp;TEXT($A355,"mmm-aaaa"),Informes!$A:$P,COLUMN(Informes!J$1),FALSE)), ""), "")</f>
        <v/>
      </c>
      <c r="N355" s="248"/>
      <c r="O355" s="248"/>
      <c r="P355" s="248"/>
      <c r="Q355" s="248"/>
      <c r="R355" s="284" t="str">
        <f t="shared" si="67"/>
        <v/>
      </c>
      <c r="S355" s="284"/>
      <c r="T355" s="284"/>
      <c r="U355" s="284"/>
      <c r="V355" s="285"/>
      <c r="W355" s="4" t="str">
        <f>IFERROR(VLOOKUP($X347&amp;"-"&amp;TEXT($A355,"mmm-aaaa"),Informes!$A:$P,COLUMN(Informes!K$1),FALSE), "")</f>
        <v/>
      </c>
      <c r="X355" s="34" t="str">
        <f>IFERROR(VLOOKUP($X324&amp;"-"&amp;TEXT($A355,"mmm-aaaa"),Informes!$A:$P,COLUMN(Informes!C$1),FALSE), "")</f>
        <v/>
      </c>
    </row>
    <row r="356" spans="1:24" ht="16.5" customHeight="1" x14ac:dyDescent="0.2">
      <c r="A356" s="34">
        <f t="shared" ref="A356:A365" si="70">EDATE(A355,1)</f>
        <v>45597</v>
      </c>
      <c r="B356" s="243" t="str">
        <f t="shared" si="68"/>
        <v>Noviembre</v>
      </c>
      <c r="C356" s="244"/>
      <c r="D356" s="244"/>
      <c r="E356" s="244"/>
      <c r="F356" s="281" t="str">
        <f>IFERROR(IF(VLOOKUP($X324&amp;"-"&amp;TEXT($A356,"mmm-aaaa"),Informes!$A:$P,COLUMN(Informes!H$1),FALSE),"þ","¨"),"¨")</f>
        <v>¨</v>
      </c>
      <c r="G356" s="281"/>
      <c r="H356" s="281"/>
      <c r="I356" s="248" t="str">
        <f>IFERROR(IF(ISBLANK(
VLOOKUP($X347&amp;"-"&amp;TEXT($A356,"mmm-aaaa"),Informes!$A:$P,COLUMN(Informes!I$1),FALSE)), "",
VLOOKUP($X347&amp;"-"&amp;TEXT($A356,"mmm-aaaa"),Informes!$A:$P,COLUMN(Informes!I$1),FALSE)), "")</f>
        <v/>
      </c>
      <c r="J356" s="248"/>
      <c r="K356" s="248"/>
      <c r="L356" s="173" t="str">
        <f t="shared" si="69"/>
        <v>¨</v>
      </c>
      <c r="M356" s="248" t="str">
        <f>IFERROR(IF(OR($X356=$L$7,$X356=$K$5,$X356=$O$5,$X356=$T$5),IF(ISBLANK(
VLOOKUP($X324&amp;"-"&amp;TEXT($A356,"mmm-aaaa"),Informes!$A:$P,COLUMN(Informes!J$1),FALSE)), "",
VLOOKUP($X324&amp;"-"&amp;TEXT($A356,"mmm-aaaa"),Informes!$A:$P,COLUMN(Informes!J$1),FALSE)), ""), "")</f>
        <v/>
      </c>
      <c r="N356" s="248"/>
      <c r="O356" s="248"/>
      <c r="P356" s="248"/>
      <c r="Q356" s="248"/>
      <c r="R356" s="284" t="str">
        <f t="shared" si="67"/>
        <v/>
      </c>
      <c r="S356" s="284"/>
      <c r="T356" s="284"/>
      <c r="U356" s="284"/>
      <c r="V356" s="285"/>
      <c r="W356" s="4" t="str">
        <f>IFERROR(VLOOKUP($X347&amp;"-"&amp;TEXT($A356,"mmm-aaaa"),Informes!$A:$P,COLUMN(Informes!K$1),FALSE), "")</f>
        <v/>
      </c>
      <c r="X356" s="34" t="str">
        <f>IFERROR(VLOOKUP($X324&amp;"-"&amp;TEXT($A356,"mmm-aaaa"),Informes!$A:$P,COLUMN(Informes!C$1),FALSE), "")</f>
        <v/>
      </c>
    </row>
    <row r="357" spans="1:24" ht="16.5" customHeight="1" x14ac:dyDescent="0.2">
      <c r="A357" s="34">
        <f t="shared" si="70"/>
        <v>45627</v>
      </c>
      <c r="B357" s="243" t="str">
        <f t="shared" si="68"/>
        <v>Diciembre</v>
      </c>
      <c r="C357" s="244"/>
      <c r="D357" s="244"/>
      <c r="E357" s="244"/>
      <c r="F357" s="281" t="str">
        <f>IFERROR(IF(VLOOKUP($X324&amp;"-"&amp;TEXT($A357,"mmm-aaaa"),Informes!$A:$P,COLUMN(Informes!H$1),FALSE),"þ","¨"),"¨")</f>
        <v>¨</v>
      </c>
      <c r="G357" s="281"/>
      <c r="H357" s="281"/>
      <c r="I357" s="248" t="str">
        <f>IFERROR(IF(ISBLANK(
VLOOKUP($X347&amp;"-"&amp;TEXT($A357,"mmm-aaaa"),Informes!$A:$P,COLUMN(Informes!I$1),FALSE)), "",
VLOOKUP($X347&amp;"-"&amp;TEXT($A357,"mmm-aaaa"),Informes!$A:$P,COLUMN(Informes!I$1),FALSE)), "")</f>
        <v/>
      </c>
      <c r="J357" s="248"/>
      <c r="K357" s="248"/>
      <c r="L357" s="173" t="str">
        <f t="shared" si="69"/>
        <v>¨</v>
      </c>
      <c r="M357" s="248" t="str">
        <f>IFERROR(IF(OR($X357=$L$7,$X357=$K$5,$X357=$O$5,$X357=$T$5),IF(ISBLANK(
VLOOKUP($X324&amp;"-"&amp;TEXT($A357,"mmm-aaaa"),Informes!$A:$P,COLUMN(Informes!J$1),FALSE)), "",
VLOOKUP($X324&amp;"-"&amp;TEXT($A357,"mmm-aaaa"),Informes!$A:$P,COLUMN(Informes!J$1),FALSE)), ""), "")</f>
        <v/>
      </c>
      <c r="N357" s="248"/>
      <c r="O357" s="248"/>
      <c r="P357" s="248"/>
      <c r="Q357" s="248"/>
      <c r="R357" s="284" t="str">
        <f t="shared" si="67"/>
        <v/>
      </c>
      <c r="S357" s="284"/>
      <c r="T357" s="284"/>
      <c r="U357" s="284"/>
      <c r="V357" s="285"/>
      <c r="W357" s="4" t="str">
        <f>IFERROR(VLOOKUP($X347&amp;"-"&amp;TEXT($A357,"mmm-aaaa"),Informes!$A:$P,COLUMN(Informes!K$1),FALSE), "")</f>
        <v/>
      </c>
      <c r="X357" s="34" t="str">
        <f>IFERROR(VLOOKUP($X324&amp;"-"&amp;TEXT($A357,"mmm-aaaa"),Informes!$A:$P,COLUMN(Informes!C$1),FALSE), "")</f>
        <v/>
      </c>
    </row>
    <row r="358" spans="1:24" ht="16.5" customHeight="1" x14ac:dyDescent="0.2">
      <c r="A358" s="34">
        <f t="shared" si="70"/>
        <v>45658</v>
      </c>
      <c r="B358" s="243" t="str">
        <f t="shared" si="68"/>
        <v>Enero</v>
      </c>
      <c r="C358" s="244"/>
      <c r="D358" s="244"/>
      <c r="E358" s="244"/>
      <c r="F358" s="281" t="str">
        <f>IFERROR(IF(VLOOKUP($X324&amp;"-"&amp;TEXT($A358,"mmm-aaaa"),Informes!$A:$P,COLUMN(Informes!H$1),FALSE),"þ","¨"),"¨")</f>
        <v>¨</v>
      </c>
      <c r="G358" s="281"/>
      <c r="H358" s="281"/>
      <c r="I358" s="248" t="str">
        <f>IFERROR(IF(ISBLANK(
VLOOKUP($X347&amp;"-"&amp;TEXT($A358,"mmm-aaaa"),Informes!$A:$P,COLUMN(Informes!I$1),FALSE)), "",
VLOOKUP($X347&amp;"-"&amp;TEXT($A358,"mmm-aaaa"),Informes!$A:$P,COLUMN(Informes!I$1),FALSE)), "")</f>
        <v/>
      </c>
      <c r="J358" s="248"/>
      <c r="K358" s="248"/>
      <c r="L358" s="173" t="str">
        <f t="shared" si="69"/>
        <v>¨</v>
      </c>
      <c r="M358" s="248" t="str">
        <f>IFERROR(IF(OR($X358=$L$7,$X358=$K$5,$X358=$O$5,$X358=$T$5),IF(ISBLANK(
VLOOKUP($X324&amp;"-"&amp;TEXT($A358,"mmm-aaaa"),Informes!$A:$P,COLUMN(Informes!J$1),FALSE)), "",
VLOOKUP($X324&amp;"-"&amp;TEXT($A358,"mmm-aaaa"),Informes!$A:$P,COLUMN(Informes!J$1),FALSE)), ""), "")</f>
        <v/>
      </c>
      <c r="N358" s="248"/>
      <c r="O358" s="248"/>
      <c r="P358" s="248"/>
      <c r="Q358" s="248"/>
      <c r="R358" s="284" t="str">
        <f t="shared" si="67"/>
        <v/>
      </c>
      <c r="S358" s="284"/>
      <c r="T358" s="284"/>
      <c r="U358" s="284"/>
      <c r="V358" s="285"/>
      <c r="W358" s="4" t="str">
        <f>IFERROR(VLOOKUP($X347&amp;"-"&amp;TEXT($A358,"mmm-aaaa"),Informes!$A:$P,COLUMN(Informes!K$1),FALSE), "")</f>
        <v/>
      </c>
      <c r="X358" s="34" t="str">
        <f>IFERROR(VLOOKUP($X324&amp;"-"&amp;TEXT($A358,"mmm-aaaa"),Informes!$A:$P,COLUMN(Informes!C$1),FALSE), "")</f>
        <v/>
      </c>
    </row>
    <row r="359" spans="1:24" ht="16.5" customHeight="1" x14ac:dyDescent="0.2">
      <c r="A359" s="34">
        <f t="shared" si="70"/>
        <v>45689</v>
      </c>
      <c r="B359" s="243" t="str">
        <f t="shared" si="68"/>
        <v>Febrero</v>
      </c>
      <c r="C359" s="244"/>
      <c r="D359" s="244"/>
      <c r="E359" s="244"/>
      <c r="F359" s="281" t="str">
        <f>IFERROR(IF(VLOOKUP($X324&amp;"-"&amp;TEXT($A359,"mmm-aaaa"),Informes!$A:$P,COLUMN(Informes!H$1),FALSE),"þ","¨"),"¨")</f>
        <v>¨</v>
      </c>
      <c r="G359" s="281"/>
      <c r="H359" s="281"/>
      <c r="I359" s="248" t="str">
        <f>IFERROR(IF(ISBLANK(
VLOOKUP($X347&amp;"-"&amp;TEXT($A359,"mmm-aaaa"),Informes!$A:$P,COLUMN(Informes!I$1),FALSE)), "",
VLOOKUP($X347&amp;"-"&amp;TEXT($A359,"mmm-aaaa"),Informes!$A:$P,COLUMN(Informes!I$1),FALSE)), "")</f>
        <v/>
      </c>
      <c r="J359" s="248"/>
      <c r="K359" s="248"/>
      <c r="L359" s="173" t="str">
        <f t="shared" si="69"/>
        <v>¨</v>
      </c>
      <c r="M359" s="248" t="str">
        <f>IFERROR(IF(OR($X359=$L$7,$X359=$K$5,$X359=$O$5,$X359=$T$5),IF(ISBLANK(
VLOOKUP($X324&amp;"-"&amp;TEXT($A359,"mmm-aaaa"),Informes!$A:$P,COLUMN(Informes!J$1),FALSE)), "",
VLOOKUP($X324&amp;"-"&amp;TEXT($A359,"mmm-aaaa"),Informes!$A:$P,COLUMN(Informes!J$1),FALSE)), ""), "")</f>
        <v/>
      </c>
      <c r="N359" s="248"/>
      <c r="O359" s="248"/>
      <c r="P359" s="248"/>
      <c r="Q359" s="248"/>
      <c r="R359" s="284" t="str">
        <f t="shared" si="67"/>
        <v/>
      </c>
      <c r="S359" s="284"/>
      <c r="T359" s="284"/>
      <c r="U359" s="284"/>
      <c r="V359" s="285"/>
      <c r="W359" s="4" t="str">
        <f>IFERROR(VLOOKUP($X347&amp;"-"&amp;TEXT($A359,"mmm-aaaa"),Informes!$A:$P,COLUMN(Informes!K$1),FALSE), "")</f>
        <v/>
      </c>
      <c r="X359" s="34" t="str">
        <f>IFERROR(VLOOKUP($X324&amp;"-"&amp;TEXT($A359,"mmm-aaaa"),Informes!$A:$P,COLUMN(Informes!C$1),FALSE), "")</f>
        <v/>
      </c>
    </row>
    <row r="360" spans="1:24" ht="16.5" customHeight="1" x14ac:dyDescent="0.2">
      <c r="A360" s="34">
        <f t="shared" si="70"/>
        <v>45717</v>
      </c>
      <c r="B360" s="243" t="str">
        <f t="shared" si="68"/>
        <v>Marzo</v>
      </c>
      <c r="C360" s="244"/>
      <c r="D360" s="244"/>
      <c r="E360" s="244"/>
      <c r="F360" s="281" t="str">
        <f>IFERROR(IF(VLOOKUP($X324&amp;"-"&amp;TEXT($A360,"mmm-aaaa"),Informes!$A:$P,COLUMN(Informes!H$1),FALSE),"þ","¨"),"¨")</f>
        <v>¨</v>
      </c>
      <c r="G360" s="281"/>
      <c r="H360" s="281"/>
      <c r="I360" s="248" t="str">
        <f>IFERROR(IF(ISBLANK(
VLOOKUP($X347&amp;"-"&amp;TEXT($A360,"mmm-aaaa"),Informes!$A:$P,COLUMN(Informes!I$1),FALSE)), "",
VLOOKUP($X347&amp;"-"&amp;TEXT($A360,"mmm-aaaa"),Informes!$A:$P,COLUMN(Informes!I$1),FALSE)), "")</f>
        <v/>
      </c>
      <c r="J360" s="248"/>
      <c r="K360" s="248"/>
      <c r="L360" s="173" t="str">
        <f t="shared" si="69"/>
        <v>¨</v>
      </c>
      <c r="M360" s="248" t="str">
        <f>IFERROR(IF(OR($X360=$L$7,$X360=$K$5,$X360=$O$5,$X360=$T$5),IF(ISBLANK(
VLOOKUP($X324&amp;"-"&amp;TEXT($A360,"mmm-aaaa"),Informes!$A:$P,COLUMN(Informes!J$1),FALSE)), "",
VLOOKUP($X324&amp;"-"&amp;TEXT($A360,"mmm-aaaa"),Informes!$A:$P,COLUMN(Informes!J$1),FALSE)), ""), "")</f>
        <v/>
      </c>
      <c r="N360" s="248"/>
      <c r="O360" s="248"/>
      <c r="P360" s="248"/>
      <c r="Q360" s="248"/>
      <c r="R360" s="284" t="str">
        <f t="shared" si="67"/>
        <v/>
      </c>
      <c r="S360" s="284"/>
      <c r="T360" s="284"/>
      <c r="U360" s="284"/>
      <c r="V360" s="285"/>
      <c r="W360" s="4" t="str">
        <f>IFERROR(VLOOKUP($X347&amp;"-"&amp;TEXT($A360,"mmm-aaaa"),Informes!$A:$P,COLUMN(Informes!K$1),FALSE), "")</f>
        <v/>
      </c>
      <c r="X360" s="34" t="str">
        <f>IFERROR(VLOOKUP($X324&amp;"-"&amp;TEXT($A360,"mmm-aaaa"),Informes!$A:$P,COLUMN(Informes!C$1),FALSE), "")</f>
        <v/>
      </c>
    </row>
    <row r="361" spans="1:24" ht="16.5" customHeight="1" x14ac:dyDescent="0.2">
      <c r="A361" s="34">
        <f t="shared" si="70"/>
        <v>45748</v>
      </c>
      <c r="B361" s="243" t="str">
        <f t="shared" si="68"/>
        <v>Abril</v>
      </c>
      <c r="C361" s="244"/>
      <c r="D361" s="244"/>
      <c r="E361" s="244"/>
      <c r="F361" s="281" t="str">
        <f>IFERROR(IF(VLOOKUP($X324&amp;"-"&amp;TEXT($A361,"mmm-aaaa"),Informes!$A:$P,COLUMN(Informes!H$1),FALSE),"þ","¨"),"¨")</f>
        <v>¨</v>
      </c>
      <c r="G361" s="281"/>
      <c r="H361" s="281"/>
      <c r="I361" s="248" t="str">
        <f>IFERROR(IF(ISBLANK(
VLOOKUP($X347&amp;"-"&amp;TEXT($A361,"mmm-aaaa"),Informes!$A:$P,COLUMN(Informes!I$1),FALSE)), "",
VLOOKUP($X347&amp;"-"&amp;TEXT($A361,"mmm-aaaa"),Informes!$A:$P,COLUMN(Informes!I$1),FALSE)), "")</f>
        <v/>
      </c>
      <c r="J361" s="248"/>
      <c r="K361" s="248"/>
      <c r="L361" s="173" t="str">
        <f t="shared" si="69"/>
        <v>¨</v>
      </c>
      <c r="M361" s="248" t="str">
        <f>IFERROR(IF(OR($X361=$L$7,$X361=$K$5,$X361=$O$5,$X361=$T$5),IF(ISBLANK(
VLOOKUP($X324&amp;"-"&amp;TEXT($A361,"mmm-aaaa"),Informes!$A:$P,COLUMN(Informes!J$1),FALSE)), "",
VLOOKUP($X324&amp;"-"&amp;TEXT($A361,"mmm-aaaa"),Informes!$A:$P,COLUMN(Informes!J$1),FALSE)), ""), "")</f>
        <v/>
      </c>
      <c r="N361" s="248"/>
      <c r="O361" s="248"/>
      <c r="P361" s="248"/>
      <c r="Q361" s="248"/>
      <c r="R361" s="284" t="str">
        <f t="shared" si="67"/>
        <v/>
      </c>
      <c r="S361" s="284"/>
      <c r="T361" s="284"/>
      <c r="U361" s="284"/>
      <c r="V361" s="285"/>
      <c r="W361" s="4" t="str">
        <f>IFERROR(VLOOKUP($X347&amp;"-"&amp;TEXT($A361,"mmm-aaaa"),Informes!$A:$P,COLUMN(Informes!K$1),FALSE), "")</f>
        <v/>
      </c>
      <c r="X361" s="34" t="str">
        <f>IFERROR(VLOOKUP($X324&amp;"-"&amp;TEXT($A361,"mmm-aaaa"),Informes!$A:$P,COLUMN(Informes!C$1),FALSE), "")</f>
        <v/>
      </c>
    </row>
    <row r="362" spans="1:24" ht="16.5" customHeight="1" x14ac:dyDescent="0.2">
      <c r="A362" s="34">
        <f t="shared" si="70"/>
        <v>45778</v>
      </c>
      <c r="B362" s="243" t="str">
        <f t="shared" si="68"/>
        <v>Mayo</v>
      </c>
      <c r="C362" s="244"/>
      <c r="D362" s="244"/>
      <c r="E362" s="244"/>
      <c r="F362" s="281" t="str">
        <f>IFERROR(IF(VLOOKUP($X324&amp;"-"&amp;TEXT($A362,"mmm-aaaa"),Informes!$A:$P,COLUMN(Informes!H$1),FALSE),"þ","¨"),"¨")</f>
        <v>¨</v>
      </c>
      <c r="G362" s="281"/>
      <c r="H362" s="281"/>
      <c r="I362" s="248" t="str">
        <f>IFERROR(IF(ISBLANK(
VLOOKUP($X347&amp;"-"&amp;TEXT($A362,"mmm-aaaa"),Informes!$A:$P,COLUMN(Informes!I$1),FALSE)), "",
VLOOKUP($X347&amp;"-"&amp;TEXT($A362,"mmm-aaaa"),Informes!$A:$P,COLUMN(Informes!I$1),FALSE)), "")</f>
        <v/>
      </c>
      <c r="J362" s="248"/>
      <c r="K362" s="248"/>
      <c r="L362" s="173" t="str">
        <f t="shared" si="69"/>
        <v>¨</v>
      </c>
      <c r="M362" s="248" t="str">
        <f>IFERROR(IF(OR($X362=$L$7,$X362=$K$5,$X362=$O$5,$X362=$T$5),IF(ISBLANK(
VLOOKUP($X324&amp;"-"&amp;TEXT($A362,"mmm-aaaa"),Informes!$A:$P,COLUMN(Informes!J$1),FALSE)), "",
VLOOKUP($X324&amp;"-"&amp;TEXT($A362,"mmm-aaaa"),Informes!$A:$P,COLUMN(Informes!J$1),FALSE)), ""), "")</f>
        <v/>
      </c>
      <c r="N362" s="248"/>
      <c r="O362" s="248"/>
      <c r="P362" s="248"/>
      <c r="Q362" s="248"/>
      <c r="R362" s="284" t="str">
        <f t="shared" si="67"/>
        <v/>
      </c>
      <c r="S362" s="284"/>
      <c r="T362" s="284"/>
      <c r="U362" s="284"/>
      <c r="V362" s="285"/>
      <c r="W362" s="4" t="str">
        <f>IFERROR(VLOOKUP($X347&amp;"-"&amp;TEXT($A362,"mmm-aaaa"),Informes!$A:$P,COLUMN(Informes!K$1),FALSE), "")</f>
        <v/>
      </c>
      <c r="X362" s="34" t="str">
        <f>IFERROR(VLOOKUP($X324&amp;"-"&amp;TEXT($A362,"mmm-aaaa"),Informes!$A:$P,COLUMN(Informes!C$1),FALSE), "")</f>
        <v/>
      </c>
    </row>
    <row r="363" spans="1:24" ht="16.5" customHeight="1" x14ac:dyDescent="0.2">
      <c r="A363" s="34">
        <f t="shared" si="70"/>
        <v>45809</v>
      </c>
      <c r="B363" s="243" t="str">
        <f t="shared" si="68"/>
        <v>Junio</v>
      </c>
      <c r="C363" s="244"/>
      <c r="D363" s="244"/>
      <c r="E363" s="244"/>
      <c r="F363" s="281" t="str">
        <f>IFERROR(IF(VLOOKUP($X324&amp;"-"&amp;TEXT($A363,"mmm-aaaa"),Informes!$A:$P,COLUMN(Informes!H$1),FALSE),"þ","¨"),"¨")</f>
        <v>¨</v>
      </c>
      <c r="G363" s="281"/>
      <c r="H363" s="281"/>
      <c r="I363" s="248" t="str">
        <f>IFERROR(IF(ISBLANK(
VLOOKUP($X347&amp;"-"&amp;TEXT($A363,"mmm-aaaa"),Informes!$A:$P,COLUMN(Informes!I$1),FALSE)), "",
VLOOKUP($X347&amp;"-"&amp;TEXT($A363,"mmm-aaaa"),Informes!$A:$P,COLUMN(Informes!I$1),FALSE)), "")</f>
        <v/>
      </c>
      <c r="J363" s="248"/>
      <c r="K363" s="248"/>
      <c r="L363" s="173" t="str">
        <f t="shared" si="69"/>
        <v>¨</v>
      </c>
      <c r="M363" s="248" t="str">
        <f>IFERROR(IF(OR($X363=$L$7,$X363=$K$5,$X363=$O$5,$X363=$T$5),IF(ISBLANK(
VLOOKUP($X324&amp;"-"&amp;TEXT($A363,"mmm-aaaa"),Informes!$A:$P,COLUMN(Informes!J$1),FALSE)), "",
VLOOKUP($X324&amp;"-"&amp;TEXT($A363,"mmm-aaaa"),Informes!$A:$P,COLUMN(Informes!J$1),FALSE)), ""), "")</f>
        <v/>
      </c>
      <c r="N363" s="248"/>
      <c r="O363" s="248"/>
      <c r="P363" s="248"/>
      <c r="Q363" s="248"/>
      <c r="R363" s="284" t="str">
        <f t="shared" si="67"/>
        <v/>
      </c>
      <c r="S363" s="284"/>
      <c r="T363" s="284"/>
      <c r="U363" s="284"/>
      <c r="V363" s="285"/>
      <c r="W363" s="4" t="str">
        <f>IFERROR(VLOOKUP($X347&amp;"-"&amp;TEXT($A363,"mmm-aaaa"),Informes!$A:$P,COLUMN(Informes!K$1),FALSE), "")</f>
        <v/>
      </c>
      <c r="X363" s="34" t="str">
        <f>IFERROR(VLOOKUP($X324&amp;"-"&amp;TEXT($A363,"mmm-aaaa"),Informes!$A:$P,COLUMN(Informes!C$1),FALSE), "")</f>
        <v/>
      </c>
    </row>
    <row r="364" spans="1:24" ht="16.5" customHeight="1" x14ac:dyDescent="0.2">
      <c r="A364" s="34">
        <f t="shared" si="70"/>
        <v>45839</v>
      </c>
      <c r="B364" s="243" t="str">
        <f t="shared" si="68"/>
        <v>Julio</v>
      </c>
      <c r="C364" s="244"/>
      <c r="D364" s="244"/>
      <c r="E364" s="244"/>
      <c r="F364" s="281" t="str">
        <f>IFERROR(IF(VLOOKUP($X324&amp;"-"&amp;TEXT($A364,"mmm-aaaa"),Informes!$A:$P,COLUMN(Informes!H$1),FALSE),"þ","¨"),"¨")</f>
        <v>¨</v>
      </c>
      <c r="G364" s="281"/>
      <c r="H364" s="281"/>
      <c r="I364" s="248" t="str">
        <f>IFERROR(IF(ISBLANK(
VLOOKUP($X347&amp;"-"&amp;TEXT($A364,"mmm-aaaa"),Informes!$A:$P,COLUMN(Informes!I$1),FALSE)), "",
VLOOKUP($X347&amp;"-"&amp;TEXT($A364,"mmm-aaaa"),Informes!$A:$P,COLUMN(Informes!I$1),FALSE)), "")</f>
        <v/>
      </c>
      <c r="J364" s="248"/>
      <c r="K364" s="248"/>
      <c r="L364" s="173" t="str">
        <f t="shared" si="69"/>
        <v>¨</v>
      </c>
      <c r="M364" s="248" t="str">
        <f>IFERROR(IF(OR($X364=$L$7,$X364=$K$5,$X364=$O$5,$X364=$T$5),IF(ISBLANK(
VLOOKUP($X324&amp;"-"&amp;TEXT($A364,"mmm-aaaa"),Informes!$A:$P,COLUMN(Informes!J$1),FALSE)), "",
VLOOKUP($X324&amp;"-"&amp;TEXT($A364,"mmm-aaaa"),Informes!$A:$P,COLUMN(Informes!J$1),FALSE)), ""), "")</f>
        <v/>
      </c>
      <c r="N364" s="248"/>
      <c r="O364" s="248"/>
      <c r="P364" s="248"/>
      <c r="Q364" s="248"/>
      <c r="R364" s="284" t="str">
        <f t="shared" si="67"/>
        <v/>
      </c>
      <c r="S364" s="284"/>
      <c r="T364" s="284"/>
      <c r="U364" s="284"/>
      <c r="V364" s="285"/>
      <c r="W364" s="4" t="str">
        <f>IFERROR(VLOOKUP($X347&amp;"-"&amp;TEXT($A364,"mmm-aaaa"),Informes!$A:$P,COLUMN(Informes!K$1),FALSE), "")</f>
        <v/>
      </c>
      <c r="X364" s="34" t="str">
        <f>IFERROR(VLOOKUP($X324&amp;"-"&amp;TEXT($A364,"mmm-aaaa"),Informes!$A:$P,COLUMN(Informes!C$1),FALSE), "")</f>
        <v/>
      </c>
    </row>
    <row r="365" spans="1:24" ht="16.5" customHeight="1" thickBot="1" x14ac:dyDescent="0.25">
      <c r="A365" s="34">
        <f t="shared" si="70"/>
        <v>45870</v>
      </c>
      <c r="B365" s="264" t="str">
        <f t="shared" si="68"/>
        <v>Agosto</v>
      </c>
      <c r="C365" s="265"/>
      <c r="D365" s="265"/>
      <c r="E365" s="265"/>
      <c r="F365" s="280" t="str">
        <f>IFERROR(IF(VLOOKUP($X324&amp;"-"&amp;TEXT($A365,"mmm-aaaa"),Informes!$A:$P,COLUMN(Informes!H$1),FALSE),"þ","¨"),"¨")</f>
        <v>¨</v>
      </c>
      <c r="G365" s="280"/>
      <c r="H365" s="280"/>
      <c r="I365" s="269" t="str">
        <f>IFERROR(IF(ISBLANK(
VLOOKUP($X347&amp;"-"&amp;TEXT($A365,"mmm-aaaa"),Informes!$A:$P,COLUMN(Informes!I$1),FALSE)), "",
VLOOKUP($X347&amp;"-"&amp;TEXT($A365,"mmm-aaaa"),Informes!$A:$P,COLUMN(Informes!I$1),FALSE)), "")</f>
        <v/>
      </c>
      <c r="J365" s="269"/>
      <c r="K365" s="269"/>
      <c r="L365" s="172" t="str">
        <f t="shared" si="69"/>
        <v>¨</v>
      </c>
      <c r="M365" s="269" t="str">
        <f>IFERROR(IF(OR($X365=$L$7,$X365=$K$5,$X365=$O$5,$X365=$T$5),IF(ISBLANK(
VLOOKUP($X324&amp;"-"&amp;TEXT($A365,"mmm-aaaa"),Informes!$A:$P,COLUMN(Informes!J$1),FALSE)), "",
VLOOKUP($X324&amp;"-"&amp;TEXT($A365,"mmm-aaaa"),Informes!$A:$P,COLUMN(Informes!J$1),FALSE)), ""), "")</f>
        <v/>
      </c>
      <c r="N365" s="269"/>
      <c r="O365" s="269"/>
      <c r="P365" s="269"/>
      <c r="Q365" s="269"/>
      <c r="R365" s="282" t="str">
        <f t="shared" si="67"/>
        <v/>
      </c>
      <c r="S365" s="282"/>
      <c r="T365" s="282"/>
      <c r="U365" s="282"/>
      <c r="V365" s="283"/>
      <c r="W365" s="4" t="str">
        <f>IFERROR(VLOOKUP($X347&amp;"-"&amp;TEXT($A365,"mmm-aaaa"),Informes!$A:$P,COLUMN(Informes!K$1),FALSE), "")</f>
        <v/>
      </c>
      <c r="X365" s="34" t="str">
        <f>IFERROR(VLOOKUP($X324&amp;"-"&amp;TEXT($A365,"mmm-aaaa"),Informes!$A:$P,COLUMN(Informes!C$1),FALSE), "")</f>
        <v/>
      </c>
    </row>
    <row r="366" spans="1:24" ht="16.5" customHeight="1" thickBot="1" x14ac:dyDescent="0.3">
      <c r="D366" s="124"/>
      <c r="E366" s="124"/>
      <c r="F366" s="129"/>
      <c r="G366" s="124" t="str">
        <f>IF(SUM(F354:F365)=0,"",SUM(F354:F365))</f>
        <v/>
      </c>
      <c r="H366" s="124"/>
      <c r="I366" s="124"/>
      <c r="J366" s="130"/>
      <c r="K366" s="124"/>
      <c r="L366" s="131" t="s">
        <v>107</v>
      </c>
      <c r="M366" s="272" t="str">
        <f>IF(SUM(M354:M365)=0,"",SUM(M354:M365))</f>
        <v/>
      </c>
      <c r="N366" s="273"/>
      <c r="O366" s="273"/>
      <c r="P366" s="273"/>
      <c r="Q366" s="274"/>
      <c r="R366" s="275"/>
      <c r="S366" s="276"/>
      <c r="T366" s="276"/>
      <c r="U366" s="276"/>
      <c r="V366" s="277"/>
      <c r="W366" s="4"/>
      <c r="X366" s="4"/>
    </row>
    <row r="367" spans="1:24" ht="16.5" customHeight="1" x14ac:dyDescent="0.2">
      <c r="W367" s="4"/>
      <c r="X367" s="4"/>
    </row>
    <row r="368" spans="1:24" ht="279.75" customHeight="1" x14ac:dyDescent="0.15">
      <c r="B368" s="11"/>
      <c r="C368" s="132" t="s">
        <v>136</v>
      </c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 spans="1:24" ht="24" customHeight="1" x14ac:dyDescent="0.2">
      <c r="A369" s="35">
        <f>A323+1</f>
        <v>9</v>
      </c>
      <c r="B369" s="256" t="s">
        <v>127</v>
      </c>
      <c r="C369" s="256"/>
      <c r="D369" s="256"/>
      <c r="E369" s="256"/>
      <c r="F369" s="256"/>
      <c r="G369" s="256"/>
      <c r="H369" s="256"/>
      <c r="I369" s="256"/>
      <c r="J369" s="256"/>
      <c r="K369" s="256"/>
      <c r="L369" s="256"/>
      <c r="M369" s="256"/>
      <c r="N369" s="256"/>
      <c r="O369" s="256"/>
      <c r="P369" s="256"/>
      <c r="Q369" s="256"/>
      <c r="R369" s="256"/>
      <c r="S369" s="256"/>
      <c r="T369" s="256"/>
      <c r="U369" s="256"/>
      <c r="V369" s="256"/>
      <c r="X369" s="2"/>
    </row>
    <row r="370" spans="1:24" ht="17.25" customHeight="1" x14ac:dyDescent="0.2">
      <c r="A370" s="35"/>
      <c r="B370" s="120" t="s">
        <v>128</v>
      </c>
      <c r="D370" s="123" t="e">
        <f>IF(A369=0,0,INDEX(TblPublicadores[Nombre completo],A369))</f>
        <v>#REF!</v>
      </c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5"/>
      <c r="X370" s="154" t="e">
        <f>IF(A369=0,0,INDEX(TblPublicadores[Nombre],A369))</f>
        <v>#REF!</v>
      </c>
    </row>
    <row r="371" spans="1:24" ht="17.25" customHeight="1" x14ac:dyDescent="0.2">
      <c r="B371" s="120" t="s">
        <v>129</v>
      </c>
      <c r="D371" s="121"/>
      <c r="E371" s="121"/>
      <c r="F371" s="7"/>
      <c r="G371" s="7"/>
      <c r="H371" s="257" t="e">
        <f>IF(A369=0,"",INDEX(TblPublicadores[Fecha de nacimiento],A369))</f>
        <v>#REF!</v>
      </c>
      <c r="I371" s="257"/>
      <c r="J371" s="257"/>
      <c r="K371" s="257"/>
      <c r="L371" s="257"/>
      <c r="M371" s="257"/>
      <c r="N371" s="257"/>
      <c r="O371" s="257"/>
      <c r="P371" s="128" t="e">
        <f>IF(INDEX(TblPublicadores[Sexo],A369)=Q371,"þ","¨")</f>
        <v>#REF!</v>
      </c>
      <c r="Q371" s="120" t="s">
        <v>75</v>
      </c>
      <c r="S371" s="12"/>
      <c r="T371" s="13"/>
      <c r="U371" s="128" t="e">
        <f>IF(INDEX(TblPublicadores[Sexo],A369)=V371,"þ","¨")</f>
        <v>#REF!</v>
      </c>
      <c r="V371" s="120" t="s">
        <v>79</v>
      </c>
      <c r="W371" s="12"/>
      <c r="X371" s="6"/>
    </row>
    <row r="372" spans="1:24" ht="17.25" customHeight="1" x14ac:dyDescent="0.2">
      <c r="B372" s="120" t="s">
        <v>130</v>
      </c>
      <c r="D372" s="122"/>
      <c r="E372" s="122"/>
      <c r="F372" s="7"/>
      <c r="G372" s="258" t="e">
        <f>IF(A369=0,"",IF(INDEX(TblPublicadores[Fecha de bautismo],A369)="", "",INDEX(TblPublicadores[Fecha de bautismo],A369)))</f>
        <v>#REF!</v>
      </c>
      <c r="H372" s="258"/>
      <c r="I372" s="258"/>
      <c r="J372" s="258"/>
      <c r="K372" s="258"/>
      <c r="L372" s="258"/>
      <c r="M372" s="258"/>
      <c r="N372" s="258"/>
      <c r="O372" s="258"/>
      <c r="P372" s="128" t="s">
        <v>137</v>
      </c>
      <c r="Q372" s="120" t="s">
        <v>131</v>
      </c>
      <c r="S372" s="12"/>
      <c r="T372" s="12"/>
      <c r="U372" s="128" t="s">
        <v>138</v>
      </c>
      <c r="V372" s="120" t="s">
        <v>61</v>
      </c>
      <c r="W372" s="12"/>
      <c r="X372" s="6"/>
    </row>
    <row r="373" spans="1:24" ht="28.5" customHeight="1" x14ac:dyDescent="0.2">
      <c r="B373" s="127" t="e">
        <f>IF(INDEX(TblPublicadores[Privilegio],A369)=C373,"þ","¨")</f>
        <v>#REF!</v>
      </c>
      <c r="C373" s="125" t="s">
        <v>76</v>
      </c>
      <c r="D373" s="127" t="e">
        <f>IF(INDEX(TblPublicadores[Privilegio],A369)=E373,"þ","¨")</f>
        <v>#REF!</v>
      </c>
      <c r="E373" s="125" t="s">
        <v>81</v>
      </c>
      <c r="F373" s="7"/>
      <c r="G373" s="7"/>
      <c r="H373" s="5"/>
      <c r="I373" s="10"/>
      <c r="J373" s="127" t="e">
        <f>IF(INDEX(TblPublicadores[Tipo Publicador],A369)=K373,"þ","¨")</f>
        <v>#REF!</v>
      </c>
      <c r="K373" s="125" t="s">
        <v>77</v>
      </c>
      <c r="L373" s="5"/>
      <c r="M373" s="5"/>
      <c r="N373" s="127" t="e">
        <f>IF(INDEX(TblPublicadores[Tipo Publicador],A369)=O373,"þ","¨")</f>
        <v>#REF!</v>
      </c>
      <c r="O373" s="125" t="s">
        <v>132</v>
      </c>
      <c r="P373" s="126"/>
      <c r="Q373" s="126"/>
      <c r="R373" s="9"/>
      <c r="S373" s="127" t="e">
        <f>IF(INDEX(TblPublicadores[Tipo Publicador],A369)=T373,"þ","¨")</f>
        <v>#REF!</v>
      </c>
      <c r="T373" s="259" t="s">
        <v>133</v>
      </c>
      <c r="U373" s="259"/>
      <c r="V373" s="259"/>
      <c r="W373" s="13"/>
      <c r="X373" s="6"/>
    </row>
    <row r="374" spans="1:24" ht="4.5" customHeight="1" thickBot="1" x14ac:dyDescent="0.25">
      <c r="B374" s="8"/>
      <c r="C374" s="7"/>
      <c r="D374" s="8"/>
      <c r="E374" s="7"/>
      <c r="F374" s="7"/>
      <c r="G374" s="7"/>
      <c r="H374" s="5"/>
      <c r="I374" s="10"/>
      <c r="J374" s="8"/>
      <c r="K374" s="5"/>
      <c r="L374" s="5"/>
      <c r="M374" s="5"/>
      <c r="N374" s="7"/>
      <c r="O374" s="5"/>
      <c r="P374" s="8"/>
      <c r="Q374" s="8"/>
      <c r="R374" s="9"/>
      <c r="S374" s="9"/>
      <c r="T374" s="7"/>
      <c r="U374" s="8"/>
      <c r="V374" s="9"/>
      <c r="W374" s="9"/>
      <c r="X374" s="6"/>
    </row>
    <row r="375" spans="1:24" ht="26.25" customHeight="1" x14ac:dyDescent="0.25">
      <c r="B375" s="260" t="s">
        <v>17</v>
      </c>
      <c r="C375" s="261"/>
      <c r="D375" s="261"/>
      <c r="E375" s="261"/>
      <c r="F375" s="262" t="s">
        <v>134</v>
      </c>
      <c r="G375" s="262"/>
      <c r="H375" s="262"/>
      <c r="I375" s="262" t="s">
        <v>12</v>
      </c>
      <c r="J375" s="262"/>
      <c r="K375" s="262"/>
      <c r="L375" s="262" t="s">
        <v>105</v>
      </c>
      <c r="M375" s="236" t="s">
        <v>135</v>
      </c>
      <c r="N375" s="236"/>
      <c r="O375" s="236"/>
      <c r="P375" s="236"/>
      <c r="Q375" s="236"/>
      <c r="R375" s="236" t="s">
        <v>101</v>
      </c>
      <c r="S375" s="236"/>
      <c r="T375" s="236"/>
      <c r="U375" s="236"/>
      <c r="V375" s="237"/>
      <c r="W375" s="14"/>
      <c r="X375" s="3"/>
    </row>
    <row r="376" spans="1:24" ht="27.75" customHeight="1" x14ac:dyDescent="0.2">
      <c r="B376" s="240">
        <v>45292</v>
      </c>
      <c r="C376" s="241"/>
      <c r="D376" s="241"/>
      <c r="E376" s="242"/>
      <c r="F376" s="263"/>
      <c r="G376" s="263"/>
      <c r="H376" s="263"/>
      <c r="I376" s="263"/>
      <c r="J376" s="263"/>
      <c r="K376" s="263"/>
      <c r="L376" s="263"/>
      <c r="M376" s="238"/>
      <c r="N376" s="238"/>
      <c r="O376" s="238"/>
      <c r="P376" s="238"/>
      <c r="Q376" s="238"/>
      <c r="R376" s="238"/>
      <c r="S376" s="238"/>
      <c r="T376" s="238"/>
      <c r="U376" s="238"/>
      <c r="V376" s="239"/>
      <c r="W376" s="14"/>
      <c r="X376" s="3"/>
    </row>
    <row r="377" spans="1:24" ht="16.5" customHeight="1" x14ac:dyDescent="0.2">
      <c r="A377" s="34">
        <f>EDATE(B376,-4)</f>
        <v>45170</v>
      </c>
      <c r="B377" s="243" t="str">
        <f>PROPER(TEXT(A377, "mmmm"))</f>
        <v>Septiembre</v>
      </c>
      <c r="C377" s="244"/>
      <c r="D377" s="244" t="str">
        <f>PROPER(TEXT(C377, "mmmm"))</f>
        <v>Enero</v>
      </c>
      <c r="E377" s="244"/>
      <c r="F377" s="281" t="str">
        <f>IFERROR(IF(VLOOKUP($X370&amp;"-"&amp;TEXT($A377,"mmm-aaaa"),Informes!$A:$P,COLUMN(Informes!H$1),FALSE),"þ","¨"),"¨")</f>
        <v>¨</v>
      </c>
      <c r="G377" s="281"/>
      <c r="H377" s="281"/>
      <c r="I377" s="248" t="str">
        <f>IFERROR(IF(ISBLANK(
VLOOKUP($X370&amp;"-"&amp;TEXT($A377,"mmm-aaaa"),Informes!$A:$P,COLUMN(Informes!I$1),FALSE)), "",
VLOOKUP($X370&amp;"-"&amp;TEXT($A377,"mmm-aaaa"),Informes!$A:$P,COLUMN(Informes!I$1),FALSE)), "")</f>
        <v/>
      </c>
      <c r="J377" s="248"/>
      <c r="K377" s="248"/>
      <c r="L377" s="173" t="str">
        <f>IFERROR(IF($X377=$L$7,"þ","¨"),"¨")</f>
        <v>¨</v>
      </c>
      <c r="M377" s="248" t="str">
        <f>IFERROR(IF(OR($X377=$L$7,$X377=$K$5,$X377=$O$5,$X377=$T$5),IF(ISBLANK(
VLOOKUP($X370&amp;"-"&amp;TEXT($A377,"mmm-aaaa"),Informes!$A:$P,COLUMN(Informes!J$1),FALSE)), "",
VLOOKUP($X370&amp;"-"&amp;TEXT($A377,"mmm-aaaa"),Informes!$A:$P,COLUMN(Informes!J$1),FALSE)), ""), "")</f>
        <v/>
      </c>
      <c r="N377" s="248"/>
      <c r="O377" s="248"/>
      <c r="P377" s="248"/>
      <c r="Q377" s="248"/>
      <c r="R377" s="284" t="str">
        <f t="shared" ref="R377:R388" si="71">IF(W377=0, "", W377)</f>
        <v/>
      </c>
      <c r="S377" s="284"/>
      <c r="T377" s="284"/>
      <c r="U377" s="284"/>
      <c r="V377" s="285"/>
      <c r="W377" s="4" t="str">
        <f>IFERROR(VLOOKUP($X370&amp;"-"&amp;TEXT($A377,"mmm-aaaa"),Informes!$A:$P,COLUMN(Informes!K$1),FALSE), "")</f>
        <v/>
      </c>
      <c r="X377" s="34" t="str">
        <f>IFERROR(VLOOKUP($X370&amp;"-"&amp;TEXT($A377,"mmm-aaaa"),Informes!$A:$P,COLUMN(Informes!C$1),FALSE), "")</f>
        <v/>
      </c>
    </row>
    <row r="378" spans="1:24" ht="16.5" customHeight="1" x14ac:dyDescent="0.2">
      <c r="A378" s="34">
        <f>EDATE(A377,1)</f>
        <v>45200</v>
      </c>
      <c r="B378" s="243" t="str">
        <f t="shared" ref="B378:B388" si="72">PROPER(TEXT(A378, "mmmm"))</f>
        <v>Octubre</v>
      </c>
      <c r="C378" s="244"/>
      <c r="D378" s="244" t="str">
        <f t="shared" ref="D378:D388" si="73">PROPER(TEXT(C378, "mmmm"))</f>
        <v>Enero</v>
      </c>
      <c r="E378" s="244"/>
      <c r="F378" s="281" t="str">
        <f>IFERROR(IF(VLOOKUP($X370&amp;"-"&amp;TEXT($A378,"mmm-aaaa"),Informes!$A:$P,COLUMN(Informes!H$1),FALSE),"þ","¨"),"¨")</f>
        <v>¨</v>
      </c>
      <c r="G378" s="281"/>
      <c r="H378" s="281"/>
      <c r="I378" s="248" t="str">
        <f>IFERROR(IF(ISBLANK(
VLOOKUP($X370&amp;"-"&amp;TEXT($A378,"mmm-aaaa"),Informes!$A:$P,COLUMN(Informes!I$1),FALSE)), "",
VLOOKUP($X370&amp;"-"&amp;TEXT($A378,"mmm-aaaa"),Informes!$A:$P,COLUMN(Informes!I$1),FALSE)), "")</f>
        <v/>
      </c>
      <c r="J378" s="248"/>
      <c r="K378" s="248"/>
      <c r="L378" s="173" t="str">
        <f t="shared" ref="L378:L388" si="74">IFERROR(IF($X378=$L$7,"þ","¨"),"¨")</f>
        <v>¨</v>
      </c>
      <c r="M378" s="248" t="str">
        <f>IFERROR(IF(OR($X378=$L$7,$X378=$K$5,$X378=$O$5,$X378=$T$5),IF(ISBLANK(
VLOOKUP($X370&amp;"-"&amp;TEXT($A378,"mmm-aaaa"),Informes!$A:$P,COLUMN(Informes!J$1),FALSE)), "",
VLOOKUP($X370&amp;"-"&amp;TEXT($A378,"mmm-aaaa"),Informes!$A:$P,COLUMN(Informes!J$1),FALSE)), ""), "")</f>
        <v/>
      </c>
      <c r="N378" s="248"/>
      <c r="O378" s="248"/>
      <c r="P378" s="248"/>
      <c r="Q378" s="248"/>
      <c r="R378" s="284" t="str">
        <f t="shared" si="71"/>
        <v/>
      </c>
      <c r="S378" s="284"/>
      <c r="T378" s="284"/>
      <c r="U378" s="284"/>
      <c r="V378" s="285"/>
      <c r="W378" s="4" t="str">
        <f>IFERROR(VLOOKUP($X370&amp;"-"&amp;TEXT($A378,"mmm-aaaa"),Informes!$A:$P,COLUMN(Informes!K$1),FALSE), "")</f>
        <v/>
      </c>
      <c r="X378" s="34" t="str">
        <f>IFERROR(VLOOKUP($X370&amp;"-"&amp;TEXT($A378,"mmm-aaaa"),Informes!$A:$P,COLUMN(Informes!C$1),FALSE), "")</f>
        <v/>
      </c>
    </row>
    <row r="379" spans="1:24" ht="16.5" customHeight="1" x14ac:dyDescent="0.2">
      <c r="A379" s="34">
        <f t="shared" ref="A379:A388" si="75">EDATE(A378,1)</f>
        <v>45231</v>
      </c>
      <c r="B379" s="243" t="str">
        <f t="shared" si="72"/>
        <v>Noviembre</v>
      </c>
      <c r="C379" s="244"/>
      <c r="D379" s="244" t="str">
        <f t="shared" si="73"/>
        <v>Enero</v>
      </c>
      <c r="E379" s="244"/>
      <c r="F379" s="281" t="str">
        <f>IFERROR(IF(VLOOKUP($X370&amp;"-"&amp;TEXT($A379,"mmm-aaaa"),Informes!$A:$P,COLUMN(Informes!H$1),FALSE),"þ","¨"),"¨")</f>
        <v>¨</v>
      </c>
      <c r="G379" s="281"/>
      <c r="H379" s="281"/>
      <c r="I379" s="248" t="str">
        <f>IFERROR(IF(ISBLANK(
VLOOKUP($X370&amp;"-"&amp;TEXT($A379,"mmm-aaaa"),Informes!$A:$P,COLUMN(Informes!I$1),FALSE)), "",
VLOOKUP($X370&amp;"-"&amp;TEXT($A379,"mmm-aaaa"),Informes!$A:$P,COLUMN(Informes!I$1),FALSE)), "")</f>
        <v/>
      </c>
      <c r="J379" s="248"/>
      <c r="K379" s="248"/>
      <c r="L379" s="173" t="str">
        <f t="shared" si="74"/>
        <v>¨</v>
      </c>
      <c r="M379" s="248" t="str">
        <f>IFERROR(IF(OR($X379=$L$7,$X379=$K$5,$X379=$O$5,$X379=$T$5),IF(ISBLANK(
VLOOKUP($X370&amp;"-"&amp;TEXT($A379,"mmm-aaaa"),Informes!$A:$P,COLUMN(Informes!J$1),FALSE)), "",
VLOOKUP($X370&amp;"-"&amp;TEXT($A379,"mmm-aaaa"),Informes!$A:$P,COLUMN(Informes!J$1),FALSE)), ""), "")</f>
        <v/>
      </c>
      <c r="N379" s="248"/>
      <c r="O379" s="248"/>
      <c r="P379" s="248"/>
      <c r="Q379" s="248"/>
      <c r="R379" s="284" t="str">
        <f t="shared" si="71"/>
        <v/>
      </c>
      <c r="S379" s="284"/>
      <c r="T379" s="284"/>
      <c r="U379" s="284"/>
      <c r="V379" s="285"/>
      <c r="W379" s="4" t="str">
        <f>IFERROR(VLOOKUP($X370&amp;"-"&amp;TEXT($A379,"mmm-aaaa"),Informes!$A:$P,COLUMN(Informes!K$1),FALSE), "")</f>
        <v/>
      </c>
      <c r="X379" s="34" t="str">
        <f>IFERROR(VLOOKUP($X370&amp;"-"&amp;TEXT($A379,"mmm-aaaa"),Informes!$A:$P,COLUMN(Informes!C$1),FALSE), "")</f>
        <v/>
      </c>
    </row>
    <row r="380" spans="1:24" ht="16.5" customHeight="1" x14ac:dyDescent="0.2">
      <c r="A380" s="34">
        <f t="shared" si="75"/>
        <v>45261</v>
      </c>
      <c r="B380" s="243" t="str">
        <f t="shared" si="72"/>
        <v>Diciembre</v>
      </c>
      <c r="C380" s="244"/>
      <c r="D380" s="244" t="str">
        <f t="shared" si="73"/>
        <v>Enero</v>
      </c>
      <c r="E380" s="244"/>
      <c r="F380" s="281" t="str">
        <f>IFERROR(IF(VLOOKUP($X370&amp;"-"&amp;TEXT($A380,"mmm-aaaa"),Informes!$A:$P,COLUMN(Informes!H$1),FALSE),"þ","¨"),"¨")</f>
        <v>¨</v>
      </c>
      <c r="G380" s="281"/>
      <c r="H380" s="281"/>
      <c r="I380" s="248" t="str">
        <f>IFERROR(IF(ISBLANK(
VLOOKUP($X370&amp;"-"&amp;TEXT($A380,"mmm-aaaa"),Informes!$A:$P,COLUMN(Informes!I$1),FALSE)), "",
VLOOKUP($X370&amp;"-"&amp;TEXT($A380,"mmm-aaaa"),Informes!$A:$P,COLUMN(Informes!I$1),FALSE)), "")</f>
        <v/>
      </c>
      <c r="J380" s="248"/>
      <c r="K380" s="248"/>
      <c r="L380" s="173" t="str">
        <f t="shared" si="74"/>
        <v>¨</v>
      </c>
      <c r="M380" s="248" t="str">
        <f>IFERROR(IF(OR($X380=$L$7,$X380=$K$5,$X380=$O$5,$X380=$T$5),IF(ISBLANK(
VLOOKUP($X370&amp;"-"&amp;TEXT($A380,"mmm-aaaa"),Informes!$A:$P,COLUMN(Informes!J$1),FALSE)), "",
VLOOKUP($X370&amp;"-"&amp;TEXT($A380,"mmm-aaaa"),Informes!$A:$P,COLUMN(Informes!J$1),FALSE)), ""), "")</f>
        <v/>
      </c>
      <c r="N380" s="248"/>
      <c r="O380" s="248"/>
      <c r="P380" s="248"/>
      <c r="Q380" s="248"/>
      <c r="R380" s="284" t="str">
        <f t="shared" si="71"/>
        <v/>
      </c>
      <c r="S380" s="284"/>
      <c r="T380" s="284"/>
      <c r="U380" s="284"/>
      <c r="V380" s="285"/>
      <c r="W380" s="4" t="str">
        <f>IFERROR(VLOOKUP($X370&amp;"-"&amp;TEXT($A380,"mmm-aaaa"),Informes!$A:$P,COLUMN(Informes!K$1),FALSE), "")</f>
        <v/>
      </c>
      <c r="X380" s="34" t="str">
        <f>IFERROR(VLOOKUP($X370&amp;"-"&amp;TEXT($A380,"mmm-aaaa"),Informes!$A:$P,COLUMN(Informes!C$1),FALSE), "")</f>
        <v/>
      </c>
    </row>
    <row r="381" spans="1:24" ht="16.5" customHeight="1" x14ac:dyDescent="0.2">
      <c r="A381" s="34">
        <f t="shared" si="75"/>
        <v>45292</v>
      </c>
      <c r="B381" s="243" t="str">
        <f t="shared" si="72"/>
        <v>Enero</v>
      </c>
      <c r="C381" s="244"/>
      <c r="D381" s="244" t="str">
        <f t="shared" si="73"/>
        <v>Enero</v>
      </c>
      <c r="E381" s="244"/>
      <c r="F381" s="281" t="str">
        <f>IFERROR(IF(VLOOKUP($X370&amp;"-"&amp;TEXT($A381,"mmm-aaaa"),Informes!$A:$P,COLUMN(Informes!H$1),FALSE),"þ","¨"),"¨")</f>
        <v>¨</v>
      </c>
      <c r="G381" s="281"/>
      <c r="H381" s="281"/>
      <c r="I381" s="248" t="str">
        <f>IFERROR(IF(ISBLANK(
VLOOKUP($X370&amp;"-"&amp;TEXT($A381,"mmm-aaaa"),Informes!$A:$P,COLUMN(Informes!I$1),FALSE)), "",
VLOOKUP($X370&amp;"-"&amp;TEXT($A381,"mmm-aaaa"),Informes!$A:$P,COLUMN(Informes!I$1),FALSE)), "")</f>
        <v/>
      </c>
      <c r="J381" s="248"/>
      <c r="K381" s="248"/>
      <c r="L381" s="173" t="str">
        <f t="shared" si="74"/>
        <v>¨</v>
      </c>
      <c r="M381" s="248" t="str">
        <f>IFERROR(IF(OR($X381=$L$7,$X381=$K$5,$X381=$O$5,$X381=$T$5),IF(ISBLANK(
VLOOKUP($X370&amp;"-"&amp;TEXT($A381,"mmm-aaaa"),Informes!$A:$P,COLUMN(Informes!J$1),FALSE)), "",
VLOOKUP($X370&amp;"-"&amp;TEXT($A381,"mmm-aaaa"),Informes!$A:$P,COLUMN(Informes!J$1),FALSE)), ""), "")</f>
        <v/>
      </c>
      <c r="N381" s="248"/>
      <c r="O381" s="248"/>
      <c r="P381" s="248"/>
      <c r="Q381" s="248"/>
      <c r="R381" s="284" t="str">
        <f t="shared" si="71"/>
        <v/>
      </c>
      <c r="S381" s="284"/>
      <c r="T381" s="284"/>
      <c r="U381" s="284"/>
      <c r="V381" s="285"/>
      <c r="W381" s="4" t="str">
        <f>IFERROR(VLOOKUP($X370&amp;"-"&amp;TEXT($A381,"mmm-aaaa"),Informes!$A:$P,COLUMN(Informes!K$1),FALSE), "")</f>
        <v/>
      </c>
      <c r="X381" s="34" t="str">
        <f>IFERROR(VLOOKUP($X370&amp;"-"&amp;TEXT($A381,"mmm-aaaa"),Informes!$A:$P,COLUMN(Informes!C$1),FALSE), "")</f>
        <v/>
      </c>
    </row>
    <row r="382" spans="1:24" ht="16.5" customHeight="1" x14ac:dyDescent="0.2">
      <c r="A382" s="34">
        <f t="shared" si="75"/>
        <v>45323</v>
      </c>
      <c r="B382" s="243" t="str">
        <f t="shared" si="72"/>
        <v>Febrero</v>
      </c>
      <c r="C382" s="244"/>
      <c r="D382" s="244" t="str">
        <f t="shared" si="73"/>
        <v>Enero</v>
      </c>
      <c r="E382" s="244"/>
      <c r="F382" s="281" t="str">
        <f>IFERROR(IF(VLOOKUP($X370&amp;"-"&amp;TEXT($A382,"mmm-aaaa"),Informes!$A:$P,COLUMN(Informes!H$1),FALSE),"þ","¨"),"¨")</f>
        <v>¨</v>
      </c>
      <c r="G382" s="281"/>
      <c r="H382" s="281"/>
      <c r="I382" s="248" t="str">
        <f>IFERROR(IF(ISBLANK(
VLOOKUP($X370&amp;"-"&amp;TEXT($A382,"mmm-aaaa"),Informes!$A:$P,COLUMN(Informes!I$1),FALSE)), "",
VLOOKUP($X370&amp;"-"&amp;TEXT($A382,"mmm-aaaa"),Informes!$A:$P,COLUMN(Informes!I$1),FALSE)), "")</f>
        <v/>
      </c>
      <c r="J382" s="248"/>
      <c r="K382" s="248"/>
      <c r="L382" s="173" t="str">
        <f t="shared" si="74"/>
        <v>¨</v>
      </c>
      <c r="M382" s="248" t="str">
        <f>IFERROR(IF(OR($X382=$L$7,$X382=$K$5,$X382=$O$5,$X382=$T$5),IF(ISBLANK(
VLOOKUP($X370&amp;"-"&amp;TEXT($A382,"mmm-aaaa"),Informes!$A:$P,COLUMN(Informes!J$1),FALSE)), "",
VLOOKUP($X370&amp;"-"&amp;TEXT($A382,"mmm-aaaa"),Informes!$A:$P,COLUMN(Informes!J$1),FALSE)), ""), "")</f>
        <v/>
      </c>
      <c r="N382" s="248"/>
      <c r="O382" s="248"/>
      <c r="P382" s="248"/>
      <c r="Q382" s="248"/>
      <c r="R382" s="284" t="str">
        <f t="shared" si="71"/>
        <v/>
      </c>
      <c r="S382" s="284"/>
      <c r="T382" s="284"/>
      <c r="U382" s="284"/>
      <c r="V382" s="285"/>
      <c r="W382" s="4" t="str">
        <f>IFERROR(VLOOKUP($X370&amp;"-"&amp;TEXT($A382,"mmm-aaaa"),Informes!$A:$P,COLUMN(Informes!K$1),FALSE), "")</f>
        <v/>
      </c>
      <c r="X382" s="34" t="str">
        <f>IFERROR(VLOOKUP($X370&amp;"-"&amp;TEXT($A382,"mmm-aaaa"),Informes!$A:$P,COLUMN(Informes!C$1),FALSE), "")</f>
        <v/>
      </c>
    </row>
    <row r="383" spans="1:24" ht="16.5" customHeight="1" x14ac:dyDescent="0.2">
      <c r="A383" s="34">
        <f t="shared" si="75"/>
        <v>45352</v>
      </c>
      <c r="B383" s="243" t="str">
        <f t="shared" si="72"/>
        <v>Marzo</v>
      </c>
      <c r="C383" s="244"/>
      <c r="D383" s="244" t="str">
        <f t="shared" si="73"/>
        <v>Enero</v>
      </c>
      <c r="E383" s="244"/>
      <c r="F383" s="281" t="str">
        <f>IFERROR(IF(VLOOKUP($X370&amp;"-"&amp;TEXT($A383,"mmm-aaaa"),Informes!$A:$P,COLUMN(Informes!H$1),FALSE),"þ","¨"),"¨")</f>
        <v>¨</v>
      </c>
      <c r="G383" s="281"/>
      <c r="H383" s="281"/>
      <c r="I383" s="248" t="str">
        <f>IFERROR(IF(ISBLANK(
VLOOKUP($X370&amp;"-"&amp;TEXT($A383,"mmm-aaaa"),Informes!$A:$P,COLUMN(Informes!I$1),FALSE)), "",
VLOOKUP($X370&amp;"-"&amp;TEXT($A383,"mmm-aaaa"),Informes!$A:$P,COLUMN(Informes!I$1),FALSE)), "")</f>
        <v/>
      </c>
      <c r="J383" s="248"/>
      <c r="K383" s="248"/>
      <c r="L383" s="173" t="str">
        <f t="shared" si="74"/>
        <v>¨</v>
      </c>
      <c r="M383" s="248" t="str">
        <f>IFERROR(IF(OR($X383=$L$7,$X383=$K$5,$X383=$O$5,$X383=$T$5),IF(ISBLANK(
VLOOKUP($X370&amp;"-"&amp;TEXT($A383,"mmm-aaaa"),Informes!$A:$P,COLUMN(Informes!J$1),FALSE)), "",
VLOOKUP($X370&amp;"-"&amp;TEXT($A383,"mmm-aaaa"),Informes!$A:$P,COLUMN(Informes!J$1),FALSE)), ""), "")</f>
        <v/>
      </c>
      <c r="N383" s="248"/>
      <c r="O383" s="248"/>
      <c r="P383" s="248"/>
      <c r="Q383" s="248"/>
      <c r="R383" s="284" t="str">
        <f t="shared" si="71"/>
        <v/>
      </c>
      <c r="S383" s="284"/>
      <c r="T383" s="284"/>
      <c r="U383" s="284"/>
      <c r="V383" s="285"/>
      <c r="W383" s="4" t="str">
        <f>IFERROR(VLOOKUP($X370&amp;"-"&amp;TEXT($A383,"mmm-aaaa"),Informes!$A:$P,COLUMN(Informes!K$1),FALSE), "")</f>
        <v/>
      </c>
      <c r="X383" s="34" t="str">
        <f>IFERROR(VLOOKUP($X370&amp;"-"&amp;TEXT($A383,"mmm-aaaa"),Informes!$A:$P,COLUMN(Informes!C$1),FALSE), "")</f>
        <v/>
      </c>
    </row>
    <row r="384" spans="1:24" ht="16.5" customHeight="1" x14ac:dyDescent="0.2">
      <c r="A384" s="34">
        <f t="shared" si="75"/>
        <v>45383</v>
      </c>
      <c r="B384" s="243" t="str">
        <f t="shared" si="72"/>
        <v>Abril</v>
      </c>
      <c r="C384" s="244"/>
      <c r="D384" s="244" t="str">
        <f t="shared" si="73"/>
        <v>Enero</v>
      </c>
      <c r="E384" s="244"/>
      <c r="F384" s="281" t="str">
        <f>IFERROR(IF(VLOOKUP($X370&amp;"-"&amp;TEXT($A384,"mmm-aaaa"),Informes!$A:$P,COLUMN(Informes!H$1),FALSE),"þ","¨"),"¨")</f>
        <v>¨</v>
      </c>
      <c r="G384" s="281"/>
      <c r="H384" s="281"/>
      <c r="I384" s="248" t="str">
        <f>IFERROR(IF(ISBLANK(
VLOOKUP($X370&amp;"-"&amp;TEXT($A384,"mmm-aaaa"),Informes!$A:$P,COLUMN(Informes!I$1),FALSE)), "",
VLOOKUP($X370&amp;"-"&amp;TEXT($A384,"mmm-aaaa"),Informes!$A:$P,COLUMN(Informes!I$1),FALSE)), "")</f>
        <v/>
      </c>
      <c r="J384" s="248"/>
      <c r="K384" s="248"/>
      <c r="L384" s="173" t="str">
        <f t="shared" si="74"/>
        <v>¨</v>
      </c>
      <c r="M384" s="248" t="str">
        <f>IFERROR(IF(OR($X384=$L$7,$X384=$K$5,$X384=$O$5,$X384=$T$5),IF(ISBLANK(
VLOOKUP($X370&amp;"-"&amp;TEXT($A384,"mmm-aaaa"),Informes!$A:$P,COLUMN(Informes!J$1),FALSE)), "",
VLOOKUP($X370&amp;"-"&amp;TEXT($A384,"mmm-aaaa"),Informes!$A:$P,COLUMN(Informes!J$1),FALSE)), ""), "")</f>
        <v/>
      </c>
      <c r="N384" s="248"/>
      <c r="O384" s="248"/>
      <c r="P384" s="248"/>
      <c r="Q384" s="248"/>
      <c r="R384" s="284" t="str">
        <f t="shared" si="71"/>
        <v/>
      </c>
      <c r="S384" s="284"/>
      <c r="T384" s="284"/>
      <c r="U384" s="284"/>
      <c r="V384" s="285"/>
      <c r="W384" s="4" t="str">
        <f>IFERROR(VLOOKUP($X370&amp;"-"&amp;TEXT($A384,"mmm-aaaa"),Informes!$A:$P,COLUMN(Informes!K$1),FALSE), "")</f>
        <v/>
      </c>
      <c r="X384" s="34" t="str">
        <f>IFERROR(VLOOKUP($X370&amp;"-"&amp;TEXT($A384,"mmm-aaaa"),Informes!$A:$P,COLUMN(Informes!C$1),FALSE), "")</f>
        <v/>
      </c>
    </row>
    <row r="385" spans="1:24" ht="16.5" customHeight="1" x14ac:dyDescent="0.2">
      <c r="A385" s="34">
        <f t="shared" si="75"/>
        <v>45413</v>
      </c>
      <c r="B385" s="243" t="str">
        <f t="shared" si="72"/>
        <v>Mayo</v>
      </c>
      <c r="C385" s="244"/>
      <c r="D385" s="244" t="str">
        <f t="shared" si="73"/>
        <v>Enero</v>
      </c>
      <c r="E385" s="244"/>
      <c r="F385" s="281" t="str">
        <f>IFERROR(IF(VLOOKUP($X370&amp;"-"&amp;TEXT($A385,"mmm-aaaa"),Informes!$A:$P,COLUMN(Informes!H$1),FALSE),"þ","¨"),"¨")</f>
        <v>¨</v>
      </c>
      <c r="G385" s="281"/>
      <c r="H385" s="281"/>
      <c r="I385" s="248" t="str">
        <f>IFERROR(IF(ISBLANK(
VLOOKUP($X370&amp;"-"&amp;TEXT($A385,"mmm-aaaa"),Informes!$A:$P,COLUMN(Informes!I$1),FALSE)), "",
VLOOKUP($X370&amp;"-"&amp;TEXT($A385,"mmm-aaaa"),Informes!$A:$P,COLUMN(Informes!I$1),FALSE)), "")</f>
        <v/>
      </c>
      <c r="J385" s="248"/>
      <c r="K385" s="248"/>
      <c r="L385" s="173" t="str">
        <f t="shared" si="74"/>
        <v>¨</v>
      </c>
      <c r="M385" s="248" t="str">
        <f>IFERROR(IF(OR($X385=$L$7,$X385=$K$5,$X385=$O$5,$X385=$T$5),IF(ISBLANK(
VLOOKUP($X370&amp;"-"&amp;TEXT($A385,"mmm-aaaa"),Informes!$A:$P,COLUMN(Informes!J$1),FALSE)), "",
VLOOKUP($X370&amp;"-"&amp;TEXT($A385,"mmm-aaaa"),Informes!$A:$P,COLUMN(Informes!J$1),FALSE)), ""), "")</f>
        <v/>
      </c>
      <c r="N385" s="248"/>
      <c r="O385" s="248"/>
      <c r="P385" s="248"/>
      <c r="Q385" s="248"/>
      <c r="R385" s="284" t="str">
        <f t="shared" si="71"/>
        <v/>
      </c>
      <c r="S385" s="284"/>
      <c r="T385" s="284"/>
      <c r="U385" s="284"/>
      <c r="V385" s="285"/>
      <c r="W385" s="4" t="str">
        <f>IFERROR(VLOOKUP($X370&amp;"-"&amp;TEXT($A385,"mmm-aaaa"),Informes!$A:$P,COLUMN(Informes!K$1),FALSE), "")</f>
        <v/>
      </c>
      <c r="X385" s="34" t="str">
        <f>IFERROR(VLOOKUP($X370&amp;"-"&amp;TEXT($A385,"mmm-aaaa"),Informes!$A:$P,COLUMN(Informes!C$1),FALSE), "")</f>
        <v/>
      </c>
    </row>
    <row r="386" spans="1:24" ht="16.5" customHeight="1" x14ac:dyDescent="0.2">
      <c r="A386" s="34">
        <f t="shared" si="75"/>
        <v>45444</v>
      </c>
      <c r="B386" s="243" t="str">
        <f t="shared" si="72"/>
        <v>Junio</v>
      </c>
      <c r="C386" s="244"/>
      <c r="D386" s="244" t="str">
        <f t="shared" si="73"/>
        <v>Enero</v>
      </c>
      <c r="E386" s="244"/>
      <c r="F386" s="281" t="str">
        <f>IFERROR(IF(VLOOKUP($X370&amp;"-"&amp;TEXT($A386,"mmm-aaaa"),Informes!$A:$P,COLUMN(Informes!H$1),FALSE),"þ","¨"),"¨")</f>
        <v>¨</v>
      </c>
      <c r="G386" s="281"/>
      <c r="H386" s="281"/>
      <c r="I386" s="248" t="str">
        <f>IFERROR(IF(ISBLANK(
VLOOKUP($X370&amp;"-"&amp;TEXT($A386,"mmm-aaaa"),Informes!$A:$P,COLUMN(Informes!I$1),FALSE)), "",
VLOOKUP($X370&amp;"-"&amp;TEXT($A386,"mmm-aaaa"),Informes!$A:$P,COLUMN(Informes!I$1),FALSE)), "")</f>
        <v/>
      </c>
      <c r="J386" s="248"/>
      <c r="K386" s="248"/>
      <c r="L386" s="173" t="str">
        <f t="shared" si="74"/>
        <v>¨</v>
      </c>
      <c r="M386" s="248" t="str">
        <f>IFERROR(IF(OR($X386=$L$7,$X386=$K$5,$X386=$O$5,$X386=$T$5),IF(ISBLANK(
VLOOKUP($X370&amp;"-"&amp;TEXT($A386,"mmm-aaaa"),Informes!$A:$P,COLUMN(Informes!J$1),FALSE)), "",
VLOOKUP($X370&amp;"-"&amp;TEXT($A386,"mmm-aaaa"),Informes!$A:$P,COLUMN(Informes!J$1),FALSE)), ""), "")</f>
        <v/>
      </c>
      <c r="N386" s="248"/>
      <c r="O386" s="248"/>
      <c r="P386" s="248"/>
      <c r="Q386" s="248"/>
      <c r="R386" s="284" t="str">
        <f t="shared" si="71"/>
        <v/>
      </c>
      <c r="S386" s="284"/>
      <c r="T386" s="284"/>
      <c r="U386" s="284"/>
      <c r="V386" s="285"/>
      <c r="W386" s="4" t="str">
        <f>IFERROR(VLOOKUP($X370&amp;"-"&amp;TEXT($A386,"mmm-aaaa"),Informes!$A:$P,COLUMN(Informes!K$1),FALSE), "")</f>
        <v/>
      </c>
      <c r="X386" s="34" t="str">
        <f>IFERROR(VLOOKUP($X370&amp;"-"&amp;TEXT($A386,"mmm-aaaa"),Informes!$A:$P,COLUMN(Informes!C$1),FALSE), "")</f>
        <v/>
      </c>
    </row>
    <row r="387" spans="1:24" ht="16.5" customHeight="1" x14ac:dyDescent="0.2">
      <c r="A387" s="34">
        <f t="shared" si="75"/>
        <v>45474</v>
      </c>
      <c r="B387" s="243" t="str">
        <f t="shared" si="72"/>
        <v>Julio</v>
      </c>
      <c r="C387" s="244"/>
      <c r="D387" s="244" t="str">
        <f t="shared" si="73"/>
        <v>Enero</v>
      </c>
      <c r="E387" s="244"/>
      <c r="F387" s="281" t="str">
        <f>IFERROR(IF(VLOOKUP($X370&amp;"-"&amp;TEXT($A387,"mmm-aaaa"),Informes!$A:$P,COLUMN(Informes!H$1),FALSE),"þ","¨"),"¨")</f>
        <v>¨</v>
      </c>
      <c r="G387" s="281"/>
      <c r="H387" s="281"/>
      <c r="I387" s="248" t="str">
        <f>IFERROR(IF(ISBLANK(
VLOOKUP($X370&amp;"-"&amp;TEXT($A387,"mmm-aaaa"),Informes!$A:$P,COLUMN(Informes!I$1),FALSE)), "",
VLOOKUP($X370&amp;"-"&amp;TEXT($A387,"mmm-aaaa"),Informes!$A:$P,COLUMN(Informes!I$1),FALSE)), "")</f>
        <v/>
      </c>
      <c r="J387" s="248"/>
      <c r="K387" s="248"/>
      <c r="L387" s="173" t="str">
        <f t="shared" si="74"/>
        <v>¨</v>
      </c>
      <c r="M387" s="248" t="str">
        <f>IFERROR(IF(OR($X387=$L$7,$X387=$K$5,$X387=$O$5,$X387=$T$5),IF(ISBLANK(
VLOOKUP($X370&amp;"-"&amp;TEXT($A387,"mmm-aaaa"),Informes!$A:$P,COLUMN(Informes!J$1),FALSE)), "",
VLOOKUP($X370&amp;"-"&amp;TEXT($A387,"mmm-aaaa"),Informes!$A:$P,COLUMN(Informes!J$1),FALSE)), ""), "")</f>
        <v/>
      </c>
      <c r="N387" s="248"/>
      <c r="O387" s="248"/>
      <c r="P387" s="248"/>
      <c r="Q387" s="248"/>
      <c r="R387" s="284" t="str">
        <f t="shared" si="71"/>
        <v/>
      </c>
      <c r="S387" s="284"/>
      <c r="T387" s="284"/>
      <c r="U387" s="284"/>
      <c r="V387" s="285"/>
      <c r="W387" s="4" t="str">
        <f>IFERROR(VLOOKUP($X370&amp;"-"&amp;TEXT($A387,"mmm-aaaa"),Informes!$A:$P,COLUMN(Informes!K$1),FALSE), "")</f>
        <v/>
      </c>
      <c r="X387" s="34" t="str">
        <f>IFERROR(VLOOKUP($X370&amp;"-"&amp;TEXT($A387,"mmm-aaaa"),Informes!$A:$P,COLUMN(Informes!C$1),FALSE), "")</f>
        <v/>
      </c>
    </row>
    <row r="388" spans="1:24" ht="16.5" customHeight="1" thickBot="1" x14ac:dyDescent="0.25">
      <c r="A388" s="34">
        <f t="shared" si="75"/>
        <v>45505</v>
      </c>
      <c r="B388" s="264" t="str">
        <f t="shared" si="72"/>
        <v>Agosto</v>
      </c>
      <c r="C388" s="265"/>
      <c r="D388" s="265" t="str">
        <f t="shared" si="73"/>
        <v>Enero</v>
      </c>
      <c r="E388" s="265"/>
      <c r="F388" s="280" t="str">
        <f>IFERROR(IF(VLOOKUP($X370&amp;"-"&amp;TEXT($A388,"mmm-aaaa"),Informes!$A:$P,COLUMN(Informes!H$1),FALSE),"þ","¨"),"¨")</f>
        <v>¨</v>
      </c>
      <c r="G388" s="280"/>
      <c r="H388" s="280"/>
      <c r="I388" s="269" t="str">
        <f>IFERROR(IF(ISBLANK(
VLOOKUP($X370&amp;"-"&amp;TEXT($A388,"mmm-aaaa"),Informes!$A:$P,COLUMN(Informes!I$1),FALSE)), "",
VLOOKUP($X370&amp;"-"&amp;TEXT($A388,"mmm-aaaa"),Informes!$A:$P,COLUMN(Informes!I$1),FALSE)), "")</f>
        <v/>
      </c>
      <c r="J388" s="269"/>
      <c r="K388" s="269"/>
      <c r="L388" s="172" t="str">
        <f t="shared" si="74"/>
        <v>¨</v>
      </c>
      <c r="M388" s="269" t="str">
        <f>IFERROR(IF(OR($X388=$L$7,$X388=$K$5,$X388=$O$5,$X388=$T$5),IF(ISBLANK(
VLOOKUP($X370&amp;"-"&amp;TEXT($A388,"mmm-aaaa"),Informes!$A:$P,COLUMN(Informes!J$1),FALSE)), "",
VLOOKUP($X370&amp;"-"&amp;TEXT($A388,"mmm-aaaa"),Informes!$A:$P,COLUMN(Informes!J$1),FALSE)), ""), "")</f>
        <v/>
      </c>
      <c r="N388" s="269"/>
      <c r="O388" s="269"/>
      <c r="P388" s="269"/>
      <c r="Q388" s="269"/>
      <c r="R388" s="282" t="str">
        <f t="shared" si="71"/>
        <v/>
      </c>
      <c r="S388" s="282"/>
      <c r="T388" s="282"/>
      <c r="U388" s="282"/>
      <c r="V388" s="283"/>
      <c r="W388" s="4" t="str">
        <f>IFERROR(VLOOKUP($X370&amp;"-"&amp;TEXT($A388,"mmm-aaaa"),Informes!$A:$P,COLUMN(Informes!K$1),FALSE), "")</f>
        <v/>
      </c>
      <c r="X388" s="34" t="str">
        <f>IFERROR(VLOOKUP($X370&amp;"-"&amp;TEXT($A388,"mmm-aaaa"),Informes!$A:$P,COLUMN(Informes!C$1),FALSE), "")</f>
        <v/>
      </c>
    </row>
    <row r="389" spans="1:24" ht="16.5" customHeight="1" thickBot="1" x14ac:dyDescent="0.3">
      <c r="D389" s="124"/>
      <c r="E389" s="124"/>
      <c r="F389" s="129"/>
      <c r="G389" s="124" t="str">
        <f>IF(SUM(F377:F388)=0,"",SUM(F377:F388))</f>
        <v/>
      </c>
      <c r="H389" s="124"/>
      <c r="I389" s="124"/>
      <c r="J389" s="130"/>
      <c r="K389" s="124"/>
      <c r="L389" s="131" t="s">
        <v>107</v>
      </c>
      <c r="M389" s="272" t="str">
        <f>IF(SUM(M377:M388)=0,"",SUM(M377:M388))</f>
        <v/>
      </c>
      <c r="N389" s="273"/>
      <c r="O389" s="273"/>
      <c r="P389" s="273"/>
      <c r="Q389" s="274"/>
      <c r="R389" s="275"/>
      <c r="S389" s="276"/>
      <c r="T389" s="276"/>
      <c r="U389" s="276"/>
      <c r="V389" s="277"/>
      <c r="W389" s="4"/>
      <c r="X389" s="4"/>
    </row>
    <row r="390" spans="1:24" ht="16.5" customHeight="1" x14ac:dyDescent="0.2">
      <c r="W390" s="4"/>
      <c r="X390" s="4"/>
    </row>
    <row r="391" spans="1:24" ht="279.75" customHeight="1" x14ac:dyDescent="0.15">
      <c r="B391" s="11"/>
      <c r="C391" s="132" t="s">
        <v>136</v>
      </c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 spans="1:24" ht="24" customHeight="1" x14ac:dyDescent="0.2">
      <c r="A392" s="35"/>
      <c r="B392" s="256" t="s">
        <v>127</v>
      </c>
      <c r="C392" s="256"/>
      <c r="D392" s="256"/>
      <c r="E392" s="256"/>
      <c r="F392" s="256"/>
      <c r="G392" s="256"/>
      <c r="H392" s="256"/>
      <c r="I392" s="256"/>
      <c r="J392" s="256"/>
      <c r="K392" s="256"/>
      <c r="L392" s="256"/>
      <c r="M392" s="256"/>
      <c r="N392" s="256"/>
      <c r="O392" s="256"/>
      <c r="P392" s="256"/>
      <c r="Q392" s="256"/>
      <c r="R392" s="256"/>
      <c r="S392" s="256"/>
      <c r="T392" s="256"/>
      <c r="U392" s="256"/>
      <c r="V392" s="256"/>
      <c r="X392" s="2"/>
    </row>
    <row r="393" spans="1:24" ht="15" customHeight="1" x14ac:dyDescent="0.2">
      <c r="A393" s="35"/>
      <c r="B393" s="120" t="s">
        <v>128</v>
      </c>
      <c r="D393" s="123" t="e">
        <f>D370</f>
        <v>#REF!</v>
      </c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5"/>
      <c r="X393" s="154" t="e">
        <f>X370</f>
        <v>#REF!</v>
      </c>
    </row>
    <row r="394" spans="1:24" ht="17.25" x14ac:dyDescent="0.2">
      <c r="B394" s="120" t="s">
        <v>129</v>
      </c>
      <c r="D394" s="121"/>
      <c r="E394" s="121"/>
      <c r="F394" s="7"/>
      <c r="G394" s="7"/>
      <c r="H394" s="257" t="e">
        <f>H371</f>
        <v>#REF!</v>
      </c>
      <c r="I394" s="257"/>
      <c r="J394" s="257"/>
      <c r="K394" s="257"/>
      <c r="L394" s="257"/>
      <c r="M394" s="257"/>
      <c r="N394" s="257"/>
      <c r="O394" s="257"/>
      <c r="P394" s="127" t="e">
        <f>P371</f>
        <v>#REF!</v>
      </c>
      <c r="Q394" s="120" t="s">
        <v>75</v>
      </c>
      <c r="S394" s="12"/>
      <c r="T394" s="13"/>
      <c r="U394" s="127" t="e">
        <f>U371</f>
        <v>#REF!</v>
      </c>
      <c r="V394" s="120" t="s">
        <v>79</v>
      </c>
      <c r="W394" s="12"/>
      <c r="X394" s="6"/>
    </row>
    <row r="395" spans="1:24" ht="17.25" x14ac:dyDescent="0.2">
      <c r="B395" s="120" t="s">
        <v>130</v>
      </c>
      <c r="D395" s="122"/>
      <c r="E395" s="122"/>
      <c r="F395" s="7"/>
      <c r="G395" s="258" t="e">
        <f>G372</f>
        <v>#REF!</v>
      </c>
      <c r="H395" s="258"/>
      <c r="I395" s="258"/>
      <c r="J395" s="258"/>
      <c r="K395" s="258"/>
      <c r="L395" s="258"/>
      <c r="M395" s="258"/>
      <c r="N395" s="258"/>
      <c r="O395" s="258"/>
      <c r="P395" s="128" t="s">
        <v>137</v>
      </c>
      <c r="Q395" s="120" t="s">
        <v>131</v>
      </c>
      <c r="S395" s="12"/>
      <c r="T395" s="12"/>
      <c r="U395" s="128" t="s">
        <v>138</v>
      </c>
      <c r="V395" s="120" t="s">
        <v>61</v>
      </c>
      <c r="W395" s="12"/>
      <c r="X395" s="6"/>
    </row>
    <row r="396" spans="1:24" ht="28.5" customHeight="1" x14ac:dyDescent="0.2">
      <c r="B396" s="127" t="e">
        <f>B373</f>
        <v>#REF!</v>
      </c>
      <c r="C396" s="125" t="s">
        <v>76</v>
      </c>
      <c r="D396" s="127" t="e">
        <f>D373</f>
        <v>#REF!</v>
      </c>
      <c r="E396" s="125" t="s">
        <v>81</v>
      </c>
      <c r="F396" s="7"/>
      <c r="G396" s="7"/>
      <c r="H396" s="5"/>
      <c r="I396" s="10"/>
      <c r="J396" s="127" t="e">
        <f>J373</f>
        <v>#REF!</v>
      </c>
      <c r="K396" s="125" t="s">
        <v>77</v>
      </c>
      <c r="L396" s="5"/>
      <c r="M396" s="5"/>
      <c r="N396" s="127" t="e">
        <f>N373</f>
        <v>#REF!</v>
      </c>
      <c r="O396" s="125" t="s">
        <v>132</v>
      </c>
      <c r="P396" s="126"/>
      <c r="Q396" s="126"/>
      <c r="R396" s="9"/>
      <c r="S396" s="127" t="e">
        <f>S373</f>
        <v>#REF!</v>
      </c>
      <c r="T396" s="259" t="s">
        <v>133</v>
      </c>
      <c r="U396" s="259"/>
      <c r="V396" s="259"/>
      <c r="W396" s="13"/>
      <c r="X396" s="6"/>
    </row>
    <row r="397" spans="1:24" ht="4.5" customHeight="1" thickBot="1" x14ac:dyDescent="0.25">
      <c r="B397" s="8"/>
      <c r="C397" s="7"/>
      <c r="D397" s="8"/>
      <c r="E397" s="7"/>
      <c r="F397" s="7"/>
      <c r="G397" s="7"/>
      <c r="H397" s="5"/>
      <c r="I397" s="10"/>
      <c r="J397" s="8"/>
      <c r="K397" s="5"/>
      <c r="L397" s="5"/>
      <c r="M397" s="5"/>
      <c r="N397" s="7"/>
      <c r="O397" s="5"/>
      <c r="P397" s="8"/>
      <c r="Q397" s="8"/>
      <c r="R397" s="9"/>
      <c r="S397" s="9"/>
      <c r="T397" s="7"/>
      <c r="U397" s="8"/>
      <c r="V397" s="9"/>
      <c r="W397" s="9"/>
      <c r="X397" s="6"/>
    </row>
    <row r="398" spans="1:24" ht="27" customHeight="1" x14ac:dyDescent="0.25">
      <c r="B398" s="260" t="s">
        <v>17</v>
      </c>
      <c r="C398" s="261"/>
      <c r="D398" s="261"/>
      <c r="E398" s="261"/>
      <c r="F398" s="262" t="s">
        <v>134</v>
      </c>
      <c r="G398" s="262"/>
      <c r="H398" s="262"/>
      <c r="I398" s="262" t="s">
        <v>12</v>
      </c>
      <c r="J398" s="262"/>
      <c r="K398" s="262"/>
      <c r="L398" s="262" t="s">
        <v>105</v>
      </c>
      <c r="M398" s="236" t="s">
        <v>135</v>
      </c>
      <c r="N398" s="236"/>
      <c r="O398" s="236"/>
      <c r="P398" s="236"/>
      <c r="Q398" s="236"/>
      <c r="R398" s="236" t="s">
        <v>101</v>
      </c>
      <c r="S398" s="236"/>
      <c r="T398" s="236"/>
      <c r="U398" s="236"/>
      <c r="V398" s="237"/>
      <c r="W398" s="14"/>
      <c r="X398" s="3"/>
    </row>
    <row r="399" spans="1:24" ht="27.75" customHeight="1" x14ac:dyDescent="0.2">
      <c r="B399" s="240">
        <f>EDATE(B376,12)</f>
        <v>45658</v>
      </c>
      <c r="C399" s="241"/>
      <c r="D399" s="241"/>
      <c r="E399" s="242"/>
      <c r="F399" s="263"/>
      <c r="G399" s="263"/>
      <c r="H399" s="263"/>
      <c r="I399" s="263"/>
      <c r="J399" s="263"/>
      <c r="K399" s="263"/>
      <c r="L399" s="263"/>
      <c r="M399" s="238"/>
      <c r="N399" s="238"/>
      <c r="O399" s="238"/>
      <c r="P399" s="238"/>
      <c r="Q399" s="238"/>
      <c r="R399" s="238"/>
      <c r="S399" s="238"/>
      <c r="T399" s="238"/>
      <c r="U399" s="238"/>
      <c r="V399" s="239"/>
      <c r="W399" s="14"/>
      <c r="X399" s="3"/>
    </row>
    <row r="400" spans="1:24" ht="16.5" customHeight="1" x14ac:dyDescent="0.2">
      <c r="A400" s="34">
        <f>EDATE(B399,-4)</f>
        <v>45536</v>
      </c>
      <c r="B400" s="243" t="str">
        <f>PROPER(TEXT(A400, "mmmm"))</f>
        <v>Septiembre</v>
      </c>
      <c r="C400" s="244"/>
      <c r="D400" s="244"/>
      <c r="E400" s="244"/>
      <c r="F400" s="281" t="str">
        <f>IFERROR(IF(VLOOKUP($X370&amp;"-"&amp;TEXT($A400,"mmm-aaaa"),Informes!$A:$P,COLUMN(Informes!H$1),FALSE),"þ","¨"),"¨")</f>
        <v>¨</v>
      </c>
      <c r="G400" s="281"/>
      <c r="H400" s="281"/>
      <c r="I400" s="248" t="str">
        <f>IFERROR(IF(ISBLANK(
VLOOKUP($X393&amp;"-"&amp;TEXT($A400,"mmm-aaaa"),Informes!$A:$P,COLUMN(Informes!I$1),FALSE)), "",
VLOOKUP($X393&amp;"-"&amp;TEXT($A400,"mmm-aaaa"),Informes!$A:$P,COLUMN(Informes!I$1),FALSE)), "")</f>
        <v/>
      </c>
      <c r="J400" s="248"/>
      <c r="K400" s="248"/>
      <c r="L400" s="173" t="str">
        <f>IFERROR(IF($X400=$L$7,"þ","¨"),"¨")</f>
        <v>¨</v>
      </c>
      <c r="M400" s="248" t="str">
        <f>IFERROR(IF(OR($X400=$L$7,$X400=$K$5,$X400=$O$5,$X400=$T$5),IF(ISBLANK(
VLOOKUP($X370&amp;"-"&amp;TEXT($A400,"mmm-aaaa"),Informes!$A:$P,COLUMN(Informes!J$1),FALSE)), "",
VLOOKUP($X370&amp;"-"&amp;TEXT($A400,"mmm-aaaa"),Informes!$A:$P,COLUMN(Informes!J$1),FALSE)), ""), "")</f>
        <v/>
      </c>
      <c r="N400" s="248"/>
      <c r="O400" s="248"/>
      <c r="P400" s="248"/>
      <c r="Q400" s="248"/>
      <c r="R400" s="284" t="str">
        <f t="shared" ref="R400:R411" si="76">IF(W400=0, "", W400)</f>
        <v/>
      </c>
      <c r="S400" s="284"/>
      <c r="T400" s="284"/>
      <c r="U400" s="284"/>
      <c r="V400" s="285"/>
      <c r="W400" s="4" t="str">
        <f>IFERROR(VLOOKUP($X393&amp;"-"&amp;TEXT($A400,"mmm-aaaa"),Informes!$A:$P,COLUMN(Informes!K$1),FALSE), "")</f>
        <v/>
      </c>
      <c r="X400" s="34" t="str">
        <f>IFERROR(VLOOKUP($X370&amp;"-"&amp;TEXT($A400,"mmm-aaaa"),Informes!$A:$P,COLUMN(Informes!C$1),FALSE), "")</f>
        <v/>
      </c>
    </row>
    <row r="401" spans="1:24" ht="16.5" customHeight="1" x14ac:dyDescent="0.2">
      <c r="A401" s="34">
        <f>EDATE(A400,1)</f>
        <v>45566</v>
      </c>
      <c r="B401" s="243" t="str">
        <f t="shared" ref="B401:B411" si="77">PROPER(TEXT(A401, "mmmm"))</f>
        <v>Octubre</v>
      </c>
      <c r="C401" s="244"/>
      <c r="D401" s="244"/>
      <c r="E401" s="244"/>
      <c r="F401" s="281" t="str">
        <f>IFERROR(IF(VLOOKUP($X370&amp;"-"&amp;TEXT($A401,"mmm-aaaa"),Informes!$A:$P,COLUMN(Informes!H$1),FALSE),"þ","¨"),"¨")</f>
        <v>¨</v>
      </c>
      <c r="G401" s="281"/>
      <c r="H401" s="281"/>
      <c r="I401" s="248" t="str">
        <f>IFERROR(IF(ISBLANK(
VLOOKUP($X393&amp;"-"&amp;TEXT($A401,"mmm-aaaa"),Informes!$A:$P,COLUMN(Informes!I$1),FALSE)), "",
VLOOKUP($X393&amp;"-"&amp;TEXT($A401,"mmm-aaaa"),Informes!$A:$P,COLUMN(Informes!I$1),FALSE)), "")</f>
        <v/>
      </c>
      <c r="J401" s="248"/>
      <c r="K401" s="248"/>
      <c r="L401" s="173" t="str">
        <f t="shared" ref="L401:L411" si="78">IFERROR(IF($X401=$L$7,"þ","¨"),"¨")</f>
        <v>¨</v>
      </c>
      <c r="M401" s="248" t="str">
        <f>IFERROR(IF(OR($X401=$L$7,$X401=$K$5,$X401=$O$5,$X401=$T$5),IF(ISBLANK(
VLOOKUP($X370&amp;"-"&amp;TEXT($A401,"mmm-aaaa"),Informes!$A:$P,COLUMN(Informes!J$1),FALSE)), "",
VLOOKUP($X370&amp;"-"&amp;TEXT($A401,"mmm-aaaa"),Informes!$A:$P,COLUMN(Informes!J$1),FALSE)), ""), "")</f>
        <v/>
      </c>
      <c r="N401" s="248"/>
      <c r="O401" s="248"/>
      <c r="P401" s="248"/>
      <c r="Q401" s="248"/>
      <c r="R401" s="284" t="str">
        <f t="shared" si="76"/>
        <v/>
      </c>
      <c r="S401" s="284"/>
      <c r="T401" s="284"/>
      <c r="U401" s="284"/>
      <c r="V401" s="285"/>
      <c r="W401" s="4" t="str">
        <f>IFERROR(VLOOKUP($X393&amp;"-"&amp;TEXT($A401,"mmm-aaaa"),Informes!$A:$P,COLUMN(Informes!K$1),FALSE), "")</f>
        <v/>
      </c>
      <c r="X401" s="34" t="str">
        <f>IFERROR(VLOOKUP($X370&amp;"-"&amp;TEXT($A401,"mmm-aaaa"),Informes!$A:$P,COLUMN(Informes!C$1),FALSE), "")</f>
        <v/>
      </c>
    </row>
    <row r="402" spans="1:24" ht="16.5" customHeight="1" x14ac:dyDescent="0.2">
      <c r="A402" s="34">
        <f t="shared" ref="A402:A411" si="79">EDATE(A401,1)</f>
        <v>45597</v>
      </c>
      <c r="B402" s="243" t="str">
        <f t="shared" si="77"/>
        <v>Noviembre</v>
      </c>
      <c r="C402" s="244"/>
      <c r="D402" s="244"/>
      <c r="E402" s="244"/>
      <c r="F402" s="281" t="str">
        <f>IFERROR(IF(VLOOKUP($X370&amp;"-"&amp;TEXT($A402,"mmm-aaaa"),Informes!$A:$P,COLUMN(Informes!H$1),FALSE),"þ","¨"),"¨")</f>
        <v>¨</v>
      </c>
      <c r="G402" s="281"/>
      <c r="H402" s="281"/>
      <c r="I402" s="248" t="str">
        <f>IFERROR(IF(ISBLANK(
VLOOKUP($X393&amp;"-"&amp;TEXT($A402,"mmm-aaaa"),Informes!$A:$P,COLUMN(Informes!I$1),FALSE)), "",
VLOOKUP($X393&amp;"-"&amp;TEXT($A402,"mmm-aaaa"),Informes!$A:$P,COLUMN(Informes!I$1),FALSE)), "")</f>
        <v/>
      </c>
      <c r="J402" s="248"/>
      <c r="K402" s="248"/>
      <c r="L402" s="173" t="str">
        <f t="shared" si="78"/>
        <v>¨</v>
      </c>
      <c r="M402" s="248" t="str">
        <f>IFERROR(IF(OR($X402=$L$7,$X402=$K$5,$X402=$O$5,$X402=$T$5),IF(ISBLANK(
VLOOKUP($X370&amp;"-"&amp;TEXT($A402,"mmm-aaaa"),Informes!$A:$P,COLUMN(Informes!J$1),FALSE)), "",
VLOOKUP($X370&amp;"-"&amp;TEXT($A402,"mmm-aaaa"),Informes!$A:$P,COLUMN(Informes!J$1),FALSE)), ""), "")</f>
        <v/>
      </c>
      <c r="N402" s="248"/>
      <c r="O402" s="248"/>
      <c r="P402" s="248"/>
      <c r="Q402" s="248"/>
      <c r="R402" s="284" t="str">
        <f t="shared" si="76"/>
        <v/>
      </c>
      <c r="S402" s="284"/>
      <c r="T402" s="284"/>
      <c r="U402" s="284"/>
      <c r="V402" s="285"/>
      <c r="W402" s="4" t="str">
        <f>IFERROR(VLOOKUP($X393&amp;"-"&amp;TEXT($A402,"mmm-aaaa"),Informes!$A:$P,COLUMN(Informes!K$1),FALSE), "")</f>
        <v/>
      </c>
      <c r="X402" s="34" t="str">
        <f>IFERROR(VLOOKUP($X370&amp;"-"&amp;TEXT($A402,"mmm-aaaa"),Informes!$A:$P,COLUMN(Informes!C$1),FALSE), "")</f>
        <v/>
      </c>
    </row>
    <row r="403" spans="1:24" ht="16.5" customHeight="1" x14ac:dyDescent="0.2">
      <c r="A403" s="34">
        <f t="shared" si="79"/>
        <v>45627</v>
      </c>
      <c r="B403" s="243" t="str">
        <f t="shared" si="77"/>
        <v>Diciembre</v>
      </c>
      <c r="C403" s="244"/>
      <c r="D403" s="244"/>
      <c r="E403" s="244"/>
      <c r="F403" s="281" t="str">
        <f>IFERROR(IF(VLOOKUP($X370&amp;"-"&amp;TEXT($A403,"mmm-aaaa"),Informes!$A:$P,COLUMN(Informes!H$1),FALSE),"þ","¨"),"¨")</f>
        <v>¨</v>
      </c>
      <c r="G403" s="281"/>
      <c r="H403" s="281"/>
      <c r="I403" s="248" t="str">
        <f>IFERROR(IF(ISBLANK(
VLOOKUP($X393&amp;"-"&amp;TEXT($A403,"mmm-aaaa"),Informes!$A:$P,COLUMN(Informes!I$1),FALSE)), "",
VLOOKUP($X393&amp;"-"&amp;TEXT($A403,"mmm-aaaa"),Informes!$A:$P,COLUMN(Informes!I$1),FALSE)), "")</f>
        <v/>
      </c>
      <c r="J403" s="248"/>
      <c r="K403" s="248"/>
      <c r="L403" s="173" t="str">
        <f t="shared" si="78"/>
        <v>¨</v>
      </c>
      <c r="M403" s="248" t="str">
        <f>IFERROR(IF(OR($X403=$L$7,$X403=$K$5,$X403=$O$5,$X403=$T$5),IF(ISBLANK(
VLOOKUP($X370&amp;"-"&amp;TEXT($A403,"mmm-aaaa"),Informes!$A:$P,COLUMN(Informes!J$1),FALSE)), "",
VLOOKUP($X370&amp;"-"&amp;TEXT($A403,"mmm-aaaa"),Informes!$A:$P,COLUMN(Informes!J$1),FALSE)), ""), "")</f>
        <v/>
      </c>
      <c r="N403" s="248"/>
      <c r="O403" s="248"/>
      <c r="P403" s="248"/>
      <c r="Q403" s="248"/>
      <c r="R403" s="284" t="str">
        <f t="shared" si="76"/>
        <v/>
      </c>
      <c r="S403" s="284"/>
      <c r="T403" s="284"/>
      <c r="U403" s="284"/>
      <c r="V403" s="285"/>
      <c r="W403" s="4" t="str">
        <f>IFERROR(VLOOKUP($X393&amp;"-"&amp;TEXT($A403,"mmm-aaaa"),Informes!$A:$P,COLUMN(Informes!K$1),FALSE), "")</f>
        <v/>
      </c>
      <c r="X403" s="34" t="str">
        <f>IFERROR(VLOOKUP($X370&amp;"-"&amp;TEXT($A403,"mmm-aaaa"),Informes!$A:$P,COLUMN(Informes!C$1),FALSE), "")</f>
        <v/>
      </c>
    </row>
    <row r="404" spans="1:24" ht="16.5" customHeight="1" x14ac:dyDescent="0.2">
      <c r="A404" s="34">
        <f t="shared" si="79"/>
        <v>45658</v>
      </c>
      <c r="B404" s="243" t="str">
        <f t="shared" si="77"/>
        <v>Enero</v>
      </c>
      <c r="C404" s="244"/>
      <c r="D404" s="244"/>
      <c r="E404" s="244"/>
      <c r="F404" s="281" t="str">
        <f>IFERROR(IF(VLOOKUP($X370&amp;"-"&amp;TEXT($A404,"mmm-aaaa"),Informes!$A:$P,COLUMN(Informes!H$1),FALSE),"þ","¨"),"¨")</f>
        <v>¨</v>
      </c>
      <c r="G404" s="281"/>
      <c r="H404" s="281"/>
      <c r="I404" s="248" t="str">
        <f>IFERROR(IF(ISBLANK(
VLOOKUP($X393&amp;"-"&amp;TEXT($A404,"mmm-aaaa"),Informes!$A:$P,COLUMN(Informes!I$1),FALSE)), "",
VLOOKUP($X393&amp;"-"&amp;TEXT($A404,"mmm-aaaa"),Informes!$A:$P,COLUMN(Informes!I$1),FALSE)), "")</f>
        <v/>
      </c>
      <c r="J404" s="248"/>
      <c r="K404" s="248"/>
      <c r="L404" s="173" t="str">
        <f t="shared" si="78"/>
        <v>¨</v>
      </c>
      <c r="M404" s="248" t="str">
        <f>IFERROR(IF(OR($X404=$L$7,$X404=$K$5,$X404=$O$5,$X404=$T$5),IF(ISBLANK(
VLOOKUP($X370&amp;"-"&amp;TEXT($A404,"mmm-aaaa"),Informes!$A:$P,COLUMN(Informes!J$1),FALSE)), "",
VLOOKUP($X370&amp;"-"&amp;TEXT($A404,"mmm-aaaa"),Informes!$A:$P,COLUMN(Informes!J$1),FALSE)), ""), "")</f>
        <v/>
      </c>
      <c r="N404" s="248"/>
      <c r="O404" s="248"/>
      <c r="P404" s="248"/>
      <c r="Q404" s="248"/>
      <c r="R404" s="284" t="str">
        <f t="shared" si="76"/>
        <v/>
      </c>
      <c r="S404" s="284"/>
      <c r="T404" s="284"/>
      <c r="U404" s="284"/>
      <c r="V404" s="285"/>
      <c r="W404" s="4" t="str">
        <f>IFERROR(VLOOKUP($X393&amp;"-"&amp;TEXT($A404,"mmm-aaaa"),Informes!$A:$P,COLUMN(Informes!K$1),FALSE), "")</f>
        <v/>
      </c>
      <c r="X404" s="34" t="str">
        <f>IFERROR(VLOOKUP($X370&amp;"-"&amp;TEXT($A404,"mmm-aaaa"),Informes!$A:$P,COLUMN(Informes!C$1),FALSE), "")</f>
        <v/>
      </c>
    </row>
    <row r="405" spans="1:24" ht="16.5" customHeight="1" x14ac:dyDescent="0.2">
      <c r="A405" s="34">
        <f t="shared" si="79"/>
        <v>45689</v>
      </c>
      <c r="B405" s="243" t="str">
        <f t="shared" si="77"/>
        <v>Febrero</v>
      </c>
      <c r="C405" s="244"/>
      <c r="D405" s="244"/>
      <c r="E405" s="244"/>
      <c r="F405" s="281" t="str">
        <f>IFERROR(IF(VLOOKUP($X370&amp;"-"&amp;TEXT($A405,"mmm-aaaa"),Informes!$A:$P,COLUMN(Informes!H$1),FALSE),"þ","¨"),"¨")</f>
        <v>¨</v>
      </c>
      <c r="G405" s="281"/>
      <c r="H405" s="281"/>
      <c r="I405" s="248" t="str">
        <f>IFERROR(IF(ISBLANK(
VLOOKUP($X393&amp;"-"&amp;TEXT($A405,"mmm-aaaa"),Informes!$A:$P,COLUMN(Informes!I$1),FALSE)), "",
VLOOKUP($X393&amp;"-"&amp;TEXT($A405,"mmm-aaaa"),Informes!$A:$P,COLUMN(Informes!I$1),FALSE)), "")</f>
        <v/>
      </c>
      <c r="J405" s="248"/>
      <c r="K405" s="248"/>
      <c r="L405" s="173" t="str">
        <f t="shared" si="78"/>
        <v>¨</v>
      </c>
      <c r="M405" s="248" t="str">
        <f>IFERROR(IF(OR($X405=$L$7,$X405=$K$5,$X405=$O$5,$X405=$T$5),IF(ISBLANK(
VLOOKUP($X370&amp;"-"&amp;TEXT($A405,"mmm-aaaa"),Informes!$A:$P,COLUMN(Informes!J$1),FALSE)), "",
VLOOKUP($X370&amp;"-"&amp;TEXT($A405,"mmm-aaaa"),Informes!$A:$P,COLUMN(Informes!J$1),FALSE)), ""), "")</f>
        <v/>
      </c>
      <c r="N405" s="248"/>
      <c r="O405" s="248"/>
      <c r="P405" s="248"/>
      <c r="Q405" s="248"/>
      <c r="R405" s="284" t="str">
        <f t="shared" si="76"/>
        <v/>
      </c>
      <c r="S405" s="284"/>
      <c r="T405" s="284"/>
      <c r="U405" s="284"/>
      <c r="V405" s="285"/>
      <c r="W405" s="4" t="str">
        <f>IFERROR(VLOOKUP($X393&amp;"-"&amp;TEXT($A405,"mmm-aaaa"),Informes!$A:$P,COLUMN(Informes!K$1),FALSE), "")</f>
        <v/>
      </c>
      <c r="X405" s="34" t="str">
        <f>IFERROR(VLOOKUP($X370&amp;"-"&amp;TEXT($A405,"mmm-aaaa"),Informes!$A:$P,COLUMN(Informes!C$1),FALSE), "")</f>
        <v/>
      </c>
    </row>
    <row r="406" spans="1:24" ht="16.5" customHeight="1" x14ac:dyDescent="0.2">
      <c r="A406" s="34">
        <f t="shared" si="79"/>
        <v>45717</v>
      </c>
      <c r="B406" s="243" t="str">
        <f t="shared" si="77"/>
        <v>Marzo</v>
      </c>
      <c r="C406" s="244"/>
      <c r="D406" s="244"/>
      <c r="E406" s="244"/>
      <c r="F406" s="281" t="str">
        <f>IFERROR(IF(VLOOKUP($X370&amp;"-"&amp;TEXT($A406,"mmm-aaaa"),Informes!$A:$P,COLUMN(Informes!H$1),FALSE),"þ","¨"),"¨")</f>
        <v>¨</v>
      </c>
      <c r="G406" s="281"/>
      <c r="H406" s="281"/>
      <c r="I406" s="248" t="str">
        <f>IFERROR(IF(ISBLANK(
VLOOKUP($X393&amp;"-"&amp;TEXT($A406,"mmm-aaaa"),Informes!$A:$P,COLUMN(Informes!I$1),FALSE)), "",
VLOOKUP($X393&amp;"-"&amp;TEXT($A406,"mmm-aaaa"),Informes!$A:$P,COLUMN(Informes!I$1),FALSE)), "")</f>
        <v/>
      </c>
      <c r="J406" s="248"/>
      <c r="K406" s="248"/>
      <c r="L406" s="173" t="str">
        <f t="shared" si="78"/>
        <v>¨</v>
      </c>
      <c r="M406" s="248" t="str">
        <f>IFERROR(IF(OR($X406=$L$7,$X406=$K$5,$X406=$O$5,$X406=$T$5),IF(ISBLANK(
VLOOKUP($X370&amp;"-"&amp;TEXT($A406,"mmm-aaaa"),Informes!$A:$P,COLUMN(Informes!J$1),FALSE)), "",
VLOOKUP($X370&amp;"-"&amp;TEXT($A406,"mmm-aaaa"),Informes!$A:$P,COLUMN(Informes!J$1),FALSE)), ""), "")</f>
        <v/>
      </c>
      <c r="N406" s="248"/>
      <c r="O406" s="248"/>
      <c r="P406" s="248"/>
      <c r="Q406" s="248"/>
      <c r="R406" s="284" t="str">
        <f t="shared" si="76"/>
        <v/>
      </c>
      <c r="S406" s="284"/>
      <c r="T406" s="284"/>
      <c r="U406" s="284"/>
      <c r="V406" s="285"/>
      <c r="W406" s="4" t="str">
        <f>IFERROR(VLOOKUP($X393&amp;"-"&amp;TEXT($A406,"mmm-aaaa"),Informes!$A:$P,COLUMN(Informes!K$1),FALSE), "")</f>
        <v/>
      </c>
      <c r="X406" s="34" t="str">
        <f>IFERROR(VLOOKUP($X370&amp;"-"&amp;TEXT($A406,"mmm-aaaa"),Informes!$A:$P,COLUMN(Informes!C$1),FALSE), "")</f>
        <v/>
      </c>
    </row>
    <row r="407" spans="1:24" ht="16.5" customHeight="1" x14ac:dyDescent="0.2">
      <c r="A407" s="34">
        <f t="shared" si="79"/>
        <v>45748</v>
      </c>
      <c r="B407" s="243" t="str">
        <f t="shared" si="77"/>
        <v>Abril</v>
      </c>
      <c r="C407" s="244"/>
      <c r="D407" s="244"/>
      <c r="E407" s="244"/>
      <c r="F407" s="281" t="str">
        <f>IFERROR(IF(VLOOKUP($X370&amp;"-"&amp;TEXT($A407,"mmm-aaaa"),Informes!$A:$P,COLUMN(Informes!H$1),FALSE),"þ","¨"),"¨")</f>
        <v>¨</v>
      </c>
      <c r="G407" s="281"/>
      <c r="H407" s="281"/>
      <c r="I407" s="248" t="str">
        <f>IFERROR(IF(ISBLANK(
VLOOKUP($X393&amp;"-"&amp;TEXT($A407,"mmm-aaaa"),Informes!$A:$P,COLUMN(Informes!I$1),FALSE)), "",
VLOOKUP($X393&amp;"-"&amp;TEXT($A407,"mmm-aaaa"),Informes!$A:$P,COLUMN(Informes!I$1),FALSE)), "")</f>
        <v/>
      </c>
      <c r="J407" s="248"/>
      <c r="K407" s="248"/>
      <c r="L407" s="173" t="str">
        <f t="shared" si="78"/>
        <v>¨</v>
      </c>
      <c r="M407" s="248" t="str">
        <f>IFERROR(IF(OR($X407=$L$7,$X407=$K$5,$X407=$O$5,$X407=$T$5),IF(ISBLANK(
VLOOKUP($X370&amp;"-"&amp;TEXT($A407,"mmm-aaaa"),Informes!$A:$P,COLUMN(Informes!J$1),FALSE)), "",
VLOOKUP($X370&amp;"-"&amp;TEXT($A407,"mmm-aaaa"),Informes!$A:$P,COLUMN(Informes!J$1),FALSE)), ""), "")</f>
        <v/>
      </c>
      <c r="N407" s="248"/>
      <c r="O407" s="248"/>
      <c r="P407" s="248"/>
      <c r="Q407" s="248"/>
      <c r="R407" s="284" t="str">
        <f t="shared" si="76"/>
        <v/>
      </c>
      <c r="S407" s="284"/>
      <c r="T407" s="284"/>
      <c r="U407" s="284"/>
      <c r="V407" s="285"/>
      <c r="W407" s="4" t="str">
        <f>IFERROR(VLOOKUP($X393&amp;"-"&amp;TEXT($A407,"mmm-aaaa"),Informes!$A:$P,COLUMN(Informes!K$1),FALSE), "")</f>
        <v/>
      </c>
      <c r="X407" s="34" t="str">
        <f>IFERROR(VLOOKUP($X370&amp;"-"&amp;TEXT($A407,"mmm-aaaa"),Informes!$A:$P,COLUMN(Informes!C$1),FALSE), "")</f>
        <v/>
      </c>
    </row>
    <row r="408" spans="1:24" ht="16.5" customHeight="1" x14ac:dyDescent="0.2">
      <c r="A408" s="34">
        <f t="shared" si="79"/>
        <v>45778</v>
      </c>
      <c r="B408" s="243" t="str">
        <f t="shared" si="77"/>
        <v>Mayo</v>
      </c>
      <c r="C408" s="244"/>
      <c r="D408" s="244"/>
      <c r="E408" s="244"/>
      <c r="F408" s="281" t="str">
        <f>IFERROR(IF(VLOOKUP($X370&amp;"-"&amp;TEXT($A408,"mmm-aaaa"),Informes!$A:$P,COLUMN(Informes!H$1),FALSE),"þ","¨"),"¨")</f>
        <v>¨</v>
      </c>
      <c r="G408" s="281"/>
      <c r="H408" s="281"/>
      <c r="I408" s="248" t="str">
        <f>IFERROR(IF(ISBLANK(
VLOOKUP($X393&amp;"-"&amp;TEXT($A408,"mmm-aaaa"),Informes!$A:$P,COLUMN(Informes!I$1),FALSE)), "",
VLOOKUP($X393&amp;"-"&amp;TEXT($A408,"mmm-aaaa"),Informes!$A:$P,COLUMN(Informes!I$1),FALSE)), "")</f>
        <v/>
      </c>
      <c r="J408" s="248"/>
      <c r="K408" s="248"/>
      <c r="L408" s="173" t="str">
        <f t="shared" si="78"/>
        <v>¨</v>
      </c>
      <c r="M408" s="248" t="str">
        <f>IFERROR(IF(OR($X408=$L$7,$X408=$K$5,$X408=$O$5,$X408=$T$5),IF(ISBLANK(
VLOOKUP($X370&amp;"-"&amp;TEXT($A408,"mmm-aaaa"),Informes!$A:$P,COLUMN(Informes!J$1),FALSE)), "",
VLOOKUP($X370&amp;"-"&amp;TEXT($A408,"mmm-aaaa"),Informes!$A:$P,COLUMN(Informes!J$1),FALSE)), ""), "")</f>
        <v/>
      </c>
      <c r="N408" s="248"/>
      <c r="O408" s="248"/>
      <c r="P408" s="248"/>
      <c r="Q408" s="248"/>
      <c r="R408" s="284" t="str">
        <f t="shared" si="76"/>
        <v/>
      </c>
      <c r="S408" s="284"/>
      <c r="T408" s="284"/>
      <c r="U408" s="284"/>
      <c r="V408" s="285"/>
      <c r="W408" s="4" t="str">
        <f>IFERROR(VLOOKUP($X393&amp;"-"&amp;TEXT($A408,"mmm-aaaa"),Informes!$A:$P,COLUMN(Informes!K$1),FALSE), "")</f>
        <v/>
      </c>
      <c r="X408" s="34" t="str">
        <f>IFERROR(VLOOKUP($X370&amp;"-"&amp;TEXT($A408,"mmm-aaaa"),Informes!$A:$P,COLUMN(Informes!C$1),FALSE), "")</f>
        <v/>
      </c>
    </row>
    <row r="409" spans="1:24" ht="16.5" customHeight="1" x14ac:dyDescent="0.2">
      <c r="A409" s="34">
        <f t="shared" si="79"/>
        <v>45809</v>
      </c>
      <c r="B409" s="243" t="str">
        <f t="shared" si="77"/>
        <v>Junio</v>
      </c>
      <c r="C409" s="244"/>
      <c r="D409" s="244"/>
      <c r="E409" s="244"/>
      <c r="F409" s="281" t="str">
        <f>IFERROR(IF(VLOOKUP($X370&amp;"-"&amp;TEXT($A409,"mmm-aaaa"),Informes!$A:$P,COLUMN(Informes!H$1),FALSE),"þ","¨"),"¨")</f>
        <v>¨</v>
      </c>
      <c r="G409" s="281"/>
      <c r="H409" s="281"/>
      <c r="I409" s="248" t="str">
        <f>IFERROR(IF(ISBLANK(
VLOOKUP($X393&amp;"-"&amp;TEXT($A409,"mmm-aaaa"),Informes!$A:$P,COLUMN(Informes!I$1),FALSE)), "",
VLOOKUP($X393&amp;"-"&amp;TEXT($A409,"mmm-aaaa"),Informes!$A:$P,COLUMN(Informes!I$1),FALSE)), "")</f>
        <v/>
      </c>
      <c r="J409" s="248"/>
      <c r="K409" s="248"/>
      <c r="L409" s="173" t="str">
        <f t="shared" si="78"/>
        <v>¨</v>
      </c>
      <c r="M409" s="248" t="str">
        <f>IFERROR(IF(OR($X409=$L$7,$X409=$K$5,$X409=$O$5,$X409=$T$5),IF(ISBLANK(
VLOOKUP($X370&amp;"-"&amp;TEXT($A409,"mmm-aaaa"),Informes!$A:$P,COLUMN(Informes!J$1),FALSE)), "",
VLOOKUP($X370&amp;"-"&amp;TEXT($A409,"mmm-aaaa"),Informes!$A:$P,COLUMN(Informes!J$1),FALSE)), ""), "")</f>
        <v/>
      </c>
      <c r="N409" s="248"/>
      <c r="O409" s="248"/>
      <c r="P409" s="248"/>
      <c r="Q409" s="248"/>
      <c r="R409" s="284" t="str">
        <f t="shared" si="76"/>
        <v/>
      </c>
      <c r="S409" s="284"/>
      <c r="T409" s="284"/>
      <c r="U409" s="284"/>
      <c r="V409" s="285"/>
      <c r="W409" s="4" t="str">
        <f>IFERROR(VLOOKUP($X393&amp;"-"&amp;TEXT($A409,"mmm-aaaa"),Informes!$A:$P,COLUMN(Informes!K$1),FALSE), "")</f>
        <v/>
      </c>
      <c r="X409" s="34" t="str">
        <f>IFERROR(VLOOKUP($X370&amp;"-"&amp;TEXT($A409,"mmm-aaaa"),Informes!$A:$P,COLUMN(Informes!C$1),FALSE), "")</f>
        <v/>
      </c>
    </row>
    <row r="410" spans="1:24" ht="16.5" customHeight="1" x14ac:dyDescent="0.2">
      <c r="A410" s="34">
        <f t="shared" si="79"/>
        <v>45839</v>
      </c>
      <c r="B410" s="243" t="str">
        <f t="shared" si="77"/>
        <v>Julio</v>
      </c>
      <c r="C410" s="244"/>
      <c r="D410" s="244"/>
      <c r="E410" s="244"/>
      <c r="F410" s="281" t="str">
        <f>IFERROR(IF(VLOOKUP($X370&amp;"-"&amp;TEXT($A410,"mmm-aaaa"),Informes!$A:$P,COLUMN(Informes!H$1),FALSE),"þ","¨"),"¨")</f>
        <v>¨</v>
      </c>
      <c r="G410" s="281"/>
      <c r="H410" s="281"/>
      <c r="I410" s="248" t="str">
        <f>IFERROR(IF(ISBLANK(
VLOOKUP($X393&amp;"-"&amp;TEXT($A410,"mmm-aaaa"),Informes!$A:$P,COLUMN(Informes!I$1),FALSE)), "",
VLOOKUP($X393&amp;"-"&amp;TEXT($A410,"mmm-aaaa"),Informes!$A:$P,COLUMN(Informes!I$1),FALSE)), "")</f>
        <v/>
      </c>
      <c r="J410" s="248"/>
      <c r="K410" s="248"/>
      <c r="L410" s="173" t="str">
        <f t="shared" si="78"/>
        <v>¨</v>
      </c>
      <c r="M410" s="248" t="str">
        <f>IFERROR(IF(OR($X410=$L$7,$X410=$K$5,$X410=$O$5,$X410=$T$5),IF(ISBLANK(
VLOOKUP($X370&amp;"-"&amp;TEXT($A410,"mmm-aaaa"),Informes!$A:$P,COLUMN(Informes!J$1),FALSE)), "",
VLOOKUP($X370&amp;"-"&amp;TEXT($A410,"mmm-aaaa"),Informes!$A:$P,COLUMN(Informes!J$1),FALSE)), ""), "")</f>
        <v/>
      </c>
      <c r="N410" s="248"/>
      <c r="O410" s="248"/>
      <c r="P410" s="248"/>
      <c r="Q410" s="248"/>
      <c r="R410" s="284" t="str">
        <f t="shared" si="76"/>
        <v/>
      </c>
      <c r="S410" s="284"/>
      <c r="T410" s="284"/>
      <c r="U410" s="284"/>
      <c r="V410" s="285"/>
      <c r="W410" s="4" t="str">
        <f>IFERROR(VLOOKUP($X393&amp;"-"&amp;TEXT($A410,"mmm-aaaa"),Informes!$A:$P,COLUMN(Informes!K$1),FALSE), "")</f>
        <v/>
      </c>
      <c r="X410" s="34" t="str">
        <f>IFERROR(VLOOKUP($X370&amp;"-"&amp;TEXT($A410,"mmm-aaaa"),Informes!$A:$P,COLUMN(Informes!C$1),FALSE), "")</f>
        <v/>
      </c>
    </row>
    <row r="411" spans="1:24" ht="16.5" customHeight="1" thickBot="1" x14ac:dyDescent="0.25">
      <c r="A411" s="34">
        <f t="shared" si="79"/>
        <v>45870</v>
      </c>
      <c r="B411" s="264" t="str">
        <f t="shared" si="77"/>
        <v>Agosto</v>
      </c>
      <c r="C411" s="265"/>
      <c r="D411" s="265"/>
      <c r="E411" s="265"/>
      <c r="F411" s="280" t="str">
        <f>IFERROR(IF(VLOOKUP($X370&amp;"-"&amp;TEXT($A411,"mmm-aaaa"),Informes!$A:$P,COLUMN(Informes!H$1),FALSE),"þ","¨"),"¨")</f>
        <v>¨</v>
      </c>
      <c r="G411" s="280"/>
      <c r="H411" s="280"/>
      <c r="I411" s="269" t="str">
        <f>IFERROR(IF(ISBLANK(
VLOOKUP($X393&amp;"-"&amp;TEXT($A411,"mmm-aaaa"),Informes!$A:$P,COLUMN(Informes!I$1),FALSE)), "",
VLOOKUP($X393&amp;"-"&amp;TEXT($A411,"mmm-aaaa"),Informes!$A:$P,COLUMN(Informes!I$1),FALSE)), "")</f>
        <v/>
      </c>
      <c r="J411" s="269"/>
      <c r="K411" s="269"/>
      <c r="L411" s="172" t="str">
        <f t="shared" si="78"/>
        <v>¨</v>
      </c>
      <c r="M411" s="269" t="str">
        <f>IFERROR(IF(OR($X411=$L$7,$X411=$K$5,$X411=$O$5,$X411=$T$5),IF(ISBLANK(
VLOOKUP($X370&amp;"-"&amp;TEXT($A411,"mmm-aaaa"),Informes!$A:$P,COLUMN(Informes!J$1),FALSE)), "",
VLOOKUP($X370&amp;"-"&amp;TEXT($A411,"mmm-aaaa"),Informes!$A:$P,COLUMN(Informes!J$1),FALSE)), ""), "")</f>
        <v/>
      </c>
      <c r="N411" s="269"/>
      <c r="O411" s="269"/>
      <c r="P411" s="269"/>
      <c r="Q411" s="269"/>
      <c r="R411" s="282" t="str">
        <f t="shared" si="76"/>
        <v/>
      </c>
      <c r="S411" s="282"/>
      <c r="T411" s="282"/>
      <c r="U411" s="282"/>
      <c r="V411" s="283"/>
      <c r="W411" s="4" t="str">
        <f>IFERROR(VLOOKUP($X393&amp;"-"&amp;TEXT($A411,"mmm-aaaa"),Informes!$A:$P,COLUMN(Informes!K$1),FALSE), "")</f>
        <v/>
      </c>
      <c r="X411" s="34" t="str">
        <f>IFERROR(VLOOKUP($X370&amp;"-"&amp;TEXT($A411,"mmm-aaaa"),Informes!$A:$P,COLUMN(Informes!C$1),FALSE), "")</f>
        <v/>
      </c>
    </row>
    <row r="412" spans="1:24" ht="16.5" customHeight="1" thickBot="1" x14ac:dyDescent="0.3">
      <c r="D412" s="124"/>
      <c r="E412" s="124"/>
      <c r="F412" s="129"/>
      <c r="G412" s="124" t="str">
        <f>IF(SUM(F400:F411)=0,"",SUM(F400:F411))</f>
        <v/>
      </c>
      <c r="H412" s="124"/>
      <c r="I412" s="124"/>
      <c r="J412" s="130"/>
      <c r="K412" s="124"/>
      <c r="L412" s="131" t="s">
        <v>107</v>
      </c>
      <c r="M412" s="272" t="str">
        <f>IF(SUM(M400:M411)=0,"",SUM(M400:M411))</f>
        <v/>
      </c>
      <c r="N412" s="273"/>
      <c r="O412" s="273"/>
      <c r="P412" s="273"/>
      <c r="Q412" s="274"/>
      <c r="R412" s="275"/>
      <c r="S412" s="276"/>
      <c r="T412" s="276"/>
      <c r="U412" s="276"/>
      <c r="V412" s="277"/>
      <c r="W412" s="4"/>
      <c r="X412" s="4"/>
    </row>
    <row r="413" spans="1:24" ht="16.5" customHeight="1" x14ac:dyDescent="0.2">
      <c r="W413" s="4"/>
      <c r="X413" s="4"/>
    </row>
    <row r="414" spans="1:24" ht="279.75" customHeight="1" x14ac:dyDescent="0.15">
      <c r="B414" s="11"/>
      <c r="C414" s="132" t="s">
        <v>136</v>
      </c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 spans="1:24" ht="24" customHeight="1" x14ac:dyDescent="0.2">
      <c r="A415" s="35">
        <f>A369+1</f>
        <v>10</v>
      </c>
      <c r="B415" s="256" t="s">
        <v>127</v>
      </c>
      <c r="C415" s="256"/>
      <c r="D415" s="256"/>
      <c r="E415" s="256"/>
      <c r="F415" s="256"/>
      <c r="G415" s="256"/>
      <c r="H415" s="256"/>
      <c r="I415" s="256"/>
      <c r="J415" s="256"/>
      <c r="K415" s="256"/>
      <c r="L415" s="256"/>
      <c r="M415" s="256"/>
      <c r="N415" s="256"/>
      <c r="O415" s="256"/>
      <c r="P415" s="256"/>
      <c r="Q415" s="256"/>
      <c r="R415" s="256"/>
      <c r="S415" s="256"/>
      <c r="T415" s="256"/>
      <c r="U415" s="256"/>
      <c r="V415" s="256"/>
      <c r="X415" s="2"/>
    </row>
    <row r="416" spans="1:24" ht="17.25" customHeight="1" x14ac:dyDescent="0.2">
      <c r="A416" s="35"/>
      <c r="B416" s="120" t="s">
        <v>128</v>
      </c>
      <c r="D416" s="123" t="e">
        <f>IF(A415=0,0,INDEX(TblPublicadores[Nombre completo],A415))</f>
        <v>#REF!</v>
      </c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5"/>
      <c r="X416" s="154" t="e">
        <f>IF(A415=0,0,INDEX(TblPublicadores[Nombre],A415))</f>
        <v>#REF!</v>
      </c>
    </row>
    <row r="417" spans="1:24" ht="17.25" customHeight="1" x14ac:dyDescent="0.2">
      <c r="B417" s="120" t="s">
        <v>129</v>
      </c>
      <c r="D417" s="121"/>
      <c r="E417" s="121"/>
      <c r="F417" s="7"/>
      <c r="G417" s="7"/>
      <c r="H417" s="257" t="e">
        <f>IF(A415=0,"",INDEX(TblPublicadores[Fecha de nacimiento],A415))</f>
        <v>#REF!</v>
      </c>
      <c r="I417" s="257"/>
      <c r="J417" s="257"/>
      <c r="K417" s="257"/>
      <c r="L417" s="257"/>
      <c r="M417" s="257"/>
      <c r="N417" s="257"/>
      <c r="O417" s="257"/>
      <c r="P417" s="128" t="e">
        <f>IF(INDEX(TblPublicadores[Sexo],A415)=Q417,"þ","¨")</f>
        <v>#REF!</v>
      </c>
      <c r="Q417" s="120" t="s">
        <v>75</v>
      </c>
      <c r="S417" s="12"/>
      <c r="T417" s="13"/>
      <c r="U417" s="128" t="e">
        <f>IF(INDEX(TblPublicadores[Sexo],A415)=V417,"þ","¨")</f>
        <v>#REF!</v>
      </c>
      <c r="V417" s="120" t="s">
        <v>79</v>
      </c>
      <c r="W417" s="12"/>
      <c r="X417" s="6"/>
    </row>
    <row r="418" spans="1:24" ht="17.25" customHeight="1" x14ac:dyDescent="0.2">
      <c r="B418" s="120" t="s">
        <v>130</v>
      </c>
      <c r="D418" s="122"/>
      <c r="E418" s="122"/>
      <c r="F418" s="7"/>
      <c r="G418" s="258" t="e">
        <f>IF(A415=0,"",IF(INDEX(TblPublicadores[Fecha de bautismo],A415)="", "",INDEX(TblPublicadores[Fecha de bautismo],A415)))</f>
        <v>#REF!</v>
      </c>
      <c r="H418" s="258"/>
      <c r="I418" s="258"/>
      <c r="J418" s="258"/>
      <c r="K418" s="258"/>
      <c r="L418" s="258"/>
      <c r="M418" s="258"/>
      <c r="N418" s="258"/>
      <c r="O418" s="258"/>
      <c r="P418" s="128" t="s">
        <v>137</v>
      </c>
      <c r="Q418" s="120" t="s">
        <v>131</v>
      </c>
      <c r="S418" s="12"/>
      <c r="T418" s="12"/>
      <c r="U418" s="128" t="s">
        <v>138</v>
      </c>
      <c r="V418" s="120" t="s">
        <v>61</v>
      </c>
      <c r="W418" s="12"/>
      <c r="X418" s="6"/>
    </row>
    <row r="419" spans="1:24" ht="28.5" customHeight="1" x14ac:dyDescent="0.2">
      <c r="B419" s="127" t="e">
        <f>IF(INDEX(TblPublicadores[Privilegio],A415)=C419,"þ","¨")</f>
        <v>#REF!</v>
      </c>
      <c r="C419" s="125" t="s">
        <v>76</v>
      </c>
      <c r="D419" s="127" t="e">
        <f>IF(INDEX(TblPublicadores[Privilegio],A415)=E419,"þ","¨")</f>
        <v>#REF!</v>
      </c>
      <c r="E419" s="125" t="s">
        <v>81</v>
      </c>
      <c r="F419" s="7"/>
      <c r="G419" s="7"/>
      <c r="H419" s="5"/>
      <c r="I419" s="10"/>
      <c r="J419" s="127" t="e">
        <f>IF(INDEX(TblPublicadores[Tipo Publicador],A415)=K419,"þ","¨")</f>
        <v>#REF!</v>
      </c>
      <c r="K419" s="125" t="s">
        <v>77</v>
      </c>
      <c r="L419" s="5"/>
      <c r="M419" s="5"/>
      <c r="N419" s="127" t="e">
        <f>IF(INDEX(TblPublicadores[Tipo Publicador],A415)=O419,"þ","¨")</f>
        <v>#REF!</v>
      </c>
      <c r="O419" s="125" t="s">
        <v>132</v>
      </c>
      <c r="P419" s="126"/>
      <c r="Q419" s="126"/>
      <c r="R419" s="9"/>
      <c r="S419" s="127" t="e">
        <f>IF(INDEX(TblPublicadores[Tipo Publicador],A415)=T419,"þ","¨")</f>
        <v>#REF!</v>
      </c>
      <c r="T419" s="259" t="s">
        <v>133</v>
      </c>
      <c r="U419" s="259"/>
      <c r="V419" s="259"/>
      <c r="W419" s="13"/>
      <c r="X419" s="6"/>
    </row>
    <row r="420" spans="1:24" ht="4.5" customHeight="1" thickBot="1" x14ac:dyDescent="0.25">
      <c r="B420" s="8"/>
      <c r="C420" s="7"/>
      <c r="D420" s="8"/>
      <c r="E420" s="7"/>
      <c r="F420" s="7"/>
      <c r="G420" s="7"/>
      <c r="H420" s="5"/>
      <c r="I420" s="10"/>
      <c r="J420" s="8"/>
      <c r="K420" s="5"/>
      <c r="L420" s="5"/>
      <c r="M420" s="5"/>
      <c r="N420" s="7"/>
      <c r="O420" s="5"/>
      <c r="P420" s="8"/>
      <c r="Q420" s="8"/>
      <c r="R420" s="9"/>
      <c r="S420" s="9"/>
      <c r="T420" s="7"/>
      <c r="U420" s="8"/>
      <c r="V420" s="9"/>
      <c r="W420" s="9"/>
      <c r="X420" s="6"/>
    </row>
    <row r="421" spans="1:24" ht="26.25" customHeight="1" x14ac:dyDescent="0.25">
      <c r="B421" s="260" t="s">
        <v>17</v>
      </c>
      <c r="C421" s="261"/>
      <c r="D421" s="261"/>
      <c r="E421" s="261"/>
      <c r="F421" s="262" t="s">
        <v>134</v>
      </c>
      <c r="G421" s="262"/>
      <c r="H421" s="262"/>
      <c r="I421" s="262" t="s">
        <v>12</v>
      </c>
      <c r="J421" s="262"/>
      <c r="K421" s="262"/>
      <c r="L421" s="262" t="s">
        <v>105</v>
      </c>
      <c r="M421" s="236" t="s">
        <v>135</v>
      </c>
      <c r="N421" s="236"/>
      <c r="O421" s="236"/>
      <c r="P421" s="236"/>
      <c r="Q421" s="236"/>
      <c r="R421" s="236" t="s">
        <v>101</v>
      </c>
      <c r="S421" s="236"/>
      <c r="T421" s="236"/>
      <c r="U421" s="236"/>
      <c r="V421" s="237"/>
      <c r="W421" s="14"/>
      <c r="X421" s="3"/>
    </row>
    <row r="422" spans="1:24" ht="27.75" customHeight="1" x14ac:dyDescent="0.2">
      <c r="B422" s="240">
        <v>45292</v>
      </c>
      <c r="C422" s="241"/>
      <c r="D422" s="241"/>
      <c r="E422" s="242"/>
      <c r="F422" s="263"/>
      <c r="G422" s="263"/>
      <c r="H422" s="263"/>
      <c r="I422" s="263"/>
      <c r="J422" s="263"/>
      <c r="K422" s="263"/>
      <c r="L422" s="263"/>
      <c r="M422" s="238"/>
      <c r="N422" s="238"/>
      <c r="O422" s="238"/>
      <c r="P422" s="238"/>
      <c r="Q422" s="238"/>
      <c r="R422" s="238"/>
      <c r="S422" s="238"/>
      <c r="T422" s="238"/>
      <c r="U422" s="238"/>
      <c r="V422" s="239"/>
      <c r="W422" s="14"/>
      <c r="X422" s="3"/>
    </row>
    <row r="423" spans="1:24" ht="16.5" customHeight="1" x14ac:dyDescent="0.2">
      <c r="A423" s="34">
        <f>EDATE(B422,-4)</f>
        <v>45170</v>
      </c>
      <c r="B423" s="243" t="str">
        <f>PROPER(TEXT(A423, "mmmm"))</f>
        <v>Septiembre</v>
      </c>
      <c r="C423" s="244"/>
      <c r="D423" s="244" t="str">
        <f>PROPER(TEXT(C423, "mmmm"))</f>
        <v>Enero</v>
      </c>
      <c r="E423" s="244"/>
      <c r="F423" s="281" t="str">
        <f>IFERROR(IF(VLOOKUP($X416&amp;"-"&amp;TEXT($A423,"mmm-aaaa"),Informes!$A:$P,COLUMN(Informes!H$1),FALSE),"þ","¨"),"¨")</f>
        <v>¨</v>
      </c>
      <c r="G423" s="281"/>
      <c r="H423" s="281"/>
      <c r="I423" s="248" t="str">
        <f>IFERROR(IF(ISBLANK(
VLOOKUP($X416&amp;"-"&amp;TEXT($A423,"mmm-aaaa"),Informes!$A:$P,COLUMN(Informes!I$1),FALSE)), "",
VLOOKUP($X416&amp;"-"&amp;TEXT($A423,"mmm-aaaa"),Informes!$A:$P,COLUMN(Informes!I$1),FALSE)), "")</f>
        <v/>
      </c>
      <c r="J423" s="248"/>
      <c r="K423" s="248"/>
      <c r="L423" s="173" t="str">
        <f>IFERROR(IF($X423=$L$7,"þ","¨"),"¨")</f>
        <v>¨</v>
      </c>
      <c r="M423" s="248" t="str">
        <f>IFERROR(IF(OR($X423=$L$7,$X423=$K$5,$X423=$O$5,$X423=$T$5),IF(ISBLANK(
VLOOKUP($X416&amp;"-"&amp;TEXT($A423,"mmm-aaaa"),Informes!$A:$P,COLUMN(Informes!J$1),FALSE)), "",
VLOOKUP($X416&amp;"-"&amp;TEXT($A423,"mmm-aaaa"),Informes!$A:$P,COLUMN(Informes!J$1),FALSE)), ""), "")</f>
        <v/>
      </c>
      <c r="N423" s="248"/>
      <c r="O423" s="248"/>
      <c r="P423" s="248"/>
      <c r="Q423" s="248"/>
      <c r="R423" s="284" t="str">
        <f t="shared" ref="R423:R434" si="80">IF(W423=0, "", W423)</f>
        <v/>
      </c>
      <c r="S423" s="284"/>
      <c r="T423" s="284"/>
      <c r="U423" s="284"/>
      <c r="V423" s="285"/>
      <c r="W423" s="4" t="str">
        <f>IFERROR(VLOOKUP($X416&amp;"-"&amp;TEXT($A423,"mmm-aaaa"),Informes!$A:$P,COLUMN(Informes!K$1),FALSE), "")</f>
        <v/>
      </c>
      <c r="X423" s="34" t="str">
        <f>IFERROR(VLOOKUP($X416&amp;"-"&amp;TEXT($A423,"mmm-aaaa"),Informes!$A:$P,COLUMN(Informes!C$1),FALSE), "")</f>
        <v/>
      </c>
    </row>
    <row r="424" spans="1:24" ht="16.5" customHeight="1" x14ac:dyDescent="0.2">
      <c r="A424" s="34">
        <f>EDATE(A423,1)</f>
        <v>45200</v>
      </c>
      <c r="B424" s="243" t="str">
        <f t="shared" ref="B424:B434" si="81">PROPER(TEXT(A424, "mmmm"))</f>
        <v>Octubre</v>
      </c>
      <c r="C424" s="244"/>
      <c r="D424" s="244" t="str">
        <f t="shared" ref="D424:D434" si="82">PROPER(TEXT(C424, "mmmm"))</f>
        <v>Enero</v>
      </c>
      <c r="E424" s="244"/>
      <c r="F424" s="281" t="str">
        <f>IFERROR(IF(VLOOKUP($X416&amp;"-"&amp;TEXT($A424,"mmm-aaaa"),Informes!$A:$P,COLUMN(Informes!H$1),FALSE),"þ","¨"),"¨")</f>
        <v>¨</v>
      </c>
      <c r="G424" s="281"/>
      <c r="H424" s="281"/>
      <c r="I424" s="248" t="str">
        <f>IFERROR(IF(ISBLANK(
VLOOKUP($X416&amp;"-"&amp;TEXT($A424,"mmm-aaaa"),Informes!$A:$P,COLUMN(Informes!I$1),FALSE)), "",
VLOOKUP($X416&amp;"-"&amp;TEXT($A424,"mmm-aaaa"),Informes!$A:$P,COLUMN(Informes!I$1),FALSE)), "")</f>
        <v/>
      </c>
      <c r="J424" s="248"/>
      <c r="K424" s="248"/>
      <c r="L424" s="173" t="str">
        <f t="shared" ref="L424:L434" si="83">IFERROR(IF($X424=$L$7,"þ","¨"),"¨")</f>
        <v>¨</v>
      </c>
      <c r="M424" s="248" t="str">
        <f>IFERROR(IF(OR($X424=$L$7,$X424=$K$5,$X424=$O$5,$X424=$T$5),IF(ISBLANK(
VLOOKUP($X416&amp;"-"&amp;TEXT($A424,"mmm-aaaa"),Informes!$A:$P,COLUMN(Informes!J$1),FALSE)), "",
VLOOKUP($X416&amp;"-"&amp;TEXT($A424,"mmm-aaaa"),Informes!$A:$P,COLUMN(Informes!J$1),FALSE)), ""), "")</f>
        <v/>
      </c>
      <c r="N424" s="248"/>
      <c r="O424" s="248"/>
      <c r="P424" s="248"/>
      <c r="Q424" s="248"/>
      <c r="R424" s="284" t="str">
        <f t="shared" si="80"/>
        <v/>
      </c>
      <c r="S424" s="284"/>
      <c r="T424" s="284"/>
      <c r="U424" s="284"/>
      <c r="V424" s="285"/>
      <c r="W424" s="4" t="str">
        <f>IFERROR(VLOOKUP($X416&amp;"-"&amp;TEXT($A424,"mmm-aaaa"),Informes!$A:$P,COLUMN(Informes!K$1),FALSE), "")</f>
        <v/>
      </c>
      <c r="X424" s="34" t="str">
        <f>IFERROR(VLOOKUP($X416&amp;"-"&amp;TEXT($A424,"mmm-aaaa"),Informes!$A:$P,COLUMN(Informes!C$1),FALSE), "")</f>
        <v/>
      </c>
    </row>
    <row r="425" spans="1:24" ht="16.5" customHeight="1" x14ac:dyDescent="0.2">
      <c r="A425" s="34">
        <f t="shared" ref="A425:A434" si="84">EDATE(A424,1)</f>
        <v>45231</v>
      </c>
      <c r="B425" s="243" t="str">
        <f t="shared" si="81"/>
        <v>Noviembre</v>
      </c>
      <c r="C425" s="244"/>
      <c r="D425" s="244" t="str">
        <f t="shared" si="82"/>
        <v>Enero</v>
      </c>
      <c r="E425" s="244"/>
      <c r="F425" s="281" t="str">
        <f>IFERROR(IF(VLOOKUP($X416&amp;"-"&amp;TEXT($A425,"mmm-aaaa"),Informes!$A:$P,COLUMN(Informes!H$1),FALSE),"þ","¨"),"¨")</f>
        <v>¨</v>
      </c>
      <c r="G425" s="281"/>
      <c r="H425" s="281"/>
      <c r="I425" s="248" t="str">
        <f>IFERROR(IF(ISBLANK(
VLOOKUP($X416&amp;"-"&amp;TEXT($A425,"mmm-aaaa"),Informes!$A:$P,COLUMN(Informes!I$1),FALSE)), "",
VLOOKUP($X416&amp;"-"&amp;TEXT($A425,"mmm-aaaa"),Informes!$A:$P,COLUMN(Informes!I$1),FALSE)), "")</f>
        <v/>
      </c>
      <c r="J425" s="248"/>
      <c r="K425" s="248"/>
      <c r="L425" s="173" t="str">
        <f t="shared" si="83"/>
        <v>¨</v>
      </c>
      <c r="M425" s="248" t="str">
        <f>IFERROR(IF(OR($X425=$L$7,$X425=$K$5,$X425=$O$5,$X425=$T$5),IF(ISBLANK(
VLOOKUP($X416&amp;"-"&amp;TEXT($A425,"mmm-aaaa"),Informes!$A:$P,COLUMN(Informes!J$1),FALSE)), "",
VLOOKUP($X416&amp;"-"&amp;TEXT($A425,"mmm-aaaa"),Informes!$A:$P,COLUMN(Informes!J$1),FALSE)), ""), "")</f>
        <v/>
      </c>
      <c r="N425" s="248"/>
      <c r="O425" s="248"/>
      <c r="P425" s="248"/>
      <c r="Q425" s="248"/>
      <c r="R425" s="284" t="str">
        <f t="shared" si="80"/>
        <v/>
      </c>
      <c r="S425" s="284"/>
      <c r="T425" s="284"/>
      <c r="U425" s="284"/>
      <c r="V425" s="285"/>
      <c r="W425" s="4" t="str">
        <f>IFERROR(VLOOKUP($X416&amp;"-"&amp;TEXT($A425,"mmm-aaaa"),Informes!$A:$P,COLUMN(Informes!K$1),FALSE), "")</f>
        <v/>
      </c>
      <c r="X425" s="34" t="str">
        <f>IFERROR(VLOOKUP($X416&amp;"-"&amp;TEXT($A425,"mmm-aaaa"),Informes!$A:$P,COLUMN(Informes!C$1),FALSE), "")</f>
        <v/>
      </c>
    </row>
    <row r="426" spans="1:24" ht="16.5" customHeight="1" x14ac:dyDescent="0.2">
      <c r="A426" s="34">
        <f t="shared" si="84"/>
        <v>45261</v>
      </c>
      <c r="B426" s="243" t="str">
        <f t="shared" si="81"/>
        <v>Diciembre</v>
      </c>
      <c r="C426" s="244"/>
      <c r="D426" s="244" t="str">
        <f t="shared" si="82"/>
        <v>Enero</v>
      </c>
      <c r="E426" s="244"/>
      <c r="F426" s="281" t="str">
        <f>IFERROR(IF(VLOOKUP($X416&amp;"-"&amp;TEXT($A426,"mmm-aaaa"),Informes!$A:$P,COLUMN(Informes!H$1),FALSE),"þ","¨"),"¨")</f>
        <v>¨</v>
      </c>
      <c r="G426" s="281"/>
      <c r="H426" s="281"/>
      <c r="I426" s="248" t="str">
        <f>IFERROR(IF(ISBLANK(
VLOOKUP($X416&amp;"-"&amp;TEXT($A426,"mmm-aaaa"),Informes!$A:$P,COLUMN(Informes!I$1),FALSE)), "",
VLOOKUP($X416&amp;"-"&amp;TEXT($A426,"mmm-aaaa"),Informes!$A:$P,COLUMN(Informes!I$1),FALSE)), "")</f>
        <v/>
      </c>
      <c r="J426" s="248"/>
      <c r="K426" s="248"/>
      <c r="L426" s="173" t="str">
        <f t="shared" si="83"/>
        <v>¨</v>
      </c>
      <c r="M426" s="248" t="str">
        <f>IFERROR(IF(OR($X426=$L$7,$X426=$K$5,$X426=$O$5,$X426=$T$5),IF(ISBLANK(
VLOOKUP($X416&amp;"-"&amp;TEXT($A426,"mmm-aaaa"),Informes!$A:$P,COLUMN(Informes!J$1),FALSE)), "",
VLOOKUP($X416&amp;"-"&amp;TEXT($A426,"mmm-aaaa"),Informes!$A:$P,COLUMN(Informes!J$1),FALSE)), ""), "")</f>
        <v/>
      </c>
      <c r="N426" s="248"/>
      <c r="O426" s="248"/>
      <c r="P426" s="248"/>
      <c r="Q426" s="248"/>
      <c r="R426" s="284" t="str">
        <f t="shared" si="80"/>
        <v/>
      </c>
      <c r="S426" s="284"/>
      <c r="T426" s="284"/>
      <c r="U426" s="284"/>
      <c r="V426" s="285"/>
      <c r="W426" s="4" t="str">
        <f>IFERROR(VLOOKUP($X416&amp;"-"&amp;TEXT($A426,"mmm-aaaa"),Informes!$A:$P,COLUMN(Informes!K$1),FALSE), "")</f>
        <v/>
      </c>
      <c r="X426" s="34" t="str">
        <f>IFERROR(VLOOKUP($X416&amp;"-"&amp;TEXT($A426,"mmm-aaaa"),Informes!$A:$P,COLUMN(Informes!C$1),FALSE), "")</f>
        <v/>
      </c>
    </row>
    <row r="427" spans="1:24" ht="16.5" customHeight="1" x14ac:dyDescent="0.2">
      <c r="A427" s="34">
        <f t="shared" si="84"/>
        <v>45292</v>
      </c>
      <c r="B427" s="243" t="str">
        <f t="shared" si="81"/>
        <v>Enero</v>
      </c>
      <c r="C427" s="244"/>
      <c r="D427" s="244" t="str">
        <f t="shared" si="82"/>
        <v>Enero</v>
      </c>
      <c r="E427" s="244"/>
      <c r="F427" s="281" t="str">
        <f>IFERROR(IF(VLOOKUP($X416&amp;"-"&amp;TEXT($A427,"mmm-aaaa"),Informes!$A:$P,COLUMN(Informes!H$1),FALSE),"þ","¨"),"¨")</f>
        <v>¨</v>
      </c>
      <c r="G427" s="281"/>
      <c r="H427" s="281"/>
      <c r="I427" s="248" t="str">
        <f>IFERROR(IF(ISBLANK(
VLOOKUP($X416&amp;"-"&amp;TEXT($A427,"mmm-aaaa"),Informes!$A:$P,COLUMN(Informes!I$1),FALSE)), "",
VLOOKUP($X416&amp;"-"&amp;TEXT($A427,"mmm-aaaa"),Informes!$A:$P,COLUMN(Informes!I$1),FALSE)), "")</f>
        <v/>
      </c>
      <c r="J427" s="248"/>
      <c r="K427" s="248"/>
      <c r="L427" s="173" t="str">
        <f t="shared" si="83"/>
        <v>¨</v>
      </c>
      <c r="M427" s="248" t="str">
        <f>IFERROR(IF(OR($X427=$L$7,$X427=$K$5,$X427=$O$5,$X427=$T$5),IF(ISBLANK(
VLOOKUP($X416&amp;"-"&amp;TEXT($A427,"mmm-aaaa"),Informes!$A:$P,COLUMN(Informes!J$1),FALSE)), "",
VLOOKUP($X416&amp;"-"&amp;TEXT($A427,"mmm-aaaa"),Informes!$A:$P,COLUMN(Informes!J$1),FALSE)), ""), "")</f>
        <v/>
      </c>
      <c r="N427" s="248"/>
      <c r="O427" s="248"/>
      <c r="P427" s="248"/>
      <c r="Q427" s="248"/>
      <c r="R427" s="284" t="str">
        <f t="shared" si="80"/>
        <v/>
      </c>
      <c r="S427" s="284"/>
      <c r="T427" s="284"/>
      <c r="U427" s="284"/>
      <c r="V427" s="285"/>
      <c r="W427" s="4" t="str">
        <f>IFERROR(VLOOKUP($X416&amp;"-"&amp;TEXT($A427,"mmm-aaaa"),Informes!$A:$P,COLUMN(Informes!K$1),FALSE), "")</f>
        <v/>
      </c>
      <c r="X427" s="34" t="str">
        <f>IFERROR(VLOOKUP($X416&amp;"-"&amp;TEXT($A427,"mmm-aaaa"),Informes!$A:$P,COLUMN(Informes!C$1),FALSE), "")</f>
        <v/>
      </c>
    </row>
    <row r="428" spans="1:24" ht="16.5" customHeight="1" x14ac:dyDescent="0.2">
      <c r="A428" s="34">
        <f t="shared" si="84"/>
        <v>45323</v>
      </c>
      <c r="B428" s="243" t="str">
        <f t="shared" si="81"/>
        <v>Febrero</v>
      </c>
      <c r="C428" s="244"/>
      <c r="D428" s="244" t="str">
        <f t="shared" si="82"/>
        <v>Enero</v>
      </c>
      <c r="E428" s="244"/>
      <c r="F428" s="281" t="str">
        <f>IFERROR(IF(VLOOKUP($X416&amp;"-"&amp;TEXT($A428,"mmm-aaaa"),Informes!$A:$P,COLUMN(Informes!H$1),FALSE),"þ","¨"),"¨")</f>
        <v>¨</v>
      </c>
      <c r="G428" s="281"/>
      <c r="H428" s="281"/>
      <c r="I428" s="248" t="str">
        <f>IFERROR(IF(ISBLANK(
VLOOKUP($X416&amp;"-"&amp;TEXT($A428,"mmm-aaaa"),Informes!$A:$P,COLUMN(Informes!I$1),FALSE)), "",
VLOOKUP($X416&amp;"-"&amp;TEXT($A428,"mmm-aaaa"),Informes!$A:$P,COLUMN(Informes!I$1),FALSE)), "")</f>
        <v/>
      </c>
      <c r="J428" s="248"/>
      <c r="K428" s="248"/>
      <c r="L428" s="173" t="str">
        <f t="shared" si="83"/>
        <v>¨</v>
      </c>
      <c r="M428" s="248" t="str">
        <f>IFERROR(IF(OR($X428=$L$7,$X428=$K$5,$X428=$O$5,$X428=$T$5),IF(ISBLANK(
VLOOKUP($X416&amp;"-"&amp;TEXT($A428,"mmm-aaaa"),Informes!$A:$P,COLUMN(Informes!J$1),FALSE)), "",
VLOOKUP($X416&amp;"-"&amp;TEXT($A428,"mmm-aaaa"),Informes!$A:$P,COLUMN(Informes!J$1),FALSE)), ""), "")</f>
        <v/>
      </c>
      <c r="N428" s="248"/>
      <c r="O428" s="248"/>
      <c r="P428" s="248"/>
      <c r="Q428" s="248"/>
      <c r="R428" s="284" t="str">
        <f t="shared" si="80"/>
        <v/>
      </c>
      <c r="S428" s="284"/>
      <c r="T428" s="284"/>
      <c r="U428" s="284"/>
      <c r="V428" s="285"/>
      <c r="W428" s="4" t="str">
        <f>IFERROR(VLOOKUP($X416&amp;"-"&amp;TEXT($A428,"mmm-aaaa"),Informes!$A:$P,COLUMN(Informes!K$1),FALSE), "")</f>
        <v/>
      </c>
      <c r="X428" s="34" t="str">
        <f>IFERROR(VLOOKUP($X416&amp;"-"&amp;TEXT($A428,"mmm-aaaa"),Informes!$A:$P,COLUMN(Informes!C$1),FALSE), "")</f>
        <v/>
      </c>
    </row>
    <row r="429" spans="1:24" ht="16.5" customHeight="1" x14ac:dyDescent="0.2">
      <c r="A429" s="34">
        <f t="shared" si="84"/>
        <v>45352</v>
      </c>
      <c r="B429" s="243" t="str">
        <f t="shared" si="81"/>
        <v>Marzo</v>
      </c>
      <c r="C429" s="244"/>
      <c r="D429" s="244" t="str">
        <f t="shared" si="82"/>
        <v>Enero</v>
      </c>
      <c r="E429" s="244"/>
      <c r="F429" s="281" t="str">
        <f>IFERROR(IF(VLOOKUP($X416&amp;"-"&amp;TEXT($A429,"mmm-aaaa"),Informes!$A:$P,COLUMN(Informes!H$1),FALSE),"þ","¨"),"¨")</f>
        <v>¨</v>
      </c>
      <c r="G429" s="281"/>
      <c r="H429" s="281"/>
      <c r="I429" s="248" t="str">
        <f>IFERROR(IF(ISBLANK(
VLOOKUP($X416&amp;"-"&amp;TEXT($A429,"mmm-aaaa"),Informes!$A:$P,COLUMN(Informes!I$1),FALSE)), "",
VLOOKUP($X416&amp;"-"&amp;TEXT($A429,"mmm-aaaa"),Informes!$A:$P,COLUMN(Informes!I$1),FALSE)), "")</f>
        <v/>
      </c>
      <c r="J429" s="248"/>
      <c r="K429" s="248"/>
      <c r="L429" s="173" t="str">
        <f t="shared" si="83"/>
        <v>¨</v>
      </c>
      <c r="M429" s="248" t="str">
        <f>IFERROR(IF(OR($X429=$L$7,$X429=$K$5,$X429=$O$5,$X429=$T$5),IF(ISBLANK(
VLOOKUP($X416&amp;"-"&amp;TEXT($A429,"mmm-aaaa"),Informes!$A:$P,COLUMN(Informes!J$1),FALSE)), "",
VLOOKUP($X416&amp;"-"&amp;TEXT($A429,"mmm-aaaa"),Informes!$A:$P,COLUMN(Informes!J$1),FALSE)), ""), "")</f>
        <v/>
      </c>
      <c r="N429" s="248"/>
      <c r="O429" s="248"/>
      <c r="P429" s="248"/>
      <c r="Q429" s="248"/>
      <c r="R429" s="284" t="str">
        <f t="shared" si="80"/>
        <v/>
      </c>
      <c r="S429" s="284"/>
      <c r="T429" s="284"/>
      <c r="U429" s="284"/>
      <c r="V429" s="285"/>
      <c r="W429" s="4" t="str">
        <f>IFERROR(VLOOKUP($X416&amp;"-"&amp;TEXT($A429,"mmm-aaaa"),Informes!$A:$P,COLUMN(Informes!K$1),FALSE), "")</f>
        <v/>
      </c>
      <c r="X429" s="34" t="str">
        <f>IFERROR(VLOOKUP($X416&amp;"-"&amp;TEXT($A429,"mmm-aaaa"),Informes!$A:$P,COLUMN(Informes!C$1),FALSE), "")</f>
        <v/>
      </c>
    </row>
    <row r="430" spans="1:24" ht="16.5" customHeight="1" x14ac:dyDescent="0.2">
      <c r="A430" s="34">
        <f t="shared" si="84"/>
        <v>45383</v>
      </c>
      <c r="B430" s="243" t="str">
        <f t="shared" si="81"/>
        <v>Abril</v>
      </c>
      <c r="C430" s="244"/>
      <c r="D430" s="244" t="str">
        <f t="shared" si="82"/>
        <v>Enero</v>
      </c>
      <c r="E430" s="244"/>
      <c r="F430" s="281" t="str">
        <f>IFERROR(IF(VLOOKUP($X416&amp;"-"&amp;TEXT($A430,"mmm-aaaa"),Informes!$A:$P,COLUMN(Informes!H$1),FALSE),"þ","¨"),"¨")</f>
        <v>¨</v>
      </c>
      <c r="G430" s="281"/>
      <c r="H430" s="281"/>
      <c r="I430" s="248" t="str">
        <f>IFERROR(IF(ISBLANK(
VLOOKUP($X416&amp;"-"&amp;TEXT($A430,"mmm-aaaa"),Informes!$A:$P,COLUMN(Informes!I$1),FALSE)), "",
VLOOKUP($X416&amp;"-"&amp;TEXT($A430,"mmm-aaaa"),Informes!$A:$P,COLUMN(Informes!I$1),FALSE)), "")</f>
        <v/>
      </c>
      <c r="J430" s="248"/>
      <c r="K430" s="248"/>
      <c r="L430" s="173" t="str">
        <f t="shared" si="83"/>
        <v>¨</v>
      </c>
      <c r="M430" s="248" t="str">
        <f>IFERROR(IF(OR($X430=$L$7,$X430=$K$5,$X430=$O$5,$X430=$T$5),IF(ISBLANK(
VLOOKUP($X416&amp;"-"&amp;TEXT($A430,"mmm-aaaa"),Informes!$A:$P,COLUMN(Informes!J$1),FALSE)), "",
VLOOKUP($X416&amp;"-"&amp;TEXT($A430,"mmm-aaaa"),Informes!$A:$P,COLUMN(Informes!J$1),FALSE)), ""), "")</f>
        <v/>
      </c>
      <c r="N430" s="248"/>
      <c r="O430" s="248"/>
      <c r="P430" s="248"/>
      <c r="Q430" s="248"/>
      <c r="R430" s="284" t="str">
        <f t="shared" si="80"/>
        <v/>
      </c>
      <c r="S430" s="284"/>
      <c r="T430" s="284"/>
      <c r="U430" s="284"/>
      <c r="V430" s="285"/>
      <c r="W430" s="4" t="str">
        <f>IFERROR(VLOOKUP($X416&amp;"-"&amp;TEXT($A430,"mmm-aaaa"),Informes!$A:$P,COLUMN(Informes!K$1),FALSE), "")</f>
        <v/>
      </c>
      <c r="X430" s="34" t="str">
        <f>IFERROR(VLOOKUP($X416&amp;"-"&amp;TEXT($A430,"mmm-aaaa"),Informes!$A:$P,COLUMN(Informes!C$1),FALSE), "")</f>
        <v/>
      </c>
    </row>
    <row r="431" spans="1:24" ht="16.5" customHeight="1" x14ac:dyDescent="0.2">
      <c r="A431" s="34">
        <f t="shared" si="84"/>
        <v>45413</v>
      </c>
      <c r="B431" s="243" t="str">
        <f t="shared" si="81"/>
        <v>Mayo</v>
      </c>
      <c r="C431" s="244"/>
      <c r="D431" s="244" t="str">
        <f t="shared" si="82"/>
        <v>Enero</v>
      </c>
      <c r="E431" s="244"/>
      <c r="F431" s="281" t="str">
        <f>IFERROR(IF(VLOOKUP($X416&amp;"-"&amp;TEXT($A431,"mmm-aaaa"),Informes!$A:$P,COLUMN(Informes!H$1),FALSE),"þ","¨"),"¨")</f>
        <v>¨</v>
      </c>
      <c r="G431" s="281"/>
      <c r="H431" s="281"/>
      <c r="I431" s="248" t="str">
        <f>IFERROR(IF(ISBLANK(
VLOOKUP($X416&amp;"-"&amp;TEXT($A431,"mmm-aaaa"),Informes!$A:$P,COLUMN(Informes!I$1),FALSE)), "",
VLOOKUP($X416&amp;"-"&amp;TEXT($A431,"mmm-aaaa"),Informes!$A:$P,COLUMN(Informes!I$1),FALSE)), "")</f>
        <v/>
      </c>
      <c r="J431" s="248"/>
      <c r="K431" s="248"/>
      <c r="L431" s="173" t="str">
        <f t="shared" si="83"/>
        <v>¨</v>
      </c>
      <c r="M431" s="248" t="str">
        <f>IFERROR(IF(OR($X431=$L$7,$X431=$K$5,$X431=$O$5,$X431=$T$5),IF(ISBLANK(
VLOOKUP($X416&amp;"-"&amp;TEXT($A431,"mmm-aaaa"),Informes!$A:$P,COLUMN(Informes!J$1),FALSE)), "",
VLOOKUP($X416&amp;"-"&amp;TEXT($A431,"mmm-aaaa"),Informes!$A:$P,COLUMN(Informes!J$1),FALSE)), ""), "")</f>
        <v/>
      </c>
      <c r="N431" s="248"/>
      <c r="O431" s="248"/>
      <c r="P431" s="248"/>
      <c r="Q431" s="248"/>
      <c r="R431" s="284" t="str">
        <f t="shared" si="80"/>
        <v/>
      </c>
      <c r="S431" s="284"/>
      <c r="T431" s="284"/>
      <c r="U431" s="284"/>
      <c r="V431" s="285"/>
      <c r="W431" s="4" t="str">
        <f>IFERROR(VLOOKUP($X416&amp;"-"&amp;TEXT($A431,"mmm-aaaa"),Informes!$A:$P,COLUMN(Informes!K$1),FALSE), "")</f>
        <v/>
      </c>
      <c r="X431" s="34" t="str">
        <f>IFERROR(VLOOKUP($X416&amp;"-"&amp;TEXT($A431,"mmm-aaaa"),Informes!$A:$P,COLUMN(Informes!C$1),FALSE), "")</f>
        <v/>
      </c>
    </row>
    <row r="432" spans="1:24" ht="16.5" customHeight="1" x14ac:dyDescent="0.2">
      <c r="A432" s="34">
        <f t="shared" si="84"/>
        <v>45444</v>
      </c>
      <c r="B432" s="243" t="str">
        <f t="shared" si="81"/>
        <v>Junio</v>
      </c>
      <c r="C432" s="244"/>
      <c r="D432" s="244" t="str">
        <f t="shared" si="82"/>
        <v>Enero</v>
      </c>
      <c r="E432" s="244"/>
      <c r="F432" s="281" t="str">
        <f>IFERROR(IF(VLOOKUP($X416&amp;"-"&amp;TEXT($A432,"mmm-aaaa"),Informes!$A:$P,COLUMN(Informes!H$1),FALSE),"þ","¨"),"¨")</f>
        <v>¨</v>
      </c>
      <c r="G432" s="281"/>
      <c r="H432" s="281"/>
      <c r="I432" s="248" t="str">
        <f>IFERROR(IF(ISBLANK(
VLOOKUP($X416&amp;"-"&amp;TEXT($A432,"mmm-aaaa"),Informes!$A:$P,COLUMN(Informes!I$1),FALSE)), "",
VLOOKUP($X416&amp;"-"&amp;TEXT($A432,"mmm-aaaa"),Informes!$A:$P,COLUMN(Informes!I$1),FALSE)), "")</f>
        <v/>
      </c>
      <c r="J432" s="248"/>
      <c r="K432" s="248"/>
      <c r="L432" s="173" t="str">
        <f t="shared" si="83"/>
        <v>¨</v>
      </c>
      <c r="M432" s="248" t="str">
        <f>IFERROR(IF(OR($X432=$L$7,$X432=$K$5,$X432=$O$5,$X432=$T$5),IF(ISBLANK(
VLOOKUP($X416&amp;"-"&amp;TEXT($A432,"mmm-aaaa"),Informes!$A:$P,COLUMN(Informes!J$1),FALSE)), "",
VLOOKUP($X416&amp;"-"&amp;TEXT($A432,"mmm-aaaa"),Informes!$A:$P,COLUMN(Informes!J$1),FALSE)), ""), "")</f>
        <v/>
      </c>
      <c r="N432" s="248"/>
      <c r="O432" s="248"/>
      <c r="P432" s="248"/>
      <c r="Q432" s="248"/>
      <c r="R432" s="284" t="str">
        <f t="shared" si="80"/>
        <v/>
      </c>
      <c r="S432" s="284"/>
      <c r="T432" s="284"/>
      <c r="U432" s="284"/>
      <c r="V432" s="285"/>
      <c r="W432" s="4" t="str">
        <f>IFERROR(VLOOKUP($X416&amp;"-"&amp;TEXT($A432,"mmm-aaaa"),Informes!$A:$P,COLUMN(Informes!K$1),FALSE), "")</f>
        <v/>
      </c>
      <c r="X432" s="34" t="str">
        <f>IFERROR(VLOOKUP($X416&amp;"-"&amp;TEXT($A432,"mmm-aaaa"),Informes!$A:$P,COLUMN(Informes!C$1),FALSE), "")</f>
        <v/>
      </c>
    </row>
    <row r="433" spans="1:24" ht="16.5" customHeight="1" x14ac:dyDescent="0.2">
      <c r="A433" s="34">
        <f t="shared" si="84"/>
        <v>45474</v>
      </c>
      <c r="B433" s="243" t="str">
        <f t="shared" si="81"/>
        <v>Julio</v>
      </c>
      <c r="C433" s="244"/>
      <c r="D433" s="244" t="str">
        <f t="shared" si="82"/>
        <v>Enero</v>
      </c>
      <c r="E433" s="244"/>
      <c r="F433" s="281" t="str">
        <f>IFERROR(IF(VLOOKUP($X416&amp;"-"&amp;TEXT($A433,"mmm-aaaa"),Informes!$A:$P,COLUMN(Informes!H$1),FALSE),"þ","¨"),"¨")</f>
        <v>¨</v>
      </c>
      <c r="G433" s="281"/>
      <c r="H433" s="281"/>
      <c r="I433" s="248" t="str">
        <f>IFERROR(IF(ISBLANK(
VLOOKUP($X416&amp;"-"&amp;TEXT($A433,"mmm-aaaa"),Informes!$A:$P,COLUMN(Informes!I$1),FALSE)), "",
VLOOKUP($X416&amp;"-"&amp;TEXT($A433,"mmm-aaaa"),Informes!$A:$P,COLUMN(Informes!I$1),FALSE)), "")</f>
        <v/>
      </c>
      <c r="J433" s="248"/>
      <c r="K433" s="248"/>
      <c r="L433" s="173" t="str">
        <f t="shared" si="83"/>
        <v>¨</v>
      </c>
      <c r="M433" s="248" t="str">
        <f>IFERROR(IF(OR($X433=$L$7,$X433=$K$5,$X433=$O$5,$X433=$T$5),IF(ISBLANK(
VLOOKUP($X416&amp;"-"&amp;TEXT($A433,"mmm-aaaa"),Informes!$A:$P,COLUMN(Informes!J$1),FALSE)), "",
VLOOKUP($X416&amp;"-"&amp;TEXT($A433,"mmm-aaaa"),Informes!$A:$P,COLUMN(Informes!J$1),FALSE)), ""), "")</f>
        <v/>
      </c>
      <c r="N433" s="248"/>
      <c r="O433" s="248"/>
      <c r="P433" s="248"/>
      <c r="Q433" s="248"/>
      <c r="R433" s="284" t="str">
        <f t="shared" si="80"/>
        <v/>
      </c>
      <c r="S433" s="284"/>
      <c r="T433" s="284"/>
      <c r="U433" s="284"/>
      <c r="V433" s="285"/>
      <c r="W433" s="4" t="str">
        <f>IFERROR(VLOOKUP($X416&amp;"-"&amp;TEXT($A433,"mmm-aaaa"),Informes!$A:$P,COLUMN(Informes!K$1),FALSE), "")</f>
        <v/>
      </c>
      <c r="X433" s="34" t="str">
        <f>IFERROR(VLOOKUP($X416&amp;"-"&amp;TEXT($A433,"mmm-aaaa"),Informes!$A:$P,COLUMN(Informes!C$1),FALSE), "")</f>
        <v/>
      </c>
    </row>
    <row r="434" spans="1:24" ht="16.5" customHeight="1" thickBot="1" x14ac:dyDescent="0.25">
      <c r="A434" s="34">
        <f t="shared" si="84"/>
        <v>45505</v>
      </c>
      <c r="B434" s="264" t="str">
        <f t="shared" si="81"/>
        <v>Agosto</v>
      </c>
      <c r="C434" s="265"/>
      <c r="D434" s="265" t="str">
        <f t="shared" si="82"/>
        <v>Enero</v>
      </c>
      <c r="E434" s="265"/>
      <c r="F434" s="280" t="str">
        <f>IFERROR(IF(VLOOKUP($X416&amp;"-"&amp;TEXT($A434,"mmm-aaaa"),Informes!$A:$P,COLUMN(Informes!H$1),FALSE),"þ","¨"),"¨")</f>
        <v>¨</v>
      </c>
      <c r="G434" s="280"/>
      <c r="H434" s="280"/>
      <c r="I434" s="269" t="str">
        <f>IFERROR(IF(ISBLANK(
VLOOKUP($X416&amp;"-"&amp;TEXT($A434,"mmm-aaaa"),Informes!$A:$P,COLUMN(Informes!I$1),FALSE)), "",
VLOOKUP($X416&amp;"-"&amp;TEXT($A434,"mmm-aaaa"),Informes!$A:$P,COLUMN(Informes!I$1),FALSE)), "")</f>
        <v/>
      </c>
      <c r="J434" s="269"/>
      <c r="K434" s="269"/>
      <c r="L434" s="172" t="str">
        <f t="shared" si="83"/>
        <v>¨</v>
      </c>
      <c r="M434" s="269" t="str">
        <f>IFERROR(IF(OR($X434=$L$7,$X434=$K$5,$X434=$O$5,$X434=$T$5),IF(ISBLANK(
VLOOKUP($X416&amp;"-"&amp;TEXT($A434,"mmm-aaaa"),Informes!$A:$P,COLUMN(Informes!J$1),FALSE)), "",
VLOOKUP($X416&amp;"-"&amp;TEXT($A434,"mmm-aaaa"),Informes!$A:$P,COLUMN(Informes!J$1),FALSE)), ""), "")</f>
        <v/>
      </c>
      <c r="N434" s="269"/>
      <c r="O434" s="269"/>
      <c r="P434" s="269"/>
      <c r="Q434" s="269"/>
      <c r="R434" s="282" t="str">
        <f t="shared" si="80"/>
        <v/>
      </c>
      <c r="S434" s="282"/>
      <c r="T434" s="282"/>
      <c r="U434" s="282"/>
      <c r="V434" s="283"/>
      <c r="W434" s="4" t="str">
        <f>IFERROR(VLOOKUP($X416&amp;"-"&amp;TEXT($A434,"mmm-aaaa"),Informes!$A:$P,COLUMN(Informes!K$1),FALSE), "")</f>
        <v/>
      </c>
      <c r="X434" s="34" t="str">
        <f>IFERROR(VLOOKUP($X416&amp;"-"&amp;TEXT($A434,"mmm-aaaa"),Informes!$A:$P,COLUMN(Informes!C$1),FALSE), "")</f>
        <v/>
      </c>
    </row>
    <row r="435" spans="1:24" ht="16.5" customHeight="1" thickBot="1" x14ac:dyDescent="0.3">
      <c r="D435" s="124"/>
      <c r="E435" s="124"/>
      <c r="F435" s="129"/>
      <c r="G435" s="124" t="str">
        <f>IF(SUM(F423:F434)=0,"",SUM(F423:F434))</f>
        <v/>
      </c>
      <c r="H435" s="124"/>
      <c r="I435" s="124"/>
      <c r="J435" s="130"/>
      <c r="K435" s="124"/>
      <c r="L435" s="131" t="s">
        <v>107</v>
      </c>
      <c r="M435" s="272" t="str">
        <f>IF(SUM(M423:M434)=0,"",SUM(M423:M434))</f>
        <v/>
      </c>
      <c r="N435" s="273"/>
      <c r="O435" s="273"/>
      <c r="P435" s="273"/>
      <c r="Q435" s="274"/>
      <c r="R435" s="275"/>
      <c r="S435" s="276"/>
      <c r="T435" s="276"/>
      <c r="U435" s="276"/>
      <c r="V435" s="277"/>
      <c r="W435" s="4"/>
      <c r="X435" s="4"/>
    </row>
    <row r="436" spans="1:24" ht="16.5" customHeight="1" x14ac:dyDescent="0.2">
      <c r="W436" s="4"/>
      <c r="X436" s="4"/>
    </row>
    <row r="437" spans="1:24" ht="279.75" customHeight="1" x14ac:dyDescent="0.15">
      <c r="B437" s="11"/>
      <c r="C437" s="132" t="s">
        <v>136</v>
      </c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 spans="1:24" ht="24" customHeight="1" x14ac:dyDescent="0.2">
      <c r="A438" s="35"/>
      <c r="B438" s="256" t="s">
        <v>127</v>
      </c>
      <c r="C438" s="256"/>
      <c r="D438" s="256"/>
      <c r="E438" s="256"/>
      <c r="F438" s="256"/>
      <c r="G438" s="256"/>
      <c r="H438" s="256"/>
      <c r="I438" s="256"/>
      <c r="J438" s="256"/>
      <c r="K438" s="256"/>
      <c r="L438" s="256"/>
      <c r="M438" s="256"/>
      <c r="N438" s="256"/>
      <c r="O438" s="256"/>
      <c r="P438" s="256"/>
      <c r="Q438" s="256"/>
      <c r="R438" s="256"/>
      <c r="S438" s="256"/>
      <c r="T438" s="256"/>
      <c r="U438" s="256"/>
      <c r="V438" s="256"/>
      <c r="X438" s="2"/>
    </row>
    <row r="439" spans="1:24" ht="15" customHeight="1" x14ac:dyDescent="0.2">
      <c r="A439" s="35"/>
      <c r="B439" s="120" t="s">
        <v>128</v>
      </c>
      <c r="D439" s="123" t="e">
        <f>D416</f>
        <v>#REF!</v>
      </c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5"/>
      <c r="X439" s="154" t="e">
        <f>X416</f>
        <v>#REF!</v>
      </c>
    </row>
    <row r="440" spans="1:24" ht="17.25" x14ac:dyDescent="0.2">
      <c r="B440" s="120" t="s">
        <v>129</v>
      </c>
      <c r="D440" s="121"/>
      <c r="E440" s="121"/>
      <c r="F440" s="7"/>
      <c r="G440" s="7"/>
      <c r="H440" s="257" t="e">
        <f>H417</f>
        <v>#REF!</v>
      </c>
      <c r="I440" s="257"/>
      <c r="J440" s="257"/>
      <c r="K440" s="257"/>
      <c r="L440" s="257"/>
      <c r="M440" s="257"/>
      <c r="N440" s="257"/>
      <c r="O440" s="257"/>
      <c r="P440" s="127" t="e">
        <f>P417</f>
        <v>#REF!</v>
      </c>
      <c r="Q440" s="120" t="s">
        <v>75</v>
      </c>
      <c r="S440" s="12"/>
      <c r="T440" s="13"/>
      <c r="U440" s="127" t="e">
        <f>U417</f>
        <v>#REF!</v>
      </c>
      <c r="V440" s="120" t="s">
        <v>79</v>
      </c>
      <c r="W440" s="12"/>
      <c r="X440" s="6"/>
    </row>
    <row r="441" spans="1:24" ht="17.25" x14ac:dyDescent="0.2">
      <c r="B441" s="120" t="s">
        <v>130</v>
      </c>
      <c r="D441" s="122"/>
      <c r="E441" s="122"/>
      <c r="F441" s="7"/>
      <c r="G441" s="258" t="e">
        <f>G418</f>
        <v>#REF!</v>
      </c>
      <c r="H441" s="258"/>
      <c r="I441" s="258"/>
      <c r="J441" s="258"/>
      <c r="K441" s="258"/>
      <c r="L441" s="258"/>
      <c r="M441" s="258"/>
      <c r="N441" s="258"/>
      <c r="O441" s="258"/>
      <c r="P441" s="128" t="s">
        <v>137</v>
      </c>
      <c r="Q441" s="120" t="s">
        <v>131</v>
      </c>
      <c r="S441" s="12"/>
      <c r="T441" s="12"/>
      <c r="U441" s="128" t="s">
        <v>138</v>
      </c>
      <c r="V441" s="120" t="s">
        <v>61</v>
      </c>
      <c r="W441" s="12"/>
      <c r="X441" s="6"/>
    </row>
    <row r="442" spans="1:24" ht="28.5" customHeight="1" x14ac:dyDescent="0.2">
      <c r="B442" s="127" t="e">
        <f>B419</f>
        <v>#REF!</v>
      </c>
      <c r="C442" s="125" t="s">
        <v>76</v>
      </c>
      <c r="D442" s="127" t="e">
        <f>D419</f>
        <v>#REF!</v>
      </c>
      <c r="E442" s="125" t="s">
        <v>81</v>
      </c>
      <c r="F442" s="7"/>
      <c r="G442" s="7"/>
      <c r="H442" s="5"/>
      <c r="I442" s="10"/>
      <c r="J442" s="127" t="e">
        <f>J419</f>
        <v>#REF!</v>
      </c>
      <c r="K442" s="125" t="s">
        <v>77</v>
      </c>
      <c r="L442" s="5"/>
      <c r="M442" s="5"/>
      <c r="N442" s="127" t="e">
        <f>N419</f>
        <v>#REF!</v>
      </c>
      <c r="O442" s="125" t="s">
        <v>132</v>
      </c>
      <c r="P442" s="126"/>
      <c r="Q442" s="126"/>
      <c r="R442" s="9"/>
      <c r="S442" s="127" t="e">
        <f>S419</f>
        <v>#REF!</v>
      </c>
      <c r="T442" s="259" t="s">
        <v>133</v>
      </c>
      <c r="U442" s="259"/>
      <c r="V442" s="259"/>
      <c r="W442" s="13"/>
      <c r="X442" s="6"/>
    </row>
    <row r="443" spans="1:24" ht="4.5" customHeight="1" thickBot="1" x14ac:dyDescent="0.25">
      <c r="B443" s="8"/>
      <c r="C443" s="7"/>
      <c r="D443" s="8"/>
      <c r="E443" s="7"/>
      <c r="F443" s="7"/>
      <c r="G443" s="7"/>
      <c r="H443" s="5"/>
      <c r="I443" s="10"/>
      <c r="J443" s="8"/>
      <c r="K443" s="5"/>
      <c r="L443" s="5"/>
      <c r="M443" s="5"/>
      <c r="N443" s="7"/>
      <c r="O443" s="5"/>
      <c r="P443" s="8"/>
      <c r="Q443" s="8"/>
      <c r="R443" s="9"/>
      <c r="S443" s="9"/>
      <c r="T443" s="7"/>
      <c r="U443" s="8"/>
      <c r="V443" s="9"/>
      <c r="W443" s="9"/>
      <c r="X443" s="6"/>
    </row>
    <row r="444" spans="1:24" ht="27" customHeight="1" x14ac:dyDescent="0.25">
      <c r="B444" s="260" t="s">
        <v>17</v>
      </c>
      <c r="C444" s="261"/>
      <c r="D444" s="261"/>
      <c r="E444" s="261"/>
      <c r="F444" s="262" t="s">
        <v>134</v>
      </c>
      <c r="G444" s="262"/>
      <c r="H444" s="262"/>
      <c r="I444" s="262" t="s">
        <v>12</v>
      </c>
      <c r="J444" s="262"/>
      <c r="K444" s="262"/>
      <c r="L444" s="262" t="s">
        <v>105</v>
      </c>
      <c r="M444" s="236" t="s">
        <v>135</v>
      </c>
      <c r="N444" s="236"/>
      <c r="O444" s="236"/>
      <c r="P444" s="236"/>
      <c r="Q444" s="236"/>
      <c r="R444" s="236" t="s">
        <v>101</v>
      </c>
      <c r="S444" s="236"/>
      <c r="T444" s="236"/>
      <c r="U444" s="236"/>
      <c r="V444" s="237"/>
      <c r="W444" s="14"/>
      <c r="X444" s="3"/>
    </row>
    <row r="445" spans="1:24" ht="27.75" customHeight="1" x14ac:dyDescent="0.2">
      <c r="B445" s="240">
        <f>EDATE(B422,12)</f>
        <v>45658</v>
      </c>
      <c r="C445" s="241"/>
      <c r="D445" s="241"/>
      <c r="E445" s="242"/>
      <c r="F445" s="263"/>
      <c r="G445" s="263"/>
      <c r="H445" s="263"/>
      <c r="I445" s="263"/>
      <c r="J445" s="263"/>
      <c r="K445" s="263"/>
      <c r="L445" s="263"/>
      <c r="M445" s="238"/>
      <c r="N445" s="238"/>
      <c r="O445" s="238"/>
      <c r="P445" s="238"/>
      <c r="Q445" s="238"/>
      <c r="R445" s="238"/>
      <c r="S445" s="238"/>
      <c r="T445" s="238"/>
      <c r="U445" s="238"/>
      <c r="V445" s="239"/>
      <c r="W445" s="14"/>
      <c r="X445" s="3"/>
    </row>
    <row r="446" spans="1:24" ht="16.5" customHeight="1" x14ac:dyDescent="0.2">
      <c r="A446" s="34">
        <f>EDATE(B445,-4)</f>
        <v>45536</v>
      </c>
      <c r="B446" s="243" t="str">
        <f>PROPER(TEXT(A446, "mmmm"))</f>
        <v>Septiembre</v>
      </c>
      <c r="C446" s="244"/>
      <c r="D446" s="244"/>
      <c r="E446" s="244"/>
      <c r="F446" s="281" t="str">
        <f>IFERROR(IF(VLOOKUP($X416&amp;"-"&amp;TEXT($A446,"mmm-aaaa"),Informes!$A:$P,COLUMN(Informes!H$1),FALSE),"þ","¨"),"¨")</f>
        <v>¨</v>
      </c>
      <c r="G446" s="281"/>
      <c r="H446" s="281"/>
      <c r="I446" s="248" t="str">
        <f>IFERROR(IF(ISBLANK(
VLOOKUP($X439&amp;"-"&amp;TEXT($A446,"mmm-aaaa"),Informes!$A:$P,COLUMN(Informes!I$1),FALSE)), "",
VLOOKUP($X439&amp;"-"&amp;TEXT($A446,"mmm-aaaa"),Informes!$A:$P,COLUMN(Informes!I$1),FALSE)), "")</f>
        <v/>
      </c>
      <c r="J446" s="248"/>
      <c r="K446" s="248"/>
      <c r="L446" s="173" t="str">
        <f>IFERROR(IF($X446=$L$7,"þ","¨"),"¨")</f>
        <v>¨</v>
      </c>
      <c r="M446" s="248" t="str">
        <f>IFERROR(IF(OR($X446=$L$7,$X446=$K$5,$X446=$O$5,$X446=$T$5),IF(ISBLANK(
VLOOKUP($X416&amp;"-"&amp;TEXT($A446,"mmm-aaaa"),Informes!$A:$P,COLUMN(Informes!J$1),FALSE)), "",
VLOOKUP($X416&amp;"-"&amp;TEXT($A446,"mmm-aaaa"),Informes!$A:$P,COLUMN(Informes!J$1),FALSE)), ""), "")</f>
        <v/>
      </c>
      <c r="N446" s="248"/>
      <c r="O446" s="248"/>
      <c r="P446" s="248"/>
      <c r="Q446" s="248"/>
      <c r="R446" s="284" t="str">
        <f t="shared" ref="R446:R457" si="85">IF(W446=0, "", W446)</f>
        <v/>
      </c>
      <c r="S446" s="284"/>
      <c r="T446" s="284"/>
      <c r="U446" s="284"/>
      <c r="V446" s="285"/>
      <c r="W446" s="4" t="str">
        <f>IFERROR(VLOOKUP($X439&amp;"-"&amp;TEXT($A446,"mmm-aaaa"),Informes!$A:$P,COLUMN(Informes!K$1),FALSE), "")</f>
        <v/>
      </c>
      <c r="X446" s="34" t="str">
        <f>IFERROR(VLOOKUP($X416&amp;"-"&amp;TEXT($A446,"mmm-aaaa"),Informes!$A:$P,COLUMN(Informes!C$1),FALSE), "")</f>
        <v/>
      </c>
    </row>
    <row r="447" spans="1:24" ht="16.5" customHeight="1" x14ac:dyDescent="0.2">
      <c r="A447" s="34">
        <f>EDATE(A446,1)</f>
        <v>45566</v>
      </c>
      <c r="B447" s="243" t="str">
        <f t="shared" ref="B447:B457" si="86">PROPER(TEXT(A447, "mmmm"))</f>
        <v>Octubre</v>
      </c>
      <c r="C447" s="244"/>
      <c r="D447" s="244"/>
      <c r="E447" s="244"/>
      <c r="F447" s="281" t="str">
        <f>IFERROR(IF(VLOOKUP($X416&amp;"-"&amp;TEXT($A447,"mmm-aaaa"),Informes!$A:$P,COLUMN(Informes!H$1),FALSE),"þ","¨"),"¨")</f>
        <v>¨</v>
      </c>
      <c r="G447" s="281"/>
      <c r="H447" s="281"/>
      <c r="I447" s="248" t="str">
        <f>IFERROR(IF(ISBLANK(
VLOOKUP($X439&amp;"-"&amp;TEXT($A447,"mmm-aaaa"),Informes!$A:$P,COLUMN(Informes!I$1),FALSE)), "",
VLOOKUP($X439&amp;"-"&amp;TEXT($A447,"mmm-aaaa"),Informes!$A:$P,COLUMN(Informes!I$1),FALSE)), "")</f>
        <v/>
      </c>
      <c r="J447" s="248"/>
      <c r="K447" s="248"/>
      <c r="L447" s="173" t="str">
        <f t="shared" ref="L447:L457" si="87">IFERROR(IF($X447=$L$7,"þ","¨"),"¨")</f>
        <v>¨</v>
      </c>
      <c r="M447" s="248" t="str">
        <f>IFERROR(IF(OR($X447=$L$7,$X447=$K$5,$X447=$O$5,$X447=$T$5),IF(ISBLANK(
VLOOKUP($X416&amp;"-"&amp;TEXT($A447,"mmm-aaaa"),Informes!$A:$P,COLUMN(Informes!J$1),FALSE)), "",
VLOOKUP($X416&amp;"-"&amp;TEXT($A447,"mmm-aaaa"),Informes!$A:$P,COLUMN(Informes!J$1),FALSE)), ""), "")</f>
        <v/>
      </c>
      <c r="N447" s="248"/>
      <c r="O447" s="248"/>
      <c r="P447" s="248"/>
      <c r="Q447" s="248"/>
      <c r="R447" s="284" t="str">
        <f t="shared" si="85"/>
        <v/>
      </c>
      <c r="S447" s="284"/>
      <c r="T447" s="284"/>
      <c r="U447" s="284"/>
      <c r="V447" s="285"/>
      <c r="W447" s="4" t="str">
        <f>IFERROR(VLOOKUP($X439&amp;"-"&amp;TEXT($A447,"mmm-aaaa"),Informes!$A:$P,COLUMN(Informes!K$1),FALSE), "")</f>
        <v/>
      </c>
      <c r="X447" s="34" t="str">
        <f>IFERROR(VLOOKUP($X416&amp;"-"&amp;TEXT($A447,"mmm-aaaa"),Informes!$A:$P,COLUMN(Informes!C$1),FALSE), "")</f>
        <v/>
      </c>
    </row>
    <row r="448" spans="1:24" ht="16.5" customHeight="1" x14ac:dyDescent="0.2">
      <c r="A448" s="34">
        <f t="shared" ref="A448:A457" si="88">EDATE(A447,1)</f>
        <v>45597</v>
      </c>
      <c r="B448" s="243" t="str">
        <f t="shared" si="86"/>
        <v>Noviembre</v>
      </c>
      <c r="C448" s="244"/>
      <c r="D448" s="244"/>
      <c r="E448" s="244"/>
      <c r="F448" s="281" t="str">
        <f>IFERROR(IF(VLOOKUP($X416&amp;"-"&amp;TEXT($A448,"mmm-aaaa"),Informes!$A:$P,COLUMN(Informes!H$1),FALSE),"þ","¨"),"¨")</f>
        <v>¨</v>
      </c>
      <c r="G448" s="281"/>
      <c r="H448" s="281"/>
      <c r="I448" s="248" t="str">
        <f>IFERROR(IF(ISBLANK(
VLOOKUP($X439&amp;"-"&amp;TEXT($A448,"mmm-aaaa"),Informes!$A:$P,COLUMN(Informes!I$1),FALSE)), "",
VLOOKUP($X439&amp;"-"&amp;TEXT($A448,"mmm-aaaa"),Informes!$A:$P,COLUMN(Informes!I$1),FALSE)), "")</f>
        <v/>
      </c>
      <c r="J448" s="248"/>
      <c r="K448" s="248"/>
      <c r="L448" s="173" t="str">
        <f t="shared" si="87"/>
        <v>¨</v>
      </c>
      <c r="M448" s="248" t="str">
        <f>IFERROR(IF(OR($X448=$L$7,$X448=$K$5,$X448=$O$5,$X448=$T$5),IF(ISBLANK(
VLOOKUP($X416&amp;"-"&amp;TEXT($A448,"mmm-aaaa"),Informes!$A:$P,COLUMN(Informes!J$1),FALSE)), "",
VLOOKUP($X416&amp;"-"&amp;TEXT($A448,"mmm-aaaa"),Informes!$A:$P,COLUMN(Informes!J$1),FALSE)), ""), "")</f>
        <v/>
      </c>
      <c r="N448" s="248"/>
      <c r="O448" s="248"/>
      <c r="P448" s="248"/>
      <c r="Q448" s="248"/>
      <c r="R448" s="284" t="str">
        <f t="shared" si="85"/>
        <v/>
      </c>
      <c r="S448" s="284"/>
      <c r="T448" s="284"/>
      <c r="U448" s="284"/>
      <c r="V448" s="285"/>
      <c r="W448" s="4" t="str">
        <f>IFERROR(VLOOKUP($X439&amp;"-"&amp;TEXT($A448,"mmm-aaaa"),Informes!$A:$P,COLUMN(Informes!K$1),FALSE), "")</f>
        <v/>
      </c>
      <c r="X448" s="34" t="str">
        <f>IFERROR(VLOOKUP($X416&amp;"-"&amp;TEXT($A448,"mmm-aaaa"),Informes!$A:$P,COLUMN(Informes!C$1),FALSE), "")</f>
        <v/>
      </c>
    </row>
    <row r="449" spans="1:24" ht="16.5" customHeight="1" x14ac:dyDescent="0.2">
      <c r="A449" s="34">
        <f t="shared" si="88"/>
        <v>45627</v>
      </c>
      <c r="B449" s="243" t="str">
        <f t="shared" si="86"/>
        <v>Diciembre</v>
      </c>
      <c r="C449" s="244"/>
      <c r="D449" s="244"/>
      <c r="E449" s="244"/>
      <c r="F449" s="281" t="str">
        <f>IFERROR(IF(VLOOKUP($X416&amp;"-"&amp;TEXT($A449,"mmm-aaaa"),Informes!$A:$P,COLUMN(Informes!H$1),FALSE),"þ","¨"),"¨")</f>
        <v>¨</v>
      </c>
      <c r="G449" s="281"/>
      <c r="H449" s="281"/>
      <c r="I449" s="248" t="str">
        <f>IFERROR(IF(ISBLANK(
VLOOKUP($X439&amp;"-"&amp;TEXT($A449,"mmm-aaaa"),Informes!$A:$P,COLUMN(Informes!I$1),FALSE)), "",
VLOOKUP($X439&amp;"-"&amp;TEXT($A449,"mmm-aaaa"),Informes!$A:$P,COLUMN(Informes!I$1),FALSE)), "")</f>
        <v/>
      </c>
      <c r="J449" s="248"/>
      <c r="K449" s="248"/>
      <c r="L449" s="173" t="str">
        <f t="shared" si="87"/>
        <v>¨</v>
      </c>
      <c r="M449" s="248" t="str">
        <f>IFERROR(IF(OR($X449=$L$7,$X449=$K$5,$X449=$O$5,$X449=$T$5),IF(ISBLANK(
VLOOKUP($X416&amp;"-"&amp;TEXT($A449,"mmm-aaaa"),Informes!$A:$P,COLUMN(Informes!J$1),FALSE)), "",
VLOOKUP($X416&amp;"-"&amp;TEXT($A449,"mmm-aaaa"),Informes!$A:$P,COLUMN(Informes!J$1),FALSE)), ""), "")</f>
        <v/>
      </c>
      <c r="N449" s="248"/>
      <c r="O449" s="248"/>
      <c r="P449" s="248"/>
      <c r="Q449" s="248"/>
      <c r="R449" s="284" t="str">
        <f t="shared" si="85"/>
        <v/>
      </c>
      <c r="S449" s="284"/>
      <c r="T449" s="284"/>
      <c r="U449" s="284"/>
      <c r="V449" s="285"/>
      <c r="W449" s="4" t="str">
        <f>IFERROR(VLOOKUP($X439&amp;"-"&amp;TEXT($A449,"mmm-aaaa"),Informes!$A:$P,COLUMN(Informes!K$1),FALSE), "")</f>
        <v/>
      </c>
      <c r="X449" s="34" t="str">
        <f>IFERROR(VLOOKUP($X416&amp;"-"&amp;TEXT($A449,"mmm-aaaa"),Informes!$A:$P,COLUMN(Informes!C$1),FALSE), "")</f>
        <v/>
      </c>
    </row>
    <row r="450" spans="1:24" ht="16.5" customHeight="1" x14ac:dyDescent="0.2">
      <c r="A450" s="34">
        <f t="shared" si="88"/>
        <v>45658</v>
      </c>
      <c r="B450" s="243" t="str">
        <f t="shared" si="86"/>
        <v>Enero</v>
      </c>
      <c r="C450" s="244"/>
      <c r="D450" s="244"/>
      <c r="E450" s="244"/>
      <c r="F450" s="281" t="str">
        <f>IFERROR(IF(VLOOKUP($X416&amp;"-"&amp;TEXT($A450,"mmm-aaaa"),Informes!$A:$P,COLUMN(Informes!H$1),FALSE),"þ","¨"),"¨")</f>
        <v>¨</v>
      </c>
      <c r="G450" s="281"/>
      <c r="H450" s="281"/>
      <c r="I450" s="248" t="str">
        <f>IFERROR(IF(ISBLANK(
VLOOKUP($X439&amp;"-"&amp;TEXT($A450,"mmm-aaaa"),Informes!$A:$P,COLUMN(Informes!I$1),FALSE)), "",
VLOOKUP($X439&amp;"-"&amp;TEXT($A450,"mmm-aaaa"),Informes!$A:$P,COLUMN(Informes!I$1),FALSE)), "")</f>
        <v/>
      </c>
      <c r="J450" s="248"/>
      <c r="K450" s="248"/>
      <c r="L450" s="173" t="str">
        <f t="shared" si="87"/>
        <v>¨</v>
      </c>
      <c r="M450" s="248" t="str">
        <f>IFERROR(IF(OR($X450=$L$7,$X450=$K$5,$X450=$O$5,$X450=$T$5),IF(ISBLANK(
VLOOKUP($X416&amp;"-"&amp;TEXT($A450,"mmm-aaaa"),Informes!$A:$P,COLUMN(Informes!J$1),FALSE)), "",
VLOOKUP($X416&amp;"-"&amp;TEXT($A450,"mmm-aaaa"),Informes!$A:$P,COLUMN(Informes!J$1),FALSE)), ""), "")</f>
        <v/>
      </c>
      <c r="N450" s="248"/>
      <c r="O450" s="248"/>
      <c r="P450" s="248"/>
      <c r="Q450" s="248"/>
      <c r="R450" s="284" t="str">
        <f t="shared" si="85"/>
        <v/>
      </c>
      <c r="S450" s="284"/>
      <c r="T450" s="284"/>
      <c r="U450" s="284"/>
      <c r="V450" s="285"/>
      <c r="W450" s="4" t="str">
        <f>IFERROR(VLOOKUP($X439&amp;"-"&amp;TEXT($A450,"mmm-aaaa"),Informes!$A:$P,COLUMN(Informes!K$1),FALSE), "")</f>
        <v/>
      </c>
      <c r="X450" s="34" t="str">
        <f>IFERROR(VLOOKUP($X416&amp;"-"&amp;TEXT($A450,"mmm-aaaa"),Informes!$A:$P,COLUMN(Informes!C$1),FALSE), "")</f>
        <v/>
      </c>
    </row>
    <row r="451" spans="1:24" ht="16.5" customHeight="1" x14ac:dyDescent="0.2">
      <c r="A451" s="34">
        <f t="shared" si="88"/>
        <v>45689</v>
      </c>
      <c r="B451" s="243" t="str">
        <f t="shared" si="86"/>
        <v>Febrero</v>
      </c>
      <c r="C451" s="244"/>
      <c r="D451" s="244"/>
      <c r="E451" s="244"/>
      <c r="F451" s="281" t="str">
        <f>IFERROR(IF(VLOOKUP($X416&amp;"-"&amp;TEXT($A451,"mmm-aaaa"),Informes!$A:$P,COLUMN(Informes!H$1),FALSE),"þ","¨"),"¨")</f>
        <v>¨</v>
      </c>
      <c r="G451" s="281"/>
      <c r="H451" s="281"/>
      <c r="I451" s="248" t="str">
        <f>IFERROR(IF(ISBLANK(
VLOOKUP($X439&amp;"-"&amp;TEXT($A451,"mmm-aaaa"),Informes!$A:$P,COLUMN(Informes!I$1),FALSE)), "",
VLOOKUP($X439&amp;"-"&amp;TEXT($A451,"mmm-aaaa"),Informes!$A:$P,COLUMN(Informes!I$1),FALSE)), "")</f>
        <v/>
      </c>
      <c r="J451" s="248"/>
      <c r="K451" s="248"/>
      <c r="L451" s="173" t="str">
        <f t="shared" si="87"/>
        <v>¨</v>
      </c>
      <c r="M451" s="248" t="str">
        <f>IFERROR(IF(OR($X451=$L$7,$X451=$K$5,$X451=$O$5,$X451=$T$5),IF(ISBLANK(
VLOOKUP($X416&amp;"-"&amp;TEXT($A451,"mmm-aaaa"),Informes!$A:$P,COLUMN(Informes!J$1),FALSE)), "",
VLOOKUP($X416&amp;"-"&amp;TEXT($A451,"mmm-aaaa"),Informes!$A:$P,COLUMN(Informes!J$1),FALSE)), ""), "")</f>
        <v/>
      </c>
      <c r="N451" s="248"/>
      <c r="O451" s="248"/>
      <c r="P451" s="248"/>
      <c r="Q451" s="248"/>
      <c r="R451" s="284" t="str">
        <f t="shared" si="85"/>
        <v/>
      </c>
      <c r="S451" s="284"/>
      <c r="T451" s="284"/>
      <c r="U451" s="284"/>
      <c r="V451" s="285"/>
      <c r="W451" s="4" t="str">
        <f>IFERROR(VLOOKUP($X439&amp;"-"&amp;TEXT($A451,"mmm-aaaa"),Informes!$A:$P,COLUMN(Informes!K$1),FALSE), "")</f>
        <v/>
      </c>
      <c r="X451" s="34" t="str">
        <f>IFERROR(VLOOKUP($X416&amp;"-"&amp;TEXT($A451,"mmm-aaaa"),Informes!$A:$P,COLUMN(Informes!C$1),FALSE), "")</f>
        <v/>
      </c>
    </row>
    <row r="452" spans="1:24" ht="16.5" customHeight="1" x14ac:dyDescent="0.2">
      <c r="A452" s="34">
        <f t="shared" si="88"/>
        <v>45717</v>
      </c>
      <c r="B452" s="243" t="str">
        <f t="shared" si="86"/>
        <v>Marzo</v>
      </c>
      <c r="C452" s="244"/>
      <c r="D452" s="244"/>
      <c r="E452" s="244"/>
      <c r="F452" s="281" t="str">
        <f>IFERROR(IF(VLOOKUP($X416&amp;"-"&amp;TEXT($A452,"mmm-aaaa"),Informes!$A:$P,COLUMN(Informes!H$1),FALSE),"þ","¨"),"¨")</f>
        <v>¨</v>
      </c>
      <c r="G452" s="281"/>
      <c r="H452" s="281"/>
      <c r="I452" s="248" t="str">
        <f>IFERROR(IF(ISBLANK(
VLOOKUP($X439&amp;"-"&amp;TEXT($A452,"mmm-aaaa"),Informes!$A:$P,COLUMN(Informes!I$1),FALSE)), "",
VLOOKUP($X439&amp;"-"&amp;TEXT($A452,"mmm-aaaa"),Informes!$A:$P,COLUMN(Informes!I$1),FALSE)), "")</f>
        <v/>
      </c>
      <c r="J452" s="248"/>
      <c r="K452" s="248"/>
      <c r="L452" s="173" t="str">
        <f t="shared" si="87"/>
        <v>¨</v>
      </c>
      <c r="M452" s="248" t="str">
        <f>IFERROR(IF(OR($X452=$L$7,$X452=$K$5,$X452=$O$5,$X452=$T$5),IF(ISBLANK(
VLOOKUP($X416&amp;"-"&amp;TEXT($A452,"mmm-aaaa"),Informes!$A:$P,COLUMN(Informes!J$1),FALSE)), "",
VLOOKUP($X416&amp;"-"&amp;TEXT($A452,"mmm-aaaa"),Informes!$A:$P,COLUMN(Informes!J$1),FALSE)), ""), "")</f>
        <v/>
      </c>
      <c r="N452" s="248"/>
      <c r="O452" s="248"/>
      <c r="P452" s="248"/>
      <c r="Q452" s="248"/>
      <c r="R452" s="284" t="str">
        <f t="shared" si="85"/>
        <v/>
      </c>
      <c r="S452" s="284"/>
      <c r="T452" s="284"/>
      <c r="U452" s="284"/>
      <c r="V452" s="285"/>
      <c r="W452" s="4" t="str">
        <f>IFERROR(VLOOKUP($X439&amp;"-"&amp;TEXT($A452,"mmm-aaaa"),Informes!$A:$P,COLUMN(Informes!K$1),FALSE), "")</f>
        <v/>
      </c>
      <c r="X452" s="34" t="str">
        <f>IFERROR(VLOOKUP($X416&amp;"-"&amp;TEXT($A452,"mmm-aaaa"),Informes!$A:$P,COLUMN(Informes!C$1),FALSE), "")</f>
        <v/>
      </c>
    </row>
    <row r="453" spans="1:24" ht="16.5" customHeight="1" x14ac:dyDescent="0.2">
      <c r="A453" s="34">
        <f t="shared" si="88"/>
        <v>45748</v>
      </c>
      <c r="B453" s="243" t="str">
        <f t="shared" si="86"/>
        <v>Abril</v>
      </c>
      <c r="C453" s="244"/>
      <c r="D453" s="244"/>
      <c r="E453" s="244"/>
      <c r="F453" s="281" t="str">
        <f>IFERROR(IF(VLOOKUP($X416&amp;"-"&amp;TEXT($A453,"mmm-aaaa"),Informes!$A:$P,COLUMN(Informes!H$1),FALSE),"þ","¨"),"¨")</f>
        <v>¨</v>
      </c>
      <c r="G453" s="281"/>
      <c r="H453" s="281"/>
      <c r="I453" s="248" t="str">
        <f>IFERROR(IF(ISBLANK(
VLOOKUP($X439&amp;"-"&amp;TEXT($A453,"mmm-aaaa"),Informes!$A:$P,COLUMN(Informes!I$1),FALSE)), "",
VLOOKUP($X439&amp;"-"&amp;TEXT($A453,"mmm-aaaa"),Informes!$A:$P,COLUMN(Informes!I$1),FALSE)), "")</f>
        <v/>
      </c>
      <c r="J453" s="248"/>
      <c r="K453" s="248"/>
      <c r="L453" s="173" t="str">
        <f t="shared" si="87"/>
        <v>¨</v>
      </c>
      <c r="M453" s="248" t="str">
        <f>IFERROR(IF(OR($X453=$L$7,$X453=$K$5,$X453=$O$5,$X453=$T$5),IF(ISBLANK(
VLOOKUP($X416&amp;"-"&amp;TEXT($A453,"mmm-aaaa"),Informes!$A:$P,COLUMN(Informes!J$1),FALSE)), "",
VLOOKUP($X416&amp;"-"&amp;TEXT($A453,"mmm-aaaa"),Informes!$A:$P,COLUMN(Informes!J$1),FALSE)), ""), "")</f>
        <v/>
      </c>
      <c r="N453" s="248"/>
      <c r="O453" s="248"/>
      <c r="P453" s="248"/>
      <c r="Q453" s="248"/>
      <c r="R453" s="284" t="str">
        <f t="shared" si="85"/>
        <v/>
      </c>
      <c r="S453" s="284"/>
      <c r="T453" s="284"/>
      <c r="U453" s="284"/>
      <c r="V453" s="285"/>
      <c r="W453" s="4" t="str">
        <f>IFERROR(VLOOKUP($X439&amp;"-"&amp;TEXT($A453,"mmm-aaaa"),Informes!$A:$P,COLUMN(Informes!K$1),FALSE), "")</f>
        <v/>
      </c>
      <c r="X453" s="34" t="str">
        <f>IFERROR(VLOOKUP($X416&amp;"-"&amp;TEXT($A453,"mmm-aaaa"),Informes!$A:$P,COLUMN(Informes!C$1),FALSE), "")</f>
        <v/>
      </c>
    </row>
    <row r="454" spans="1:24" ht="16.5" customHeight="1" x14ac:dyDescent="0.2">
      <c r="A454" s="34">
        <f t="shared" si="88"/>
        <v>45778</v>
      </c>
      <c r="B454" s="243" t="str">
        <f t="shared" si="86"/>
        <v>Mayo</v>
      </c>
      <c r="C454" s="244"/>
      <c r="D454" s="244"/>
      <c r="E454" s="244"/>
      <c r="F454" s="281" t="str">
        <f>IFERROR(IF(VLOOKUP($X416&amp;"-"&amp;TEXT($A454,"mmm-aaaa"),Informes!$A:$P,COLUMN(Informes!H$1),FALSE),"þ","¨"),"¨")</f>
        <v>¨</v>
      </c>
      <c r="G454" s="281"/>
      <c r="H454" s="281"/>
      <c r="I454" s="248" t="str">
        <f>IFERROR(IF(ISBLANK(
VLOOKUP($X439&amp;"-"&amp;TEXT($A454,"mmm-aaaa"),Informes!$A:$P,COLUMN(Informes!I$1),FALSE)), "",
VLOOKUP($X439&amp;"-"&amp;TEXT($A454,"mmm-aaaa"),Informes!$A:$P,COLUMN(Informes!I$1),FALSE)), "")</f>
        <v/>
      </c>
      <c r="J454" s="248"/>
      <c r="K454" s="248"/>
      <c r="L454" s="173" t="str">
        <f t="shared" si="87"/>
        <v>¨</v>
      </c>
      <c r="M454" s="248" t="str">
        <f>IFERROR(IF(OR($X454=$L$7,$X454=$K$5,$X454=$O$5,$X454=$T$5),IF(ISBLANK(
VLOOKUP($X416&amp;"-"&amp;TEXT($A454,"mmm-aaaa"),Informes!$A:$P,COLUMN(Informes!J$1),FALSE)), "",
VLOOKUP($X416&amp;"-"&amp;TEXT($A454,"mmm-aaaa"),Informes!$A:$P,COLUMN(Informes!J$1),FALSE)), ""), "")</f>
        <v/>
      </c>
      <c r="N454" s="248"/>
      <c r="O454" s="248"/>
      <c r="P454" s="248"/>
      <c r="Q454" s="248"/>
      <c r="R454" s="284" t="str">
        <f t="shared" si="85"/>
        <v/>
      </c>
      <c r="S454" s="284"/>
      <c r="T454" s="284"/>
      <c r="U454" s="284"/>
      <c r="V454" s="285"/>
      <c r="W454" s="4" t="str">
        <f>IFERROR(VLOOKUP($X439&amp;"-"&amp;TEXT($A454,"mmm-aaaa"),Informes!$A:$P,COLUMN(Informes!K$1),FALSE), "")</f>
        <v/>
      </c>
      <c r="X454" s="34" t="str">
        <f>IFERROR(VLOOKUP($X416&amp;"-"&amp;TEXT($A454,"mmm-aaaa"),Informes!$A:$P,COLUMN(Informes!C$1),FALSE), "")</f>
        <v/>
      </c>
    </row>
    <row r="455" spans="1:24" ht="16.5" customHeight="1" x14ac:dyDescent="0.2">
      <c r="A455" s="34">
        <f t="shared" si="88"/>
        <v>45809</v>
      </c>
      <c r="B455" s="243" t="str">
        <f t="shared" si="86"/>
        <v>Junio</v>
      </c>
      <c r="C455" s="244"/>
      <c r="D455" s="244"/>
      <c r="E455" s="244"/>
      <c r="F455" s="281" t="str">
        <f>IFERROR(IF(VLOOKUP($X416&amp;"-"&amp;TEXT($A455,"mmm-aaaa"),Informes!$A:$P,COLUMN(Informes!H$1),FALSE),"þ","¨"),"¨")</f>
        <v>¨</v>
      </c>
      <c r="G455" s="281"/>
      <c r="H455" s="281"/>
      <c r="I455" s="248" t="str">
        <f>IFERROR(IF(ISBLANK(
VLOOKUP($X439&amp;"-"&amp;TEXT($A455,"mmm-aaaa"),Informes!$A:$P,COLUMN(Informes!I$1),FALSE)), "",
VLOOKUP($X439&amp;"-"&amp;TEXT($A455,"mmm-aaaa"),Informes!$A:$P,COLUMN(Informes!I$1),FALSE)), "")</f>
        <v/>
      </c>
      <c r="J455" s="248"/>
      <c r="K455" s="248"/>
      <c r="L455" s="173" t="str">
        <f t="shared" si="87"/>
        <v>¨</v>
      </c>
      <c r="M455" s="248" t="str">
        <f>IFERROR(IF(OR($X455=$L$7,$X455=$K$5,$X455=$O$5,$X455=$T$5),IF(ISBLANK(
VLOOKUP($X416&amp;"-"&amp;TEXT($A455,"mmm-aaaa"),Informes!$A:$P,COLUMN(Informes!J$1),FALSE)), "",
VLOOKUP($X416&amp;"-"&amp;TEXT($A455,"mmm-aaaa"),Informes!$A:$P,COLUMN(Informes!J$1),FALSE)), ""), "")</f>
        <v/>
      </c>
      <c r="N455" s="248"/>
      <c r="O455" s="248"/>
      <c r="P455" s="248"/>
      <c r="Q455" s="248"/>
      <c r="R455" s="284" t="str">
        <f t="shared" si="85"/>
        <v/>
      </c>
      <c r="S455" s="284"/>
      <c r="T455" s="284"/>
      <c r="U455" s="284"/>
      <c r="V455" s="285"/>
      <c r="W455" s="4" t="str">
        <f>IFERROR(VLOOKUP($X439&amp;"-"&amp;TEXT($A455,"mmm-aaaa"),Informes!$A:$P,COLUMN(Informes!K$1),FALSE), "")</f>
        <v/>
      </c>
      <c r="X455" s="34" t="str">
        <f>IFERROR(VLOOKUP($X416&amp;"-"&amp;TEXT($A455,"mmm-aaaa"),Informes!$A:$P,COLUMN(Informes!C$1),FALSE), "")</f>
        <v/>
      </c>
    </row>
    <row r="456" spans="1:24" ht="16.5" customHeight="1" x14ac:dyDescent="0.2">
      <c r="A456" s="34">
        <f t="shared" si="88"/>
        <v>45839</v>
      </c>
      <c r="B456" s="243" t="str">
        <f t="shared" si="86"/>
        <v>Julio</v>
      </c>
      <c r="C456" s="244"/>
      <c r="D456" s="244"/>
      <c r="E456" s="244"/>
      <c r="F456" s="281" t="str">
        <f>IFERROR(IF(VLOOKUP($X416&amp;"-"&amp;TEXT($A456,"mmm-aaaa"),Informes!$A:$P,COLUMN(Informes!H$1),FALSE),"þ","¨"),"¨")</f>
        <v>¨</v>
      </c>
      <c r="G456" s="281"/>
      <c r="H456" s="281"/>
      <c r="I456" s="248" t="str">
        <f>IFERROR(IF(ISBLANK(
VLOOKUP($X439&amp;"-"&amp;TEXT($A456,"mmm-aaaa"),Informes!$A:$P,COLUMN(Informes!I$1),FALSE)), "",
VLOOKUP($X439&amp;"-"&amp;TEXT($A456,"mmm-aaaa"),Informes!$A:$P,COLUMN(Informes!I$1),FALSE)), "")</f>
        <v/>
      </c>
      <c r="J456" s="248"/>
      <c r="K456" s="248"/>
      <c r="L456" s="173" t="str">
        <f t="shared" si="87"/>
        <v>¨</v>
      </c>
      <c r="M456" s="248" t="str">
        <f>IFERROR(IF(OR($X456=$L$7,$X456=$K$5,$X456=$O$5,$X456=$T$5),IF(ISBLANK(
VLOOKUP($X416&amp;"-"&amp;TEXT($A456,"mmm-aaaa"),Informes!$A:$P,COLUMN(Informes!J$1),FALSE)), "",
VLOOKUP($X416&amp;"-"&amp;TEXT($A456,"mmm-aaaa"),Informes!$A:$P,COLUMN(Informes!J$1),FALSE)), ""), "")</f>
        <v/>
      </c>
      <c r="N456" s="248"/>
      <c r="O456" s="248"/>
      <c r="P456" s="248"/>
      <c r="Q456" s="248"/>
      <c r="R456" s="284" t="str">
        <f t="shared" si="85"/>
        <v/>
      </c>
      <c r="S456" s="284"/>
      <c r="T456" s="284"/>
      <c r="U456" s="284"/>
      <c r="V456" s="285"/>
      <c r="W456" s="4" t="str">
        <f>IFERROR(VLOOKUP($X439&amp;"-"&amp;TEXT($A456,"mmm-aaaa"),Informes!$A:$P,COLUMN(Informes!K$1),FALSE), "")</f>
        <v/>
      </c>
      <c r="X456" s="34" t="str">
        <f>IFERROR(VLOOKUP($X416&amp;"-"&amp;TEXT($A456,"mmm-aaaa"),Informes!$A:$P,COLUMN(Informes!C$1),FALSE), "")</f>
        <v/>
      </c>
    </row>
    <row r="457" spans="1:24" ht="16.5" customHeight="1" thickBot="1" x14ac:dyDescent="0.25">
      <c r="A457" s="34">
        <f t="shared" si="88"/>
        <v>45870</v>
      </c>
      <c r="B457" s="264" t="str">
        <f t="shared" si="86"/>
        <v>Agosto</v>
      </c>
      <c r="C457" s="265"/>
      <c r="D457" s="265"/>
      <c r="E457" s="265"/>
      <c r="F457" s="280" t="str">
        <f>IFERROR(IF(VLOOKUP($X416&amp;"-"&amp;TEXT($A457,"mmm-aaaa"),Informes!$A:$P,COLUMN(Informes!H$1),FALSE),"þ","¨"),"¨")</f>
        <v>¨</v>
      </c>
      <c r="G457" s="280"/>
      <c r="H457" s="280"/>
      <c r="I457" s="269" t="str">
        <f>IFERROR(IF(ISBLANK(
VLOOKUP($X439&amp;"-"&amp;TEXT($A457,"mmm-aaaa"),Informes!$A:$P,COLUMN(Informes!I$1),FALSE)), "",
VLOOKUP($X439&amp;"-"&amp;TEXT($A457,"mmm-aaaa"),Informes!$A:$P,COLUMN(Informes!I$1),FALSE)), "")</f>
        <v/>
      </c>
      <c r="J457" s="269"/>
      <c r="K457" s="269"/>
      <c r="L457" s="172" t="str">
        <f t="shared" si="87"/>
        <v>¨</v>
      </c>
      <c r="M457" s="269" t="str">
        <f>IFERROR(IF(OR($X457=$L$7,$X457=$K$5,$X457=$O$5,$X457=$T$5),IF(ISBLANK(
VLOOKUP($X416&amp;"-"&amp;TEXT($A457,"mmm-aaaa"),Informes!$A:$P,COLUMN(Informes!J$1),FALSE)), "",
VLOOKUP($X416&amp;"-"&amp;TEXT($A457,"mmm-aaaa"),Informes!$A:$P,COLUMN(Informes!J$1),FALSE)), ""), "")</f>
        <v/>
      </c>
      <c r="N457" s="269"/>
      <c r="O457" s="269"/>
      <c r="P457" s="269"/>
      <c r="Q457" s="269"/>
      <c r="R457" s="282" t="str">
        <f t="shared" si="85"/>
        <v/>
      </c>
      <c r="S457" s="282"/>
      <c r="T457" s="282"/>
      <c r="U457" s="282"/>
      <c r="V457" s="283"/>
      <c r="W457" s="4" t="str">
        <f>IFERROR(VLOOKUP($X439&amp;"-"&amp;TEXT($A457,"mmm-aaaa"),Informes!$A:$P,COLUMN(Informes!K$1),FALSE), "")</f>
        <v/>
      </c>
      <c r="X457" s="34" t="str">
        <f>IFERROR(VLOOKUP($X416&amp;"-"&amp;TEXT($A457,"mmm-aaaa"),Informes!$A:$P,COLUMN(Informes!C$1),FALSE), "")</f>
        <v/>
      </c>
    </row>
    <row r="458" spans="1:24" ht="16.5" customHeight="1" thickBot="1" x14ac:dyDescent="0.3">
      <c r="D458" s="124"/>
      <c r="E458" s="124"/>
      <c r="F458" s="129"/>
      <c r="G458" s="124" t="str">
        <f>IF(SUM(F446:F457)=0,"",SUM(F446:F457))</f>
        <v/>
      </c>
      <c r="H458" s="124"/>
      <c r="I458" s="124"/>
      <c r="J458" s="130"/>
      <c r="K458" s="124"/>
      <c r="L458" s="131" t="s">
        <v>107</v>
      </c>
      <c r="M458" s="272" t="str">
        <f>IF(SUM(M446:M457)=0,"",SUM(M446:M457))</f>
        <v/>
      </c>
      <c r="N458" s="273"/>
      <c r="O458" s="273"/>
      <c r="P458" s="273"/>
      <c r="Q458" s="274"/>
      <c r="R458" s="275"/>
      <c r="S458" s="276"/>
      <c r="T458" s="276"/>
      <c r="U458" s="276"/>
      <c r="V458" s="277"/>
      <c r="W458" s="4"/>
      <c r="X458" s="4"/>
    </row>
    <row r="459" spans="1:24" ht="16.5" customHeight="1" x14ac:dyDescent="0.2">
      <c r="W459" s="4"/>
      <c r="X459" s="4"/>
    </row>
    <row r="460" spans="1:24" ht="279.75" customHeight="1" x14ac:dyDescent="0.15">
      <c r="B460" s="11"/>
      <c r="C460" s="132" t="s">
        <v>136</v>
      </c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 spans="1:24" ht="24" customHeight="1" x14ac:dyDescent="0.2">
      <c r="A461" s="35">
        <f>A415+1</f>
        <v>11</v>
      </c>
      <c r="B461" s="256" t="s">
        <v>127</v>
      </c>
      <c r="C461" s="256"/>
      <c r="D461" s="256"/>
      <c r="E461" s="256"/>
      <c r="F461" s="256"/>
      <c r="G461" s="256"/>
      <c r="H461" s="256"/>
      <c r="I461" s="256"/>
      <c r="J461" s="256"/>
      <c r="K461" s="256"/>
      <c r="L461" s="256"/>
      <c r="M461" s="256"/>
      <c r="N461" s="256"/>
      <c r="O461" s="256"/>
      <c r="P461" s="256"/>
      <c r="Q461" s="256"/>
      <c r="R461" s="256"/>
      <c r="S461" s="256"/>
      <c r="T461" s="256"/>
      <c r="U461" s="256"/>
      <c r="V461" s="256"/>
      <c r="X461" s="2"/>
    </row>
    <row r="462" spans="1:24" ht="17.25" customHeight="1" x14ac:dyDescent="0.2">
      <c r="A462" s="35"/>
      <c r="B462" s="120" t="s">
        <v>128</v>
      </c>
      <c r="D462" s="123" t="e">
        <f>IF(A461=0,0,INDEX(TblPublicadores[Nombre completo],A461))</f>
        <v>#REF!</v>
      </c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5"/>
      <c r="X462" s="154" t="e">
        <f>IF(A461=0,0,INDEX(TblPublicadores[Nombre],A461))</f>
        <v>#REF!</v>
      </c>
    </row>
    <row r="463" spans="1:24" ht="17.25" customHeight="1" x14ac:dyDescent="0.2">
      <c r="B463" s="120" t="s">
        <v>129</v>
      </c>
      <c r="D463" s="121"/>
      <c r="E463" s="121"/>
      <c r="F463" s="7"/>
      <c r="G463" s="7"/>
      <c r="H463" s="257" t="e">
        <f>IF(A461=0,"",INDEX(TblPublicadores[Fecha de nacimiento],A461))</f>
        <v>#REF!</v>
      </c>
      <c r="I463" s="257"/>
      <c r="J463" s="257"/>
      <c r="K463" s="257"/>
      <c r="L463" s="257"/>
      <c r="M463" s="257"/>
      <c r="N463" s="257"/>
      <c r="O463" s="257"/>
      <c r="P463" s="128" t="e">
        <f>IF(INDEX(TblPublicadores[Sexo],A461)=Q463,"þ","¨")</f>
        <v>#REF!</v>
      </c>
      <c r="Q463" s="120" t="s">
        <v>75</v>
      </c>
      <c r="S463" s="12"/>
      <c r="T463" s="13"/>
      <c r="U463" s="128" t="e">
        <f>IF(INDEX(TblPublicadores[Sexo],A461)=V463,"þ","¨")</f>
        <v>#REF!</v>
      </c>
      <c r="V463" s="120" t="s">
        <v>79</v>
      </c>
      <c r="W463" s="12"/>
      <c r="X463" s="6"/>
    </row>
    <row r="464" spans="1:24" ht="17.25" customHeight="1" x14ac:dyDescent="0.2">
      <c r="B464" s="120" t="s">
        <v>130</v>
      </c>
      <c r="D464" s="122"/>
      <c r="E464" s="122"/>
      <c r="F464" s="7"/>
      <c r="G464" s="258" t="e">
        <f>IF(A461=0,"",IF(INDEX(TblPublicadores[Fecha de bautismo],A461)="", "",INDEX(TblPublicadores[Fecha de bautismo],A461)))</f>
        <v>#REF!</v>
      </c>
      <c r="H464" s="258"/>
      <c r="I464" s="258"/>
      <c r="J464" s="258"/>
      <c r="K464" s="258"/>
      <c r="L464" s="258"/>
      <c r="M464" s="258"/>
      <c r="N464" s="258"/>
      <c r="O464" s="258"/>
      <c r="P464" s="128" t="s">
        <v>137</v>
      </c>
      <c r="Q464" s="120" t="s">
        <v>131</v>
      </c>
      <c r="S464" s="12"/>
      <c r="T464" s="12"/>
      <c r="U464" s="128" t="s">
        <v>138</v>
      </c>
      <c r="V464" s="120" t="s">
        <v>61</v>
      </c>
      <c r="W464" s="12"/>
      <c r="X464" s="6"/>
    </row>
    <row r="465" spans="1:24" ht="28.5" customHeight="1" x14ac:dyDescent="0.2">
      <c r="B465" s="127" t="e">
        <f>IF(INDEX(TblPublicadores[Privilegio],A461)=C465,"þ","¨")</f>
        <v>#REF!</v>
      </c>
      <c r="C465" s="125" t="s">
        <v>76</v>
      </c>
      <c r="D465" s="127" t="e">
        <f>IF(INDEX(TblPublicadores[Privilegio],A461)=E465,"þ","¨")</f>
        <v>#REF!</v>
      </c>
      <c r="E465" s="125" t="s">
        <v>81</v>
      </c>
      <c r="F465" s="7"/>
      <c r="G465" s="7"/>
      <c r="H465" s="5"/>
      <c r="I465" s="10"/>
      <c r="J465" s="127" t="e">
        <f>IF(INDEX(TblPublicadores[Tipo Publicador],A461)=K465,"þ","¨")</f>
        <v>#REF!</v>
      </c>
      <c r="K465" s="125" t="s">
        <v>77</v>
      </c>
      <c r="L465" s="5"/>
      <c r="M465" s="5"/>
      <c r="N465" s="127" t="e">
        <f>IF(INDEX(TblPublicadores[Tipo Publicador],A461)=O465,"þ","¨")</f>
        <v>#REF!</v>
      </c>
      <c r="O465" s="125" t="s">
        <v>132</v>
      </c>
      <c r="P465" s="126"/>
      <c r="Q465" s="126"/>
      <c r="R465" s="9"/>
      <c r="S465" s="127" t="e">
        <f>IF(INDEX(TblPublicadores[Tipo Publicador],A461)=T465,"þ","¨")</f>
        <v>#REF!</v>
      </c>
      <c r="T465" s="259" t="s">
        <v>133</v>
      </c>
      <c r="U465" s="259"/>
      <c r="V465" s="259"/>
      <c r="W465" s="13"/>
      <c r="X465" s="6"/>
    </row>
    <row r="466" spans="1:24" ht="4.5" customHeight="1" thickBot="1" x14ac:dyDescent="0.25">
      <c r="B466" s="8"/>
      <c r="C466" s="7"/>
      <c r="D466" s="8"/>
      <c r="E466" s="7"/>
      <c r="F466" s="7"/>
      <c r="G466" s="7"/>
      <c r="H466" s="5"/>
      <c r="I466" s="10"/>
      <c r="J466" s="8"/>
      <c r="K466" s="5"/>
      <c r="L466" s="5"/>
      <c r="M466" s="5"/>
      <c r="N466" s="7"/>
      <c r="O466" s="5"/>
      <c r="P466" s="8"/>
      <c r="Q466" s="8"/>
      <c r="R466" s="9"/>
      <c r="S466" s="9"/>
      <c r="T466" s="7"/>
      <c r="U466" s="8"/>
      <c r="V466" s="9"/>
      <c r="W466" s="9"/>
      <c r="X466" s="6"/>
    </row>
    <row r="467" spans="1:24" ht="26.25" customHeight="1" x14ac:dyDescent="0.25">
      <c r="B467" s="260" t="s">
        <v>17</v>
      </c>
      <c r="C467" s="261"/>
      <c r="D467" s="261"/>
      <c r="E467" s="261"/>
      <c r="F467" s="262" t="s">
        <v>134</v>
      </c>
      <c r="G467" s="262"/>
      <c r="H467" s="262"/>
      <c r="I467" s="262" t="s">
        <v>12</v>
      </c>
      <c r="J467" s="262"/>
      <c r="K467" s="262"/>
      <c r="L467" s="262" t="s">
        <v>105</v>
      </c>
      <c r="M467" s="236" t="s">
        <v>135</v>
      </c>
      <c r="N467" s="236"/>
      <c r="O467" s="236"/>
      <c r="P467" s="236"/>
      <c r="Q467" s="236"/>
      <c r="R467" s="236" t="s">
        <v>101</v>
      </c>
      <c r="S467" s="236"/>
      <c r="T467" s="236"/>
      <c r="U467" s="236"/>
      <c r="V467" s="237"/>
      <c r="W467" s="14"/>
      <c r="X467" s="3"/>
    </row>
    <row r="468" spans="1:24" ht="27.75" customHeight="1" x14ac:dyDescent="0.2">
      <c r="B468" s="240">
        <v>45292</v>
      </c>
      <c r="C468" s="241"/>
      <c r="D468" s="241"/>
      <c r="E468" s="242"/>
      <c r="F468" s="263"/>
      <c r="G468" s="263"/>
      <c r="H468" s="263"/>
      <c r="I468" s="263"/>
      <c r="J468" s="263"/>
      <c r="K468" s="263"/>
      <c r="L468" s="263"/>
      <c r="M468" s="238"/>
      <c r="N468" s="238"/>
      <c r="O468" s="238"/>
      <c r="P468" s="238"/>
      <c r="Q468" s="238"/>
      <c r="R468" s="238"/>
      <c r="S468" s="238"/>
      <c r="T468" s="238"/>
      <c r="U468" s="238"/>
      <c r="V468" s="239"/>
      <c r="W468" s="14"/>
      <c r="X468" s="3"/>
    </row>
    <row r="469" spans="1:24" ht="16.5" customHeight="1" x14ac:dyDescent="0.2">
      <c r="A469" s="34">
        <f>EDATE(B468,-4)</f>
        <v>45170</v>
      </c>
      <c r="B469" s="243" t="str">
        <f>PROPER(TEXT(A469, "mmmm"))</f>
        <v>Septiembre</v>
      </c>
      <c r="C469" s="244"/>
      <c r="D469" s="244" t="str">
        <f>PROPER(TEXT(C469, "mmmm"))</f>
        <v>Enero</v>
      </c>
      <c r="E469" s="244"/>
      <c r="F469" s="281" t="str">
        <f>IFERROR(IF(VLOOKUP($X462&amp;"-"&amp;TEXT($A469,"mmm-aaaa"),Informes!$A:$P,COLUMN(Informes!H$1),FALSE),"þ","¨"),"¨")</f>
        <v>¨</v>
      </c>
      <c r="G469" s="281"/>
      <c r="H469" s="281"/>
      <c r="I469" s="248" t="str">
        <f>IFERROR(IF(ISBLANK(
VLOOKUP($X462&amp;"-"&amp;TEXT($A469,"mmm-aaaa"),Informes!$A:$P,COLUMN(Informes!I$1),FALSE)), "",
VLOOKUP($X462&amp;"-"&amp;TEXT($A469,"mmm-aaaa"),Informes!$A:$P,COLUMN(Informes!I$1),FALSE)), "")</f>
        <v/>
      </c>
      <c r="J469" s="248"/>
      <c r="K469" s="248"/>
      <c r="L469" s="173" t="str">
        <f>IFERROR(IF($X469=$L$7,"þ","¨"),"¨")</f>
        <v>¨</v>
      </c>
      <c r="M469" s="248" t="str">
        <f>IFERROR(IF(OR($X469=$L$7,$X469=$K$5,$X469=$O$5,$X469=$T$5),IF(ISBLANK(
VLOOKUP($X462&amp;"-"&amp;TEXT($A469,"mmm-aaaa"),Informes!$A:$P,COLUMN(Informes!J$1),FALSE)), "",
VLOOKUP($X462&amp;"-"&amp;TEXT($A469,"mmm-aaaa"),Informes!$A:$P,COLUMN(Informes!J$1),FALSE)), ""), "")</f>
        <v/>
      </c>
      <c r="N469" s="248"/>
      <c r="O469" s="248"/>
      <c r="P469" s="248"/>
      <c r="Q469" s="248"/>
      <c r="R469" s="284" t="str">
        <f t="shared" ref="R469:R480" si="89">IF(W469=0, "", W469)</f>
        <v/>
      </c>
      <c r="S469" s="284"/>
      <c r="T469" s="284"/>
      <c r="U469" s="284"/>
      <c r="V469" s="285"/>
      <c r="W469" s="4" t="str">
        <f>IFERROR(VLOOKUP($X462&amp;"-"&amp;TEXT($A469,"mmm-aaaa"),Informes!$A:$P,COLUMN(Informes!K$1),FALSE), "")</f>
        <v/>
      </c>
      <c r="X469" s="34" t="str">
        <f>IFERROR(VLOOKUP($X462&amp;"-"&amp;TEXT($A469,"mmm-aaaa"),Informes!$A:$P,COLUMN(Informes!C$1),FALSE), "")</f>
        <v/>
      </c>
    </row>
    <row r="470" spans="1:24" ht="16.5" customHeight="1" x14ac:dyDescent="0.2">
      <c r="A470" s="34">
        <f>EDATE(A469,1)</f>
        <v>45200</v>
      </c>
      <c r="B470" s="243" t="str">
        <f t="shared" ref="B470:B480" si="90">PROPER(TEXT(A470, "mmmm"))</f>
        <v>Octubre</v>
      </c>
      <c r="C470" s="244"/>
      <c r="D470" s="244" t="str">
        <f t="shared" ref="D470:D480" si="91">PROPER(TEXT(C470, "mmmm"))</f>
        <v>Enero</v>
      </c>
      <c r="E470" s="244"/>
      <c r="F470" s="281" t="str">
        <f>IFERROR(IF(VLOOKUP($X462&amp;"-"&amp;TEXT($A470,"mmm-aaaa"),Informes!$A:$P,COLUMN(Informes!H$1),FALSE),"þ","¨"),"¨")</f>
        <v>¨</v>
      </c>
      <c r="G470" s="281"/>
      <c r="H470" s="281"/>
      <c r="I470" s="248" t="str">
        <f>IFERROR(IF(ISBLANK(
VLOOKUP($X462&amp;"-"&amp;TEXT($A470,"mmm-aaaa"),Informes!$A:$P,COLUMN(Informes!I$1),FALSE)), "",
VLOOKUP($X462&amp;"-"&amp;TEXT($A470,"mmm-aaaa"),Informes!$A:$P,COLUMN(Informes!I$1),FALSE)), "")</f>
        <v/>
      </c>
      <c r="J470" s="248"/>
      <c r="K470" s="248"/>
      <c r="L470" s="173" t="str">
        <f t="shared" ref="L470:L480" si="92">IFERROR(IF($X470=$L$7,"þ","¨"),"¨")</f>
        <v>¨</v>
      </c>
      <c r="M470" s="248" t="str">
        <f>IFERROR(IF(OR($X470=$L$7,$X470=$K$5,$X470=$O$5,$X470=$T$5),IF(ISBLANK(
VLOOKUP($X462&amp;"-"&amp;TEXT($A470,"mmm-aaaa"),Informes!$A:$P,COLUMN(Informes!J$1),FALSE)), "",
VLOOKUP($X462&amp;"-"&amp;TEXT($A470,"mmm-aaaa"),Informes!$A:$P,COLUMN(Informes!J$1),FALSE)), ""), "")</f>
        <v/>
      </c>
      <c r="N470" s="248"/>
      <c r="O470" s="248"/>
      <c r="P470" s="248"/>
      <c r="Q470" s="248"/>
      <c r="R470" s="284" t="str">
        <f t="shared" si="89"/>
        <v/>
      </c>
      <c r="S470" s="284"/>
      <c r="T470" s="284"/>
      <c r="U470" s="284"/>
      <c r="V470" s="285"/>
      <c r="W470" s="4" t="str">
        <f>IFERROR(VLOOKUP($X462&amp;"-"&amp;TEXT($A470,"mmm-aaaa"),Informes!$A:$P,COLUMN(Informes!K$1),FALSE), "")</f>
        <v/>
      </c>
      <c r="X470" s="34" t="str">
        <f>IFERROR(VLOOKUP($X462&amp;"-"&amp;TEXT($A470,"mmm-aaaa"),Informes!$A:$P,COLUMN(Informes!C$1),FALSE), "")</f>
        <v/>
      </c>
    </row>
    <row r="471" spans="1:24" ht="16.5" customHeight="1" x14ac:dyDescent="0.2">
      <c r="A471" s="34">
        <f t="shared" ref="A471:A480" si="93">EDATE(A470,1)</f>
        <v>45231</v>
      </c>
      <c r="B471" s="243" t="str">
        <f t="shared" si="90"/>
        <v>Noviembre</v>
      </c>
      <c r="C471" s="244"/>
      <c r="D471" s="244" t="str">
        <f t="shared" si="91"/>
        <v>Enero</v>
      </c>
      <c r="E471" s="244"/>
      <c r="F471" s="281" t="str">
        <f>IFERROR(IF(VLOOKUP($X462&amp;"-"&amp;TEXT($A471,"mmm-aaaa"),Informes!$A:$P,COLUMN(Informes!H$1),FALSE),"þ","¨"),"¨")</f>
        <v>¨</v>
      </c>
      <c r="G471" s="281"/>
      <c r="H471" s="281"/>
      <c r="I471" s="248" t="str">
        <f>IFERROR(IF(ISBLANK(
VLOOKUP($X462&amp;"-"&amp;TEXT($A471,"mmm-aaaa"),Informes!$A:$P,COLUMN(Informes!I$1),FALSE)), "",
VLOOKUP($X462&amp;"-"&amp;TEXT($A471,"mmm-aaaa"),Informes!$A:$P,COLUMN(Informes!I$1),FALSE)), "")</f>
        <v/>
      </c>
      <c r="J471" s="248"/>
      <c r="K471" s="248"/>
      <c r="L471" s="173" t="str">
        <f t="shared" si="92"/>
        <v>¨</v>
      </c>
      <c r="M471" s="248" t="str">
        <f>IFERROR(IF(OR($X471=$L$7,$X471=$K$5,$X471=$O$5,$X471=$T$5),IF(ISBLANK(
VLOOKUP($X462&amp;"-"&amp;TEXT($A471,"mmm-aaaa"),Informes!$A:$P,COLUMN(Informes!J$1),FALSE)), "",
VLOOKUP($X462&amp;"-"&amp;TEXT($A471,"mmm-aaaa"),Informes!$A:$P,COLUMN(Informes!J$1),FALSE)), ""), "")</f>
        <v/>
      </c>
      <c r="N471" s="248"/>
      <c r="O471" s="248"/>
      <c r="P471" s="248"/>
      <c r="Q471" s="248"/>
      <c r="R471" s="284" t="str">
        <f t="shared" si="89"/>
        <v/>
      </c>
      <c r="S471" s="284"/>
      <c r="T471" s="284"/>
      <c r="U471" s="284"/>
      <c r="V471" s="285"/>
      <c r="W471" s="4" t="str">
        <f>IFERROR(VLOOKUP($X462&amp;"-"&amp;TEXT($A471,"mmm-aaaa"),Informes!$A:$P,COLUMN(Informes!K$1),FALSE), "")</f>
        <v/>
      </c>
      <c r="X471" s="34" t="str">
        <f>IFERROR(VLOOKUP($X462&amp;"-"&amp;TEXT($A471,"mmm-aaaa"),Informes!$A:$P,COLUMN(Informes!C$1),FALSE), "")</f>
        <v/>
      </c>
    </row>
    <row r="472" spans="1:24" ht="16.5" customHeight="1" x14ac:dyDescent="0.2">
      <c r="A472" s="34">
        <f t="shared" si="93"/>
        <v>45261</v>
      </c>
      <c r="B472" s="243" t="str">
        <f t="shared" si="90"/>
        <v>Diciembre</v>
      </c>
      <c r="C472" s="244"/>
      <c r="D472" s="244" t="str">
        <f t="shared" si="91"/>
        <v>Enero</v>
      </c>
      <c r="E472" s="244"/>
      <c r="F472" s="281" t="str">
        <f>IFERROR(IF(VLOOKUP($X462&amp;"-"&amp;TEXT($A472,"mmm-aaaa"),Informes!$A:$P,COLUMN(Informes!H$1),FALSE),"þ","¨"),"¨")</f>
        <v>¨</v>
      </c>
      <c r="G472" s="281"/>
      <c r="H472" s="281"/>
      <c r="I472" s="248" t="str">
        <f>IFERROR(IF(ISBLANK(
VLOOKUP($X462&amp;"-"&amp;TEXT($A472,"mmm-aaaa"),Informes!$A:$P,COLUMN(Informes!I$1),FALSE)), "",
VLOOKUP($X462&amp;"-"&amp;TEXT($A472,"mmm-aaaa"),Informes!$A:$P,COLUMN(Informes!I$1),FALSE)), "")</f>
        <v/>
      </c>
      <c r="J472" s="248"/>
      <c r="K472" s="248"/>
      <c r="L472" s="173" t="str">
        <f t="shared" si="92"/>
        <v>¨</v>
      </c>
      <c r="M472" s="248" t="str">
        <f>IFERROR(IF(OR($X472=$L$7,$X472=$K$5,$X472=$O$5,$X472=$T$5),IF(ISBLANK(
VLOOKUP($X462&amp;"-"&amp;TEXT($A472,"mmm-aaaa"),Informes!$A:$P,COLUMN(Informes!J$1),FALSE)), "",
VLOOKUP($X462&amp;"-"&amp;TEXT($A472,"mmm-aaaa"),Informes!$A:$P,COLUMN(Informes!J$1),FALSE)), ""), "")</f>
        <v/>
      </c>
      <c r="N472" s="248"/>
      <c r="O472" s="248"/>
      <c r="P472" s="248"/>
      <c r="Q472" s="248"/>
      <c r="R472" s="284" t="str">
        <f t="shared" si="89"/>
        <v/>
      </c>
      <c r="S472" s="284"/>
      <c r="T472" s="284"/>
      <c r="U472" s="284"/>
      <c r="V472" s="285"/>
      <c r="W472" s="4" t="str">
        <f>IFERROR(VLOOKUP($X462&amp;"-"&amp;TEXT($A472,"mmm-aaaa"),Informes!$A:$P,COLUMN(Informes!K$1),FALSE), "")</f>
        <v/>
      </c>
      <c r="X472" s="34" t="str">
        <f>IFERROR(VLOOKUP($X462&amp;"-"&amp;TEXT($A472,"mmm-aaaa"),Informes!$A:$P,COLUMN(Informes!C$1),FALSE), "")</f>
        <v/>
      </c>
    </row>
    <row r="473" spans="1:24" ht="16.5" customHeight="1" x14ac:dyDescent="0.2">
      <c r="A473" s="34">
        <f t="shared" si="93"/>
        <v>45292</v>
      </c>
      <c r="B473" s="243" t="str">
        <f t="shared" si="90"/>
        <v>Enero</v>
      </c>
      <c r="C473" s="244"/>
      <c r="D473" s="244" t="str">
        <f t="shared" si="91"/>
        <v>Enero</v>
      </c>
      <c r="E473" s="244"/>
      <c r="F473" s="281" t="str">
        <f>IFERROR(IF(VLOOKUP($X462&amp;"-"&amp;TEXT($A473,"mmm-aaaa"),Informes!$A:$P,COLUMN(Informes!H$1),FALSE),"þ","¨"),"¨")</f>
        <v>¨</v>
      </c>
      <c r="G473" s="281"/>
      <c r="H473" s="281"/>
      <c r="I473" s="248" t="str">
        <f>IFERROR(IF(ISBLANK(
VLOOKUP($X462&amp;"-"&amp;TEXT($A473,"mmm-aaaa"),Informes!$A:$P,COLUMN(Informes!I$1),FALSE)), "",
VLOOKUP($X462&amp;"-"&amp;TEXT($A473,"mmm-aaaa"),Informes!$A:$P,COLUMN(Informes!I$1),FALSE)), "")</f>
        <v/>
      </c>
      <c r="J473" s="248"/>
      <c r="K473" s="248"/>
      <c r="L473" s="173" t="str">
        <f t="shared" si="92"/>
        <v>¨</v>
      </c>
      <c r="M473" s="248" t="str">
        <f>IFERROR(IF(OR($X473=$L$7,$X473=$K$5,$X473=$O$5,$X473=$T$5),IF(ISBLANK(
VLOOKUP($X462&amp;"-"&amp;TEXT($A473,"mmm-aaaa"),Informes!$A:$P,COLUMN(Informes!J$1),FALSE)), "",
VLOOKUP($X462&amp;"-"&amp;TEXT($A473,"mmm-aaaa"),Informes!$A:$P,COLUMN(Informes!J$1),FALSE)), ""), "")</f>
        <v/>
      </c>
      <c r="N473" s="248"/>
      <c r="O473" s="248"/>
      <c r="P473" s="248"/>
      <c r="Q473" s="248"/>
      <c r="R473" s="284" t="str">
        <f t="shared" si="89"/>
        <v/>
      </c>
      <c r="S473" s="284"/>
      <c r="T473" s="284"/>
      <c r="U473" s="284"/>
      <c r="V473" s="285"/>
      <c r="W473" s="4" t="str">
        <f>IFERROR(VLOOKUP($X462&amp;"-"&amp;TEXT($A473,"mmm-aaaa"),Informes!$A:$P,COLUMN(Informes!K$1),FALSE), "")</f>
        <v/>
      </c>
      <c r="X473" s="34" t="str">
        <f>IFERROR(VLOOKUP($X462&amp;"-"&amp;TEXT($A473,"mmm-aaaa"),Informes!$A:$P,COLUMN(Informes!C$1),FALSE), "")</f>
        <v/>
      </c>
    </row>
    <row r="474" spans="1:24" ht="16.5" customHeight="1" x14ac:dyDescent="0.2">
      <c r="A474" s="34">
        <f t="shared" si="93"/>
        <v>45323</v>
      </c>
      <c r="B474" s="243" t="str">
        <f t="shared" si="90"/>
        <v>Febrero</v>
      </c>
      <c r="C474" s="244"/>
      <c r="D474" s="244" t="str">
        <f t="shared" si="91"/>
        <v>Enero</v>
      </c>
      <c r="E474" s="244"/>
      <c r="F474" s="281" t="str">
        <f>IFERROR(IF(VLOOKUP($X462&amp;"-"&amp;TEXT($A474,"mmm-aaaa"),Informes!$A:$P,COLUMN(Informes!H$1),FALSE),"þ","¨"),"¨")</f>
        <v>¨</v>
      </c>
      <c r="G474" s="281"/>
      <c r="H474" s="281"/>
      <c r="I474" s="248" t="str">
        <f>IFERROR(IF(ISBLANK(
VLOOKUP($X462&amp;"-"&amp;TEXT($A474,"mmm-aaaa"),Informes!$A:$P,COLUMN(Informes!I$1),FALSE)), "",
VLOOKUP($X462&amp;"-"&amp;TEXT($A474,"mmm-aaaa"),Informes!$A:$P,COLUMN(Informes!I$1),FALSE)), "")</f>
        <v/>
      </c>
      <c r="J474" s="248"/>
      <c r="K474" s="248"/>
      <c r="L474" s="173" t="str">
        <f t="shared" si="92"/>
        <v>¨</v>
      </c>
      <c r="M474" s="248" t="str">
        <f>IFERROR(IF(OR($X474=$L$7,$X474=$K$5,$X474=$O$5,$X474=$T$5),IF(ISBLANK(
VLOOKUP($X462&amp;"-"&amp;TEXT($A474,"mmm-aaaa"),Informes!$A:$P,COLUMN(Informes!J$1),FALSE)), "",
VLOOKUP($X462&amp;"-"&amp;TEXT($A474,"mmm-aaaa"),Informes!$A:$P,COLUMN(Informes!J$1),FALSE)), ""), "")</f>
        <v/>
      </c>
      <c r="N474" s="248"/>
      <c r="O474" s="248"/>
      <c r="P474" s="248"/>
      <c r="Q474" s="248"/>
      <c r="R474" s="284" t="str">
        <f t="shared" si="89"/>
        <v/>
      </c>
      <c r="S474" s="284"/>
      <c r="T474" s="284"/>
      <c r="U474" s="284"/>
      <c r="V474" s="285"/>
      <c r="W474" s="4" t="str">
        <f>IFERROR(VLOOKUP($X462&amp;"-"&amp;TEXT($A474,"mmm-aaaa"),Informes!$A:$P,COLUMN(Informes!K$1),FALSE), "")</f>
        <v/>
      </c>
      <c r="X474" s="34" t="str">
        <f>IFERROR(VLOOKUP($X462&amp;"-"&amp;TEXT($A474,"mmm-aaaa"),Informes!$A:$P,COLUMN(Informes!C$1),FALSE), "")</f>
        <v/>
      </c>
    </row>
    <row r="475" spans="1:24" ht="16.5" customHeight="1" x14ac:dyDescent="0.2">
      <c r="A475" s="34">
        <f t="shared" si="93"/>
        <v>45352</v>
      </c>
      <c r="B475" s="243" t="str">
        <f t="shared" si="90"/>
        <v>Marzo</v>
      </c>
      <c r="C475" s="244"/>
      <c r="D475" s="244" t="str">
        <f t="shared" si="91"/>
        <v>Enero</v>
      </c>
      <c r="E475" s="244"/>
      <c r="F475" s="281" t="str">
        <f>IFERROR(IF(VLOOKUP($X462&amp;"-"&amp;TEXT($A475,"mmm-aaaa"),Informes!$A:$P,COLUMN(Informes!H$1),FALSE),"þ","¨"),"¨")</f>
        <v>¨</v>
      </c>
      <c r="G475" s="281"/>
      <c r="H475" s="281"/>
      <c r="I475" s="248" t="str">
        <f>IFERROR(IF(ISBLANK(
VLOOKUP($X462&amp;"-"&amp;TEXT($A475,"mmm-aaaa"),Informes!$A:$P,COLUMN(Informes!I$1),FALSE)), "",
VLOOKUP($X462&amp;"-"&amp;TEXT($A475,"mmm-aaaa"),Informes!$A:$P,COLUMN(Informes!I$1),FALSE)), "")</f>
        <v/>
      </c>
      <c r="J475" s="248"/>
      <c r="K475" s="248"/>
      <c r="L475" s="173" t="str">
        <f t="shared" si="92"/>
        <v>¨</v>
      </c>
      <c r="M475" s="248" t="str">
        <f>IFERROR(IF(OR($X475=$L$7,$X475=$K$5,$X475=$O$5,$X475=$T$5),IF(ISBLANK(
VLOOKUP($X462&amp;"-"&amp;TEXT($A475,"mmm-aaaa"),Informes!$A:$P,COLUMN(Informes!J$1),FALSE)), "",
VLOOKUP($X462&amp;"-"&amp;TEXT($A475,"mmm-aaaa"),Informes!$A:$P,COLUMN(Informes!J$1),FALSE)), ""), "")</f>
        <v/>
      </c>
      <c r="N475" s="248"/>
      <c r="O475" s="248"/>
      <c r="P475" s="248"/>
      <c r="Q475" s="248"/>
      <c r="R475" s="284" t="str">
        <f t="shared" si="89"/>
        <v/>
      </c>
      <c r="S475" s="284"/>
      <c r="T475" s="284"/>
      <c r="U475" s="284"/>
      <c r="V475" s="285"/>
      <c r="W475" s="4" t="str">
        <f>IFERROR(VLOOKUP($X462&amp;"-"&amp;TEXT($A475,"mmm-aaaa"),Informes!$A:$P,COLUMN(Informes!K$1),FALSE), "")</f>
        <v/>
      </c>
      <c r="X475" s="34" t="str">
        <f>IFERROR(VLOOKUP($X462&amp;"-"&amp;TEXT($A475,"mmm-aaaa"),Informes!$A:$P,COLUMN(Informes!C$1),FALSE), "")</f>
        <v/>
      </c>
    </row>
    <row r="476" spans="1:24" ht="16.5" customHeight="1" x14ac:dyDescent="0.2">
      <c r="A476" s="34">
        <f t="shared" si="93"/>
        <v>45383</v>
      </c>
      <c r="B476" s="243" t="str">
        <f t="shared" si="90"/>
        <v>Abril</v>
      </c>
      <c r="C476" s="244"/>
      <c r="D476" s="244" t="str">
        <f t="shared" si="91"/>
        <v>Enero</v>
      </c>
      <c r="E476" s="244"/>
      <c r="F476" s="281" t="str">
        <f>IFERROR(IF(VLOOKUP($X462&amp;"-"&amp;TEXT($A476,"mmm-aaaa"),Informes!$A:$P,COLUMN(Informes!H$1),FALSE),"þ","¨"),"¨")</f>
        <v>¨</v>
      </c>
      <c r="G476" s="281"/>
      <c r="H476" s="281"/>
      <c r="I476" s="248" t="str">
        <f>IFERROR(IF(ISBLANK(
VLOOKUP($X462&amp;"-"&amp;TEXT($A476,"mmm-aaaa"),Informes!$A:$P,COLUMN(Informes!I$1),FALSE)), "",
VLOOKUP($X462&amp;"-"&amp;TEXT($A476,"mmm-aaaa"),Informes!$A:$P,COLUMN(Informes!I$1),FALSE)), "")</f>
        <v/>
      </c>
      <c r="J476" s="248"/>
      <c r="K476" s="248"/>
      <c r="L476" s="173" t="str">
        <f t="shared" si="92"/>
        <v>¨</v>
      </c>
      <c r="M476" s="248" t="str">
        <f>IFERROR(IF(OR($X476=$L$7,$X476=$K$5,$X476=$O$5,$X476=$T$5),IF(ISBLANK(
VLOOKUP($X462&amp;"-"&amp;TEXT($A476,"mmm-aaaa"),Informes!$A:$P,COLUMN(Informes!J$1),FALSE)), "",
VLOOKUP($X462&amp;"-"&amp;TEXT($A476,"mmm-aaaa"),Informes!$A:$P,COLUMN(Informes!J$1),FALSE)), ""), "")</f>
        <v/>
      </c>
      <c r="N476" s="248"/>
      <c r="O476" s="248"/>
      <c r="P476" s="248"/>
      <c r="Q476" s="248"/>
      <c r="R476" s="284" t="str">
        <f t="shared" si="89"/>
        <v/>
      </c>
      <c r="S476" s="284"/>
      <c r="T476" s="284"/>
      <c r="U476" s="284"/>
      <c r="V476" s="285"/>
      <c r="W476" s="4" t="str">
        <f>IFERROR(VLOOKUP($X462&amp;"-"&amp;TEXT($A476,"mmm-aaaa"),Informes!$A:$P,COLUMN(Informes!K$1),FALSE), "")</f>
        <v/>
      </c>
      <c r="X476" s="34" t="str">
        <f>IFERROR(VLOOKUP($X462&amp;"-"&amp;TEXT($A476,"mmm-aaaa"),Informes!$A:$P,COLUMN(Informes!C$1),FALSE), "")</f>
        <v/>
      </c>
    </row>
    <row r="477" spans="1:24" ht="16.5" customHeight="1" x14ac:dyDescent="0.2">
      <c r="A477" s="34">
        <f t="shared" si="93"/>
        <v>45413</v>
      </c>
      <c r="B477" s="243" t="str">
        <f t="shared" si="90"/>
        <v>Mayo</v>
      </c>
      <c r="C477" s="244"/>
      <c r="D477" s="244" t="str">
        <f t="shared" si="91"/>
        <v>Enero</v>
      </c>
      <c r="E477" s="244"/>
      <c r="F477" s="281" t="str">
        <f>IFERROR(IF(VLOOKUP($X462&amp;"-"&amp;TEXT($A477,"mmm-aaaa"),Informes!$A:$P,COLUMN(Informes!H$1),FALSE),"þ","¨"),"¨")</f>
        <v>¨</v>
      </c>
      <c r="G477" s="281"/>
      <c r="H477" s="281"/>
      <c r="I477" s="248" t="str">
        <f>IFERROR(IF(ISBLANK(
VLOOKUP($X462&amp;"-"&amp;TEXT($A477,"mmm-aaaa"),Informes!$A:$P,COLUMN(Informes!I$1),FALSE)), "",
VLOOKUP($X462&amp;"-"&amp;TEXT($A477,"mmm-aaaa"),Informes!$A:$P,COLUMN(Informes!I$1),FALSE)), "")</f>
        <v/>
      </c>
      <c r="J477" s="248"/>
      <c r="K477" s="248"/>
      <c r="L477" s="173" t="str">
        <f t="shared" si="92"/>
        <v>¨</v>
      </c>
      <c r="M477" s="248" t="str">
        <f>IFERROR(IF(OR($X477=$L$7,$X477=$K$5,$X477=$O$5,$X477=$T$5),IF(ISBLANK(
VLOOKUP($X462&amp;"-"&amp;TEXT($A477,"mmm-aaaa"),Informes!$A:$P,COLUMN(Informes!J$1),FALSE)), "",
VLOOKUP($X462&amp;"-"&amp;TEXT($A477,"mmm-aaaa"),Informes!$A:$P,COLUMN(Informes!J$1),FALSE)), ""), "")</f>
        <v/>
      </c>
      <c r="N477" s="248"/>
      <c r="O477" s="248"/>
      <c r="P477" s="248"/>
      <c r="Q477" s="248"/>
      <c r="R477" s="284" t="str">
        <f t="shared" si="89"/>
        <v/>
      </c>
      <c r="S477" s="284"/>
      <c r="T477" s="284"/>
      <c r="U477" s="284"/>
      <c r="V477" s="285"/>
      <c r="W477" s="4" t="str">
        <f>IFERROR(VLOOKUP($X462&amp;"-"&amp;TEXT($A477,"mmm-aaaa"),Informes!$A:$P,COLUMN(Informes!K$1),FALSE), "")</f>
        <v/>
      </c>
      <c r="X477" s="34" t="str">
        <f>IFERROR(VLOOKUP($X462&amp;"-"&amp;TEXT($A477,"mmm-aaaa"),Informes!$A:$P,COLUMN(Informes!C$1),FALSE), "")</f>
        <v/>
      </c>
    </row>
    <row r="478" spans="1:24" ht="16.5" customHeight="1" x14ac:dyDescent="0.2">
      <c r="A478" s="34">
        <f t="shared" si="93"/>
        <v>45444</v>
      </c>
      <c r="B478" s="243" t="str">
        <f t="shared" si="90"/>
        <v>Junio</v>
      </c>
      <c r="C478" s="244"/>
      <c r="D478" s="244" t="str">
        <f t="shared" si="91"/>
        <v>Enero</v>
      </c>
      <c r="E478" s="244"/>
      <c r="F478" s="281" t="str">
        <f>IFERROR(IF(VLOOKUP($X462&amp;"-"&amp;TEXT($A478,"mmm-aaaa"),Informes!$A:$P,COLUMN(Informes!H$1),FALSE),"þ","¨"),"¨")</f>
        <v>¨</v>
      </c>
      <c r="G478" s="281"/>
      <c r="H478" s="281"/>
      <c r="I478" s="248" t="str">
        <f>IFERROR(IF(ISBLANK(
VLOOKUP($X462&amp;"-"&amp;TEXT($A478,"mmm-aaaa"),Informes!$A:$P,COLUMN(Informes!I$1),FALSE)), "",
VLOOKUP($X462&amp;"-"&amp;TEXT($A478,"mmm-aaaa"),Informes!$A:$P,COLUMN(Informes!I$1),FALSE)), "")</f>
        <v/>
      </c>
      <c r="J478" s="248"/>
      <c r="K478" s="248"/>
      <c r="L478" s="173" t="str">
        <f t="shared" si="92"/>
        <v>¨</v>
      </c>
      <c r="M478" s="248" t="str">
        <f>IFERROR(IF(OR($X478=$L$7,$X478=$K$5,$X478=$O$5,$X478=$T$5),IF(ISBLANK(
VLOOKUP($X462&amp;"-"&amp;TEXT($A478,"mmm-aaaa"),Informes!$A:$P,COLUMN(Informes!J$1),FALSE)), "",
VLOOKUP($X462&amp;"-"&amp;TEXT($A478,"mmm-aaaa"),Informes!$A:$P,COLUMN(Informes!J$1),FALSE)), ""), "")</f>
        <v/>
      </c>
      <c r="N478" s="248"/>
      <c r="O478" s="248"/>
      <c r="P478" s="248"/>
      <c r="Q478" s="248"/>
      <c r="R478" s="284" t="str">
        <f t="shared" si="89"/>
        <v/>
      </c>
      <c r="S478" s="284"/>
      <c r="T478" s="284"/>
      <c r="U478" s="284"/>
      <c r="V478" s="285"/>
      <c r="W478" s="4" t="str">
        <f>IFERROR(VLOOKUP($X462&amp;"-"&amp;TEXT($A478,"mmm-aaaa"),Informes!$A:$P,COLUMN(Informes!K$1),FALSE), "")</f>
        <v/>
      </c>
      <c r="X478" s="34" t="str">
        <f>IFERROR(VLOOKUP($X462&amp;"-"&amp;TEXT($A478,"mmm-aaaa"),Informes!$A:$P,COLUMN(Informes!C$1),FALSE), "")</f>
        <v/>
      </c>
    </row>
    <row r="479" spans="1:24" ht="16.5" customHeight="1" x14ac:dyDescent="0.2">
      <c r="A479" s="34">
        <f t="shared" si="93"/>
        <v>45474</v>
      </c>
      <c r="B479" s="243" t="str">
        <f t="shared" si="90"/>
        <v>Julio</v>
      </c>
      <c r="C479" s="244"/>
      <c r="D479" s="244" t="str">
        <f t="shared" si="91"/>
        <v>Enero</v>
      </c>
      <c r="E479" s="244"/>
      <c r="F479" s="281" t="str">
        <f>IFERROR(IF(VLOOKUP($X462&amp;"-"&amp;TEXT($A479,"mmm-aaaa"),Informes!$A:$P,COLUMN(Informes!H$1),FALSE),"þ","¨"),"¨")</f>
        <v>¨</v>
      </c>
      <c r="G479" s="281"/>
      <c r="H479" s="281"/>
      <c r="I479" s="248" t="str">
        <f>IFERROR(IF(ISBLANK(
VLOOKUP($X462&amp;"-"&amp;TEXT($A479,"mmm-aaaa"),Informes!$A:$P,COLUMN(Informes!I$1),FALSE)), "",
VLOOKUP($X462&amp;"-"&amp;TEXT($A479,"mmm-aaaa"),Informes!$A:$P,COLUMN(Informes!I$1),FALSE)), "")</f>
        <v/>
      </c>
      <c r="J479" s="248"/>
      <c r="K479" s="248"/>
      <c r="L479" s="173" t="str">
        <f t="shared" si="92"/>
        <v>¨</v>
      </c>
      <c r="M479" s="248" t="str">
        <f>IFERROR(IF(OR($X479=$L$7,$X479=$K$5,$X479=$O$5,$X479=$T$5),IF(ISBLANK(
VLOOKUP($X462&amp;"-"&amp;TEXT($A479,"mmm-aaaa"),Informes!$A:$P,COLUMN(Informes!J$1),FALSE)), "",
VLOOKUP($X462&amp;"-"&amp;TEXT($A479,"mmm-aaaa"),Informes!$A:$P,COLUMN(Informes!J$1),FALSE)), ""), "")</f>
        <v/>
      </c>
      <c r="N479" s="248"/>
      <c r="O479" s="248"/>
      <c r="P479" s="248"/>
      <c r="Q479" s="248"/>
      <c r="R479" s="284" t="str">
        <f t="shared" si="89"/>
        <v/>
      </c>
      <c r="S479" s="284"/>
      <c r="T479" s="284"/>
      <c r="U479" s="284"/>
      <c r="V479" s="285"/>
      <c r="W479" s="4" t="str">
        <f>IFERROR(VLOOKUP($X462&amp;"-"&amp;TEXT($A479,"mmm-aaaa"),Informes!$A:$P,COLUMN(Informes!K$1),FALSE), "")</f>
        <v/>
      </c>
      <c r="X479" s="34" t="str">
        <f>IFERROR(VLOOKUP($X462&amp;"-"&amp;TEXT($A479,"mmm-aaaa"),Informes!$A:$P,COLUMN(Informes!C$1),FALSE), "")</f>
        <v/>
      </c>
    </row>
    <row r="480" spans="1:24" ht="16.5" customHeight="1" thickBot="1" x14ac:dyDescent="0.25">
      <c r="A480" s="34">
        <f t="shared" si="93"/>
        <v>45505</v>
      </c>
      <c r="B480" s="264" t="str">
        <f t="shared" si="90"/>
        <v>Agosto</v>
      </c>
      <c r="C480" s="265"/>
      <c r="D480" s="265" t="str">
        <f t="shared" si="91"/>
        <v>Enero</v>
      </c>
      <c r="E480" s="265"/>
      <c r="F480" s="280" t="str">
        <f>IFERROR(IF(VLOOKUP($X462&amp;"-"&amp;TEXT($A480,"mmm-aaaa"),Informes!$A:$P,COLUMN(Informes!H$1),FALSE),"þ","¨"),"¨")</f>
        <v>¨</v>
      </c>
      <c r="G480" s="280"/>
      <c r="H480" s="280"/>
      <c r="I480" s="269" t="str">
        <f>IFERROR(IF(ISBLANK(
VLOOKUP($X462&amp;"-"&amp;TEXT($A480,"mmm-aaaa"),Informes!$A:$P,COLUMN(Informes!I$1),FALSE)), "",
VLOOKUP($X462&amp;"-"&amp;TEXT($A480,"mmm-aaaa"),Informes!$A:$P,COLUMN(Informes!I$1),FALSE)), "")</f>
        <v/>
      </c>
      <c r="J480" s="269"/>
      <c r="K480" s="269"/>
      <c r="L480" s="172" t="str">
        <f t="shared" si="92"/>
        <v>¨</v>
      </c>
      <c r="M480" s="269" t="str">
        <f>IFERROR(IF(OR($X480=$L$7,$X480=$K$5,$X480=$O$5,$X480=$T$5),IF(ISBLANK(
VLOOKUP($X462&amp;"-"&amp;TEXT($A480,"mmm-aaaa"),Informes!$A:$P,COLUMN(Informes!J$1),FALSE)), "",
VLOOKUP($X462&amp;"-"&amp;TEXT($A480,"mmm-aaaa"),Informes!$A:$P,COLUMN(Informes!J$1),FALSE)), ""), "")</f>
        <v/>
      </c>
      <c r="N480" s="269"/>
      <c r="O480" s="269"/>
      <c r="P480" s="269"/>
      <c r="Q480" s="269"/>
      <c r="R480" s="282" t="str">
        <f t="shared" si="89"/>
        <v/>
      </c>
      <c r="S480" s="282"/>
      <c r="T480" s="282"/>
      <c r="U480" s="282"/>
      <c r="V480" s="283"/>
      <c r="W480" s="4" t="str">
        <f>IFERROR(VLOOKUP($X462&amp;"-"&amp;TEXT($A480,"mmm-aaaa"),Informes!$A:$P,COLUMN(Informes!K$1),FALSE), "")</f>
        <v/>
      </c>
      <c r="X480" s="34" t="str">
        <f>IFERROR(VLOOKUP($X462&amp;"-"&amp;TEXT($A480,"mmm-aaaa"),Informes!$A:$P,COLUMN(Informes!C$1),FALSE), "")</f>
        <v/>
      </c>
    </row>
    <row r="481" spans="1:24" ht="16.5" customHeight="1" thickBot="1" x14ac:dyDescent="0.3">
      <c r="D481" s="124"/>
      <c r="E481" s="124"/>
      <c r="F481" s="129"/>
      <c r="G481" s="124" t="str">
        <f>IF(SUM(F469:F480)=0,"",SUM(F469:F480))</f>
        <v/>
      </c>
      <c r="H481" s="124"/>
      <c r="I481" s="124"/>
      <c r="J481" s="130"/>
      <c r="K481" s="124"/>
      <c r="L481" s="131" t="s">
        <v>107</v>
      </c>
      <c r="M481" s="272" t="str">
        <f>IF(SUM(M469:M480)=0,"",SUM(M469:M480))</f>
        <v/>
      </c>
      <c r="N481" s="273"/>
      <c r="O481" s="273"/>
      <c r="P481" s="273"/>
      <c r="Q481" s="274"/>
      <c r="R481" s="275"/>
      <c r="S481" s="276"/>
      <c r="T481" s="276"/>
      <c r="U481" s="276"/>
      <c r="V481" s="277"/>
      <c r="W481" s="4"/>
      <c r="X481" s="4"/>
    </row>
    <row r="482" spans="1:24" ht="16.5" customHeight="1" x14ac:dyDescent="0.2">
      <c r="W482" s="4"/>
      <c r="X482" s="4"/>
    </row>
    <row r="483" spans="1:24" ht="279.75" customHeight="1" x14ac:dyDescent="0.15">
      <c r="B483" s="11"/>
      <c r="C483" s="132" t="s">
        <v>136</v>
      </c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 spans="1:24" ht="24" customHeight="1" x14ac:dyDescent="0.2">
      <c r="A484" s="35"/>
      <c r="B484" s="256" t="s">
        <v>127</v>
      </c>
      <c r="C484" s="256"/>
      <c r="D484" s="256"/>
      <c r="E484" s="256"/>
      <c r="F484" s="256"/>
      <c r="G484" s="256"/>
      <c r="H484" s="256"/>
      <c r="I484" s="256"/>
      <c r="J484" s="256"/>
      <c r="K484" s="256"/>
      <c r="L484" s="256"/>
      <c r="M484" s="256"/>
      <c r="N484" s="256"/>
      <c r="O484" s="256"/>
      <c r="P484" s="256"/>
      <c r="Q484" s="256"/>
      <c r="R484" s="256"/>
      <c r="S484" s="256"/>
      <c r="T484" s="256"/>
      <c r="U484" s="256"/>
      <c r="V484" s="256"/>
      <c r="X484" s="2"/>
    </row>
    <row r="485" spans="1:24" ht="15" customHeight="1" x14ac:dyDescent="0.2">
      <c r="A485" s="35"/>
      <c r="B485" s="120" t="s">
        <v>128</v>
      </c>
      <c r="D485" s="123" t="e">
        <f>D462</f>
        <v>#REF!</v>
      </c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5"/>
      <c r="X485" s="154" t="e">
        <f>X462</f>
        <v>#REF!</v>
      </c>
    </row>
    <row r="486" spans="1:24" ht="17.25" x14ac:dyDescent="0.2">
      <c r="B486" s="120" t="s">
        <v>129</v>
      </c>
      <c r="D486" s="121"/>
      <c r="E486" s="121"/>
      <c r="F486" s="7"/>
      <c r="G486" s="7"/>
      <c r="H486" s="257" t="e">
        <f>H463</f>
        <v>#REF!</v>
      </c>
      <c r="I486" s="257"/>
      <c r="J486" s="257"/>
      <c r="K486" s="257"/>
      <c r="L486" s="257"/>
      <c r="M486" s="257"/>
      <c r="N486" s="257"/>
      <c r="O486" s="257"/>
      <c r="P486" s="127" t="e">
        <f>P463</f>
        <v>#REF!</v>
      </c>
      <c r="Q486" s="120" t="s">
        <v>75</v>
      </c>
      <c r="S486" s="12"/>
      <c r="T486" s="13"/>
      <c r="U486" s="127" t="e">
        <f>U463</f>
        <v>#REF!</v>
      </c>
      <c r="V486" s="120" t="s">
        <v>79</v>
      </c>
      <c r="W486" s="12"/>
      <c r="X486" s="6"/>
    </row>
    <row r="487" spans="1:24" ht="17.25" x14ac:dyDescent="0.2">
      <c r="B487" s="120" t="s">
        <v>130</v>
      </c>
      <c r="D487" s="122"/>
      <c r="E487" s="122"/>
      <c r="F487" s="7"/>
      <c r="G487" s="258" t="e">
        <f>G464</f>
        <v>#REF!</v>
      </c>
      <c r="H487" s="258"/>
      <c r="I487" s="258"/>
      <c r="J487" s="258"/>
      <c r="K487" s="258"/>
      <c r="L487" s="258"/>
      <c r="M487" s="258"/>
      <c r="N487" s="258"/>
      <c r="O487" s="258"/>
      <c r="P487" s="128" t="s">
        <v>137</v>
      </c>
      <c r="Q487" s="120" t="s">
        <v>131</v>
      </c>
      <c r="S487" s="12"/>
      <c r="T487" s="12"/>
      <c r="U487" s="128" t="s">
        <v>138</v>
      </c>
      <c r="V487" s="120" t="s">
        <v>61</v>
      </c>
      <c r="W487" s="12"/>
      <c r="X487" s="6"/>
    </row>
    <row r="488" spans="1:24" ht="28.5" customHeight="1" x14ac:dyDescent="0.2">
      <c r="B488" s="127" t="e">
        <f>B465</f>
        <v>#REF!</v>
      </c>
      <c r="C488" s="125" t="s">
        <v>76</v>
      </c>
      <c r="D488" s="127" t="e">
        <f>D465</f>
        <v>#REF!</v>
      </c>
      <c r="E488" s="125" t="s">
        <v>81</v>
      </c>
      <c r="F488" s="7"/>
      <c r="G488" s="7"/>
      <c r="H488" s="5"/>
      <c r="I488" s="10"/>
      <c r="J488" s="127" t="e">
        <f>J465</f>
        <v>#REF!</v>
      </c>
      <c r="K488" s="125" t="s">
        <v>77</v>
      </c>
      <c r="L488" s="5"/>
      <c r="M488" s="5"/>
      <c r="N488" s="127" t="e">
        <f>N465</f>
        <v>#REF!</v>
      </c>
      <c r="O488" s="125" t="s">
        <v>132</v>
      </c>
      <c r="P488" s="126"/>
      <c r="Q488" s="126"/>
      <c r="R488" s="9"/>
      <c r="S488" s="127" t="e">
        <f>S465</f>
        <v>#REF!</v>
      </c>
      <c r="T488" s="259" t="s">
        <v>133</v>
      </c>
      <c r="U488" s="259"/>
      <c r="V488" s="259"/>
      <c r="W488" s="13"/>
      <c r="X488" s="6"/>
    </row>
    <row r="489" spans="1:24" ht="4.5" customHeight="1" thickBot="1" x14ac:dyDescent="0.25">
      <c r="B489" s="8"/>
      <c r="C489" s="7"/>
      <c r="D489" s="8"/>
      <c r="E489" s="7"/>
      <c r="F489" s="7"/>
      <c r="G489" s="7"/>
      <c r="H489" s="5"/>
      <c r="I489" s="10"/>
      <c r="J489" s="8"/>
      <c r="K489" s="5"/>
      <c r="L489" s="5"/>
      <c r="M489" s="5"/>
      <c r="N489" s="7"/>
      <c r="O489" s="5"/>
      <c r="P489" s="8"/>
      <c r="Q489" s="8"/>
      <c r="R489" s="9"/>
      <c r="S489" s="9"/>
      <c r="T489" s="7"/>
      <c r="U489" s="8"/>
      <c r="V489" s="9"/>
      <c r="W489" s="9"/>
      <c r="X489" s="6"/>
    </row>
    <row r="490" spans="1:24" ht="27" customHeight="1" x14ac:dyDescent="0.25">
      <c r="B490" s="260" t="s">
        <v>17</v>
      </c>
      <c r="C490" s="261"/>
      <c r="D490" s="261"/>
      <c r="E490" s="261"/>
      <c r="F490" s="262" t="s">
        <v>134</v>
      </c>
      <c r="G490" s="262"/>
      <c r="H490" s="262"/>
      <c r="I490" s="262" t="s">
        <v>12</v>
      </c>
      <c r="J490" s="262"/>
      <c r="K490" s="262"/>
      <c r="L490" s="262" t="s">
        <v>105</v>
      </c>
      <c r="M490" s="236" t="s">
        <v>135</v>
      </c>
      <c r="N490" s="236"/>
      <c r="O490" s="236"/>
      <c r="P490" s="236"/>
      <c r="Q490" s="236"/>
      <c r="R490" s="236" t="s">
        <v>101</v>
      </c>
      <c r="S490" s="236"/>
      <c r="T490" s="236"/>
      <c r="U490" s="236"/>
      <c r="V490" s="237"/>
      <c r="W490" s="14"/>
      <c r="X490" s="3"/>
    </row>
    <row r="491" spans="1:24" ht="27.75" customHeight="1" x14ac:dyDescent="0.2">
      <c r="B491" s="240">
        <f>EDATE(B468,12)</f>
        <v>45658</v>
      </c>
      <c r="C491" s="241"/>
      <c r="D491" s="241"/>
      <c r="E491" s="242"/>
      <c r="F491" s="263"/>
      <c r="G491" s="263"/>
      <c r="H491" s="263"/>
      <c r="I491" s="263"/>
      <c r="J491" s="263"/>
      <c r="K491" s="263"/>
      <c r="L491" s="263"/>
      <c r="M491" s="238"/>
      <c r="N491" s="238"/>
      <c r="O491" s="238"/>
      <c r="P491" s="238"/>
      <c r="Q491" s="238"/>
      <c r="R491" s="238"/>
      <c r="S491" s="238"/>
      <c r="T491" s="238"/>
      <c r="U491" s="238"/>
      <c r="V491" s="239"/>
      <c r="W491" s="14"/>
      <c r="X491" s="3"/>
    </row>
    <row r="492" spans="1:24" ht="16.5" customHeight="1" x14ac:dyDescent="0.2">
      <c r="A492" s="34">
        <f>EDATE(B491,-4)</f>
        <v>45536</v>
      </c>
      <c r="B492" s="243" t="str">
        <f>PROPER(TEXT(A492, "mmmm"))</f>
        <v>Septiembre</v>
      </c>
      <c r="C492" s="244"/>
      <c r="D492" s="244"/>
      <c r="E492" s="244"/>
      <c r="F492" s="281" t="str">
        <f>IFERROR(IF(VLOOKUP($X462&amp;"-"&amp;TEXT($A492,"mmm-aaaa"),Informes!$A:$P,COLUMN(Informes!H$1),FALSE),"þ","¨"),"¨")</f>
        <v>¨</v>
      </c>
      <c r="G492" s="281"/>
      <c r="H492" s="281"/>
      <c r="I492" s="248" t="str">
        <f>IFERROR(IF(ISBLANK(
VLOOKUP($X485&amp;"-"&amp;TEXT($A492,"mmm-aaaa"),Informes!$A:$P,COLUMN(Informes!I$1),FALSE)), "",
VLOOKUP($X485&amp;"-"&amp;TEXT($A492,"mmm-aaaa"),Informes!$A:$P,COLUMN(Informes!I$1),FALSE)), "")</f>
        <v/>
      </c>
      <c r="J492" s="248"/>
      <c r="K492" s="248"/>
      <c r="L492" s="173" t="str">
        <f>IFERROR(IF($X492=$L$7,"þ","¨"),"¨")</f>
        <v>¨</v>
      </c>
      <c r="M492" s="248" t="str">
        <f>IFERROR(IF(OR($X492=$L$7,$X492=$K$5,$X492=$O$5,$X492=$T$5),IF(ISBLANK(
VLOOKUP($X462&amp;"-"&amp;TEXT($A492,"mmm-aaaa"),Informes!$A:$P,COLUMN(Informes!J$1),FALSE)), "",
VLOOKUP($X462&amp;"-"&amp;TEXT($A492,"mmm-aaaa"),Informes!$A:$P,COLUMN(Informes!J$1),FALSE)), ""), "")</f>
        <v/>
      </c>
      <c r="N492" s="248"/>
      <c r="O492" s="248"/>
      <c r="P492" s="248"/>
      <c r="Q492" s="248"/>
      <c r="R492" s="284" t="str">
        <f t="shared" ref="R492:R503" si="94">IF(W492=0, "", W492)</f>
        <v/>
      </c>
      <c r="S492" s="284"/>
      <c r="T492" s="284"/>
      <c r="U492" s="284"/>
      <c r="V492" s="285"/>
      <c r="W492" s="4" t="str">
        <f>IFERROR(VLOOKUP($X485&amp;"-"&amp;TEXT($A492,"mmm-aaaa"),Informes!$A:$P,COLUMN(Informes!K$1),FALSE), "")</f>
        <v/>
      </c>
      <c r="X492" s="34" t="str">
        <f>IFERROR(VLOOKUP($X462&amp;"-"&amp;TEXT($A492,"mmm-aaaa"),Informes!$A:$P,COLUMN(Informes!C$1),FALSE), "")</f>
        <v/>
      </c>
    </row>
    <row r="493" spans="1:24" ht="16.5" customHeight="1" x14ac:dyDescent="0.2">
      <c r="A493" s="34">
        <f>EDATE(A492,1)</f>
        <v>45566</v>
      </c>
      <c r="B493" s="243" t="str">
        <f t="shared" ref="B493:B503" si="95">PROPER(TEXT(A493, "mmmm"))</f>
        <v>Octubre</v>
      </c>
      <c r="C493" s="244"/>
      <c r="D493" s="244"/>
      <c r="E493" s="244"/>
      <c r="F493" s="281" t="str">
        <f>IFERROR(IF(VLOOKUP($X462&amp;"-"&amp;TEXT($A493,"mmm-aaaa"),Informes!$A:$P,COLUMN(Informes!H$1),FALSE),"þ","¨"),"¨")</f>
        <v>¨</v>
      </c>
      <c r="G493" s="281"/>
      <c r="H493" s="281"/>
      <c r="I493" s="248" t="str">
        <f>IFERROR(IF(ISBLANK(
VLOOKUP($X485&amp;"-"&amp;TEXT($A493,"mmm-aaaa"),Informes!$A:$P,COLUMN(Informes!I$1),FALSE)), "",
VLOOKUP($X485&amp;"-"&amp;TEXT($A493,"mmm-aaaa"),Informes!$A:$P,COLUMN(Informes!I$1),FALSE)), "")</f>
        <v/>
      </c>
      <c r="J493" s="248"/>
      <c r="K493" s="248"/>
      <c r="L493" s="173" t="str">
        <f t="shared" ref="L493:L503" si="96">IFERROR(IF($X493=$L$7,"þ","¨"),"¨")</f>
        <v>¨</v>
      </c>
      <c r="M493" s="248" t="str">
        <f>IFERROR(IF(OR($X493=$L$7,$X493=$K$5,$X493=$O$5,$X493=$T$5),IF(ISBLANK(
VLOOKUP($X462&amp;"-"&amp;TEXT($A493,"mmm-aaaa"),Informes!$A:$P,COLUMN(Informes!J$1),FALSE)), "",
VLOOKUP($X462&amp;"-"&amp;TEXT($A493,"mmm-aaaa"),Informes!$A:$P,COLUMN(Informes!J$1),FALSE)), ""), "")</f>
        <v/>
      </c>
      <c r="N493" s="248"/>
      <c r="O493" s="248"/>
      <c r="P493" s="248"/>
      <c r="Q493" s="248"/>
      <c r="R493" s="284" t="str">
        <f t="shared" si="94"/>
        <v/>
      </c>
      <c r="S493" s="284"/>
      <c r="T493" s="284"/>
      <c r="U493" s="284"/>
      <c r="V493" s="285"/>
      <c r="W493" s="4" t="str">
        <f>IFERROR(VLOOKUP($X485&amp;"-"&amp;TEXT($A493,"mmm-aaaa"),Informes!$A:$P,COLUMN(Informes!K$1),FALSE), "")</f>
        <v/>
      </c>
      <c r="X493" s="34" t="str">
        <f>IFERROR(VLOOKUP($X462&amp;"-"&amp;TEXT($A493,"mmm-aaaa"),Informes!$A:$P,COLUMN(Informes!C$1),FALSE), "")</f>
        <v/>
      </c>
    </row>
    <row r="494" spans="1:24" ht="16.5" customHeight="1" x14ac:dyDescent="0.2">
      <c r="A494" s="34">
        <f t="shared" ref="A494:A503" si="97">EDATE(A493,1)</f>
        <v>45597</v>
      </c>
      <c r="B494" s="243" t="str">
        <f t="shared" si="95"/>
        <v>Noviembre</v>
      </c>
      <c r="C494" s="244"/>
      <c r="D494" s="244"/>
      <c r="E494" s="244"/>
      <c r="F494" s="281" t="str">
        <f>IFERROR(IF(VLOOKUP($X462&amp;"-"&amp;TEXT($A494,"mmm-aaaa"),Informes!$A:$P,COLUMN(Informes!H$1),FALSE),"þ","¨"),"¨")</f>
        <v>¨</v>
      </c>
      <c r="G494" s="281"/>
      <c r="H494" s="281"/>
      <c r="I494" s="248" t="str">
        <f>IFERROR(IF(ISBLANK(
VLOOKUP($X485&amp;"-"&amp;TEXT($A494,"mmm-aaaa"),Informes!$A:$P,COLUMN(Informes!I$1),FALSE)), "",
VLOOKUP($X485&amp;"-"&amp;TEXT($A494,"mmm-aaaa"),Informes!$A:$P,COLUMN(Informes!I$1),FALSE)), "")</f>
        <v/>
      </c>
      <c r="J494" s="248"/>
      <c r="K494" s="248"/>
      <c r="L494" s="173" t="str">
        <f t="shared" si="96"/>
        <v>¨</v>
      </c>
      <c r="M494" s="248" t="str">
        <f>IFERROR(IF(OR($X494=$L$7,$X494=$K$5,$X494=$O$5,$X494=$T$5),IF(ISBLANK(
VLOOKUP($X462&amp;"-"&amp;TEXT($A494,"mmm-aaaa"),Informes!$A:$P,COLUMN(Informes!J$1),FALSE)), "",
VLOOKUP($X462&amp;"-"&amp;TEXT($A494,"mmm-aaaa"),Informes!$A:$P,COLUMN(Informes!J$1),FALSE)), ""), "")</f>
        <v/>
      </c>
      <c r="N494" s="248"/>
      <c r="O494" s="248"/>
      <c r="P494" s="248"/>
      <c r="Q494" s="248"/>
      <c r="R494" s="284" t="str">
        <f t="shared" si="94"/>
        <v/>
      </c>
      <c r="S494" s="284"/>
      <c r="T494" s="284"/>
      <c r="U494" s="284"/>
      <c r="V494" s="285"/>
      <c r="W494" s="4" t="str">
        <f>IFERROR(VLOOKUP($X485&amp;"-"&amp;TEXT($A494,"mmm-aaaa"),Informes!$A:$P,COLUMN(Informes!K$1),FALSE), "")</f>
        <v/>
      </c>
      <c r="X494" s="34" t="str">
        <f>IFERROR(VLOOKUP($X462&amp;"-"&amp;TEXT($A494,"mmm-aaaa"),Informes!$A:$P,COLUMN(Informes!C$1),FALSE), "")</f>
        <v/>
      </c>
    </row>
    <row r="495" spans="1:24" ht="16.5" customHeight="1" x14ac:dyDescent="0.2">
      <c r="A495" s="34">
        <f t="shared" si="97"/>
        <v>45627</v>
      </c>
      <c r="B495" s="243" t="str">
        <f t="shared" si="95"/>
        <v>Diciembre</v>
      </c>
      <c r="C495" s="244"/>
      <c r="D495" s="244"/>
      <c r="E495" s="244"/>
      <c r="F495" s="281" t="str">
        <f>IFERROR(IF(VLOOKUP($X462&amp;"-"&amp;TEXT($A495,"mmm-aaaa"),Informes!$A:$P,COLUMN(Informes!H$1),FALSE),"þ","¨"),"¨")</f>
        <v>¨</v>
      </c>
      <c r="G495" s="281"/>
      <c r="H495" s="281"/>
      <c r="I495" s="248" t="str">
        <f>IFERROR(IF(ISBLANK(
VLOOKUP($X485&amp;"-"&amp;TEXT($A495,"mmm-aaaa"),Informes!$A:$P,COLUMN(Informes!I$1),FALSE)), "",
VLOOKUP($X485&amp;"-"&amp;TEXT($A495,"mmm-aaaa"),Informes!$A:$P,COLUMN(Informes!I$1),FALSE)), "")</f>
        <v/>
      </c>
      <c r="J495" s="248"/>
      <c r="K495" s="248"/>
      <c r="L495" s="173" t="str">
        <f t="shared" si="96"/>
        <v>¨</v>
      </c>
      <c r="M495" s="248" t="str">
        <f>IFERROR(IF(OR($X495=$L$7,$X495=$K$5,$X495=$O$5,$X495=$T$5),IF(ISBLANK(
VLOOKUP($X462&amp;"-"&amp;TEXT($A495,"mmm-aaaa"),Informes!$A:$P,COLUMN(Informes!J$1),FALSE)), "",
VLOOKUP($X462&amp;"-"&amp;TEXT($A495,"mmm-aaaa"),Informes!$A:$P,COLUMN(Informes!J$1),FALSE)), ""), "")</f>
        <v/>
      </c>
      <c r="N495" s="248"/>
      <c r="O495" s="248"/>
      <c r="P495" s="248"/>
      <c r="Q495" s="248"/>
      <c r="R495" s="284" t="str">
        <f t="shared" si="94"/>
        <v/>
      </c>
      <c r="S495" s="284"/>
      <c r="T495" s="284"/>
      <c r="U495" s="284"/>
      <c r="V495" s="285"/>
      <c r="W495" s="4" t="str">
        <f>IFERROR(VLOOKUP($X485&amp;"-"&amp;TEXT($A495,"mmm-aaaa"),Informes!$A:$P,COLUMN(Informes!K$1),FALSE), "")</f>
        <v/>
      </c>
      <c r="X495" s="34" t="str">
        <f>IFERROR(VLOOKUP($X462&amp;"-"&amp;TEXT($A495,"mmm-aaaa"),Informes!$A:$P,COLUMN(Informes!C$1),FALSE), "")</f>
        <v/>
      </c>
    </row>
    <row r="496" spans="1:24" ht="16.5" customHeight="1" x14ac:dyDescent="0.2">
      <c r="A496" s="34">
        <f t="shared" si="97"/>
        <v>45658</v>
      </c>
      <c r="B496" s="243" t="str">
        <f t="shared" si="95"/>
        <v>Enero</v>
      </c>
      <c r="C496" s="244"/>
      <c r="D496" s="244"/>
      <c r="E496" s="244"/>
      <c r="F496" s="281" t="str">
        <f>IFERROR(IF(VLOOKUP($X462&amp;"-"&amp;TEXT($A496,"mmm-aaaa"),Informes!$A:$P,COLUMN(Informes!H$1),FALSE),"þ","¨"),"¨")</f>
        <v>¨</v>
      </c>
      <c r="G496" s="281"/>
      <c r="H496" s="281"/>
      <c r="I496" s="248" t="str">
        <f>IFERROR(IF(ISBLANK(
VLOOKUP($X485&amp;"-"&amp;TEXT($A496,"mmm-aaaa"),Informes!$A:$P,COLUMN(Informes!I$1),FALSE)), "",
VLOOKUP($X485&amp;"-"&amp;TEXT($A496,"mmm-aaaa"),Informes!$A:$P,COLUMN(Informes!I$1),FALSE)), "")</f>
        <v/>
      </c>
      <c r="J496" s="248"/>
      <c r="K496" s="248"/>
      <c r="L496" s="173" t="str">
        <f t="shared" si="96"/>
        <v>¨</v>
      </c>
      <c r="M496" s="248" t="str">
        <f>IFERROR(IF(OR($X496=$L$7,$X496=$K$5,$X496=$O$5,$X496=$T$5),IF(ISBLANK(
VLOOKUP($X462&amp;"-"&amp;TEXT($A496,"mmm-aaaa"),Informes!$A:$P,COLUMN(Informes!J$1),FALSE)), "",
VLOOKUP($X462&amp;"-"&amp;TEXT($A496,"mmm-aaaa"),Informes!$A:$P,COLUMN(Informes!J$1),FALSE)), ""), "")</f>
        <v/>
      </c>
      <c r="N496" s="248"/>
      <c r="O496" s="248"/>
      <c r="P496" s="248"/>
      <c r="Q496" s="248"/>
      <c r="R496" s="284" t="str">
        <f t="shared" si="94"/>
        <v/>
      </c>
      <c r="S496" s="284"/>
      <c r="T496" s="284"/>
      <c r="U496" s="284"/>
      <c r="V496" s="285"/>
      <c r="W496" s="4" t="str">
        <f>IFERROR(VLOOKUP($X485&amp;"-"&amp;TEXT($A496,"mmm-aaaa"),Informes!$A:$P,COLUMN(Informes!K$1),FALSE), "")</f>
        <v/>
      </c>
      <c r="X496" s="34" t="str">
        <f>IFERROR(VLOOKUP($X462&amp;"-"&amp;TEXT($A496,"mmm-aaaa"),Informes!$A:$P,COLUMN(Informes!C$1),FALSE), "")</f>
        <v/>
      </c>
    </row>
    <row r="497" spans="1:24" ht="16.5" customHeight="1" x14ac:dyDescent="0.2">
      <c r="A497" s="34">
        <f t="shared" si="97"/>
        <v>45689</v>
      </c>
      <c r="B497" s="243" t="str">
        <f t="shared" si="95"/>
        <v>Febrero</v>
      </c>
      <c r="C497" s="244"/>
      <c r="D497" s="244"/>
      <c r="E497" s="244"/>
      <c r="F497" s="281" t="str">
        <f>IFERROR(IF(VLOOKUP($X462&amp;"-"&amp;TEXT($A497,"mmm-aaaa"),Informes!$A:$P,COLUMN(Informes!H$1),FALSE),"þ","¨"),"¨")</f>
        <v>¨</v>
      </c>
      <c r="G497" s="281"/>
      <c r="H497" s="281"/>
      <c r="I497" s="248" t="str">
        <f>IFERROR(IF(ISBLANK(
VLOOKUP($X485&amp;"-"&amp;TEXT($A497,"mmm-aaaa"),Informes!$A:$P,COLUMN(Informes!I$1),FALSE)), "",
VLOOKUP($X485&amp;"-"&amp;TEXT($A497,"mmm-aaaa"),Informes!$A:$P,COLUMN(Informes!I$1),FALSE)), "")</f>
        <v/>
      </c>
      <c r="J497" s="248"/>
      <c r="K497" s="248"/>
      <c r="L497" s="173" t="str">
        <f t="shared" si="96"/>
        <v>¨</v>
      </c>
      <c r="M497" s="248" t="str">
        <f>IFERROR(IF(OR($X497=$L$7,$X497=$K$5,$X497=$O$5,$X497=$T$5),IF(ISBLANK(
VLOOKUP($X462&amp;"-"&amp;TEXT($A497,"mmm-aaaa"),Informes!$A:$P,COLUMN(Informes!J$1),FALSE)), "",
VLOOKUP($X462&amp;"-"&amp;TEXT($A497,"mmm-aaaa"),Informes!$A:$P,COLUMN(Informes!J$1),FALSE)), ""), "")</f>
        <v/>
      </c>
      <c r="N497" s="248"/>
      <c r="O497" s="248"/>
      <c r="P497" s="248"/>
      <c r="Q497" s="248"/>
      <c r="R497" s="284" t="str">
        <f t="shared" si="94"/>
        <v/>
      </c>
      <c r="S497" s="284"/>
      <c r="T497" s="284"/>
      <c r="U497" s="284"/>
      <c r="V497" s="285"/>
      <c r="W497" s="4" t="str">
        <f>IFERROR(VLOOKUP($X485&amp;"-"&amp;TEXT($A497,"mmm-aaaa"),Informes!$A:$P,COLUMN(Informes!K$1),FALSE), "")</f>
        <v/>
      </c>
      <c r="X497" s="34" t="str">
        <f>IFERROR(VLOOKUP($X462&amp;"-"&amp;TEXT($A497,"mmm-aaaa"),Informes!$A:$P,COLUMN(Informes!C$1),FALSE), "")</f>
        <v/>
      </c>
    </row>
    <row r="498" spans="1:24" ht="16.5" customHeight="1" x14ac:dyDescent="0.2">
      <c r="A498" s="34">
        <f t="shared" si="97"/>
        <v>45717</v>
      </c>
      <c r="B498" s="243" t="str">
        <f t="shared" si="95"/>
        <v>Marzo</v>
      </c>
      <c r="C498" s="244"/>
      <c r="D498" s="244"/>
      <c r="E498" s="244"/>
      <c r="F498" s="281" t="str">
        <f>IFERROR(IF(VLOOKUP($X462&amp;"-"&amp;TEXT($A498,"mmm-aaaa"),Informes!$A:$P,COLUMN(Informes!H$1),FALSE),"þ","¨"),"¨")</f>
        <v>¨</v>
      </c>
      <c r="G498" s="281"/>
      <c r="H498" s="281"/>
      <c r="I498" s="248" t="str">
        <f>IFERROR(IF(ISBLANK(
VLOOKUP($X485&amp;"-"&amp;TEXT($A498,"mmm-aaaa"),Informes!$A:$P,COLUMN(Informes!I$1),FALSE)), "",
VLOOKUP($X485&amp;"-"&amp;TEXT($A498,"mmm-aaaa"),Informes!$A:$P,COLUMN(Informes!I$1),FALSE)), "")</f>
        <v/>
      </c>
      <c r="J498" s="248"/>
      <c r="K498" s="248"/>
      <c r="L498" s="173" t="str">
        <f t="shared" si="96"/>
        <v>¨</v>
      </c>
      <c r="M498" s="248" t="str">
        <f>IFERROR(IF(OR($X498=$L$7,$X498=$K$5,$X498=$O$5,$X498=$T$5),IF(ISBLANK(
VLOOKUP($X462&amp;"-"&amp;TEXT($A498,"mmm-aaaa"),Informes!$A:$P,COLUMN(Informes!J$1),FALSE)), "",
VLOOKUP($X462&amp;"-"&amp;TEXT($A498,"mmm-aaaa"),Informes!$A:$P,COLUMN(Informes!J$1),FALSE)), ""), "")</f>
        <v/>
      </c>
      <c r="N498" s="248"/>
      <c r="O498" s="248"/>
      <c r="P498" s="248"/>
      <c r="Q498" s="248"/>
      <c r="R498" s="284" t="str">
        <f t="shared" si="94"/>
        <v/>
      </c>
      <c r="S498" s="284"/>
      <c r="T498" s="284"/>
      <c r="U498" s="284"/>
      <c r="V498" s="285"/>
      <c r="W498" s="4" t="str">
        <f>IFERROR(VLOOKUP($X485&amp;"-"&amp;TEXT($A498,"mmm-aaaa"),Informes!$A:$P,COLUMN(Informes!K$1),FALSE), "")</f>
        <v/>
      </c>
      <c r="X498" s="34" t="str">
        <f>IFERROR(VLOOKUP($X462&amp;"-"&amp;TEXT($A498,"mmm-aaaa"),Informes!$A:$P,COLUMN(Informes!C$1),FALSE), "")</f>
        <v/>
      </c>
    </row>
    <row r="499" spans="1:24" ht="16.5" customHeight="1" x14ac:dyDescent="0.2">
      <c r="A499" s="34">
        <f t="shared" si="97"/>
        <v>45748</v>
      </c>
      <c r="B499" s="243" t="str">
        <f t="shared" si="95"/>
        <v>Abril</v>
      </c>
      <c r="C499" s="244"/>
      <c r="D499" s="244"/>
      <c r="E499" s="244"/>
      <c r="F499" s="281" t="str">
        <f>IFERROR(IF(VLOOKUP($X462&amp;"-"&amp;TEXT($A499,"mmm-aaaa"),Informes!$A:$P,COLUMN(Informes!H$1),FALSE),"þ","¨"),"¨")</f>
        <v>¨</v>
      </c>
      <c r="G499" s="281"/>
      <c r="H499" s="281"/>
      <c r="I499" s="248" t="str">
        <f>IFERROR(IF(ISBLANK(
VLOOKUP($X485&amp;"-"&amp;TEXT($A499,"mmm-aaaa"),Informes!$A:$P,COLUMN(Informes!I$1),FALSE)), "",
VLOOKUP($X485&amp;"-"&amp;TEXT($A499,"mmm-aaaa"),Informes!$A:$P,COLUMN(Informes!I$1),FALSE)), "")</f>
        <v/>
      </c>
      <c r="J499" s="248"/>
      <c r="K499" s="248"/>
      <c r="L499" s="173" t="str">
        <f t="shared" si="96"/>
        <v>¨</v>
      </c>
      <c r="M499" s="248" t="str">
        <f>IFERROR(IF(OR($X499=$L$7,$X499=$K$5,$X499=$O$5,$X499=$T$5),IF(ISBLANK(
VLOOKUP($X462&amp;"-"&amp;TEXT($A499,"mmm-aaaa"),Informes!$A:$P,COLUMN(Informes!J$1),FALSE)), "",
VLOOKUP($X462&amp;"-"&amp;TEXT($A499,"mmm-aaaa"),Informes!$A:$P,COLUMN(Informes!J$1),FALSE)), ""), "")</f>
        <v/>
      </c>
      <c r="N499" s="248"/>
      <c r="O499" s="248"/>
      <c r="P499" s="248"/>
      <c r="Q499" s="248"/>
      <c r="R499" s="284" t="str">
        <f t="shared" si="94"/>
        <v/>
      </c>
      <c r="S499" s="284"/>
      <c r="T499" s="284"/>
      <c r="U499" s="284"/>
      <c r="V499" s="285"/>
      <c r="W499" s="4" t="str">
        <f>IFERROR(VLOOKUP($X485&amp;"-"&amp;TEXT($A499,"mmm-aaaa"),Informes!$A:$P,COLUMN(Informes!K$1),FALSE), "")</f>
        <v/>
      </c>
      <c r="X499" s="34" t="str">
        <f>IFERROR(VLOOKUP($X462&amp;"-"&amp;TEXT($A499,"mmm-aaaa"),Informes!$A:$P,COLUMN(Informes!C$1),FALSE), "")</f>
        <v/>
      </c>
    </row>
    <row r="500" spans="1:24" ht="16.5" customHeight="1" x14ac:dyDescent="0.2">
      <c r="A500" s="34">
        <f t="shared" si="97"/>
        <v>45778</v>
      </c>
      <c r="B500" s="243" t="str">
        <f t="shared" si="95"/>
        <v>Mayo</v>
      </c>
      <c r="C500" s="244"/>
      <c r="D500" s="244"/>
      <c r="E500" s="244"/>
      <c r="F500" s="281" t="str">
        <f>IFERROR(IF(VLOOKUP($X462&amp;"-"&amp;TEXT($A500,"mmm-aaaa"),Informes!$A:$P,COLUMN(Informes!H$1),FALSE),"þ","¨"),"¨")</f>
        <v>¨</v>
      </c>
      <c r="G500" s="281"/>
      <c r="H500" s="281"/>
      <c r="I500" s="248" t="str">
        <f>IFERROR(IF(ISBLANK(
VLOOKUP($X485&amp;"-"&amp;TEXT($A500,"mmm-aaaa"),Informes!$A:$P,COLUMN(Informes!I$1),FALSE)), "",
VLOOKUP($X485&amp;"-"&amp;TEXT($A500,"mmm-aaaa"),Informes!$A:$P,COLUMN(Informes!I$1),FALSE)), "")</f>
        <v/>
      </c>
      <c r="J500" s="248"/>
      <c r="K500" s="248"/>
      <c r="L500" s="173" t="str">
        <f t="shared" si="96"/>
        <v>¨</v>
      </c>
      <c r="M500" s="248" t="str">
        <f>IFERROR(IF(OR($X500=$L$7,$X500=$K$5,$X500=$O$5,$X500=$T$5),IF(ISBLANK(
VLOOKUP($X462&amp;"-"&amp;TEXT($A500,"mmm-aaaa"),Informes!$A:$P,COLUMN(Informes!J$1),FALSE)), "",
VLOOKUP($X462&amp;"-"&amp;TEXT($A500,"mmm-aaaa"),Informes!$A:$P,COLUMN(Informes!J$1),FALSE)), ""), "")</f>
        <v/>
      </c>
      <c r="N500" s="248"/>
      <c r="O500" s="248"/>
      <c r="P500" s="248"/>
      <c r="Q500" s="248"/>
      <c r="R500" s="284" t="str">
        <f t="shared" si="94"/>
        <v/>
      </c>
      <c r="S500" s="284"/>
      <c r="T500" s="284"/>
      <c r="U500" s="284"/>
      <c r="V500" s="285"/>
      <c r="W500" s="4" t="str">
        <f>IFERROR(VLOOKUP($X485&amp;"-"&amp;TEXT($A500,"mmm-aaaa"),Informes!$A:$P,COLUMN(Informes!K$1),FALSE), "")</f>
        <v/>
      </c>
      <c r="X500" s="34" t="str">
        <f>IFERROR(VLOOKUP($X462&amp;"-"&amp;TEXT($A500,"mmm-aaaa"),Informes!$A:$P,COLUMN(Informes!C$1),FALSE), "")</f>
        <v/>
      </c>
    </row>
    <row r="501" spans="1:24" ht="16.5" customHeight="1" x14ac:dyDescent="0.2">
      <c r="A501" s="34">
        <f t="shared" si="97"/>
        <v>45809</v>
      </c>
      <c r="B501" s="243" t="str">
        <f t="shared" si="95"/>
        <v>Junio</v>
      </c>
      <c r="C501" s="244"/>
      <c r="D501" s="244"/>
      <c r="E501" s="244"/>
      <c r="F501" s="281" t="str">
        <f>IFERROR(IF(VLOOKUP($X462&amp;"-"&amp;TEXT($A501,"mmm-aaaa"),Informes!$A:$P,COLUMN(Informes!H$1),FALSE),"þ","¨"),"¨")</f>
        <v>¨</v>
      </c>
      <c r="G501" s="281"/>
      <c r="H501" s="281"/>
      <c r="I501" s="248" t="str">
        <f>IFERROR(IF(ISBLANK(
VLOOKUP($X485&amp;"-"&amp;TEXT($A501,"mmm-aaaa"),Informes!$A:$P,COLUMN(Informes!I$1),FALSE)), "",
VLOOKUP($X485&amp;"-"&amp;TEXT($A501,"mmm-aaaa"),Informes!$A:$P,COLUMN(Informes!I$1),FALSE)), "")</f>
        <v/>
      </c>
      <c r="J501" s="248"/>
      <c r="K501" s="248"/>
      <c r="L501" s="173" t="str">
        <f t="shared" si="96"/>
        <v>¨</v>
      </c>
      <c r="M501" s="248" t="str">
        <f>IFERROR(IF(OR($X501=$L$7,$X501=$K$5,$X501=$O$5,$X501=$T$5),IF(ISBLANK(
VLOOKUP($X462&amp;"-"&amp;TEXT($A501,"mmm-aaaa"),Informes!$A:$P,COLUMN(Informes!J$1),FALSE)), "",
VLOOKUP($X462&amp;"-"&amp;TEXT($A501,"mmm-aaaa"),Informes!$A:$P,COLUMN(Informes!J$1),FALSE)), ""), "")</f>
        <v/>
      </c>
      <c r="N501" s="248"/>
      <c r="O501" s="248"/>
      <c r="P501" s="248"/>
      <c r="Q501" s="248"/>
      <c r="R501" s="284" t="str">
        <f t="shared" si="94"/>
        <v/>
      </c>
      <c r="S501" s="284"/>
      <c r="T501" s="284"/>
      <c r="U501" s="284"/>
      <c r="V501" s="285"/>
      <c r="W501" s="4" t="str">
        <f>IFERROR(VLOOKUP($X485&amp;"-"&amp;TEXT($A501,"mmm-aaaa"),Informes!$A:$P,COLUMN(Informes!K$1),FALSE), "")</f>
        <v/>
      </c>
      <c r="X501" s="34" t="str">
        <f>IFERROR(VLOOKUP($X462&amp;"-"&amp;TEXT($A501,"mmm-aaaa"),Informes!$A:$P,COLUMN(Informes!C$1),FALSE), "")</f>
        <v/>
      </c>
    </row>
    <row r="502" spans="1:24" ht="16.5" customHeight="1" x14ac:dyDescent="0.2">
      <c r="A502" s="34">
        <f t="shared" si="97"/>
        <v>45839</v>
      </c>
      <c r="B502" s="243" t="str">
        <f t="shared" si="95"/>
        <v>Julio</v>
      </c>
      <c r="C502" s="244"/>
      <c r="D502" s="244"/>
      <c r="E502" s="244"/>
      <c r="F502" s="281" t="str">
        <f>IFERROR(IF(VLOOKUP($X462&amp;"-"&amp;TEXT($A502,"mmm-aaaa"),Informes!$A:$P,COLUMN(Informes!H$1),FALSE),"þ","¨"),"¨")</f>
        <v>¨</v>
      </c>
      <c r="G502" s="281"/>
      <c r="H502" s="281"/>
      <c r="I502" s="248" t="str">
        <f>IFERROR(IF(ISBLANK(
VLOOKUP($X485&amp;"-"&amp;TEXT($A502,"mmm-aaaa"),Informes!$A:$P,COLUMN(Informes!I$1),FALSE)), "",
VLOOKUP($X485&amp;"-"&amp;TEXT($A502,"mmm-aaaa"),Informes!$A:$P,COLUMN(Informes!I$1),FALSE)), "")</f>
        <v/>
      </c>
      <c r="J502" s="248"/>
      <c r="K502" s="248"/>
      <c r="L502" s="173" t="str">
        <f t="shared" si="96"/>
        <v>¨</v>
      </c>
      <c r="M502" s="248" t="str">
        <f>IFERROR(IF(OR($X502=$L$7,$X502=$K$5,$X502=$O$5,$X502=$T$5),IF(ISBLANK(
VLOOKUP($X462&amp;"-"&amp;TEXT($A502,"mmm-aaaa"),Informes!$A:$P,COLUMN(Informes!J$1),FALSE)), "",
VLOOKUP($X462&amp;"-"&amp;TEXT($A502,"mmm-aaaa"),Informes!$A:$P,COLUMN(Informes!J$1),FALSE)), ""), "")</f>
        <v/>
      </c>
      <c r="N502" s="248"/>
      <c r="O502" s="248"/>
      <c r="P502" s="248"/>
      <c r="Q502" s="248"/>
      <c r="R502" s="284" t="str">
        <f t="shared" si="94"/>
        <v/>
      </c>
      <c r="S502" s="284"/>
      <c r="T502" s="284"/>
      <c r="U502" s="284"/>
      <c r="V502" s="285"/>
      <c r="W502" s="4" t="str">
        <f>IFERROR(VLOOKUP($X485&amp;"-"&amp;TEXT($A502,"mmm-aaaa"),Informes!$A:$P,COLUMN(Informes!K$1),FALSE), "")</f>
        <v/>
      </c>
      <c r="X502" s="34" t="str">
        <f>IFERROR(VLOOKUP($X462&amp;"-"&amp;TEXT($A502,"mmm-aaaa"),Informes!$A:$P,COLUMN(Informes!C$1),FALSE), "")</f>
        <v/>
      </c>
    </row>
    <row r="503" spans="1:24" ht="16.5" customHeight="1" thickBot="1" x14ac:dyDescent="0.25">
      <c r="A503" s="34">
        <f t="shared" si="97"/>
        <v>45870</v>
      </c>
      <c r="B503" s="264" t="str">
        <f t="shared" si="95"/>
        <v>Agosto</v>
      </c>
      <c r="C503" s="265"/>
      <c r="D503" s="265"/>
      <c r="E503" s="265"/>
      <c r="F503" s="280" t="str">
        <f>IFERROR(IF(VLOOKUP($X462&amp;"-"&amp;TEXT($A503,"mmm-aaaa"),Informes!$A:$P,COLUMN(Informes!H$1),FALSE),"þ","¨"),"¨")</f>
        <v>¨</v>
      </c>
      <c r="G503" s="280"/>
      <c r="H503" s="280"/>
      <c r="I503" s="269" t="str">
        <f>IFERROR(IF(ISBLANK(
VLOOKUP($X485&amp;"-"&amp;TEXT($A503,"mmm-aaaa"),Informes!$A:$P,COLUMN(Informes!I$1),FALSE)), "",
VLOOKUP($X485&amp;"-"&amp;TEXT($A503,"mmm-aaaa"),Informes!$A:$P,COLUMN(Informes!I$1),FALSE)), "")</f>
        <v/>
      </c>
      <c r="J503" s="269"/>
      <c r="K503" s="269"/>
      <c r="L503" s="172" t="str">
        <f t="shared" si="96"/>
        <v>¨</v>
      </c>
      <c r="M503" s="269" t="str">
        <f>IFERROR(IF(OR($X503=$L$7,$X503=$K$5,$X503=$O$5,$X503=$T$5),IF(ISBLANK(
VLOOKUP($X462&amp;"-"&amp;TEXT($A503,"mmm-aaaa"),Informes!$A:$P,COLUMN(Informes!J$1),FALSE)), "",
VLOOKUP($X462&amp;"-"&amp;TEXT($A503,"mmm-aaaa"),Informes!$A:$P,COLUMN(Informes!J$1),FALSE)), ""), "")</f>
        <v/>
      </c>
      <c r="N503" s="269"/>
      <c r="O503" s="269"/>
      <c r="P503" s="269"/>
      <c r="Q503" s="269"/>
      <c r="R503" s="282" t="str">
        <f t="shared" si="94"/>
        <v/>
      </c>
      <c r="S503" s="282"/>
      <c r="T503" s="282"/>
      <c r="U503" s="282"/>
      <c r="V503" s="283"/>
      <c r="W503" s="4" t="str">
        <f>IFERROR(VLOOKUP($X485&amp;"-"&amp;TEXT($A503,"mmm-aaaa"),Informes!$A:$P,COLUMN(Informes!K$1),FALSE), "")</f>
        <v/>
      </c>
      <c r="X503" s="34" t="str">
        <f>IFERROR(VLOOKUP($X462&amp;"-"&amp;TEXT($A503,"mmm-aaaa"),Informes!$A:$P,COLUMN(Informes!C$1),FALSE), "")</f>
        <v/>
      </c>
    </row>
    <row r="504" spans="1:24" ht="16.5" customHeight="1" thickBot="1" x14ac:dyDescent="0.3">
      <c r="D504" s="124"/>
      <c r="E504" s="124"/>
      <c r="F504" s="129"/>
      <c r="G504" s="124" t="str">
        <f>IF(SUM(F492:F503)=0,"",SUM(F492:F503))</f>
        <v/>
      </c>
      <c r="H504" s="124"/>
      <c r="I504" s="124"/>
      <c r="J504" s="130"/>
      <c r="K504" s="124"/>
      <c r="L504" s="131" t="s">
        <v>107</v>
      </c>
      <c r="M504" s="272" t="str">
        <f>IF(SUM(M492:M503)=0,"",SUM(M492:M503))</f>
        <v/>
      </c>
      <c r="N504" s="273"/>
      <c r="O504" s="273"/>
      <c r="P504" s="273"/>
      <c r="Q504" s="274"/>
      <c r="R504" s="275"/>
      <c r="S504" s="276"/>
      <c r="T504" s="276"/>
      <c r="U504" s="276"/>
      <c r="V504" s="277"/>
      <c r="W504" s="4"/>
      <c r="X504" s="4"/>
    </row>
    <row r="505" spans="1:24" ht="16.5" customHeight="1" x14ac:dyDescent="0.2">
      <c r="W505" s="4"/>
      <c r="X505" s="4"/>
    </row>
    <row r="506" spans="1:24" ht="279.75" customHeight="1" x14ac:dyDescent="0.15">
      <c r="B506" s="11"/>
      <c r="C506" s="132" t="s">
        <v>136</v>
      </c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r="507" spans="1:24" ht="24" customHeight="1" x14ac:dyDescent="0.2">
      <c r="A507" s="35">
        <f>A461+1</f>
        <v>12</v>
      </c>
      <c r="B507" s="256" t="s">
        <v>127</v>
      </c>
      <c r="C507" s="256"/>
      <c r="D507" s="256"/>
      <c r="E507" s="256"/>
      <c r="F507" s="256"/>
      <c r="G507" s="256"/>
      <c r="H507" s="256"/>
      <c r="I507" s="256"/>
      <c r="J507" s="256"/>
      <c r="K507" s="256"/>
      <c r="L507" s="256"/>
      <c r="M507" s="256"/>
      <c r="N507" s="256"/>
      <c r="O507" s="256"/>
      <c r="P507" s="256"/>
      <c r="Q507" s="256"/>
      <c r="R507" s="256"/>
      <c r="S507" s="256"/>
      <c r="T507" s="256"/>
      <c r="U507" s="256"/>
      <c r="V507" s="256"/>
      <c r="X507" s="2"/>
    </row>
    <row r="508" spans="1:24" ht="17.25" customHeight="1" x14ac:dyDescent="0.2">
      <c r="A508" s="35"/>
      <c r="B508" s="120" t="s">
        <v>128</v>
      </c>
      <c r="D508" s="123" t="e">
        <f>IF(A507=0,0,INDEX(TblPublicadores[Nombre completo],A507))</f>
        <v>#REF!</v>
      </c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5"/>
      <c r="X508" s="154" t="e">
        <f>IF(A507=0,0,INDEX(TblPublicadores[Nombre],A507))</f>
        <v>#REF!</v>
      </c>
    </row>
    <row r="509" spans="1:24" ht="17.25" customHeight="1" x14ac:dyDescent="0.2">
      <c r="B509" s="120" t="s">
        <v>129</v>
      </c>
      <c r="D509" s="121"/>
      <c r="E509" s="121"/>
      <c r="F509" s="7"/>
      <c r="G509" s="7"/>
      <c r="H509" s="257" t="e">
        <f>IF(A507=0,"",INDEX(TblPublicadores[Fecha de nacimiento],A507))</f>
        <v>#REF!</v>
      </c>
      <c r="I509" s="257"/>
      <c r="J509" s="257"/>
      <c r="K509" s="257"/>
      <c r="L509" s="257"/>
      <c r="M509" s="257"/>
      <c r="N509" s="257"/>
      <c r="O509" s="257"/>
      <c r="P509" s="128" t="e">
        <f>IF(INDEX(TblPublicadores[Sexo],A507)=Q509,"þ","¨")</f>
        <v>#REF!</v>
      </c>
      <c r="Q509" s="120" t="s">
        <v>75</v>
      </c>
      <c r="S509" s="12"/>
      <c r="T509" s="13"/>
      <c r="U509" s="128" t="e">
        <f>IF(INDEX(TblPublicadores[Sexo],A507)=V509,"þ","¨")</f>
        <v>#REF!</v>
      </c>
      <c r="V509" s="120" t="s">
        <v>79</v>
      </c>
      <c r="W509" s="12"/>
      <c r="X509" s="6"/>
    </row>
    <row r="510" spans="1:24" ht="17.25" customHeight="1" x14ac:dyDescent="0.2">
      <c r="B510" s="120" t="s">
        <v>130</v>
      </c>
      <c r="D510" s="122"/>
      <c r="E510" s="122"/>
      <c r="F510" s="7"/>
      <c r="G510" s="258" t="e">
        <f>IF(A507=0,"",IF(INDEX(TblPublicadores[Fecha de bautismo],A507)="", "",INDEX(TblPublicadores[Fecha de bautismo],A507)))</f>
        <v>#REF!</v>
      </c>
      <c r="H510" s="258"/>
      <c r="I510" s="258"/>
      <c r="J510" s="258"/>
      <c r="K510" s="258"/>
      <c r="L510" s="258"/>
      <c r="M510" s="258"/>
      <c r="N510" s="258"/>
      <c r="O510" s="258"/>
      <c r="P510" s="128" t="s">
        <v>137</v>
      </c>
      <c r="Q510" s="120" t="s">
        <v>131</v>
      </c>
      <c r="S510" s="12"/>
      <c r="T510" s="12"/>
      <c r="U510" s="128" t="s">
        <v>138</v>
      </c>
      <c r="V510" s="120" t="s">
        <v>61</v>
      </c>
      <c r="W510" s="12"/>
      <c r="X510" s="6"/>
    </row>
    <row r="511" spans="1:24" ht="28.5" customHeight="1" x14ac:dyDescent="0.2">
      <c r="B511" s="127" t="e">
        <f>IF(INDEX(TblPublicadores[Privilegio],A507)=C511,"þ","¨")</f>
        <v>#REF!</v>
      </c>
      <c r="C511" s="125" t="s">
        <v>76</v>
      </c>
      <c r="D511" s="127" t="e">
        <f>IF(INDEX(TblPublicadores[Privilegio],A507)=E511,"þ","¨")</f>
        <v>#REF!</v>
      </c>
      <c r="E511" s="125" t="s">
        <v>81</v>
      </c>
      <c r="F511" s="7"/>
      <c r="G511" s="7"/>
      <c r="H511" s="5"/>
      <c r="I511" s="10"/>
      <c r="J511" s="127" t="e">
        <f>IF(INDEX(TblPublicadores[Tipo Publicador],A507)=K511,"þ","¨")</f>
        <v>#REF!</v>
      </c>
      <c r="K511" s="125" t="s">
        <v>77</v>
      </c>
      <c r="L511" s="5"/>
      <c r="M511" s="5"/>
      <c r="N511" s="127" t="e">
        <f>IF(INDEX(TblPublicadores[Tipo Publicador],A507)=O511,"þ","¨")</f>
        <v>#REF!</v>
      </c>
      <c r="O511" s="125" t="s">
        <v>132</v>
      </c>
      <c r="P511" s="126"/>
      <c r="Q511" s="126"/>
      <c r="R511" s="9"/>
      <c r="S511" s="127" t="e">
        <f>IF(INDEX(TblPublicadores[Tipo Publicador],A507)=T511,"þ","¨")</f>
        <v>#REF!</v>
      </c>
      <c r="T511" s="259" t="s">
        <v>133</v>
      </c>
      <c r="U511" s="259"/>
      <c r="V511" s="259"/>
      <c r="W511" s="13"/>
      <c r="X511" s="6"/>
    </row>
    <row r="512" spans="1:24" ht="4.5" customHeight="1" thickBot="1" x14ac:dyDescent="0.25">
      <c r="B512" s="8"/>
      <c r="C512" s="7"/>
      <c r="D512" s="8"/>
      <c r="E512" s="7"/>
      <c r="F512" s="7"/>
      <c r="G512" s="7"/>
      <c r="H512" s="5"/>
      <c r="I512" s="10"/>
      <c r="J512" s="8"/>
      <c r="K512" s="5"/>
      <c r="L512" s="5"/>
      <c r="M512" s="5"/>
      <c r="N512" s="7"/>
      <c r="O512" s="5"/>
      <c r="P512" s="8"/>
      <c r="Q512" s="8"/>
      <c r="R512" s="9"/>
      <c r="S512" s="9"/>
      <c r="T512" s="7"/>
      <c r="U512" s="8"/>
      <c r="V512" s="9"/>
      <c r="W512" s="9"/>
      <c r="X512" s="6"/>
    </row>
    <row r="513" spans="1:24" ht="26.25" customHeight="1" x14ac:dyDescent="0.25">
      <c r="B513" s="260" t="s">
        <v>17</v>
      </c>
      <c r="C513" s="261"/>
      <c r="D513" s="261"/>
      <c r="E513" s="261"/>
      <c r="F513" s="262" t="s">
        <v>134</v>
      </c>
      <c r="G513" s="262"/>
      <c r="H513" s="262"/>
      <c r="I513" s="262" t="s">
        <v>12</v>
      </c>
      <c r="J513" s="262"/>
      <c r="K513" s="262"/>
      <c r="L513" s="262" t="s">
        <v>105</v>
      </c>
      <c r="M513" s="236" t="s">
        <v>135</v>
      </c>
      <c r="N513" s="236"/>
      <c r="O513" s="236"/>
      <c r="P513" s="236"/>
      <c r="Q513" s="236"/>
      <c r="R513" s="236" t="s">
        <v>101</v>
      </c>
      <c r="S513" s="236"/>
      <c r="T513" s="236"/>
      <c r="U513" s="236"/>
      <c r="V513" s="237"/>
      <c r="W513" s="14"/>
      <c r="X513" s="3"/>
    </row>
    <row r="514" spans="1:24" ht="27.75" customHeight="1" x14ac:dyDescent="0.2">
      <c r="B514" s="240">
        <v>45292</v>
      </c>
      <c r="C514" s="241"/>
      <c r="D514" s="241"/>
      <c r="E514" s="242"/>
      <c r="F514" s="263"/>
      <c r="G514" s="263"/>
      <c r="H514" s="263"/>
      <c r="I514" s="263"/>
      <c r="J514" s="263"/>
      <c r="K514" s="263"/>
      <c r="L514" s="263"/>
      <c r="M514" s="238"/>
      <c r="N514" s="238"/>
      <c r="O514" s="238"/>
      <c r="P514" s="238"/>
      <c r="Q514" s="238"/>
      <c r="R514" s="238"/>
      <c r="S514" s="238"/>
      <c r="T514" s="238"/>
      <c r="U514" s="238"/>
      <c r="V514" s="239"/>
      <c r="W514" s="14"/>
      <c r="X514" s="3"/>
    </row>
    <row r="515" spans="1:24" ht="16.5" customHeight="1" x14ac:dyDescent="0.2">
      <c r="A515" s="34">
        <f>EDATE(B514,-4)</f>
        <v>45170</v>
      </c>
      <c r="B515" s="243" t="str">
        <f>PROPER(TEXT(A515, "mmmm"))</f>
        <v>Septiembre</v>
      </c>
      <c r="C515" s="244"/>
      <c r="D515" s="244" t="str">
        <f>PROPER(TEXT(C515, "mmmm"))</f>
        <v>Enero</v>
      </c>
      <c r="E515" s="244"/>
      <c r="F515" s="281" t="str">
        <f>IFERROR(IF(VLOOKUP($X508&amp;"-"&amp;TEXT($A515,"mmm-aaaa"),Informes!$A:$P,COLUMN(Informes!H$1),FALSE),"þ","¨"),"¨")</f>
        <v>¨</v>
      </c>
      <c r="G515" s="281"/>
      <c r="H515" s="281"/>
      <c r="I515" s="248" t="str">
        <f>IFERROR(IF(ISBLANK(
VLOOKUP($X508&amp;"-"&amp;TEXT($A515,"mmm-aaaa"),Informes!$A:$P,COLUMN(Informes!I$1),FALSE)), "",
VLOOKUP($X508&amp;"-"&amp;TEXT($A515,"mmm-aaaa"),Informes!$A:$P,COLUMN(Informes!I$1),FALSE)), "")</f>
        <v/>
      </c>
      <c r="J515" s="248"/>
      <c r="K515" s="248"/>
      <c r="L515" s="173" t="str">
        <f>IFERROR(IF($X515=$L$7,"þ","¨"),"¨")</f>
        <v>¨</v>
      </c>
      <c r="M515" s="248" t="str">
        <f>IFERROR(IF(OR($X515=$L$7,$X515=$K$5,$X515=$O$5,$X515=$T$5),IF(ISBLANK(
VLOOKUP($X508&amp;"-"&amp;TEXT($A515,"mmm-aaaa"),Informes!$A:$P,COLUMN(Informes!J$1),FALSE)), "",
VLOOKUP($X508&amp;"-"&amp;TEXT($A515,"mmm-aaaa"),Informes!$A:$P,COLUMN(Informes!J$1),FALSE)), ""), "")</f>
        <v/>
      </c>
      <c r="N515" s="248"/>
      <c r="O515" s="248"/>
      <c r="P515" s="248"/>
      <c r="Q515" s="248"/>
      <c r="R515" s="284" t="str">
        <f t="shared" ref="R515:R526" si="98">IF(W515=0, "", W515)</f>
        <v/>
      </c>
      <c r="S515" s="284"/>
      <c r="T515" s="284"/>
      <c r="U515" s="284"/>
      <c r="V515" s="285"/>
      <c r="W515" s="4" t="str">
        <f>IFERROR(VLOOKUP($X508&amp;"-"&amp;TEXT($A515,"mmm-aaaa"),Informes!$A:$P,COLUMN(Informes!K$1),FALSE), "")</f>
        <v/>
      </c>
      <c r="X515" s="34" t="str">
        <f>IFERROR(VLOOKUP($X508&amp;"-"&amp;TEXT($A515,"mmm-aaaa"),Informes!$A:$P,COLUMN(Informes!C$1),FALSE), "")</f>
        <v/>
      </c>
    </row>
    <row r="516" spans="1:24" ht="16.5" customHeight="1" x14ac:dyDescent="0.2">
      <c r="A516" s="34">
        <f>EDATE(A515,1)</f>
        <v>45200</v>
      </c>
      <c r="B516" s="243" t="str">
        <f t="shared" ref="B516:B526" si="99">PROPER(TEXT(A516, "mmmm"))</f>
        <v>Octubre</v>
      </c>
      <c r="C516" s="244"/>
      <c r="D516" s="244" t="str">
        <f t="shared" ref="D516:D526" si="100">PROPER(TEXT(C516, "mmmm"))</f>
        <v>Enero</v>
      </c>
      <c r="E516" s="244"/>
      <c r="F516" s="281" t="str">
        <f>IFERROR(IF(VLOOKUP($X508&amp;"-"&amp;TEXT($A516,"mmm-aaaa"),Informes!$A:$P,COLUMN(Informes!H$1),FALSE),"þ","¨"),"¨")</f>
        <v>¨</v>
      </c>
      <c r="G516" s="281"/>
      <c r="H516" s="281"/>
      <c r="I516" s="248" t="str">
        <f>IFERROR(IF(ISBLANK(
VLOOKUP($X508&amp;"-"&amp;TEXT($A516,"mmm-aaaa"),Informes!$A:$P,COLUMN(Informes!I$1),FALSE)), "",
VLOOKUP($X508&amp;"-"&amp;TEXT($A516,"mmm-aaaa"),Informes!$A:$P,COLUMN(Informes!I$1),FALSE)), "")</f>
        <v/>
      </c>
      <c r="J516" s="248"/>
      <c r="K516" s="248"/>
      <c r="L516" s="173" t="str">
        <f t="shared" ref="L516:L526" si="101">IFERROR(IF($X516=$L$7,"þ","¨"),"¨")</f>
        <v>¨</v>
      </c>
      <c r="M516" s="248" t="str">
        <f>IFERROR(IF(OR($X516=$L$7,$X516=$K$5,$X516=$O$5,$X516=$T$5),IF(ISBLANK(
VLOOKUP($X508&amp;"-"&amp;TEXT($A516,"mmm-aaaa"),Informes!$A:$P,COLUMN(Informes!J$1),FALSE)), "",
VLOOKUP($X508&amp;"-"&amp;TEXT($A516,"mmm-aaaa"),Informes!$A:$P,COLUMN(Informes!J$1),FALSE)), ""), "")</f>
        <v/>
      </c>
      <c r="N516" s="248"/>
      <c r="O516" s="248"/>
      <c r="P516" s="248"/>
      <c r="Q516" s="248"/>
      <c r="R516" s="284" t="str">
        <f t="shared" si="98"/>
        <v/>
      </c>
      <c r="S516" s="284"/>
      <c r="T516" s="284"/>
      <c r="U516" s="284"/>
      <c r="V516" s="285"/>
      <c r="W516" s="4" t="str">
        <f>IFERROR(VLOOKUP($X508&amp;"-"&amp;TEXT($A516,"mmm-aaaa"),Informes!$A:$P,COLUMN(Informes!K$1),FALSE), "")</f>
        <v/>
      </c>
      <c r="X516" s="34" t="str">
        <f>IFERROR(VLOOKUP($X508&amp;"-"&amp;TEXT($A516,"mmm-aaaa"),Informes!$A:$P,COLUMN(Informes!C$1),FALSE), "")</f>
        <v/>
      </c>
    </row>
    <row r="517" spans="1:24" ht="16.5" customHeight="1" x14ac:dyDescent="0.2">
      <c r="A517" s="34">
        <f t="shared" ref="A517:A526" si="102">EDATE(A516,1)</f>
        <v>45231</v>
      </c>
      <c r="B517" s="243" t="str">
        <f t="shared" si="99"/>
        <v>Noviembre</v>
      </c>
      <c r="C517" s="244"/>
      <c r="D517" s="244" t="str">
        <f t="shared" si="100"/>
        <v>Enero</v>
      </c>
      <c r="E517" s="244"/>
      <c r="F517" s="281" t="str">
        <f>IFERROR(IF(VLOOKUP($X508&amp;"-"&amp;TEXT($A517,"mmm-aaaa"),Informes!$A:$P,COLUMN(Informes!H$1),FALSE),"þ","¨"),"¨")</f>
        <v>¨</v>
      </c>
      <c r="G517" s="281"/>
      <c r="H517" s="281"/>
      <c r="I517" s="248" t="str">
        <f>IFERROR(IF(ISBLANK(
VLOOKUP($X508&amp;"-"&amp;TEXT($A517,"mmm-aaaa"),Informes!$A:$P,COLUMN(Informes!I$1),FALSE)), "",
VLOOKUP($X508&amp;"-"&amp;TEXT($A517,"mmm-aaaa"),Informes!$A:$P,COLUMN(Informes!I$1),FALSE)), "")</f>
        <v/>
      </c>
      <c r="J517" s="248"/>
      <c r="K517" s="248"/>
      <c r="L517" s="173" t="str">
        <f t="shared" si="101"/>
        <v>¨</v>
      </c>
      <c r="M517" s="248" t="str">
        <f>IFERROR(IF(OR($X517=$L$7,$X517=$K$5,$X517=$O$5,$X517=$T$5),IF(ISBLANK(
VLOOKUP($X508&amp;"-"&amp;TEXT($A517,"mmm-aaaa"),Informes!$A:$P,COLUMN(Informes!J$1),FALSE)), "",
VLOOKUP($X508&amp;"-"&amp;TEXT($A517,"mmm-aaaa"),Informes!$A:$P,COLUMN(Informes!J$1),FALSE)), ""), "")</f>
        <v/>
      </c>
      <c r="N517" s="248"/>
      <c r="O517" s="248"/>
      <c r="P517" s="248"/>
      <c r="Q517" s="248"/>
      <c r="R517" s="284" t="str">
        <f t="shared" si="98"/>
        <v/>
      </c>
      <c r="S517" s="284"/>
      <c r="T517" s="284"/>
      <c r="U517" s="284"/>
      <c r="V517" s="285"/>
      <c r="W517" s="4" t="str">
        <f>IFERROR(VLOOKUP($X508&amp;"-"&amp;TEXT($A517,"mmm-aaaa"),Informes!$A:$P,COLUMN(Informes!K$1),FALSE), "")</f>
        <v/>
      </c>
      <c r="X517" s="34" t="str">
        <f>IFERROR(VLOOKUP($X508&amp;"-"&amp;TEXT($A517,"mmm-aaaa"),Informes!$A:$P,COLUMN(Informes!C$1),FALSE), "")</f>
        <v/>
      </c>
    </row>
    <row r="518" spans="1:24" ht="16.5" customHeight="1" x14ac:dyDescent="0.2">
      <c r="A518" s="34">
        <f t="shared" si="102"/>
        <v>45261</v>
      </c>
      <c r="B518" s="243" t="str">
        <f t="shared" si="99"/>
        <v>Diciembre</v>
      </c>
      <c r="C518" s="244"/>
      <c r="D518" s="244" t="str">
        <f t="shared" si="100"/>
        <v>Enero</v>
      </c>
      <c r="E518" s="244"/>
      <c r="F518" s="281" t="str">
        <f>IFERROR(IF(VLOOKUP($X508&amp;"-"&amp;TEXT($A518,"mmm-aaaa"),Informes!$A:$P,COLUMN(Informes!H$1),FALSE),"þ","¨"),"¨")</f>
        <v>¨</v>
      </c>
      <c r="G518" s="281"/>
      <c r="H518" s="281"/>
      <c r="I518" s="248" t="str">
        <f>IFERROR(IF(ISBLANK(
VLOOKUP($X508&amp;"-"&amp;TEXT($A518,"mmm-aaaa"),Informes!$A:$P,COLUMN(Informes!I$1),FALSE)), "",
VLOOKUP($X508&amp;"-"&amp;TEXT($A518,"mmm-aaaa"),Informes!$A:$P,COLUMN(Informes!I$1),FALSE)), "")</f>
        <v/>
      </c>
      <c r="J518" s="248"/>
      <c r="K518" s="248"/>
      <c r="L518" s="173" t="str">
        <f t="shared" si="101"/>
        <v>¨</v>
      </c>
      <c r="M518" s="248" t="str">
        <f>IFERROR(IF(OR($X518=$L$7,$X518=$K$5,$X518=$O$5,$X518=$T$5),IF(ISBLANK(
VLOOKUP($X508&amp;"-"&amp;TEXT($A518,"mmm-aaaa"),Informes!$A:$P,COLUMN(Informes!J$1),FALSE)), "",
VLOOKUP($X508&amp;"-"&amp;TEXT($A518,"mmm-aaaa"),Informes!$A:$P,COLUMN(Informes!J$1),FALSE)), ""), "")</f>
        <v/>
      </c>
      <c r="N518" s="248"/>
      <c r="O518" s="248"/>
      <c r="P518" s="248"/>
      <c r="Q518" s="248"/>
      <c r="R518" s="284" t="str">
        <f t="shared" si="98"/>
        <v/>
      </c>
      <c r="S518" s="284"/>
      <c r="T518" s="284"/>
      <c r="U518" s="284"/>
      <c r="V518" s="285"/>
      <c r="W518" s="4" t="str">
        <f>IFERROR(VLOOKUP($X508&amp;"-"&amp;TEXT($A518,"mmm-aaaa"),Informes!$A:$P,COLUMN(Informes!K$1),FALSE), "")</f>
        <v/>
      </c>
      <c r="X518" s="34" t="str">
        <f>IFERROR(VLOOKUP($X508&amp;"-"&amp;TEXT($A518,"mmm-aaaa"),Informes!$A:$P,COLUMN(Informes!C$1),FALSE), "")</f>
        <v/>
      </c>
    </row>
    <row r="519" spans="1:24" ht="16.5" customHeight="1" x14ac:dyDescent="0.2">
      <c r="A519" s="34">
        <f t="shared" si="102"/>
        <v>45292</v>
      </c>
      <c r="B519" s="243" t="str">
        <f t="shared" si="99"/>
        <v>Enero</v>
      </c>
      <c r="C519" s="244"/>
      <c r="D519" s="244" t="str">
        <f t="shared" si="100"/>
        <v>Enero</v>
      </c>
      <c r="E519" s="244"/>
      <c r="F519" s="281" t="str">
        <f>IFERROR(IF(VLOOKUP($X508&amp;"-"&amp;TEXT($A519,"mmm-aaaa"),Informes!$A:$P,COLUMN(Informes!H$1),FALSE),"þ","¨"),"¨")</f>
        <v>¨</v>
      </c>
      <c r="G519" s="281"/>
      <c r="H519" s="281"/>
      <c r="I519" s="248" t="str">
        <f>IFERROR(IF(ISBLANK(
VLOOKUP($X508&amp;"-"&amp;TEXT($A519,"mmm-aaaa"),Informes!$A:$P,COLUMN(Informes!I$1),FALSE)), "",
VLOOKUP($X508&amp;"-"&amp;TEXT($A519,"mmm-aaaa"),Informes!$A:$P,COLUMN(Informes!I$1),FALSE)), "")</f>
        <v/>
      </c>
      <c r="J519" s="248"/>
      <c r="K519" s="248"/>
      <c r="L519" s="173" t="str">
        <f t="shared" si="101"/>
        <v>¨</v>
      </c>
      <c r="M519" s="248" t="str">
        <f>IFERROR(IF(OR($X519=$L$7,$X519=$K$5,$X519=$O$5,$X519=$T$5),IF(ISBLANK(
VLOOKUP($X508&amp;"-"&amp;TEXT($A519,"mmm-aaaa"),Informes!$A:$P,COLUMN(Informes!J$1),FALSE)), "",
VLOOKUP($X508&amp;"-"&amp;TEXT($A519,"mmm-aaaa"),Informes!$A:$P,COLUMN(Informes!J$1),FALSE)), ""), "")</f>
        <v/>
      </c>
      <c r="N519" s="248"/>
      <c r="O519" s="248"/>
      <c r="P519" s="248"/>
      <c r="Q519" s="248"/>
      <c r="R519" s="284" t="str">
        <f t="shared" si="98"/>
        <v/>
      </c>
      <c r="S519" s="284"/>
      <c r="T519" s="284"/>
      <c r="U519" s="284"/>
      <c r="V519" s="285"/>
      <c r="W519" s="4" t="str">
        <f>IFERROR(VLOOKUP($X508&amp;"-"&amp;TEXT($A519,"mmm-aaaa"),Informes!$A:$P,COLUMN(Informes!K$1),FALSE), "")</f>
        <v/>
      </c>
      <c r="X519" s="34" t="str">
        <f>IFERROR(VLOOKUP($X508&amp;"-"&amp;TEXT($A519,"mmm-aaaa"),Informes!$A:$P,COLUMN(Informes!C$1),FALSE), "")</f>
        <v/>
      </c>
    </row>
    <row r="520" spans="1:24" ht="16.5" customHeight="1" x14ac:dyDescent="0.2">
      <c r="A520" s="34">
        <f t="shared" si="102"/>
        <v>45323</v>
      </c>
      <c r="B520" s="243" t="str">
        <f t="shared" si="99"/>
        <v>Febrero</v>
      </c>
      <c r="C520" s="244"/>
      <c r="D520" s="244" t="str">
        <f t="shared" si="100"/>
        <v>Enero</v>
      </c>
      <c r="E520" s="244"/>
      <c r="F520" s="281" t="str">
        <f>IFERROR(IF(VLOOKUP($X508&amp;"-"&amp;TEXT($A520,"mmm-aaaa"),Informes!$A:$P,COLUMN(Informes!H$1),FALSE),"þ","¨"),"¨")</f>
        <v>¨</v>
      </c>
      <c r="G520" s="281"/>
      <c r="H520" s="281"/>
      <c r="I520" s="248" t="str">
        <f>IFERROR(IF(ISBLANK(
VLOOKUP($X508&amp;"-"&amp;TEXT($A520,"mmm-aaaa"),Informes!$A:$P,COLUMN(Informes!I$1),FALSE)), "",
VLOOKUP($X508&amp;"-"&amp;TEXT($A520,"mmm-aaaa"),Informes!$A:$P,COLUMN(Informes!I$1),FALSE)), "")</f>
        <v/>
      </c>
      <c r="J520" s="248"/>
      <c r="K520" s="248"/>
      <c r="L520" s="173" t="str">
        <f t="shared" si="101"/>
        <v>¨</v>
      </c>
      <c r="M520" s="248" t="str">
        <f>IFERROR(IF(OR($X520=$L$7,$X520=$K$5,$X520=$O$5,$X520=$T$5),IF(ISBLANK(
VLOOKUP($X508&amp;"-"&amp;TEXT($A520,"mmm-aaaa"),Informes!$A:$P,COLUMN(Informes!J$1),FALSE)), "",
VLOOKUP($X508&amp;"-"&amp;TEXT($A520,"mmm-aaaa"),Informes!$A:$P,COLUMN(Informes!J$1),FALSE)), ""), "")</f>
        <v/>
      </c>
      <c r="N520" s="248"/>
      <c r="O520" s="248"/>
      <c r="P520" s="248"/>
      <c r="Q520" s="248"/>
      <c r="R520" s="284" t="str">
        <f t="shared" si="98"/>
        <v/>
      </c>
      <c r="S520" s="284"/>
      <c r="T520" s="284"/>
      <c r="U520" s="284"/>
      <c r="V520" s="285"/>
      <c r="W520" s="4" t="str">
        <f>IFERROR(VLOOKUP($X508&amp;"-"&amp;TEXT($A520,"mmm-aaaa"),Informes!$A:$P,COLUMN(Informes!K$1),FALSE), "")</f>
        <v/>
      </c>
      <c r="X520" s="34" t="str">
        <f>IFERROR(VLOOKUP($X508&amp;"-"&amp;TEXT($A520,"mmm-aaaa"),Informes!$A:$P,COLUMN(Informes!C$1),FALSE), "")</f>
        <v/>
      </c>
    </row>
    <row r="521" spans="1:24" ht="16.5" customHeight="1" x14ac:dyDescent="0.2">
      <c r="A521" s="34">
        <f t="shared" si="102"/>
        <v>45352</v>
      </c>
      <c r="B521" s="243" t="str">
        <f t="shared" si="99"/>
        <v>Marzo</v>
      </c>
      <c r="C521" s="244"/>
      <c r="D521" s="244" t="str">
        <f t="shared" si="100"/>
        <v>Enero</v>
      </c>
      <c r="E521" s="244"/>
      <c r="F521" s="281" t="str">
        <f>IFERROR(IF(VLOOKUP($X508&amp;"-"&amp;TEXT($A521,"mmm-aaaa"),Informes!$A:$P,COLUMN(Informes!H$1),FALSE),"þ","¨"),"¨")</f>
        <v>¨</v>
      </c>
      <c r="G521" s="281"/>
      <c r="H521" s="281"/>
      <c r="I521" s="248" t="str">
        <f>IFERROR(IF(ISBLANK(
VLOOKUP($X508&amp;"-"&amp;TEXT($A521,"mmm-aaaa"),Informes!$A:$P,COLUMN(Informes!I$1),FALSE)), "",
VLOOKUP($X508&amp;"-"&amp;TEXT($A521,"mmm-aaaa"),Informes!$A:$P,COLUMN(Informes!I$1),FALSE)), "")</f>
        <v/>
      </c>
      <c r="J521" s="248"/>
      <c r="K521" s="248"/>
      <c r="L521" s="173" t="str">
        <f t="shared" si="101"/>
        <v>¨</v>
      </c>
      <c r="M521" s="248" t="str">
        <f>IFERROR(IF(OR($X521=$L$7,$X521=$K$5,$X521=$O$5,$X521=$T$5),IF(ISBLANK(
VLOOKUP($X508&amp;"-"&amp;TEXT($A521,"mmm-aaaa"),Informes!$A:$P,COLUMN(Informes!J$1),FALSE)), "",
VLOOKUP($X508&amp;"-"&amp;TEXT($A521,"mmm-aaaa"),Informes!$A:$P,COLUMN(Informes!J$1),FALSE)), ""), "")</f>
        <v/>
      </c>
      <c r="N521" s="248"/>
      <c r="O521" s="248"/>
      <c r="P521" s="248"/>
      <c r="Q521" s="248"/>
      <c r="R521" s="284" t="str">
        <f t="shared" si="98"/>
        <v/>
      </c>
      <c r="S521" s="284"/>
      <c r="T521" s="284"/>
      <c r="U521" s="284"/>
      <c r="V521" s="285"/>
      <c r="W521" s="4" t="str">
        <f>IFERROR(VLOOKUP($X508&amp;"-"&amp;TEXT($A521,"mmm-aaaa"),Informes!$A:$P,COLUMN(Informes!K$1),FALSE), "")</f>
        <v/>
      </c>
      <c r="X521" s="34" t="str">
        <f>IFERROR(VLOOKUP($X508&amp;"-"&amp;TEXT($A521,"mmm-aaaa"),Informes!$A:$P,COLUMN(Informes!C$1),FALSE), "")</f>
        <v/>
      </c>
    </row>
    <row r="522" spans="1:24" ht="16.5" customHeight="1" x14ac:dyDescent="0.2">
      <c r="A522" s="34">
        <f t="shared" si="102"/>
        <v>45383</v>
      </c>
      <c r="B522" s="243" t="str">
        <f t="shared" si="99"/>
        <v>Abril</v>
      </c>
      <c r="C522" s="244"/>
      <c r="D522" s="244" t="str">
        <f t="shared" si="100"/>
        <v>Enero</v>
      </c>
      <c r="E522" s="244"/>
      <c r="F522" s="281" t="str">
        <f>IFERROR(IF(VLOOKUP($X508&amp;"-"&amp;TEXT($A522,"mmm-aaaa"),Informes!$A:$P,COLUMN(Informes!H$1),FALSE),"þ","¨"),"¨")</f>
        <v>¨</v>
      </c>
      <c r="G522" s="281"/>
      <c r="H522" s="281"/>
      <c r="I522" s="248" t="str">
        <f>IFERROR(IF(ISBLANK(
VLOOKUP($X508&amp;"-"&amp;TEXT($A522,"mmm-aaaa"),Informes!$A:$P,COLUMN(Informes!I$1),FALSE)), "",
VLOOKUP($X508&amp;"-"&amp;TEXT($A522,"mmm-aaaa"),Informes!$A:$P,COLUMN(Informes!I$1),FALSE)), "")</f>
        <v/>
      </c>
      <c r="J522" s="248"/>
      <c r="K522" s="248"/>
      <c r="L522" s="173" t="str">
        <f t="shared" si="101"/>
        <v>¨</v>
      </c>
      <c r="M522" s="248" t="str">
        <f>IFERROR(IF(OR($X522=$L$7,$X522=$K$5,$X522=$O$5,$X522=$T$5),IF(ISBLANK(
VLOOKUP($X508&amp;"-"&amp;TEXT($A522,"mmm-aaaa"),Informes!$A:$P,COLUMN(Informes!J$1),FALSE)), "",
VLOOKUP($X508&amp;"-"&amp;TEXT($A522,"mmm-aaaa"),Informes!$A:$P,COLUMN(Informes!J$1),FALSE)), ""), "")</f>
        <v/>
      </c>
      <c r="N522" s="248"/>
      <c r="O522" s="248"/>
      <c r="P522" s="248"/>
      <c r="Q522" s="248"/>
      <c r="R522" s="284" t="str">
        <f t="shared" si="98"/>
        <v/>
      </c>
      <c r="S522" s="284"/>
      <c r="T522" s="284"/>
      <c r="U522" s="284"/>
      <c r="V522" s="285"/>
      <c r="W522" s="4" t="str">
        <f>IFERROR(VLOOKUP($X508&amp;"-"&amp;TEXT($A522,"mmm-aaaa"),Informes!$A:$P,COLUMN(Informes!K$1),FALSE), "")</f>
        <v/>
      </c>
      <c r="X522" s="34" t="str">
        <f>IFERROR(VLOOKUP($X508&amp;"-"&amp;TEXT($A522,"mmm-aaaa"),Informes!$A:$P,COLUMN(Informes!C$1),FALSE), "")</f>
        <v/>
      </c>
    </row>
    <row r="523" spans="1:24" ht="16.5" customHeight="1" x14ac:dyDescent="0.2">
      <c r="A523" s="34">
        <f t="shared" si="102"/>
        <v>45413</v>
      </c>
      <c r="B523" s="243" t="str">
        <f t="shared" si="99"/>
        <v>Mayo</v>
      </c>
      <c r="C523" s="244"/>
      <c r="D523" s="244" t="str">
        <f t="shared" si="100"/>
        <v>Enero</v>
      </c>
      <c r="E523" s="244"/>
      <c r="F523" s="281" t="str">
        <f>IFERROR(IF(VLOOKUP($X508&amp;"-"&amp;TEXT($A523,"mmm-aaaa"),Informes!$A:$P,COLUMN(Informes!H$1),FALSE),"þ","¨"),"¨")</f>
        <v>¨</v>
      </c>
      <c r="G523" s="281"/>
      <c r="H523" s="281"/>
      <c r="I523" s="248" t="str">
        <f>IFERROR(IF(ISBLANK(
VLOOKUP($X508&amp;"-"&amp;TEXT($A523,"mmm-aaaa"),Informes!$A:$P,COLUMN(Informes!I$1),FALSE)), "",
VLOOKUP($X508&amp;"-"&amp;TEXT($A523,"mmm-aaaa"),Informes!$A:$P,COLUMN(Informes!I$1),FALSE)), "")</f>
        <v/>
      </c>
      <c r="J523" s="248"/>
      <c r="K523" s="248"/>
      <c r="L523" s="173" t="str">
        <f t="shared" si="101"/>
        <v>¨</v>
      </c>
      <c r="M523" s="248" t="str">
        <f>IFERROR(IF(OR($X523=$L$7,$X523=$K$5,$X523=$O$5,$X523=$T$5),IF(ISBLANK(
VLOOKUP($X508&amp;"-"&amp;TEXT($A523,"mmm-aaaa"),Informes!$A:$P,COLUMN(Informes!J$1),FALSE)), "",
VLOOKUP($X508&amp;"-"&amp;TEXT($A523,"mmm-aaaa"),Informes!$A:$P,COLUMN(Informes!J$1),FALSE)), ""), "")</f>
        <v/>
      </c>
      <c r="N523" s="248"/>
      <c r="O523" s="248"/>
      <c r="P523" s="248"/>
      <c r="Q523" s="248"/>
      <c r="R523" s="284" t="str">
        <f t="shared" si="98"/>
        <v/>
      </c>
      <c r="S523" s="284"/>
      <c r="T523" s="284"/>
      <c r="U523" s="284"/>
      <c r="V523" s="285"/>
      <c r="W523" s="4" t="str">
        <f>IFERROR(VLOOKUP($X508&amp;"-"&amp;TEXT($A523,"mmm-aaaa"),Informes!$A:$P,COLUMN(Informes!K$1),FALSE), "")</f>
        <v/>
      </c>
      <c r="X523" s="34" t="str">
        <f>IFERROR(VLOOKUP($X508&amp;"-"&amp;TEXT($A523,"mmm-aaaa"),Informes!$A:$P,COLUMN(Informes!C$1),FALSE), "")</f>
        <v/>
      </c>
    </row>
    <row r="524" spans="1:24" ht="16.5" customHeight="1" x14ac:dyDescent="0.2">
      <c r="A524" s="34">
        <f t="shared" si="102"/>
        <v>45444</v>
      </c>
      <c r="B524" s="243" t="str">
        <f t="shared" si="99"/>
        <v>Junio</v>
      </c>
      <c r="C524" s="244"/>
      <c r="D524" s="244" t="str">
        <f t="shared" si="100"/>
        <v>Enero</v>
      </c>
      <c r="E524" s="244"/>
      <c r="F524" s="281" t="str">
        <f>IFERROR(IF(VLOOKUP($X508&amp;"-"&amp;TEXT($A524,"mmm-aaaa"),Informes!$A:$P,COLUMN(Informes!H$1),FALSE),"þ","¨"),"¨")</f>
        <v>¨</v>
      </c>
      <c r="G524" s="281"/>
      <c r="H524" s="281"/>
      <c r="I524" s="248" t="str">
        <f>IFERROR(IF(ISBLANK(
VLOOKUP($X508&amp;"-"&amp;TEXT($A524,"mmm-aaaa"),Informes!$A:$P,COLUMN(Informes!I$1),FALSE)), "",
VLOOKUP($X508&amp;"-"&amp;TEXT($A524,"mmm-aaaa"),Informes!$A:$P,COLUMN(Informes!I$1),FALSE)), "")</f>
        <v/>
      </c>
      <c r="J524" s="248"/>
      <c r="K524" s="248"/>
      <c r="L524" s="173" t="str">
        <f t="shared" si="101"/>
        <v>¨</v>
      </c>
      <c r="M524" s="248" t="str">
        <f>IFERROR(IF(OR($X524=$L$7,$X524=$K$5,$X524=$O$5,$X524=$T$5),IF(ISBLANK(
VLOOKUP($X508&amp;"-"&amp;TEXT($A524,"mmm-aaaa"),Informes!$A:$P,COLUMN(Informes!J$1),FALSE)), "",
VLOOKUP($X508&amp;"-"&amp;TEXT($A524,"mmm-aaaa"),Informes!$A:$P,COLUMN(Informes!J$1),FALSE)), ""), "")</f>
        <v/>
      </c>
      <c r="N524" s="248"/>
      <c r="O524" s="248"/>
      <c r="P524" s="248"/>
      <c r="Q524" s="248"/>
      <c r="R524" s="284" t="str">
        <f t="shared" si="98"/>
        <v/>
      </c>
      <c r="S524" s="284"/>
      <c r="T524" s="284"/>
      <c r="U524" s="284"/>
      <c r="V524" s="285"/>
      <c r="W524" s="4" t="str">
        <f>IFERROR(VLOOKUP($X508&amp;"-"&amp;TEXT($A524,"mmm-aaaa"),Informes!$A:$P,COLUMN(Informes!K$1),FALSE), "")</f>
        <v/>
      </c>
      <c r="X524" s="34" t="str">
        <f>IFERROR(VLOOKUP($X508&amp;"-"&amp;TEXT($A524,"mmm-aaaa"),Informes!$A:$P,COLUMN(Informes!C$1),FALSE), "")</f>
        <v/>
      </c>
    </row>
    <row r="525" spans="1:24" ht="16.5" customHeight="1" x14ac:dyDescent="0.2">
      <c r="A525" s="34">
        <f t="shared" si="102"/>
        <v>45474</v>
      </c>
      <c r="B525" s="243" t="str">
        <f t="shared" si="99"/>
        <v>Julio</v>
      </c>
      <c r="C525" s="244"/>
      <c r="D525" s="244" t="str">
        <f t="shared" si="100"/>
        <v>Enero</v>
      </c>
      <c r="E525" s="244"/>
      <c r="F525" s="281" t="str">
        <f>IFERROR(IF(VLOOKUP($X508&amp;"-"&amp;TEXT($A525,"mmm-aaaa"),Informes!$A:$P,COLUMN(Informes!H$1),FALSE),"þ","¨"),"¨")</f>
        <v>¨</v>
      </c>
      <c r="G525" s="281"/>
      <c r="H525" s="281"/>
      <c r="I525" s="248" t="str">
        <f>IFERROR(IF(ISBLANK(
VLOOKUP($X508&amp;"-"&amp;TEXT($A525,"mmm-aaaa"),Informes!$A:$P,COLUMN(Informes!I$1),FALSE)), "",
VLOOKUP($X508&amp;"-"&amp;TEXT($A525,"mmm-aaaa"),Informes!$A:$P,COLUMN(Informes!I$1),FALSE)), "")</f>
        <v/>
      </c>
      <c r="J525" s="248"/>
      <c r="K525" s="248"/>
      <c r="L525" s="173" t="str">
        <f t="shared" si="101"/>
        <v>¨</v>
      </c>
      <c r="M525" s="248" t="str">
        <f>IFERROR(IF(OR($X525=$L$7,$X525=$K$5,$X525=$O$5,$X525=$T$5),IF(ISBLANK(
VLOOKUP($X508&amp;"-"&amp;TEXT($A525,"mmm-aaaa"),Informes!$A:$P,COLUMN(Informes!J$1),FALSE)), "",
VLOOKUP($X508&amp;"-"&amp;TEXT($A525,"mmm-aaaa"),Informes!$A:$P,COLUMN(Informes!J$1),FALSE)), ""), "")</f>
        <v/>
      </c>
      <c r="N525" s="248"/>
      <c r="O525" s="248"/>
      <c r="P525" s="248"/>
      <c r="Q525" s="248"/>
      <c r="R525" s="284" t="str">
        <f t="shared" si="98"/>
        <v/>
      </c>
      <c r="S525" s="284"/>
      <c r="T525" s="284"/>
      <c r="U525" s="284"/>
      <c r="V525" s="285"/>
      <c r="W525" s="4" t="str">
        <f>IFERROR(VLOOKUP($X508&amp;"-"&amp;TEXT($A525,"mmm-aaaa"),Informes!$A:$P,COLUMN(Informes!K$1),FALSE), "")</f>
        <v/>
      </c>
      <c r="X525" s="34" t="str">
        <f>IFERROR(VLOOKUP($X508&amp;"-"&amp;TEXT($A525,"mmm-aaaa"),Informes!$A:$P,COLUMN(Informes!C$1),FALSE), "")</f>
        <v/>
      </c>
    </row>
    <row r="526" spans="1:24" ht="16.5" customHeight="1" thickBot="1" x14ac:dyDescent="0.25">
      <c r="A526" s="34">
        <f t="shared" si="102"/>
        <v>45505</v>
      </c>
      <c r="B526" s="264" t="str">
        <f t="shared" si="99"/>
        <v>Agosto</v>
      </c>
      <c r="C526" s="265"/>
      <c r="D526" s="265" t="str">
        <f t="shared" si="100"/>
        <v>Enero</v>
      </c>
      <c r="E526" s="265"/>
      <c r="F526" s="280" t="str">
        <f>IFERROR(IF(VLOOKUP($X508&amp;"-"&amp;TEXT($A526,"mmm-aaaa"),Informes!$A:$P,COLUMN(Informes!H$1),FALSE),"þ","¨"),"¨")</f>
        <v>¨</v>
      </c>
      <c r="G526" s="280"/>
      <c r="H526" s="280"/>
      <c r="I526" s="269" t="str">
        <f>IFERROR(IF(ISBLANK(
VLOOKUP($X508&amp;"-"&amp;TEXT($A526,"mmm-aaaa"),Informes!$A:$P,COLUMN(Informes!I$1),FALSE)), "",
VLOOKUP($X508&amp;"-"&amp;TEXT($A526,"mmm-aaaa"),Informes!$A:$P,COLUMN(Informes!I$1),FALSE)), "")</f>
        <v/>
      </c>
      <c r="J526" s="269"/>
      <c r="K526" s="269"/>
      <c r="L526" s="172" t="str">
        <f t="shared" si="101"/>
        <v>¨</v>
      </c>
      <c r="M526" s="269" t="str">
        <f>IFERROR(IF(OR($X526=$L$7,$X526=$K$5,$X526=$O$5,$X526=$T$5),IF(ISBLANK(
VLOOKUP($X508&amp;"-"&amp;TEXT($A526,"mmm-aaaa"),Informes!$A:$P,COLUMN(Informes!J$1),FALSE)), "",
VLOOKUP($X508&amp;"-"&amp;TEXT($A526,"mmm-aaaa"),Informes!$A:$P,COLUMN(Informes!J$1),FALSE)), ""), "")</f>
        <v/>
      </c>
      <c r="N526" s="269"/>
      <c r="O526" s="269"/>
      <c r="P526" s="269"/>
      <c r="Q526" s="269"/>
      <c r="R526" s="282" t="str">
        <f t="shared" si="98"/>
        <v/>
      </c>
      <c r="S526" s="282"/>
      <c r="T526" s="282"/>
      <c r="U526" s="282"/>
      <c r="V526" s="283"/>
      <c r="W526" s="4" t="str">
        <f>IFERROR(VLOOKUP($X508&amp;"-"&amp;TEXT($A526,"mmm-aaaa"),Informes!$A:$P,COLUMN(Informes!K$1),FALSE), "")</f>
        <v/>
      </c>
      <c r="X526" s="34" t="str">
        <f>IFERROR(VLOOKUP($X508&amp;"-"&amp;TEXT($A526,"mmm-aaaa"),Informes!$A:$P,COLUMN(Informes!C$1),FALSE), "")</f>
        <v/>
      </c>
    </row>
    <row r="527" spans="1:24" ht="16.5" customHeight="1" thickBot="1" x14ac:dyDescent="0.3">
      <c r="D527" s="124"/>
      <c r="E527" s="124"/>
      <c r="F527" s="129"/>
      <c r="G527" s="124" t="str">
        <f>IF(SUM(F515:F526)=0,"",SUM(F515:F526))</f>
        <v/>
      </c>
      <c r="H527" s="124"/>
      <c r="I527" s="124"/>
      <c r="J527" s="130"/>
      <c r="K527" s="124"/>
      <c r="L527" s="131" t="s">
        <v>107</v>
      </c>
      <c r="M527" s="272" t="str">
        <f>IF(SUM(M515:M526)=0,"",SUM(M515:M526))</f>
        <v/>
      </c>
      <c r="N527" s="273"/>
      <c r="O527" s="273"/>
      <c r="P527" s="273"/>
      <c r="Q527" s="274"/>
      <c r="R527" s="275"/>
      <c r="S527" s="276"/>
      <c r="T527" s="276"/>
      <c r="U527" s="276"/>
      <c r="V527" s="277"/>
      <c r="W527" s="4"/>
      <c r="X527" s="4"/>
    </row>
    <row r="528" spans="1:24" ht="16.5" customHeight="1" x14ac:dyDescent="0.2">
      <c r="W528" s="4"/>
      <c r="X528" s="4"/>
    </row>
    <row r="529" spans="1:24" ht="279.75" customHeight="1" x14ac:dyDescent="0.15">
      <c r="B529" s="11"/>
      <c r="C529" s="132" t="s">
        <v>136</v>
      </c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r="530" spans="1:24" ht="24" customHeight="1" x14ac:dyDescent="0.2">
      <c r="A530" s="35"/>
      <c r="B530" s="256" t="s">
        <v>127</v>
      </c>
      <c r="C530" s="256"/>
      <c r="D530" s="256"/>
      <c r="E530" s="256"/>
      <c r="F530" s="256"/>
      <c r="G530" s="256"/>
      <c r="H530" s="256"/>
      <c r="I530" s="256"/>
      <c r="J530" s="256"/>
      <c r="K530" s="256"/>
      <c r="L530" s="256"/>
      <c r="M530" s="256"/>
      <c r="N530" s="256"/>
      <c r="O530" s="256"/>
      <c r="P530" s="256"/>
      <c r="Q530" s="256"/>
      <c r="R530" s="256"/>
      <c r="S530" s="256"/>
      <c r="T530" s="256"/>
      <c r="U530" s="256"/>
      <c r="V530" s="256"/>
      <c r="X530" s="2"/>
    </row>
    <row r="531" spans="1:24" ht="15" customHeight="1" x14ac:dyDescent="0.2">
      <c r="A531" s="35"/>
      <c r="B531" s="120" t="s">
        <v>128</v>
      </c>
      <c r="D531" s="123" t="e">
        <f>D508</f>
        <v>#REF!</v>
      </c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5"/>
      <c r="X531" s="154" t="e">
        <f>X508</f>
        <v>#REF!</v>
      </c>
    </row>
    <row r="532" spans="1:24" ht="17.25" x14ac:dyDescent="0.2">
      <c r="B532" s="120" t="s">
        <v>129</v>
      </c>
      <c r="D532" s="121"/>
      <c r="E532" s="121"/>
      <c r="F532" s="7"/>
      <c r="G532" s="7"/>
      <c r="H532" s="257" t="e">
        <f>H509</f>
        <v>#REF!</v>
      </c>
      <c r="I532" s="257"/>
      <c r="J532" s="257"/>
      <c r="K532" s="257"/>
      <c r="L532" s="257"/>
      <c r="M532" s="257"/>
      <c r="N532" s="257"/>
      <c r="O532" s="257"/>
      <c r="P532" s="127" t="e">
        <f>P509</f>
        <v>#REF!</v>
      </c>
      <c r="Q532" s="120" t="s">
        <v>75</v>
      </c>
      <c r="S532" s="12"/>
      <c r="T532" s="13"/>
      <c r="U532" s="127" t="e">
        <f>U509</f>
        <v>#REF!</v>
      </c>
      <c r="V532" s="120" t="s">
        <v>79</v>
      </c>
      <c r="W532" s="12"/>
      <c r="X532" s="6"/>
    </row>
    <row r="533" spans="1:24" ht="17.25" x14ac:dyDescent="0.2">
      <c r="B533" s="120" t="s">
        <v>130</v>
      </c>
      <c r="D533" s="122"/>
      <c r="E533" s="122"/>
      <c r="F533" s="7"/>
      <c r="G533" s="258" t="e">
        <f>G510</f>
        <v>#REF!</v>
      </c>
      <c r="H533" s="258"/>
      <c r="I533" s="258"/>
      <c r="J533" s="258"/>
      <c r="K533" s="258"/>
      <c r="L533" s="258"/>
      <c r="M533" s="258"/>
      <c r="N533" s="258"/>
      <c r="O533" s="258"/>
      <c r="P533" s="128" t="s">
        <v>137</v>
      </c>
      <c r="Q533" s="120" t="s">
        <v>131</v>
      </c>
      <c r="S533" s="12"/>
      <c r="T533" s="12"/>
      <c r="U533" s="128" t="s">
        <v>138</v>
      </c>
      <c r="V533" s="120" t="s">
        <v>61</v>
      </c>
      <c r="W533" s="12"/>
      <c r="X533" s="6"/>
    </row>
    <row r="534" spans="1:24" ht="28.5" customHeight="1" x14ac:dyDescent="0.2">
      <c r="B534" s="127" t="e">
        <f>B511</f>
        <v>#REF!</v>
      </c>
      <c r="C534" s="125" t="s">
        <v>76</v>
      </c>
      <c r="D534" s="127" t="e">
        <f>D511</f>
        <v>#REF!</v>
      </c>
      <c r="E534" s="125" t="s">
        <v>81</v>
      </c>
      <c r="F534" s="7"/>
      <c r="G534" s="7"/>
      <c r="H534" s="5"/>
      <c r="I534" s="10"/>
      <c r="J534" s="127" t="e">
        <f>J511</f>
        <v>#REF!</v>
      </c>
      <c r="K534" s="125" t="s">
        <v>77</v>
      </c>
      <c r="L534" s="5"/>
      <c r="M534" s="5"/>
      <c r="N534" s="127" t="e">
        <f>N511</f>
        <v>#REF!</v>
      </c>
      <c r="O534" s="125" t="s">
        <v>132</v>
      </c>
      <c r="P534" s="126"/>
      <c r="Q534" s="126"/>
      <c r="R534" s="9"/>
      <c r="S534" s="127" t="e">
        <f>S511</f>
        <v>#REF!</v>
      </c>
      <c r="T534" s="259" t="s">
        <v>133</v>
      </c>
      <c r="U534" s="259"/>
      <c r="V534" s="259"/>
      <c r="W534" s="13"/>
      <c r="X534" s="6"/>
    </row>
    <row r="535" spans="1:24" ht="4.5" customHeight="1" thickBot="1" x14ac:dyDescent="0.25">
      <c r="B535" s="8"/>
      <c r="C535" s="7"/>
      <c r="D535" s="8"/>
      <c r="E535" s="7"/>
      <c r="F535" s="7"/>
      <c r="G535" s="7"/>
      <c r="H535" s="5"/>
      <c r="I535" s="10"/>
      <c r="J535" s="8"/>
      <c r="K535" s="5"/>
      <c r="L535" s="5"/>
      <c r="M535" s="5"/>
      <c r="N535" s="7"/>
      <c r="O535" s="5"/>
      <c r="P535" s="8"/>
      <c r="Q535" s="8"/>
      <c r="R535" s="9"/>
      <c r="S535" s="9"/>
      <c r="T535" s="7"/>
      <c r="U535" s="8"/>
      <c r="V535" s="9"/>
      <c r="W535" s="9"/>
      <c r="X535" s="6"/>
    </row>
    <row r="536" spans="1:24" ht="27" customHeight="1" x14ac:dyDescent="0.25">
      <c r="B536" s="260" t="s">
        <v>17</v>
      </c>
      <c r="C536" s="261"/>
      <c r="D536" s="261"/>
      <c r="E536" s="261"/>
      <c r="F536" s="262" t="s">
        <v>134</v>
      </c>
      <c r="G536" s="262"/>
      <c r="H536" s="262"/>
      <c r="I536" s="262" t="s">
        <v>12</v>
      </c>
      <c r="J536" s="262"/>
      <c r="K536" s="262"/>
      <c r="L536" s="262" t="s">
        <v>105</v>
      </c>
      <c r="M536" s="236" t="s">
        <v>135</v>
      </c>
      <c r="N536" s="236"/>
      <c r="O536" s="236"/>
      <c r="P536" s="236"/>
      <c r="Q536" s="236"/>
      <c r="R536" s="236" t="s">
        <v>101</v>
      </c>
      <c r="S536" s="236"/>
      <c r="T536" s="236"/>
      <c r="U536" s="236"/>
      <c r="V536" s="237"/>
      <c r="W536" s="14"/>
      <c r="X536" s="3"/>
    </row>
    <row r="537" spans="1:24" ht="27.75" customHeight="1" x14ac:dyDescent="0.2">
      <c r="B537" s="240">
        <f>EDATE(B514,12)</f>
        <v>45658</v>
      </c>
      <c r="C537" s="241"/>
      <c r="D537" s="241"/>
      <c r="E537" s="242"/>
      <c r="F537" s="263"/>
      <c r="G537" s="263"/>
      <c r="H537" s="263"/>
      <c r="I537" s="263"/>
      <c r="J537" s="263"/>
      <c r="K537" s="263"/>
      <c r="L537" s="263"/>
      <c r="M537" s="238"/>
      <c r="N537" s="238"/>
      <c r="O537" s="238"/>
      <c r="P537" s="238"/>
      <c r="Q537" s="238"/>
      <c r="R537" s="238"/>
      <c r="S537" s="238"/>
      <c r="T537" s="238"/>
      <c r="U537" s="238"/>
      <c r="V537" s="239"/>
      <c r="W537" s="14"/>
      <c r="X537" s="3"/>
    </row>
    <row r="538" spans="1:24" ht="16.5" customHeight="1" x14ac:dyDescent="0.2">
      <c r="A538" s="34">
        <f>EDATE(B537,-4)</f>
        <v>45536</v>
      </c>
      <c r="B538" s="243" t="str">
        <f>PROPER(TEXT(A538, "mmmm"))</f>
        <v>Septiembre</v>
      </c>
      <c r="C538" s="244"/>
      <c r="D538" s="244"/>
      <c r="E538" s="244"/>
      <c r="F538" s="281" t="str">
        <f>IFERROR(IF(VLOOKUP($X508&amp;"-"&amp;TEXT($A538,"mmm-aaaa"),Informes!$A:$P,COLUMN(Informes!H$1),FALSE),"þ","¨"),"¨")</f>
        <v>¨</v>
      </c>
      <c r="G538" s="281"/>
      <c r="H538" s="281"/>
      <c r="I538" s="248" t="str">
        <f>IFERROR(IF(ISBLANK(
VLOOKUP($X531&amp;"-"&amp;TEXT($A538,"mmm-aaaa"),Informes!$A:$P,COLUMN(Informes!I$1),FALSE)), "",
VLOOKUP($X531&amp;"-"&amp;TEXT($A538,"mmm-aaaa"),Informes!$A:$P,COLUMN(Informes!I$1),FALSE)), "")</f>
        <v/>
      </c>
      <c r="J538" s="248"/>
      <c r="K538" s="248"/>
      <c r="L538" s="173" t="str">
        <f>IFERROR(IF($X538=$L$7,"þ","¨"),"¨")</f>
        <v>¨</v>
      </c>
      <c r="M538" s="248" t="str">
        <f>IFERROR(IF(OR($X538=$L$7,$X538=$K$5,$X538=$O$5,$X538=$T$5),IF(ISBLANK(
VLOOKUP($X508&amp;"-"&amp;TEXT($A538,"mmm-aaaa"),Informes!$A:$P,COLUMN(Informes!J$1),FALSE)), "",
VLOOKUP($X508&amp;"-"&amp;TEXT($A538,"mmm-aaaa"),Informes!$A:$P,COLUMN(Informes!J$1),FALSE)), ""), "")</f>
        <v/>
      </c>
      <c r="N538" s="248"/>
      <c r="O538" s="248"/>
      <c r="P538" s="248"/>
      <c r="Q538" s="248"/>
      <c r="R538" s="284" t="str">
        <f t="shared" ref="R538:R549" si="103">IF(W538=0, "", W538)</f>
        <v/>
      </c>
      <c r="S538" s="284"/>
      <c r="T538" s="284"/>
      <c r="U538" s="284"/>
      <c r="V538" s="285"/>
      <c r="W538" s="4" t="str">
        <f>IFERROR(VLOOKUP($X531&amp;"-"&amp;TEXT($A538,"mmm-aaaa"),Informes!$A:$P,COLUMN(Informes!K$1),FALSE), "")</f>
        <v/>
      </c>
      <c r="X538" s="34" t="str">
        <f>IFERROR(VLOOKUP($X508&amp;"-"&amp;TEXT($A538,"mmm-aaaa"),Informes!$A:$P,COLUMN(Informes!C$1),FALSE), "")</f>
        <v/>
      </c>
    </row>
    <row r="539" spans="1:24" ht="16.5" customHeight="1" x14ac:dyDescent="0.2">
      <c r="A539" s="34">
        <f>EDATE(A538,1)</f>
        <v>45566</v>
      </c>
      <c r="B539" s="243" t="str">
        <f t="shared" ref="B539:B549" si="104">PROPER(TEXT(A539, "mmmm"))</f>
        <v>Octubre</v>
      </c>
      <c r="C539" s="244"/>
      <c r="D539" s="244"/>
      <c r="E539" s="244"/>
      <c r="F539" s="281" t="str">
        <f>IFERROR(IF(VLOOKUP($X508&amp;"-"&amp;TEXT($A539,"mmm-aaaa"),Informes!$A:$P,COLUMN(Informes!H$1),FALSE),"þ","¨"),"¨")</f>
        <v>¨</v>
      </c>
      <c r="G539" s="281"/>
      <c r="H539" s="281"/>
      <c r="I539" s="248" t="str">
        <f>IFERROR(IF(ISBLANK(
VLOOKUP($X531&amp;"-"&amp;TEXT($A539,"mmm-aaaa"),Informes!$A:$P,COLUMN(Informes!I$1),FALSE)), "",
VLOOKUP($X531&amp;"-"&amp;TEXT($A539,"mmm-aaaa"),Informes!$A:$P,COLUMN(Informes!I$1),FALSE)), "")</f>
        <v/>
      </c>
      <c r="J539" s="248"/>
      <c r="K539" s="248"/>
      <c r="L539" s="173" t="str">
        <f t="shared" ref="L539:L549" si="105">IFERROR(IF($X539=$L$7,"þ","¨"),"¨")</f>
        <v>¨</v>
      </c>
      <c r="M539" s="248" t="str">
        <f>IFERROR(IF(OR($X539=$L$7,$X539=$K$5,$X539=$O$5,$X539=$T$5),IF(ISBLANK(
VLOOKUP($X508&amp;"-"&amp;TEXT($A539,"mmm-aaaa"),Informes!$A:$P,COLUMN(Informes!J$1),FALSE)), "",
VLOOKUP($X508&amp;"-"&amp;TEXT($A539,"mmm-aaaa"),Informes!$A:$P,COLUMN(Informes!J$1),FALSE)), ""), "")</f>
        <v/>
      </c>
      <c r="N539" s="248"/>
      <c r="O539" s="248"/>
      <c r="P539" s="248"/>
      <c r="Q539" s="248"/>
      <c r="R539" s="284" t="str">
        <f t="shared" si="103"/>
        <v/>
      </c>
      <c r="S539" s="284"/>
      <c r="T539" s="284"/>
      <c r="U539" s="284"/>
      <c r="V539" s="285"/>
      <c r="W539" s="4" t="str">
        <f>IFERROR(VLOOKUP($X531&amp;"-"&amp;TEXT($A539,"mmm-aaaa"),Informes!$A:$P,COLUMN(Informes!K$1),FALSE), "")</f>
        <v/>
      </c>
      <c r="X539" s="34" t="str">
        <f>IFERROR(VLOOKUP($X508&amp;"-"&amp;TEXT($A539,"mmm-aaaa"),Informes!$A:$P,COLUMN(Informes!C$1),FALSE), "")</f>
        <v/>
      </c>
    </row>
    <row r="540" spans="1:24" ht="16.5" customHeight="1" x14ac:dyDescent="0.2">
      <c r="A540" s="34">
        <f t="shared" ref="A540:A549" si="106">EDATE(A539,1)</f>
        <v>45597</v>
      </c>
      <c r="B540" s="243" t="str">
        <f t="shared" si="104"/>
        <v>Noviembre</v>
      </c>
      <c r="C540" s="244"/>
      <c r="D540" s="244"/>
      <c r="E540" s="244"/>
      <c r="F540" s="281" t="str">
        <f>IFERROR(IF(VLOOKUP($X508&amp;"-"&amp;TEXT($A540,"mmm-aaaa"),Informes!$A:$P,COLUMN(Informes!H$1),FALSE),"þ","¨"),"¨")</f>
        <v>¨</v>
      </c>
      <c r="G540" s="281"/>
      <c r="H540" s="281"/>
      <c r="I540" s="248" t="str">
        <f>IFERROR(IF(ISBLANK(
VLOOKUP($X531&amp;"-"&amp;TEXT($A540,"mmm-aaaa"),Informes!$A:$P,COLUMN(Informes!I$1),FALSE)), "",
VLOOKUP($X531&amp;"-"&amp;TEXT($A540,"mmm-aaaa"),Informes!$A:$P,COLUMN(Informes!I$1),FALSE)), "")</f>
        <v/>
      </c>
      <c r="J540" s="248"/>
      <c r="K540" s="248"/>
      <c r="L540" s="173" t="str">
        <f t="shared" si="105"/>
        <v>¨</v>
      </c>
      <c r="M540" s="248" t="str">
        <f>IFERROR(IF(OR($X540=$L$7,$X540=$K$5,$X540=$O$5,$X540=$T$5),IF(ISBLANK(
VLOOKUP($X508&amp;"-"&amp;TEXT($A540,"mmm-aaaa"),Informes!$A:$P,COLUMN(Informes!J$1),FALSE)), "",
VLOOKUP($X508&amp;"-"&amp;TEXT($A540,"mmm-aaaa"),Informes!$A:$P,COLUMN(Informes!J$1),FALSE)), ""), "")</f>
        <v/>
      </c>
      <c r="N540" s="248"/>
      <c r="O540" s="248"/>
      <c r="P540" s="248"/>
      <c r="Q540" s="248"/>
      <c r="R540" s="284" t="str">
        <f t="shared" si="103"/>
        <v/>
      </c>
      <c r="S540" s="284"/>
      <c r="T540" s="284"/>
      <c r="U540" s="284"/>
      <c r="V540" s="285"/>
      <c r="W540" s="4" t="str">
        <f>IFERROR(VLOOKUP($X531&amp;"-"&amp;TEXT($A540,"mmm-aaaa"),Informes!$A:$P,COLUMN(Informes!K$1),FALSE), "")</f>
        <v/>
      </c>
      <c r="X540" s="34" t="str">
        <f>IFERROR(VLOOKUP($X508&amp;"-"&amp;TEXT($A540,"mmm-aaaa"),Informes!$A:$P,COLUMN(Informes!C$1),FALSE), "")</f>
        <v/>
      </c>
    </row>
    <row r="541" spans="1:24" ht="16.5" customHeight="1" x14ac:dyDescent="0.2">
      <c r="A541" s="34">
        <f t="shared" si="106"/>
        <v>45627</v>
      </c>
      <c r="B541" s="243" t="str">
        <f t="shared" si="104"/>
        <v>Diciembre</v>
      </c>
      <c r="C541" s="244"/>
      <c r="D541" s="244"/>
      <c r="E541" s="244"/>
      <c r="F541" s="281" t="str">
        <f>IFERROR(IF(VLOOKUP($X508&amp;"-"&amp;TEXT($A541,"mmm-aaaa"),Informes!$A:$P,COLUMN(Informes!H$1),FALSE),"þ","¨"),"¨")</f>
        <v>¨</v>
      </c>
      <c r="G541" s="281"/>
      <c r="H541" s="281"/>
      <c r="I541" s="248" t="str">
        <f>IFERROR(IF(ISBLANK(
VLOOKUP($X531&amp;"-"&amp;TEXT($A541,"mmm-aaaa"),Informes!$A:$P,COLUMN(Informes!I$1),FALSE)), "",
VLOOKUP($X531&amp;"-"&amp;TEXT($A541,"mmm-aaaa"),Informes!$A:$P,COLUMN(Informes!I$1),FALSE)), "")</f>
        <v/>
      </c>
      <c r="J541" s="248"/>
      <c r="K541" s="248"/>
      <c r="L541" s="173" t="str">
        <f t="shared" si="105"/>
        <v>¨</v>
      </c>
      <c r="M541" s="248" t="str">
        <f>IFERROR(IF(OR($X541=$L$7,$X541=$K$5,$X541=$O$5,$X541=$T$5),IF(ISBLANK(
VLOOKUP($X508&amp;"-"&amp;TEXT($A541,"mmm-aaaa"),Informes!$A:$P,COLUMN(Informes!J$1),FALSE)), "",
VLOOKUP($X508&amp;"-"&amp;TEXT($A541,"mmm-aaaa"),Informes!$A:$P,COLUMN(Informes!J$1),FALSE)), ""), "")</f>
        <v/>
      </c>
      <c r="N541" s="248"/>
      <c r="O541" s="248"/>
      <c r="P541" s="248"/>
      <c r="Q541" s="248"/>
      <c r="R541" s="284" t="str">
        <f t="shared" si="103"/>
        <v/>
      </c>
      <c r="S541" s="284"/>
      <c r="T541" s="284"/>
      <c r="U541" s="284"/>
      <c r="V541" s="285"/>
      <c r="W541" s="4" t="str">
        <f>IFERROR(VLOOKUP($X531&amp;"-"&amp;TEXT($A541,"mmm-aaaa"),Informes!$A:$P,COLUMN(Informes!K$1),FALSE), "")</f>
        <v/>
      </c>
      <c r="X541" s="34" t="str">
        <f>IFERROR(VLOOKUP($X508&amp;"-"&amp;TEXT($A541,"mmm-aaaa"),Informes!$A:$P,COLUMN(Informes!C$1),FALSE), "")</f>
        <v/>
      </c>
    </row>
    <row r="542" spans="1:24" ht="16.5" customHeight="1" x14ac:dyDescent="0.2">
      <c r="A542" s="34">
        <f t="shared" si="106"/>
        <v>45658</v>
      </c>
      <c r="B542" s="243" t="str">
        <f t="shared" si="104"/>
        <v>Enero</v>
      </c>
      <c r="C542" s="244"/>
      <c r="D542" s="244"/>
      <c r="E542" s="244"/>
      <c r="F542" s="281" t="str">
        <f>IFERROR(IF(VLOOKUP($X508&amp;"-"&amp;TEXT($A542,"mmm-aaaa"),Informes!$A:$P,COLUMN(Informes!H$1),FALSE),"þ","¨"),"¨")</f>
        <v>¨</v>
      </c>
      <c r="G542" s="281"/>
      <c r="H542" s="281"/>
      <c r="I542" s="248" t="str">
        <f>IFERROR(IF(ISBLANK(
VLOOKUP($X531&amp;"-"&amp;TEXT($A542,"mmm-aaaa"),Informes!$A:$P,COLUMN(Informes!I$1),FALSE)), "",
VLOOKUP($X531&amp;"-"&amp;TEXT($A542,"mmm-aaaa"),Informes!$A:$P,COLUMN(Informes!I$1),FALSE)), "")</f>
        <v/>
      </c>
      <c r="J542" s="248"/>
      <c r="K542" s="248"/>
      <c r="L542" s="173" t="str">
        <f t="shared" si="105"/>
        <v>¨</v>
      </c>
      <c r="M542" s="248" t="str">
        <f>IFERROR(IF(OR($X542=$L$7,$X542=$K$5,$X542=$O$5,$X542=$T$5),IF(ISBLANK(
VLOOKUP($X508&amp;"-"&amp;TEXT($A542,"mmm-aaaa"),Informes!$A:$P,COLUMN(Informes!J$1),FALSE)), "",
VLOOKUP($X508&amp;"-"&amp;TEXT($A542,"mmm-aaaa"),Informes!$A:$P,COLUMN(Informes!J$1),FALSE)), ""), "")</f>
        <v/>
      </c>
      <c r="N542" s="248"/>
      <c r="O542" s="248"/>
      <c r="P542" s="248"/>
      <c r="Q542" s="248"/>
      <c r="R542" s="284" t="str">
        <f t="shared" si="103"/>
        <v/>
      </c>
      <c r="S542" s="284"/>
      <c r="T542" s="284"/>
      <c r="U542" s="284"/>
      <c r="V542" s="285"/>
      <c r="W542" s="4" t="str">
        <f>IFERROR(VLOOKUP($X531&amp;"-"&amp;TEXT($A542,"mmm-aaaa"),Informes!$A:$P,COLUMN(Informes!K$1),FALSE), "")</f>
        <v/>
      </c>
      <c r="X542" s="34" t="str">
        <f>IFERROR(VLOOKUP($X508&amp;"-"&amp;TEXT($A542,"mmm-aaaa"),Informes!$A:$P,COLUMN(Informes!C$1),FALSE), "")</f>
        <v/>
      </c>
    </row>
    <row r="543" spans="1:24" ht="16.5" customHeight="1" x14ac:dyDescent="0.2">
      <c r="A543" s="34">
        <f t="shared" si="106"/>
        <v>45689</v>
      </c>
      <c r="B543" s="243" t="str">
        <f t="shared" si="104"/>
        <v>Febrero</v>
      </c>
      <c r="C543" s="244"/>
      <c r="D543" s="244"/>
      <c r="E543" s="244"/>
      <c r="F543" s="281" t="str">
        <f>IFERROR(IF(VLOOKUP($X508&amp;"-"&amp;TEXT($A543,"mmm-aaaa"),Informes!$A:$P,COLUMN(Informes!H$1),FALSE),"þ","¨"),"¨")</f>
        <v>¨</v>
      </c>
      <c r="G543" s="281"/>
      <c r="H543" s="281"/>
      <c r="I543" s="248" t="str">
        <f>IFERROR(IF(ISBLANK(
VLOOKUP($X531&amp;"-"&amp;TEXT($A543,"mmm-aaaa"),Informes!$A:$P,COLUMN(Informes!I$1),FALSE)), "",
VLOOKUP($X531&amp;"-"&amp;TEXT($A543,"mmm-aaaa"),Informes!$A:$P,COLUMN(Informes!I$1),FALSE)), "")</f>
        <v/>
      </c>
      <c r="J543" s="248"/>
      <c r="K543" s="248"/>
      <c r="L543" s="173" t="str">
        <f t="shared" si="105"/>
        <v>¨</v>
      </c>
      <c r="M543" s="248" t="str">
        <f>IFERROR(IF(OR($X543=$L$7,$X543=$K$5,$X543=$O$5,$X543=$T$5),IF(ISBLANK(
VLOOKUP($X508&amp;"-"&amp;TEXT($A543,"mmm-aaaa"),Informes!$A:$P,COLUMN(Informes!J$1),FALSE)), "",
VLOOKUP($X508&amp;"-"&amp;TEXT($A543,"mmm-aaaa"),Informes!$A:$P,COLUMN(Informes!J$1),FALSE)), ""), "")</f>
        <v/>
      </c>
      <c r="N543" s="248"/>
      <c r="O543" s="248"/>
      <c r="P543" s="248"/>
      <c r="Q543" s="248"/>
      <c r="R543" s="284" t="str">
        <f t="shared" si="103"/>
        <v/>
      </c>
      <c r="S543" s="284"/>
      <c r="T543" s="284"/>
      <c r="U543" s="284"/>
      <c r="V543" s="285"/>
      <c r="W543" s="4" t="str">
        <f>IFERROR(VLOOKUP($X531&amp;"-"&amp;TEXT($A543,"mmm-aaaa"),Informes!$A:$P,COLUMN(Informes!K$1),FALSE), "")</f>
        <v/>
      </c>
      <c r="X543" s="34" t="str">
        <f>IFERROR(VLOOKUP($X508&amp;"-"&amp;TEXT($A543,"mmm-aaaa"),Informes!$A:$P,COLUMN(Informes!C$1),FALSE), "")</f>
        <v/>
      </c>
    </row>
    <row r="544" spans="1:24" ht="16.5" customHeight="1" x14ac:dyDescent="0.2">
      <c r="A544" s="34">
        <f t="shared" si="106"/>
        <v>45717</v>
      </c>
      <c r="B544" s="243" t="str">
        <f t="shared" si="104"/>
        <v>Marzo</v>
      </c>
      <c r="C544" s="244"/>
      <c r="D544" s="244"/>
      <c r="E544" s="244"/>
      <c r="F544" s="281" t="str">
        <f>IFERROR(IF(VLOOKUP($X508&amp;"-"&amp;TEXT($A544,"mmm-aaaa"),Informes!$A:$P,COLUMN(Informes!H$1),FALSE),"þ","¨"),"¨")</f>
        <v>¨</v>
      </c>
      <c r="G544" s="281"/>
      <c r="H544" s="281"/>
      <c r="I544" s="248" t="str">
        <f>IFERROR(IF(ISBLANK(
VLOOKUP($X531&amp;"-"&amp;TEXT($A544,"mmm-aaaa"),Informes!$A:$P,COLUMN(Informes!I$1),FALSE)), "",
VLOOKUP($X531&amp;"-"&amp;TEXT($A544,"mmm-aaaa"),Informes!$A:$P,COLUMN(Informes!I$1),FALSE)), "")</f>
        <v/>
      </c>
      <c r="J544" s="248"/>
      <c r="K544" s="248"/>
      <c r="L544" s="173" t="str">
        <f t="shared" si="105"/>
        <v>¨</v>
      </c>
      <c r="M544" s="248" t="str">
        <f>IFERROR(IF(OR($X544=$L$7,$X544=$K$5,$X544=$O$5,$X544=$T$5),IF(ISBLANK(
VLOOKUP($X508&amp;"-"&amp;TEXT($A544,"mmm-aaaa"),Informes!$A:$P,COLUMN(Informes!J$1),FALSE)), "",
VLOOKUP($X508&amp;"-"&amp;TEXT($A544,"mmm-aaaa"),Informes!$A:$P,COLUMN(Informes!J$1),FALSE)), ""), "")</f>
        <v/>
      </c>
      <c r="N544" s="248"/>
      <c r="O544" s="248"/>
      <c r="P544" s="248"/>
      <c r="Q544" s="248"/>
      <c r="R544" s="284" t="str">
        <f t="shared" si="103"/>
        <v/>
      </c>
      <c r="S544" s="284"/>
      <c r="T544" s="284"/>
      <c r="U544" s="284"/>
      <c r="V544" s="285"/>
      <c r="W544" s="4" t="str">
        <f>IFERROR(VLOOKUP($X531&amp;"-"&amp;TEXT($A544,"mmm-aaaa"),Informes!$A:$P,COLUMN(Informes!K$1),FALSE), "")</f>
        <v/>
      </c>
      <c r="X544" s="34" t="str">
        <f>IFERROR(VLOOKUP($X508&amp;"-"&amp;TEXT($A544,"mmm-aaaa"),Informes!$A:$P,COLUMN(Informes!C$1),FALSE), "")</f>
        <v/>
      </c>
    </row>
    <row r="545" spans="1:24" ht="16.5" customHeight="1" x14ac:dyDescent="0.2">
      <c r="A545" s="34">
        <f t="shared" si="106"/>
        <v>45748</v>
      </c>
      <c r="B545" s="243" t="str">
        <f t="shared" si="104"/>
        <v>Abril</v>
      </c>
      <c r="C545" s="244"/>
      <c r="D545" s="244"/>
      <c r="E545" s="244"/>
      <c r="F545" s="281" t="str">
        <f>IFERROR(IF(VLOOKUP($X508&amp;"-"&amp;TEXT($A545,"mmm-aaaa"),Informes!$A:$P,COLUMN(Informes!H$1),FALSE),"þ","¨"),"¨")</f>
        <v>¨</v>
      </c>
      <c r="G545" s="281"/>
      <c r="H545" s="281"/>
      <c r="I545" s="248" t="str">
        <f>IFERROR(IF(ISBLANK(
VLOOKUP($X531&amp;"-"&amp;TEXT($A545,"mmm-aaaa"),Informes!$A:$P,COLUMN(Informes!I$1),FALSE)), "",
VLOOKUP($X531&amp;"-"&amp;TEXT($A545,"mmm-aaaa"),Informes!$A:$P,COLUMN(Informes!I$1),FALSE)), "")</f>
        <v/>
      </c>
      <c r="J545" s="248"/>
      <c r="K545" s="248"/>
      <c r="L545" s="173" t="str">
        <f t="shared" si="105"/>
        <v>¨</v>
      </c>
      <c r="M545" s="248" t="str">
        <f>IFERROR(IF(OR($X545=$L$7,$X545=$K$5,$X545=$O$5,$X545=$T$5),IF(ISBLANK(
VLOOKUP($X508&amp;"-"&amp;TEXT($A545,"mmm-aaaa"),Informes!$A:$P,COLUMN(Informes!J$1),FALSE)), "",
VLOOKUP($X508&amp;"-"&amp;TEXT($A545,"mmm-aaaa"),Informes!$A:$P,COLUMN(Informes!J$1),FALSE)), ""), "")</f>
        <v/>
      </c>
      <c r="N545" s="248"/>
      <c r="O545" s="248"/>
      <c r="P545" s="248"/>
      <c r="Q545" s="248"/>
      <c r="R545" s="284" t="str">
        <f t="shared" si="103"/>
        <v/>
      </c>
      <c r="S545" s="284"/>
      <c r="T545" s="284"/>
      <c r="U545" s="284"/>
      <c r="V545" s="285"/>
      <c r="W545" s="4" t="str">
        <f>IFERROR(VLOOKUP($X531&amp;"-"&amp;TEXT($A545,"mmm-aaaa"),Informes!$A:$P,COLUMN(Informes!K$1),FALSE), "")</f>
        <v/>
      </c>
      <c r="X545" s="34" t="str">
        <f>IFERROR(VLOOKUP($X508&amp;"-"&amp;TEXT($A545,"mmm-aaaa"),Informes!$A:$P,COLUMN(Informes!C$1),FALSE), "")</f>
        <v/>
      </c>
    </row>
    <row r="546" spans="1:24" ht="16.5" customHeight="1" x14ac:dyDescent="0.2">
      <c r="A546" s="34">
        <f t="shared" si="106"/>
        <v>45778</v>
      </c>
      <c r="B546" s="243" t="str">
        <f t="shared" si="104"/>
        <v>Mayo</v>
      </c>
      <c r="C546" s="244"/>
      <c r="D546" s="244"/>
      <c r="E546" s="244"/>
      <c r="F546" s="281" t="str">
        <f>IFERROR(IF(VLOOKUP($X508&amp;"-"&amp;TEXT($A546,"mmm-aaaa"),Informes!$A:$P,COLUMN(Informes!H$1),FALSE),"þ","¨"),"¨")</f>
        <v>¨</v>
      </c>
      <c r="G546" s="281"/>
      <c r="H546" s="281"/>
      <c r="I546" s="248" t="str">
        <f>IFERROR(IF(ISBLANK(
VLOOKUP($X531&amp;"-"&amp;TEXT($A546,"mmm-aaaa"),Informes!$A:$P,COLUMN(Informes!I$1),FALSE)), "",
VLOOKUP($X531&amp;"-"&amp;TEXT($A546,"mmm-aaaa"),Informes!$A:$P,COLUMN(Informes!I$1),FALSE)), "")</f>
        <v/>
      </c>
      <c r="J546" s="248"/>
      <c r="K546" s="248"/>
      <c r="L546" s="173" t="str">
        <f t="shared" si="105"/>
        <v>¨</v>
      </c>
      <c r="M546" s="248" t="str">
        <f>IFERROR(IF(OR($X546=$L$7,$X546=$K$5,$X546=$O$5,$X546=$T$5),IF(ISBLANK(
VLOOKUP($X508&amp;"-"&amp;TEXT($A546,"mmm-aaaa"),Informes!$A:$P,COLUMN(Informes!J$1),FALSE)), "",
VLOOKUP($X508&amp;"-"&amp;TEXT($A546,"mmm-aaaa"),Informes!$A:$P,COLUMN(Informes!J$1),FALSE)), ""), "")</f>
        <v/>
      </c>
      <c r="N546" s="248"/>
      <c r="O546" s="248"/>
      <c r="P546" s="248"/>
      <c r="Q546" s="248"/>
      <c r="R546" s="284" t="str">
        <f t="shared" si="103"/>
        <v/>
      </c>
      <c r="S546" s="284"/>
      <c r="T546" s="284"/>
      <c r="U546" s="284"/>
      <c r="V546" s="285"/>
      <c r="W546" s="4" t="str">
        <f>IFERROR(VLOOKUP($X531&amp;"-"&amp;TEXT($A546,"mmm-aaaa"),Informes!$A:$P,COLUMN(Informes!K$1),FALSE), "")</f>
        <v/>
      </c>
      <c r="X546" s="34" t="str">
        <f>IFERROR(VLOOKUP($X508&amp;"-"&amp;TEXT($A546,"mmm-aaaa"),Informes!$A:$P,COLUMN(Informes!C$1),FALSE), "")</f>
        <v/>
      </c>
    </row>
    <row r="547" spans="1:24" ht="16.5" customHeight="1" x14ac:dyDescent="0.2">
      <c r="A547" s="34">
        <f t="shared" si="106"/>
        <v>45809</v>
      </c>
      <c r="B547" s="243" t="str">
        <f t="shared" si="104"/>
        <v>Junio</v>
      </c>
      <c r="C547" s="244"/>
      <c r="D547" s="244"/>
      <c r="E547" s="244"/>
      <c r="F547" s="281" t="str">
        <f>IFERROR(IF(VLOOKUP($X508&amp;"-"&amp;TEXT($A547,"mmm-aaaa"),Informes!$A:$P,COLUMN(Informes!H$1),FALSE),"þ","¨"),"¨")</f>
        <v>¨</v>
      </c>
      <c r="G547" s="281"/>
      <c r="H547" s="281"/>
      <c r="I547" s="248" t="str">
        <f>IFERROR(IF(ISBLANK(
VLOOKUP($X531&amp;"-"&amp;TEXT($A547,"mmm-aaaa"),Informes!$A:$P,COLUMN(Informes!I$1),FALSE)), "",
VLOOKUP($X531&amp;"-"&amp;TEXT($A547,"mmm-aaaa"),Informes!$A:$P,COLUMN(Informes!I$1),FALSE)), "")</f>
        <v/>
      </c>
      <c r="J547" s="248"/>
      <c r="K547" s="248"/>
      <c r="L547" s="173" t="str">
        <f t="shared" si="105"/>
        <v>¨</v>
      </c>
      <c r="M547" s="248" t="str">
        <f>IFERROR(IF(OR($X547=$L$7,$X547=$K$5,$X547=$O$5,$X547=$T$5),IF(ISBLANK(
VLOOKUP($X508&amp;"-"&amp;TEXT($A547,"mmm-aaaa"),Informes!$A:$P,COLUMN(Informes!J$1),FALSE)), "",
VLOOKUP($X508&amp;"-"&amp;TEXT($A547,"mmm-aaaa"),Informes!$A:$P,COLUMN(Informes!J$1),FALSE)), ""), "")</f>
        <v/>
      </c>
      <c r="N547" s="248"/>
      <c r="O547" s="248"/>
      <c r="P547" s="248"/>
      <c r="Q547" s="248"/>
      <c r="R547" s="284" t="str">
        <f t="shared" si="103"/>
        <v/>
      </c>
      <c r="S547" s="284"/>
      <c r="T547" s="284"/>
      <c r="U547" s="284"/>
      <c r="V547" s="285"/>
      <c r="W547" s="4" t="str">
        <f>IFERROR(VLOOKUP($X531&amp;"-"&amp;TEXT($A547,"mmm-aaaa"),Informes!$A:$P,COLUMN(Informes!K$1),FALSE), "")</f>
        <v/>
      </c>
      <c r="X547" s="34" t="str">
        <f>IFERROR(VLOOKUP($X508&amp;"-"&amp;TEXT($A547,"mmm-aaaa"),Informes!$A:$P,COLUMN(Informes!C$1),FALSE), "")</f>
        <v/>
      </c>
    </row>
    <row r="548" spans="1:24" ht="16.5" customHeight="1" x14ac:dyDescent="0.2">
      <c r="A548" s="34">
        <f t="shared" si="106"/>
        <v>45839</v>
      </c>
      <c r="B548" s="243" t="str">
        <f t="shared" si="104"/>
        <v>Julio</v>
      </c>
      <c r="C548" s="244"/>
      <c r="D548" s="244"/>
      <c r="E548" s="244"/>
      <c r="F548" s="281" t="str">
        <f>IFERROR(IF(VLOOKUP($X508&amp;"-"&amp;TEXT($A548,"mmm-aaaa"),Informes!$A:$P,COLUMN(Informes!H$1),FALSE),"þ","¨"),"¨")</f>
        <v>¨</v>
      </c>
      <c r="G548" s="281"/>
      <c r="H548" s="281"/>
      <c r="I548" s="248" t="str">
        <f>IFERROR(IF(ISBLANK(
VLOOKUP($X531&amp;"-"&amp;TEXT($A548,"mmm-aaaa"),Informes!$A:$P,COLUMN(Informes!I$1),FALSE)), "",
VLOOKUP($X531&amp;"-"&amp;TEXT($A548,"mmm-aaaa"),Informes!$A:$P,COLUMN(Informes!I$1),FALSE)), "")</f>
        <v/>
      </c>
      <c r="J548" s="248"/>
      <c r="K548" s="248"/>
      <c r="L548" s="173" t="str">
        <f t="shared" si="105"/>
        <v>¨</v>
      </c>
      <c r="M548" s="248" t="str">
        <f>IFERROR(IF(OR($X548=$L$7,$X548=$K$5,$X548=$O$5,$X548=$T$5),IF(ISBLANK(
VLOOKUP($X508&amp;"-"&amp;TEXT($A548,"mmm-aaaa"),Informes!$A:$P,COLUMN(Informes!J$1),FALSE)), "",
VLOOKUP($X508&amp;"-"&amp;TEXT($A548,"mmm-aaaa"),Informes!$A:$P,COLUMN(Informes!J$1),FALSE)), ""), "")</f>
        <v/>
      </c>
      <c r="N548" s="248"/>
      <c r="O548" s="248"/>
      <c r="P548" s="248"/>
      <c r="Q548" s="248"/>
      <c r="R548" s="284" t="str">
        <f t="shared" si="103"/>
        <v/>
      </c>
      <c r="S548" s="284"/>
      <c r="T548" s="284"/>
      <c r="U548" s="284"/>
      <c r="V548" s="285"/>
      <c r="W548" s="4" t="str">
        <f>IFERROR(VLOOKUP($X531&amp;"-"&amp;TEXT($A548,"mmm-aaaa"),Informes!$A:$P,COLUMN(Informes!K$1),FALSE), "")</f>
        <v/>
      </c>
      <c r="X548" s="34" t="str">
        <f>IFERROR(VLOOKUP($X508&amp;"-"&amp;TEXT($A548,"mmm-aaaa"),Informes!$A:$P,COLUMN(Informes!C$1),FALSE), "")</f>
        <v/>
      </c>
    </row>
    <row r="549" spans="1:24" ht="16.5" customHeight="1" thickBot="1" x14ac:dyDescent="0.25">
      <c r="A549" s="34">
        <f t="shared" si="106"/>
        <v>45870</v>
      </c>
      <c r="B549" s="264" t="str">
        <f t="shared" si="104"/>
        <v>Agosto</v>
      </c>
      <c r="C549" s="265"/>
      <c r="D549" s="265"/>
      <c r="E549" s="265"/>
      <c r="F549" s="280" t="str">
        <f>IFERROR(IF(VLOOKUP($X508&amp;"-"&amp;TEXT($A549,"mmm-aaaa"),Informes!$A:$P,COLUMN(Informes!H$1),FALSE),"þ","¨"),"¨")</f>
        <v>¨</v>
      </c>
      <c r="G549" s="280"/>
      <c r="H549" s="280"/>
      <c r="I549" s="269" t="str">
        <f>IFERROR(IF(ISBLANK(
VLOOKUP($X531&amp;"-"&amp;TEXT($A549,"mmm-aaaa"),Informes!$A:$P,COLUMN(Informes!I$1),FALSE)), "",
VLOOKUP($X531&amp;"-"&amp;TEXT($A549,"mmm-aaaa"),Informes!$A:$P,COLUMN(Informes!I$1),FALSE)), "")</f>
        <v/>
      </c>
      <c r="J549" s="269"/>
      <c r="K549" s="269"/>
      <c r="L549" s="172" t="str">
        <f t="shared" si="105"/>
        <v>¨</v>
      </c>
      <c r="M549" s="269" t="str">
        <f>IFERROR(IF(OR($X549=$L$7,$X549=$K$5,$X549=$O$5,$X549=$T$5),IF(ISBLANK(
VLOOKUP($X508&amp;"-"&amp;TEXT($A549,"mmm-aaaa"),Informes!$A:$P,COLUMN(Informes!J$1),FALSE)), "",
VLOOKUP($X508&amp;"-"&amp;TEXT($A549,"mmm-aaaa"),Informes!$A:$P,COLUMN(Informes!J$1),FALSE)), ""), "")</f>
        <v/>
      </c>
      <c r="N549" s="269"/>
      <c r="O549" s="269"/>
      <c r="P549" s="269"/>
      <c r="Q549" s="269"/>
      <c r="R549" s="282" t="str">
        <f t="shared" si="103"/>
        <v/>
      </c>
      <c r="S549" s="282"/>
      <c r="T549" s="282"/>
      <c r="U549" s="282"/>
      <c r="V549" s="283"/>
      <c r="W549" s="4" t="str">
        <f>IFERROR(VLOOKUP($X531&amp;"-"&amp;TEXT($A549,"mmm-aaaa"),Informes!$A:$P,COLUMN(Informes!K$1),FALSE), "")</f>
        <v/>
      </c>
      <c r="X549" s="34" t="str">
        <f>IFERROR(VLOOKUP($X508&amp;"-"&amp;TEXT($A549,"mmm-aaaa"),Informes!$A:$P,COLUMN(Informes!C$1),FALSE), "")</f>
        <v/>
      </c>
    </row>
    <row r="550" spans="1:24" ht="16.5" customHeight="1" thickBot="1" x14ac:dyDescent="0.3">
      <c r="D550" s="124"/>
      <c r="E550" s="124"/>
      <c r="F550" s="129"/>
      <c r="G550" s="124" t="str">
        <f>IF(SUM(F538:F549)=0,"",SUM(F538:F549))</f>
        <v/>
      </c>
      <c r="H550" s="124"/>
      <c r="I550" s="124"/>
      <c r="J550" s="130"/>
      <c r="K550" s="124"/>
      <c r="L550" s="131" t="s">
        <v>107</v>
      </c>
      <c r="M550" s="272" t="str">
        <f>IF(SUM(M538:M549)=0,"",SUM(M538:M549))</f>
        <v/>
      </c>
      <c r="N550" s="273"/>
      <c r="O550" s="273"/>
      <c r="P550" s="273"/>
      <c r="Q550" s="274"/>
      <c r="R550" s="275"/>
      <c r="S550" s="276"/>
      <c r="T550" s="276"/>
      <c r="U550" s="276"/>
      <c r="V550" s="277"/>
      <c r="W550" s="4"/>
      <c r="X550" s="4"/>
    </row>
    <row r="551" spans="1:24" ht="16.5" customHeight="1" x14ac:dyDescent="0.2">
      <c r="W551" s="4"/>
      <c r="X551" s="4"/>
    </row>
    <row r="552" spans="1:24" ht="279.75" customHeight="1" x14ac:dyDescent="0.15">
      <c r="B552" s="11"/>
      <c r="C552" s="132" t="s">
        <v>136</v>
      </c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 spans="1:24" ht="24" customHeight="1" x14ac:dyDescent="0.2">
      <c r="A553" s="35">
        <f>A507+1</f>
        <v>13</v>
      </c>
      <c r="B553" s="256" t="s">
        <v>127</v>
      </c>
      <c r="C553" s="256"/>
      <c r="D553" s="256"/>
      <c r="E553" s="256"/>
      <c r="F553" s="256"/>
      <c r="G553" s="256"/>
      <c r="H553" s="256"/>
      <c r="I553" s="256"/>
      <c r="J553" s="256"/>
      <c r="K553" s="256"/>
      <c r="L553" s="256"/>
      <c r="M553" s="256"/>
      <c r="N553" s="256"/>
      <c r="O553" s="256"/>
      <c r="P553" s="256"/>
      <c r="Q553" s="256"/>
      <c r="R553" s="256"/>
      <c r="S553" s="256"/>
      <c r="T553" s="256"/>
      <c r="U553" s="256"/>
      <c r="V553" s="256"/>
      <c r="X553" s="2"/>
    </row>
    <row r="554" spans="1:24" ht="17.25" customHeight="1" x14ac:dyDescent="0.2">
      <c r="A554" s="35"/>
      <c r="B554" s="120" t="s">
        <v>128</v>
      </c>
      <c r="D554" s="123" t="e">
        <f>IF(A553=0,0,INDEX(TblPublicadores[Nombre completo],A553))</f>
        <v>#REF!</v>
      </c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5"/>
      <c r="X554" s="154" t="e">
        <f>IF(A553=0,0,INDEX(TblPublicadores[Nombre],A553))</f>
        <v>#REF!</v>
      </c>
    </row>
    <row r="555" spans="1:24" ht="17.25" customHeight="1" x14ac:dyDescent="0.2">
      <c r="B555" s="120" t="s">
        <v>129</v>
      </c>
      <c r="D555" s="121"/>
      <c r="E555" s="121"/>
      <c r="F555" s="7"/>
      <c r="G555" s="7"/>
      <c r="H555" s="257" t="e">
        <f>IF(A553=0,"",INDEX(TblPublicadores[Fecha de nacimiento],A553))</f>
        <v>#REF!</v>
      </c>
      <c r="I555" s="257"/>
      <c r="J555" s="257"/>
      <c r="K555" s="257"/>
      <c r="L555" s="257"/>
      <c r="M555" s="257"/>
      <c r="N555" s="257"/>
      <c r="O555" s="257"/>
      <c r="P555" s="128" t="e">
        <f>IF(INDEX(TblPublicadores[Sexo],A553)=Q555,"þ","¨")</f>
        <v>#REF!</v>
      </c>
      <c r="Q555" s="120" t="s">
        <v>75</v>
      </c>
      <c r="S555" s="12"/>
      <c r="T555" s="13"/>
      <c r="U555" s="128" t="e">
        <f>IF(INDEX(TblPublicadores[Sexo],A553)=V555,"þ","¨")</f>
        <v>#REF!</v>
      </c>
      <c r="V555" s="120" t="s">
        <v>79</v>
      </c>
      <c r="W555" s="12"/>
      <c r="X555" s="6"/>
    </row>
    <row r="556" spans="1:24" ht="17.25" customHeight="1" x14ac:dyDescent="0.2">
      <c r="B556" s="120" t="s">
        <v>130</v>
      </c>
      <c r="D556" s="122"/>
      <c r="E556" s="122"/>
      <c r="F556" s="7"/>
      <c r="G556" s="258" t="e">
        <f>IF(A553=0,"",IF(INDEX(TblPublicadores[Fecha de bautismo],A553)="", "",INDEX(TblPublicadores[Fecha de bautismo],A553)))</f>
        <v>#REF!</v>
      </c>
      <c r="H556" s="258"/>
      <c r="I556" s="258"/>
      <c r="J556" s="258"/>
      <c r="K556" s="258"/>
      <c r="L556" s="258"/>
      <c r="M556" s="258"/>
      <c r="N556" s="258"/>
      <c r="O556" s="258"/>
      <c r="P556" s="128" t="s">
        <v>137</v>
      </c>
      <c r="Q556" s="120" t="s">
        <v>131</v>
      </c>
      <c r="S556" s="12"/>
      <c r="T556" s="12"/>
      <c r="U556" s="128" t="s">
        <v>138</v>
      </c>
      <c r="V556" s="120" t="s">
        <v>61</v>
      </c>
      <c r="W556" s="12"/>
      <c r="X556" s="6"/>
    </row>
    <row r="557" spans="1:24" ht="28.5" customHeight="1" x14ac:dyDescent="0.2">
      <c r="B557" s="127" t="e">
        <f>IF(INDEX(TblPublicadores[Privilegio],A553)=C557,"þ","¨")</f>
        <v>#REF!</v>
      </c>
      <c r="C557" s="125" t="s">
        <v>76</v>
      </c>
      <c r="D557" s="127" t="e">
        <f>IF(INDEX(TblPublicadores[Privilegio],A553)=E557,"þ","¨")</f>
        <v>#REF!</v>
      </c>
      <c r="E557" s="125" t="s">
        <v>81</v>
      </c>
      <c r="F557" s="7"/>
      <c r="G557" s="7"/>
      <c r="H557" s="5"/>
      <c r="I557" s="10"/>
      <c r="J557" s="127" t="e">
        <f>IF(INDEX(TblPublicadores[Tipo Publicador],A553)=K557,"þ","¨")</f>
        <v>#REF!</v>
      </c>
      <c r="K557" s="125" t="s">
        <v>77</v>
      </c>
      <c r="L557" s="5"/>
      <c r="M557" s="5"/>
      <c r="N557" s="127" t="e">
        <f>IF(INDEX(TblPublicadores[Tipo Publicador],A553)=O557,"þ","¨")</f>
        <v>#REF!</v>
      </c>
      <c r="O557" s="125" t="s">
        <v>132</v>
      </c>
      <c r="P557" s="126"/>
      <c r="Q557" s="126"/>
      <c r="R557" s="9"/>
      <c r="S557" s="127" t="e">
        <f>IF(INDEX(TblPublicadores[Tipo Publicador],A553)=T557,"þ","¨")</f>
        <v>#REF!</v>
      </c>
      <c r="T557" s="259" t="s">
        <v>133</v>
      </c>
      <c r="U557" s="259"/>
      <c r="V557" s="259"/>
      <c r="W557" s="13"/>
      <c r="X557" s="6"/>
    </row>
    <row r="558" spans="1:24" ht="4.5" customHeight="1" thickBot="1" x14ac:dyDescent="0.25">
      <c r="B558" s="8"/>
      <c r="C558" s="7"/>
      <c r="D558" s="8"/>
      <c r="E558" s="7"/>
      <c r="F558" s="7"/>
      <c r="G558" s="7"/>
      <c r="H558" s="5"/>
      <c r="I558" s="10"/>
      <c r="J558" s="8"/>
      <c r="K558" s="5"/>
      <c r="L558" s="5"/>
      <c r="M558" s="5"/>
      <c r="N558" s="7"/>
      <c r="O558" s="5"/>
      <c r="P558" s="8"/>
      <c r="Q558" s="8"/>
      <c r="R558" s="9"/>
      <c r="S558" s="9"/>
      <c r="T558" s="7"/>
      <c r="U558" s="8"/>
      <c r="V558" s="9"/>
      <c r="W558" s="9"/>
      <c r="X558" s="6"/>
    </row>
    <row r="559" spans="1:24" ht="26.25" customHeight="1" x14ac:dyDescent="0.25">
      <c r="B559" s="260" t="s">
        <v>17</v>
      </c>
      <c r="C559" s="261"/>
      <c r="D559" s="261"/>
      <c r="E559" s="261"/>
      <c r="F559" s="262" t="s">
        <v>134</v>
      </c>
      <c r="G559" s="262"/>
      <c r="H559" s="262"/>
      <c r="I559" s="262" t="s">
        <v>12</v>
      </c>
      <c r="J559" s="262"/>
      <c r="K559" s="262"/>
      <c r="L559" s="262" t="s">
        <v>105</v>
      </c>
      <c r="M559" s="236" t="s">
        <v>135</v>
      </c>
      <c r="N559" s="236"/>
      <c r="O559" s="236"/>
      <c r="P559" s="236"/>
      <c r="Q559" s="236"/>
      <c r="R559" s="236" t="s">
        <v>101</v>
      </c>
      <c r="S559" s="236"/>
      <c r="T559" s="236"/>
      <c r="U559" s="236"/>
      <c r="V559" s="237"/>
      <c r="W559" s="14"/>
      <c r="X559" s="3"/>
    </row>
    <row r="560" spans="1:24" ht="27.75" customHeight="1" x14ac:dyDescent="0.2">
      <c r="B560" s="240">
        <v>45292</v>
      </c>
      <c r="C560" s="241"/>
      <c r="D560" s="241"/>
      <c r="E560" s="242"/>
      <c r="F560" s="263"/>
      <c r="G560" s="263"/>
      <c r="H560" s="263"/>
      <c r="I560" s="263"/>
      <c r="J560" s="263"/>
      <c r="K560" s="263"/>
      <c r="L560" s="263"/>
      <c r="M560" s="238"/>
      <c r="N560" s="238"/>
      <c r="O560" s="238"/>
      <c r="P560" s="238"/>
      <c r="Q560" s="238"/>
      <c r="R560" s="238"/>
      <c r="S560" s="238"/>
      <c r="T560" s="238"/>
      <c r="U560" s="238"/>
      <c r="V560" s="239"/>
      <c r="W560" s="14"/>
      <c r="X560" s="3"/>
    </row>
    <row r="561" spans="1:24" ht="16.5" customHeight="1" x14ac:dyDescent="0.2">
      <c r="A561" s="34">
        <f>EDATE(B560,-4)</f>
        <v>45170</v>
      </c>
      <c r="B561" s="243" t="str">
        <f>PROPER(TEXT(A561, "mmmm"))</f>
        <v>Septiembre</v>
      </c>
      <c r="C561" s="244"/>
      <c r="D561" s="244" t="str">
        <f>PROPER(TEXT(C561, "mmmm"))</f>
        <v>Enero</v>
      </c>
      <c r="E561" s="244"/>
      <c r="F561" s="281" t="str">
        <f>IFERROR(IF(VLOOKUP($X554&amp;"-"&amp;TEXT($A561,"mmm-aaaa"),Informes!$A:$P,COLUMN(Informes!H$1),FALSE),"þ","¨"),"¨")</f>
        <v>¨</v>
      </c>
      <c r="G561" s="281"/>
      <c r="H561" s="281"/>
      <c r="I561" s="248" t="str">
        <f>IFERROR(IF(ISBLANK(
VLOOKUP($X554&amp;"-"&amp;TEXT($A561,"mmm-aaaa"),Informes!$A:$P,COLUMN(Informes!I$1),FALSE)), "",
VLOOKUP($X554&amp;"-"&amp;TEXT($A561,"mmm-aaaa"),Informes!$A:$P,COLUMN(Informes!I$1),FALSE)), "")</f>
        <v/>
      </c>
      <c r="J561" s="248"/>
      <c r="K561" s="248"/>
      <c r="L561" s="173" t="str">
        <f>IFERROR(IF($X561=$L$7,"þ","¨"),"¨")</f>
        <v>¨</v>
      </c>
      <c r="M561" s="248" t="str">
        <f>IFERROR(IF(OR($X561=$L$7,$X561=$K$5,$X561=$O$5,$X561=$T$5),IF(ISBLANK(
VLOOKUP($X554&amp;"-"&amp;TEXT($A561,"mmm-aaaa"),Informes!$A:$P,COLUMN(Informes!J$1),FALSE)), "",
VLOOKUP($X554&amp;"-"&amp;TEXT($A561,"mmm-aaaa"),Informes!$A:$P,COLUMN(Informes!J$1),FALSE)), ""), "")</f>
        <v/>
      </c>
      <c r="N561" s="248"/>
      <c r="O561" s="248"/>
      <c r="P561" s="248"/>
      <c r="Q561" s="248"/>
      <c r="R561" s="284" t="str">
        <f t="shared" ref="R561:R572" si="107">IF(W561=0, "", W561)</f>
        <v/>
      </c>
      <c r="S561" s="284"/>
      <c r="T561" s="284"/>
      <c r="U561" s="284"/>
      <c r="V561" s="285"/>
      <c r="W561" s="4" t="str">
        <f>IFERROR(VLOOKUP($X554&amp;"-"&amp;TEXT($A561,"mmm-aaaa"),Informes!$A:$P,COLUMN(Informes!K$1),FALSE), "")</f>
        <v/>
      </c>
      <c r="X561" s="34" t="str">
        <f>IFERROR(VLOOKUP($X554&amp;"-"&amp;TEXT($A561,"mmm-aaaa"),Informes!$A:$P,COLUMN(Informes!C$1),FALSE), "")</f>
        <v/>
      </c>
    </row>
    <row r="562" spans="1:24" ht="16.5" customHeight="1" x14ac:dyDescent="0.2">
      <c r="A562" s="34">
        <f>EDATE(A561,1)</f>
        <v>45200</v>
      </c>
      <c r="B562" s="243" t="str">
        <f t="shared" ref="B562:B572" si="108">PROPER(TEXT(A562, "mmmm"))</f>
        <v>Octubre</v>
      </c>
      <c r="C562" s="244"/>
      <c r="D562" s="244" t="str">
        <f t="shared" ref="D562:D572" si="109">PROPER(TEXT(C562, "mmmm"))</f>
        <v>Enero</v>
      </c>
      <c r="E562" s="244"/>
      <c r="F562" s="281" t="str">
        <f>IFERROR(IF(VLOOKUP($X554&amp;"-"&amp;TEXT($A562,"mmm-aaaa"),Informes!$A:$P,COLUMN(Informes!H$1),FALSE),"þ","¨"),"¨")</f>
        <v>¨</v>
      </c>
      <c r="G562" s="281"/>
      <c r="H562" s="281"/>
      <c r="I562" s="248" t="str">
        <f>IFERROR(IF(ISBLANK(
VLOOKUP($X554&amp;"-"&amp;TEXT($A562,"mmm-aaaa"),Informes!$A:$P,COLUMN(Informes!I$1),FALSE)), "",
VLOOKUP($X554&amp;"-"&amp;TEXT($A562,"mmm-aaaa"),Informes!$A:$P,COLUMN(Informes!I$1),FALSE)), "")</f>
        <v/>
      </c>
      <c r="J562" s="248"/>
      <c r="K562" s="248"/>
      <c r="L562" s="173" t="str">
        <f t="shared" ref="L562:L572" si="110">IFERROR(IF($X562=$L$7,"þ","¨"),"¨")</f>
        <v>¨</v>
      </c>
      <c r="M562" s="248" t="str">
        <f>IFERROR(IF(OR($X562=$L$7,$X562=$K$5,$X562=$O$5,$X562=$T$5),IF(ISBLANK(
VLOOKUP($X554&amp;"-"&amp;TEXT($A562,"mmm-aaaa"),Informes!$A:$P,COLUMN(Informes!J$1),FALSE)), "",
VLOOKUP($X554&amp;"-"&amp;TEXT($A562,"mmm-aaaa"),Informes!$A:$P,COLUMN(Informes!J$1),FALSE)), ""), "")</f>
        <v/>
      </c>
      <c r="N562" s="248"/>
      <c r="O562" s="248"/>
      <c r="P562" s="248"/>
      <c r="Q562" s="248"/>
      <c r="R562" s="284" t="str">
        <f t="shared" si="107"/>
        <v/>
      </c>
      <c r="S562" s="284"/>
      <c r="T562" s="284"/>
      <c r="U562" s="284"/>
      <c r="V562" s="285"/>
      <c r="W562" s="4" t="str">
        <f>IFERROR(VLOOKUP($X554&amp;"-"&amp;TEXT($A562,"mmm-aaaa"),Informes!$A:$P,COLUMN(Informes!K$1),FALSE), "")</f>
        <v/>
      </c>
      <c r="X562" s="34" t="str">
        <f>IFERROR(VLOOKUP($X554&amp;"-"&amp;TEXT($A562,"mmm-aaaa"),Informes!$A:$P,COLUMN(Informes!C$1),FALSE), "")</f>
        <v/>
      </c>
    </row>
    <row r="563" spans="1:24" ht="16.5" customHeight="1" x14ac:dyDescent="0.2">
      <c r="A563" s="34">
        <f t="shared" ref="A563:A572" si="111">EDATE(A562,1)</f>
        <v>45231</v>
      </c>
      <c r="B563" s="243" t="str">
        <f t="shared" si="108"/>
        <v>Noviembre</v>
      </c>
      <c r="C563" s="244"/>
      <c r="D563" s="244" t="str">
        <f t="shared" si="109"/>
        <v>Enero</v>
      </c>
      <c r="E563" s="244"/>
      <c r="F563" s="281" t="str">
        <f>IFERROR(IF(VLOOKUP($X554&amp;"-"&amp;TEXT($A563,"mmm-aaaa"),Informes!$A:$P,COLUMN(Informes!H$1),FALSE),"þ","¨"),"¨")</f>
        <v>¨</v>
      </c>
      <c r="G563" s="281"/>
      <c r="H563" s="281"/>
      <c r="I563" s="248" t="str">
        <f>IFERROR(IF(ISBLANK(
VLOOKUP($X554&amp;"-"&amp;TEXT($A563,"mmm-aaaa"),Informes!$A:$P,COLUMN(Informes!I$1),FALSE)), "",
VLOOKUP($X554&amp;"-"&amp;TEXT($A563,"mmm-aaaa"),Informes!$A:$P,COLUMN(Informes!I$1),FALSE)), "")</f>
        <v/>
      </c>
      <c r="J563" s="248"/>
      <c r="K563" s="248"/>
      <c r="L563" s="173" t="str">
        <f t="shared" si="110"/>
        <v>¨</v>
      </c>
      <c r="M563" s="248" t="str">
        <f>IFERROR(IF(OR($X563=$L$7,$X563=$K$5,$X563=$O$5,$X563=$T$5),IF(ISBLANK(
VLOOKUP($X554&amp;"-"&amp;TEXT($A563,"mmm-aaaa"),Informes!$A:$P,COLUMN(Informes!J$1),FALSE)), "",
VLOOKUP($X554&amp;"-"&amp;TEXT($A563,"mmm-aaaa"),Informes!$A:$P,COLUMN(Informes!J$1),FALSE)), ""), "")</f>
        <v/>
      </c>
      <c r="N563" s="248"/>
      <c r="O563" s="248"/>
      <c r="P563" s="248"/>
      <c r="Q563" s="248"/>
      <c r="R563" s="284" t="str">
        <f t="shared" si="107"/>
        <v/>
      </c>
      <c r="S563" s="284"/>
      <c r="T563" s="284"/>
      <c r="U563" s="284"/>
      <c r="V563" s="285"/>
      <c r="W563" s="4" t="str">
        <f>IFERROR(VLOOKUP($X554&amp;"-"&amp;TEXT($A563,"mmm-aaaa"),Informes!$A:$P,COLUMN(Informes!K$1),FALSE), "")</f>
        <v/>
      </c>
      <c r="X563" s="34" t="str">
        <f>IFERROR(VLOOKUP($X554&amp;"-"&amp;TEXT($A563,"mmm-aaaa"),Informes!$A:$P,COLUMN(Informes!C$1),FALSE), "")</f>
        <v/>
      </c>
    </row>
    <row r="564" spans="1:24" ht="16.5" customHeight="1" x14ac:dyDescent="0.2">
      <c r="A564" s="34">
        <f t="shared" si="111"/>
        <v>45261</v>
      </c>
      <c r="B564" s="243" t="str">
        <f t="shared" si="108"/>
        <v>Diciembre</v>
      </c>
      <c r="C564" s="244"/>
      <c r="D564" s="244" t="str">
        <f t="shared" si="109"/>
        <v>Enero</v>
      </c>
      <c r="E564" s="244"/>
      <c r="F564" s="281" t="str">
        <f>IFERROR(IF(VLOOKUP($X554&amp;"-"&amp;TEXT($A564,"mmm-aaaa"),Informes!$A:$P,COLUMN(Informes!H$1),FALSE),"þ","¨"),"¨")</f>
        <v>¨</v>
      </c>
      <c r="G564" s="281"/>
      <c r="H564" s="281"/>
      <c r="I564" s="248" t="str">
        <f>IFERROR(IF(ISBLANK(
VLOOKUP($X554&amp;"-"&amp;TEXT($A564,"mmm-aaaa"),Informes!$A:$P,COLUMN(Informes!I$1),FALSE)), "",
VLOOKUP($X554&amp;"-"&amp;TEXT($A564,"mmm-aaaa"),Informes!$A:$P,COLUMN(Informes!I$1),FALSE)), "")</f>
        <v/>
      </c>
      <c r="J564" s="248"/>
      <c r="K564" s="248"/>
      <c r="L564" s="173" t="str">
        <f t="shared" si="110"/>
        <v>¨</v>
      </c>
      <c r="M564" s="248" t="str">
        <f>IFERROR(IF(OR($X564=$L$7,$X564=$K$5,$X564=$O$5,$X564=$T$5),IF(ISBLANK(
VLOOKUP($X554&amp;"-"&amp;TEXT($A564,"mmm-aaaa"),Informes!$A:$P,COLUMN(Informes!J$1),FALSE)), "",
VLOOKUP($X554&amp;"-"&amp;TEXT($A564,"mmm-aaaa"),Informes!$A:$P,COLUMN(Informes!J$1),FALSE)), ""), "")</f>
        <v/>
      </c>
      <c r="N564" s="248"/>
      <c r="O564" s="248"/>
      <c r="P564" s="248"/>
      <c r="Q564" s="248"/>
      <c r="R564" s="284" t="str">
        <f t="shared" si="107"/>
        <v/>
      </c>
      <c r="S564" s="284"/>
      <c r="T564" s="284"/>
      <c r="U564" s="284"/>
      <c r="V564" s="285"/>
      <c r="W564" s="4" t="str">
        <f>IFERROR(VLOOKUP($X554&amp;"-"&amp;TEXT($A564,"mmm-aaaa"),Informes!$A:$P,COLUMN(Informes!K$1),FALSE), "")</f>
        <v/>
      </c>
      <c r="X564" s="34" t="str">
        <f>IFERROR(VLOOKUP($X554&amp;"-"&amp;TEXT($A564,"mmm-aaaa"),Informes!$A:$P,COLUMN(Informes!C$1),FALSE), "")</f>
        <v/>
      </c>
    </row>
    <row r="565" spans="1:24" ht="16.5" customHeight="1" x14ac:dyDescent="0.2">
      <c r="A565" s="34">
        <f t="shared" si="111"/>
        <v>45292</v>
      </c>
      <c r="B565" s="243" t="str">
        <f t="shared" si="108"/>
        <v>Enero</v>
      </c>
      <c r="C565" s="244"/>
      <c r="D565" s="244" t="str">
        <f t="shared" si="109"/>
        <v>Enero</v>
      </c>
      <c r="E565" s="244"/>
      <c r="F565" s="281" t="str">
        <f>IFERROR(IF(VLOOKUP($X554&amp;"-"&amp;TEXT($A565,"mmm-aaaa"),Informes!$A:$P,COLUMN(Informes!H$1),FALSE),"þ","¨"),"¨")</f>
        <v>¨</v>
      </c>
      <c r="G565" s="281"/>
      <c r="H565" s="281"/>
      <c r="I565" s="248" t="str">
        <f>IFERROR(IF(ISBLANK(
VLOOKUP($X554&amp;"-"&amp;TEXT($A565,"mmm-aaaa"),Informes!$A:$P,COLUMN(Informes!I$1),FALSE)), "",
VLOOKUP($X554&amp;"-"&amp;TEXT($A565,"mmm-aaaa"),Informes!$A:$P,COLUMN(Informes!I$1),FALSE)), "")</f>
        <v/>
      </c>
      <c r="J565" s="248"/>
      <c r="K565" s="248"/>
      <c r="L565" s="173" t="str">
        <f t="shared" si="110"/>
        <v>¨</v>
      </c>
      <c r="M565" s="248" t="str">
        <f>IFERROR(IF(OR($X565=$L$7,$X565=$K$5,$X565=$O$5,$X565=$T$5),IF(ISBLANK(
VLOOKUP($X554&amp;"-"&amp;TEXT($A565,"mmm-aaaa"),Informes!$A:$P,COLUMN(Informes!J$1),FALSE)), "",
VLOOKUP($X554&amp;"-"&amp;TEXT($A565,"mmm-aaaa"),Informes!$A:$P,COLUMN(Informes!J$1),FALSE)), ""), "")</f>
        <v/>
      </c>
      <c r="N565" s="248"/>
      <c r="O565" s="248"/>
      <c r="P565" s="248"/>
      <c r="Q565" s="248"/>
      <c r="R565" s="284" t="str">
        <f t="shared" si="107"/>
        <v/>
      </c>
      <c r="S565" s="284"/>
      <c r="T565" s="284"/>
      <c r="U565" s="284"/>
      <c r="V565" s="285"/>
      <c r="W565" s="4" t="str">
        <f>IFERROR(VLOOKUP($X554&amp;"-"&amp;TEXT($A565,"mmm-aaaa"),Informes!$A:$P,COLUMN(Informes!K$1),FALSE), "")</f>
        <v/>
      </c>
      <c r="X565" s="34" t="str">
        <f>IFERROR(VLOOKUP($X554&amp;"-"&amp;TEXT($A565,"mmm-aaaa"),Informes!$A:$P,COLUMN(Informes!C$1),FALSE), "")</f>
        <v/>
      </c>
    </row>
    <row r="566" spans="1:24" ht="16.5" customHeight="1" x14ac:dyDescent="0.2">
      <c r="A566" s="34">
        <f t="shared" si="111"/>
        <v>45323</v>
      </c>
      <c r="B566" s="243" t="str">
        <f t="shared" si="108"/>
        <v>Febrero</v>
      </c>
      <c r="C566" s="244"/>
      <c r="D566" s="244" t="str">
        <f t="shared" si="109"/>
        <v>Enero</v>
      </c>
      <c r="E566" s="244"/>
      <c r="F566" s="281" t="str">
        <f>IFERROR(IF(VLOOKUP($X554&amp;"-"&amp;TEXT($A566,"mmm-aaaa"),Informes!$A:$P,COLUMN(Informes!H$1),FALSE),"þ","¨"),"¨")</f>
        <v>¨</v>
      </c>
      <c r="G566" s="281"/>
      <c r="H566" s="281"/>
      <c r="I566" s="248" t="str">
        <f>IFERROR(IF(ISBLANK(
VLOOKUP($X554&amp;"-"&amp;TEXT($A566,"mmm-aaaa"),Informes!$A:$P,COLUMN(Informes!I$1),FALSE)), "",
VLOOKUP($X554&amp;"-"&amp;TEXT($A566,"mmm-aaaa"),Informes!$A:$P,COLUMN(Informes!I$1),FALSE)), "")</f>
        <v/>
      </c>
      <c r="J566" s="248"/>
      <c r="K566" s="248"/>
      <c r="L566" s="173" t="str">
        <f t="shared" si="110"/>
        <v>¨</v>
      </c>
      <c r="M566" s="248" t="str">
        <f>IFERROR(IF(OR($X566=$L$7,$X566=$K$5,$X566=$O$5,$X566=$T$5),IF(ISBLANK(
VLOOKUP($X554&amp;"-"&amp;TEXT($A566,"mmm-aaaa"),Informes!$A:$P,COLUMN(Informes!J$1),FALSE)), "",
VLOOKUP($X554&amp;"-"&amp;TEXT($A566,"mmm-aaaa"),Informes!$A:$P,COLUMN(Informes!J$1),FALSE)), ""), "")</f>
        <v/>
      </c>
      <c r="N566" s="248"/>
      <c r="O566" s="248"/>
      <c r="P566" s="248"/>
      <c r="Q566" s="248"/>
      <c r="R566" s="284" t="str">
        <f t="shared" si="107"/>
        <v/>
      </c>
      <c r="S566" s="284"/>
      <c r="T566" s="284"/>
      <c r="U566" s="284"/>
      <c r="V566" s="285"/>
      <c r="W566" s="4" t="str">
        <f>IFERROR(VLOOKUP($X554&amp;"-"&amp;TEXT($A566,"mmm-aaaa"),Informes!$A:$P,COLUMN(Informes!K$1),FALSE), "")</f>
        <v/>
      </c>
      <c r="X566" s="34" t="str">
        <f>IFERROR(VLOOKUP($X554&amp;"-"&amp;TEXT($A566,"mmm-aaaa"),Informes!$A:$P,COLUMN(Informes!C$1),FALSE), "")</f>
        <v/>
      </c>
    </row>
    <row r="567" spans="1:24" ht="16.5" customHeight="1" x14ac:dyDescent="0.2">
      <c r="A567" s="34">
        <f t="shared" si="111"/>
        <v>45352</v>
      </c>
      <c r="B567" s="243" t="str">
        <f t="shared" si="108"/>
        <v>Marzo</v>
      </c>
      <c r="C567" s="244"/>
      <c r="D567" s="244" t="str">
        <f t="shared" si="109"/>
        <v>Enero</v>
      </c>
      <c r="E567" s="244"/>
      <c r="F567" s="281" t="str">
        <f>IFERROR(IF(VLOOKUP($X554&amp;"-"&amp;TEXT($A567,"mmm-aaaa"),Informes!$A:$P,COLUMN(Informes!H$1),FALSE),"þ","¨"),"¨")</f>
        <v>¨</v>
      </c>
      <c r="G567" s="281"/>
      <c r="H567" s="281"/>
      <c r="I567" s="248" t="str">
        <f>IFERROR(IF(ISBLANK(
VLOOKUP($X554&amp;"-"&amp;TEXT($A567,"mmm-aaaa"),Informes!$A:$P,COLUMN(Informes!I$1),FALSE)), "",
VLOOKUP($X554&amp;"-"&amp;TEXT($A567,"mmm-aaaa"),Informes!$A:$P,COLUMN(Informes!I$1),FALSE)), "")</f>
        <v/>
      </c>
      <c r="J567" s="248"/>
      <c r="K567" s="248"/>
      <c r="L567" s="173" t="str">
        <f t="shared" si="110"/>
        <v>¨</v>
      </c>
      <c r="M567" s="248" t="str">
        <f>IFERROR(IF(OR($X567=$L$7,$X567=$K$5,$X567=$O$5,$X567=$T$5),IF(ISBLANK(
VLOOKUP($X554&amp;"-"&amp;TEXT($A567,"mmm-aaaa"),Informes!$A:$P,COLUMN(Informes!J$1),FALSE)), "",
VLOOKUP($X554&amp;"-"&amp;TEXT($A567,"mmm-aaaa"),Informes!$A:$P,COLUMN(Informes!J$1),FALSE)), ""), "")</f>
        <v/>
      </c>
      <c r="N567" s="248"/>
      <c r="O567" s="248"/>
      <c r="P567" s="248"/>
      <c r="Q567" s="248"/>
      <c r="R567" s="284" t="str">
        <f t="shared" si="107"/>
        <v/>
      </c>
      <c r="S567" s="284"/>
      <c r="T567" s="284"/>
      <c r="U567" s="284"/>
      <c r="V567" s="285"/>
      <c r="W567" s="4" t="str">
        <f>IFERROR(VLOOKUP($X554&amp;"-"&amp;TEXT($A567,"mmm-aaaa"),Informes!$A:$P,COLUMN(Informes!K$1),FALSE), "")</f>
        <v/>
      </c>
      <c r="X567" s="34" t="str">
        <f>IFERROR(VLOOKUP($X554&amp;"-"&amp;TEXT($A567,"mmm-aaaa"),Informes!$A:$P,COLUMN(Informes!C$1),FALSE), "")</f>
        <v/>
      </c>
    </row>
    <row r="568" spans="1:24" ht="16.5" customHeight="1" x14ac:dyDescent="0.2">
      <c r="A568" s="34">
        <f t="shared" si="111"/>
        <v>45383</v>
      </c>
      <c r="B568" s="243" t="str">
        <f t="shared" si="108"/>
        <v>Abril</v>
      </c>
      <c r="C568" s="244"/>
      <c r="D568" s="244" t="str">
        <f t="shared" si="109"/>
        <v>Enero</v>
      </c>
      <c r="E568" s="244"/>
      <c r="F568" s="281" t="str">
        <f>IFERROR(IF(VLOOKUP($X554&amp;"-"&amp;TEXT($A568,"mmm-aaaa"),Informes!$A:$P,COLUMN(Informes!H$1),FALSE),"þ","¨"),"¨")</f>
        <v>¨</v>
      </c>
      <c r="G568" s="281"/>
      <c r="H568" s="281"/>
      <c r="I568" s="248" t="str">
        <f>IFERROR(IF(ISBLANK(
VLOOKUP($X554&amp;"-"&amp;TEXT($A568,"mmm-aaaa"),Informes!$A:$P,COLUMN(Informes!I$1),FALSE)), "",
VLOOKUP($X554&amp;"-"&amp;TEXT($A568,"mmm-aaaa"),Informes!$A:$P,COLUMN(Informes!I$1),FALSE)), "")</f>
        <v/>
      </c>
      <c r="J568" s="248"/>
      <c r="K568" s="248"/>
      <c r="L568" s="173" t="str">
        <f t="shared" si="110"/>
        <v>¨</v>
      </c>
      <c r="M568" s="248" t="str">
        <f>IFERROR(IF(OR($X568=$L$7,$X568=$K$5,$X568=$O$5,$X568=$T$5),IF(ISBLANK(
VLOOKUP($X554&amp;"-"&amp;TEXT($A568,"mmm-aaaa"),Informes!$A:$P,COLUMN(Informes!J$1),FALSE)), "",
VLOOKUP($X554&amp;"-"&amp;TEXT($A568,"mmm-aaaa"),Informes!$A:$P,COLUMN(Informes!J$1),FALSE)), ""), "")</f>
        <v/>
      </c>
      <c r="N568" s="248"/>
      <c r="O568" s="248"/>
      <c r="P568" s="248"/>
      <c r="Q568" s="248"/>
      <c r="R568" s="284" t="str">
        <f t="shared" si="107"/>
        <v/>
      </c>
      <c r="S568" s="284"/>
      <c r="T568" s="284"/>
      <c r="U568" s="284"/>
      <c r="V568" s="285"/>
      <c r="W568" s="4" t="str">
        <f>IFERROR(VLOOKUP($X554&amp;"-"&amp;TEXT($A568,"mmm-aaaa"),Informes!$A:$P,COLUMN(Informes!K$1),FALSE), "")</f>
        <v/>
      </c>
      <c r="X568" s="34" t="str">
        <f>IFERROR(VLOOKUP($X554&amp;"-"&amp;TEXT($A568,"mmm-aaaa"),Informes!$A:$P,COLUMN(Informes!C$1),FALSE), "")</f>
        <v/>
      </c>
    </row>
    <row r="569" spans="1:24" ht="16.5" customHeight="1" x14ac:dyDescent="0.2">
      <c r="A569" s="34">
        <f t="shared" si="111"/>
        <v>45413</v>
      </c>
      <c r="B569" s="243" t="str">
        <f t="shared" si="108"/>
        <v>Mayo</v>
      </c>
      <c r="C569" s="244"/>
      <c r="D569" s="244" t="str">
        <f t="shared" si="109"/>
        <v>Enero</v>
      </c>
      <c r="E569" s="244"/>
      <c r="F569" s="281" t="str">
        <f>IFERROR(IF(VLOOKUP($X554&amp;"-"&amp;TEXT($A569,"mmm-aaaa"),Informes!$A:$P,COLUMN(Informes!H$1),FALSE),"þ","¨"),"¨")</f>
        <v>¨</v>
      </c>
      <c r="G569" s="281"/>
      <c r="H569" s="281"/>
      <c r="I569" s="248" t="str">
        <f>IFERROR(IF(ISBLANK(
VLOOKUP($X554&amp;"-"&amp;TEXT($A569,"mmm-aaaa"),Informes!$A:$P,COLUMN(Informes!I$1),FALSE)), "",
VLOOKUP($X554&amp;"-"&amp;TEXT($A569,"mmm-aaaa"),Informes!$A:$P,COLUMN(Informes!I$1),FALSE)), "")</f>
        <v/>
      </c>
      <c r="J569" s="248"/>
      <c r="K569" s="248"/>
      <c r="L569" s="173" t="str">
        <f t="shared" si="110"/>
        <v>¨</v>
      </c>
      <c r="M569" s="248" t="str">
        <f>IFERROR(IF(OR($X569=$L$7,$X569=$K$5,$X569=$O$5,$X569=$T$5),IF(ISBLANK(
VLOOKUP($X554&amp;"-"&amp;TEXT($A569,"mmm-aaaa"),Informes!$A:$P,COLUMN(Informes!J$1),FALSE)), "",
VLOOKUP($X554&amp;"-"&amp;TEXT($A569,"mmm-aaaa"),Informes!$A:$P,COLUMN(Informes!J$1),FALSE)), ""), "")</f>
        <v/>
      </c>
      <c r="N569" s="248"/>
      <c r="O569" s="248"/>
      <c r="P569" s="248"/>
      <c r="Q569" s="248"/>
      <c r="R569" s="284" t="str">
        <f t="shared" si="107"/>
        <v/>
      </c>
      <c r="S569" s="284"/>
      <c r="T569" s="284"/>
      <c r="U569" s="284"/>
      <c r="V569" s="285"/>
      <c r="W569" s="4" t="str">
        <f>IFERROR(VLOOKUP($X554&amp;"-"&amp;TEXT($A569,"mmm-aaaa"),Informes!$A:$P,COLUMN(Informes!K$1),FALSE), "")</f>
        <v/>
      </c>
      <c r="X569" s="34" t="str">
        <f>IFERROR(VLOOKUP($X554&amp;"-"&amp;TEXT($A569,"mmm-aaaa"),Informes!$A:$P,COLUMN(Informes!C$1),FALSE), "")</f>
        <v/>
      </c>
    </row>
    <row r="570" spans="1:24" ht="16.5" customHeight="1" x14ac:dyDescent="0.2">
      <c r="A570" s="34">
        <f t="shared" si="111"/>
        <v>45444</v>
      </c>
      <c r="B570" s="243" t="str">
        <f t="shared" si="108"/>
        <v>Junio</v>
      </c>
      <c r="C570" s="244"/>
      <c r="D570" s="244" t="str">
        <f t="shared" si="109"/>
        <v>Enero</v>
      </c>
      <c r="E570" s="244"/>
      <c r="F570" s="281" t="str">
        <f>IFERROR(IF(VLOOKUP($X554&amp;"-"&amp;TEXT($A570,"mmm-aaaa"),Informes!$A:$P,COLUMN(Informes!H$1),FALSE),"þ","¨"),"¨")</f>
        <v>¨</v>
      </c>
      <c r="G570" s="281"/>
      <c r="H570" s="281"/>
      <c r="I570" s="248" t="str">
        <f>IFERROR(IF(ISBLANK(
VLOOKUP($X554&amp;"-"&amp;TEXT($A570,"mmm-aaaa"),Informes!$A:$P,COLUMN(Informes!I$1),FALSE)), "",
VLOOKUP($X554&amp;"-"&amp;TEXT($A570,"mmm-aaaa"),Informes!$A:$P,COLUMN(Informes!I$1),FALSE)), "")</f>
        <v/>
      </c>
      <c r="J570" s="248"/>
      <c r="K570" s="248"/>
      <c r="L570" s="173" t="str">
        <f t="shared" si="110"/>
        <v>¨</v>
      </c>
      <c r="M570" s="248" t="str">
        <f>IFERROR(IF(OR($X570=$L$7,$X570=$K$5,$X570=$O$5,$X570=$T$5),IF(ISBLANK(
VLOOKUP($X554&amp;"-"&amp;TEXT($A570,"mmm-aaaa"),Informes!$A:$P,COLUMN(Informes!J$1),FALSE)), "",
VLOOKUP($X554&amp;"-"&amp;TEXT($A570,"mmm-aaaa"),Informes!$A:$P,COLUMN(Informes!J$1),FALSE)), ""), "")</f>
        <v/>
      </c>
      <c r="N570" s="248"/>
      <c r="O570" s="248"/>
      <c r="P570" s="248"/>
      <c r="Q570" s="248"/>
      <c r="R570" s="284" t="str">
        <f t="shared" si="107"/>
        <v/>
      </c>
      <c r="S570" s="284"/>
      <c r="T570" s="284"/>
      <c r="U570" s="284"/>
      <c r="V570" s="285"/>
      <c r="W570" s="4" t="str">
        <f>IFERROR(VLOOKUP($X554&amp;"-"&amp;TEXT($A570,"mmm-aaaa"),Informes!$A:$P,COLUMN(Informes!K$1),FALSE), "")</f>
        <v/>
      </c>
      <c r="X570" s="34" t="str">
        <f>IFERROR(VLOOKUP($X554&amp;"-"&amp;TEXT($A570,"mmm-aaaa"),Informes!$A:$P,COLUMN(Informes!C$1),FALSE), "")</f>
        <v/>
      </c>
    </row>
    <row r="571" spans="1:24" ht="16.5" customHeight="1" x14ac:dyDescent="0.2">
      <c r="A571" s="34">
        <f t="shared" si="111"/>
        <v>45474</v>
      </c>
      <c r="B571" s="243" t="str">
        <f t="shared" si="108"/>
        <v>Julio</v>
      </c>
      <c r="C571" s="244"/>
      <c r="D571" s="244" t="str">
        <f t="shared" si="109"/>
        <v>Enero</v>
      </c>
      <c r="E571" s="244"/>
      <c r="F571" s="281" t="str">
        <f>IFERROR(IF(VLOOKUP($X554&amp;"-"&amp;TEXT($A571,"mmm-aaaa"),Informes!$A:$P,COLUMN(Informes!H$1),FALSE),"þ","¨"),"¨")</f>
        <v>¨</v>
      </c>
      <c r="G571" s="281"/>
      <c r="H571" s="281"/>
      <c r="I571" s="248" t="str">
        <f>IFERROR(IF(ISBLANK(
VLOOKUP($X554&amp;"-"&amp;TEXT($A571,"mmm-aaaa"),Informes!$A:$P,COLUMN(Informes!I$1),FALSE)), "",
VLOOKUP($X554&amp;"-"&amp;TEXT($A571,"mmm-aaaa"),Informes!$A:$P,COLUMN(Informes!I$1),FALSE)), "")</f>
        <v/>
      </c>
      <c r="J571" s="248"/>
      <c r="K571" s="248"/>
      <c r="L571" s="173" t="str">
        <f t="shared" si="110"/>
        <v>¨</v>
      </c>
      <c r="M571" s="248" t="str">
        <f>IFERROR(IF(OR($X571=$L$7,$X571=$K$5,$X571=$O$5,$X571=$T$5),IF(ISBLANK(
VLOOKUP($X554&amp;"-"&amp;TEXT($A571,"mmm-aaaa"),Informes!$A:$P,COLUMN(Informes!J$1),FALSE)), "",
VLOOKUP($X554&amp;"-"&amp;TEXT($A571,"mmm-aaaa"),Informes!$A:$P,COLUMN(Informes!J$1),FALSE)), ""), "")</f>
        <v/>
      </c>
      <c r="N571" s="248"/>
      <c r="O571" s="248"/>
      <c r="P571" s="248"/>
      <c r="Q571" s="248"/>
      <c r="R571" s="284" t="str">
        <f t="shared" si="107"/>
        <v/>
      </c>
      <c r="S571" s="284"/>
      <c r="T571" s="284"/>
      <c r="U571" s="284"/>
      <c r="V571" s="285"/>
      <c r="W571" s="4" t="str">
        <f>IFERROR(VLOOKUP($X554&amp;"-"&amp;TEXT($A571,"mmm-aaaa"),Informes!$A:$P,COLUMN(Informes!K$1),FALSE), "")</f>
        <v/>
      </c>
      <c r="X571" s="34" t="str">
        <f>IFERROR(VLOOKUP($X554&amp;"-"&amp;TEXT($A571,"mmm-aaaa"),Informes!$A:$P,COLUMN(Informes!C$1),FALSE), "")</f>
        <v/>
      </c>
    </row>
    <row r="572" spans="1:24" ht="16.5" customHeight="1" thickBot="1" x14ac:dyDescent="0.25">
      <c r="A572" s="34">
        <f t="shared" si="111"/>
        <v>45505</v>
      </c>
      <c r="B572" s="264" t="str">
        <f t="shared" si="108"/>
        <v>Agosto</v>
      </c>
      <c r="C572" s="265"/>
      <c r="D572" s="265" t="str">
        <f t="shared" si="109"/>
        <v>Enero</v>
      </c>
      <c r="E572" s="265"/>
      <c r="F572" s="280" t="str">
        <f>IFERROR(IF(VLOOKUP($X554&amp;"-"&amp;TEXT($A572,"mmm-aaaa"),Informes!$A:$P,COLUMN(Informes!H$1),FALSE),"þ","¨"),"¨")</f>
        <v>¨</v>
      </c>
      <c r="G572" s="280"/>
      <c r="H572" s="280"/>
      <c r="I572" s="269" t="str">
        <f>IFERROR(IF(ISBLANK(
VLOOKUP($X554&amp;"-"&amp;TEXT($A572,"mmm-aaaa"),Informes!$A:$P,COLUMN(Informes!I$1),FALSE)), "",
VLOOKUP($X554&amp;"-"&amp;TEXT($A572,"mmm-aaaa"),Informes!$A:$P,COLUMN(Informes!I$1),FALSE)), "")</f>
        <v/>
      </c>
      <c r="J572" s="269"/>
      <c r="K572" s="269"/>
      <c r="L572" s="172" t="str">
        <f t="shared" si="110"/>
        <v>¨</v>
      </c>
      <c r="M572" s="269" t="str">
        <f>IFERROR(IF(OR($X572=$L$7,$X572=$K$5,$X572=$O$5,$X572=$T$5),IF(ISBLANK(
VLOOKUP($X554&amp;"-"&amp;TEXT($A572,"mmm-aaaa"),Informes!$A:$P,COLUMN(Informes!J$1),FALSE)), "",
VLOOKUP($X554&amp;"-"&amp;TEXT($A572,"mmm-aaaa"),Informes!$A:$P,COLUMN(Informes!J$1),FALSE)), ""), "")</f>
        <v/>
      </c>
      <c r="N572" s="269"/>
      <c r="O572" s="269"/>
      <c r="P572" s="269"/>
      <c r="Q572" s="269"/>
      <c r="R572" s="282" t="str">
        <f t="shared" si="107"/>
        <v/>
      </c>
      <c r="S572" s="282"/>
      <c r="T572" s="282"/>
      <c r="U572" s="282"/>
      <c r="V572" s="283"/>
      <c r="W572" s="4" t="str">
        <f>IFERROR(VLOOKUP($X554&amp;"-"&amp;TEXT($A572,"mmm-aaaa"),Informes!$A:$P,COLUMN(Informes!K$1),FALSE), "")</f>
        <v/>
      </c>
      <c r="X572" s="34" t="str">
        <f>IFERROR(VLOOKUP($X554&amp;"-"&amp;TEXT($A572,"mmm-aaaa"),Informes!$A:$P,COLUMN(Informes!C$1),FALSE), "")</f>
        <v/>
      </c>
    </row>
    <row r="573" spans="1:24" ht="16.5" customHeight="1" thickBot="1" x14ac:dyDescent="0.3">
      <c r="D573" s="124"/>
      <c r="E573" s="124"/>
      <c r="F573" s="129"/>
      <c r="G573" s="124" t="str">
        <f>IF(SUM(F561:F572)=0,"",SUM(F561:F572))</f>
        <v/>
      </c>
      <c r="H573" s="124"/>
      <c r="I573" s="124"/>
      <c r="J573" s="130"/>
      <c r="K573" s="124"/>
      <c r="L573" s="131" t="s">
        <v>107</v>
      </c>
      <c r="M573" s="272" t="str">
        <f>IF(SUM(M561:M572)=0,"",SUM(M561:M572))</f>
        <v/>
      </c>
      <c r="N573" s="273"/>
      <c r="O573" s="273"/>
      <c r="P573" s="273"/>
      <c r="Q573" s="274"/>
      <c r="R573" s="275"/>
      <c r="S573" s="276"/>
      <c r="T573" s="276"/>
      <c r="U573" s="276"/>
      <c r="V573" s="277"/>
      <c r="W573" s="4"/>
      <c r="X573" s="4"/>
    </row>
    <row r="574" spans="1:24" ht="16.5" customHeight="1" x14ac:dyDescent="0.2">
      <c r="W574" s="4"/>
      <c r="X574" s="4"/>
    </row>
    <row r="575" spans="1:24" ht="279.75" customHeight="1" x14ac:dyDescent="0.15">
      <c r="B575" s="11"/>
      <c r="C575" s="132" t="s">
        <v>136</v>
      </c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</row>
    <row r="576" spans="1:24" ht="24" customHeight="1" x14ac:dyDescent="0.2">
      <c r="A576" s="35"/>
      <c r="B576" s="256" t="s">
        <v>127</v>
      </c>
      <c r="C576" s="256"/>
      <c r="D576" s="256"/>
      <c r="E576" s="256"/>
      <c r="F576" s="256"/>
      <c r="G576" s="256"/>
      <c r="H576" s="256"/>
      <c r="I576" s="256"/>
      <c r="J576" s="256"/>
      <c r="K576" s="256"/>
      <c r="L576" s="256"/>
      <c r="M576" s="256"/>
      <c r="N576" s="256"/>
      <c r="O576" s="256"/>
      <c r="P576" s="256"/>
      <c r="Q576" s="256"/>
      <c r="R576" s="256"/>
      <c r="S576" s="256"/>
      <c r="T576" s="256"/>
      <c r="U576" s="256"/>
      <c r="V576" s="256"/>
      <c r="X576" s="2"/>
    </row>
    <row r="577" spans="1:24" ht="15" customHeight="1" x14ac:dyDescent="0.2">
      <c r="A577" s="35"/>
      <c r="B577" s="120" t="s">
        <v>128</v>
      </c>
      <c r="D577" s="123" t="e">
        <f>D554</f>
        <v>#REF!</v>
      </c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5"/>
      <c r="X577" s="154" t="e">
        <f>X554</f>
        <v>#REF!</v>
      </c>
    </row>
    <row r="578" spans="1:24" ht="17.25" x14ac:dyDescent="0.2">
      <c r="B578" s="120" t="s">
        <v>129</v>
      </c>
      <c r="D578" s="121"/>
      <c r="E578" s="121"/>
      <c r="F578" s="7"/>
      <c r="G578" s="7"/>
      <c r="H578" s="257" t="e">
        <f>H555</f>
        <v>#REF!</v>
      </c>
      <c r="I578" s="257"/>
      <c r="J578" s="257"/>
      <c r="K578" s="257"/>
      <c r="L578" s="257"/>
      <c r="M578" s="257"/>
      <c r="N578" s="257"/>
      <c r="O578" s="257"/>
      <c r="P578" s="127" t="e">
        <f>P555</f>
        <v>#REF!</v>
      </c>
      <c r="Q578" s="120" t="s">
        <v>75</v>
      </c>
      <c r="S578" s="12"/>
      <c r="T578" s="13"/>
      <c r="U578" s="127" t="e">
        <f>U555</f>
        <v>#REF!</v>
      </c>
      <c r="V578" s="120" t="s">
        <v>79</v>
      </c>
      <c r="W578" s="12"/>
      <c r="X578" s="6"/>
    </row>
    <row r="579" spans="1:24" ht="17.25" x14ac:dyDescent="0.2">
      <c r="B579" s="120" t="s">
        <v>130</v>
      </c>
      <c r="D579" s="122"/>
      <c r="E579" s="122"/>
      <c r="F579" s="7"/>
      <c r="G579" s="258" t="e">
        <f>G556</f>
        <v>#REF!</v>
      </c>
      <c r="H579" s="258"/>
      <c r="I579" s="258"/>
      <c r="J579" s="258"/>
      <c r="K579" s="258"/>
      <c r="L579" s="258"/>
      <c r="M579" s="258"/>
      <c r="N579" s="258"/>
      <c r="O579" s="258"/>
      <c r="P579" s="128" t="s">
        <v>137</v>
      </c>
      <c r="Q579" s="120" t="s">
        <v>131</v>
      </c>
      <c r="S579" s="12"/>
      <c r="T579" s="12"/>
      <c r="U579" s="128" t="s">
        <v>138</v>
      </c>
      <c r="V579" s="120" t="s">
        <v>61</v>
      </c>
      <c r="W579" s="12"/>
      <c r="X579" s="6"/>
    </row>
    <row r="580" spans="1:24" ht="28.5" customHeight="1" x14ac:dyDescent="0.2">
      <c r="B580" s="127" t="e">
        <f>B557</f>
        <v>#REF!</v>
      </c>
      <c r="C580" s="125" t="s">
        <v>76</v>
      </c>
      <c r="D580" s="127" t="e">
        <f>D557</f>
        <v>#REF!</v>
      </c>
      <c r="E580" s="125" t="s">
        <v>81</v>
      </c>
      <c r="F580" s="7"/>
      <c r="G580" s="7"/>
      <c r="H580" s="5"/>
      <c r="I580" s="10"/>
      <c r="J580" s="127" t="e">
        <f>J557</f>
        <v>#REF!</v>
      </c>
      <c r="K580" s="125" t="s">
        <v>77</v>
      </c>
      <c r="L580" s="5"/>
      <c r="M580" s="5"/>
      <c r="N580" s="127" t="e">
        <f>N557</f>
        <v>#REF!</v>
      </c>
      <c r="O580" s="125" t="s">
        <v>132</v>
      </c>
      <c r="P580" s="126"/>
      <c r="Q580" s="126"/>
      <c r="R580" s="9"/>
      <c r="S580" s="127" t="e">
        <f>S557</f>
        <v>#REF!</v>
      </c>
      <c r="T580" s="259" t="s">
        <v>133</v>
      </c>
      <c r="U580" s="259"/>
      <c r="V580" s="259"/>
      <c r="W580" s="13"/>
      <c r="X580" s="6"/>
    </row>
    <row r="581" spans="1:24" ht="4.5" customHeight="1" thickBot="1" x14ac:dyDescent="0.25">
      <c r="B581" s="8"/>
      <c r="C581" s="7"/>
      <c r="D581" s="8"/>
      <c r="E581" s="7"/>
      <c r="F581" s="7"/>
      <c r="G581" s="7"/>
      <c r="H581" s="5"/>
      <c r="I581" s="10"/>
      <c r="J581" s="8"/>
      <c r="K581" s="5"/>
      <c r="L581" s="5"/>
      <c r="M581" s="5"/>
      <c r="N581" s="7"/>
      <c r="O581" s="5"/>
      <c r="P581" s="8"/>
      <c r="Q581" s="8"/>
      <c r="R581" s="9"/>
      <c r="S581" s="9"/>
      <c r="T581" s="7"/>
      <c r="U581" s="8"/>
      <c r="V581" s="9"/>
      <c r="W581" s="9"/>
      <c r="X581" s="6"/>
    </row>
    <row r="582" spans="1:24" ht="27" customHeight="1" x14ac:dyDescent="0.25">
      <c r="B582" s="260" t="s">
        <v>17</v>
      </c>
      <c r="C582" s="261"/>
      <c r="D582" s="261"/>
      <c r="E582" s="261"/>
      <c r="F582" s="262" t="s">
        <v>134</v>
      </c>
      <c r="G582" s="262"/>
      <c r="H582" s="262"/>
      <c r="I582" s="262" t="s">
        <v>12</v>
      </c>
      <c r="J582" s="262"/>
      <c r="K582" s="262"/>
      <c r="L582" s="262" t="s">
        <v>105</v>
      </c>
      <c r="M582" s="236" t="s">
        <v>135</v>
      </c>
      <c r="N582" s="236"/>
      <c r="O582" s="236"/>
      <c r="P582" s="236"/>
      <c r="Q582" s="236"/>
      <c r="R582" s="236" t="s">
        <v>101</v>
      </c>
      <c r="S582" s="236"/>
      <c r="T582" s="236"/>
      <c r="U582" s="236"/>
      <c r="V582" s="237"/>
      <c r="W582" s="14"/>
      <c r="X582" s="3"/>
    </row>
    <row r="583" spans="1:24" ht="27.75" customHeight="1" x14ac:dyDescent="0.2">
      <c r="B583" s="240">
        <f>EDATE(B560,12)</f>
        <v>45658</v>
      </c>
      <c r="C583" s="241"/>
      <c r="D583" s="241"/>
      <c r="E583" s="242"/>
      <c r="F583" s="263"/>
      <c r="G583" s="263"/>
      <c r="H583" s="263"/>
      <c r="I583" s="263"/>
      <c r="J583" s="263"/>
      <c r="K583" s="263"/>
      <c r="L583" s="263"/>
      <c r="M583" s="238"/>
      <c r="N583" s="238"/>
      <c r="O583" s="238"/>
      <c r="P583" s="238"/>
      <c r="Q583" s="238"/>
      <c r="R583" s="238"/>
      <c r="S583" s="238"/>
      <c r="T583" s="238"/>
      <c r="U583" s="238"/>
      <c r="V583" s="239"/>
      <c r="W583" s="14"/>
      <c r="X583" s="3"/>
    </row>
    <row r="584" spans="1:24" ht="16.5" customHeight="1" x14ac:dyDescent="0.2">
      <c r="A584" s="34">
        <f>EDATE(B583,-4)</f>
        <v>45536</v>
      </c>
      <c r="B584" s="243" t="str">
        <f>PROPER(TEXT(A584, "mmmm"))</f>
        <v>Septiembre</v>
      </c>
      <c r="C584" s="244"/>
      <c r="D584" s="244"/>
      <c r="E584" s="244"/>
      <c r="F584" s="281" t="str">
        <f>IFERROR(IF(VLOOKUP($X554&amp;"-"&amp;TEXT($A584,"mmm-aaaa"),Informes!$A:$P,COLUMN(Informes!H$1),FALSE),"þ","¨"),"¨")</f>
        <v>¨</v>
      </c>
      <c r="G584" s="281"/>
      <c r="H584" s="281"/>
      <c r="I584" s="248" t="str">
        <f>IFERROR(IF(ISBLANK(
VLOOKUP($X577&amp;"-"&amp;TEXT($A584,"mmm-aaaa"),Informes!$A:$P,COLUMN(Informes!I$1),FALSE)), "",
VLOOKUP($X577&amp;"-"&amp;TEXT($A584,"mmm-aaaa"),Informes!$A:$P,COLUMN(Informes!I$1),FALSE)), "")</f>
        <v/>
      </c>
      <c r="J584" s="248"/>
      <c r="K584" s="248"/>
      <c r="L584" s="173" t="str">
        <f>IFERROR(IF($X584=$L$7,"þ","¨"),"¨")</f>
        <v>¨</v>
      </c>
      <c r="M584" s="248" t="str">
        <f>IFERROR(IF(OR($X584=$L$7,$X584=$K$5,$X584=$O$5,$X584=$T$5),IF(ISBLANK(
VLOOKUP($X554&amp;"-"&amp;TEXT($A584,"mmm-aaaa"),Informes!$A:$P,COLUMN(Informes!J$1),FALSE)), "",
VLOOKUP($X554&amp;"-"&amp;TEXT($A584,"mmm-aaaa"),Informes!$A:$P,COLUMN(Informes!J$1),FALSE)), ""), "")</f>
        <v/>
      </c>
      <c r="N584" s="248"/>
      <c r="O584" s="248"/>
      <c r="P584" s="248"/>
      <c r="Q584" s="248"/>
      <c r="R584" s="284" t="str">
        <f t="shared" ref="R584:R595" si="112">IF(W584=0, "", W584)</f>
        <v/>
      </c>
      <c r="S584" s="284"/>
      <c r="T584" s="284"/>
      <c r="U584" s="284"/>
      <c r="V584" s="285"/>
      <c r="W584" s="4" t="str">
        <f>IFERROR(VLOOKUP($X577&amp;"-"&amp;TEXT($A584,"mmm-aaaa"),Informes!$A:$P,COLUMN(Informes!K$1),FALSE), "")</f>
        <v/>
      </c>
      <c r="X584" s="34" t="str">
        <f>IFERROR(VLOOKUP($X554&amp;"-"&amp;TEXT($A584,"mmm-aaaa"),Informes!$A:$P,COLUMN(Informes!C$1),FALSE), "")</f>
        <v/>
      </c>
    </row>
    <row r="585" spans="1:24" ht="16.5" customHeight="1" x14ac:dyDescent="0.2">
      <c r="A585" s="34">
        <f>EDATE(A584,1)</f>
        <v>45566</v>
      </c>
      <c r="B585" s="243" t="str">
        <f t="shared" ref="B585:B595" si="113">PROPER(TEXT(A585, "mmmm"))</f>
        <v>Octubre</v>
      </c>
      <c r="C585" s="244"/>
      <c r="D585" s="244"/>
      <c r="E585" s="244"/>
      <c r="F585" s="281" t="str">
        <f>IFERROR(IF(VLOOKUP($X554&amp;"-"&amp;TEXT($A585,"mmm-aaaa"),Informes!$A:$P,COLUMN(Informes!H$1),FALSE),"þ","¨"),"¨")</f>
        <v>¨</v>
      </c>
      <c r="G585" s="281"/>
      <c r="H585" s="281"/>
      <c r="I585" s="248" t="str">
        <f>IFERROR(IF(ISBLANK(
VLOOKUP($X577&amp;"-"&amp;TEXT($A585,"mmm-aaaa"),Informes!$A:$P,COLUMN(Informes!I$1),FALSE)), "",
VLOOKUP($X577&amp;"-"&amp;TEXT($A585,"mmm-aaaa"),Informes!$A:$P,COLUMN(Informes!I$1),FALSE)), "")</f>
        <v/>
      </c>
      <c r="J585" s="248"/>
      <c r="K585" s="248"/>
      <c r="L585" s="173" t="str">
        <f t="shared" ref="L585:L595" si="114">IFERROR(IF($X585=$L$7,"þ","¨"),"¨")</f>
        <v>¨</v>
      </c>
      <c r="M585" s="248" t="str">
        <f>IFERROR(IF(OR($X585=$L$7,$X585=$K$5,$X585=$O$5,$X585=$T$5),IF(ISBLANK(
VLOOKUP($X554&amp;"-"&amp;TEXT($A585,"mmm-aaaa"),Informes!$A:$P,COLUMN(Informes!J$1),FALSE)), "",
VLOOKUP($X554&amp;"-"&amp;TEXT($A585,"mmm-aaaa"),Informes!$A:$P,COLUMN(Informes!J$1),FALSE)), ""), "")</f>
        <v/>
      </c>
      <c r="N585" s="248"/>
      <c r="O585" s="248"/>
      <c r="P585" s="248"/>
      <c r="Q585" s="248"/>
      <c r="R585" s="284" t="str">
        <f t="shared" si="112"/>
        <v/>
      </c>
      <c r="S585" s="284"/>
      <c r="T585" s="284"/>
      <c r="U585" s="284"/>
      <c r="V585" s="285"/>
      <c r="W585" s="4" t="str">
        <f>IFERROR(VLOOKUP($X577&amp;"-"&amp;TEXT($A585,"mmm-aaaa"),Informes!$A:$P,COLUMN(Informes!K$1),FALSE), "")</f>
        <v/>
      </c>
      <c r="X585" s="34" t="str">
        <f>IFERROR(VLOOKUP($X554&amp;"-"&amp;TEXT($A585,"mmm-aaaa"),Informes!$A:$P,COLUMN(Informes!C$1),FALSE), "")</f>
        <v/>
      </c>
    </row>
    <row r="586" spans="1:24" ht="16.5" customHeight="1" x14ac:dyDescent="0.2">
      <c r="A586" s="34">
        <f t="shared" ref="A586:A595" si="115">EDATE(A585,1)</f>
        <v>45597</v>
      </c>
      <c r="B586" s="243" t="str">
        <f t="shared" si="113"/>
        <v>Noviembre</v>
      </c>
      <c r="C586" s="244"/>
      <c r="D586" s="244"/>
      <c r="E586" s="244"/>
      <c r="F586" s="281" t="str">
        <f>IFERROR(IF(VLOOKUP($X554&amp;"-"&amp;TEXT($A586,"mmm-aaaa"),Informes!$A:$P,COLUMN(Informes!H$1),FALSE),"þ","¨"),"¨")</f>
        <v>¨</v>
      </c>
      <c r="G586" s="281"/>
      <c r="H586" s="281"/>
      <c r="I586" s="248" t="str">
        <f>IFERROR(IF(ISBLANK(
VLOOKUP($X577&amp;"-"&amp;TEXT($A586,"mmm-aaaa"),Informes!$A:$P,COLUMN(Informes!I$1),FALSE)), "",
VLOOKUP($X577&amp;"-"&amp;TEXT($A586,"mmm-aaaa"),Informes!$A:$P,COLUMN(Informes!I$1),FALSE)), "")</f>
        <v/>
      </c>
      <c r="J586" s="248"/>
      <c r="K586" s="248"/>
      <c r="L586" s="173" t="str">
        <f t="shared" si="114"/>
        <v>¨</v>
      </c>
      <c r="M586" s="248" t="str">
        <f>IFERROR(IF(OR($X586=$L$7,$X586=$K$5,$X586=$O$5,$X586=$T$5),IF(ISBLANK(
VLOOKUP($X554&amp;"-"&amp;TEXT($A586,"mmm-aaaa"),Informes!$A:$P,COLUMN(Informes!J$1),FALSE)), "",
VLOOKUP($X554&amp;"-"&amp;TEXT($A586,"mmm-aaaa"),Informes!$A:$P,COLUMN(Informes!J$1),FALSE)), ""), "")</f>
        <v/>
      </c>
      <c r="N586" s="248"/>
      <c r="O586" s="248"/>
      <c r="P586" s="248"/>
      <c r="Q586" s="248"/>
      <c r="R586" s="284" t="str">
        <f t="shared" si="112"/>
        <v/>
      </c>
      <c r="S586" s="284"/>
      <c r="T586" s="284"/>
      <c r="U586" s="284"/>
      <c r="V586" s="285"/>
      <c r="W586" s="4" t="str">
        <f>IFERROR(VLOOKUP($X577&amp;"-"&amp;TEXT($A586,"mmm-aaaa"),Informes!$A:$P,COLUMN(Informes!K$1),FALSE), "")</f>
        <v/>
      </c>
      <c r="X586" s="34" t="str">
        <f>IFERROR(VLOOKUP($X554&amp;"-"&amp;TEXT($A586,"mmm-aaaa"),Informes!$A:$P,COLUMN(Informes!C$1),FALSE), "")</f>
        <v/>
      </c>
    </row>
    <row r="587" spans="1:24" ht="16.5" customHeight="1" x14ac:dyDescent="0.2">
      <c r="A587" s="34">
        <f t="shared" si="115"/>
        <v>45627</v>
      </c>
      <c r="B587" s="243" t="str">
        <f t="shared" si="113"/>
        <v>Diciembre</v>
      </c>
      <c r="C587" s="244"/>
      <c r="D587" s="244"/>
      <c r="E587" s="244"/>
      <c r="F587" s="281" t="str">
        <f>IFERROR(IF(VLOOKUP($X554&amp;"-"&amp;TEXT($A587,"mmm-aaaa"),Informes!$A:$P,COLUMN(Informes!H$1),FALSE),"þ","¨"),"¨")</f>
        <v>¨</v>
      </c>
      <c r="G587" s="281"/>
      <c r="H587" s="281"/>
      <c r="I587" s="248" t="str">
        <f>IFERROR(IF(ISBLANK(
VLOOKUP($X577&amp;"-"&amp;TEXT($A587,"mmm-aaaa"),Informes!$A:$P,COLUMN(Informes!I$1),FALSE)), "",
VLOOKUP($X577&amp;"-"&amp;TEXT($A587,"mmm-aaaa"),Informes!$A:$P,COLUMN(Informes!I$1),FALSE)), "")</f>
        <v/>
      </c>
      <c r="J587" s="248"/>
      <c r="K587" s="248"/>
      <c r="L587" s="173" t="str">
        <f t="shared" si="114"/>
        <v>¨</v>
      </c>
      <c r="M587" s="248" t="str">
        <f>IFERROR(IF(OR($X587=$L$7,$X587=$K$5,$X587=$O$5,$X587=$T$5),IF(ISBLANK(
VLOOKUP($X554&amp;"-"&amp;TEXT($A587,"mmm-aaaa"),Informes!$A:$P,COLUMN(Informes!J$1),FALSE)), "",
VLOOKUP($X554&amp;"-"&amp;TEXT($A587,"mmm-aaaa"),Informes!$A:$P,COLUMN(Informes!J$1),FALSE)), ""), "")</f>
        <v/>
      </c>
      <c r="N587" s="248"/>
      <c r="O587" s="248"/>
      <c r="P587" s="248"/>
      <c r="Q587" s="248"/>
      <c r="R587" s="284" t="str">
        <f t="shared" si="112"/>
        <v/>
      </c>
      <c r="S587" s="284"/>
      <c r="T587" s="284"/>
      <c r="U587" s="284"/>
      <c r="V587" s="285"/>
      <c r="W587" s="4" t="str">
        <f>IFERROR(VLOOKUP($X577&amp;"-"&amp;TEXT($A587,"mmm-aaaa"),Informes!$A:$P,COLUMN(Informes!K$1),FALSE), "")</f>
        <v/>
      </c>
      <c r="X587" s="34" t="str">
        <f>IFERROR(VLOOKUP($X554&amp;"-"&amp;TEXT($A587,"mmm-aaaa"),Informes!$A:$P,COLUMN(Informes!C$1),FALSE), "")</f>
        <v/>
      </c>
    </row>
    <row r="588" spans="1:24" ht="16.5" customHeight="1" x14ac:dyDescent="0.2">
      <c r="A588" s="34">
        <f t="shared" si="115"/>
        <v>45658</v>
      </c>
      <c r="B588" s="243" t="str">
        <f t="shared" si="113"/>
        <v>Enero</v>
      </c>
      <c r="C588" s="244"/>
      <c r="D588" s="244"/>
      <c r="E588" s="244"/>
      <c r="F588" s="281" t="str">
        <f>IFERROR(IF(VLOOKUP($X554&amp;"-"&amp;TEXT($A588,"mmm-aaaa"),Informes!$A:$P,COLUMN(Informes!H$1),FALSE),"þ","¨"),"¨")</f>
        <v>¨</v>
      </c>
      <c r="G588" s="281"/>
      <c r="H588" s="281"/>
      <c r="I588" s="248" t="str">
        <f>IFERROR(IF(ISBLANK(
VLOOKUP($X577&amp;"-"&amp;TEXT($A588,"mmm-aaaa"),Informes!$A:$P,COLUMN(Informes!I$1),FALSE)), "",
VLOOKUP($X577&amp;"-"&amp;TEXT($A588,"mmm-aaaa"),Informes!$A:$P,COLUMN(Informes!I$1),FALSE)), "")</f>
        <v/>
      </c>
      <c r="J588" s="248"/>
      <c r="K588" s="248"/>
      <c r="L588" s="173" t="str">
        <f t="shared" si="114"/>
        <v>¨</v>
      </c>
      <c r="M588" s="248" t="str">
        <f>IFERROR(IF(OR($X588=$L$7,$X588=$K$5,$X588=$O$5,$X588=$T$5),IF(ISBLANK(
VLOOKUP($X554&amp;"-"&amp;TEXT($A588,"mmm-aaaa"),Informes!$A:$P,COLUMN(Informes!J$1),FALSE)), "",
VLOOKUP($X554&amp;"-"&amp;TEXT($A588,"mmm-aaaa"),Informes!$A:$P,COLUMN(Informes!J$1),FALSE)), ""), "")</f>
        <v/>
      </c>
      <c r="N588" s="248"/>
      <c r="O588" s="248"/>
      <c r="P588" s="248"/>
      <c r="Q588" s="248"/>
      <c r="R588" s="284" t="str">
        <f t="shared" si="112"/>
        <v/>
      </c>
      <c r="S588" s="284"/>
      <c r="T588" s="284"/>
      <c r="U588" s="284"/>
      <c r="V588" s="285"/>
      <c r="W588" s="4" t="str">
        <f>IFERROR(VLOOKUP($X577&amp;"-"&amp;TEXT($A588,"mmm-aaaa"),Informes!$A:$P,COLUMN(Informes!K$1),FALSE), "")</f>
        <v/>
      </c>
      <c r="X588" s="34" t="str">
        <f>IFERROR(VLOOKUP($X554&amp;"-"&amp;TEXT($A588,"mmm-aaaa"),Informes!$A:$P,COLUMN(Informes!C$1),FALSE), "")</f>
        <v/>
      </c>
    </row>
    <row r="589" spans="1:24" ht="16.5" customHeight="1" x14ac:dyDescent="0.2">
      <c r="A589" s="34">
        <f t="shared" si="115"/>
        <v>45689</v>
      </c>
      <c r="B589" s="243" t="str">
        <f t="shared" si="113"/>
        <v>Febrero</v>
      </c>
      <c r="C589" s="244"/>
      <c r="D589" s="244"/>
      <c r="E589" s="244"/>
      <c r="F589" s="281" t="str">
        <f>IFERROR(IF(VLOOKUP($X554&amp;"-"&amp;TEXT($A589,"mmm-aaaa"),Informes!$A:$P,COLUMN(Informes!H$1),FALSE),"þ","¨"),"¨")</f>
        <v>¨</v>
      </c>
      <c r="G589" s="281"/>
      <c r="H589" s="281"/>
      <c r="I589" s="248" t="str">
        <f>IFERROR(IF(ISBLANK(
VLOOKUP($X577&amp;"-"&amp;TEXT($A589,"mmm-aaaa"),Informes!$A:$P,COLUMN(Informes!I$1),FALSE)), "",
VLOOKUP($X577&amp;"-"&amp;TEXT($A589,"mmm-aaaa"),Informes!$A:$P,COLUMN(Informes!I$1),FALSE)), "")</f>
        <v/>
      </c>
      <c r="J589" s="248"/>
      <c r="K589" s="248"/>
      <c r="L589" s="173" t="str">
        <f t="shared" si="114"/>
        <v>¨</v>
      </c>
      <c r="M589" s="248" t="str">
        <f>IFERROR(IF(OR($X589=$L$7,$X589=$K$5,$X589=$O$5,$X589=$T$5),IF(ISBLANK(
VLOOKUP($X554&amp;"-"&amp;TEXT($A589,"mmm-aaaa"),Informes!$A:$P,COLUMN(Informes!J$1),FALSE)), "",
VLOOKUP($X554&amp;"-"&amp;TEXT($A589,"mmm-aaaa"),Informes!$A:$P,COLUMN(Informes!J$1),FALSE)), ""), "")</f>
        <v/>
      </c>
      <c r="N589" s="248"/>
      <c r="O589" s="248"/>
      <c r="P589" s="248"/>
      <c r="Q589" s="248"/>
      <c r="R589" s="284" t="str">
        <f t="shared" si="112"/>
        <v/>
      </c>
      <c r="S589" s="284"/>
      <c r="T589" s="284"/>
      <c r="U589" s="284"/>
      <c r="V589" s="285"/>
      <c r="W589" s="4" t="str">
        <f>IFERROR(VLOOKUP($X577&amp;"-"&amp;TEXT($A589,"mmm-aaaa"),Informes!$A:$P,COLUMN(Informes!K$1),FALSE), "")</f>
        <v/>
      </c>
      <c r="X589" s="34" t="str">
        <f>IFERROR(VLOOKUP($X554&amp;"-"&amp;TEXT($A589,"mmm-aaaa"),Informes!$A:$P,COLUMN(Informes!C$1),FALSE), "")</f>
        <v/>
      </c>
    </row>
    <row r="590" spans="1:24" ht="16.5" customHeight="1" x14ac:dyDescent="0.2">
      <c r="A590" s="34">
        <f t="shared" si="115"/>
        <v>45717</v>
      </c>
      <c r="B590" s="243" t="str">
        <f t="shared" si="113"/>
        <v>Marzo</v>
      </c>
      <c r="C590" s="244"/>
      <c r="D590" s="244"/>
      <c r="E590" s="244"/>
      <c r="F590" s="281" t="str">
        <f>IFERROR(IF(VLOOKUP($X554&amp;"-"&amp;TEXT($A590,"mmm-aaaa"),Informes!$A:$P,COLUMN(Informes!H$1),FALSE),"þ","¨"),"¨")</f>
        <v>¨</v>
      </c>
      <c r="G590" s="281"/>
      <c r="H590" s="281"/>
      <c r="I590" s="248" t="str">
        <f>IFERROR(IF(ISBLANK(
VLOOKUP($X577&amp;"-"&amp;TEXT($A590,"mmm-aaaa"),Informes!$A:$P,COLUMN(Informes!I$1),FALSE)), "",
VLOOKUP($X577&amp;"-"&amp;TEXT($A590,"mmm-aaaa"),Informes!$A:$P,COLUMN(Informes!I$1),FALSE)), "")</f>
        <v/>
      </c>
      <c r="J590" s="248"/>
      <c r="K590" s="248"/>
      <c r="L590" s="173" t="str">
        <f t="shared" si="114"/>
        <v>¨</v>
      </c>
      <c r="M590" s="248" t="str">
        <f>IFERROR(IF(OR($X590=$L$7,$X590=$K$5,$X590=$O$5,$X590=$T$5),IF(ISBLANK(
VLOOKUP($X554&amp;"-"&amp;TEXT($A590,"mmm-aaaa"),Informes!$A:$P,COLUMN(Informes!J$1),FALSE)), "",
VLOOKUP($X554&amp;"-"&amp;TEXT($A590,"mmm-aaaa"),Informes!$A:$P,COLUMN(Informes!J$1),FALSE)), ""), "")</f>
        <v/>
      </c>
      <c r="N590" s="248"/>
      <c r="O590" s="248"/>
      <c r="P590" s="248"/>
      <c r="Q590" s="248"/>
      <c r="R590" s="284" t="str">
        <f t="shared" si="112"/>
        <v/>
      </c>
      <c r="S590" s="284"/>
      <c r="T590" s="284"/>
      <c r="U590" s="284"/>
      <c r="V590" s="285"/>
      <c r="W590" s="4" t="str">
        <f>IFERROR(VLOOKUP($X577&amp;"-"&amp;TEXT($A590,"mmm-aaaa"),Informes!$A:$P,COLUMN(Informes!K$1),FALSE), "")</f>
        <v/>
      </c>
      <c r="X590" s="34" t="str">
        <f>IFERROR(VLOOKUP($X554&amp;"-"&amp;TEXT($A590,"mmm-aaaa"),Informes!$A:$P,COLUMN(Informes!C$1),FALSE), "")</f>
        <v/>
      </c>
    </row>
    <row r="591" spans="1:24" ht="16.5" customHeight="1" x14ac:dyDescent="0.2">
      <c r="A591" s="34">
        <f t="shared" si="115"/>
        <v>45748</v>
      </c>
      <c r="B591" s="243" t="str">
        <f t="shared" si="113"/>
        <v>Abril</v>
      </c>
      <c r="C591" s="244"/>
      <c r="D591" s="244"/>
      <c r="E591" s="244"/>
      <c r="F591" s="281" t="str">
        <f>IFERROR(IF(VLOOKUP($X554&amp;"-"&amp;TEXT($A591,"mmm-aaaa"),Informes!$A:$P,COLUMN(Informes!H$1),FALSE),"þ","¨"),"¨")</f>
        <v>¨</v>
      </c>
      <c r="G591" s="281"/>
      <c r="H591" s="281"/>
      <c r="I591" s="248" t="str">
        <f>IFERROR(IF(ISBLANK(
VLOOKUP($X577&amp;"-"&amp;TEXT($A591,"mmm-aaaa"),Informes!$A:$P,COLUMN(Informes!I$1),FALSE)), "",
VLOOKUP($X577&amp;"-"&amp;TEXT($A591,"mmm-aaaa"),Informes!$A:$P,COLUMN(Informes!I$1),FALSE)), "")</f>
        <v/>
      </c>
      <c r="J591" s="248"/>
      <c r="K591" s="248"/>
      <c r="L591" s="173" t="str">
        <f t="shared" si="114"/>
        <v>¨</v>
      </c>
      <c r="M591" s="248" t="str">
        <f>IFERROR(IF(OR($X591=$L$7,$X591=$K$5,$X591=$O$5,$X591=$T$5),IF(ISBLANK(
VLOOKUP($X554&amp;"-"&amp;TEXT($A591,"mmm-aaaa"),Informes!$A:$P,COLUMN(Informes!J$1),FALSE)), "",
VLOOKUP($X554&amp;"-"&amp;TEXT($A591,"mmm-aaaa"),Informes!$A:$P,COLUMN(Informes!J$1),FALSE)), ""), "")</f>
        <v/>
      </c>
      <c r="N591" s="248"/>
      <c r="O591" s="248"/>
      <c r="P591" s="248"/>
      <c r="Q591" s="248"/>
      <c r="R591" s="284" t="str">
        <f t="shared" si="112"/>
        <v/>
      </c>
      <c r="S591" s="284"/>
      <c r="T591" s="284"/>
      <c r="U591" s="284"/>
      <c r="V591" s="285"/>
      <c r="W591" s="4" t="str">
        <f>IFERROR(VLOOKUP($X577&amp;"-"&amp;TEXT($A591,"mmm-aaaa"),Informes!$A:$P,COLUMN(Informes!K$1),FALSE), "")</f>
        <v/>
      </c>
      <c r="X591" s="34" t="str">
        <f>IFERROR(VLOOKUP($X554&amp;"-"&amp;TEXT($A591,"mmm-aaaa"),Informes!$A:$P,COLUMN(Informes!C$1),FALSE), "")</f>
        <v/>
      </c>
    </row>
    <row r="592" spans="1:24" ht="16.5" customHeight="1" x14ac:dyDescent="0.2">
      <c r="A592" s="34">
        <f t="shared" si="115"/>
        <v>45778</v>
      </c>
      <c r="B592" s="243" t="str">
        <f t="shared" si="113"/>
        <v>Mayo</v>
      </c>
      <c r="C592" s="244"/>
      <c r="D592" s="244"/>
      <c r="E592" s="244"/>
      <c r="F592" s="281" t="str">
        <f>IFERROR(IF(VLOOKUP($X554&amp;"-"&amp;TEXT($A592,"mmm-aaaa"),Informes!$A:$P,COLUMN(Informes!H$1),FALSE),"þ","¨"),"¨")</f>
        <v>¨</v>
      </c>
      <c r="G592" s="281"/>
      <c r="H592" s="281"/>
      <c r="I592" s="248" t="str">
        <f>IFERROR(IF(ISBLANK(
VLOOKUP($X577&amp;"-"&amp;TEXT($A592,"mmm-aaaa"),Informes!$A:$P,COLUMN(Informes!I$1),FALSE)), "",
VLOOKUP($X577&amp;"-"&amp;TEXT($A592,"mmm-aaaa"),Informes!$A:$P,COLUMN(Informes!I$1),FALSE)), "")</f>
        <v/>
      </c>
      <c r="J592" s="248"/>
      <c r="K592" s="248"/>
      <c r="L592" s="173" t="str">
        <f t="shared" si="114"/>
        <v>¨</v>
      </c>
      <c r="M592" s="248" t="str">
        <f>IFERROR(IF(OR($X592=$L$7,$X592=$K$5,$X592=$O$5,$X592=$T$5),IF(ISBLANK(
VLOOKUP($X554&amp;"-"&amp;TEXT($A592,"mmm-aaaa"),Informes!$A:$P,COLUMN(Informes!J$1),FALSE)), "",
VLOOKUP($X554&amp;"-"&amp;TEXT($A592,"mmm-aaaa"),Informes!$A:$P,COLUMN(Informes!J$1),FALSE)), ""), "")</f>
        <v/>
      </c>
      <c r="N592" s="248"/>
      <c r="O592" s="248"/>
      <c r="P592" s="248"/>
      <c r="Q592" s="248"/>
      <c r="R592" s="284" t="str">
        <f t="shared" si="112"/>
        <v/>
      </c>
      <c r="S592" s="284"/>
      <c r="T592" s="284"/>
      <c r="U592" s="284"/>
      <c r="V592" s="285"/>
      <c r="W592" s="4" t="str">
        <f>IFERROR(VLOOKUP($X577&amp;"-"&amp;TEXT($A592,"mmm-aaaa"),Informes!$A:$P,COLUMN(Informes!K$1),FALSE), "")</f>
        <v/>
      </c>
      <c r="X592" s="34" t="str">
        <f>IFERROR(VLOOKUP($X554&amp;"-"&amp;TEXT($A592,"mmm-aaaa"),Informes!$A:$P,COLUMN(Informes!C$1),FALSE), "")</f>
        <v/>
      </c>
    </row>
    <row r="593" spans="1:24" ht="16.5" customHeight="1" x14ac:dyDescent="0.2">
      <c r="A593" s="34">
        <f t="shared" si="115"/>
        <v>45809</v>
      </c>
      <c r="B593" s="243" t="str">
        <f t="shared" si="113"/>
        <v>Junio</v>
      </c>
      <c r="C593" s="244"/>
      <c r="D593" s="244"/>
      <c r="E593" s="244"/>
      <c r="F593" s="281" t="str">
        <f>IFERROR(IF(VLOOKUP($X554&amp;"-"&amp;TEXT($A593,"mmm-aaaa"),Informes!$A:$P,COLUMN(Informes!H$1),FALSE),"þ","¨"),"¨")</f>
        <v>¨</v>
      </c>
      <c r="G593" s="281"/>
      <c r="H593" s="281"/>
      <c r="I593" s="248" t="str">
        <f>IFERROR(IF(ISBLANK(
VLOOKUP($X577&amp;"-"&amp;TEXT($A593,"mmm-aaaa"),Informes!$A:$P,COLUMN(Informes!I$1),FALSE)), "",
VLOOKUP($X577&amp;"-"&amp;TEXT($A593,"mmm-aaaa"),Informes!$A:$P,COLUMN(Informes!I$1),FALSE)), "")</f>
        <v/>
      </c>
      <c r="J593" s="248"/>
      <c r="K593" s="248"/>
      <c r="L593" s="173" t="str">
        <f t="shared" si="114"/>
        <v>¨</v>
      </c>
      <c r="M593" s="248" t="str">
        <f>IFERROR(IF(OR($X593=$L$7,$X593=$K$5,$X593=$O$5,$X593=$T$5),IF(ISBLANK(
VLOOKUP($X554&amp;"-"&amp;TEXT($A593,"mmm-aaaa"),Informes!$A:$P,COLUMN(Informes!J$1),FALSE)), "",
VLOOKUP($X554&amp;"-"&amp;TEXT($A593,"mmm-aaaa"),Informes!$A:$P,COLUMN(Informes!J$1),FALSE)), ""), "")</f>
        <v/>
      </c>
      <c r="N593" s="248"/>
      <c r="O593" s="248"/>
      <c r="P593" s="248"/>
      <c r="Q593" s="248"/>
      <c r="R593" s="284" t="str">
        <f t="shared" si="112"/>
        <v/>
      </c>
      <c r="S593" s="284"/>
      <c r="T593" s="284"/>
      <c r="U593" s="284"/>
      <c r="V593" s="285"/>
      <c r="W593" s="4" t="str">
        <f>IFERROR(VLOOKUP($X577&amp;"-"&amp;TEXT($A593,"mmm-aaaa"),Informes!$A:$P,COLUMN(Informes!K$1),FALSE), "")</f>
        <v/>
      </c>
      <c r="X593" s="34" t="str">
        <f>IFERROR(VLOOKUP($X554&amp;"-"&amp;TEXT($A593,"mmm-aaaa"),Informes!$A:$P,COLUMN(Informes!C$1),FALSE), "")</f>
        <v/>
      </c>
    </row>
    <row r="594" spans="1:24" ht="16.5" customHeight="1" x14ac:dyDescent="0.2">
      <c r="A594" s="34">
        <f t="shared" si="115"/>
        <v>45839</v>
      </c>
      <c r="B594" s="243" t="str">
        <f t="shared" si="113"/>
        <v>Julio</v>
      </c>
      <c r="C594" s="244"/>
      <c r="D594" s="244"/>
      <c r="E594" s="244"/>
      <c r="F594" s="281" t="str">
        <f>IFERROR(IF(VLOOKUP($X554&amp;"-"&amp;TEXT($A594,"mmm-aaaa"),Informes!$A:$P,COLUMN(Informes!H$1),FALSE),"þ","¨"),"¨")</f>
        <v>¨</v>
      </c>
      <c r="G594" s="281"/>
      <c r="H594" s="281"/>
      <c r="I594" s="248" t="str">
        <f>IFERROR(IF(ISBLANK(
VLOOKUP($X577&amp;"-"&amp;TEXT($A594,"mmm-aaaa"),Informes!$A:$P,COLUMN(Informes!I$1),FALSE)), "",
VLOOKUP($X577&amp;"-"&amp;TEXT($A594,"mmm-aaaa"),Informes!$A:$P,COLUMN(Informes!I$1),FALSE)), "")</f>
        <v/>
      </c>
      <c r="J594" s="248"/>
      <c r="K594" s="248"/>
      <c r="L594" s="173" t="str">
        <f t="shared" si="114"/>
        <v>¨</v>
      </c>
      <c r="M594" s="248" t="str">
        <f>IFERROR(IF(OR($X594=$L$7,$X594=$K$5,$X594=$O$5,$X594=$T$5),IF(ISBLANK(
VLOOKUP($X554&amp;"-"&amp;TEXT($A594,"mmm-aaaa"),Informes!$A:$P,COLUMN(Informes!J$1),FALSE)), "",
VLOOKUP($X554&amp;"-"&amp;TEXT($A594,"mmm-aaaa"),Informes!$A:$P,COLUMN(Informes!J$1),FALSE)), ""), "")</f>
        <v/>
      </c>
      <c r="N594" s="248"/>
      <c r="O594" s="248"/>
      <c r="P594" s="248"/>
      <c r="Q594" s="248"/>
      <c r="R594" s="284" t="str">
        <f t="shared" si="112"/>
        <v/>
      </c>
      <c r="S594" s="284"/>
      <c r="T594" s="284"/>
      <c r="U594" s="284"/>
      <c r="V594" s="285"/>
      <c r="W594" s="4" t="str">
        <f>IFERROR(VLOOKUP($X577&amp;"-"&amp;TEXT($A594,"mmm-aaaa"),Informes!$A:$P,COLUMN(Informes!K$1),FALSE), "")</f>
        <v/>
      </c>
      <c r="X594" s="34" t="str">
        <f>IFERROR(VLOOKUP($X554&amp;"-"&amp;TEXT($A594,"mmm-aaaa"),Informes!$A:$P,COLUMN(Informes!C$1),FALSE), "")</f>
        <v/>
      </c>
    </row>
    <row r="595" spans="1:24" ht="16.5" customHeight="1" thickBot="1" x14ac:dyDescent="0.25">
      <c r="A595" s="34">
        <f t="shared" si="115"/>
        <v>45870</v>
      </c>
      <c r="B595" s="264" t="str">
        <f t="shared" si="113"/>
        <v>Agosto</v>
      </c>
      <c r="C595" s="265"/>
      <c r="D595" s="265"/>
      <c r="E595" s="265"/>
      <c r="F595" s="280" t="str">
        <f>IFERROR(IF(VLOOKUP($X554&amp;"-"&amp;TEXT($A595,"mmm-aaaa"),Informes!$A:$P,COLUMN(Informes!H$1),FALSE),"þ","¨"),"¨")</f>
        <v>¨</v>
      </c>
      <c r="G595" s="280"/>
      <c r="H595" s="280"/>
      <c r="I595" s="269" t="str">
        <f>IFERROR(IF(ISBLANK(
VLOOKUP($X577&amp;"-"&amp;TEXT($A595,"mmm-aaaa"),Informes!$A:$P,COLUMN(Informes!I$1),FALSE)), "",
VLOOKUP($X577&amp;"-"&amp;TEXT($A595,"mmm-aaaa"),Informes!$A:$P,COLUMN(Informes!I$1),FALSE)), "")</f>
        <v/>
      </c>
      <c r="J595" s="269"/>
      <c r="K595" s="269"/>
      <c r="L595" s="172" t="str">
        <f t="shared" si="114"/>
        <v>¨</v>
      </c>
      <c r="M595" s="269" t="str">
        <f>IFERROR(IF(OR($X595=$L$7,$X595=$K$5,$X595=$O$5,$X595=$T$5),IF(ISBLANK(
VLOOKUP($X554&amp;"-"&amp;TEXT($A595,"mmm-aaaa"),Informes!$A:$P,COLUMN(Informes!J$1),FALSE)), "",
VLOOKUP($X554&amp;"-"&amp;TEXT($A595,"mmm-aaaa"),Informes!$A:$P,COLUMN(Informes!J$1),FALSE)), ""), "")</f>
        <v/>
      </c>
      <c r="N595" s="269"/>
      <c r="O595" s="269"/>
      <c r="P595" s="269"/>
      <c r="Q595" s="269"/>
      <c r="R595" s="282" t="str">
        <f t="shared" si="112"/>
        <v/>
      </c>
      <c r="S595" s="282"/>
      <c r="T595" s="282"/>
      <c r="U595" s="282"/>
      <c r="V595" s="283"/>
      <c r="W595" s="4" t="str">
        <f>IFERROR(VLOOKUP($X577&amp;"-"&amp;TEXT($A595,"mmm-aaaa"),Informes!$A:$P,COLUMN(Informes!K$1),FALSE), "")</f>
        <v/>
      </c>
      <c r="X595" s="34" t="str">
        <f>IFERROR(VLOOKUP($X554&amp;"-"&amp;TEXT($A595,"mmm-aaaa"),Informes!$A:$P,COLUMN(Informes!C$1),FALSE), "")</f>
        <v/>
      </c>
    </row>
    <row r="596" spans="1:24" ht="16.5" customHeight="1" thickBot="1" x14ac:dyDescent="0.3">
      <c r="D596" s="124"/>
      <c r="E596" s="124"/>
      <c r="F596" s="129"/>
      <c r="G596" s="124" t="str">
        <f>IF(SUM(F584:F595)=0,"",SUM(F584:F595))</f>
        <v/>
      </c>
      <c r="H596" s="124"/>
      <c r="I596" s="124"/>
      <c r="J596" s="130"/>
      <c r="K596" s="124"/>
      <c r="L596" s="131" t="s">
        <v>107</v>
      </c>
      <c r="M596" s="272" t="str">
        <f>IF(SUM(M584:M595)=0,"",SUM(M584:M595))</f>
        <v/>
      </c>
      <c r="N596" s="273"/>
      <c r="O596" s="273"/>
      <c r="P596" s="273"/>
      <c r="Q596" s="274"/>
      <c r="R596" s="275"/>
      <c r="S596" s="276"/>
      <c r="T596" s="276"/>
      <c r="U596" s="276"/>
      <c r="V596" s="277"/>
      <c r="W596" s="4"/>
      <c r="X596" s="4"/>
    </row>
    <row r="597" spans="1:24" ht="16.5" customHeight="1" x14ac:dyDescent="0.2">
      <c r="W597" s="4"/>
      <c r="X597" s="4"/>
    </row>
    <row r="598" spans="1:24" ht="279.75" customHeight="1" x14ac:dyDescent="0.15">
      <c r="B598" s="11"/>
      <c r="C598" s="132" t="s">
        <v>136</v>
      </c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</row>
    <row r="599" spans="1:24" ht="24" customHeight="1" x14ac:dyDescent="0.2">
      <c r="A599" s="35">
        <f>A553+1</f>
        <v>14</v>
      </c>
      <c r="B599" s="256" t="s">
        <v>127</v>
      </c>
      <c r="C599" s="256"/>
      <c r="D599" s="256"/>
      <c r="E599" s="256"/>
      <c r="F599" s="256"/>
      <c r="G599" s="256"/>
      <c r="H599" s="256"/>
      <c r="I599" s="256"/>
      <c r="J599" s="256"/>
      <c r="K599" s="256"/>
      <c r="L599" s="256"/>
      <c r="M599" s="256"/>
      <c r="N599" s="256"/>
      <c r="O599" s="256"/>
      <c r="P599" s="256"/>
      <c r="Q599" s="256"/>
      <c r="R599" s="256"/>
      <c r="S599" s="256"/>
      <c r="T599" s="256"/>
      <c r="U599" s="256"/>
      <c r="V599" s="256"/>
      <c r="X599" s="2"/>
    </row>
    <row r="600" spans="1:24" ht="17.25" customHeight="1" x14ac:dyDescent="0.2">
      <c r="A600" s="35"/>
      <c r="B600" s="120" t="s">
        <v>128</v>
      </c>
      <c r="D600" s="123" t="e">
        <f>IF(A599=0,0,INDEX(TblPublicadores[Nombre completo],A599))</f>
        <v>#REF!</v>
      </c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5"/>
      <c r="X600" s="154" t="e">
        <f>IF(A599=0,0,INDEX(TblPublicadores[Nombre],A599))</f>
        <v>#REF!</v>
      </c>
    </row>
    <row r="601" spans="1:24" ht="17.25" customHeight="1" x14ac:dyDescent="0.2">
      <c r="B601" s="120" t="s">
        <v>129</v>
      </c>
      <c r="D601" s="121"/>
      <c r="E601" s="121"/>
      <c r="F601" s="7"/>
      <c r="G601" s="7"/>
      <c r="H601" s="257" t="e">
        <f>IF(A599=0,"",INDEX(TblPublicadores[Fecha de nacimiento],A599))</f>
        <v>#REF!</v>
      </c>
      <c r="I601" s="257"/>
      <c r="J601" s="257"/>
      <c r="K601" s="257"/>
      <c r="L601" s="257"/>
      <c r="M601" s="257"/>
      <c r="N601" s="257"/>
      <c r="O601" s="257"/>
      <c r="P601" s="128" t="e">
        <f>IF(INDEX(TblPublicadores[Sexo],A599)=Q601,"þ","¨")</f>
        <v>#REF!</v>
      </c>
      <c r="Q601" s="120" t="s">
        <v>75</v>
      </c>
      <c r="S601" s="12"/>
      <c r="T601" s="13"/>
      <c r="U601" s="128" t="e">
        <f>IF(INDEX(TblPublicadores[Sexo],A599)=V601,"þ","¨")</f>
        <v>#REF!</v>
      </c>
      <c r="V601" s="120" t="s">
        <v>79</v>
      </c>
      <c r="W601" s="12"/>
      <c r="X601" s="6"/>
    </row>
    <row r="602" spans="1:24" ht="17.25" customHeight="1" x14ac:dyDescent="0.2">
      <c r="B602" s="120" t="s">
        <v>130</v>
      </c>
      <c r="D602" s="122"/>
      <c r="E602" s="122"/>
      <c r="F602" s="7"/>
      <c r="G602" s="258" t="e">
        <f>IF(A599=0,"",IF(INDEX(TblPublicadores[Fecha de bautismo],A599)="", "",INDEX(TblPublicadores[Fecha de bautismo],A599)))</f>
        <v>#REF!</v>
      </c>
      <c r="H602" s="258"/>
      <c r="I602" s="258"/>
      <c r="J602" s="258"/>
      <c r="K602" s="258"/>
      <c r="L602" s="258"/>
      <c r="M602" s="258"/>
      <c r="N602" s="258"/>
      <c r="O602" s="258"/>
      <c r="P602" s="128" t="s">
        <v>137</v>
      </c>
      <c r="Q602" s="120" t="s">
        <v>131</v>
      </c>
      <c r="S602" s="12"/>
      <c r="T602" s="12"/>
      <c r="U602" s="128" t="s">
        <v>138</v>
      </c>
      <c r="V602" s="120" t="s">
        <v>61</v>
      </c>
      <c r="W602" s="12"/>
      <c r="X602" s="6"/>
    </row>
    <row r="603" spans="1:24" ht="28.5" customHeight="1" x14ac:dyDescent="0.2">
      <c r="B603" s="127" t="e">
        <f>IF(INDEX(TblPublicadores[Privilegio],A599)=C603,"þ","¨")</f>
        <v>#REF!</v>
      </c>
      <c r="C603" s="125" t="s">
        <v>76</v>
      </c>
      <c r="D603" s="127" t="e">
        <f>IF(INDEX(TblPublicadores[Privilegio],A599)=E603,"þ","¨")</f>
        <v>#REF!</v>
      </c>
      <c r="E603" s="125" t="s">
        <v>81</v>
      </c>
      <c r="F603" s="7"/>
      <c r="G603" s="7"/>
      <c r="H603" s="5"/>
      <c r="I603" s="10"/>
      <c r="J603" s="127" t="e">
        <f>IF(INDEX(TblPublicadores[Tipo Publicador],A599)=K603,"þ","¨")</f>
        <v>#REF!</v>
      </c>
      <c r="K603" s="125" t="s">
        <v>77</v>
      </c>
      <c r="L603" s="5"/>
      <c r="M603" s="5"/>
      <c r="N603" s="127" t="e">
        <f>IF(INDEX(TblPublicadores[Tipo Publicador],A599)=O603,"þ","¨")</f>
        <v>#REF!</v>
      </c>
      <c r="O603" s="125" t="s">
        <v>132</v>
      </c>
      <c r="P603" s="126"/>
      <c r="Q603" s="126"/>
      <c r="R603" s="9"/>
      <c r="S603" s="127" t="e">
        <f>IF(INDEX(TblPublicadores[Tipo Publicador],A599)=T603,"þ","¨")</f>
        <v>#REF!</v>
      </c>
      <c r="T603" s="259" t="s">
        <v>133</v>
      </c>
      <c r="U603" s="259"/>
      <c r="V603" s="259"/>
      <c r="W603" s="13"/>
      <c r="X603" s="6"/>
    </row>
    <row r="604" spans="1:24" ht="4.5" customHeight="1" thickBot="1" x14ac:dyDescent="0.25">
      <c r="B604" s="8"/>
      <c r="C604" s="7"/>
      <c r="D604" s="8"/>
      <c r="E604" s="7"/>
      <c r="F604" s="7"/>
      <c r="G604" s="7"/>
      <c r="H604" s="5"/>
      <c r="I604" s="10"/>
      <c r="J604" s="8"/>
      <c r="K604" s="5"/>
      <c r="L604" s="5"/>
      <c r="M604" s="5"/>
      <c r="N604" s="7"/>
      <c r="O604" s="5"/>
      <c r="P604" s="8"/>
      <c r="Q604" s="8"/>
      <c r="R604" s="9"/>
      <c r="S604" s="9"/>
      <c r="T604" s="7"/>
      <c r="U604" s="8"/>
      <c r="V604" s="9"/>
      <c r="W604" s="9"/>
      <c r="X604" s="6"/>
    </row>
    <row r="605" spans="1:24" ht="26.25" customHeight="1" x14ac:dyDescent="0.25">
      <c r="B605" s="260" t="s">
        <v>17</v>
      </c>
      <c r="C605" s="261"/>
      <c r="D605" s="261"/>
      <c r="E605" s="261"/>
      <c r="F605" s="262" t="s">
        <v>134</v>
      </c>
      <c r="G605" s="262"/>
      <c r="H605" s="262"/>
      <c r="I605" s="262" t="s">
        <v>12</v>
      </c>
      <c r="J605" s="262"/>
      <c r="K605" s="262"/>
      <c r="L605" s="262" t="s">
        <v>105</v>
      </c>
      <c r="M605" s="236" t="s">
        <v>135</v>
      </c>
      <c r="N605" s="236"/>
      <c r="O605" s="236"/>
      <c r="P605" s="236"/>
      <c r="Q605" s="236"/>
      <c r="R605" s="236" t="s">
        <v>101</v>
      </c>
      <c r="S605" s="236"/>
      <c r="T605" s="236"/>
      <c r="U605" s="236"/>
      <c r="V605" s="237"/>
      <c r="W605" s="14"/>
      <c r="X605" s="3"/>
    </row>
    <row r="606" spans="1:24" ht="27.75" customHeight="1" x14ac:dyDescent="0.2">
      <c r="B606" s="240">
        <v>45292</v>
      </c>
      <c r="C606" s="241"/>
      <c r="D606" s="241"/>
      <c r="E606" s="242"/>
      <c r="F606" s="263"/>
      <c r="G606" s="263"/>
      <c r="H606" s="263"/>
      <c r="I606" s="263"/>
      <c r="J606" s="263"/>
      <c r="K606" s="263"/>
      <c r="L606" s="263"/>
      <c r="M606" s="238"/>
      <c r="N606" s="238"/>
      <c r="O606" s="238"/>
      <c r="P606" s="238"/>
      <c r="Q606" s="238"/>
      <c r="R606" s="238"/>
      <c r="S606" s="238"/>
      <c r="T606" s="238"/>
      <c r="U606" s="238"/>
      <c r="V606" s="239"/>
      <c r="W606" s="14"/>
      <c r="X606" s="3"/>
    </row>
    <row r="607" spans="1:24" ht="16.5" customHeight="1" x14ac:dyDescent="0.2">
      <c r="A607" s="34">
        <f>EDATE(B606,-4)</f>
        <v>45170</v>
      </c>
      <c r="B607" s="243" t="str">
        <f>PROPER(TEXT(A607, "mmmm"))</f>
        <v>Septiembre</v>
      </c>
      <c r="C607" s="244"/>
      <c r="D607" s="244" t="str">
        <f>PROPER(TEXT(C607, "mmmm"))</f>
        <v>Enero</v>
      </c>
      <c r="E607" s="244"/>
      <c r="F607" s="281" t="str">
        <f>IFERROR(IF(VLOOKUP($X600&amp;"-"&amp;TEXT($A607,"mmm-aaaa"),Informes!$A:$P,COLUMN(Informes!H$1),FALSE),"þ","¨"),"¨")</f>
        <v>¨</v>
      </c>
      <c r="G607" s="281"/>
      <c r="H607" s="281"/>
      <c r="I607" s="248" t="str">
        <f>IFERROR(IF(ISBLANK(
VLOOKUP($X600&amp;"-"&amp;TEXT($A607,"mmm-aaaa"),Informes!$A:$P,COLUMN(Informes!I$1),FALSE)), "",
VLOOKUP($X600&amp;"-"&amp;TEXT($A607,"mmm-aaaa"),Informes!$A:$P,COLUMN(Informes!I$1),FALSE)), "")</f>
        <v/>
      </c>
      <c r="J607" s="248"/>
      <c r="K607" s="248"/>
      <c r="L607" s="173" t="str">
        <f>IFERROR(IF($X607=$L$7,"þ","¨"),"¨")</f>
        <v>¨</v>
      </c>
      <c r="M607" s="248" t="str">
        <f>IFERROR(IF(OR($X607=$L$7,$X607=$K$5,$X607=$O$5,$X607=$T$5),IF(ISBLANK(
VLOOKUP($X600&amp;"-"&amp;TEXT($A607,"mmm-aaaa"),Informes!$A:$P,COLUMN(Informes!J$1),FALSE)), "",
VLOOKUP($X600&amp;"-"&amp;TEXT($A607,"mmm-aaaa"),Informes!$A:$P,COLUMN(Informes!J$1),FALSE)), ""), "")</f>
        <v/>
      </c>
      <c r="N607" s="248"/>
      <c r="O607" s="248"/>
      <c r="P607" s="248"/>
      <c r="Q607" s="248"/>
      <c r="R607" s="284" t="str">
        <f t="shared" ref="R607:R618" si="116">IF(W607=0, "", W607)</f>
        <v/>
      </c>
      <c r="S607" s="284"/>
      <c r="T607" s="284"/>
      <c r="U607" s="284"/>
      <c r="V607" s="285"/>
      <c r="W607" s="4" t="str">
        <f>IFERROR(VLOOKUP($X600&amp;"-"&amp;TEXT($A607,"mmm-aaaa"),Informes!$A:$P,COLUMN(Informes!K$1),FALSE), "")</f>
        <v/>
      </c>
      <c r="X607" s="34" t="str">
        <f>IFERROR(VLOOKUP($X600&amp;"-"&amp;TEXT($A607,"mmm-aaaa"),Informes!$A:$P,COLUMN(Informes!C$1),FALSE), "")</f>
        <v/>
      </c>
    </row>
    <row r="608" spans="1:24" ht="16.5" customHeight="1" x14ac:dyDescent="0.2">
      <c r="A608" s="34">
        <f>EDATE(A607,1)</f>
        <v>45200</v>
      </c>
      <c r="B608" s="243" t="str">
        <f t="shared" ref="B608:B618" si="117">PROPER(TEXT(A608, "mmmm"))</f>
        <v>Octubre</v>
      </c>
      <c r="C608" s="244"/>
      <c r="D608" s="244" t="str">
        <f t="shared" ref="D608:D618" si="118">PROPER(TEXT(C608, "mmmm"))</f>
        <v>Enero</v>
      </c>
      <c r="E608" s="244"/>
      <c r="F608" s="281" t="str">
        <f>IFERROR(IF(VLOOKUP($X600&amp;"-"&amp;TEXT($A608,"mmm-aaaa"),Informes!$A:$P,COLUMN(Informes!H$1),FALSE),"þ","¨"),"¨")</f>
        <v>¨</v>
      </c>
      <c r="G608" s="281"/>
      <c r="H608" s="281"/>
      <c r="I608" s="248" t="str">
        <f>IFERROR(IF(ISBLANK(
VLOOKUP($X600&amp;"-"&amp;TEXT($A608,"mmm-aaaa"),Informes!$A:$P,COLUMN(Informes!I$1),FALSE)), "",
VLOOKUP($X600&amp;"-"&amp;TEXT($A608,"mmm-aaaa"),Informes!$A:$P,COLUMN(Informes!I$1),FALSE)), "")</f>
        <v/>
      </c>
      <c r="J608" s="248"/>
      <c r="K608" s="248"/>
      <c r="L608" s="173" t="str">
        <f t="shared" ref="L608:L618" si="119">IFERROR(IF($X608=$L$7,"þ","¨"),"¨")</f>
        <v>¨</v>
      </c>
      <c r="M608" s="248" t="str">
        <f>IFERROR(IF(OR($X608=$L$7,$X608=$K$5,$X608=$O$5,$X608=$T$5),IF(ISBLANK(
VLOOKUP($X600&amp;"-"&amp;TEXT($A608,"mmm-aaaa"),Informes!$A:$P,COLUMN(Informes!J$1),FALSE)), "",
VLOOKUP($X600&amp;"-"&amp;TEXT($A608,"mmm-aaaa"),Informes!$A:$P,COLUMN(Informes!J$1),FALSE)), ""), "")</f>
        <v/>
      </c>
      <c r="N608" s="248"/>
      <c r="O608" s="248"/>
      <c r="P608" s="248"/>
      <c r="Q608" s="248"/>
      <c r="R608" s="284" t="str">
        <f t="shared" si="116"/>
        <v/>
      </c>
      <c r="S608" s="284"/>
      <c r="T608" s="284"/>
      <c r="U608" s="284"/>
      <c r="V608" s="285"/>
      <c r="W608" s="4" t="str">
        <f>IFERROR(VLOOKUP($X600&amp;"-"&amp;TEXT($A608,"mmm-aaaa"),Informes!$A:$P,COLUMN(Informes!K$1),FALSE), "")</f>
        <v/>
      </c>
      <c r="X608" s="34" t="str">
        <f>IFERROR(VLOOKUP($X600&amp;"-"&amp;TEXT($A608,"mmm-aaaa"),Informes!$A:$P,COLUMN(Informes!C$1),FALSE), "")</f>
        <v/>
      </c>
    </row>
    <row r="609" spans="1:24" ht="16.5" customHeight="1" x14ac:dyDescent="0.2">
      <c r="A609" s="34">
        <f t="shared" ref="A609:A618" si="120">EDATE(A608,1)</f>
        <v>45231</v>
      </c>
      <c r="B609" s="243" t="str">
        <f t="shared" si="117"/>
        <v>Noviembre</v>
      </c>
      <c r="C609" s="244"/>
      <c r="D609" s="244" t="str">
        <f t="shared" si="118"/>
        <v>Enero</v>
      </c>
      <c r="E609" s="244"/>
      <c r="F609" s="281" t="str">
        <f>IFERROR(IF(VLOOKUP($X600&amp;"-"&amp;TEXT($A609,"mmm-aaaa"),Informes!$A:$P,COLUMN(Informes!H$1),FALSE),"þ","¨"),"¨")</f>
        <v>¨</v>
      </c>
      <c r="G609" s="281"/>
      <c r="H609" s="281"/>
      <c r="I609" s="248" t="str">
        <f>IFERROR(IF(ISBLANK(
VLOOKUP($X600&amp;"-"&amp;TEXT($A609,"mmm-aaaa"),Informes!$A:$P,COLUMN(Informes!I$1),FALSE)), "",
VLOOKUP($X600&amp;"-"&amp;TEXT($A609,"mmm-aaaa"),Informes!$A:$P,COLUMN(Informes!I$1),FALSE)), "")</f>
        <v/>
      </c>
      <c r="J609" s="248"/>
      <c r="K609" s="248"/>
      <c r="L609" s="173" t="str">
        <f t="shared" si="119"/>
        <v>¨</v>
      </c>
      <c r="M609" s="248" t="str">
        <f>IFERROR(IF(OR($X609=$L$7,$X609=$K$5,$X609=$O$5,$X609=$T$5),IF(ISBLANK(
VLOOKUP($X600&amp;"-"&amp;TEXT($A609,"mmm-aaaa"),Informes!$A:$P,COLUMN(Informes!J$1),FALSE)), "",
VLOOKUP($X600&amp;"-"&amp;TEXT($A609,"mmm-aaaa"),Informes!$A:$P,COLUMN(Informes!J$1),FALSE)), ""), "")</f>
        <v/>
      </c>
      <c r="N609" s="248"/>
      <c r="O609" s="248"/>
      <c r="P609" s="248"/>
      <c r="Q609" s="248"/>
      <c r="R609" s="284" t="str">
        <f t="shared" si="116"/>
        <v/>
      </c>
      <c r="S609" s="284"/>
      <c r="T609" s="284"/>
      <c r="U609" s="284"/>
      <c r="V609" s="285"/>
      <c r="W609" s="4" t="str">
        <f>IFERROR(VLOOKUP($X600&amp;"-"&amp;TEXT($A609,"mmm-aaaa"),Informes!$A:$P,COLUMN(Informes!K$1),FALSE), "")</f>
        <v/>
      </c>
      <c r="X609" s="34" t="str">
        <f>IFERROR(VLOOKUP($X600&amp;"-"&amp;TEXT($A609,"mmm-aaaa"),Informes!$A:$P,COLUMN(Informes!C$1),FALSE), "")</f>
        <v/>
      </c>
    </row>
    <row r="610" spans="1:24" ht="16.5" customHeight="1" x14ac:dyDescent="0.2">
      <c r="A610" s="34">
        <f t="shared" si="120"/>
        <v>45261</v>
      </c>
      <c r="B610" s="243" t="str">
        <f t="shared" si="117"/>
        <v>Diciembre</v>
      </c>
      <c r="C610" s="244"/>
      <c r="D610" s="244" t="str">
        <f t="shared" si="118"/>
        <v>Enero</v>
      </c>
      <c r="E610" s="244"/>
      <c r="F610" s="281" t="str">
        <f>IFERROR(IF(VLOOKUP($X600&amp;"-"&amp;TEXT($A610,"mmm-aaaa"),Informes!$A:$P,COLUMN(Informes!H$1),FALSE),"þ","¨"),"¨")</f>
        <v>¨</v>
      </c>
      <c r="G610" s="281"/>
      <c r="H610" s="281"/>
      <c r="I610" s="248" t="str">
        <f>IFERROR(IF(ISBLANK(
VLOOKUP($X600&amp;"-"&amp;TEXT($A610,"mmm-aaaa"),Informes!$A:$P,COLUMN(Informes!I$1),FALSE)), "",
VLOOKUP($X600&amp;"-"&amp;TEXT($A610,"mmm-aaaa"),Informes!$A:$P,COLUMN(Informes!I$1),FALSE)), "")</f>
        <v/>
      </c>
      <c r="J610" s="248"/>
      <c r="K610" s="248"/>
      <c r="L610" s="173" t="str">
        <f t="shared" si="119"/>
        <v>¨</v>
      </c>
      <c r="M610" s="248" t="str">
        <f>IFERROR(IF(OR($X610=$L$7,$X610=$K$5,$X610=$O$5,$X610=$T$5),IF(ISBLANK(
VLOOKUP($X600&amp;"-"&amp;TEXT($A610,"mmm-aaaa"),Informes!$A:$P,COLUMN(Informes!J$1),FALSE)), "",
VLOOKUP($X600&amp;"-"&amp;TEXT($A610,"mmm-aaaa"),Informes!$A:$P,COLUMN(Informes!J$1),FALSE)), ""), "")</f>
        <v/>
      </c>
      <c r="N610" s="248"/>
      <c r="O610" s="248"/>
      <c r="P610" s="248"/>
      <c r="Q610" s="248"/>
      <c r="R610" s="284" t="str">
        <f t="shared" si="116"/>
        <v/>
      </c>
      <c r="S610" s="284"/>
      <c r="T610" s="284"/>
      <c r="U610" s="284"/>
      <c r="V610" s="285"/>
      <c r="W610" s="4" t="str">
        <f>IFERROR(VLOOKUP($X600&amp;"-"&amp;TEXT($A610,"mmm-aaaa"),Informes!$A:$P,COLUMN(Informes!K$1),FALSE), "")</f>
        <v/>
      </c>
      <c r="X610" s="34" t="str">
        <f>IFERROR(VLOOKUP($X600&amp;"-"&amp;TEXT($A610,"mmm-aaaa"),Informes!$A:$P,COLUMN(Informes!C$1),FALSE), "")</f>
        <v/>
      </c>
    </row>
    <row r="611" spans="1:24" ht="16.5" customHeight="1" x14ac:dyDescent="0.2">
      <c r="A611" s="34">
        <f t="shared" si="120"/>
        <v>45292</v>
      </c>
      <c r="B611" s="243" t="str">
        <f t="shared" si="117"/>
        <v>Enero</v>
      </c>
      <c r="C611" s="244"/>
      <c r="D611" s="244" t="str">
        <f t="shared" si="118"/>
        <v>Enero</v>
      </c>
      <c r="E611" s="244"/>
      <c r="F611" s="281" t="str">
        <f>IFERROR(IF(VLOOKUP($X600&amp;"-"&amp;TEXT($A611,"mmm-aaaa"),Informes!$A:$P,COLUMN(Informes!H$1),FALSE),"þ","¨"),"¨")</f>
        <v>¨</v>
      </c>
      <c r="G611" s="281"/>
      <c r="H611" s="281"/>
      <c r="I611" s="248" t="str">
        <f>IFERROR(IF(ISBLANK(
VLOOKUP($X600&amp;"-"&amp;TEXT($A611,"mmm-aaaa"),Informes!$A:$P,COLUMN(Informes!I$1),FALSE)), "",
VLOOKUP($X600&amp;"-"&amp;TEXT($A611,"mmm-aaaa"),Informes!$A:$P,COLUMN(Informes!I$1),FALSE)), "")</f>
        <v/>
      </c>
      <c r="J611" s="248"/>
      <c r="K611" s="248"/>
      <c r="L611" s="173" t="str">
        <f t="shared" si="119"/>
        <v>¨</v>
      </c>
      <c r="M611" s="248" t="str">
        <f>IFERROR(IF(OR($X611=$L$7,$X611=$K$5,$X611=$O$5,$X611=$T$5),IF(ISBLANK(
VLOOKUP($X600&amp;"-"&amp;TEXT($A611,"mmm-aaaa"),Informes!$A:$P,COLUMN(Informes!J$1),FALSE)), "",
VLOOKUP($X600&amp;"-"&amp;TEXT($A611,"mmm-aaaa"),Informes!$A:$P,COLUMN(Informes!J$1),FALSE)), ""), "")</f>
        <v/>
      </c>
      <c r="N611" s="248"/>
      <c r="O611" s="248"/>
      <c r="P611" s="248"/>
      <c r="Q611" s="248"/>
      <c r="R611" s="284" t="str">
        <f t="shared" si="116"/>
        <v/>
      </c>
      <c r="S611" s="284"/>
      <c r="T611" s="284"/>
      <c r="U611" s="284"/>
      <c r="V611" s="285"/>
      <c r="W611" s="4" t="str">
        <f>IFERROR(VLOOKUP($X600&amp;"-"&amp;TEXT($A611,"mmm-aaaa"),Informes!$A:$P,COLUMN(Informes!K$1),FALSE), "")</f>
        <v/>
      </c>
      <c r="X611" s="34" t="str">
        <f>IFERROR(VLOOKUP($X600&amp;"-"&amp;TEXT($A611,"mmm-aaaa"),Informes!$A:$P,COLUMN(Informes!C$1),FALSE), "")</f>
        <v/>
      </c>
    </row>
    <row r="612" spans="1:24" ht="16.5" customHeight="1" x14ac:dyDescent="0.2">
      <c r="A612" s="34">
        <f t="shared" si="120"/>
        <v>45323</v>
      </c>
      <c r="B612" s="243" t="str">
        <f t="shared" si="117"/>
        <v>Febrero</v>
      </c>
      <c r="C612" s="244"/>
      <c r="D612" s="244" t="str">
        <f t="shared" si="118"/>
        <v>Enero</v>
      </c>
      <c r="E612" s="244"/>
      <c r="F612" s="281" t="str">
        <f>IFERROR(IF(VLOOKUP($X600&amp;"-"&amp;TEXT($A612,"mmm-aaaa"),Informes!$A:$P,COLUMN(Informes!H$1),FALSE),"þ","¨"),"¨")</f>
        <v>¨</v>
      </c>
      <c r="G612" s="281"/>
      <c r="H612" s="281"/>
      <c r="I612" s="248" t="str">
        <f>IFERROR(IF(ISBLANK(
VLOOKUP($X600&amp;"-"&amp;TEXT($A612,"mmm-aaaa"),Informes!$A:$P,COLUMN(Informes!I$1),FALSE)), "",
VLOOKUP($X600&amp;"-"&amp;TEXT($A612,"mmm-aaaa"),Informes!$A:$P,COLUMN(Informes!I$1),FALSE)), "")</f>
        <v/>
      </c>
      <c r="J612" s="248"/>
      <c r="K612" s="248"/>
      <c r="L612" s="173" t="str">
        <f t="shared" si="119"/>
        <v>¨</v>
      </c>
      <c r="M612" s="248" t="str">
        <f>IFERROR(IF(OR($X612=$L$7,$X612=$K$5,$X612=$O$5,$X612=$T$5),IF(ISBLANK(
VLOOKUP($X600&amp;"-"&amp;TEXT($A612,"mmm-aaaa"),Informes!$A:$P,COLUMN(Informes!J$1),FALSE)), "",
VLOOKUP($X600&amp;"-"&amp;TEXT($A612,"mmm-aaaa"),Informes!$A:$P,COLUMN(Informes!J$1),FALSE)), ""), "")</f>
        <v/>
      </c>
      <c r="N612" s="248"/>
      <c r="O612" s="248"/>
      <c r="P612" s="248"/>
      <c r="Q612" s="248"/>
      <c r="R612" s="284" t="str">
        <f t="shared" si="116"/>
        <v/>
      </c>
      <c r="S612" s="284"/>
      <c r="T612" s="284"/>
      <c r="U612" s="284"/>
      <c r="V612" s="285"/>
      <c r="W612" s="4" t="str">
        <f>IFERROR(VLOOKUP($X600&amp;"-"&amp;TEXT($A612,"mmm-aaaa"),Informes!$A:$P,COLUMN(Informes!K$1),FALSE), "")</f>
        <v/>
      </c>
      <c r="X612" s="34" t="str">
        <f>IFERROR(VLOOKUP($X600&amp;"-"&amp;TEXT($A612,"mmm-aaaa"),Informes!$A:$P,COLUMN(Informes!C$1),FALSE), "")</f>
        <v/>
      </c>
    </row>
    <row r="613" spans="1:24" ht="16.5" customHeight="1" x14ac:dyDescent="0.2">
      <c r="A613" s="34">
        <f t="shared" si="120"/>
        <v>45352</v>
      </c>
      <c r="B613" s="243" t="str">
        <f t="shared" si="117"/>
        <v>Marzo</v>
      </c>
      <c r="C613" s="244"/>
      <c r="D613" s="244" t="str">
        <f t="shared" si="118"/>
        <v>Enero</v>
      </c>
      <c r="E613" s="244"/>
      <c r="F613" s="281" t="str">
        <f>IFERROR(IF(VLOOKUP($X600&amp;"-"&amp;TEXT($A613,"mmm-aaaa"),Informes!$A:$P,COLUMN(Informes!H$1),FALSE),"þ","¨"),"¨")</f>
        <v>¨</v>
      </c>
      <c r="G613" s="281"/>
      <c r="H613" s="281"/>
      <c r="I613" s="248" t="str">
        <f>IFERROR(IF(ISBLANK(
VLOOKUP($X600&amp;"-"&amp;TEXT($A613,"mmm-aaaa"),Informes!$A:$P,COLUMN(Informes!I$1),FALSE)), "",
VLOOKUP($X600&amp;"-"&amp;TEXT($A613,"mmm-aaaa"),Informes!$A:$P,COLUMN(Informes!I$1),FALSE)), "")</f>
        <v/>
      </c>
      <c r="J613" s="248"/>
      <c r="K613" s="248"/>
      <c r="L613" s="173" t="str">
        <f t="shared" si="119"/>
        <v>¨</v>
      </c>
      <c r="M613" s="248" t="str">
        <f>IFERROR(IF(OR($X613=$L$7,$X613=$K$5,$X613=$O$5,$X613=$T$5),IF(ISBLANK(
VLOOKUP($X600&amp;"-"&amp;TEXT($A613,"mmm-aaaa"),Informes!$A:$P,COLUMN(Informes!J$1),FALSE)), "",
VLOOKUP($X600&amp;"-"&amp;TEXT($A613,"mmm-aaaa"),Informes!$A:$P,COLUMN(Informes!J$1),FALSE)), ""), "")</f>
        <v/>
      </c>
      <c r="N613" s="248"/>
      <c r="O613" s="248"/>
      <c r="P613" s="248"/>
      <c r="Q613" s="248"/>
      <c r="R613" s="284" t="str">
        <f t="shared" si="116"/>
        <v/>
      </c>
      <c r="S613" s="284"/>
      <c r="T613" s="284"/>
      <c r="U613" s="284"/>
      <c r="V613" s="285"/>
      <c r="W613" s="4" t="str">
        <f>IFERROR(VLOOKUP($X600&amp;"-"&amp;TEXT($A613,"mmm-aaaa"),Informes!$A:$P,COLUMN(Informes!K$1),FALSE), "")</f>
        <v/>
      </c>
      <c r="X613" s="34" t="str">
        <f>IFERROR(VLOOKUP($X600&amp;"-"&amp;TEXT($A613,"mmm-aaaa"),Informes!$A:$P,COLUMN(Informes!C$1),FALSE), "")</f>
        <v/>
      </c>
    </row>
    <row r="614" spans="1:24" ht="16.5" customHeight="1" x14ac:dyDescent="0.2">
      <c r="A614" s="34">
        <f t="shared" si="120"/>
        <v>45383</v>
      </c>
      <c r="B614" s="243" t="str">
        <f t="shared" si="117"/>
        <v>Abril</v>
      </c>
      <c r="C614" s="244"/>
      <c r="D614" s="244" t="str">
        <f t="shared" si="118"/>
        <v>Enero</v>
      </c>
      <c r="E614" s="244"/>
      <c r="F614" s="281" t="str">
        <f>IFERROR(IF(VLOOKUP($X600&amp;"-"&amp;TEXT($A614,"mmm-aaaa"),Informes!$A:$P,COLUMN(Informes!H$1),FALSE),"þ","¨"),"¨")</f>
        <v>¨</v>
      </c>
      <c r="G614" s="281"/>
      <c r="H614" s="281"/>
      <c r="I614" s="248" t="str">
        <f>IFERROR(IF(ISBLANK(
VLOOKUP($X600&amp;"-"&amp;TEXT($A614,"mmm-aaaa"),Informes!$A:$P,COLUMN(Informes!I$1),FALSE)), "",
VLOOKUP($X600&amp;"-"&amp;TEXT($A614,"mmm-aaaa"),Informes!$A:$P,COLUMN(Informes!I$1),FALSE)), "")</f>
        <v/>
      </c>
      <c r="J614" s="248"/>
      <c r="K614" s="248"/>
      <c r="L614" s="173" t="str">
        <f t="shared" si="119"/>
        <v>¨</v>
      </c>
      <c r="M614" s="248" t="str">
        <f>IFERROR(IF(OR($X614=$L$7,$X614=$K$5,$X614=$O$5,$X614=$T$5),IF(ISBLANK(
VLOOKUP($X600&amp;"-"&amp;TEXT($A614,"mmm-aaaa"),Informes!$A:$P,COLUMN(Informes!J$1),FALSE)), "",
VLOOKUP($X600&amp;"-"&amp;TEXT($A614,"mmm-aaaa"),Informes!$A:$P,COLUMN(Informes!J$1),FALSE)), ""), "")</f>
        <v/>
      </c>
      <c r="N614" s="248"/>
      <c r="O614" s="248"/>
      <c r="P614" s="248"/>
      <c r="Q614" s="248"/>
      <c r="R614" s="284" t="str">
        <f t="shared" si="116"/>
        <v/>
      </c>
      <c r="S614" s="284"/>
      <c r="T614" s="284"/>
      <c r="U614" s="284"/>
      <c r="V614" s="285"/>
      <c r="W614" s="4" t="str">
        <f>IFERROR(VLOOKUP($X600&amp;"-"&amp;TEXT($A614,"mmm-aaaa"),Informes!$A:$P,COLUMN(Informes!K$1),FALSE), "")</f>
        <v/>
      </c>
      <c r="X614" s="34" t="str">
        <f>IFERROR(VLOOKUP($X600&amp;"-"&amp;TEXT($A614,"mmm-aaaa"),Informes!$A:$P,COLUMN(Informes!C$1),FALSE), "")</f>
        <v/>
      </c>
    </row>
    <row r="615" spans="1:24" ht="16.5" customHeight="1" x14ac:dyDescent="0.2">
      <c r="A615" s="34">
        <f t="shared" si="120"/>
        <v>45413</v>
      </c>
      <c r="B615" s="243" t="str">
        <f t="shared" si="117"/>
        <v>Mayo</v>
      </c>
      <c r="C615" s="244"/>
      <c r="D615" s="244" t="str">
        <f t="shared" si="118"/>
        <v>Enero</v>
      </c>
      <c r="E615" s="244"/>
      <c r="F615" s="281" t="str">
        <f>IFERROR(IF(VLOOKUP($X600&amp;"-"&amp;TEXT($A615,"mmm-aaaa"),Informes!$A:$P,COLUMN(Informes!H$1),FALSE),"þ","¨"),"¨")</f>
        <v>¨</v>
      </c>
      <c r="G615" s="281"/>
      <c r="H615" s="281"/>
      <c r="I615" s="248" t="str">
        <f>IFERROR(IF(ISBLANK(
VLOOKUP($X600&amp;"-"&amp;TEXT($A615,"mmm-aaaa"),Informes!$A:$P,COLUMN(Informes!I$1),FALSE)), "",
VLOOKUP($X600&amp;"-"&amp;TEXT($A615,"mmm-aaaa"),Informes!$A:$P,COLUMN(Informes!I$1),FALSE)), "")</f>
        <v/>
      </c>
      <c r="J615" s="248"/>
      <c r="K615" s="248"/>
      <c r="L615" s="173" t="str">
        <f t="shared" si="119"/>
        <v>¨</v>
      </c>
      <c r="M615" s="248" t="str">
        <f>IFERROR(IF(OR($X615=$L$7,$X615=$K$5,$X615=$O$5,$X615=$T$5),IF(ISBLANK(
VLOOKUP($X600&amp;"-"&amp;TEXT($A615,"mmm-aaaa"),Informes!$A:$P,COLUMN(Informes!J$1),FALSE)), "",
VLOOKUP($X600&amp;"-"&amp;TEXT($A615,"mmm-aaaa"),Informes!$A:$P,COLUMN(Informes!J$1),FALSE)), ""), "")</f>
        <v/>
      </c>
      <c r="N615" s="248"/>
      <c r="O615" s="248"/>
      <c r="P615" s="248"/>
      <c r="Q615" s="248"/>
      <c r="R615" s="284" t="str">
        <f t="shared" si="116"/>
        <v/>
      </c>
      <c r="S615" s="284"/>
      <c r="T615" s="284"/>
      <c r="U615" s="284"/>
      <c r="V615" s="285"/>
      <c r="W615" s="4" t="str">
        <f>IFERROR(VLOOKUP($X600&amp;"-"&amp;TEXT($A615,"mmm-aaaa"),Informes!$A:$P,COLUMN(Informes!K$1),FALSE), "")</f>
        <v/>
      </c>
      <c r="X615" s="34" t="str">
        <f>IFERROR(VLOOKUP($X600&amp;"-"&amp;TEXT($A615,"mmm-aaaa"),Informes!$A:$P,COLUMN(Informes!C$1),FALSE), "")</f>
        <v/>
      </c>
    </row>
    <row r="616" spans="1:24" ht="16.5" customHeight="1" x14ac:dyDescent="0.2">
      <c r="A616" s="34">
        <f t="shared" si="120"/>
        <v>45444</v>
      </c>
      <c r="B616" s="243" t="str">
        <f t="shared" si="117"/>
        <v>Junio</v>
      </c>
      <c r="C616" s="244"/>
      <c r="D616" s="244" t="str">
        <f t="shared" si="118"/>
        <v>Enero</v>
      </c>
      <c r="E616" s="244"/>
      <c r="F616" s="281" t="str">
        <f>IFERROR(IF(VLOOKUP($X600&amp;"-"&amp;TEXT($A616,"mmm-aaaa"),Informes!$A:$P,COLUMN(Informes!H$1),FALSE),"þ","¨"),"¨")</f>
        <v>¨</v>
      </c>
      <c r="G616" s="281"/>
      <c r="H616" s="281"/>
      <c r="I616" s="248" t="str">
        <f>IFERROR(IF(ISBLANK(
VLOOKUP($X600&amp;"-"&amp;TEXT($A616,"mmm-aaaa"),Informes!$A:$P,COLUMN(Informes!I$1),FALSE)), "",
VLOOKUP($X600&amp;"-"&amp;TEXT($A616,"mmm-aaaa"),Informes!$A:$P,COLUMN(Informes!I$1),FALSE)), "")</f>
        <v/>
      </c>
      <c r="J616" s="248"/>
      <c r="K616" s="248"/>
      <c r="L616" s="173" t="str">
        <f t="shared" si="119"/>
        <v>¨</v>
      </c>
      <c r="M616" s="248" t="str">
        <f>IFERROR(IF(OR($X616=$L$7,$X616=$K$5,$X616=$O$5,$X616=$T$5),IF(ISBLANK(
VLOOKUP($X600&amp;"-"&amp;TEXT($A616,"mmm-aaaa"),Informes!$A:$P,COLUMN(Informes!J$1),FALSE)), "",
VLOOKUP($X600&amp;"-"&amp;TEXT($A616,"mmm-aaaa"),Informes!$A:$P,COLUMN(Informes!J$1),FALSE)), ""), "")</f>
        <v/>
      </c>
      <c r="N616" s="248"/>
      <c r="O616" s="248"/>
      <c r="P616" s="248"/>
      <c r="Q616" s="248"/>
      <c r="R616" s="284" t="str">
        <f t="shared" si="116"/>
        <v/>
      </c>
      <c r="S616" s="284"/>
      <c r="T616" s="284"/>
      <c r="U616" s="284"/>
      <c r="V616" s="285"/>
      <c r="W616" s="4" t="str">
        <f>IFERROR(VLOOKUP($X600&amp;"-"&amp;TEXT($A616,"mmm-aaaa"),Informes!$A:$P,COLUMN(Informes!K$1),FALSE), "")</f>
        <v/>
      </c>
      <c r="X616" s="34" t="str">
        <f>IFERROR(VLOOKUP($X600&amp;"-"&amp;TEXT($A616,"mmm-aaaa"),Informes!$A:$P,COLUMN(Informes!C$1),FALSE), "")</f>
        <v/>
      </c>
    </row>
    <row r="617" spans="1:24" ht="16.5" customHeight="1" x14ac:dyDescent="0.2">
      <c r="A617" s="34">
        <f t="shared" si="120"/>
        <v>45474</v>
      </c>
      <c r="B617" s="243" t="str">
        <f t="shared" si="117"/>
        <v>Julio</v>
      </c>
      <c r="C617" s="244"/>
      <c r="D617" s="244" t="str">
        <f t="shared" si="118"/>
        <v>Enero</v>
      </c>
      <c r="E617" s="244"/>
      <c r="F617" s="281" t="str">
        <f>IFERROR(IF(VLOOKUP($X600&amp;"-"&amp;TEXT($A617,"mmm-aaaa"),Informes!$A:$P,COLUMN(Informes!H$1),FALSE),"þ","¨"),"¨")</f>
        <v>¨</v>
      </c>
      <c r="G617" s="281"/>
      <c r="H617" s="281"/>
      <c r="I617" s="248" t="str">
        <f>IFERROR(IF(ISBLANK(
VLOOKUP($X600&amp;"-"&amp;TEXT($A617,"mmm-aaaa"),Informes!$A:$P,COLUMN(Informes!I$1),FALSE)), "",
VLOOKUP($X600&amp;"-"&amp;TEXT($A617,"mmm-aaaa"),Informes!$A:$P,COLUMN(Informes!I$1),FALSE)), "")</f>
        <v/>
      </c>
      <c r="J617" s="248"/>
      <c r="K617" s="248"/>
      <c r="L617" s="173" t="str">
        <f t="shared" si="119"/>
        <v>¨</v>
      </c>
      <c r="M617" s="248" t="str">
        <f>IFERROR(IF(OR($X617=$L$7,$X617=$K$5,$X617=$O$5,$X617=$T$5),IF(ISBLANK(
VLOOKUP($X600&amp;"-"&amp;TEXT($A617,"mmm-aaaa"),Informes!$A:$P,COLUMN(Informes!J$1),FALSE)), "",
VLOOKUP($X600&amp;"-"&amp;TEXT($A617,"mmm-aaaa"),Informes!$A:$P,COLUMN(Informes!J$1),FALSE)), ""), "")</f>
        <v/>
      </c>
      <c r="N617" s="248"/>
      <c r="O617" s="248"/>
      <c r="P617" s="248"/>
      <c r="Q617" s="248"/>
      <c r="R617" s="284" t="str">
        <f t="shared" si="116"/>
        <v/>
      </c>
      <c r="S617" s="284"/>
      <c r="T617" s="284"/>
      <c r="U617" s="284"/>
      <c r="V617" s="285"/>
      <c r="W617" s="4" t="str">
        <f>IFERROR(VLOOKUP($X600&amp;"-"&amp;TEXT($A617,"mmm-aaaa"),Informes!$A:$P,COLUMN(Informes!K$1),FALSE), "")</f>
        <v/>
      </c>
      <c r="X617" s="34" t="str">
        <f>IFERROR(VLOOKUP($X600&amp;"-"&amp;TEXT($A617,"mmm-aaaa"),Informes!$A:$P,COLUMN(Informes!C$1),FALSE), "")</f>
        <v/>
      </c>
    </row>
    <row r="618" spans="1:24" ht="16.5" customHeight="1" thickBot="1" x14ac:dyDescent="0.25">
      <c r="A618" s="34">
        <f t="shared" si="120"/>
        <v>45505</v>
      </c>
      <c r="B618" s="264" t="str">
        <f t="shared" si="117"/>
        <v>Agosto</v>
      </c>
      <c r="C618" s="265"/>
      <c r="D618" s="265" t="str">
        <f t="shared" si="118"/>
        <v>Enero</v>
      </c>
      <c r="E618" s="265"/>
      <c r="F618" s="280" t="str">
        <f>IFERROR(IF(VLOOKUP($X600&amp;"-"&amp;TEXT($A618,"mmm-aaaa"),Informes!$A:$P,COLUMN(Informes!H$1),FALSE),"þ","¨"),"¨")</f>
        <v>¨</v>
      </c>
      <c r="G618" s="280"/>
      <c r="H618" s="280"/>
      <c r="I618" s="269" t="str">
        <f>IFERROR(IF(ISBLANK(
VLOOKUP($X600&amp;"-"&amp;TEXT($A618,"mmm-aaaa"),Informes!$A:$P,COLUMN(Informes!I$1),FALSE)), "",
VLOOKUP($X600&amp;"-"&amp;TEXT($A618,"mmm-aaaa"),Informes!$A:$P,COLUMN(Informes!I$1),FALSE)), "")</f>
        <v/>
      </c>
      <c r="J618" s="269"/>
      <c r="K618" s="269"/>
      <c r="L618" s="172" t="str">
        <f t="shared" si="119"/>
        <v>¨</v>
      </c>
      <c r="M618" s="269" t="str">
        <f>IFERROR(IF(OR($X618=$L$7,$X618=$K$5,$X618=$O$5,$X618=$T$5),IF(ISBLANK(
VLOOKUP($X600&amp;"-"&amp;TEXT($A618,"mmm-aaaa"),Informes!$A:$P,COLUMN(Informes!J$1),FALSE)), "",
VLOOKUP($X600&amp;"-"&amp;TEXT($A618,"mmm-aaaa"),Informes!$A:$P,COLUMN(Informes!J$1),FALSE)), ""), "")</f>
        <v/>
      </c>
      <c r="N618" s="269"/>
      <c r="O618" s="269"/>
      <c r="P618" s="269"/>
      <c r="Q618" s="269"/>
      <c r="R618" s="282" t="str">
        <f t="shared" si="116"/>
        <v/>
      </c>
      <c r="S618" s="282"/>
      <c r="T618" s="282"/>
      <c r="U618" s="282"/>
      <c r="V618" s="283"/>
      <c r="W618" s="4" t="str">
        <f>IFERROR(VLOOKUP($X600&amp;"-"&amp;TEXT($A618,"mmm-aaaa"),Informes!$A:$P,COLUMN(Informes!K$1),FALSE), "")</f>
        <v/>
      </c>
      <c r="X618" s="34" t="str">
        <f>IFERROR(VLOOKUP($X600&amp;"-"&amp;TEXT($A618,"mmm-aaaa"),Informes!$A:$P,COLUMN(Informes!C$1),FALSE), "")</f>
        <v/>
      </c>
    </row>
    <row r="619" spans="1:24" ht="16.5" customHeight="1" thickBot="1" x14ac:dyDescent="0.3">
      <c r="D619" s="124"/>
      <c r="E619" s="124"/>
      <c r="F619" s="129"/>
      <c r="G619" s="124" t="str">
        <f>IF(SUM(F607:F618)=0,"",SUM(F607:F618))</f>
        <v/>
      </c>
      <c r="H619" s="124"/>
      <c r="I619" s="124"/>
      <c r="J619" s="130"/>
      <c r="K619" s="124"/>
      <c r="L619" s="131" t="s">
        <v>107</v>
      </c>
      <c r="M619" s="272" t="str">
        <f>IF(SUM(M607:M618)=0,"",SUM(M607:M618))</f>
        <v/>
      </c>
      <c r="N619" s="273"/>
      <c r="O619" s="273"/>
      <c r="P619" s="273"/>
      <c r="Q619" s="274"/>
      <c r="R619" s="275"/>
      <c r="S619" s="276"/>
      <c r="T619" s="276"/>
      <c r="U619" s="276"/>
      <c r="V619" s="277"/>
      <c r="W619" s="4"/>
      <c r="X619" s="4"/>
    </row>
    <row r="620" spans="1:24" ht="16.5" customHeight="1" x14ac:dyDescent="0.2">
      <c r="W620" s="4"/>
      <c r="X620" s="4"/>
    </row>
    <row r="621" spans="1:24" ht="279.75" customHeight="1" x14ac:dyDescent="0.15">
      <c r="B621" s="11"/>
      <c r="C621" s="132" t="s">
        <v>136</v>
      </c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</row>
    <row r="622" spans="1:24" ht="24" customHeight="1" x14ac:dyDescent="0.2">
      <c r="A622" s="35"/>
      <c r="B622" s="256" t="s">
        <v>127</v>
      </c>
      <c r="C622" s="256"/>
      <c r="D622" s="256"/>
      <c r="E622" s="256"/>
      <c r="F622" s="256"/>
      <c r="G622" s="256"/>
      <c r="H622" s="256"/>
      <c r="I622" s="256"/>
      <c r="J622" s="256"/>
      <c r="K622" s="256"/>
      <c r="L622" s="256"/>
      <c r="M622" s="256"/>
      <c r="N622" s="256"/>
      <c r="O622" s="256"/>
      <c r="P622" s="256"/>
      <c r="Q622" s="256"/>
      <c r="R622" s="256"/>
      <c r="S622" s="256"/>
      <c r="T622" s="256"/>
      <c r="U622" s="256"/>
      <c r="V622" s="256"/>
      <c r="X622" s="2"/>
    </row>
    <row r="623" spans="1:24" ht="15" customHeight="1" x14ac:dyDescent="0.2">
      <c r="A623" s="35"/>
      <c r="B623" s="120" t="s">
        <v>128</v>
      </c>
      <c r="D623" s="123" t="e">
        <f>D600</f>
        <v>#REF!</v>
      </c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5"/>
      <c r="X623" s="154" t="e">
        <f>X600</f>
        <v>#REF!</v>
      </c>
    </row>
    <row r="624" spans="1:24" ht="17.25" x14ac:dyDescent="0.2">
      <c r="B624" s="120" t="s">
        <v>129</v>
      </c>
      <c r="D624" s="121"/>
      <c r="E624" s="121"/>
      <c r="F624" s="7"/>
      <c r="G624" s="7"/>
      <c r="H624" s="257" t="e">
        <f>H601</f>
        <v>#REF!</v>
      </c>
      <c r="I624" s="257"/>
      <c r="J624" s="257"/>
      <c r="K624" s="257"/>
      <c r="L624" s="257"/>
      <c r="M624" s="257"/>
      <c r="N624" s="257"/>
      <c r="O624" s="257"/>
      <c r="P624" s="127" t="e">
        <f>P601</f>
        <v>#REF!</v>
      </c>
      <c r="Q624" s="120" t="s">
        <v>75</v>
      </c>
      <c r="S624" s="12"/>
      <c r="T624" s="13"/>
      <c r="U624" s="127" t="e">
        <f>U601</f>
        <v>#REF!</v>
      </c>
      <c r="V624" s="120" t="s">
        <v>79</v>
      </c>
      <c r="W624" s="12"/>
      <c r="X624" s="6"/>
    </row>
    <row r="625" spans="1:24" ht="17.25" x14ac:dyDescent="0.2">
      <c r="B625" s="120" t="s">
        <v>130</v>
      </c>
      <c r="D625" s="122"/>
      <c r="E625" s="122"/>
      <c r="F625" s="7"/>
      <c r="G625" s="258" t="e">
        <f>G602</f>
        <v>#REF!</v>
      </c>
      <c r="H625" s="258"/>
      <c r="I625" s="258"/>
      <c r="J625" s="258"/>
      <c r="K625" s="258"/>
      <c r="L625" s="258"/>
      <c r="M625" s="258"/>
      <c r="N625" s="258"/>
      <c r="O625" s="258"/>
      <c r="P625" s="128" t="s">
        <v>137</v>
      </c>
      <c r="Q625" s="120" t="s">
        <v>131</v>
      </c>
      <c r="S625" s="12"/>
      <c r="T625" s="12"/>
      <c r="U625" s="128" t="s">
        <v>138</v>
      </c>
      <c r="V625" s="120" t="s">
        <v>61</v>
      </c>
      <c r="W625" s="12"/>
      <c r="X625" s="6"/>
    </row>
    <row r="626" spans="1:24" ht="28.5" customHeight="1" x14ac:dyDescent="0.2">
      <c r="B626" s="127" t="e">
        <f>B603</f>
        <v>#REF!</v>
      </c>
      <c r="C626" s="125" t="s">
        <v>76</v>
      </c>
      <c r="D626" s="127" t="e">
        <f>D603</f>
        <v>#REF!</v>
      </c>
      <c r="E626" s="125" t="s">
        <v>81</v>
      </c>
      <c r="F626" s="7"/>
      <c r="G626" s="7"/>
      <c r="H626" s="5"/>
      <c r="I626" s="10"/>
      <c r="J626" s="127" t="e">
        <f>J603</f>
        <v>#REF!</v>
      </c>
      <c r="K626" s="125" t="s">
        <v>77</v>
      </c>
      <c r="L626" s="5"/>
      <c r="M626" s="5"/>
      <c r="N626" s="127" t="e">
        <f>N603</f>
        <v>#REF!</v>
      </c>
      <c r="O626" s="125" t="s">
        <v>132</v>
      </c>
      <c r="P626" s="126"/>
      <c r="Q626" s="126"/>
      <c r="R626" s="9"/>
      <c r="S626" s="127" t="e">
        <f>S603</f>
        <v>#REF!</v>
      </c>
      <c r="T626" s="259" t="s">
        <v>133</v>
      </c>
      <c r="U626" s="259"/>
      <c r="V626" s="259"/>
      <c r="W626" s="13"/>
      <c r="X626" s="6"/>
    </row>
    <row r="627" spans="1:24" ht="4.5" customHeight="1" thickBot="1" x14ac:dyDescent="0.25">
      <c r="B627" s="8"/>
      <c r="C627" s="7"/>
      <c r="D627" s="8"/>
      <c r="E627" s="7"/>
      <c r="F627" s="7"/>
      <c r="G627" s="7"/>
      <c r="H627" s="5"/>
      <c r="I627" s="10"/>
      <c r="J627" s="8"/>
      <c r="K627" s="5"/>
      <c r="L627" s="5"/>
      <c r="M627" s="5"/>
      <c r="N627" s="7"/>
      <c r="O627" s="5"/>
      <c r="P627" s="8"/>
      <c r="Q627" s="8"/>
      <c r="R627" s="9"/>
      <c r="S627" s="9"/>
      <c r="T627" s="7"/>
      <c r="U627" s="8"/>
      <c r="V627" s="9"/>
      <c r="W627" s="9"/>
      <c r="X627" s="6"/>
    </row>
    <row r="628" spans="1:24" ht="27" customHeight="1" x14ac:dyDescent="0.25">
      <c r="B628" s="260" t="s">
        <v>17</v>
      </c>
      <c r="C628" s="261"/>
      <c r="D628" s="261"/>
      <c r="E628" s="261"/>
      <c r="F628" s="262" t="s">
        <v>134</v>
      </c>
      <c r="G628" s="262"/>
      <c r="H628" s="262"/>
      <c r="I628" s="262" t="s">
        <v>12</v>
      </c>
      <c r="J628" s="262"/>
      <c r="K628" s="262"/>
      <c r="L628" s="262" t="s">
        <v>105</v>
      </c>
      <c r="M628" s="236" t="s">
        <v>135</v>
      </c>
      <c r="N628" s="236"/>
      <c r="O628" s="236"/>
      <c r="P628" s="236"/>
      <c r="Q628" s="236"/>
      <c r="R628" s="236" t="s">
        <v>101</v>
      </c>
      <c r="S628" s="236"/>
      <c r="T628" s="236"/>
      <c r="U628" s="236"/>
      <c r="V628" s="237"/>
      <c r="W628" s="14"/>
      <c r="X628" s="3"/>
    </row>
    <row r="629" spans="1:24" ht="27.75" customHeight="1" x14ac:dyDescent="0.2">
      <c r="B629" s="240">
        <f>EDATE(B606,12)</f>
        <v>45658</v>
      </c>
      <c r="C629" s="241"/>
      <c r="D629" s="241"/>
      <c r="E629" s="242"/>
      <c r="F629" s="263"/>
      <c r="G629" s="263"/>
      <c r="H629" s="263"/>
      <c r="I629" s="263"/>
      <c r="J629" s="263"/>
      <c r="K629" s="263"/>
      <c r="L629" s="263"/>
      <c r="M629" s="238"/>
      <c r="N629" s="238"/>
      <c r="O629" s="238"/>
      <c r="P629" s="238"/>
      <c r="Q629" s="238"/>
      <c r="R629" s="238"/>
      <c r="S629" s="238"/>
      <c r="T629" s="238"/>
      <c r="U629" s="238"/>
      <c r="V629" s="239"/>
      <c r="W629" s="14"/>
      <c r="X629" s="3"/>
    </row>
    <row r="630" spans="1:24" ht="16.5" customHeight="1" x14ac:dyDescent="0.2">
      <c r="A630" s="34">
        <f>EDATE(B629,-4)</f>
        <v>45536</v>
      </c>
      <c r="B630" s="243" t="str">
        <f>PROPER(TEXT(A630, "mmmm"))</f>
        <v>Septiembre</v>
      </c>
      <c r="C630" s="244"/>
      <c r="D630" s="244"/>
      <c r="E630" s="244"/>
      <c r="F630" s="281" t="str">
        <f>IFERROR(IF(VLOOKUP($X600&amp;"-"&amp;TEXT($A630,"mmm-aaaa"),Informes!$A:$P,COLUMN(Informes!H$1),FALSE),"þ","¨"),"¨")</f>
        <v>¨</v>
      </c>
      <c r="G630" s="281"/>
      <c r="H630" s="281"/>
      <c r="I630" s="248" t="str">
        <f>IFERROR(IF(ISBLANK(
VLOOKUP($X623&amp;"-"&amp;TEXT($A630,"mmm-aaaa"),Informes!$A:$P,COLUMN(Informes!I$1),FALSE)), "",
VLOOKUP($X623&amp;"-"&amp;TEXT($A630,"mmm-aaaa"),Informes!$A:$P,COLUMN(Informes!I$1),FALSE)), "")</f>
        <v/>
      </c>
      <c r="J630" s="248"/>
      <c r="K630" s="248"/>
      <c r="L630" s="173" t="str">
        <f>IFERROR(IF($X630=$L$7,"þ","¨"),"¨")</f>
        <v>¨</v>
      </c>
      <c r="M630" s="248" t="str">
        <f>IFERROR(IF(OR($X630=$L$7,$X630=$K$5,$X630=$O$5,$X630=$T$5),IF(ISBLANK(
VLOOKUP($X600&amp;"-"&amp;TEXT($A630,"mmm-aaaa"),Informes!$A:$P,COLUMN(Informes!J$1),FALSE)), "",
VLOOKUP($X600&amp;"-"&amp;TEXT($A630,"mmm-aaaa"),Informes!$A:$P,COLUMN(Informes!J$1),FALSE)), ""), "")</f>
        <v/>
      </c>
      <c r="N630" s="248"/>
      <c r="O630" s="248"/>
      <c r="P630" s="248"/>
      <c r="Q630" s="248"/>
      <c r="R630" s="284" t="str">
        <f t="shared" ref="R630:R641" si="121">IF(W630=0, "", W630)</f>
        <v/>
      </c>
      <c r="S630" s="284"/>
      <c r="T630" s="284"/>
      <c r="U630" s="284"/>
      <c r="V630" s="285"/>
      <c r="W630" s="4" t="str">
        <f>IFERROR(VLOOKUP($X623&amp;"-"&amp;TEXT($A630,"mmm-aaaa"),Informes!$A:$P,COLUMN(Informes!K$1),FALSE), "")</f>
        <v/>
      </c>
      <c r="X630" s="34" t="str">
        <f>IFERROR(VLOOKUP($X600&amp;"-"&amp;TEXT($A630,"mmm-aaaa"),Informes!$A:$P,COLUMN(Informes!C$1),FALSE), "")</f>
        <v/>
      </c>
    </row>
    <row r="631" spans="1:24" ht="16.5" customHeight="1" x14ac:dyDescent="0.2">
      <c r="A631" s="34">
        <f>EDATE(A630,1)</f>
        <v>45566</v>
      </c>
      <c r="B631" s="243" t="str">
        <f t="shared" ref="B631:B641" si="122">PROPER(TEXT(A631, "mmmm"))</f>
        <v>Octubre</v>
      </c>
      <c r="C631" s="244"/>
      <c r="D631" s="244"/>
      <c r="E631" s="244"/>
      <c r="F631" s="281" t="str">
        <f>IFERROR(IF(VLOOKUP($X600&amp;"-"&amp;TEXT($A631,"mmm-aaaa"),Informes!$A:$P,COLUMN(Informes!H$1),FALSE),"þ","¨"),"¨")</f>
        <v>¨</v>
      </c>
      <c r="G631" s="281"/>
      <c r="H631" s="281"/>
      <c r="I631" s="248" t="str">
        <f>IFERROR(IF(ISBLANK(
VLOOKUP($X623&amp;"-"&amp;TEXT($A631,"mmm-aaaa"),Informes!$A:$P,COLUMN(Informes!I$1),FALSE)), "",
VLOOKUP($X623&amp;"-"&amp;TEXT($A631,"mmm-aaaa"),Informes!$A:$P,COLUMN(Informes!I$1),FALSE)), "")</f>
        <v/>
      </c>
      <c r="J631" s="248"/>
      <c r="K631" s="248"/>
      <c r="L631" s="173" t="str">
        <f t="shared" ref="L631:L641" si="123">IFERROR(IF($X631=$L$7,"þ","¨"),"¨")</f>
        <v>¨</v>
      </c>
      <c r="M631" s="248" t="str">
        <f>IFERROR(IF(OR($X631=$L$7,$X631=$K$5,$X631=$O$5,$X631=$T$5),IF(ISBLANK(
VLOOKUP($X600&amp;"-"&amp;TEXT($A631,"mmm-aaaa"),Informes!$A:$P,COLUMN(Informes!J$1),FALSE)), "",
VLOOKUP($X600&amp;"-"&amp;TEXT($A631,"mmm-aaaa"),Informes!$A:$P,COLUMN(Informes!J$1),FALSE)), ""), "")</f>
        <v/>
      </c>
      <c r="N631" s="248"/>
      <c r="O631" s="248"/>
      <c r="P631" s="248"/>
      <c r="Q631" s="248"/>
      <c r="R631" s="284" t="str">
        <f t="shared" si="121"/>
        <v/>
      </c>
      <c r="S631" s="284"/>
      <c r="T631" s="284"/>
      <c r="U631" s="284"/>
      <c r="V631" s="285"/>
      <c r="W631" s="4" t="str">
        <f>IFERROR(VLOOKUP($X623&amp;"-"&amp;TEXT($A631,"mmm-aaaa"),Informes!$A:$P,COLUMN(Informes!K$1),FALSE), "")</f>
        <v/>
      </c>
      <c r="X631" s="34" t="str">
        <f>IFERROR(VLOOKUP($X600&amp;"-"&amp;TEXT($A631,"mmm-aaaa"),Informes!$A:$P,COLUMN(Informes!C$1),FALSE), "")</f>
        <v/>
      </c>
    </row>
    <row r="632" spans="1:24" ht="16.5" customHeight="1" x14ac:dyDescent="0.2">
      <c r="A632" s="34">
        <f t="shared" ref="A632:A641" si="124">EDATE(A631,1)</f>
        <v>45597</v>
      </c>
      <c r="B632" s="243" t="str">
        <f t="shared" si="122"/>
        <v>Noviembre</v>
      </c>
      <c r="C632" s="244"/>
      <c r="D632" s="244"/>
      <c r="E632" s="244"/>
      <c r="F632" s="281" t="str">
        <f>IFERROR(IF(VLOOKUP($X600&amp;"-"&amp;TEXT($A632,"mmm-aaaa"),Informes!$A:$P,COLUMN(Informes!H$1),FALSE),"þ","¨"),"¨")</f>
        <v>¨</v>
      </c>
      <c r="G632" s="281"/>
      <c r="H632" s="281"/>
      <c r="I632" s="248" t="str">
        <f>IFERROR(IF(ISBLANK(
VLOOKUP($X623&amp;"-"&amp;TEXT($A632,"mmm-aaaa"),Informes!$A:$P,COLUMN(Informes!I$1),FALSE)), "",
VLOOKUP($X623&amp;"-"&amp;TEXT($A632,"mmm-aaaa"),Informes!$A:$P,COLUMN(Informes!I$1),FALSE)), "")</f>
        <v/>
      </c>
      <c r="J632" s="248"/>
      <c r="K632" s="248"/>
      <c r="L632" s="173" t="str">
        <f t="shared" si="123"/>
        <v>¨</v>
      </c>
      <c r="M632" s="248" t="str">
        <f>IFERROR(IF(OR($X632=$L$7,$X632=$K$5,$X632=$O$5,$X632=$T$5),IF(ISBLANK(
VLOOKUP($X600&amp;"-"&amp;TEXT($A632,"mmm-aaaa"),Informes!$A:$P,COLUMN(Informes!J$1),FALSE)), "",
VLOOKUP($X600&amp;"-"&amp;TEXT($A632,"mmm-aaaa"),Informes!$A:$P,COLUMN(Informes!J$1),FALSE)), ""), "")</f>
        <v/>
      </c>
      <c r="N632" s="248"/>
      <c r="O632" s="248"/>
      <c r="P632" s="248"/>
      <c r="Q632" s="248"/>
      <c r="R632" s="284" t="str">
        <f t="shared" si="121"/>
        <v/>
      </c>
      <c r="S632" s="284"/>
      <c r="T632" s="284"/>
      <c r="U632" s="284"/>
      <c r="V632" s="285"/>
      <c r="W632" s="4" t="str">
        <f>IFERROR(VLOOKUP($X623&amp;"-"&amp;TEXT($A632,"mmm-aaaa"),Informes!$A:$P,COLUMN(Informes!K$1),FALSE), "")</f>
        <v/>
      </c>
      <c r="X632" s="34" t="str">
        <f>IFERROR(VLOOKUP($X600&amp;"-"&amp;TEXT($A632,"mmm-aaaa"),Informes!$A:$P,COLUMN(Informes!C$1),FALSE), "")</f>
        <v/>
      </c>
    </row>
    <row r="633" spans="1:24" ht="16.5" customHeight="1" x14ac:dyDescent="0.2">
      <c r="A633" s="34">
        <f t="shared" si="124"/>
        <v>45627</v>
      </c>
      <c r="B633" s="243" t="str">
        <f t="shared" si="122"/>
        <v>Diciembre</v>
      </c>
      <c r="C633" s="244"/>
      <c r="D633" s="244"/>
      <c r="E633" s="244"/>
      <c r="F633" s="281" t="str">
        <f>IFERROR(IF(VLOOKUP($X600&amp;"-"&amp;TEXT($A633,"mmm-aaaa"),Informes!$A:$P,COLUMN(Informes!H$1),FALSE),"þ","¨"),"¨")</f>
        <v>¨</v>
      </c>
      <c r="G633" s="281"/>
      <c r="H633" s="281"/>
      <c r="I633" s="248" t="str">
        <f>IFERROR(IF(ISBLANK(
VLOOKUP($X623&amp;"-"&amp;TEXT($A633,"mmm-aaaa"),Informes!$A:$P,COLUMN(Informes!I$1),FALSE)), "",
VLOOKUP($X623&amp;"-"&amp;TEXT($A633,"mmm-aaaa"),Informes!$A:$P,COLUMN(Informes!I$1),FALSE)), "")</f>
        <v/>
      </c>
      <c r="J633" s="248"/>
      <c r="K633" s="248"/>
      <c r="L633" s="173" t="str">
        <f t="shared" si="123"/>
        <v>¨</v>
      </c>
      <c r="M633" s="248" t="str">
        <f>IFERROR(IF(OR($X633=$L$7,$X633=$K$5,$X633=$O$5,$X633=$T$5),IF(ISBLANK(
VLOOKUP($X600&amp;"-"&amp;TEXT($A633,"mmm-aaaa"),Informes!$A:$P,COLUMN(Informes!J$1),FALSE)), "",
VLOOKUP($X600&amp;"-"&amp;TEXT($A633,"mmm-aaaa"),Informes!$A:$P,COLUMN(Informes!J$1),FALSE)), ""), "")</f>
        <v/>
      </c>
      <c r="N633" s="248"/>
      <c r="O633" s="248"/>
      <c r="P633" s="248"/>
      <c r="Q633" s="248"/>
      <c r="R633" s="284" t="str">
        <f t="shared" si="121"/>
        <v/>
      </c>
      <c r="S633" s="284"/>
      <c r="T633" s="284"/>
      <c r="U633" s="284"/>
      <c r="V633" s="285"/>
      <c r="W633" s="4" t="str">
        <f>IFERROR(VLOOKUP($X623&amp;"-"&amp;TEXT($A633,"mmm-aaaa"),Informes!$A:$P,COLUMN(Informes!K$1),FALSE), "")</f>
        <v/>
      </c>
      <c r="X633" s="34" t="str">
        <f>IFERROR(VLOOKUP($X600&amp;"-"&amp;TEXT($A633,"mmm-aaaa"),Informes!$A:$P,COLUMN(Informes!C$1),FALSE), "")</f>
        <v/>
      </c>
    </row>
    <row r="634" spans="1:24" ht="16.5" customHeight="1" x14ac:dyDescent="0.2">
      <c r="A634" s="34">
        <f t="shared" si="124"/>
        <v>45658</v>
      </c>
      <c r="B634" s="243" t="str">
        <f t="shared" si="122"/>
        <v>Enero</v>
      </c>
      <c r="C634" s="244"/>
      <c r="D634" s="244"/>
      <c r="E634" s="244"/>
      <c r="F634" s="281" t="str">
        <f>IFERROR(IF(VLOOKUP($X600&amp;"-"&amp;TEXT($A634,"mmm-aaaa"),Informes!$A:$P,COLUMN(Informes!H$1),FALSE),"þ","¨"),"¨")</f>
        <v>¨</v>
      </c>
      <c r="G634" s="281"/>
      <c r="H634" s="281"/>
      <c r="I634" s="248" t="str">
        <f>IFERROR(IF(ISBLANK(
VLOOKUP($X623&amp;"-"&amp;TEXT($A634,"mmm-aaaa"),Informes!$A:$P,COLUMN(Informes!I$1),FALSE)), "",
VLOOKUP($X623&amp;"-"&amp;TEXT($A634,"mmm-aaaa"),Informes!$A:$P,COLUMN(Informes!I$1),FALSE)), "")</f>
        <v/>
      </c>
      <c r="J634" s="248"/>
      <c r="K634" s="248"/>
      <c r="L634" s="173" t="str">
        <f t="shared" si="123"/>
        <v>¨</v>
      </c>
      <c r="M634" s="248" t="str">
        <f>IFERROR(IF(OR($X634=$L$7,$X634=$K$5,$X634=$O$5,$X634=$T$5),IF(ISBLANK(
VLOOKUP($X600&amp;"-"&amp;TEXT($A634,"mmm-aaaa"),Informes!$A:$P,COLUMN(Informes!J$1),FALSE)), "",
VLOOKUP($X600&amp;"-"&amp;TEXT($A634,"mmm-aaaa"),Informes!$A:$P,COLUMN(Informes!J$1),FALSE)), ""), "")</f>
        <v/>
      </c>
      <c r="N634" s="248"/>
      <c r="O634" s="248"/>
      <c r="P634" s="248"/>
      <c r="Q634" s="248"/>
      <c r="R634" s="284" t="str">
        <f t="shared" si="121"/>
        <v/>
      </c>
      <c r="S634" s="284"/>
      <c r="T634" s="284"/>
      <c r="U634" s="284"/>
      <c r="V634" s="285"/>
      <c r="W634" s="4" t="str">
        <f>IFERROR(VLOOKUP($X623&amp;"-"&amp;TEXT($A634,"mmm-aaaa"),Informes!$A:$P,COLUMN(Informes!K$1),FALSE), "")</f>
        <v/>
      </c>
      <c r="X634" s="34" t="str">
        <f>IFERROR(VLOOKUP($X600&amp;"-"&amp;TEXT($A634,"mmm-aaaa"),Informes!$A:$P,COLUMN(Informes!C$1),FALSE), "")</f>
        <v/>
      </c>
    </row>
    <row r="635" spans="1:24" ht="16.5" customHeight="1" x14ac:dyDescent="0.2">
      <c r="A635" s="34">
        <f t="shared" si="124"/>
        <v>45689</v>
      </c>
      <c r="B635" s="243" t="str">
        <f t="shared" si="122"/>
        <v>Febrero</v>
      </c>
      <c r="C635" s="244"/>
      <c r="D635" s="244"/>
      <c r="E635" s="244"/>
      <c r="F635" s="281" t="str">
        <f>IFERROR(IF(VLOOKUP($X600&amp;"-"&amp;TEXT($A635,"mmm-aaaa"),Informes!$A:$P,COLUMN(Informes!H$1),FALSE),"þ","¨"),"¨")</f>
        <v>¨</v>
      </c>
      <c r="G635" s="281"/>
      <c r="H635" s="281"/>
      <c r="I635" s="248" t="str">
        <f>IFERROR(IF(ISBLANK(
VLOOKUP($X623&amp;"-"&amp;TEXT($A635,"mmm-aaaa"),Informes!$A:$P,COLUMN(Informes!I$1),FALSE)), "",
VLOOKUP($X623&amp;"-"&amp;TEXT($A635,"mmm-aaaa"),Informes!$A:$P,COLUMN(Informes!I$1),FALSE)), "")</f>
        <v/>
      </c>
      <c r="J635" s="248"/>
      <c r="K635" s="248"/>
      <c r="L635" s="173" t="str">
        <f t="shared" si="123"/>
        <v>¨</v>
      </c>
      <c r="M635" s="248" t="str">
        <f>IFERROR(IF(OR($X635=$L$7,$X635=$K$5,$X635=$O$5,$X635=$T$5),IF(ISBLANK(
VLOOKUP($X600&amp;"-"&amp;TEXT($A635,"mmm-aaaa"),Informes!$A:$P,COLUMN(Informes!J$1),FALSE)), "",
VLOOKUP($X600&amp;"-"&amp;TEXT($A635,"mmm-aaaa"),Informes!$A:$P,COLUMN(Informes!J$1),FALSE)), ""), "")</f>
        <v/>
      </c>
      <c r="N635" s="248"/>
      <c r="O635" s="248"/>
      <c r="P635" s="248"/>
      <c r="Q635" s="248"/>
      <c r="R635" s="284" t="str">
        <f t="shared" si="121"/>
        <v/>
      </c>
      <c r="S635" s="284"/>
      <c r="T635" s="284"/>
      <c r="U635" s="284"/>
      <c r="V635" s="285"/>
      <c r="W635" s="4" t="str">
        <f>IFERROR(VLOOKUP($X623&amp;"-"&amp;TEXT($A635,"mmm-aaaa"),Informes!$A:$P,COLUMN(Informes!K$1),FALSE), "")</f>
        <v/>
      </c>
      <c r="X635" s="34" t="str">
        <f>IFERROR(VLOOKUP($X600&amp;"-"&amp;TEXT($A635,"mmm-aaaa"),Informes!$A:$P,COLUMN(Informes!C$1),FALSE), "")</f>
        <v/>
      </c>
    </row>
    <row r="636" spans="1:24" ht="16.5" customHeight="1" x14ac:dyDescent="0.2">
      <c r="A636" s="34">
        <f t="shared" si="124"/>
        <v>45717</v>
      </c>
      <c r="B636" s="243" t="str">
        <f t="shared" si="122"/>
        <v>Marzo</v>
      </c>
      <c r="C636" s="244"/>
      <c r="D636" s="244"/>
      <c r="E636" s="244"/>
      <c r="F636" s="281" t="str">
        <f>IFERROR(IF(VLOOKUP($X600&amp;"-"&amp;TEXT($A636,"mmm-aaaa"),Informes!$A:$P,COLUMN(Informes!H$1),FALSE),"þ","¨"),"¨")</f>
        <v>¨</v>
      </c>
      <c r="G636" s="281"/>
      <c r="H636" s="281"/>
      <c r="I636" s="248" t="str">
        <f>IFERROR(IF(ISBLANK(
VLOOKUP($X623&amp;"-"&amp;TEXT($A636,"mmm-aaaa"),Informes!$A:$P,COLUMN(Informes!I$1),FALSE)), "",
VLOOKUP($X623&amp;"-"&amp;TEXT($A636,"mmm-aaaa"),Informes!$A:$P,COLUMN(Informes!I$1),FALSE)), "")</f>
        <v/>
      </c>
      <c r="J636" s="248"/>
      <c r="K636" s="248"/>
      <c r="L636" s="173" t="str">
        <f t="shared" si="123"/>
        <v>¨</v>
      </c>
      <c r="M636" s="248" t="str">
        <f>IFERROR(IF(OR($X636=$L$7,$X636=$K$5,$X636=$O$5,$X636=$T$5),IF(ISBLANK(
VLOOKUP($X600&amp;"-"&amp;TEXT($A636,"mmm-aaaa"),Informes!$A:$P,COLUMN(Informes!J$1),FALSE)), "",
VLOOKUP($X600&amp;"-"&amp;TEXT($A636,"mmm-aaaa"),Informes!$A:$P,COLUMN(Informes!J$1),FALSE)), ""), "")</f>
        <v/>
      </c>
      <c r="N636" s="248"/>
      <c r="O636" s="248"/>
      <c r="P636" s="248"/>
      <c r="Q636" s="248"/>
      <c r="R636" s="284" t="str">
        <f t="shared" si="121"/>
        <v/>
      </c>
      <c r="S636" s="284"/>
      <c r="T636" s="284"/>
      <c r="U636" s="284"/>
      <c r="V636" s="285"/>
      <c r="W636" s="4" t="str">
        <f>IFERROR(VLOOKUP($X623&amp;"-"&amp;TEXT($A636,"mmm-aaaa"),Informes!$A:$P,COLUMN(Informes!K$1),FALSE), "")</f>
        <v/>
      </c>
      <c r="X636" s="34" t="str">
        <f>IFERROR(VLOOKUP($X600&amp;"-"&amp;TEXT($A636,"mmm-aaaa"),Informes!$A:$P,COLUMN(Informes!C$1),FALSE), "")</f>
        <v/>
      </c>
    </row>
    <row r="637" spans="1:24" ht="16.5" customHeight="1" x14ac:dyDescent="0.2">
      <c r="A637" s="34">
        <f t="shared" si="124"/>
        <v>45748</v>
      </c>
      <c r="B637" s="243" t="str">
        <f t="shared" si="122"/>
        <v>Abril</v>
      </c>
      <c r="C637" s="244"/>
      <c r="D637" s="244"/>
      <c r="E637" s="244"/>
      <c r="F637" s="281" t="str">
        <f>IFERROR(IF(VLOOKUP($X600&amp;"-"&amp;TEXT($A637,"mmm-aaaa"),Informes!$A:$P,COLUMN(Informes!H$1),FALSE),"þ","¨"),"¨")</f>
        <v>¨</v>
      </c>
      <c r="G637" s="281"/>
      <c r="H637" s="281"/>
      <c r="I637" s="248" t="str">
        <f>IFERROR(IF(ISBLANK(
VLOOKUP($X623&amp;"-"&amp;TEXT($A637,"mmm-aaaa"),Informes!$A:$P,COLUMN(Informes!I$1),FALSE)), "",
VLOOKUP($X623&amp;"-"&amp;TEXT($A637,"mmm-aaaa"),Informes!$A:$P,COLUMN(Informes!I$1),FALSE)), "")</f>
        <v/>
      </c>
      <c r="J637" s="248"/>
      <c r="K637" s="248"/>
      <c r="L637" s="173" t="str">
        <f t="shared" si="123"/>
        <v>¨</v>
      </c>
      <c r="M637" s="248" t="str">
        <f>IFERROR(IF(OR($X637=$L$7,$X637=$K$5,$X637=$O$5,$X637=$T$5),IF(ISBLANK(
VLOOKUP($X600&amp;"-"&amp;TEXT($A637,"mmm-aaaa"),Informes!$A:$P,COLUMN(Informes!J$1),FALSE)), "",
VLOOKUP($X600&amp;"-"&amp;TEXT($A637,"mmm-aaaa"),Informes!$A:$P,COLUMN(Informes!J$1),FALSE)), ""), "")</f>
        <v/>
      </c>
      <c r="N637" s="248"/>
      <c r="O637" s="248"/>
      <c r="P637" s="248"/>
      <c r="Q637" s="248"/>
      <c r="R637" s="284" t="str">
        <f t="shared" si="121"/>
        <v/>
      </c>
      <c r="S637" s="284"/>
      <c r="T637" s="284"/>
      <c r="U637" s="284"/>
      <c r="V637" s="285"/>
      <c r="W637" s="4" t="str">
        <f>IFERROR(VLOOKUP($X623&amp;"-"&amp;TEXT($A637,"mmm-aaaa"),Informes!$A:$P,COLUMN(Informes!K$1),FALSE), "")</f>
        <v/>
      </c>
      <c r="X637" s="34" t="str">
        <f>IFERROR(VLOOKUP($X600&amp;"-"&amp;TEXT($A637,"mmm-aaaa"),Informes!$A:$P,COLUMN(Informes!C$1),FALSE), "")</f>
        <v/>
      </c>
    </row>
    <row r="638" spans="1:24" ht="16.5" customHeight="1" x14ac:dyDescent="0.2">
      <c r="A638" s="34">
        <f t="shared" si="124"/>
        <v>45778</v>
      </c>
      <c r="B638" s="243" t="str">
        <f t="shared" si="122"/>
        <v>Mayo</v>
      </c>
      <c r="C638" s="244"/>
      <c r="D638" s="244"/>
      <c r="E638" s="244"/>
      <c r="F638" s="281" t="str">
        <f>IFERROR(IF(VLOOKUP($X600&amp;"-"&amp;TEXT($A638,"mmm-aaaa"),Informes!$A:$P,COLUMN(Informes!H$1),FALSE),"þ","¨"),"¨")</f>
        <v>¨</v>
      </c>
      <c r="G638" s="281"/>
      <c r="H638" s="281"/>
      <c r="I638" s="248" t="str">
        <f>IFERROR(IF(ISBLANK(
VLOOKUP($X623&amp;"-"&amp;TEXT($A638,"mmm-aaaa"),Informes!$A:$P,COLUMN(Informes!I$1),FALSE)), "",
VLOOKUP($X623&amp;"-"&amp;TEXT($A638,"mmm-aaaa"),Informes!$A:$P,COLUMN(Informes!I$1),FALSE)), "")</f>
        <v/>
      </c>
      <c r="J638" s="248"/>
      <c r="K638" s="248"/>
      <c r="L638" s="173" t="str">
        <f t="shared" si="123"/>
        <v>¨</v>
      </c>
      <c r="M638" s="248" t="str">
        <f>IFERROR(IF(OR($X638=$L$7,$X638=$K$5,$X638=$O$5,$X638=$T$5),IF(ISBLANK(
VLOOKUP($X600&amp;"-"&amp;TEXT($A638,"mmm-aaaa"),Informes!$A:$P,COLUMN(Informes!J$1),FALSE)), "",
VLOOKUP($X600&amp;"-"&amp;TEXT($A638,"mmm-aaaa"),Informes!$A:$P,COLUMN(Informes!J$1),FALSE)), ""), "")</f>
        <v/>
      </c>
      <c r="N638" s="248"/>
      <c r="O638" s="248"/>
      <c r="P638" s="248"/>
      <c r="Q638" s="248"/>
      <c r="R638" s="284" t="str">
        <f t="shared" si="121"/>
        <v/>
      </c>
      <c r="S638" s="284"/>
      <c r="T638" s="284"/>
      <c r="U638" s="284"/>
      <c r="V638" s="285"/>
      <c r="W638" s="4" t="str">
        <f>IFERROR(VLOOKUP($X623&amp;"-"&amp;TEXT($A638,"mmm-aaaa"),Informes!$A:$P,COLUMN(Informes!K$1),FALSE), "")</f>
        <v/>
      </c>
      <c r="X638" s="34" t="str">
        <f>IFERROR(VLOOKUP($X600&amp;"-"&amp;TEXT($A638,"mmm-aaaa"),Informes!$A:$P,COLUMN(Informes!C$1),FALSE), "")</f>
        <v/>
      </c>
    </row>
    <row r="639" spans="1:24" ht="16.5" customHeight="1" x14ac:dyDescent="0.2">
      <c r="A639" s="34">
        <f t="shared" si="124"/>
        <v>45809</v>
      </c>
      <c r="B639" s="243" t="str">
        <f t="shared" si="122"/>
        <v>Junio</v>
      </c>
      <c r="C639" s="244"/>
      <c r="D639" s="244"/>
      <c r="E639" s="244"/>
      <c r="F639" s="281" t="str">
        <f>IFERROR(IF(VLOOKUP($X600&amp;"-"&amp;TEXT($A639,"mmm-aaaa"),Informes!$A:$P,COLUMN(Informes!H$1),FALSE),"þ","¨"),"¨")</f>
        <v>¨</v>
      </c>
      <c r="G639" s="281"/>
      <c r="H639" s="281"/>
      <c r="I639" s="248" t="str">
        <f>IFERROR(IF(ISBLANK(
VLOOKUP($X623&amp;"-"&amp;TEXT($A639,"mmm-aaaa"),Informes!$A:$P,COLUMN(Informes!I$1),FALSE)), "",
VLOOKUP($X623&amp;"-"&amp;TEXT($A639,"mmm-aaaa"),Informes!$A:$P,COLUMN(Informes!I$1),FALSE)), "")</f>
        <v/>
      </c>
      <c r="J639" s="248"/>
      <c r="K639" s="248"/>
      <c r="L639" s="173" t="str">
        <f t="shared" si="123"/>
        <v>¨</v>
      </c>
      <c r="M639" s="248" t="str">
        <f>IFERROR(IF(OR($X639=$L$7,$X639=$K$5,$X639=$O$5,$X639=$T$5),IF(ISBLANK(
VLOOKUP($X600&amp;"-"&amp;TEXT($A639,"mmm-aaaa"),Informes!$A:$P,COLUMN(Informes!J$1),FALSE)), "",
VLOOKUP($X600&amp;"-"&amp;TEXT($A639,"mmm-aaaa"),Informes!$A:$P,COLUMN(Informes!J$1),FALSE)), ""), "")</f>
        <v/>
      </c>
      <c r="N639" s="248"/>
      <c r="O639" s="248"/>
      <c r="P639" s="248"/>
      <c r="Q639" s="248"/>
      <c r="R639" s="284" t="str">
        <f t="shared" si="121"/>
        <v/>
      </c>
      <c r="S639" s="284"/>
      <c r="T639" s="284"/>
      <c r="U639" s="284"/>
      <c r="V639" s="285"/>
      <c r="W639" s="4" t="str">
        <f>IFERROR(VLOOKUP($X623&amp;"-"&amp;TEXT($A639,"mmm-aaaa"),Informes!$A:$P,COLUMN(Informes!K$1),FALSE), "")</f>
        <v/>
      </c>
      <c r="X639" s="34" t="str">
        <f>IFERROR(VLOOKUP($X600&amp;"-"&amp;TEXT($A639,"mmm-aaaa"),Informes!$A:$P,COLUMN(Informes!C$1),FALSE), "")</f>
        <v/>
      </c>
    </row>
    <row r="640" spans="1:24" ht="16.5" customHeight="1" x14ac:dyDescent="0.2">
      <c r="A640" s="34">
        <f t="shared" si="124"/>
        <v>45839</v>
      </c>
      <c r="B640" s="243" t="str">
        <f t="shared" si="122"/>
        <v>Julio</v>
      </c>
      <c r="C640" s="244"/>
      <c r="D640" s="244"/>
      <c r="E640" s="244"/>
      <c r="F640" s="281" t="str">
        <f>IFERROR(IF(VLOOKUP($X600&amp;"-"&amp;TEXT($A640,"mmm-aaaa"),Informes!$A:$P,COLUMN(Informes!H$1),FALSE),"þ","¨"),"¨")</f>
        <v>¨</v>
      </c>
      <c r="G640" s="281"/>
      <c r="H640" s="281"/>
      <c r="I640" s="248" t="str">
        <f>IFERROR(IF(ISBLANK(
VLOOKUP($X623&amp;"-"&amp;TEXT($A640,"mmm-aaaa"),Informes!$A:$P,COLUMN(Informes!I$1),FALSE)), "",
VLOOKUP($X623&amp;"-"&amp;TEXT($A640,"mmm-aaaa"),Informes!$A:$P,COLUMN(Informes!I$1),FALSE)), "")</f>
        <v/>
      </c>
      <c r="J640" s="248"/>
      <c r="K640" s="248"/>
      <c r="L640" s="173" t="str">
        <f t="shared" si="123"/>
        <v>¨</v>
      </c>
      <c r="M640" s="248" t="str">
        <f>IFERROR(IF(OR($X640=$L$7,$X640=$K$5,$X640=$O$5,$X640=$T$5),IF(ISBLANK(
VLOOKUP($X600&amp;"-"&amp;TEXT($A640,"mmm-aaaa"),Informes!$A:$P,COLUMN(Informes!J$1),FALSE)), "",
VLOOKUP($X600&amp;"-"&amp;TEXT($A640,"mmm-aaaa"),Informes!$A:$P,COLUMN(Informes!J$1),FALSE)), ""), "")</f>
        <v/>
      </c>
      <c r="N640" s="248"/>
      <c r="O640" s="248"/>
      <c r="P640" s="248"/>
      <c r="Q640" s="248"/>
      <c r="R640" s="284" t="str">
        <f t="shared" si="121"/>
        <v/>
      </c>
      <c r="S640" s="284"/>
      <c r="T640" s="284"/>
      <c r="U640" s="284"/>
      <c r="V640" s="285"/>
      <c r="W640" s="4" t="str">
        <f>IFERROR(VLOOKUP($X623&amp;"-"&amp;TEXT($A640,"mmm-aaaa"),Informes!$A:$P,COLUMN(Informes!K$1),FALSE), "")</f>
        <v/>
      </c>
      <c r="X640" s="34" t="str">
        <f>IFERROR(VLOOKUP($X600&amp;"-"&amp;TEXT($A640,"mmm-aaaa"),Informes!$A:$P,COLUMN(Informes!C$1),FALSE), "")</f>
        <v/>
      </c>
    </row>
    <row r="641" spans="1:24" ht="16.5" customHeight="1" thickBot="1" x14ac:dyDescent="0.25">
      <c r="A641" s="34">
        <f t="shared" si="124"/>
        <v>45870</v>
      </c>
      <c r="B641" s="264" t="str">
        <f t="shared" si="122"/>
        <v>Agosto</v>
      </c>
      <c r="C641" s="265"/>
      <c r="D641" s="265"/>
      <c r="E641" s="265"/>
      <c r="F641" s="280" t="str">
        <f>IFERROR(IF(VLOOKUP($X600&amp;"-"&amp;TEXT($A641,"mmm-aaaa"),Informes!$A:$P,COLUMN(Informes!H$1),FALSE),"þ","¨"),"¨")</f>
        <v>¨</v>
      </c>
      <c r="G641" s="280"/>
      <c r="H641" s="280"/>
      <c r="I641" s="269" t="str">
        <f>IFERROR(IF(ISBLANK(
VLOOKUP($X623&amp;"-"&amp;TEXT($A641,"mmm-aaaa"),Informes!$A:$P,COLUMN(Informes!I$1),FALSE)), "",
VLOOKUP($X623&amp;"-"&amp;TEXT($A641,"mmm-aaaa"),Informes!$A:$P,COLUMN(Informes!I$1),FALSE)), "")</f>
        <v/>
      </c>
      <c r="J641" s="269"/>
      <c r="K641" s="269"/>
      <c r="L641" s="172" t="str">
        <f t="shared" si="123"/>
        <v>¨</v>
      </c>
      <c r="M641" s="269" t="str">
        <f>IFERROR(IF(OR($X641=$L$7,$X641=$K$5,$X641=$O$5,$X641=$T$5),IF(ISBLANK(
VLOOKUP($X600&amp;"-"&amp;TEXT($A641,"mmm-aaaa"),Informes!$A:$P,COLUMN(Informes!J$1),FALSE)), "",
VLOOKUP($X600&amp;"-"&amp;TEXT($A641,"mmm-aaaa"),Informes!$A:$P,COLUMN(Informes!J$1),FALSE)), ""), "")</f>
        <v/>
      </c>
      <c r="N641" s="269"/>
      <c r="O641" s="269"/>
      <c r="P641" s="269"/>
      <c r="Q641" s="269"/>
      <c r="R641" s="282" t="str">
        <f t="shared" si="121"/>
        <v/>
      </c>
      <c r="S641" s="282"/>
      <c r="T641" s="282"/>
      <c r="U641" s="282"/>
      <c r="V641" s="283"/>
      <c r="W641" s="4" t="str">
        <f>IFERROR(VLOOKUP($X623&amp;"-"&amp;TEXT($A641,"mmm-aaaa"),Informes!$A:$P,COLUMN(Informes!K$1),FALSE), "")</f>
        <v/>
      </c>
      <c r="X641" s="34" t="str">
        <f>IFERROR(VLOOKUP($X600&amp;"-"&amp;TEXT($A641,"mmm-aaaa"),Informes!$A:$P,COLUMN(Informes!C$1),FALSE), "")</f>
        <v/>
      </c>
    </row>
    <row r="642" spans="1:24" ht="16.5" customHeight="1" thickBot="1" x14ac:dyDescent="0.3">
      <c r="D642" s="124"/>
      <c r="E642" s="124"/>
      <c r="F642" s="129"/>
      <c r="G642" s="124" t="str">
        <f>IF(SUM(F630:F641)=0,"",SUM(F630:F641))</f>
        <v/>
      </c>
      <c r="H642" s="124"/>
      <c r="I642" s="124"/>
      <c r="J642" s="130"/>
      <c r="K642" s="124"/>
      <c r="L642" s="131" t="s">
        <v>107</v>
      </c>
      <c r="M642" s="272" t="str">
        <f>IF(SUM(M630:M641)=0,"",SUM(M630:M641))</f>
        <v/>
      </c>
      <c r="N642" s="273"/>
      <c r="O642" s="273"/>
      <c r="P642" s="273"/>
      <c r="Q642" s="274"/>
      <c r="R642" s="275"/>
      <c r="S642" s="276"/>
      <c r="T642" s="276"/>
      <c r="U642" s="276"/>
      <c r="V642" s="277"/>
      <c r="W642" s="4"/>
      <c r="X642" s="4"/>
    </row>
    <row r="643" spans="1:24" ht="16.5" customHeight="1" x14ac:dyDescent="0.2">
      <c r="W643" s="4"/>
      <c r="X643" s="4"/>
    </row>
    <row r="644" spans="1:24" ht="279.75" customHeight="1" x14ac:dyDescent="0.15">
      <c r="B644" s="11"/>
      <c r="C644" s="132" t="s">
        <v>136</v>
      </c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</row>
    <row r="645" spans="1:24" ht="24" customHeight="1" x14ac:dyDescent="0.2">
      <c r="A645" s="35">
        <f>A599+1</f>
        <v>15</v>
      </c>
      <c r="B645" s="256" t="s">
        <v>127</v>
      </c>
      <c r="C645" s="256"/>
      <c r="D645" s="256"/>
      <c r="E645" s="256"/>
      <c r="F645" s="256"/>
      <c r="G645" s="256"/>
      <c r="H645" s="256"/>
      <c r="I645" s="256"/>
      <c r="J645" s="256"/>
      <c r="K645" s="256"/>
      <c r="L645" s="256"/>
      <c r="M645" s="256"/>
      <c r="N645" s="256"/>
      <c r="O645" s="256"/>
      <c r="P645" s="256"/>
      <c r="Q645" s="256"/>
      <c r="R645" s="256"/>
      <c r="S645" s="256"/>
      <c r="T645" s="256"/>
      <c r="U645" s="256"/>
      <c r="V645" s="256"/>
      <c r="X645" s="2"/>
    </row>
    <row r="646" spans="1:24" ht="17.25" customHeight="1" x14ac:dyDescent="0.2">
      <c r="A646" s="35"/>
      <c r="B646" s="120" t="s">
        <v>128</v>
      </c>
      <c r="D646" s="123" t="e">
        <f>IF(A645=0,0,INDEX(TblPublicadores[Nombre completo],A645))</f>
        <v>#REF!</v>
      </c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5"/>
      <c r="X646" s="154" t="e">
        <f>IF(A645=0,0,INDEX(TblPublicadores[Nombre],A645))</f>
        <v>#REF!</v>
      </c>
    </row>
    <row r="647" spans="1:24" ht="17.25" customHeight="1" x14ac:dyDescent="0.2">
      <c r="B647" s="120" t="s">
        <v>129</v>
      </c>
      <c r="D647" s="121"/>
      <c r="E647" s="121"/>
      <c r="F647" s="7"/>
      <c r="G647" s="7"/>
      <c r="H647" s="257" t="e">
        <f>IF(A645=0,"",INDEX(TblPublicadores[Fecha de nacimiento],A645))</f>
        <v>#REF!</v>
      </c>
      <c r="I647" s="257"/>
      <c r="J647" s="257"/>
      <c r="K647" s="257"/>
      <c r="L647" s="257"/>
      <c r="M647" s="257"/>
      <c r="N647" s="257"/>
      <c r="O647" s="257"/>
      <c r="P647" s="128" t="e">
        <f>IF(INDEX(TblPublicadores[Sexo],A645)=Q647,"þ","¨")</f>
        <v>#REF!</v>
      </c>
      <c r="Q647" s="120" t="s">
        <v>75</v>
      </c>
      <c r="S647" s="12"/>
      <c r="T647" s="13"/>
      <c r="U647" s="128" t="e">
        <f>IF(INDEX(TblPublicadores[Sexo],A645)=V647,"þ","¨")</f>
        <v>#REF!</v>
      </c>
      <c r="V647" s="120" t="s">
        <v>79</v>
      </c>
      <c r="W647" s="12"/>
      <c r="X647" s="6"/>
    </row>
    <row r="648" spans="1:24" ht="17.25" customHeight="1" x14ac:dyDescent="0.2">
      <c r="B648" s="120" t="s">
        <v>130</v>
      </c>
      <c r="D648" s="122"/>
      <c r="E648" s="122"/>
      <c r="F648" s="7"/>
      <c r="G648" s="258" t="e">
        <f>IF(A645=0,"",IF(INDEX(TblPublicadores[Fecha de bautismo],A645)="", "",INDEX(TblPublicadores[Fecha de bautismo],A645)))</f>
        <v>#REF!</v>
      </c>
      <c r="H648" s="258"/>
      <c r="I648" s="258"/>
      <c r="J648" s="258"/>
      <c r="K648" s="258"/>
      <c r="L648" s="258"/>
      <c r="M648" s="258"/>
      <c r="N648" s="258"/>
      <c r="O648" s="258"/>
      <c r="P648" s="128" t="s">
        <v>137</v>
      </c>
      <c r="Q648" s="120" t="s">
        <v>131</v>
      </c>
      <c r="S648" s="12"/>
      <c r="T648" s="12"/>
      <c r="U648" s="128" t="s">
        <v>138</v>
      </c>
      <c r="V648" s="120" t="s">
        <v>61</v>
      </c>
      <c r="W648" s="12"/>
      <c r="X648" s="6"/>
    </row>
    <row r="649" spans="1:24" ht="28.5" customHeight="1" x14ac:dyDescent="0.2">
      <c r="B649" s="127" t="e">
        <f>IF(INDEX(TblPublicadores[Privilegio],A645)=C649,"þ","¨")</f>
        <v>#REF!</v>
      </c>
      <c r="C649" s="125" t="s">
        <v>76</v>
      </c>
      <c r="D649" s="127" t="e">
        <f>IF(INDEX(TblPublicadores[Privilegio],A645)=E649,"þ","¨")</f>
        <v>#REF!</v>
      </c>
      <c r="E649" s="125" t="s">
        <v>81</v>
      </c>
      <c r="F649" s="7"/>
      <c r="G649" s="7"/>
      <c r="H649" s="5"/>
      <c r="I649" s="10"/>
      <c r="J649" s="127" t="e">
        <f>IF(INDEX(TblPublicadores[Tipo Publicador],A645)=K649,"þ","¨")</f>
        <v>#REF!</v>
      </c>
      <c r="K649" s="125" t="s">
        <v>77</v>
      </c>
      <c r="L649" s="5"/>
      <c r="M649" s="5"/>
      <c r="N649" s="127" t="e">
        <f>IF(INDEX(TblPublicadores[Tipo Publicador],A645)=O649,"þ","¨")</f>
        <v>#REF!</v>
      </c>
      <c r="O649" s="125" t="s">
        <v>132</v>
      </c>
      <c r="P649" s="126"/>
      <c r="Q649" s="126"/>
      <c r="R649" s="9"/>
      <c r="S649" s="127" t="e">
        <f>IF(INDEX(TblPublicadores[Tipo Publicador],A645)=T649,"þ","¨")</f>
        <v>#REF!</v>
      </c>
      <c r="T649" s="259" t="s">
        <v>133</v>
      </c>
      <c r="U649" s="259"/>
      <c r="V649" s="259"/>
      <c r="W649" s="13"/>
      <c r="X649" s="6"/>
    </row>
    <row r="650" spans="1:24" ht="4.5" customHeight="1" thickBot="1" x14ac:dyDescent="0.25">
      <c r="B650" s="8"/>
      <c r="C650" s="7"/>
      <c r="D650" s="8"/>
      <c r="E650" s="7"/>
      <c r="F650" s="7"/>
      <c r="G650" s="7"/>
      <c r="H650" s="5"/>
      <c r="I650" s="10"/>
      <c r="J650" s="8"/>
      <c r="K650" s="5"/>
      <c r="L650" s="5"/>
      <c r="M650" s="5"/>
      <c r="N650" s="7"/>
      <c r="O650" s="5"/>
      <c r="P650" s="8"/>
      <c r="Q650" s="8"/>
      <c r="R650" s="9"/>
      <c r="S650" s="9"/>
      <c r="T650" s="7"/>
      <c r="U650" s="8"/>
      <c r="V650" s="9"/>
      <c r="W650" s="9"/>
      <c r="X650" s="6"/>
    </row>
    <row r="651" spans="1:24" ht="26.25" customHeight="1" x14ac:dyDescent="0.25">
      <c r="B651" s="260" t="s">
        <v>17</v>
      </c>
      <c r="C651" s="261"/>
      <c r="D651" s="261"/>
      <c r="E651" s="261"/>
      <c r="F651" s="262" t="s">
        <v>134</v>
      </c>
      <c r="G651" s="262"/>
      <c r="H651" s="262"/>
      <c r="I651" s="262" t="s">
        <v>12</v>
      </c>
      <c r="J651" s="262"/>
      <c r="K651" s="262"/>
      <c r="L651" s="262" t="s">
        <v>105</v>
      </c>
      <c r="M651" s="236" t="s">
        <v>135</v>
      </c>
      <c r="N651" s="236"/>
      <c r="O651" s="236"/>
      <c r="P651" s="236"/>
      <c r="Q651" s="236"/>
      <c r="R651" s="236" t="s">
        <v>101</v>
      </c>
      <c r="S651" s="236"/>
      <c r="T651" s="236"/>
      <c r="U651" s="236"/>
      <c r="V651" s="237"/>
      <c r="W651" s="14"/>
      <c r="X651" s="3"/>
    </row>
    <row r="652" spans="1:24" ht="27.75" customHeight="1" x14ac:dyDescent="0.2">
      <c r="B652" s="240">
        <v>45292</v>
      </c>
      <c r="C652" s="241"/>
      <c r="D652" s="241"/>
      <c r="E652" s="242"/>
      <c r="F652" s="263"/>
      <c r="G652" s="263"/>
      <c r="H652" s="263"/>
      <c r="I652" s="263"/>
      <c r="J652" s="263"/>
      <c r="K652" s="263"/>
      <c r="L652" s="263"/>
      <c r="M652" s="238"/>
      <c r="N652" s="238"/>
      <c r="O652" s="238"/>
      <c r="P652" s="238"/>
      <c r="Q652" s="238"/>
      <c r="R652" s="238"/>
      <c r="S652" s="238"/>
      <c r="T652" s="238"/>
      <c r="U652" s="238"/>
      <c r="V652" s="239"/>
      <c r="W652" s="14"/>
      <c r="X652" s="3"/>
    </row>
    <row r="653" spans="1:24" ht="16.5" customHeight="1" x14ac:dyDescent="0.2">
      <c r="A653" s="34">
        <f>EDATE(B652,-4)</f>
        <v>45170</v>
      </c>
      <c r="B653" s="243" t="str">
        <f>PROPER(TEXT(A653, "mmmm"))</f>
        <v>Septiembre</v>
      </c>
      <c r="C653" s="244"/>
      <c r="D653" s="244" t="str">
        <f>PROPER(TEXT(C653, "mmmm"))</f>
        <v>Enero</v>
      </c>
      <c r="E653" s="244"/>
      <c r="F653" s="281" t="str">
        <f>IFERROR(IF(VLOOKUP($X646&amp;"-"&amp;TEXT($A653,"mmm-aaaa"),Informes!$A:$P,COLUMN(Informes!H$1),FALSE),"þ","¨"),"¨")</f>
        <v>¨</v>
      </c>
      <c r="G653" s="281"/>
      <c r="H653" s="281"/>
      <c r="I653" s="248" t="str">
        <f>IFERROR(IF(ISBLANK(
VLOOKUP($X646&amp;"-"&amp;TEXT($A653,"mmm-aaaa"),Informes!$A:$P,COLUMN(Informes!I$1),FALSE)), "",
VLOOKUP($X646&amp;"-"&amp;TEXT($A653,"mmm-aaaa"),Informes!$A:$P,COLUMN(Informes!I$1),FALSE)), "")</f>
        <v/>
      </c>
      <c r="J653" s="248"/>
      <c r="K653" s="248"/>
      <c r="L653" s="173" t="str">
        <f>IFERROR(IF($X653=$L$7,"þ","¨"),"¨")</f>
        <v>¨</v>
      </c>
      <c r="M653" s="248" t="str">
        <f>IFERROR(IF(OR($X653=$L$7,$X653=$K$5,$X653=$O$5,$X653=$T$5),IF(ISBLANK(
VLOOKUP($X646&amp;"-"&amp;TEXT($A653,"mmm-aaaa"),Informes!$A:$P,COLUMN(Informes!J$1),FALSE)), "",
VLOOKUP($X646&amp;"-"&amp;TEXT($A653,"mmm-aaaa"),Informes!$A:$P,COLUMN(Informes!J$1),FALSE)), ""), "")</f>
        <v/>
      </c>
      <c r="N653" s="248"/>
      <c r="O653" s="248"/>
      <c r="P653" s="248"/>
      <c r="Q653" s="248"/>
      <c r="R653" s="284" t="str">
        <f t="shared" ref="R653:R664" si="125">IF(W653=0, "", W653)</f>
        <v/>
      </c>
      <c r="S653" s="284"/>
      <c r="T653" s="284"/>
      <c r="U653" s="284"/>
      <c r="V653" s="285"/>
      <c r="W653" s="4" t="str">
        <f>IFERROR(VLOOKUP($X646&amp;"-"&amp;TEXT($A653,"mmm-aaaa"),Informes!$A:$P,COLUMN(Informes!K$1),FALSE), "")</f>
        <v/>
      </c>
      <c r="X653" s="34" t="str">
        <f>IFERROR(VLOOKUP($X646&amp;"-"&amp;TEXT($A653,"mmm-aaaa"),Informes!$A:$P,COLUMN(Informes!C$1),FALSE), "")</f>
        <v/>
      </c>
    </row>
    <row r="654" spans="1:24" ht="16.5" customHeight="1" x14ac:dyDescent="0.2">
      <c r="A654" s="34">
        <f>EDATE(A653,1)</f>
        <v>45200</v>
      </c>
      <c r="B654" s="243" t="str">
        <f t="shared" ref="B654:B664" si="126">PROPER(TEXT(A654, "mmmm"))</f>
        <v>Octubre</v>
      </c>
      <c r="C654" s="244"/>
      <c r="D654" s="244" t="str">
        <f t="shared" ref="D654:D664" si="127">PROPER(TEXT(C654, "mmmm"))</f>
        <v>Enero</v>
      </c>
      <c r="E654" s="244"/>
      <c r="F654" s="281" t="str">
        <f>IFERROR(IF(VLOOKUP($X646&amp;"-"&amp;TEXT($A654,"mmm-aaaa"),Informes!$A:$P,COLUMN(Informes!H$1),FALSE),"þ","¨"),"¨")</f>
        <v>¨</v>
      </c>
      <c r="G654" s="281"/>
      <c r="H654" s="281"/>
      <c r="I654" s="248" t="str">
        <f>IFERROR(IF(ISBLANK(
VLOOKUP($X646&amp;"-"&amp;TEXT($A654,"mmm-aaaa"),Informes!$A:$P,COLUMN(Informes!I$1),FALSE)), "",
VLOOKUP($X646&amp;"-"&amp;TEXT($A654,"mmm-aaaa"),Informes!$A:$P,COLUMN(Informes!I$1),FALSE)), "")</f>
        <v/>
      </c>
      <c r="J654" s="248"/>
      <c r="K654" s="248"/>
      <c r="L654" s="173" t="str">
        <f t="shared" ref="L654:L664" si="128">IFERROR(IF($X654=$L$7,"þ","¨"),"¨")</f>
        <v>¨</v>
      </c>
      <c r="M654" s="248" t="str">
        <f>IFERROR(IF(OR($X654=$L$7,$X654=$K$5,$X654=$O$5,$X654=$T$5),IF(ISBLANK(
VLOOKUP($X646&amp;"-"&amp;TEXT($A654,"mmm-aaaa"),Informes!$A:$P,COLUMN(Informes!J$1),FALSE)), "",
VLOOKUP($X646&amp;"-"&amp;TEXT($A654,"mmm-aaaa"),Informes!$A:$P,COLUMN(Informes!J$1),FALSE)), ""), "")</f>
        <v/>
      </c>
      <c r="N654" s="248"/>
      <c r="O654" s="248"/>
      <c r="P654" s="248"/>
      <c r="Q654" s="248"/>
      <c r="R654" s="284" t="str">
        <f t="shared" si="125"/>
        <v/>
      </c>
      <c r="S654" s="284"/>
      <c r="T654" s="284"/>
      <c r="U654" s="284"/>
      <c r="V654" s="285"/>
      <c r="W654" s="4" t="str">
        <f>IFERROR(VLOOKUP($X646&amp;"-"&amp;TEXT($A654,"mmm-aaaa"),Informes!$A:$P,COLUMN(Informes!K$1),FALSE), "")</f>
        <v/>
      </c>
      <c r="X654" s="34" t="str">
        <f>IFERROR(VLOOKUP($X646&amp;"-"&amp;TEXT($A654,"mmm-aaaa"),Informes!$A:$P,COLUMN(Informes!C$1),FALSE), "")</f>
        <v/>
      </c>
    </row>
    <row r="655" spans="1:24" ht="16.5" customHeight="1" x14ac:dyDescent="0.2">
      <c r="A655" s="34">
        <f t="shared" ref="A655:A664" si="129">EDATE(A654,1)</f>
        <v>45231</v>
      </c>
      <c r="B655" s="243" t="str">
        <f t="shared" si="126"/>
        <v>Noviembre</v>
      </c>
      <c r="C655" s="244"/>
      <c r="D655" s="244" t="str">
        <f t="shared" si="127"/>
        <v>Enero</v>
      </c>
      <c r="E655" s="244"/>
      <c r="F655" s="281" t="str">
        <f>IFERROR(IF(VLOOKUP($X646&amp;"-"&amp;TEXT($A655,"mmm-aaaa"),Informes!$A:$P,COLUMN(Informes!H$1),FALSE),"þ","¨"),"¨")</f>
        <v>¨</v>
      </c>
      <c r="G655" s="281"/>
      <c r="H655" s="281"/>
      <c r="I655" s="248" t="str">
        <f>IFERROR(IF(ISBLANK(
VLOOKUP($X646&amp;"-"&amp;TEXT($A655,"mmm-aaaa"),Informes!$A:$P,COLUMN(Informes!I$1),FALSE)), "",
VLOOKUP($X646&amp;"-"&amp;TEXT($A655,"mmm-aaaa"),Informes!$A:$P,COLUMN(Informes!I$1),FALSE)), "")</f>
        <v/>
      </c>
      <c r="J655" s="248"/>
      <c r="K655" s="248"/>
      <c r="L655" s="173" t="str">
        <f t="shared" si="128"/>
        <v>¨</v>
      </c>
      <c r="M655" s="248" t="str">
        <f>IFERROR(IF(OR($X655=$L$7,$X655=$K$5,$X655=$O$5,$X655=$T$5),IF(ISBLANK(
VLOOKUP($X646&amp;"-"&amp;TEXT($A655,"mmm-aaaa"),Informes!$A:$P,COLUMN(Informes!J$1),FALSE)), "",
VLOOKUP($X646&amp;"-"&amp;TEXT($A655,"mmm-aaaa"),Informes!$A:$P,COLUMN(Informes!J$1),FALSE)), ""), "")</f>
        <v/>
      </c>
      <c r="N655" s="248"/>
      <c r="O655" s="248"/>
      <c r="P655" s="248"/>
      <c r="Q655" s="248"/>
      <c r="R655" s="284" t="str">
        <f t="shared" si="125"/>
        <v/>
      </c>
      <c r="S655" s="284"/>
      <c r="T655" s="284"/>
      <c r="U655" s="284"/>
      <c r="V655" s="285"/>
      <c r="W655" s="4" t="str">
        <f>IFERROR(VLOOKUP($X646&amp;"-"&amp;TEXT($A655,"mmm-aaaa"),Informes!$A:$P,COLUMN(Informes!K$1),FALSE), "")</f>
        <v/>
      </c>
      <c r="X655" s="34" t="str">
        <f>IFERROR(VLOOKUP($X646&amp;"-"&amp;TEXT($A655,"mmm-aaaa"),Informes!$A:$P,COLUMN(Informes!C$1),FALSE), "")</f>
        <v/>
      </c>
    </row>
    <row r="656" spans="1:24" ht="16.5" customHeight="1" x14ac:dyDescent="0.2">
      <c r="A656" s="34">
        <f t="shared" si="129"/>
        <v>45261</v>
      </c>
      <c r="B656" s="243" t="str">
        <f t="shared" si="126"/>
        <v>Diciembre</v>
      </c>
      <c r="C656" s="244"/>
      <c r="D656" s="244" t="str">
        <f t="shared" si="127"/>
        <v>Enero</v>
      </c>
      <c r="E656" s="244"/>
      <c r="F656" s="281" t="str">
        <f>IFERROR(IF(VLOOKUP($X646&amp;"-"&amp;TEXT($A656,"mmm-aaaa"),Informes!$A:$P,COLUMN(Informes!H$1),FALSE),"þ","¨"),"¨")</f>
        <v>¨</v>
      </c>
      <c r="G656" s="281"/>
      <c r="H656" s="281"/>
      <c r="I656" s="248" t="str">
        <f>IFERROR(IF(ISBLANK(
VLOOKUP($X646&amp;"-"&amp;TEXT($A656,"mmm-aaaa"),Informes!$A:$P,COLUMN(Informes!I$1),FALSE)), "",
VLOOKUP($X646&amp;"-"&amp;TEXT($A656,"mmm-aaaa"),Informes!$A:$P,COLUMN(Informes!I$1),FALSE)), "")</f>
        <v/>
      </c>
      <c r="J656" s="248"/>
      <c r="K656" s="248"/>
      <c r="L656" s="173" t="str">
        <f t="shared" si="128"/>
        <v>¨</v>
      </c>
      <c r="M656" s="248" t="str">
        <f>IFERROR(IF(OR($X656=$L$7,$X656=$K$5,$X656=$O$5,$X656=$T$5),IF(ISBLANK(
VLOOKUP($X646&amp;"-"&amp;TEXT($A656,"mmm-aaaa"),Informes!$A:$P,COLUMN(Informes!J$1),FALSE)), "",
VLOOKUP($X646&amp;"-"&amp;TEXT($A656,"mmm-aaaa"),Informes!$A:$P,COLUMN(Informes!J$1),FALSE)), ""), "")</f>
        <v/>
      </c>
      <c r="N656" s="248"/>
      <c r="O656" s="248"/>
      <c r="P656" s="248"/>
      <c r="Q656" s="248"/>
      <c r="R656" s="284" t="str">
        <f t="shared" si="125"/>
        <v/>
      </c>
      <c r="S656" s="284"/>
      <c r="T656" s="284"/>
      <c r="U656" s="284"/>
      <c r="V656" s="285"/>
      <c r="W656" s="4" t="str">
        <f>IFERROR(VLOOKUP($X646&amp;"-"&amp;TEXT($A656,"mmm-aaaa"),Informes!$A:$P,COLUMN(Informes!K$1),FALSE), "")</f>
        <v/>
      </c>
      <c r="X656" s="34" t="str">
        <f>IFERROR(VLOOKUP($X646&amp;"-"&amp;TEXT($A656,"mmm-aaaa"),Informes!$A:$P,COLUMN(Informes!C$1),FALSE), "")</f>
        <v/>
      </c>
    </row>
    <row r="657" spans="1:24" ht="16.5" customHeight="1" x14ac:dyDescent="0.2">
      <c r="A657" s="34">
        <f t="shared" si="129"/>
        <v>45292</v>
      </c>
      <c r="B657" s="243" t="str">
        <f t="shared" si="126"/>
        <v>Enero</v>
      </c>
      <c r="C657" s="244"/>
      <c r="D657" s="244" t="str">
        <f t="shared" si="127"/>
        <v>Enero</v>
      </c>
      <c r="E657" s="244"/>
      <c r="F657" s="281" t="str">
        <f>IFERROR(IF(VLOOKUP($X646&amp;"-"&amp;TEXT($A657,"mmm-aaaa"),Informes!$A:$P,COLUMN(Informes!H$1),FALSE),"þ","¨"),"¨")</f>
        <v>¨</v>
      </c>
      <c r="G657" s="281"/>
      <c r="H657" s="281"/>
      <c r="I657" s="248" t="str">
        <f>IFERROR(IF(ISBLANK(
VLOOKUP($X646&amp;"-"&amp;TEXT($A657,"mmm-aaaa"),Informes!$A:$P,COLUMN(Informes!I$1),FALSE)), "",
VLOOKUP($X646&amp;"-"&amp;TEXT($A657,"mmm-aaaa"),Informes!$A:$P,COLUMN(Informes!I$1),FALSE)), "")</f>
        <v/>
      </c>
      <c r="J657" s="248"/>
      <c r="K657" s="248"/>
      <c r="L657" s="173" t="str">
        <f t="shared" si="128"/>
        <v>¨</v>
      </c>
      <c r="M657" s="248" t="str">
        <f>IFERROR(IF(OR($X657=$L$7,$X657=$K$5,$X657=$O$5,$X657=$T$5),IF(ISBLANK(
VLOOKUP($X646&amp;"-"&amp;TEXT($A657,"mmm-aaaa"),Informes!$A:$P,COLUMN(Informes!J$1),FALSE)), "",
VLOOKUP($X646&amp;"-"&amp;TEXT($A657,"mmm-aaaa"),Informes!$A:$P,COLUMN(Informes!J$1),FALSE)), ""), "")</f>
        <v/>
      </c>
      <c r="N657" s="248"/>
      <c r="O657" s="248"/>
      <c r="P657" s="248"/>
      <c r="Q657" s="248"/>
      <c r="R657" s="284" t="str">
        <f t="shared" si="125"/>
        <v/>
      </c>
      <c r="S657" s="284"/>
      <c r="T657" s="284"/>
      <c r="U657" s="284"/>
      <c r="V657" s="285"/>
      <c r="W657" s="4" t="str">
        <f>IFERROR(VLOOKUP($X646&amp;"-"&amp;TEXT($A657,"mmm-aaaa"),Informes!$A:$P,COLUMN(Informes!K$1),FALSE), "")</f>
        <v/>
      </c>
      <c r="X657" s="34" t="str">
        <f>IFERROR(VLOOKUP($X646&amp;"-"&amp;TEXT($A657,"mmm-aaaa"),Informes!$A:$P,COLUMN(Informes!C$1),FALSE), "")</f>
        <v/>
      </c>
    </row>
    <row r="658" spans="1:24" ht="16.5" customHeight="1" x14ac:dyDescent="0.2">
      <c r="A658" s="34">
        <f t="shared" si="129"/>
        <v>45323</v>
      </c>
      <c r="B658" s="243" t="str">
        <f t="shared" si="126"/>
        <v>Febrero</v>
      </c>
      <c r="C658" s="244"/>
      <c r="D658" s="244" t="str">
        <f t="shared" si="127"/>
        <v>Enero</v>
      </c>
      <c r="E658" s="244"/>
      <c r="F658" s="281" t="str">
        <f>IFERROR(IF(VLOOKUP($X646&amp;"-"&amp;TEXT($A658,"mmm-aaaa"),Informes!$A:$P,COLUMN(Informes!H$1),FALSE),"þ","¨"),"¨")</f>
        <v>¨</v>
      </c>
      <c r="G658" s="281"/>
      <c r="H658" s="281"/>
      <c r="I658" s="248" t="str">
        <f>IFERROR(IF(ISBLANK(
VLOOKUP($X646&amp;"-"&amp;TEXT($A658,"mmm-aaaa"),Informes!$A:$P,COLUMN(Informes!I$1),FALSE)), "",
VLOOKUP($X646&amp;"-"&amp;TEXT($A658,"mmm-aaaa"),Informes!$A:$P,COLUMN(Informes!I$1),FALSE)), "")</f>
        <v/>
      </c>
      <c r="J658" s="248"/>
      <c r="K658" s="248"/>
      <c r="L658" s="173" t="str">
        <f t="shared" si="128"/>
        <v>¨</v>
      </c>
      <c r="M658" s="248" t="str">
        <f>IFERROR(IF(OR($X658=$L$7,$X658=$K$5,$X658=$O$5,$X658=$T$5),IF(ISBLANK(
VLOOKUP($X646&amp;"-"&amp;TEXT($A658,"mmm-aaaa"),Informes!$A:$P,COLUMN(Informes!J$1),FALSE)), "",
VLOOKUP($X646&amp;"-"&amp;TEXT($A658,"mmm-aaaa"),Informes!$A:$P,COLUMN(Informes!J$1),FALSE)), ""), "")</f>
        <v/>
      </c>
      <c r="N658" s="248"/>
      <c r="O658" s="248"/>
      <c r="P658" s="248"/>
      <c r="Q658" s="248"/>
      <c r="R658" s="284" t="str">
        <f t="shared" si="125"/>
        <v/>
      </c>
      <c r="S658" s="284"/>
      <c r="T658" s="284"/>
      <c r="U658" s="284"/>
      <c r="V658" s="285"/>
      <c r="W658" s="4" t="str">
        <f>IFERROR(VLOOKUP($X646&amp;"-"&amp;TEXT($A658,"mmm-aaaa"),Informes!$A:$P,COLUMN(Informes!K$1),FALSE), "")</f>
        <v/>
      </c>
      <c r="X658" s="34" t="str">
        <f>IFERROR(VLOOKUP($X646&amp;"-"&amp;TEXT($A658,"mmm-aaaa"),Informes!$A:$P,COLUMN(Informes!C$1),FALSE), "")</f>
        <v/>
      </c>
    </row>
    <row r="659" spans="1:24" ht="16.5" customHeight="1" x14ac:dyDescent="0.2">
      <c r="A659" s="34">
        <f t="shared" si="129"/>
        <v>45352</v>
      </c>
      <c r="B659" s="243" t="str">
        <f t="shared" si="126"/>
        <v>Marzo</v>
      </c>
      <c r="C659" s="244"/>
      <c r="D659" s="244" t="str">
        <f t="shared" si="127"/>
        <v>Enero</v>
      </c>
      <c r="E659" s="244"/>
      <c r="F659" s="281" t="str">
        <f>IFERROR(IF(VLOOKUP($X646&amp;"-"&amp;TEXT($A659,"mmm-aaaa"),Informes!$A:$P,COLUMN(Informes!H$1),FALSE),"þ","¨"),"¨")</f>
        <v>¨</v>
      </c>
      <c r="G659" s="281"/>
      <c r="H659" s="281"/>
      <c r="I659" s="248" t="str">
        <f>IFERROR(IF(ISBLANK(
VLOOKUP($X646&amp;"-"&amp;TEXT($A659,"mmm-aaaa"),Informes!$A:$P,COLUMN(Informes!I$1),FALSE)), "",
VLOOKUP($X646&amp;"-"&amp;TEXT($A659,"mmm-aaaa"),Informes!$A:$P,COLUMN(Informes!I$1),FALSE)), "")</f>
        <v/>
      </c>
      <c r="J659" s="248"/>
      <c r="K659" s="248"/>
      <c r="L659" s="173" t="str">
        <f t="shared" si="128"/>
        <v>¨</v>
      </c>
      <c r="M659" s="248" t="str">
        <f>IFERROR(IF(OR($X659=$L$7,$X659=$K$5,$X659=$O$5,$X659=$T$5),IF(ISBLANK(
VLOOKUP($X646&amp;"-"&amp;TEXT($A659,"mmm-aaaa"),Informes!$A:$P,COLUMN(Informes!J$1),FALSE)), "",
VLOOKUP($X646&amp;"-"&amp;TEXT($A659,"mmm-aaaa"),Informes!$A:$P,COLUMN(Informes!J$1),FALSE)), ""), "")</f>
        <v/>
      </c>
      <c r="N659" s="248"/>
      <c r="O659" s="248"/>
      <c r="P659" s="248"/>
      <c r="Q659" s="248"/>
      <c r="R659" s="284" t="str">
        <f t="shared" si="125"/>
        <v/>
      </c>
      <c r="S659" s="284"/>
      <c r="T659" s="284"/>
      <c r="U659" s="284"/>
      <c r="V659" s="285"/>
      <c r="W659" s="4" t="str">
        <f>IFERROR(VLOOKUP($X646&amp;"-"&amp;TEXT($A659,"mmm-aaaa"),Informes!$A:$P,COLUMN(Informes!K$1),FALSE), "")</f>
        <v/>
      </c>
      <c r="X659" s="34" t="str">
        <f>IFERROR(VLOOKUP($X646&amp;"-"&amp;TEXT($A659,"mmm-aaaa"),Informes!$A:$P,COLUMN(Informes!C$1),FALSE), "")</f>
        <v/>
      </c>
    </row>
    <row r="660" spans="1:24" ht="16.5" customHeight="1" x14ac:dyDescent="0.2">
      <c r="A660" s="34">
        <f t="shared" si="129"/>
        <v>45383</v>
      </c>
      <c r="B660" s="243" t="str">
        <f t="shared" si="126"/>
        <v>Abril</v>
      </c>
      <c r="C660" s="244"/>
      <c r="D660" s="244" t="str">
        <f t="shared" si="127"/>
        <v>Enero</v>
      </c>
      <c r="E660" s="244"/>
      <c r="F660" s="281" t="str">
        <f>IFERROR(IF(VLOOKUP($X646&amp;"-"&amp;TEXT($A660,"mmm-aaaa"),Informes!$A:$P,COLUMN(Informes!H$1),FALSE),"þ","¨"),"¨")</f>
        <v>¨</v>
      </c>
      <c r="G660" s="281"/>
      <c r="H660" s="281"/>
      <c r="I660" s="248" t="str">
        <f>IFERROR(IF(ISBLANK(
VLOOKUP($X646&amp;"-"&amp;TEXT($A660,"mmm-aaaa"),Informes!$A:$P,COLUMN(Informes!I$1),FALSE)), "",
VLOOKUP($X646&amp;"-"&amp;TEXT($A660,"mmm-aaaa"),Informes!$A:$P,COLUMN(Informes!I$1),FALSE)), "")</f>
        <v/>
      </c>
      <c r="J660" s="248"/>
      <c r="K660" s="248"/>
      <c r="L660" s="173" t="str">
        <f t="shared" si="128"/>
        <v>¨</v>
      </c>
      <c r="M660" s="248" t="str">
        <f>IFERROR(IF(OR($X660=$L$7,$X660=$K$5,$X660=$O$5,$X660=$T$5),IF(ISBLANK(
VLOOKUP($X646&amp;"-"&amp;TEXT($A660,"mmm-aaaa"),Informes!$A:$P,COLUMN(Informes!J$1),FALSE)), "",
VLOOKUP($X646&amp;"-"&amp;TEXT($A660,"mmm-aaaa"),Informes!$A:$P,COLUMN(Informes!J$1),FALSE)), ""), "")</f>
        <v/>
      </c>
      <c r="N660" s="248"/>
      <c r="O660" s="248"/>
      <c r="P660" s="248"/>
      <c r="Q660" s="248"/>
      <c r="R660" s="284" t="str">
        <f t="shared" si="125"/>
        <v/>
      </c>
      <c r="S660" s="284"/>
      <c r="T660" s="284"/>
      <c r="U660" s="284"/>
      <c r="V660" s="285"/>
      <c r="W660" s="4" t="str">
        <f>IFERROR(VLOOKUP($X646&amp;"-"&amp;TEXT($A660,"mmm-aaaa"),Informes!$A:$P,COLUMN(Informes!K$1),FALSE), "")</f>
        <v/>
      </c>
      <c r="X660" s="34" t="str">
        <f>IFERROR(VLOOKUP($X646&amp;"-"&amp;TEXT($A660,"mmm-aaaa"),Informes!$A:$P,COLUMN(Informes!C$1),FALSE), "")</f>
        <v/>
      </c>
    </row>
    <row r="661" spans="1:24" ht="16.5" customHeight="1" x14ac:dyDescent="0.2">
      <c r="A661" s="34">
        <f t="shared" si="129"/>
        <v>45413</v>
      </c>
      <c r="B661" s="243" t="str">
        <f t="shared" si="126"/>
        <v>Mayo</v>
      </c>
      <c r="C661" s="244"/>
      <c r="D661" s="244" t="str">
        <f t="shared" si="127"/>
        <v>Enero</v>
      </c>
      <c r="E661" s="244"/>
      <c r="F661" s="281" t="str">
        <f>IFERROR(IF(VLOOKUP($X646&amp;"-"&amp;TEXT($A661,"mmm-aaaa"),Informes!$A:$P,COLUMN(Informes!H$1),FALSE),"þ","¨"),"¨")</f>
        <v>¨</v>
      </c>
      <c r="G661" s="281"/>
      <c r="H661" s="281"/>
      <c r="I661" s="248" t="str">
        <f>IFERROR(IF(ISBLANK(
VLOOKUP($X646&amp;"-"&amp;TEXT($A661,"mmm-aaaa"),Informes!$A:$P,COLUMN(Informes!I$1),FALSE)), "",
VLOOKUP($X646&amp;"-"&amp;TEXT($A661,"mmm-aaaa"),Informes!$A:$P,COLUMN(Informes!I$1),FALSE)), "")</f>
        <v/>
      </c>
      <c r="J661" s="248"/>
      <c r="K661" s="248"/>
      <c r="L661" s="173" t="str">
        <f t="shared" si="128"/>
        <v>¨</v>
      </c>
      <c r="M661" s="248" t="str">
        <f>IFERROR(IF(OR($X661=$L$7,$X661=$K$5,$X661=$O$5,$X661=$T$5),IF(ISBLANK(
VLOOKUP($X646&amp;"-"&amp;TEXT($A661,"mmm-aaaa"),Informes!$A:$P,COLUMN(Informes!J$1),FALSE)), "",
VLOOKUP($X646&amp;"-"&amp;TEXT($A661,"mmm-aaaa"),Informes!$A:$P,COLUMN(Informes!J$1),FALSE)), ""), "")</f>
        <v/>
      </c>
      <c r="N661" s="248"/>
      <c r="O661" s="248"/>
      <c r="P661" s="248"/>
      <c r="Q661" s="248"/>
      <c r="R661" s="284" t="str">
        <f t="shared" si="125"/>
        <v/>
      </c>
      <c r="S661" s="284"/>
      <c r="T661" s="284"/>
      <c r="U661" s="284"/>
      <c r="V661" s="285"/>
      <c r="W661" s="4" t="str">
        <f>IFERROR(VLOOKUP($X646&amp;"-"&amp;TEXT($A661,"mmm-aaaa"),Informes!$A:$P,COLUMN(Informes!K$1),FALSE), "")</f>
        <v/>
      </c>
      <c r="X661" s="34" t="str">
        <f>IFERROR(VLOOKUP($X646&amp;"-"&amp;TEXT($A661,"mmm-aaaa"),Informes!$A:$P,COLUMN(Informes!C$1),FALSE), "")</f>
        <v/>
      </c>
    </row>
    <row r="662" spans="1:24" ht="16.5" customHeight="1" x14ac:dyDescent="0.2">
      <c r="A662" s="34">
        <f t="shared" si="129"/>
        <v>45444</v>
      </c>
      <c r="B662" s="243" t="str">
        <f t="shared" si="126"/>
        <v>Junio</v>
      </c>
      <c r="C662" s="244"/>
      <c r="D662" s="244" t="str">
        <f t="shared" si="127"/>
        <v>Enero</v>
      </c>
      <c r="E662" s="244"/>
      <c r="F662" s="281" t="str">
        <f>IFERROR(IF(VLOOKUP($X646&amp;"-"&amp;TEXT($A662,"mmm-aaaa"),Informes!$A:$P,COLUMN(Informes!H$1),FALSE),"þ","¨"),"¨")</f>
        <v>¨</v>
      </c>
      <c r="G662" s="281"/>
      <c r="H662" s="281"/>
      <c r="I662" s="248" t="str">
        <f>IFERROR(IF(ISBLANK(
VLOOKUP($X646&amp;"-"&amp;TEXT($A662,"mmm-aaaa"),Informes!$A:$P,COLUMN(Informes!I$1),FALSE)), "",
VLOOKUP($X646&amp;"-"&amp;TEXT($A662,"mmm-aaaa"),Informes!$A:$P,COLUMN(Informes!I$1),FALSE)), "")</f>
        <v/>
      </c>
      <c r="J662" s="248"/>
      <c r="K662" s="248"/>
      <c r="L662" s="173" t="str">
        <f t="shared" si="128"/>
        <v>¨</v>
      </c>
      <c r="M662" s="248" t="str">
        <f>IFERROR(IF(OR($X662=$L$7,$X662=$K$5,$X662=$O$5,$X662=$T$5),IF(ISBLANK(
VLOOKUP($X646&amp;"-"&amp;TEXT($A662,"mmm-aaaa"),Informes!$A:$P,COLUMN(Informes!J$1),FALSE)), "",
VLOOKUP($X646&amp;"-"&amp;TEXT($A662,"mmm-aaaa"),Informes!$A:$P,COLUMN(Informes!J$1),FALSE)), ""), "")</f>
        <v/>
      </c>
      <c r="N662" s="248"/>
      <c r="O662" s="248"/>
      <c r="P662" s="248"/>
      <c r="Q662" s="248"/>
      <c r="R662" s="284" t="str">
        <f t="shared" si="125"/>
        <v/>
      </c>
      <c r="S662" s="284"/>
      <c r="T662" s="284"/>
      <c r="U662" s="284"/>
      <c r="V662" s="285"/>
      <c r="W662" s="4" t="str">
        <f>IFERROR(VLOOKUP($X646&amp;"-"&amp;TEXT($A662,"mmm-aaaa"),Informes!$A:$P,COLUMN(Informes!K$1),FALSE), "")</f>
        <v/>
      </c>
      <c r="X662" s="34" t="str">
        <f>IFERROR(VLOOKUP($X646&amp;"-"&amp;TEXT($A662,"mmm-aaaa"),Informes!$A:$P,COLUMN(Informes!C$1),FALSE), "")</f>
        <v/>
      </c>
    </row>
    <row r="663" spans="1:24" ht="16.5" customHeight="1" x14ac:dyDescent="0.2">
      <c r="A663" s="34">
        <f t="shared" si="129"/>
        <v>45474</v>
      </c>
      <c r="B663" s="243" t="str">
        <f t="shared" si="126"/>
        <v>Julio</v>
      </c>
      <c r="C663" s="244"/>
      <c r="D663" s="244" t="str">
        <f t="shared" si="127"/>
        <v>Enero</v>
      </c>
      <c r="E663" s="244"/>
      <c r="F663" s="281" t="str">
        <f>IFERROR(IF(VLOOKUP($X646&amp;"-"&amp;TEXT($A663,"mmm-aaaa"),Informes!$A:$P,COLUMN(Informes!H$1),FALSE),"þ","¨"),"¨")</f>
        <v>¨</v>
      </c>
      <c r="G663" s="281"/>
      <c r="H663" s="281"/>
      <c r="I663" s="248" t="str">
        <f>IFERROR(IF(ISBLANK(
VLOOKUP($X646&amp;"-"&amp;TEXT($A663,"mmm-aaaa"),Informes!$A:$P,COLUMN(Informes!I$1),FALSE)), "",
VLOOKUP($X646&amp;"-"&amp;TEXT($A663,"mmm-aaaa"),Informes!$A:$P,COLUMN(Informes!I$1),FALSE)), "")</f>
        <v/>
      </c>
      <c r="J663" s="248"/>
      <c r="K663" s="248"/>
      <c r="L663" s="173" t="str">
        <f t="shared" si="128"/>
        <v>¨</v>
      </c>
      <c r="M663" s="248" t="str">
        <f>IFERROR(IF(OR($X663=$L$7,$X663=$K$5,$X663=$O$5,$X663=$T$5),IF(ISBLANK(
VLOOKUP($X646&amp;"-"&amp;TEXT($A663,"mmm-aaaa"),Informes!$A:$P,COLUMN(Informes!J$1),FALSE)), "",
VLOOKUP($X646&amp;"-"&amp;TEXT($A663,"mmm-aaaa"),Informes!$A:$P,COLUMN(Informes!J$1),FALSE)), ""), "")</f>
        <v/>
      </c>
      <c r="N663" s="248"/>
      <c r="O663" s="248"/>
      <c r="P663" s="248"/>
      <c r="Q663" s="248"/>
      <c r="R663" s="284" t="str">
        <f t="shared" si="125"/>
        <v/>
      </c>
      <c r="S663" s="284"/>
      <c r="T663" s="284"/>
      <c r="U663" s="284"/>
      <c r="V663" s="285"/>
      <c r="W663" s="4" t="str">
        <f>IFERROR(VLOOKUP($X646&amp;"-"&amp;TEXT($A663,"mmm-aaaa"),Informes!$A:$P,COLUMN(Informes!K$1),FALSE), "")</f>
        <v/>
      </c>
      <c r="X663" s="34" t="str">
        <f>IFERROR(VLOOKUP($X646&amp;"-"&amp;TEXT($A663,"mmm-aaaa"),Informes!$A:$P,COLUMN(Informes!C$1),FALSE), "")</f>
        <v/>
      </c>
    </row>
    <row r="664" spans="1:24" ht="16.5" customHeight="1" thickBot="1" x14ac:dyDescent="0.25">
      <c r="A664" s="34">
        <f t="shared" si="129"/>
        <v>45505</v>
      </c>
      <c r="B664" s="264" t="str">
        <f t="shared" si="126"/>
        <v>Agosto</v>
      </c>
      <c r="C664" s="265"/>
      <c r="D664" s="265" t="str">
        <f t="shared" si="127"/>
        <v>Enero</v>
      </c>
      <c r="E664" s="265"/>
      <c r="F664" s="280" t="str">
        <f>IFERROR(IF(VLOOKUP($X646&amp;"-"&amp;TEXT($A664,"mmm-aaaa"),Informes!$A:$P,COLUMN(Informes!H$1),FALSE),"þ","¨"),"¨")</f>
        <v>¨</v>
      </c>
      <c r="G664" s="280"/>
      <c r="H664" s="280"/>
      <c r="I664" s="269" t="str">
        <f>IFERROR(IF(ISBLANK(
VLOOKUP($X646&amp;"-"&amp;TEXT($A664,"mmm-aaaa"),Informes!$A:$P,COLUMN(Informes!I$1),FALSE)), "",
VLOOKUP($X646&amp;"-"&amp;TEXT($A664,"mmm-aaaa"),Informes!$A:$P,COLUMN(Informes!I$1),FALSE)), "")</f>
        <v/>
      </c>
      <c r="J664" s="269"/>
      <c r="K664" s="269"/>
      <c r="L664" s="172" t="str">
        <f t="shared" si="128"/>
        <v>¨</v>
      </c>
      <c r="M664" s="269" t="str">
        <f>IFERROR(IF(OR($X664=$L$7,$X664=$K$5,$X664=$O$5,$X664=$T$5),IF(ISBLANK(
VLOOKUP($X646&amp;"-"&amp;TEXT($A664,"mmm-aaaa"),Informes!$A:$P,COLUMN(Informes!J$1),FALSE)), "",
VLOOKUP($X646&amp;"-"&amp;TEXT($A664,"mmm-aaaa"),Informes!$A:$P,COLUMN(Informes!J$1),FALSE)), ""), "")</f>
        <v/>
      </c>
      <c r="N664" s="269"/>
      <c r="O664" s="269"/>
      <c r="P664" s="269"/>
      <c r="Q664" s="269"/>
      <c r="R664" s="282" t="str">
        <f t="shared" si="125"/>
        <v/>
      </c>
      <c r="S664" s="282"/>
      <c r="T664" s="282"/>
      <c r="U664" s="282"/>
      <c r="V664" s="283"/>
      <c r="W664" s="4" t="str">
        <f>IFERROR(VLOOKUP($X646&amp;"-"&amp;TEXT($A664,"mmm-aaaa"),Informes!$A:$P,COLUMN(Informes!K$1),FALSE), "")</f>
        <v/>
      </c>
      <c r="X664" s="34" t="str">
        <f>IFERROR(VLOOKUP($X646&amp;"-"&amp;TEXT($A664,"mmm-aaaa"),Informes!$A:$P,COLUMN(Informes!C$1),FALSE), "")</f>
        <v/>
      </c>
    </row>
    <row r="665" spans="1:24" ht="16.5" customHeight="1" thickBot="1" x14ac:dyDescent="0.3">
      <c r="D665" s="124"/>
      <c r="E665" s="124"/>
      <c r="F665" s="129"/>
      <c r="G665" s="124" t="str">
        <f>IF(SUM(F653:F664)=0,"",SUM(F653:F664))</f>
        <v/>
      </c>
      <c r="H665" s="124"/>
      <c r="I665" s="124"/>
      <c r="J665" s="130"/>
      <c r="K665" s="124"/>
      <c r="L665" s="131" t="s">
        <v>107</v>
      </c>
      <c r="M665" s="272" t="str">
        <f>IF(SUM(M653:M664)=0,"",SUM(M653:M664))</f>
        <v/>
      </c>
      <c r="N665" s="273"/>
      <c r="O665" s="273"/>
      <c r="P665" s="273"/>
      <c r="Q665" s="274"/>
      <c r="R665" s="275"/>
      <c r="S665" s="276"/>
      <c r="T665" s="276"/>
      <c r="U665" s="276"/>
      <c r="V665" s="277"/>
      <c r="W665" s="4"/>
      <c r="X665" s="4"/>
    </row>
    <row r="666" spans="1:24" ht="16.5" customHeight="1" x14ac:dyDescent="0.2">
      <c r="W666" s="4"/>
      <c r="X666" s="4"/>
    </row>
    <row r="667" spans="1:24" ht="279.75" customHeight="1" x14ac:dyDescent="0.15">
      <c r="B667" s="11"/>
      <c r="C667" s="132" t="s">
        <v>136</v>
      </c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</row>
    <row r="668" spans="1:24" ht="24" customHeight="1" x14ac:dyDescent="0.2">
      <c r="A668" s="35"/>
      <c r="B668" s="256" t="s">
        <v>127</v>
      </c>
      <c r="C668" s="256"/>
      <c r="D668" s="256"/>
      <c r="E668" s="256"/>
      <c r="F668" s="256"/>
      <c r="G668" s="256"/>
      <c r="H668" s="256"/>
      <c r="I668" s="256"/>
      <c r="J668" s="256"/>
      <c r="K668" s="256"/>
      <c r="L668" s="256"/>
      <c r="M668" s="256"/>
      <c r="N668" s="256"/>
      <c r="O668" s="256"/>
      <c r="P668" s="256"/>
      <c r="Q668" s="256"/>
      <c r="R668" s="256"/>
      <c r="S668" s="256"/>
      <c r="T668" s="256"/>
      <c r="U668" s="256"/>
      <c r="V668" s="256"/>
      <c r="X668" s="2"/>
    </row>
    <row r="669" spans="1:24" ht="15" customHeight="1" x14ac:dyDescent="0.2">
      <c r="A669" s="35"/>
      <c r="B669" s="120" t="s">
        <v>128</v>
      </c>
      <c r="D669" s="123" t="e">
        <f>D646</f>
        <v>#REF!</v>
      </c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5"/>
      <c r="X669" s="154" t="e">
        <f>X646</f>
        <v>#REF!</v>
      </c>
    </row>
    <row r="670" spans="1:24" ht="17.25" x14ac:dyDescent="0.2">
      <c r="B670" s="120" t="s">
        <v>129</v>
      </c>
      <c r="D670" s="121"/>
      <c r="E670" s="121"/>
      <c r="F670" s="7"/>
      <c r="G670" s="7"/>
      <c r="H670" s="257" t="e">
        <f>H647</f>
        <v>#REF!</v>
      </c>
      <c r="I670" s="257"/>
      <c r="J670" s="257"/>
      <c r="K670" s="257"/>
      <c r="L670" s="257"/>
      <c r="M670" s="257"/>
      <c r="N670" s="257"/>
      <c r="O670" s="257"/>
      <c r="P670" s="127" t="e">
        <f>P647</f>
        <v>#REF!</v>
      </c>
      <c r="Q670" s="120" t="s">
        <v>75</v>
      </c>
      <c r="S670" s="12"/>
      <c r="T670" s="13"/>
      <c r="U670" s="127" t="e">
        <f>U647</f>
        <v>#REF!</v>
      </c>
      <c r="V670" s="120" t="s">
        <v>79</v>
      </c>
      <c r="W670" s="12"/>
      <c r="X670" s="6"/>
    </row>
    <row r="671" spans="1:24" ht="17.25" x14ac:dyDescent="0.2">
      <c r="B671" s="120" t="s">
        <v>130</v>
      </c>
      <c r="D671" s="122"/>
      <c r="E671" s="122"/>
      <c r="F671" s="7"/>
      <c r="G671" s="258" t="e">
        <f>G648</f>
        <v>#REF!</v>
      </c>
      <c r="H671" s="258"/>
      <c r="I671" s="258"/>
      <c r="J671" s="258"/>
      <c r="K671" s="258"/>
      <c r="L671" s="258"/>
      <c r="M671" s="258"/>
      <c r="N671" s="258"/>
      <c r="O671" s="258"/>
      <c r="P671" s="128" t="s">
        <v>137</v>
      </c>
      <c r="Q671" s="120" t="s">
        <v>131</v>
      </c>
      <c r="S671" s="12"/>
      <c r="T671" s="12"/>
      <c r="U671" s="128" t="s">
        <v>138</v>
      </c>
      <c r="V671" s="120" t="s">
        <v>61</v>
      </c>
      <c r="W671" s="12"/>
      <c r="X671" s="6"/>
    </row>
    <row r="672" spans="1:24" ht="28.5" customHeight="1" x14ac:dyDescent="0.2">
      <c r="B672" s="127" t="e">
        <f>B649</f>
        <v>#REF!</v>
      </c>
      <c r="C672" s="125" t="s">
        <v>76</v>
      </c>
      <c r="D672" s="127" t="e">
        <f>D649</f>
        <v>#REF!</v>
      </c>
      <c r="E672" s="125" t="s">
        <v>81</v>
      </c>
      <c r="F672" s="7"/>
      <c r="G672" s="7"/>
      <c r="H672" s="5"/>
      <c r="I672" s="10"/>
      <c r="J672" s="127" t="e">
        <f>J649</f>
        <v>#REF!</v>
      </c>
      <c r="K672" s="125" t="s">
        <v>77</v>
      </c>
      <c r="L672" s="5"/>
      <c r="M672" s="5"/>
      <c r="N672" s="127" t="e">
        <f>N649</f>
        <v>#REF!</v>
      </c>
      <c r="O672" s="125" t="s">
        <v>132</v>
      </c>
      <c r="P672" s="126"/>
      <c r="Q672" s="126"/>
      <c r="R672" s="9"/>
      <c r="S672" s="127" t="e">
        <f>S649</f>
        <v>#REF!</v>
      </c>
      <c r="T672" s="259" t="s">
        <v>133</v>
      </c>
      <c r="U672" s="259"/>
      <c r="V672" s="259"/>
      <c r="W672" s="13"/>
      <c r="X672" s="6"/>
    </row>
    <row r="673" spans="1:24" ht="4.5" customHeight="1" thickBot="1" x14ac:dyDescent="0.25">
      <c r="B673" s="8"/>
      <c r="C673" s="7"/>
      <c r="D673" s="8"/>
      <c r="E673" s="7"/>
      <c r="F673" s="7"/>
      <c r="G673" s="7"/>
      <c r="H673" s="5"/>
      <c r="I673" s="10"/>
      <c r="J673" s="8"/>
      <c r="K673" s="5"/>
      <c r="L673" s="5"/>
      <c r="M673" s="5"/>
      <c r="N673" s="7"/>
      <c r="O673" s="5"/>
      <c r="P673" s="8"/>
      <c r="Q673" s="8"/>
      <c r="R673" s="9"/>
      <c r="S673" s="9"/>
      <c r="T673" s="7"/>
      <c r="U673" s="8"/>
      <c r="V673" s="9"/>
      <c r="W673" s="9"/>
      <c r="X673" s="6"/>
    </row>
    <row r="674" spans="1:24" ht="27" customHeight="1" x14ac:dyDescent="0.25">
      <c r="B674" s="260" t="s">
        <v>17</v>
      </c>
      <c r="C674" s="261"/>
      <c r="D674" s="261"/>
      <c r="E674" s="261"/>
      <c r="F674" s="262" t="s">
        <v>134</v>
      </c>
      <c r="G674" s="262"/>
      <c r="H674" s="262"/>
      <c r="I674" s="262" t="s">
        <v>12</v>
      </c>
      <c r="J674" s="262"/>
      <c r="K674" s="262"/>
      <c r="L674" s="262" t="s">
        <v>105</v>
      </c>
      <c r="M674" s="236" t="s">
        <v>135</v>
      </c>
      <c r="N674" s="236"/>
      <c r="O674" s="236"/>
      <c r="P674" s="236"/>
      <c r="Q674" s="236"/>
      <c r="R674" s="236" t="s">
        <v>101</v>
      </c>
      <c r="S674" s="236"/>
      <c r="T674" s="236"/>
      <c r="U674" s="236"/>
      <c r="V674" s="237"/>
      <c r="W674" s="14"/>
      <c r="X674" s="3"/>
    </row>
    <row r="675" spans="1:24" ht="27.75" customHeight="1" x14ac:dyDescent="0.2">
      <c r="B675" s="240">
        <f>EDATE(B652,12)</f>
        <v>45658</v>
      </c>
      <c r="C675" s="241"/>
      <c r="D675" s="241"/>
      <c r="E675" s="242"/>
      <c r="F675" s="263"/>
      <c r="G675" s="263"/>
      <c r="H675" s="263"/>
      <c r="I675" s="263"/>
      <c r="J675" s="263"/>
      <c r="K675" s="263"/>
      <c r="L675" s="263"/>
      <c r="M675" s="238"/>
      <c r="N675" s="238"/>
      <c r="O675" s="238"/>
      <c r="P675" s="238"/>
      <c r="Q675" s="238"/>
      <c r="R675" s="238"/>
      <c r="S675" s="238"/>
      <c r="T675" s="238"/>
      <c r="U675" s="238"/>
      <c r="V675" s="239"/>
      <c r="W675" s="14"/>
      <c r="X675" s="3"/>
    </row>
    <row r="676" spans="1:24" ht="16.5" customHeight="1" x14ac:dyDescent="0.2">
      <c r="A676" s="34">
        <f>EDATE(B675,-4)</f>
        <v>45536</v>
      </c>
      <c r="B676" s="243" t="str">
        <f>PROPER(TEXT(A676, "mmmm"))</f>
        <v>Septiembre</v>
      </c>
      <c r="C676" s="244"/>
      <c r="D676" s="244"/>
      <c r="E676" s="244"/>
      <c r="F676" s="281" t="str">
        <f>IFERROR(IF(VLOOKUP($X646&amp;"-"&amp;TEXT($A676,"mmm-aaaa"),Informes!$A:$P,COLUMN(Informes!H$1),FALSE),"þ","¨"),"¨")</f>
        <v>¨</v>
      </c>
      <c r="G676" s="281"/>
      <c r="H676" s="281"/>
      <c r="I676" s="248" t="str">
        <f>IFERROR(IF(ISBLANK(
VLOOKUP($X669&amp;"-"&amp;TEXT($A676,"mmm-aaaa"),Informes!$A:$P,COLUMN(Informes!I$1),FALSE)), "",
VLOOKUP($X669&amp;"-"&amp;TEXT($A676,"mmm-aaaa"),Informes!$A:$P,COLUMN(Informes!I$1),FALSE)), "")</f>
        <v/>
      </c>
      <c r="J676" s="248"/>
      <c r="K676" s="248"/>
      <c r="L676" s="173" t="str">
        <f>IFERROR(IF($X676=$L$7,"þ","¨"),"¨")</f>
        <v>¨</v>
      </c>
      <c r="M676" s="248" t="str">
        <f>IFERROR(IF(OR($X676=$L$7,$X676=$K$5,$X676=$O$5,$X676=$T$5),IF(ISBLANK(
VLOOKUP($X646&amp;"-"&amp;TEXT($A676,"mmm-aaaa"),Informes!$A:$P,COLUMN(Informes!J$1),FALSE)), "",
VLOOKUP($X646&amp;"-"&amp;TEXT($A676,"mmm-aaaa"),Informes!$A:$P,COLUMN(Informes!J$1),FALSE)), ""), "")</f>
        <v/>
      </c>
      <c r="N676" s="248"/>
      <c r="O676" s="248"/>
      <c r="P676" s="248"/>
      <c r="Q676" s="248"/>
      <c r="R676" s="284" t="str">
        <f t="shared" ref="R676:R687" si="130">IF(W676=0, "", W676)</f>
        <v/>
      </c>
      <c r="S676" s="284"/>
      <c r="T676" s="284"/>
      <c r="U676" s="284"/>
      <c r="V676" s="285"/>
      <c r="W676" s="4" t="str">
        <f>IFERROR(VLOOKUP($X669&amp;"-"&amp;TEXT($A676,"mmm-aaaa"),Informes!$A:$P,COLUMN(Informes!K$1),FALSE), "")</f>
        <v/>
      </c>
      <c r="X676" s="34" t="str">
        <f>IFERROR(VLOOKUP($X646&amp;"-"&amp;TEXT($A676,"mmm-aaaa"),Informes!$A:$P,COLUMN(Informes!C$1),FALSE), "")</f>
        <v/>
      </c>
    </row>
    <row r="677" spans="1:24" ht="16.5" customHeight="1" x14ac:dyDescent="0.2">
      <c r="A677" s="34">
        <f>EDATE(A676,1)</f>
        <v>45566</v>
      </c>
      <c r="B677" s="243" t="str">
        <f t="shared" ref="B677:B687" si="131">PROPER(TEXT(A677, "mmmm"))</f>
        <v>Octubre</v>
      </c>
      <c r="C677" s="244"/>
      <c r="D677" s="244"/>
      <c r="E677" s="244"/>
      <c r="F677" s="281" t="str">
        <f>IFERROR(IF(VLOOKUP($X646&amp;"-"&amp;TEXT($A677,"mmm-aaaa"),Informes!$A:$P,COLUMN(Informes!H$1),FALSE),"þ","¨"),"¨")</f>
        <v>¨</v>
      </c>
      <c r="G677" s="281"/>
      <c r="H677" s="281"/>
      <c r="I677" s="248" t="str">
        <f>IFERROR(IF(ISBLANK(
VLOOKUP($X669&amp;"-"&amp;TEXT($A677,"mmm-aaaa"),Informes!$A:$P,COLUMN(Informes!I$1),FALSE)), "",
VLOOKUP($X669&amp;"-"&amp;TEXT($A677,"mmm-aaaa"),Informes!$A:$P,COLUMN(Informes!I$1),FALSE)), "")</f>
        <v/>
      </c>
      <c r="J677" s="248"/>
      <c r="K677" s="248"/>
      <c r="L677" s="173" t="str">
        <f t="shared" ref="L677:L687" si="132">IFERROR(IF($X677=$L$7,"þ","¨"),"¨")</f>
        <v>¨</v>
      </c>
      <c r="M677" s="248" t="str">
        <f>IFERROR(IF(OR($X677=$L$7,$X677=$K$5,$X677=$O$5,$X677=$T$5),IF(ISBLANK(
VLOOKUP($X646&amp;"-"&amp;TEXT($A677,"mmm-aaaa"),Informes!$A:$P,COLUMN(Informes!J$1),FALSE)), "",
VLOOKUP($X646&amp;"-"&amp;TEXT($A677,"mmm-aaaa"),Informes!$A:$P,COLUMN(Informes!J$1),FALSE)), ""), "")</f>
        <v/>
      </c>
      <c r="N677" s="248"/>
      <c r="O677" s="248"/>
      <c r="P677" s="248"/>
      <c r="Q677" s="248"/>
      <c r="R677" s="284" t="str">
        <f t="shared" si="130"/>
        <v/>
      </c>
      <c r="S677" s="284"/>
      <c r="T677" s="284"/>
      <c r="U677" s="284"/>
      <c r="V677" s="285"/>
      <c r="W677" s="4" t="str">
        <f>IFERROR(VLOOKUP($X669&amp;"-"&amp;TEXT($A677,"mmm-aaaa"),Informes!$A:$P,COLUMN(Informes!K$1),FALSE), "")</f>
        <v/>
      </c>
      <c r="X677" s="34" t="str">
        <f>IFERROR(VLOOKUP($X646&amp;"-"&amp;TEXT($A677,"mmm-aaaa"),Informes!$A:$P,COLUMN(Informes!C$1),FALSE), "")</f>
        <v/>
      </c>
    </row>
    <row r="678" spans="1:24" ht="16.5" customHeight="1" x14ac:dyDescent="0.2">
      <c r="A678" s="34">
        <f t="shared" ref="A678:A687" si="133">EDATE(A677,1)</f>
        <v>45597</v>
      </c>
      <c r="B678" s="243" t="str">
        <f t="shared" si="131"/>
        <v>Noviembre</v>
      </c>
      <c r="C678" s="244"/>
      <c r="D678" s="244"/>
      <c r="E678" s="244"/>
      <c r="F678" s="281" t="str">
        <f>IFERROR(IF(VLOOKUP($X646&amp;"-"&amp;TEXT($A678,"mmm-aaaa"),Informes!$A:$P,COLUMN(Informes!H$1),FALSE),"þ","¨"),"¨")</f>
        <v>¨</v>
      </c>
      <c r="G678" s="281"/>
      <c r="H678" s="281"/>
      <c r="I678" s="248" t="str">
        <f>IFERROR(IF(ISBLANK(
VLOOKUP($X669&amp;"-"&amp;TEXT($A678,"mmm-aaaa"),Informes!$A:$P,COLUMN(Informes!I$1),FALSE)), "",
VLOOKUP($X669&amp;"-"&amp;TEXT($A678,"mmm-aaaa"),Informes!$A:$P,COLUMN(Informes!I$1),FALSE)), "")</f>
        <v/>
      </c>
      <c r="J678" s="248"/>
      <c r="K678" s="248"/>
      <c r="L678" s="173" t="str">
        <f t="shared" si="132"/>
        <v>¨</v>
      </c>
      <c r="M678" s="248" t="str">
        <f>IFERROR(IF(OR($X678=$L$7,$X678=$K$5,$X678=$O$5,$X678=$T$5),IF(ISBLANK(
VLOOKUP($X646&amp;"-"&amp;TEXT($A678,"mmm-aaaa"),Informes!$A:$P,COLUMN(Informes!J$1),FALSE)), "",
VLOOKUP($X646&amp;"-"&amp;TEXT($A678,"mmm-aaaa"),Informes!$A:$P,COLUMN(Informes!J$1),FALSE)), ""), "")</f>
        <v/>
      </c>
      <c r="N678" s="248"/>
      <c r="O678" s="248"/>
      <c r="P678" s="248"/>
      <c r="Q678" s="248"/>
      <c r="R678" s="284" t="str">
        <f t="shared" si="130"/>
        <v/>
      </c>
      <c r="S678" s="284"/>
      <c r="T678" s="284"/>
      <c r="U678" s="284"/>
      <c r="V678" s="285"/>
      <c r="W678" s="4" t="str">
        <f>IFERROR(VLOOKUP($X669&amp;"-"&amp;TEXT($A678,"mmm-aaaa"),Informes!$A:$P,COLUMN(Informes!K$1),FALSE), "")</f>
        <v/>
      </c>
      <c r="X678" s="34" t="str">
        <f>IFERROR(VLOOKUP($X646&amp;"-"&amp;TEXT($A678,"mmm-aaaa"),Informes!$A:$P,COLUMN(Informes!C$1),FALSE), "")</f>
        <v/>
      </c>
    </row>
    <row r="679" spans="1:24" ht="16.5" customHeight="1" x14ac:dyDescent="0.2">
      <c r="A679" s="34">
        <f t="shared" si="133"/>
        <v>45627</v>
      </c>
      <c r="B679" s="243" t="str">
        <f t="shared" si="131"/>
        <v>Diciembre</v>
      </c>
      <c r="C679" s="244"/>
      <c r="D679" s="244"/>
      <c r="E679" s="244"/>
      <c r="F679" s="281" t="str">
        <f>IFERROR(IF(VLOOKUP($X646&amp;"-"&amp;TEXT($A679,"mmm-aaaa"),Informes!$A:$P,COLUMN(Informes!H$1),FALSE),"þ","¨"),"¨")</f>
        <v>¨</v>
      </c>
      <c r="G679" s="281"/>
      <c r="H679" s="281"/>
      <c r="I679" s="248" t="str">
        <f>IFERROR(IF(ISBLANK(
VLOOKUP($X669&amp;"-"&amp;TEXT($A679,"mmm-aaaa"),Informes!$A:$P,COLUMN(Informes!I$1),FALSE)), "",
VLOOKUP($X669&amp;"-"&amp;TEXT($A679,"mmm-aaaa"),Informes!$A:$P,COLUMN(Informes!I$1),FALSE)), "")</f>
        <v/>
      </c>
      <c r="J679" s="248"/>
      <c r="K679" s="248"/>
      <c r="L679" s="173" t="str">
        <f t="shared" si="132"/>
        <v>¨</v>
      </c>
      <c r="M679" s="248" t="str">
        <f>IFERROR(IF(OR($X679=$L$7,$X679=$K$5,$X679=$O$5,$X679=$T$5),IF(ISBLANK(
VLOOKUP($X646&amp;"-"&amp;TEXT($A679,"mmm-aaaa"),Informes!$A:$P,COLUMN(Informes!J$1),FALSE)), "",
VLOOKUP($X646&amp;"-"&amp;TEXT($A679,"mmm-aaaa"),Informes!$A:$P,COLUMN(Informes!J$1),FALSE)), ""), "")</f>
        <v/>
      </c>
      <c r="N679" s="248"/>
      <c r="O679" s="248"/>
      <c r="P679" s="248"/>
      <c r="Q679" s="248"/>
      <c r="R679" s="284" t="str">
        <f t="shared" si="130"/>
        <v/>
      </c>
      <c r="S679" s="284"/>
      <c r="T679" s="284"/>
      <c r="U679" s="284"/>
      <c r="V679" s="285"/>
      <c r="W679" s="4" t="str">
        <f>IFERROR(VLOOKUP($X669&amp;"-"&amp;TEXT($A679,"mmm-aaaa"),Informes!$A:$P,COLUMN(Informes!K$1),FALSE), "")</f>
        <v/>
      </c>
      <c r="X679" s="34" t="str">
        <f>IFERROR(VLOOKUP($X646&amp;"-"&amp;TEXT($A679,"mmm-aaaa"),Informes!$A:$P,COLUMN(Informes!C$1),FALSE), "")</f>
        <v/>
      </c>
    </row>
    <row r="680" spans="1:24" ht="16.5" customHeight="1" x14ac:dyDescent="0.2">
      <c r="A680" s="34">
        <f t="shared" si="133"/>
        <v>45658</v>
      </c>
      <c r="B680" s="243" t="str">
        <f t="shared" si="131"/>
        <v>Enero</v>
      </c>
      <c r="C680" s="244"/>
      <c r="D680" s="244"/>
      <c r="E680" s="244"/>
      <c r="F680" s="281" t="str">
        <f>IFERROR(IF(VLOOKUP($X646&amp;"-"&amp;TEXT($A680,"mmm-aaaa"),Informes!$A:$P,COLUMN(Informes!H$1),FALSE),"þ","¨"),"¨")</f>
        <v>¨</v>
      </c>
      <c r="G680" s="281"/>
      <c r="H680" s="281"/>
      <c r="I680" s="248" t="str">
        <f>IFERROR(IF(ISBLANK(
VLOOKUP($X669&amp;"-"&amp;TEXT($A680,"mmm-aaaa"),Informes!$A:$P,COLUMN(Informes!I$1),FALSE)), "",
VLOOKUP($X669&amp;"-"&amp;TEXT($A680,"mmm-aaaa"),Informes!$A:$P,COLUMN(Informes!I$1),FALSE)), "")</f>
        <v/>
      </c>
      <c r="J680" s="248"/>
      <c r="K680" s="248"/>
      <c r="L680" s="173" t="str">
        <f t="shared" si="132"/>
        <v>¨</v>
      </c>
      <c r="M680" s="248" t="str">
        <f>IFERROR(IF(OR($X680=$L$7,$X680=$K$5,$X680=$O$5,$X680=$T$5),IF(ISBLANK(
VLOOKUP($X646&amp;"-"&amp;TEXT($A680,"mmm-aaaa"),Informes!$A:$P,COLUMN(Informes!J$1),FALSE)), "",
VLOOKUP($X646&amp;"-"&amp;TEXT($A680,"mmm-aaaa"),Informes!$A:$P,COLUMN(Informes!J$1),FALSE)), ""), "")</f>
        <v/>
      </c>
      <c r="N680" s="248"/>
      <c r="O680" s="248"/>
      <c r="P680" s="248"/>
      <c r="Q680" s="248"/>
      <c r="R680" s="284" t="str">
        <f t="shared" si="130"/>
        <v/>
      </c>
      <c r="S680" s="284"/>
      <c r="T680" s="284"/>
      <c r="U680" s="284"/>
      <c r="V680" s="285"/>
      <c r="W680" s="4" t="str">
        <f>IFERROR(VLOOKUP($X669&amp;"-"&amp;TEXT($A680,"mmm-aaaa"),Informes!$A:$P,COLUMN(Informes!K$1),FALSE), "")</f>
        <v/>
      </c>
      <c r="X680" s="34" t="str">
        <f>IFERROR(VLOOKUP($X646&amp;"-"&amp;TEXT($A680,"mmm-aaaa"),Informes!$A:$P,COLUMN(Informes!C$1),FALSE), "")</f>
        <v/>
      </c>
    </row>
    <row r="681" spans="1:24" ht="16.5" customHeight="1" x14ac:dyDescent="0.2">
      <c r="A681" s="34">
        <f t="shared" si="133"/>
        <v>45689</v>
      </c>
      <c r="B681" s="243" t="str">
        <f t="shared" si="131"/>
        <v>Febrero</v>
      </c>
      <c r="C681" s="244"/>
      <c r="D681" s="244"/>
      <c r="E681" s="244"/>
      <c r="F681" s="281" t="str">
        <f>IFERROR(IF(VLOOKUP($X646&amp;"-"&amp;TEXT($A681,"mmm-aaaa"),Informes!$A:$P,COLUMN(Informes!H$1),FALSE),"þ","¨"),"¨")</f>
        <v>¨</v>
      </c>
      <c r="G681" s="281"/>
      <c r="H681" s="281"/>
      <c r="I681" s="248" t="str">
        <f>IFERROR(IF(ISBLANK(
VLOOKUP($X669&amp;"-"&amp;TEXT($A681,"mmm-aaaa"),Informes!$A:$P,COLUMN(Informes!I$1),FALSE)), "",
VLOOKUP($X669&amp;"-"&amp;TEXT($A681,"mmm-aaaa"),Informes!$A:$P,COLUMN(Informes!I$1),FALSE)), "")</f>
        <v/>
      </c>
      <c r="J681" s="248"/>
      <c r="K681" s="248"/>
      <c r="L681" s="173" t="str">
        <f t="shared" si="132"/>
        <v>¨</v>
      </c>
      <c r="M681" s="248" t="str">
        <f>IFERROR(IF(OR($X681=$L$7,$X681=$K$5,$X681=$O$5,$X681=$T$5),IF(ISBLANK(
VLOOKUP($X646&amp;"-"&amp;TEXT($A681,"mmm-aaaa"),Informes!$A:$P,COLUMN(Informes!J$1),FALSE)), "",
VLOOKUP($X646&amp;"-"&amp;TEXT($A681,"mmm-aaaa"),Informes!$A:$P,COLUMN(Informes!J$1),FALSE)), ""), "")</f>
        <v/>
      </c>
      <c r="N681" s="248"/>
      <c r="O681" s="248"/>
      <c r="P681" s="248"/>
      <c r="Q681" s="248"/>
      <c r="R681" s="284" t="str">
        <f t="shared" si="130"/>
        <v/>
      </c>
      <c r="S681" s="284"/>
      <c r="T681" s="284"/>
      <c r="U681" s="284"/>
      <c r="V681" s="285"/>
      <c r="W681" s="4" t="str">
        <f>IFERROR(VLOOKUP($X669&amp;"-"&amp;TEXT($A681,"mmm-aaaa"),Informes!$A:$P,COLUMN(Informes!K$1),FALSE), "")</f>
        <v/>
      </c>
      <c r="X681" s="34" t="str">
        <f>IFERROR(VLOOKUP($X646&amp;"-"&amp;TEXT($A681,"mmm-aaaa"),Informes!$A:$P,COLUMN(Informes!C$1),FALSE), "")</f>
        <v/>
      </c>
    </row>
    <row r="682" spans="1:24" ht="16.5" customHeight="1" x14ac:dyDescent="0.2">
      <c r="A682" s="34">
        <f t="shared" si="133"/>
        <v>45717</v>
      </c>
      <c r="B682" s="243" t="str">
        <f t="shared" si="131"/>
        <v>Marzo</v>
      </c>
      <c r="C682" s="244"/>
      <c r="D682" s="244"/>
      <c r="E682" s="244"/>
      <c r="F682" s="281" t="str">
        <f>IFERROR(IF(VLOOKUP($X646&amp;"-"&amp;TEXT($A682,"mmm-aaaa"),Informes!$A:$P,COLUMN(Informes!H$1),FALSE),"þ","¨"),"¨")</f>
        <v>¨</v>
      </c>
      <c r="G682" s="281"/>
      <c r="H682" s="281"/>
      <c r="I682" s="248" t="str">
        <f>IFERROR(IF(ISBLANK(
VLOOKUP($X669&amp;"-"&amp;TEXT($A682,"mmm-aaaa"),Informes!$A:$P,COLUMN(Informes!I$1),FALSE)), "",
VLOOKUP($X669&amp;"-"&amp;TEXT($A682,"mmm-aaaa"),Informes!$A:$P,COLUMN(Informes!I$1),FALSE)), "")</f>
        <v/>
      </c>
      <c r="J682" s="248"/>
      <c r="K682" s="248"/>
      <c r="L682" s="173" t="str">
        <f t="shared" si="132"/>
        <v>¨</v>
      </c>
      <c r="M682" s="248" t="str">
        <f>IFERROR(IF(OR($X682=$L$7,$X682=$K$5,$X682=$O$5,$X682=$T$5),IF(ISBLANK(
VLOOKUP($X646&amp;"-"&amp;TEXT($A682,"mmm-aaaa"),Informes!$A:$P,COLUMN(Informes!J$1),FALSE)), "",
VLOOKUP($X646&amp;"-"&amp;TEXT($A682,"mmm-aaaa"),Informes!$A:$P,COLUMN(Informes!J$1),FALSE)), ""), "")</f>
        <v/>
      </c>
      <c r="N682" s="248"/>
      <c r="O682" s="248"/>
      <c r="P682" s="248"/>
      <c r="Q682" s="248"/>
      <c r="R682" s="284" t="str">
        <f t="shared" si="130"/>
        <v/>
      </c>
      <c r="S682" s="284"/>
      <c r="T682" s="284"/>
      <c r="U682" s="284"/>
      <c r="V682" s="285"/>
      <c r="W682" s="4" t="str">
        <f>IFERROR(VLOOKUP($X669&amp;"-"&amp;TEXT($A682,"mmm-aaaa"),Informes!$A:$P,COLUMN(Informes!K$1),FALSE), "")</f>
        <v/>
      </c>
      <c r="X682" s="34" t="str">
        <f>IFERROR(VLOOKUP($X646&amp;"-"&amp;TEXT($A682,"mmm-aaaa"),Informes!$A:$P,COLUMN(Informes!C$1),FALSE), "")</f>
        <v/>
      </c>
    </row>
    <row r="683" spans="1:24" ht="16.5" customHeight="1" x14ac:dyDescent="0.2">
      <c r="A683" s="34">
        <f t="shared" si="133"/>
        <v>45748</v>
      </c>
      <c r="B683" s="243" t="str">
        <f t="shared" si="131"/>
        <v>Abril</v>
      </c>
      <c r="C683" s="244"/>
      <c r="D683" s="244"/>
      <c r="E683" s="244"/>
      <c r="F683" s="281" t="str">
        <f>IFERROR(IF(VLOOKUP($X646&amp;"-"&amp;TEXT($A683,"mmm-aaaa"),Informes!$A:$P,COLUMN(Informes!H$1),FALSE),"þ","¨"),"¨")</f>
        <v>¨</v>
      </c>
      <c r="G683" s="281"/>
      <c r="H683" s="281"/>
      <c r="I683" s="248" t="str">
        <f>IFERROR(IF(ISBLANK(
VLOOKUP($X669&amp;"-"&amp;TEXT($A683,"mmm-aaaa"),Informes!$A:$P,COLUMN(Informes!I$1),FALSE)), "",
VLOOKUP($X669&amp;"-"&amp;TEXT($A683,"mmm-aaaa"),Informes!$A:$P,COLUMN(Informes!I$1),FALSE)), "")</f>
        <v/>
      </c>
      <c r="J683" s="248"/>
      <c r="K683" s="248"/>
      <c r="L683" s="173" t="str">
        <f t="shared" si="132"/>
        <v>¨</v>
      </c>
      <c r="M683" s="248" t="str">
        <f>IFERROR(IF(OR($X683=$L$7,$X683=$K$5,$X683=$O$5,$X683=$T$5),IF(ISBLANK(
VLOOKUP($X646&amp;"-"&amp;TEXT($A683,"mmm-aaaa"),Informes!$A:$P,COLUMN(Informes!J$1),FALSE)), "",
VLOOKUP($X646&amp;"-"&amp;TEXT($A683,"mmm-aaaa"),Informes!$A:$P,COLUMN(Informes!J$1),FALSE)), ""), "")</f>
        <v/>
      </c>
      <c r="N683" s="248"/>
      <c r="O683" s="248"/>
      <c r="P683" s="248"/>
      <c r="Q683" s="248"/>
      <c r="R683" s="284" t="str">
        <f t="shared" si="130"/>
        <v/>
      </c>
      <c r="S683" s="284"/>
      <c r="T683" s="284"/>
      <c r="U683" s="284"/>
      <c r="V683" s="285"/>
      <c r="W683" s="4" t="str">
        <f>IFERROR(VLOOKUP($X669&amp;"-"&amp;TEXT($A683,"mmm-aaaa"),Informes!$A:$P,COLUMN(Informes!K$1),FALSE), "")</f>
        <v/>
      </c>
      <c r="X683" s="34" t="str">
        <f>IFERROR(VLOOKUP($X646&amp;"-"&amp;TEXT($A683,"mmm-aaaa"),Informes!$A:$P,COLUMN(Informes!C$1),FALSE), "")</f>
        <v/>
      </c>
    </row>
    <row r="684" spans="1:24" ht="16.5" customHeight="1" x14ac:dyDescent="0.2">
      <c r="A684" s="34">
        <f t="shared" si="133"/>
        <v>45778</v>
      </c>
      <c r="B684" s="243" t="str">
        <f t="shared" si="131"/>
        <v>Mayo</v>
      </c>
      <c r="C684" s="244"/>
      <c r="D684" s="244"/>
      <c r="E684" s="244"/>
      <c r="F684" s="281" t="str">
        <f>IFERROR(IF(VLOOKUP($X646&amp;"-"&amp;TEXT($A684,"mmm-aaaa"),Informes!$A:$P,COLUMN(Informes!H$1),FALSE),"þ","¨"),"¨")</f>
        <v>¨</v>
      </c>
      <c r="G684" s="281"/>
      <c r="H684" s="281"/>
      <c r="I684" s="248" t="str">
        <f>IFERROR(IF(ISBLANK(
VLOOKUP($X669&amp;"-"&amp;TEXT($A684,"mmm-aaaa"),Informes!$A:$P,COLUMN(Informes!I$1),FALSE)), "",
VLOOKUP($X669&amp;"-"&amp;TEXT($A684,"mmm-aaaa"),Informes!$A:$P,COLUMN(Informes!I$1),FALSE)), "")</f>
        <v/>
      </c>
      <c r="J684" s="248"/>
      <c r="K684" s="248"/>
      <c r="L684" s="173" t="str">
        <f t="shared" si="132"/>
        <v>¨</v>
      </c>
      <c r="M684" s="248" t="str">
        <f>IFERROR(IF(OR($X684=$L$7,$X684=$K$5,$X684=$O$5,$X684=$T$5),IF(ISBLANK(
VLOOKUP($X646&amp;"-"&amp;TEXT($A684,"mmm-aaaa"),Informes!$A:$P,COLUMN(Informes!J$1),FALSE)), "",
VLOOKUP($X646&amp;"-"&amp;TEXT($A684,"mmm-aaaa"),Informes!$A:$P,COLUMN(Informes!J$1),FALSE)), ""), "")</f>
        <v/>
      </c>
      <c r="N684" s="248"/>
      <c r="O684" s="248"/>
      <c r="P684" s="248"/>
      <c r="Q684" s="248"/>
      <c r="R684" s="284" t="str">
        <f t="shared" si="130"/>
        <v/>
      </c>
      <c r="S684" s="284"/>
      <c r="T684" s="284"/>
      <c r="U684" s="284"/>
      <c r="V684" s="285"/>
      <c r="W684" s="4" t="str">
        <f>IFERROR(VLOOKUP($X669&amp;"-"&amp;TEXT($A684,"mmm-aaaa"),Informes!$A:$P,COLUMN(Informes!K$1),FALSE), "")</f>
        <v/>
      </c>
      <c r="X684" s="34" t="str">
        <f>IFERROR(VLOOKUP($X646&amp;"-"&amp;TEXT($A684,"mmm-aaaa"),Informes!$A:$P,COLUMN(Informes!C$1),FALSE), "")</f>
        <v/>
      </c>
    </row>
    <row r="685" spans="1:24" ht="16.5" customHeight="1" x14ac:dyDescent="0.2">
      <c r="A685" s="34">
        <f t="shared" si="133"/>
        <v>45809</v>
      </c>
      <c r="B685" s="243" t="str">
        <f t="shared" si="131"/>
        <v>Junio</v>
      </c>
      <c r="C685" s="244"/>
      <c r="D685" s="244"/>
      <c r="E685" s="244"/>
      <c r="F685" s="281" t="str">
        <f>IFERROR(IF(VLOOKUP($X646&amp;"-"&amp;TEXT($A685,"mmm-aaaa"),Informes!$A:$P,COLUMN(Informes!H$1),FALSE),"þ","¨"),"¨")</f>
        <v>¨</v>
      </c>
      <c r="G685" s="281"/>
      <c r="H685" s="281"/>
      <c r="I685" s="248" t="str">
        <f>IFERROR(IF(ISBLANK(
VLOOKUP($X669&amp;"-"&amp;TEXT($A685,"mmm-aaaa"),Informes!$A:$P,COLUMN(Informes!I$1),FALSE)), "",
VLOOKUP($X669&amp;"-"&amp;TEXT($A685,"mmm-aaaa"),Informes!$A:$P,COLUMN(Informes!I$1),FALSE)), "")</f>
        <v/>
      </c>
      <c r="J685" s="248"/>
      <c r="K685" s="248"/>
      <c r="L685" s="173" t="str">
        <f t="shared" si="132"/>
        <v>¨</v>
      </c>
      <c r="M685" s="248" t="str">
        <f>IFERROR(IF(OR($X685=$L$7,$X685=$K$5,$X685=$O$5,$X685=$T$5),IF(ISBLANK(
VLOOKUP($X646&amp;"-"&amp;TEXT($A685,"mmm-aaaa"),Informes!$A:$P,COLUMN(Informes!J$1),FALSE)), "",
VLOOKUP($X646&amp;"-"&amp;TEXT($A685,"mmm-aaaa"),Informes!$A:$P,COLUMN(Informes!J$1),FALSE)), ""), "")</f>
        <v/>
      </c>
      <c r="N685" s="248"/>
      <c r="O685" s="248"/>
      <c r="P685" s="248"/>
      <c r="Q685" s="248"/>
      <c r="R685" s="284" t="str">
        <f t="shared" si="130"/>
        <v/>
      </c>
      <c r="S685" s="284"/>
      <c r="T685" s="284"/>
      <c r="U685" s="284"/>
      <c r="V685" s="285"/>
      <c r="W685" s="4" t="str">
        <f>IFERROR(VLOOKUP($X669&amp;"-"&amp;TEXT($A685,"mmm-aaaa"),Informes!$A:$P,COLUMN(Informes!K$1),FALSE), "")</f>
        <v/>
      </c>
      <c r="X685" s="34" t="str">
        <f>IFERROR(VLOOKUP($X646&amp;"-"&amp;TEXT($A685,"mmm-aaaa"),Informes!$A:$P,COLUMN(Informes!C$1),FALSE), "")</f>
        <v/>
      </c>
    </row>
    <row r="686" spans="1:24" ht="16.5" customHeight="1" x14ac:dyDescent="0.2">
      <c r="A686" s="34">
        <f t="shared" si="133"/>
        <v>45839</v>
      </c>
      <c r="B686" s="243" t="str">
        <f t="shared" si="131"/>
        <v>Julio</v>
      </c>
      <c r="C686" s="244"/>
      <c r="D686" s="244"/>
      <c r="E686" s="244"/>
      <c r="F686" s="281" t="str">
        <f>IFERROR(IF(VLOOKUP($X646&amp;"-"&amp;TEXT($A686,"mmm-aaaa"),Informes!$A:$P,COLUMN(Informes!H$1),FALSE),"þ","¨"),"¨")</f>
        <v>¨</v>
      </c>
      <c r="G686" s="281"/>
      <c r="H686" s="281"/>
      <c r="I686" s="248" t="str">
        <f>IFERROR(IF(ISBLANK(
VLOOKUP($X669&amp;"-"&amp;TEXT($A686,"mmm-aaaa"),Informes!$A:$P,COLUMN(Informes!I$1),FALSE)), "",
VLOOKUP($X669&amp;"-"&amp;TEXT($A686,"mmm-aaaa"),Informes!$A:$P,COLUMN(Informes!I$1),FALSE)), "")</f>
        <v/>
      </c>
      <c r="J686" s="248"/>
      <c r="K686" s="248"/>
      <c r="L686" s="173" t="str">
        <f t="shared" si="132"/>
        <v>¨</v>
      </c>
      <c r="M686" s="248" t="str">
        <f>IFERROR(IF(OR($X686=$L$7,$X686=$K$5,$X686=$O$5,$X686=$T$5),IF(ISBLANK(
VLOOKUP($X646&amp;"-"&amp;TEXT($A686,"mmm-aaaa"),Informes!$A:$P,COLUMN(Informes!J$1),FALSE)), "",
VLOOKUP($X646&amp;"-"&amp;TEXT($A686,"mmm-aaaa"),Informes!$A:$P,COLUMN(Informes!J$1),FALSE)), ""), "")</f>
        <v/>
      </c>
      <c r="N686" s="248"/>
      <c r="O686" s="248"/>
      <c r="P686" s="248"/>
      <c r="Q686" s="248"/>
      <c r="R686" s="284" t="str">
        <f t="shared" si="130"/>
        <v/>
      </c>
      <c r="S686" s="284"/>
      <c r="T686" s="284"/>
      <c r="U686" s="284"/>
      <c r="V686" s="285"/>
      <c r="W686" s="4" t="str">
        <f>IFERROR(VLOOKUP($X669&amp;"-"&amp;TEXT($A686,"mmm-aaaa"),Informes!$A:$P,COLUMN(Informes!K$1),FALSE), "")</f>
        <v/>
      </c>
      <c r="X686" s="34" t="str">
        <f>IFERROR(VLOOKUP($X646&amp;"-"&amp;TEXT($A686,"mmm-aaaa"),Informes!$A:$P,COLUMN(Informes!C$1),FALSE), "")</f>
        <v/>
      </c>
    </row>
    <row r="687" spans="1:24" ht="16.5" customHeight="1" thickBot="1" x14ac:dyDescent="0.25">
      <c r="A687" s="34">
        <f t="shared" si="133"/>
        <v>45870</v>
      </c>
      <c r="B687" s="264" t="str">
        <f t="shared" si="131"/>
        <v>Agosto</v>
      </c>
      <c r="C687" s="265"/>
      <c r="D687" s="265"/>
      <c r="E687" s="265"/>
      <c r="F687" s="280" t="str">
        <f>IFERROR(IF(VLOOKUP($X646&amp;"-"&amp;TEXT($A687,"mmm-aaaa"),Informes!$A:$P,COLUMN(Informes!H$1),FALSE),"þ","¨"),"¨")</f>
        <v>¨</v>
      </c>
      <c r="G687" s="280"/>
      <c r="H687" s="280"/>
      <c r="I687" s="269" t="str">
        <f>IFERROR(IF(ISBLANK(
VLOOKUP($X669&amp;"-"&amp;TEXT($A687,"mmm-aaaa"),Informes!$A:$P,COLUMN(Informes!I$1),FALSE)), "",
VLOOKUP($X669&amp;"-"&amp;TEXT($A687,"mmm-aaaa"),Informes!$A:$P,COLUMN(Informes!I$1),FALSE)), "")</f>
        <v/>
      </c>
      <c r="J687" s="269"/>
      <c r="K687" s="269"/>
      <c r="L687" s="172" t="str">
        <f t="shared" si="132"/>
        <v>¨</v>
      </c>
      <c r="M687" s="269" t="str">
        <f>IFERROR(IF(OR($X687=$L$7,$X687=$K$5,$X687=$O$5,$X687=$T$5),IF(ISBLANK(
VLOOKUP($X646&amp;"-"&amp;TEXT($A687,"mmm-aaaa"),Informes!$A:$P,COLUMN(Informes!J$1),FALSE)), "",
VLOOKUP($X646&amp;"-"&amp;TEXT($A687,"mmm-aaaa"),Informes!$A:$P,COLUMN(Informes!J$1),FALSE)), ""), "")</f>
        <v/>
      </c>
      <c r="N687" s="269"/>
      <c r="O687" s="269"/>
      <c r="P687" s="269"/>
      <c r="Q687" s="269"/>
      <c r="R687" s="282" t="str">
        <f t="shared" si="130"/>
        <v/>
      </c>
      <c r="S687" s="282"/>
      <c r="T687" s="282"/>
      <c r="U687" s="282"/>
      <c r="V687" s="283"/>
      <c r="W687" s="4" t="str">
        <f>IFERROR(VLOOKUP($X669&amp;"-"&amp;TEXT($A687,"mmm-aaaa"),Informes!$A:$P,COLUMN(Informes!K$1),FALSE), "")</f>
        <v/>
      </c>
      <c r="X687" s="34" t="str">
        <f>IFERROR(VLOOKUP($X646&amp;"-"&amp;TEXT($A687,"mmm-aaaa"),Informes!$A:$P,COLUMN(Informes!C$1),FALSE), "")</f>
        <v/>
      </c>
    </row>
    <row r="688" spans="1:24" ht="16.5" customHeight="1" thickBot="1" x14ac:dyDescent="0.3">
      <c r="D688" s="124"/>
      <c r="E688" s="124"/>
      <c r="F688" s="129"/>
      <c r="G688" s="124" t="str">
        <f>IF(SUM(F676:F687)=0,"",SUM(F676:F687))</f>
        <v/>
      </c>
      <c r="H688" s="124"/>
      <c r="I688" s="124"/>
      <c r="J688" s="130"/>
      <c r="K688" s="124"/>
      <c r="L688" s="131" t="s">
        <v>107</v>
      </c>
      <c r="M688" s="272" t="str">
        <f>IF(SUM(M676:M687)=0,"",SUM(M676:M687))</f>
        <v/>
      </c>
      <c r="N688" s="273"/>
      <c r="O688" s="273"/>
      <c r="P688" s="273"/>
      <c r="Q688" s="274"/>
      <c r="R688" s="275"/>
      <c r="S688" s="276"/>
      <c r="T688" s="276"/>
      <c r="U688" s="276"/>
      <c r="V688" s="277"/>
      <c r="W688" s="4"/>
      <c r="X688" s="4"/>
    </row>
    <row r="689" spans="1:24" ht="16.5" customHeight="1" x14ac:dyDescent="0.2">
      <c r="W689" s="4"/>
      <c r="X689" s="4"/>
    </row>
    <row r="690" spans="1:24" ht="279.75" customHeight="1" x14ac:dyDescent="0.15">
      <c r="B690" s="11"/>
      <c r="C690" s="132" t="s">
        <v>136</v>
      </c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</row>
    <row r="691" spans="1:24" ht="24" customHeight="1" x14ac:dyDescent="0.2">
      <c r="A691" s="35">
        <f>A645+1</f>
        <v>16</v>
      </c>
      <c r="B691" s="256" t="s">
        <v>127</v>
      </c>
      <c r="C691" s="256"/>
      <c r="D691" s="256"/>
      <c r="E691" s="256"/>
      <c r="F691" s="256"/>
      <c r="G691" s="256"/>
      <c r="H691" s="256"/>
      <c r="I691" s="256"/>
      <c r="J691" s="256"/>
      <c r="K691" s="256"/>
      <c r="L691" s="256"/>
      <c r="M691" s="256"/>
      <c r="N691" s="256"/>
      <c r="O691" s="256"/>
      <c r="P691" s="256"/>
      <c r="Q691" s="256"/>
      <c r="R691" s="256"/>
      <c r="S691" s="256"/>
      <c r="T691" s="256"/>
      <c r="U691" s="256"/>
      <c r="V691" s="256"/>
      <c r="X691" s="2"/>
    </row>
    <row r="692" spans="1:24" ht="17.25" customHeight="1" x14ac:dyDescent="0.2">
      <c r="A692" s="35"/>
      <c r="B692" s="120" t="s">
        <v>128</v>
      </c>
      <c r="D692" s="123" t="e">
        <f>IF(A691=0,0,INDEX(TblPublicadores[Nombre completo],A691))</f>
        <v>#REF!</v>
      </c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5"/>
      <c r="X692" s="154" t="e">
        <f>IF(A691=0,0,INDEX(TblPublicadores[Nombre],A691))</f>
        <v>#REF!</v>
      </c>
    </row>
    <row r="693" spans="1:24" ht="17.25" customHeight="1" x14ac:dyDescent="0.2">
      <c r="B693" s="120" t="s">
        <v>129</v>
      </c>
      <c r="D693" s="121"/>
      <c r="E693" s="121"/>
      <c r="F693" s="7"/>
      <c r="G693" s="7"/>
      <c r="H693" s="257" t="e">
        <f>IF(A691=0,"",INDEX(TblPublicadores[Fecha de nacimiento],A691))</f>
        <v>#REF!</v>
      </c>
      <c r="I693" s="257"/>
      <c r="J693" s="257"/>
      <c r="K693" s="257"/>
      <c r="L693" s="257"/>
      <c r="M693" s="257"/>
      <c r="N693" s="257"/>
      <c r="O693" s="257"/>
      <c r="P693" s="128" t="e">
        <f>IF(INDEX(TblPublicadores[Sexo],A691)=Q693,"þ","¨")</f>
        <v>#REF!</v>
      </c>
      <c r="Q693" s="120" t="s">
        <v>75</v>
      </c>
      <c r="S693" s="12"/>
      <c r="T693" s="13"/>
      <c r="U693" s="128" t="e">
        <f>IF(INDEX(TblPublicadores[Sexo],A691)=V693,"þ","¨")</f>
        <v>#REF!</v>
      </c>
      <c r="V693" s="120" t="s">
        <v>79</v>
      </c>
      <c r="W693" s="12"/>
      <c r="X693" s="6"/>
    </row>
    <row r="694" spans="1:24" ht="17.25" customHeight="1" x14ac:dyDescent="0.2">
      <c r="B694" s="120" t="s">
        <v>130</v>
      </c>
      <c r="D694" s="122"/>
      <c r="E694" s="122"/>
      <c r="F694" s="7"/>
      <c r="G694" s="258" t="e">
        <f>IF(A691=0,"",IF(INDEX(TblPublicadores[Fecha de bautismo],A691)="", "",INDEX(TblPublicadores[Fecha de bautismo],A691)))</f>
        <v>#REF!</v>
      </c>
      <c r="H694" s="258"/>
      <c r="I694" s="258"/>
      <c r="J694" s="258"/>
      <c r="K694" s="258"/>
      <c r="L694" s="258"/>
      <c r="M694" s="258"/>
      <c r="N694" s="258"/>
      <c r="O694" s="258"/>
      <c r="P694" s="128" t="s">
        <v>137</v>
      </c>
      <c r="Q694" s="120" t="s">
        <v>131</v>
      </c>
      <c r="S694" s="12"/>
      <c r="T694" s="12"/>
      <c r="U694" s="128" t="s">
        <v>138</v>
      </c>
      <c r="V694" s="120" t="s">
        <v>61</v>
      </c>
      <c r="W694" s="12"/>
      <c r="X694" s="6"/>
    </row>
    <row r="695" spans="1:24" ht="28.5" customHeight="1" x14ac:dyDescent="0.2">
      <c r="B695" s="127" t="e">
        <f>IF(INDEX(TblPublicadores[Privilegio],A691)=C695,"þ","¨")</f>
        <v>#REF!</v>
      </c>
      <c r="C695" s="125" t="s">
        <v>76</v>
      </c>
      <c r="D695" s="127" t="e">
        <f>IF(INDEX(TblPublicadores[Privilegio],A691)=E695,"þ","¨")</f>
        <v>#REF!</v>
      </c>
      <c r="E695" s="125" t="s">
        <v>81</v>
      </c>
      <c r="F695" s="7"/>
      <c r="G695" s="7"/>
      <c r="H695" s="5"/>
      <c r="I695" s="10"/>
      <c r="J695" s="127" t="e">
        <f>IF(INDEX(TblPublicadores[Tipo Publicador],A691)=K695,"þ","¨")</f>
        <v>#REF!</v>
      </c>
      <c r="K695" s="125" t="s">
        <v>77</v>
      </c>
      <c r="L695" s="5"/>
      <c r="M695" s="5"/>
      <c r="N695" s="127" t="e">
        <f>IF(INDEX(TblPublicadores[Tipo Publicador],A691)=O695,"þ","¨")</f>
        <v>#REF!</v>
      </c>
      <c r="O695" s="125" t="s">
        <v>132</v>
      </c>
      <c r="P695" s="126"/>
      <c r="Q695" s="126"/>
      <c r="R695" s="9"/>
      <c r="S695" s="127" t="e">
        <f>IF(INDEX(TblPublicadores[Tipo Publicador],A691)=T695,"þ","¨")</f>
        <v>#REF!</v>
      </c>
      <c r="T695" s="259" t="s">
        <v>133</v>
      </c>
      <c r="U695" s="259"/>
      <c r="V695" s="259"/>
      <c r="W695" s="13"/>
      <c r="X695" s="6"/>
    </row>
    <row r="696" spans="1:24" ht="4.5" customHeight="1" thickBot="1" x14ac:dyDescent="0.25">
      <c r="B696" s="8"/>
      <c r="C696" s="7"/>
      <c r="D696" s="8"/>
      <c r="E696" s="7"/>
      <c r="F696" s="7"/>
      <c r="G696" s="7"/>
      <c r="H696" s="5"/>
      <c r="I696" s="10"/>
      <c r="J696" s="8"/>
      <c r="K696" s="5"/>
      <c r="L696" s="5"/>
      <c r="M696" s="5"/>
      <c r="N696" s="7"/>
      <c r="O696" s="5"/>
      <c r="P696" s="8"/>
      <c r="Q696" s="8"/>
      <c r="R696" s="9"/>
      <c r="S696" s="9"/>
      <c r="T696" s="7"/>
      <c r="U696" s="8"/>
      <c r="V696" s="9"/>
      <c r="W696" s="9"/>
      <c r="X696" s="6"/>
    </row>
    <row r="697" spans="1:24" ht="26.25" customHeight="1" x14ac:dyDescent="0.25">
      <c r="B697" s="260" t="s">
        <v>17</v>
      </c>
      <c r="C697" s="261"/>
      <c r="D697" s="261"/>
      <c r="E697" s="261"/>
      <c r="F697" s="262" t="s">
        <v>134</v>
      </c>
      <c r="G697" s="262"/>
      <c r="H697" s="262"/>
      <c r="I697" s="262" t="s">
        <v>12</v>
      </c>
      <c r="J697" s="262"/>
      <c r="K697" s="262"/>
      <c r="L697" s="262" t="s">
        <v>105</v>
      </c>
      <c r="M697" s="236" t="s">
        <v>135</v>
      </c>
      <c r="N697" s="236"/>
      <c r="O697" s="236"/>
      <c r="P697" s="236"/>
      <c r="Q697" s="236"/>
      <c r="R697" s="236" t="s">
        <v>101</v>
      </c>
      <c r="S697" s="236"/>
      <c r="T697" s="236"/>
      <c r="U697" s="236"/>
      <c r="V697" s="237"/>
      <c r="W697" s="14"/>
      <c r="X697" s="3"/>
    </row>
    <row r="698" spans="1:24" ht="27.75" customHeight="1" x14ac:dyDescent="0.2">
      <c r="B698" s="240">
        <v>45292</v>
      </c>
      <c r="C698" s="241"/>
      <c r="D698" s="241"/>
      <c r="E698" s="242"/>
      <c r="F698" s="263"/>
      <c r="G698" s="263"/>
      <c r="H698" s="263"/>
      <c r="I698" s="263"/>
      <c r="J698" s="263"/>
      <c r="K698" s="263"/>
      <c r="L698" s="263"/>
      <c r="M698" s="238"/>
      <c r="N698" s="238"/>
      <c r="O698" s="238"/>
      <c r="P698" s="238"/>
      <c r="Q698" s="238"/>
      <c r="R698" s="238"/>
      <c r="S698" s="238"/>
      <c r="T698" s="238"/>
      <c r="U698" s="238"/>
      <c r="V698" s="239"/>
      <c r="W698" s="14"/>
      <c r="X698" s="3"/>
    </row>
    <row r="699" spans="1:24" ht="16.5" customHeight="1" x14ac:dyDescent="0.2">
      <c r="A699" s="34">
        <f>EDATE(B698,-4)</f>
        <v>45170</v>
      </c>
      <c r="B699" s="243" t="str">
        <f>PROPER(TEXT(A699, "mmmm"))</f>
        <v>Septiembre</v>
      </c>
      <c r="C699" s="244"/>
      <c r="D699" s="244" t="str">
        <f>PROPER(TEXT(C699, "mmmm"))</f>
        <v>Enero</v>
      </c>
      <c r="E699" s="244"/>
      <c r="F699" s="281" t="str">
        <f>IFERROR(IF(VLOOKUP($X692&amp;"-"&amp;TEXT($A699,"mmm-aaaa"),Informes!$A:$P,COLUMN(Informes!H$1),FALSE),"þ","¨"),"¨")</f>
        <v>¨</v>
      </c>
      <c r="G699" s="281"/>
      <c r="H699" s="281"/>
      <c r="I699" s="248" t="str">
        <f>IFERROR(IF(ISBLANK(
VLOOKUP($X692&amp;"-"&amp;TEXT($A699,"mmm-aaaa"),Informes!$A:$P,COLUMN(Informes!I$1),FALSE)), "",
VLOOKUP($X692&amp;"-"&amp;TEXT($A699,"mmm-aaaa"),Informes!$A:$P,COLUMN(Informes!I$1),FALSE)), "")</f>
        <v/>
      </c>
      <c r="J699" s="248"/>
      <c r="K699" s="248"/>
      <c r="L699" s="173" t="str">
        <f>IFERROR(IF($X699=$L$7,"þ","¨"),"¨")</f>
        <v>¨</v>
      </c>
      <c r="M699" s="248" t="str">
        <f>IFERROR(IF(OR($X699=$L$7,$X699=$K$5,$X699=$O$5,$X699=$T$5),IF(ISBLANK(
VLOOKUP($X692&amp;"-"&amp;TEXT($A699,"mmm-aaaa"),Informes!$A:$P,COLUMN(Informes!J$1),FALSE)), "",
VLOOKUP($X692&amp;"-"&amp;TEXT($A699,"mmm-aaaa"),Informes!$A:$P,COLUMN(Informes!J$1),FALSE)), ""), "")</f>
        <v/>
      </c>
      <c r="N699" s="248"/>
      <c r="O699" s="248"/>
      <c r="P699" s="248"/>
      <c r="Q699" s="248"/>
      <c r="R699" s="284" t="str">
        <f t="shared" ref="R699:R710" si="134">IF(W699=0, "", W699)</f>
        <v/>
      </c>
      <c r="S699" s="284"/>
      <c r="T699" s="284"/>
      <c r="U699" s="284"/>
      <c r="V699" s="285"/>
      <c r="W699" s="4" t="str">
        <f>IFERROR(VLOOKUP($X692&amp;"-"&amp;TEXT($A699,"mmm-aaaa"),Informes!$A:$P,COLUMN(Informes!K$1),FALSE), "")</f>
        <v/>
      </c>
      <c r="X699" s="34" t="str">
        <f>IFERROR(VLOOKUP($X692&amp;"-"&amp;TEXT($A699,"mmm-aaaa"),Informes!$A:$P,COLUMN(Informes!C$1),FALSE), "")</f>
        <v/>
      </c>
    </row>
    <row r="700" spans="1:24" ht="16.5" customHeight="1" x14ac:dyDescent="0.2">
      <c r="A700" s="34">
        <f>EDATE(A699,1)</f>
        <v>45200</v>
      </c>
      <c r="B700" s="243" t="str">
        <f t="shared" ref="B700:B710" si="135">PROPER(TEXT(A700, "mmmm"))</f>
        <v>Octubre</v>
      </c>
      <c r="C700" s="244"/>
      <c r="D700" s="244" t="str">
        <f t="shared" ref="D700:D710" si="136">PROPER(TEXT(C700, "mmmm"))</f>
        <v>Enero</v>
      </c>
      <c r="E700" s="244"/>
      <c r="F700" s="281" t="str">
        <f>IFERROR(IF(VLOOKUP($X692&amp;"-"&amp;TEXT($A700,"mmm-aaaa"),Informes!$A:$P,COLUMN(Informes!H$1),FALSE),"þ","¨"),"¨")</f>
        <v>¨</v>
      </c>
      <c r="G700" s="281"/>
      <c r="H700" s="281"/>
      <c r="I700" s="248" t="str">
        <f>IFERROR(IF(ISBLANK(
VLOOKUP($X692&amp;"-"&amp;TEXT($A700,"mmm-aaaa"),Informes!$A:$P,COLUMN(Informes!I$1),FALSE)), "",
VLOOKUP($X692&amp;"-"&amp;TEXT($A700,"mmm-aaaa"),Informes!$A:$P,COLUMN(Informes!I$1),FALSE)), "")</f>
        <v/>
      </c>
      <c r="J700" s="248"/>
      <c r="K700" s="248"/>
      <c r="L700" s="173" t="str">
        <f t="shared" ref="L700:L710" si="137">IFERROR(IF($X700=$L$7,"þ","¨"),"¨")</f>
        <v>¨</v>
      </c>
      <c r="M700" s="248" t="str">
        <f>IFERROR(IF(OR($X700=$L$7,$X700=$K$5,$X700=$O$5,$X700=$T$5),IF(ISBLANK(
VLOOKUP($X692&amp;"-"&amp;TEXT($A700,"mmm-aaaa"),Informes!$A:$P,COLUMN(Informes!J$1),FALSE)), "",
VLOOKUP($X692&amp;"-"&amp;TEXT($A700,"mmm-aaaa"),Informes!$A:$P,COLUMN(Informes!J$1),FALSE)), ""), "")</f>
        <v/>
      </c>
      <c r="N700" s="248"/>
      <c r="O700" s="248"/>
      <c r="P700" s="248"/>
      <c r="Q700" s="248"/>
      <c r="R700" s="284" t="str">
        <f t="shared" si="134"/>
        <v/>
      </c>
      <c r="S700" s="284"/>
      <c r="T700" s="284"/>
      <c r="U700" s="284"/>
      <c r="V700" s="285"/>
      <c r="W700" s="4" t="str">
        <f>IFERROR(VLOOKUP($X692&amp;"-"&amp;TEXT($A700,"mmm-aaaa"),Informes!$A:$P,COLUMN(Informes!K$1),FALSE), "")</f>
        <v/>
      </c>
      <c r="X700" s="34" t="str">
        <f>IFERROR(VLOOKUP($X692&amp;"-"&amp;TEXT($A700,"mmm-aaaa"),Informes!$A:$P,COLUMN(Informes!C$1),FALSE), "")</f>
        <v/>
      </c>
    </row>
    <row r="701" spans="1:24" ht="16.5" customHeight="1" x14ac:dyDescent="0.2">
      <c r="A701" s="34">
        <f t="shared" ref="A701:A710" si="138">EDATE(A700,1)</f>
        <v>45231</v>
      </c>
      <c r="B701" s="243" t="str">
        <f t="shared" si="135"/>
        <v>Noviembre</v>
      </c>
      <c r="C701" s="244"/>
      <c r="D701" s="244" t="str">
        <f t="shared" si="136"/>
        <v>Enero</v>
      </c>
      <c r="E701" s="244"/>
      <c r="F701" s="281" t="str">
        <f>IFERROR(IF(VLOOKUP($X692&amp;"-"&amp;TEXT($A701,"mmm-aaaa"),Informes!$A:$P,COLUMN(Informes!H$1),FALSE),"þ","¨"),"¨")</f>
        <v>¨</v>
      </c>
      <c r="G701" s="281"/>
      <c r="H701" s="281"/>
      <c r="I701" s="248" t="str">
        <f>IFERROR(IF(ISBLANK(
VLOOKUP($X692&amp;"-"&amp;TEXT($A701,"mmm-aaaa"),Informes!$A:$P,COLUMN(Informes!I$1),FALSE)), "",
VLOOKUP($X692&amp;"-"&amp;TEXT($A701,"mmm-aaaa"),Informes!$A:$P,COLUMN(Informes!I$1),FALSE)), "")</f>
        <v/>
      </c>
      <c r="J701" s="248"/>
      <c r="K701" s="248"/>
      <c r="L701" s="173" t="str">
        <f t="shared" si="137"/>
        <v>¨</v>
      </c>
      <c r="M701" s="248" t="str">
        <f>IFERROR(IF(OR($X701=$L$7,$X701=$K$5,$X701=$O$5,$X701=$T$5),IF(ISBLANK(
VLOOKUP($X692&amp;"-"&amp;TEXT($A701,"mmm-aaaa"),Informes!$A:$P,COLUMN(Informes!J$1),FALSE)), "",
VLOOKUP($X692&amp;"-"&amp;TEXT($A701,"mmm-aaaa"),Informes!$A:$P,COLUMN(Informes!J$1),FALSE)), ""), "")</f>
        <v/>
      </c>
      <c r="N701" s="248"/>
      <c r="O701" s="248"/>
      <c r="P701" s="248"/>
      <c r="Q701" s="248"/>
      <c r="R701" s="284" t="str">
        <f t="shared" si="134"/>
        <v/>
      </c>
      <c r="S701" s="284"/>
      <c r="T701" s="284"/>
      <c r="U701" s="284"/>
      <c r="V701" s="285"/>
      <c r="W701" s="4" t="str">
        <f>IFERROR(VLOOKUP($X692&amp;"-"&amp;TEXT($A701,"mmm-aaaa"),Informes!$A:$P,COLUMN(Informes!K$1),FALSE), "")</f>
        <v/>
      </c>
      <c r="X701" s="34" t="str">
        <f>IFERROR(VLOOKUP($X692&amp;"-"&amp;TEXT($A701,"mmm-aaaa"),Informes!$A:$P,COLUMN(Informes!C$1),FALSE), "")</f>
        <v/>
      </c>
    </row>
    <row r="702" spans="1:24" ht="16.5" customHeight="1" x14ac:dyDescent="0.2">
      <c r="A702" s="34">
        <f t="shared" si="138"/>
        <v>45261</v>
      </c>
      <c r="B702" s="243" t="str">
        <f t="shared" si="135"/>
        <v>Diciembre</v>
      </c>
      <c r="C702" s="244"/>
      <c r="D702" s="244" t="str">
        <f t="shared" si="136"/>
        <v>Enero</v>
      </c>
      <c r="E702" s="244"/>
      <c r="F702" s="281" t="str">
        <f>IFERROR(IF(VLOOKUP($X692&amp;"-"&amp;TEXT($A702,"mmm-aaaa"),Informes!$A:$P,COLUMN(Informes!H$1),FALSE),"þ","¨"),"¨")</f>
        <v>¨</v>
      </c>
      <c r="G702" s="281"/>
      <c r="H702" s="281"/>
      <c r="I702" s="248" t="str">
        <f>IFERROR(IF(ISBLANK(
VLOOKUP($X692&amp;"-"&amp;TEXT($A702,"mmm-aaaa"),Informes!$A:$P,COLUMN(Informes!I$1),FALSE)), "",
VLOOKUP($X692&amp;"-"&amp;TEXT($A702,"mmm-aaaa"),Informes!$A:$P,COLUMN(Informes!I$1),FALSE)), "")</f>
        <v/>
      </c>
      <c r="J702" s="248"/>
      <c r="K702" s="248"/>
      <c r="L702" s="173" t="str">
        <f t="shared" si="137"/>
        <v>¨</v>
      </c>
      <c r="M702" s="248" t="str">
        <f>IFERROR(IF(OR($X702=$L$7,$X702=$K$5,$X702=$O$5,$X702=$T$5),IF(ISBLANK(
VLOOKUP($X692&amp;"-"&amp;TEXT($A702,"mmm-aaaa"),Informes!$A:$P,COLUMN(Informes!J$1),FALSE)), "",
VLOOKUP($X692&amp;"-"&amp;TEXT($A702,"mmm-aaaa"),Informes!$A:$P,COLUMN(Informes!J$1),FALSE)), ""), "")</f>
        <v/>
      </c>
      <c r="N702" s="248"/>
      <c r="O702" s="248"/>
      <c r="P702" s="248"/>
      <c r="Q702" s="248"/>
      <c r="R702" s="284" t="str">
        <f t="shared" si="134"/>
        <v/>
      </c>
      <c r="S702" s="284"/>
      <c r="T702" s="284"/>
      <c r="U702" s="284"/>
      <c r="V702" s="285"/>
      <c r="W702" s="4" t="str">
        <f>IFERROR(VLOOKUP($X692&amp;"-"&amp;TEXT($A702,"mmm-aaaa"),Informes!$A:$P,COLUMN(Informes!K$1),FALSE), "")</f>
        <v/>
      </c>
      <c r="X702" s="34" t="str">
        <f>IFERROR(VLOOKUP($X692&amp;"-"&amp;TEXT($A702,"mmm-aaaa"),Informes!$A:$P,COLUMN(Informes!C$1),FALSE), "")</f>
        <v/>
      </c>
    </row>
    <row r="703" spans="1:24" ht="16.5" customHeight="1" x14ac:dyDescent="0.2">
      <c r="A703" s="34">
        <f t="shared" si="138"/>
        <v>45292</v>
      </c>
      <c r="B703" s="243" t="str">
        <f t="shared" si="135"/>
        <v>Enero</v>
      </c>
      <c r="C703" s="244"/>
      <c r="D703" s="244" t="str">
        <f t="shared" si="136"/>
        <v>Enero</v>
      </c>
      <c r="E703" s="244"/>
      <c r="F703" s="281" t="str">
        <f>IFERROR(IF(VLOOKUP($X692&amp;"-"&amp;TEXT($A703,"mmm-aaaa"),Informes!$A:$P,COLUMN(Informes!H$1),FALSE),"þ","¨"),"¨")</f>
        <v>¨</v>
      </c>
      <c r="G703" s="281"/>
      <c r="H703" s="281"/>
      <c r="I703" s="248" t="str">
        <f>IFERROR(IF(ISBLANK(
VLOOKUP($X692&amp;"-"&amp;TEXT($A703,"mmm-aaaa"),Informes!$A:$P,COLUMN(Informes!I$1),FALSE)), "",
VLOOKUP($X692&amp;"-"&amp;TEXT($A703,"mmm-aaaa"),Informes!$A:$P,COLUMN(Informes!I$1),FALSE)), "")</f>
        <v/>
      </c>
      <c r="J703" s="248"/>
      <c r="K703" s="248"/>
      <c r="L703" s="173" t="str">
        <f t="shared" si="137"/>
        <v>¨</v>
      </c>
      <c r="M703" s="248" t="str">
        <f>IFERROR(IF(OR($X703=$L$7,$X703=$K$5,$X703=$O$5,$X703=$T$5),IF(ISBLANK(
VLOOKUP($X692&amp;"-"&amp;TEXT($A703,"mmm-aaaa"),Informes!$A:$P,COLUMN(Informes!J$1),FALSE)), "",
VLOOKUP($X692&amp;"-"&amp;TEXT($A703,"mmm-aaaa"),Informes!$A:$P,COLUMN(Informes!J$1),FALSE)), ""), "")</f>
        <v/>
      </c>
      <c r="N703" s="248"/>
      <c r="O703" s="248"/>
      <c r="P703" s="248"/>
      <c r="Q703" s="248"/>
      <c r="R703" s="284" t="str">
        <f t="shared" si="134"/>
        <v/>
      </c>
      <c r="S703" s="284"/>
      <c r="T703" s="284"/>
      <c r="U703" s="284"/>
      <c r="V703" s="285"/>
      <c r="W703" s="4" t="str">
        <f>IFERROR(VLOOKUP($X692&amp;"-"&amp;TEXT($A703,"mmm-aaaa"),Informes!$A:$P,COLUMN(Informes!K$1),FALSE), "")</f>
        <v/>
      </c>
      <c r="X703" s="34" t="str">
        <f>IFERROR(VLOOKUP($X692&amp;"-"&amp;TEXT($A703,"mmm-aaaa"),Informes!$A:$P,COLUMN(Informes!C$1),FALSE), "")</f>
        <v/>
      </c>
    </row>
    <row r="704" spans="1:24" ht="16.5" customHeight="1" x14ac:dyDescent="0.2">
      <c r="A704" s="34">
        <f t="shared" si="138"/>
        <v>45323</v>
      </c>
      <c r="B704" s="243" t="str">
        <f t="shared" si="135"/>
        <v>Febrero</v>
      </c>
      <c r="C704" s="244"/>
      <c r="D704" s="244" t="str">
        <f t="shared" si="136"/>
        <v>Enero</v>
      </c>
      <c r="E704" s="244"/>
      <c r="F704" s="281" t="str">
        <f>IFERROR(IF(VLOOKUP($X692&amp;"-"&amp;TEXT($A704,"mmm-aaaa"),Informes!$A:$P,COLUMN(Informes!H$1),FALSE),"þ","¨"),"¨")</f>
        <v>¨</v>
      </c>
      <c r="G704" s="281"/>
      <c r="H704" s="281"/>
      <c r="I704" s="248" t="str">
        <f>IFERROR(IF(ISBLANK(
VLOOKUP($X692&amp;"-"&amp;TEXT($A704,"mmm-aaaa"),Informes!$A:$P,COLUMN(Informes!I$1),FALSE)), "",
VLOOKUP($X692&amp;"-"&amp;TEXT($A704,"mmm-aaaa"),Informes!$A:$P,COLUMN(Informes!I$1),FALSE)), "")</f>
        <v/>
      </c>
      <c r="J704" s="248"/>
      <c r="K704" s="248"/>
      <c r="L704" s="173" t="str">
        <f t="shared" si="137"/>
        <v>¨</v>
      </c>
      <c r="M704" s="248" t="str">
        <f>IFERROR(IF(OR($X704=$L$7,$X704=$K$5,$X704=$O$5,$X704=$T$5),IF(ISBLANK(
VLOOKUP($X692&amp;"-"&amp;TEXT($A704,"mmm-aaaa"),Informes!$A:$P,COLUMN(Informes!J$1),FALSE)), "",
VLOOKUP($X692&amp;"-"&amp;TEXT($A704,"mmm-aaaa"),Informes!$A:$P,COLUMN(Informes!J$1),FALSE)), ""), "")</f>
        <v/>
      </c>
      <c r="N704" s="248"/>
      <c r="O704" s="248"/>
      <c r="P704" s="248"/>
      <c r="Q704" s="248"/>
      <c r="R704" s="284" t="str">
        <f t="shared" si="134"/>
        <v/>
      </c>
      <c r="S704" s="284"/>
      <c r="T704" s="284"/>
      <c r="U704" s="284"/>
      <c r="V704" s="285"/>
      <c r="W704" s="4" t="str">
        <f>IFERROR(VLOOKUP($X692&amp;"-"&amp;TEXT($A704,"mmm-aaaa"),Informes!$A:$P,COLUMN(Informes!K$1),FALSE), "")</f>
        <v/>
      </c>
      <c r="X704" s="34" t="str">
        <f>IFERROR(VLOOKUP($X692&amp;"-"&amp;TEXT($A704,"mmm-aaaa"),Informes!$A:$P,COLUMN(Informes!C$1),FALSE), "")</f>
        <v/>
      </c>
    </row>
    <row r="705" spans="1:24" ht="16.5" customHeight="1" x14ac:dyDescent="0.2">
      <c r="A705" s="34">
        <f t="shared" si="138"/>
        <v>45352</v>
      </c>
      <c r="B705" s="243" t="str">
        <f t="shared" si="135"/>
        <v>Marzo</v>
      </c>
      <c r="C705" s="244"/>
      <c r="D705" s="244" t="str">
        <f t="shared" si="136"/>
        <v>Enero</v>
      </c>
      <c r="E705" s="244"/>
      <c r="F705" s="281" t="str">
        <f>IFERROR(IF(VLOOKUP($X692&amp;"-"&amp;TEXT($A705,"mmm-aaaa"),Informes!$A:$P,COLUMN(Informes!H$1),FALSE),"þ","¨"),"¨")</f>
        <v>¨</v>
      </c>
      <c r="G705" s="281"/>
      <c r="H705" s="281"/>
      <c r="I705" s="248" t="str">
        <f>IFERROR(IF(ISBLANK(
VLOOKUP($X692&amp;"-"&amp;TEXT($A705,"mmm-aaaa"),Informes!$A:$P,COLUMN(Informes!I$1),FALSE)), "",
VLOOKUP($X692&amp;"-"&amp;TEXT($A705,"mmm-aaaa"),Informes!$A:$P,COLUMN(Informes!I$1),FALSE)), "")</f>
        <v/>
      </c>
      <c r="J705" s="248"/>
      <c r="K705" s="248"/>
      <c r="L705" s="173" t="str">
        <f t="shared" si="137"/>
        <v>¨</v>
      </c>
      <c r="M705" s="248" t="str">
        <f>IFERROR(IF(OR($X705=$L$7,$X705=$K$5,$X705=$O$5,$X705=$T$5),IF(ISBLANK(
VLOOKUP($X692&amp;"-"&amp;TEXT($A705,"mmm-aaaa"),Informes!$A:$P,COLUMN(Informes!J$1),FALSE)), "",
VLOOKUP($X692&amp;"-"&amp;TEXT($A705,"mmm-aaaa"),Informes!$A:$P,COLUMN(Informes!J$1),FALSE)), ""), "")</f>
        <v/>
      </c>
      <c r="N705" s="248"/>
      <c r="O705" s="248"/>
      <c r="P705" s="248"/>
      <c r="Q705" s="248"/>
      <c r="R705" s="284" t="str">
        <f t="shared" si="134"/>
        <v/>
      </c>
      <c r="S705" s="284"/>
      <c r="T705" s="284"/>
      <c r="U705" s="284"/>
      <c r="V705" s="285"/>
      <c r="W705" s="4" t="str">
        <f>IFERROR(VLOOKUP($X692&amp;"-"&amp;TEXT($A705,"mmm-aaaa"),Informes!$A:$P,COLUMN(Informes!K$1),FALSE), "")</f>
        <v/>
      </c>
      <c r="X705" s="34" t="str">
        <f>IFERROR(VLOOKUP($X692&amp;"-"&amp;TEXT($A705,"mmm-aaaa"),Informes!$A:$P,COLUMN(Informes!C$1),FALSE), "")</f>
        <v/>
      </c>
    </row>
    <row r="706" spans="1:24" ht="16.5" customHeight="1" x14ac:dyDescent="0.2">
      <c r="A706" s="34">
        <f t="shared" si="138"/>
        <v>45383</v>
      </c>
      <c r="B706" s="243" t="str">
        <f t="shared" si="135"/>
        <v>Abril</v>
      </c>
      <c r="C706" s="244"/>
      <c r="D706" s="244" t="str">
        <f t="shared" si="136"/>
        <v>Enero</v>
      </c>
      <c r="E706" s="244"/>
      <c r="F706" s="281" t="str">
        <f>IFERROR(IF(VLOOKUP($X692&amp;"-"&amp;TEXT($A706,"mmm-aaaa"),Informes!$A:$P,COLUMN(Informes!H$1),FALSE),"þ","¨"),"¨")</f>
        <v>¨</v>
      </c>
      <c r="G706" s="281"/>
      <c r="H706" s="281"/>
      <c r="I706" s="248" t="str">
        <f>IFERROR(IF(ISBLANK(
VLOOKUP($X692&amp;"-"&amp;TEXT($A706,"mmm-aaaa"),Informes!$A:$P,COLUMN(Informes!I$1),FALSE)), "",
VLOOKUP($X692&amp;"-"&amp;TEXT($A706,"mmm-aaaa"),Informes!$A:$P,COLUMN(Informes!I$1),FALSE)), "")</f>
        <v/>
      </c>
      <c r="J706" s="248"/>
      <c r="K706" s="248"/>
      <c r="L706" s="173" t="str">
        <f t="shared" si="137"/>
        <v>¨</v>
      </c>
      <c r="M706" s="248" t="str">
        <f>IFERROR(IF(OR($X706=$L$7,$X706=$K$5,$X706=$O$5,$X706=$T$5),IF(ISBLANK(
VLOOKUP($X692&amp;"-"&amp;TEXT($A706,"mmm-aaaa"),Informes!$A:$P,COLUMN(Informes!J$1),FALSE)), "",
VLOOKUP($X692&amp;"-"&amp;TEXT($A706,"mmm-aaaa"),Informes!$A:$P,COLUMN(Informes!J$1),FALSE)), ""), "")</f>
        <v/>
      </c>
      <c r="N706" s="248"/>
      <c r="O706" s="248"/>
      <c r="P706" s="248"/>
      <c r="Q706" s="248"/>
      <c r="R706" s="284" t="str">
        <f t="shared" si="134"/>
        <v/>
      </c>
      <c r="S706" s="284"/>
      <c r="T706" s="284"/>
      <c r="U706" s="284"/>
      <c r="V706" s="285"/>
      <c r="W706" s="4" t="str">
        <f>IFERROR(VLOOKUP($X692&amp;"-"&amp;TEXT($A706,"mmm-aaaa"),Informes!$A:$P,COLUMN(Informes!K$1),FALSE), "")</f>
        <v/>
      </c>
      <c r="X706" s="34" t="str">
        <f>IFERROR(VLOOKUP($X692&amp;"-"&amp;TEXT($A706,"mmm-aaaa"),Informes!$A:$P,COLUMN(Informes!C$1),FALSE), "")</f>
        <v/>
      </c>
    </row>
    <row r="707" spans="1:24" ht="16.5" customHeight="1" x14ac:dyDescent="0.2">
      <c r="A707" s="34">
        <f t="shared" si="138"/>
        <v>45413</v>
      </c>
      <c r="B707" s="243" t="str">
        <f t="shared" si="135"/>
        <v>Mayo</v>
      </c>
      <c r="C707" s="244"/>
      <c r="D707" s="244" t="str">
        <f t="shared" si="136"/>
        <v>Enero</v>
      </c>
      <c r="E707" s="244"/>
      <c r="F707" s="281" t="str">
        <f>IFERROR(IF(VLOOKUP($X692&amp;"-"&amp;TEXT($A707,"mmm-aaaa"),Informes!$A:$P,COLUMN(Informes!H$1),FALSE),"þ","¨"),"¨")</f>
        <v>¨</v>
      </c>
      <c r="G707" s="281"/>
      <c r="H707" s="281"/>
      <c r="I707" s="248" t="str">
        <f>IFERROR(IF(ISBLANK(
VLOOKUP($X692&amp;"-"&amp;TEXT($A707,"mmm-aaaa"),Informes!$A:$P,COLUMN(Informes!I$1),FALSE)), "",
VLOOKUP($X692&amp;"-"&amp;TEXT($A707,"mmm-aaaa"),Informes!$A:$P,COLUMN(Informes!I$1),FALSE)), "")</f>
        <v/>
      </c>
      <c r="J707" s="248"/>
      <c r="K707" s="248"/>
      <c r="L707" s="173" t="str">
        <f t="shared" si="137"/>
        <v>¨</v>
      </c>
      <c r="M707" s="248" t="str">
        <f>IFERROR(IF(OR($X707=$L$7,$X707=$K$5,$X707=$O$5,$X707=$T$5),IF(ISBLANK(
VLOOKUP($X692&amp;"-"&amp;TEXT($A707,"mmm-aaaa"),Informes!$A:$P,COLUMN(Informes!J$1),FALSE)), "",
VLOOKUP($X692&amp;"-"&amp;TEXT($A707,"mmm-aaaa"),Informes!$A:$P,COLUMN(Informes!J$1),FALSE)), ""), "")</f>
        <v/>
      </c>
      <c r="N707" s="248"/>
      <c r="O707" s="248"/>
      <c r="P707" s="248"/>
      <c r="Q707" s="248"/>
      <c r="R707" s="284" t="str">
        <f t="shared" si="134"/>
        <v/>
      </c>
      <c r="S707" s="284"/>
      <c r="T707" s="284"/>
      <c r="U707" s="284"/>
      <c r="V707" s="285"/>
      <c r="W707" s="4" t="str">
        <f>IFERROR(VLOOKUP($X692&amp;"-"&amp;TEXT($A707,"mmm-aaaa"),Informes!$A:$P,COLUMN(Informes!K$1),FALSE), "")</f>
        <v/>
      </c>
      <c r="X707" s="34" t="str">
        <f>IFERROR(VLOOKUP($X692&amp;"-"&amp;TEXT($A707,"mmm-aaaa"),Informes!$A:$P,COLUMN(Informes!C$1),FALSE), "")</f>
        <v/>
      </c>
    </row>
    <row r="708" spans="1:24" ht="16.5" customHeight="1" x14ac:dyDescent="0.2">
      <c r="A708" s="34">
        <f t="shared" si="138"/>
        <v>45444</v>
      </c>
      <c r="B708" s="243" t="str">
        <f t="shared" si="135"/>
        <v>Junio</v>
      </c>
      <c r="C708" s="244"/>
      <c r="D708" s="244" t="str">
        <f t="shared" si="136"/>
        <v>Enero</v>
      </c>
      <c r="E708" s="244"/>
      <c r="F708" s="281" t="str">
        <f>IFERROR(IF(VLOOKUP($X692&amp;"-"&amp;TEXT($A708,"mmm-aaaa"),Informes!$A:$P,COLUMN(Informes!H$1),FALSE),"þ","¨"),"¨")</f>
        <v>¨</v>
      </c>
      <c r="G708" s="281"/>
      <c r="H708" s="281"/>
      <c r="I708" s="248" t="str">
        <f>IFERROR(IF(ISBLANK(
VLOOKUP($X692&amp;"-"&amp;TEXT($A708,"mmm-aaaa"),Informes!$A:$P,COLUMN(Informes!I$1),FALSE)), "",
VLOOKUP($X692&amp;"-"&amp;TEXT($A708,"mmm-aaaa"),Informes!$A:$P,COLUMN(Informes!I$1),FALSE)), "")</f>
        <v/>
      </c>
      <c r="J708" s="248"/>
      <c r="K708" s="248"/>
      <c r="L708" s="173" t="str">
        <f t="shared" si="137"/>
        <v>¨</v>
      </c>
      <c r="M708" s="248" t="str">
        <f>IFERROR(IF(OR($X708=$L$7,$X708=$K$5,$X708=$O$5,$X708=$T$5),IF(ISBLANK(
VLOOKUP($X692&amp;"-"&amp;TEXT($A708,"mmm-aaaa"),Informes!$A:$P,COLUMN(Informes!J$1),FALSE)), "",
VLOOKUP($X692&amp;"-"&amp;TEXT($A708,"mmm-aaaa"),Informes!$A:$P,COLUMN(Informes!J$1),FALSE)), ""), "")</f>
        <v/>
      </c>
      <c r="N708" s="248"/>
      <c r="O708" s="248"/>
      <c r="P708" s="248"/>
      <c r="Q708" s="248"/>
      <c r="R708" s="284" t="str">
        <f t="shared" si="134"/>
        <v/>
      </c>
      <c r="S708" s="284"/>
      <c r="T708" s="284"/>
      <c r="U708" s="284"/>
      <c r="V708" s="285"/>
      <c r="W708" s="4" t="str">
        <f>IFERROR(VLOOKUP($X692&amp;"-"&amp;TEXT($A708,"mmm-aaaa"),Informes!$A:$P,COLUMN(Informes!K$1),FALSE), "")</f>
        <v/>
      </c>
      <c r="X708" s="34" t="str">
        <f>IFERROR(VLOOKUP($X692&amp;"-"&amp;TEXT($A708,"mmm-aaaa"),Informes!$A:$P,COLUMN(Informes!C$1),FALSE), "")</f>
        <v/>
      </c>
    </row>
    <row r="709" spans="1:24" ht="16.5" customHeight="1" x14ac:dyDescent="0.2">
      <c r="A709" s="34">
        <f t="shared" si="138"/>
        <v>45474</v>
      </c>
      <c r="B709" s="243" t="str">
        <f t="shared" si="135"/>
        <v>Julio</v>
      </c>
      <c r="C709" s="244"/>
      <c r="D709" s="244" t="str">
        <f t="shared" si="136"/>
        <v>Enero</v>
      </c>
      <c r="E709" s="244"/>
      <c r="F709" s="281" t="str">
        <f>IFERROR(IF(VLOOKUP($X692&amp;"-"&amp;TEXT($A709,"mmm-aaaa"),Informes!$A:$P,COLUMN(Informes!H$1),FALSE),"þ","¨"),"¨")</f>
        <v>¨</v>
      </c>
      <c r="G709" s="281"/>
      <c r="H709" s="281"/>
      <c r="I709" s="248" t="str">
        <f>IFERROR(IF(ISBLANK(
VLOOKUP($X692&amp;"-"&amp;TEXT($A709,"mmm-aaaa"),Informes!$A:$P,COLUMN(Informes!I$1),FALSE)), "",
VLOOKUP($X692&amp;"-"&amp;TEXT($A709,"mmm-aaaa"),Informes!$A:$P,COLUMN(Informes!I$1),FALSE)), "")</f>
        <v/>
      </c>
      <c r="J709" s="248"/>
      <c r="K709" s="248"/>
      <c r="L709" s="173" t="str">
        <f t="shared" si="137"/>
        <v>¨</v>
      </c>
      <c r="M709" s="248" t="str">
        <f>IFERROR(IF(OR($X709=$L$7,$X709=$K$5,$X709=$O$5,$X709=$T$5),IF(ISBLANK(
VLOOKUP($X692&amp;"-"&amp;TEXT($A709,"mmm-aaaa"),Informes!$A:$P,COLUMN(Informes!J$1),FALSE)), "",
VLOOKUP($X692&amp;"-"&amp;TEXT($A709,"mmm-aaaa"),Informes!$A:$P,COLUMN(Informes!J$1),FALSE)), ""), "")</f>
        <v/>
      </c>
      <c r="N709" s="248"/>
      <c r="O709" s="248"/>
      <c r="P709" s="248"/>
      <c r="Q709" s="248"/>
      <c r="R709" s="284" t="str">
        <f t="shared" si="134"/>
        <v/>
      </c>
      <c r="S709" s="284"/>
      <c r="T709" s="284"/>
      <c r="U709" s="284"/>
      <c r="V709" s="285"/>
      <c r="W709" s="4" t="str">
        <f>IFERROR(VLOOKUP($X692&amp;"-"&amp;TEXT($A709,"mmm-aaaa"),Informes!$A:$P,COLUMN(Informes!K$1),FALSE), "")</f>
        <v/>
      </c>
      <c r="X709" s="34" t="str">
        <f>IFERROR(VLOOKUP($X692&amp;"-"&amp;TEXT($A709,"mmm-aaaa"),Informes!$A:$P,COLUMN(Informes!C$1),FALSE), "")</f>
        <v/>
      </c>
    </row>
    <row r="710" spans="1:24" ht="16.5" customHeight="1" thickBot="1" x14ac:dyDescent="0.25">
      <c r="A710" s="34">
        <f t="shared" si="138"/>
        <v>45505</v>
      </c>
      <c r="B710" s="264" t="str">
        <f t="shared" si="135"/>
        <v>Agosto</v>
      </c>
      <c r="C710" s="265"/>
      <c r="D710" s="265" t="str">
        <f t="shared" si="136"/>
        <v>Enero</v>
      </c>
      <c r="E710" s="265"/>
      <c r="F710" s="280" t="str">
        <f>IFERROR(IF(VLOOKUP($X692&amp;"-"&amp;TEXT($A710,"mmm-aaaa"),Informes!$A:$P,COLUMN(Informes!H$1),FALSE),"þ","¨"),"¨")</f>
        <v>¨</v>
      </c>
      <c r="G710" s="280"/>
      <c r="H710" s="280"/>
      <c r="I710" s="269" t="str">
        <f>IFERROR(IF(ISBLANK(
VLOOKUP($X692&amp;"-"&amp;TEXT($A710,"mmm-aaaa"),Informes!$A:$P,COLUMN(Informes!I$1),FALSE)), "",
VLOOKUP($X692&amp;"-"&amp;TEXT($A710,"mmm-aaaa"),Informes!$A:$P,COLUMN(Informes!I$1),FALSE)), "")</f>
        <v/>
      </c>
      <c r="J710" s="269"/>
      <c r="K710" s="269"/>
      <c r="L710" s="172" t="str">
        <f t="shared" si="137"/>
        <v>¨</v>
      </c>
      <c r="M710" s="269" t="str">
        <f>IFERROR(IF(OR($X710=$L$7,$X710=$K$5,$X710=$O$5,$X710=$T$5),IF(ISBLANK(
VLOOKUP($X692&amp;"-"&amp;TEXT($A710,"mmm-aaaa"),Informes!$A:$P,COLUMN(Informes!J$1),FALSE)), "",
VLOOKUP($X692&amp;"-"&amp;TEXT($A710,"mmm-aaaa"),Informes!$A:$P,COLUMN(Informes!J$1),FALSE)), ""), "")</f>
        <v/>
      </c>
      <c r="N710" s="269"/>
      <c r="O710" s="269"/>
      <c r="P710" s="269"/>
      <c r="Q710" s="269"/>
      <c r="R710" s="282" t="str">
        <f t="shared" si="134"/>
        <v/>
      </c>
      <c r="S710" s="282"/>
      <c r="T710" s="282"/>
      <c r="U710" s="282"/>
      <c r="V710" s="283"/>
      <c r="W710" s="4" t="str">
        <f>IFERROR(VLOOKUP($X692&amp;"-"&amp;TEXT($A710,"mmm-aaaa"),Informes!$A:$P,COLUMN(Informes!K$1),FALSE), "")</f>
        <v/>
      </c>
      <c r="X710" s="34" t="str">
        <f>IFERROR(VLOOKUP($X692&amp;"-"&amp;TEXT($A710,"mmm-aaaa"),Informes!$A:$P,COLUMN(Informes!C$1),FALSE), "")</f>
        <v/>
      </c>
    </row>
    <row r="711" spans="1:24" ht="16.5" customHeight="1" thickBot="1" x14ac:dyDescent="0.3">
      <c r="D711" s="124"/>
      <c r="E711" s="124"/>
      <c r="F711" s="129"/>
      <c r="G711" s="124" t="str">
        <f>IF(SUM(F699:F710)=0,"",SUM(F699:F710))</f>
        <v/>
      </c>
      <c r="H711" s="124"/>
      <c r="I711" s="124"/>
      <c r="J711" s="130"/>
      <c r="K711" s="124"/>
      <c r="L711" s="131" t="s">
        <v>107</v>
      </c>
      <c r="M711" s="272" t="str">
        <f>IF(SUM(M699:M710)=0,"",SUM(M699:M710))</f>
        <v/>
      </c>
      <c r="N711" s="273"/>
      <c r="O711" s="273"/>
      <c r="P711" s="273"/>
      <c r="Q711" s="274"/>
      <c r="R711" s="275"/>
      <c r="S711" s="276"/>
      <c r="T711" s="276"/>
      <c r="U711" s="276"/>
      <c r="V711" s="277"/>
      <c r="W711" s="4"/>
      <c r="X711" s="4"/>
    </row>
    <row r="712" spans="1:24" ht="16.5" customHeight="1" x14ac:dyDescent="0.2">
      <c r="W712" s="4"/>
      <c r="X712" s="4"/>
    </row>
    <row r="713" spans="1:24" ht="279.75" customHeight="1" x14ac:dyDescent="0.15">
      <c r="B713" s="11"/>
      <c r="C713" s="132" t="s">
        <v>136</v>
      </c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</row>
    <row r="714" spans="1:24" ht="24" customHeight="1" x14ac:dyDescent="0.2">
      <c r="A714" s="35"/>
      <c r="B714" s="256" t="s">
        <v>127</v>
      </c>
      <c r="C714" s="256"/>
      <c r="D714" s="256"/>
      <c r="E714" s="256"/>
      <c r="F714" s="256"/>
      <c r="G714" s="256"/>
      <c r="H714" s="256"/>
      <c r="I714" s="256"/>
      <c r="J714" s="256"/>
      <c r="K714" s="256"/>
      <c r="L714" s="256"/>
      <c r="M714" s="256"/>
      <c r="N714" s="256"/>
      <c r="O714" s="256"/>
      <c r="P714" s="256"/>
      <c r="Q714" s="256"/>
      <c r="R714" s="256"/>
      <c r="S714" s="256"/>
      <c r="T714" s="256"/>
      <c r="U714" s="256"/>
      <c r="V714" s="256"/>
      <c r="X714" s="2"/>
    </row>
    <row r="715" spans="1:24" ht="15" customHeight="1" x14ac:dyDescent="0.2">
      <c r="A715" s="35"/>
      <c r="B715" s="120" t="s">
        <v>128</v>
      </c>
      <c r="D715" s="123" t="e">
        <f>D692</f>
        <v>#REF!</v>
      </c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5"/>
      <c r="X715" s="154" t="e">
        <f>X692</f>
        <v>#REF!</v>
      </c>
    </row>
    <row r="716" spans="1:24" ht="17.25" x14ac:dyDescent="0.2">
      <c r="B716" s="120" t="s">
        <v>129</v>
      </c>
      <c r="D716" s="121"/>
      <c r="E716" s="121"/>
      <c r="F716" s="7"/>
      <c r="G716" s="7"/>
      <c r="H716" s="257" t="e">
        <f>H693</f>
        <v>#REF!</v>
      </c>
      <c r="I716" s="257"/>
      <c r="J716" s="257"/>
      <c r="K716" s="257"/>
      <c r="L716" s="257"/>
      <c r="M716" s="257"/>
      <c r="N716" s="257"/>
      <c r="O716" s="257"/>
      <c r="P716" s="127" t="e">
        <f>P693</f>
        <v>#REF!</v>
      </c>
      <c r="Q716" s="120" t="s">
        <v>75</v>
      </c>
      <c r="S716" s="12"/>
      <c r="T716" s="13"/>
      <c r="U716" s="127" t="e">
        <f>U693</f>
        <v>#REF!</v>
      </c>
      <c r="V716" s="120" t="s">
        <v>79</v>
      </c>
      <c r="W716" s="12"/>
      <c r="X716" s="6"/>
    </row>
    <row r="717" spans="1:24" ht="17.25" x14ac:dyDescent="0.2">
      <c r="B717" s="120" t="s">
        <v>130</v>
      </c>
      <c r="D717" s="122"/>
      <c r="E717" s="122"/>
      <c r="F717" s="7"/>
      <c r="G717" s="258" t="e">
        <f>G694</f>
        <v>#REF!</v>
      </c>
      <c r="H717" s="258"/>
      <c r="I717" s="258"/>
      <c r="J717" s="258"/>
      <c r="K717" s="258"/>
      <c r="L717" s="258"/>
      <c r="M717" s="258"/>
      <c r="N717" s="258"/>
      <c r="O717" s="258"/>
      <c r="P717" s="128" t="s">
        <v>137</v>
      </c>
      <c r="Q717" s="120" t="s">
        <v>131</v>
      </c>
      <c r="S717" s="12"/>
      <c r="T717" s="12"/>
      <c r="U717" s="128" t="s">
        <v>138</v>
      </c>
      <c r="V717" s="120" t="s">
        <v>61</v>
      </c>
      <c r="W717" s="12"/>
      <c r="X717" s="6"/>
    </row>
    <row r="718" spans="1:24" ht="28.5" customHeight="1" x14ac:dyDescent="0.2">
      <c r="B718" s="127" t="e">
        <f>B695</f>
        <v>#REF!</v>
      </c>
      <c r="C718" s="125" t="s">
        <v>76</v>
      </c>
      <c r="D718" s="127" t="e">
        <f>D695</f>
        <v>#REF!</v>
      </c>
      <c r="E718" s="125" t="s">
        <v>81</v>
      </c>
      <c r="F718" s="7"/>
      <c r="G718" s="7"/>
      <c r="H718" s="5"/>
      <c r="I718" s="10"/>
      <c r="J718" s="127" t="e">
        <f>J695</f>
        <v>#REF!</v>
      </c>
      <c r="K718" s="125" t="s">
        <v>77</v>
      </c>
      <c r="L718" s="5"/>
      <c r="M718" s="5"/>
      <c r="N718" s="127" t="e">
        <f>N695</f>
        <v>#REF!</v>
      </c>
      <c r="O718" s="125" t="s">
        <v>132</v>
      </c>
      <c r="P718" s="126"/>
      <c r="Q718" s="126"/>
      <c r="R718" s="9"/>
      <c r="S718" s="127" t="e">
        <f>S695</f>
        <v>#REF!</v>
      </c>
      <c r="T718" s="259" t="s">
        <v>133</v>
      </c>
      <c r="U718" s="259"/>
      <c r="V718" s="259"/>
      <c r="W718" s="13"/>
      <c r="X718" s="6"/>
    </row>
    <row r="719" spans="1:24" ht="4.5" customHeight="1" thickBot="1" x14ac:dyDescent="0.25">
      <c r="B719" s="8"/>
      <c r="C719" s="7"/>
      <c r="D719" s="8"/>
      <c r="E719" s="7"/>
      <c r="F719" s="7"/>
      <c r="G719" s="7"/>
      <c r="H719" s="5"/>
      <c r="I719" s="10"/>
      <c r="J719" s="8"/>
      <c r="K719" s="5"/>
      <c r="L719" s="5"/>
      <c r="M719" s="5"/>
      <c r="N719" s="7"/>
      <c r="O719" s="5"/>
      <c r="P719" s="8"/>
      <c r="Q719" s="8"/>
      <c r="R719" s="9"/>
      <c r="S719" s="9"/>
      <c r="T719" s="7"/>
      <c r="U719" s="8"/>
      <c r="V719" s="9"/>
      <c r="W719" s="9"/>
      <c r="X719" s="6"/>
    </row>
    <row r="720" spans="1:24" ht="27" customHeight="1" x14ac:dyDescent="0.25">
      <c r="B720" s="260" t="s">
        <v>17</v>
      </c>
      <c r="C720" s="261"/>
      <c r="D720" s="261"/>
      <c r="E720" s="261"/>
      <c r="F720" s="262" t="s">
        <v>134</v>
      </c>
      <c r="G720" s="262"/>
      <c r="H720" s="262"/>
      <c r="I720" s="262" t="s">
        <v>12</v>
      </c>
      <c r="J720" s="262"/>
      <c r="K720" s="262"/>
      <c r="L720" s="262" t="s">
        <v>105</v>
      </c>
      <c r="M720" s="236" t="s">
        <v>135</v>
      </c>
      <c r="N720" s="236"/>
      <c r="O720" s="236"/>
      <c r="P720" s="236"/>
      <c r="Q720" s="236"/>
      <c r="R720" s="236" t="s">
        <v>101</v>
      </c>
      <c r="S720" s="236"/>
      <c r="T720" s="236"/>
      <c r="U720" s="236"/>
      <c r="V720" s="237"/>
      <c r="W720" s="14"/>
      <c r="X720" s="3"/>
    </row>
    <row r="721" spans="1:24" ht="27.75" customHeight="1" x14ac:dyDescent="0.2">
      <c r="B721" s="240">
        <f>EDATE(B698,12)</f>
        <v>45658</v>
      </c>
      <c r="C721" s="241"/>
      <c r="D721" s="241"/>
      <c r="E721" s="242"/>
      <c r="F721" s="263"/>
      <c r="G721" s="263"/>
      <c r="H721" s="263"/>
      <c r="I721" s="263"/>
      <c r="J721" s="263"/>
      <c r="K721" s="263"/>
      <c r="L721" s="263"/>
      <c r="M721" s="238"/>
      <c r="N721" s="238"/>
      <c r="O721" s="238"/>
      <c r="P721" s="238"/>
      <c r="Q721" s="238"/>
      <c r="R721" s="238"/>
      <c r="S721" s="238"/>
      <c r="T721" s="238"/>
      <c r="U721" s="238"/>
      <c r="V721" s="239"/>
      <c r="W721" s="14"/>
      <c r="X721" s="3"/>
    </row>
    <row r="722" spans="1:24" ht="16.5" customHeight="1" x14ac:dyDescent="0.2">
      <c r="A722" s="34">
        <f>EDATE(B721,-4)</f>
        <v>45536</v>
      </c>
      <c r="B722" s="243" t="str">
        <f>PROPER(TEXT(A722, "mmmm"))</f>
        <v>Septiembre</v>
      </c>
      <c r="C722" s="244"/>
      <c r="D722" s="244"/>
      <c r="E722" s="244"/>
      <c r="F722" s="281" t="str">
        <f>IFERROR(IF(VLOOKUP($X692&amp;"-"&amp;TEXT($A722,"mmm-aaaa"),Informes!$A:$P,COLUMN(Informes!H$1),FALSE),"þ","¨"),"¨")</f>
        <v>¨</v>
      </c>
      <c r="G722" s="281"/>
      <c r="H722" s="281"/>
      <c r="I722" s="248" t="str">
        <f>IFERROR(IF(ISBLANK(
VLOOKUP($X715&amp;"-"&amp;TEXT($A722,"mmm-aaaa"),Informes!$A:$P,COLUMN(Informes!I$1),FALSE)), "",
VLOOKUP($X715&amp;"-"&amp;TEXT($A722,"mmm-aaaa"),Informes!$A:$P,COLUMN(Informes!I$1),FALSE)), "")</f>
        <v/>
      </c>
      <c r="J722" s="248"/>
      <c r="K722" s="248"/>
      <c r="L722" s="173" t="str">
        <f>IFERROR(IF($X722=$L$7,"þ","¨"),"¨")</f>
        <v>¨</v>
      </c>
      <c r="M722" s="248" t="str">
        <f>IFERROR(IF(OR($X722=$L$7,$X722=$K$5,$X722=$O$5,$X722=$T$5),IF(ISBLANK(
VLOOKUP($X692&amp;"-"&amp;TEXT($A722,"mmm-aaaa"),Informes!$A:$P,COLUMN(Informes!J$1),FALSE)), "",
VLOOKUP($X692&amp;"-"&amp;TEXT($A722,"mmm-aaaa"),Informes!$A:$P,COLUMN(Informes!J$1),FALSE)), ""), "")</f>
        <v/>
      </c>
      <c r="N722" s="248"/>
      <c r="O722" s="248"/>
      <c r="P722" s="248"/>
      <c r="Q722" s="248"/>
      <c r="R722" s="284" t="str">
        <f t="shared" ref="R722:R733" si="139">IF(W722=0, "", W722)</f>
        <v/>
      </c>
      <c r="S722" s="284"/>
      <c r="T722" s="284"/>
      <c r="U722" s="284"/>
      <c r="V722" s="285"/>
      <c r="W722" s="4" t="str">
        <f>IFERROR(VLOOKUP($X715&amp;"-"&amp;TEXT($A722,"mmm-aaaa"),Informes!$A:$P,COLUMN(Informes!K$1),FALSE), "")</f>
        <v/>
      </c>
      <c r="X722" s="34" t="str">
        <f>IFERROR(VLOOKUP($X692&amp;"-"&amp;TEXT($A722,"mmm-aaaa"),Informes!$A:$P,COLUMN(Informes!C$1),FALSE), "")</f>
        <v/>
      </c>
    </row>
    <row r="723" spans="1:24" ht="16.5" customHeight="1" x14ac:dyDescent="0.2">
      <c r="A723" s="34">
        <f>EDATE(A722,1)</f>
        <v>45566</v>
      </c>
      <c r="B723" s="243" t="str">
        <f t="shared" ref="B723:B733" si="140">PROPER(TEXT(A723, "mmmm"))</f>
        <v>Octubre</v>
      </c>
      <c r="C723" s="244"/>
      <c r="D723" s="244"/>
      <c r="E723" s="244"/>
      <c r="F723" s="281" t="str">
        <f>IFERROR(IF(VLOOKUP($X692&amp;"-"&amp;TEXT($A723,"mmm-aaaa"),Informes!$A:$P,COLUMN(Informes!H$1),FALSE),"þ","¨"),"¨")</f>
        <v>¨</v>
      </c>
      <c r="G723" s="281"/>
      <c r="H723" s="281"/>
      <c r="I723" s="248" t="str">
        <f>IFERROR(IF(ISBLANK(
VLOOKUP($X715&amp;"-"&amp;TEXT($A723,"mmm-aaaa"),Informes!$A:$P,COLUMN(Informes!I$1),FALSE)), "",
VLOOKUP($X715&amp;"-"&amp;TEXT($A723,"mmm-aaaa"),Informes!$A:$P,COLUMN(Informes!I$1),FALSE)), "")</f>
        <v/>
      </c>
      <c r="J723" s="248"/>
      <c r="K723" s="248"/>
      <c r="L723" s="173" t="str">
        <f t="shared" ref="L723:L733" si="141">IFERROR(IF($X723=$L$7,"þ","¨"),"¨")</f>
        <v>¨</v>
      </c>
      <c r="M723" s="248" t="str">
        <f>IFERROR(IF(OR($X723=$L$7,$X723=$K$5,$X723=$O$5,$X723=$T$5),IF(ISBLANK(
VLOOKUP($X692&amp;"-"&amp;TEXT($A723,"mmm-aaaa"),Informes!$A:$P,COLUMN(Informes!J$1),FALSE)), "",
VLOOKUP($X692&amp;"-"&amp;TEXT($A723,"mmm-aaaa"),Informes!$A:$P,COLUMN(Informes!J$1),FALSE)), ""), "")</f>
        <v/>
      </c>
      <c r="N723" s="248"/>
      <c r="O723" s="248"/>
      <c r="P723" s="248"/>
      <c r="Q723" s="248"/>
      <c r="R723" s="284" t="str">
        <f t="shared" si="139"/>
        <v/>
      </c>
      <c r="S723" s="284"/>
      <c r="T723" s="284"/>
      <c r="U723" s="284"/>
      <c r="V723" s="285"/>
      <c r="W723" s="4" t="str">
        <f>IFERROR(VLOOKUP($X715&amp;"-"&amp;TEXT($A723,"mmm-aaaa"),Informes!$A:$P,COLUMN(Informes!K$1),FALSE), "")</f>
        <v/>
      </c>
      <c r="X723" s="34" t="str">
        <f>IFERROR(VLOOKUP($X692&amp;"-"&amp;TEXT($A723,"mmm-aaaa"),Informes!$A:$P,COLUMN(Informes!C$1),FALSE), "")</f>
        <v/>
      </c>
    </row>
    <row r="724" spans="1:24" ht="16.5" customHeight="1" x14ac:dyDescent="0.2">
      <c r="A724" s="34">
        <f t="shared" ref="A724:A733" si="142">EDATE(A723,1)</f>
        <v>45597</v>
      </c>
      <c r="B724" s="243" t="str">
        <f t="shared" si="140"/>
        <v>Noviembre</v>
      </c>
      <c r="C724" s="244"/>
      <c r="D724" s="244"/>
      <c r="E724" s="244"/>
      <c r="F724" s="281" t="str">
        <f>IFERROR(IF(VLOOKUP($X692&amp;"-"&amp;TEXT($A724,"mmm-aaaa"),Informes!$A:$P,COLUMN(Informes!H$1),FALSE),"þ","¨"),"¨")</f>
        <v>¨</v>
      </c>
      <c r="G724" s="281"/>
      <c r="H724" s="281"/>
      <c r="I724" s="248" t="str">
        <f>IFERROR(IF(ISBLANK(
VLOOKUP($X715&amp;"-"&amp;TEXT($A724,"mmm-aaaa"),Informes!$A:$P,COLUMN(Informes!I$1),FALSE)), "",
VLOOKUP($X715&amp;"-"&amp;TEXT($A724,"mmm-aaaa"),Informes!$A:$P,COLUMN(Informes!I$1),FALSE)), "")</f>
        <v/>
      </c>
      <c r="J724" s="248"/>
      <c r="K724" s="248"/>
      <c r="L724" s="173" t="str">
        <f t="shared" si="141"/>
        <v>¨</v>
      </c>
      <c r="M724" s="248" t="str">
        <f>IFERROR(IF(OR($X724=$L$7,$X724=$K$5,$X724=$O$5,$X724=$T$5),IF(ISBLANK(
VLOOKUP($X692&amp;"-"&amp;TEXT($A724,"mmm-aaaa"),Informes!$A:$P,COLUMN(Informes!J$1),FALSE)), "",
VLOOKUP($X692&amp;"-"&amp;TEXT($A724,"mmm-aaaa"),Informes!$A:$P,COLUMN(Informes!J$1),FALSE)), ""), "")</f>
        <v/>
      </c>
      <c r="N724" s="248"/>
      <c r="O724" s="248"/>
      <c r="P724" s="248"/>
      <c r="Q724" s="248"/>
      <c r="R724" s="284" t="str">
        <f t="shared" si="139"/>
        <v/>
      </c>
      <c r="S724" s="284"/>
      <c r="T724" s="284"/>
      <c r="U724" s="284"/>
      <c r="V724" s="285"/>
      <c r="W724" s="4" t="str">
        <f>IFERROR(VLOOKUP($X715&amp;"-"&amp;TEXT($A724,"mmm-aaaa"),Informes!$A:$P,COLUMN(Informes!K$1),FALSE), "")</f>
        <v/>
      </c>
      <c r="X724" s="34" t="str">
        <f>IFERROR(VLOOKUP($X692&amp;"-"&amp;TEXT($A724,"mmm-aaaa"),Informes!$A:$P,COLUMN(Informes!C$1),FALSE), "")</f>
        <v/>
      </c>
    </row>
    <row r="725" spans="1:24" ht="16.5" customHeight="1" x14ac:dyDescent="0.2">
      <c r="A725" s="34">
        <f t="shared" si="142"/>
        <v>45627</v>
      </c>
      <c r="B725" s="243" t="str">
        <f t="shared" si="140"/>
        <v>Diciembre</v>
      </c>
      <c r="C725" s="244"/>
      <c r="D725" s="244"/>
      <c r="E725" s="244"/>
      <c r="F725" s="281" t="str">
        <f>IFERROR(IF(VLOOKUP($X692&amp;"-"&amp;TEXT($A725,"mmm-aaaa"),Informes!$A:$P,COLUMN(Informes!H$1),FALSE),"þ","¨"),"¨")</f>
        <v>¨</v>
      </c>
      <c r="G725" s="281"/>
      <c r="H725" s="281"/>
      <c r="I725" s="248" t="str">
        <f>IFERROR(IF(ISBLANK(
VLOOKUP($X715&amp;"-"&amp;TEXT($A725,"mmm-aaaa"),Informes!$A:$P,COLUMN(Informes!I$1),FALSE)), "",
VLOOKUP($X715&amp;"-"&amp;TEXT($A725,"mmm-aaaa"),Informes!$A:$P,COLUMN(Informes!I$1),FALSE)), "")</f>
        <v/>
      </c>
      <c r="J725" s="248"/>
      <c r="K725" s="248"/>
      <c r="L725" s="173" t="str">
        <f t="shared" si="141"/>
        <v>¨</v>
      </c>
      <c r="M725" s="248" t="str">
        <f>IFERROR(IF(OR($X725=$L$7,$X725=$K$5,$X725=$O$5,$X725=$T$5),IF(ISBLANK(
VLOOKUP($X692&amp;"-"&amp;TEXT($A725,"mmm-aaaa"),Informes!$A:$P,COLUMN(Informes!J$1),FALSE)), "",
VLOOKUP($X692&amp;"-"&amp;TEXT($A725,"mmm-aaaa"),Informes!$A:$P,COLUMN(Informes!J$1),FALSE)), ""), "")</f>
        <v/>
      </c>
      <c r="N725" s="248"/>
      <c r="O725" s="248"/>
      <c r="P725" s="248"/>
      <c r="Q725" s="248"/>
      <c r="R725" s="284" t="str">
        <f t="shared" si="139"/>
        <v/>
      </c>
      <c r="S725" s="284"/>
      <c r="T725" s="284"/>
      <c r="U725" s="284"/>
      <c r="V725" s="285"/>
      <c r="W725" s="4" t="str">
        <f>IFERROR(VLOOKUP($X715&amp;"-"&amp;TEXT($A725,"mmm-aaaa"),Informes!$A:$P,COLUMN(Informes!K$1),FALSE), "")</f>
        <v/>
      </c>
      <c r="X725" s="34" t="str">
        <f>IFERROR(VLOOKUP($X692&amp;"-"&amp;TEXT($A725,"mmm-aaaa"),Informes!$A:$P,COLUMN(Informes!C$1),FALSE), "")</f>
        <v/>
      </c>
    </row>
    <row r="726" spans="1:24" ht="16.5" customHeight="1" x14ac:dyDescent="0.2">
      <c r="A726" s="34">
        <f t="shared" si="142"/>
        <v>45658</v>
      </c>
      <c r="B726" s="243" t="str">
        <f t="shared" si="140"/>
        <v>Enero</v>
      </c>
      <c r="C726" s="244"/>
      <c r="D726" s="244"/>
      <c r="E726" s="244"/>
      <c r="F726" s="281" t="str">
        <f>IFERROR(IF(VLOOKUP($X692&amp;"-"&amp;TEXT($A726,"mmm-aaaa"),Informes!$A:$P,COLUMN(Informes!H$1),FALSE),"þ","¨"),"¨")</f>
        <v>¨</v>
      </c>
      <c r="G726" s="281"/>
      <c r="H726" s="281"/>
      <c r="I726" s="248" t="str">
        <f>IFERROR(IF(ISBLANK(
VLOOKUP($X715&amp;"-"&amp;TEXT($A726,"mmm-aaaa"),Informes!$A:$P,COLUMN(Informes!I$1),FALSE)), "",
VLOOKUP($X715&amp;"-"&amp;TEXT($A726,"mmm-aaaa"),Informes!$A:$P,COLUMN(Informes!I$1),FALSE)), "")</f>
        <v/>
      </c>
      <c r="J726" s="248"/>
      <c r="K726" s="248"/>
      <c r="L726" s="173" t="str">
        <f t="shared" si="141"/>
        <v>¨</v>
      </c>
      <c r="M726" s="248" t="str">
        <f>IFERROR(IF(OR($X726=$L$7,$X726=$K$5,$X726=$O$5,$X726=$T$5),IF(ISBLANK(
VLOOKUP($X692&amp;"-"&amp;TEXT($A726,"mmm-aaaa"),Informes!$A:$P,COLUMN(Informes!J$1),FALSE)), "",
VLOOKUP($X692&amp;"-"&amp;TEXT($A726,"mmm-aaaa"),Informes!$A:$P,COLUMN(Informes!J$1),FALSE)), ""), "")</f>
        <v/>
      </c>
      <c r="N726" s="248"/>
      <c r="O726" s="248"/>
      <c r="P726" s="248"/>
      <c r="Q726" s="248"/>
      <c r="R726" s="284" t="str">
        <f t="shared" si="139"/>
        <v/>
      </c>
      <c r="S726" s="284"/>
      <c r="T726" s="284"/>
      <c r="U726" s="284"/>
      <c r="V726" s="285"/>
      <c r="W726" s="4" t="str">
        <f>IFERROR(VLOOKUP($X715&amp;"-"&amp;TEXT($A726,"mmm-aaaa"),Informes!$A:$P,COLUMN(Informes!K$1),FALSE), "")</f>
        <v/>
      </c>
      <c r="X726" s="34" t="str">
        <f>IFERROR(VLOOKUP($X692&amp;"-"&amp;TEXT($A726,"mmm-aaaa"),Informes!$A:$P,COLUMN(Informes!C$1),FALSE), "")</f>
        <v/>
      </c>
    </row>
    <row r="727" spans="1:24" ht="16.5" customHeight="1" x14ac:dyDescent="0.2">
      <c r="A727" s="34">
        <f t="shared" si="142"/>
        <v>45689</v>
      </c>
      <c r="B727" s="243" t="str">
        <f t="shared" si="140"/>
        <v>Febrero</v>
      </c>
      <c r="C727" s="244"/>
      <c r="D727" s="244"/>
      <c r="E727" s="244"/>
      <c r="F727" s="281" t="str">
        <f>IFERROR(IF(VLOOKUP($X692&amp;"-"&amp;TEXT($A727,"mmm-aaaa"),Informes!$A:$P,COLUMN(Informes!H$1),FALSE),"þ","¨"),"¨")</f>
        <v>¨</v>
      </c>
      <c r="G727" s="281"/>
      <c r="H727" s="281"/>
      <c r="I727" s="248" t="str">
        <f>IFERROR(IF(ISBLANK(
VLOOKUP($X715&amp;"-"&amp;TEXT($A727,"mmm-aaaa"),Informes!$A:$P,COLUMN(Informes!I$1),FALSE)), "",
VLOOKUP($X715&amp;"-"&amp;TEXT($A727,"mmm-aaaa"),Informes!$A:$P,COLUMN(Informes!I$1),FALSE)), "")</f>
        <v/>
      </c>
      <c r="J727" s="248"/>
      <c r="K727" s="248"/>
      <c r="L727" s="173" t="str">
        <f t="shared" si="141"/>
        <v>¨</v>
      </c>
      <c r="M727" s="248" t="str">
        <f>IFERROR(IF(OR($X727=$L$7,$X727=$K$5,$X727=$O$5,$X727=$T$5),IF(ISBLANK(
VLOOKUP($X692&amp;"-"&amp;TEXT($A727,"mmm-aaaa"),Informes!$A:$P,COLUMN(Informes!J$1),FALSE)), "",
VLOOKUP($X692&amp;"-"&amp;TEXT($A727,"mmm-aaaa"),Informes!$A:$P,COLUMN(Informes!J$1),FALSE)), ""), "")</f>
        <v/>
      </c>
      <c r="N727" s="248"/>
      <c r="O727" s="248"/>
      <c r="P727" s="248"/>
      <c r="Q727" s="248"/>
      <c r="R727" s="284" t="str">
        <f t="shared" si="139"/>
        <v/>
      </c>
      <c r="S727" s="284"/>
      <c r="T727" s="284"/>
      <c r="U727" s="284"/>
      <c r="V727" s="285"/>
      <c r="W727" s="4" t="str">
        <f>IFERROR(VLOOKUP($X715&amp;"-"&amp;TEXT($A727,"mmm-aaaa"),Informes!$A:$P,COLUMN(Informes!K$1),FALSE), "")</f>
        <v/>
      </c>
      <c r="X727" s="34" t="str">
        <f>IFERROR(VLOOKUP($X692&amp;"-"&amp;TEXT($A727,"mmm-aaaa"),Informes!$A:$P,COLUMN(Informes!C$1),FALSE), "")</f>
        <v/>
      </c>
    </row>
    <row r="728" spans="1:24" ht="16.5" customHeight="1" x14ac:dyDescent="0.2">
      <c r="A728" s="34">
        <f t="shared" si="142"/>
        <v>45717</v>
      </c>
      <c r="B728" s="243" t="str">
        <f t="shared" si="140"/>
        <v>Marzo</v>
      </c>
      <c r="C728" s="244"/>
      <c r="D728" s="244"/>
      <c r="E728" s="244"/>
      <c r="F728" s="281" t="str">
        <f>IFERROR(IF(VLOOKUP($X692&amp;"-"&amp;TEXT($A728,"mmm-aaaa"),Informes!$A:$P,COLUMN(Informes!H$1),FALSE),"þ","¨"),"¨")</f>
        <v>¨</v>
      </c>
      <c r="G728" s="281"/>
      <c r="H728" s="281"/>
      <c r="I728" s="248" t="str">
        <f>IFERROR(IF(ISBLANK(
VLOOKUP($X715&amp;"-"&amp;TEXT($A728,"mmm-aaaa"),Informes!$A:$P,COLUMN(Informes!I$1),FALSE)), "",
VLOOKUP($X715&amp;"-"&amp;TEXT($A728,"mmm-aaaa"),Informes!$A:$P,COLUMN(Informes!I$1),FALSE)), "")</f>
        <v/>
      </c>
      <c r="J728" s="248"/>
      <c r="K728" s="248"/>
      <c r="L728" s="173" t="str">
        <f t="shared" si="141"/>
        <v>¨</v>
      </c>
      <c r="M728" s="248" t="str">
        <f>IFERROR(IF(OR($X728=$L$7,$X728=$K$5,$X728=$O$5,$X728=$T$5),IF(ISBLANK(
VLOOKUP($X692&amp;"-"&amp;TEXT($A728,"mmm-aaaa"),Informes!$A:$P,COLUMN(Informes!J$1),FALSE)), "",
VLOOKUP($X692&amp;"-"&amp;TEXT($A728,"mmm-aaaa"),Informes!$A:$P,COLUMN(Informes!J$1),FALSE)), ""), "")</f>
        <v/>
      </c>
      <c r="N728" s="248"/>
      <c r="O728" s="248"/>
      <c r="P728" s="248"/>
      <c r="Q728" s="248"/>
      <c r="R728" s="284" t="str">
        <f t="shared" si="139"/>
        <v/>
      </c>
      <c r="S728" s="284"/>
      <c r="T728" s="284"/>
      <c r="U728" s="284"/>
      <c r="V728" s="285"/>
      <c r="W728" s="4" t="str">
        <f>IFERROR(VLOOKUP($X715&amp;"-"&amp;TEXT($A728,"mmm-aaaa"),Informes!$A:$P,COLUMN(Informes!K$1),FALSE), "")</f>
        <v/>
      </c>
      <c r="X728" s="34" t="str">
        <f>IFERROR(VLOOKUP($X692&amp;"-"&amp;TEXT($A728,"mmm-aaaa"),Informes!$A:$P,COLUMN(Informes!C$1),FALSE), "")</f>
        <v/>
      </c>
    </row>
    <row r="729" spans="1:24" ht="16.5" customHeight="1" x14ac:dyDescent="0.2">
      <c r="A729" s="34">
        <f t="shared" si="142"/>
        <v>45748</v>
      </c>
      <c r="B729" s="243" t="str">
        <f t="shared" si="140"/>
        <v>Abril</v>
      </c>
      <c r="C729" s="244"/>
      <c r="D729" s="244"/>
      <c r="E729" s="244"/>
      <c r="F729" s="281" t="str">
        <f>IFERROR(IF(VLOOKUP($X692&amp;"-"&amp;TEXT($A729,"mmm-aaaa"),Informes!$A:$P,COLUMN(Informes!H$1),FALSE),"þ","¨"),"¨")</f>
        <v>¨</v>
      </c>
      <c r="G729" s="281"/>
      <c r="H729" s="281"/>
      <c r="I729" s="248" t="str">
        <f>IFERROR(IF(ISBLANK(
VLOOKUP($X715&amp;"-"&amp;TEXT($A729,"mmm-aaaa"),Informes!$A:$P,COLUMN(Informes!I$1),FALSE)), "",
VLOOKUP($X715&amp;"-"&amp;TEXT($A729,"mmm-aaaa"),Informes!$A:$P,COLUMN(Informes!I$1),FALSE)), "")</f>
        <v/>
      </c>
      <c r="J729" s="248"/>
      <c r="K729" s="248"/>
      <c r="L729" s="173" t="str">
        <f t="shared" si="141"/>
        <v>¨</v>
      </c>
      <c r="M729" s="248" t="str">
        <f>IFERROR(IF(OR($X729=$L$7,$X729=$K$5,$X729=$O$5,$X729=$T$5),IF(ISBLANK(
VLOOKUP($X692&amp;"-"&amp;TEXT($A729,"mmm-aaaa"),Informes!$A:$P,COLUMN(Informes!J$1),FALSE)), "",
VLOOKUP($X692&amp;"-"&amp;TEXT($A729,"mmm-aaaa"),Informes!$A:$P,COLUMN(Informes!J$1),FALSE)), ""), "")</f>
        <v/>
      </c>
      <c r="N729" s="248"/>
      <c r="O729" s="248"/>
      <c r="P729" s="248"/>
      <c r="Q729" s="248"/>
      <c r="R729" s="284" t="str">
        <f t="shared" si="139"/>
        <v/>
      </c>
      <c r="S729" s="284"/>
      <c r="T729" s="284"/>
      <c r="U729" s="284"/>
      <c r="V729" s="285"/>
      <c r="W729" s="4" t="str">
        <f>IFERROR(VLOOKUP($X715&amp;"-"&amp;TEXT($A729,"mmm-aaaa"),Informes!$A:$P,COLUMN(Informes!K$1),FALSE), "")</f>
        <v/>
      </c>
      <c r="X729" s="34" t="str">
        <f>IFERROR(VLOOKUP($X692&amp;"-"&amp;TEXT($A729,"mmm-aaaa"),Informes!$A:$P,COLUMN(Informes!C$1),FALSE), "")</f>
        <v/>
      </c>
    </row>
    <row r="730" spans="1:24" ht="16.5" customHeight="1" x14ac:dyDescent="0.2">
      <c r="A730" s="34">
        <f t="shared" si="142"/>
        <v>45778</v>
      </c>
      <c r="B730" s="243" t="str">
        <f t="shared" si="140"/>
        <v>Mayo</v>
      </c>
      <c r="C730" s="244"/>
      <c r="D730" s="244"/>
      <c r="E730" s="244"/>
      <c r="F730" s="281" t="str">
        <f>IFERROR(IF(VLOOKUP($X692&amp;"-"&amp;TEXT($A730,"mmm-aaaa"),Informes!$A:$P,COLUMN(Informes!H$1),FALSE),"þ","¨"),"¨")</f>
        <v>¨</v>
      </c>
      <c r="G730" s="281"/>
      <c r="H730" s="281"/>
      <c r="I730" s="248" t="str">
        <f>IFERROR(IF(ISBLANK(
VLOOKUP($X715&amp;"-"&amp;TEXT($A730,"mmm-aaaa"),Informes!$A:$P,COLUMN(Informes!I$1),FALSE)), "",
VLOOKUP($X715&amp;"-"&amp;TEXT($A730,"mmm-aaaa"),Informes!$A:$P,COLUMN(Informes!I$1),FALSE)), "")</f>
        <v/>
      </c>
      <c r="J730" s="248"/>
      <c r="K730" s="248"/>
      <c r="L730" s="173" t="str">
        <f t="shared" si="141"/>
        <v>¨</v>
      </c>
      <c r="M730" s="248" t="str">
        <f>IFERROR(IF(OR($X730=$L$7,$X730=$K$5,$X730=$O$5,$X730=$T$5),IF(ISBLANK(
VLOOKUP($X692&amp;"-"&amp;TEXT($A730,"mmm-aaaa"),Informes!$A:$P,COLUMN(Informes!J$1),FALSE)), "",
VLOOKUP($X692&amp;"-"&amp;TEXT($A730,"mmm-aaaa"),Informes!$A:$P,COLUMN(Informes!J$1),FALSE)), ""), "")</f>
        <v/>
      </c>
      <c r="N730" s="248"/>
      <c r="O730" s="248"/>
      <c r="P730" s="248"/>
      <c r="Q730" s="248"/>
      <c r="R730" s="284" t="str">
        <f t="shared" si="139"/>
        <v/>
      </c>
      <c r="S730" s="284"/>
      <c r="T730" s="284"/>
      <c r="U730" s="284"/>
      <c r="V730" s="285"/>
      <c r="W730" s="4" t="str">
        <f>IFERROR(VLOOKUP($X715&amp;"-"&amp;TEXT($A730,"mmm-aaaa"),Informes!$A:$P,COLUMN(Informes!K$1),FALSE), "")</f>
        <v/>
      </c>
      <c r="X730" s="34" t="str">
        <f>IFERROR(VLOOKUP($X692&amp;"-"&amp;TEXT($A730,"mmm-aaaa"),Informes!$A:$P,COLUMN(Informes!C$1),FALSE), "")</f>
        <v/>
      </c>
    </row>
    <row r="731" spans="1:24" ht="16.5" customHeight="1" x14ac:dyDescent="0.2">
      <c r="A731" s="34">
        <f t="shared" si="142"/>
        <v>45809</v>
      </c>
      <c r="B731" s="243" t="str">
        <f t="shared" si="140"/>
        <v>Junio</v>
      </c>
      <c r="C731" s="244"/>
      <c r="D731" s="244"/>
      <c r="E731" s="244"/>
      <c r="F731" s="281" t="str">
        <f>IFERROR(IF(VLOOKUP($X692&amp;"-"&amp;TEXT($A731,"mmm-aaaa"),Informes!$A:$P,COLUMN(Informes!H$1),FALSE),"þ","¨"),"¨")</f>
        <v>¨</v>
      </c>
      <c r="G731" s="281"/>
      <c r="H731" s="281"/>
      <c r="I731" s="248" t="str">
        <f>IFERROR(IF(ISBLANK(
VLOOKUP($X715&amp;"-"&amp;TEXT($A731,"mmm-aaaa"),Informes!$A:$P,COLUMN(Informes!I$1),FALSE)), "",
VLOOKUP($X715&amp;"-"&amp;TEXT($A731,"mmm-aaaa"),Informes!$A:$P,COLUMN(Informes!I$1),FALSE)), "")</f>
        <v/>
      </c>
      <c r="J731" s="248"/>
      <c r="K731" s="248"/>
      <c r="L731" s="173" t="str">
        <f t="shared" si="141"/>
        <v>¨</v>
      </c>
      <c r="M731" s="248" t="str">
        <f>IFERROR(IF(OR($X731=$L$7,$X731=$K$5,$X731=$O$5,$X731=$T$5),IF(ISBLANK(
VLOOKUP($X692&amp;"-"&amp;TEXT($A731,"mmm-aaaa"),Informes!$A:$P,COLUMN(Informes!J$1),FALSE)), "",
VLOOKUP($X692&amp;"-"&amp;TEXT($A731,"mmm-aaaa"),Informes!$A:$P,COLUMN(Informes!J$1),FALSE)), ""), "")</f>
        <v/>
      </c>
      <c r="N731" s="248"/>
      <c r="O731" s="248"/>
      <c r="P731" s="248"/>
      <c r="Q731" s="248"/>
      <c r="R731" s="284" t="str">
        <f t="shared" si="139"/>
        <v/>
      </c>
      <c r="S731" s="284"/>
      <c r="T731" s="284"/>
      <c r="U731" s="284"/>
      <c r="V731" s="285"/>
      <c r="W731" s="4" t="str">
        <f>IFERROR(VLOOKUP($X715&amp;"-"&amp;TEXT($A731,"mmm-aaaa"),Informes!$A:$P,COLUMN(Informes!K$1),FALSE), "")</f>
        <v/>
      </c>
      <c r="X731" s="34" t="str">
        <f>IFERROR(VLOOKUP($X692&amp;"-"&amp;TEXT($A731,"mmm-aaaa"),Informes!$A:$P,COLUMN(Informes!C$1),FALSE), "")</f>
        <v/>
      </c>
    </row>
    <row r="732" spans="1:24" ht="16.5" customHeight="1" x14ac:dyDescent="0.2">
      <c r="A732" s="34">
        <f t="shared" si="142"/>
        <v>45839</v>
      </c>
      <c r="B732" s="243" t="str">
        <f t="shared" si="140"/>
        <v>Julio</v>
      </c>
      <c r="C732" s="244"/>
      <c r="D732" s="244"/>
      <c r="E732" s="244"/>
      <c r="F732" s="281" t="str">
        <f>IFERROR(IF(VLOOKUP($X692&amp;"-"&amp;TEXT($A732,"mmm-aaaa"),Informes!$A:$P,COLUMN(Informes!H$1),FALSE),"þ","¨"),"¨")</f>
        <v>¨</v>
      </c>
      <c r="G732" s="281"/>
      <c r="H732" s="281"/>
      <c r="I732" s="248" t="str">
        <f>IFERROR(IF(ISBLANK(
VLOOKUP($X715&amp;"-"&amp;TEXT($A732,"mmm-aaaa"),Informes!$A:$P,COLUMN(Informes!I$1),FALSE)), "",
VLOOKUP($X715&amp;"-"&amp;TEXT($A732,"mmm-aaaa"),Informes!$A:$P,COLUMN(Informes!I$1),FALSE)), "")</f>
        <v/>
      </c>
      <c r="J732" s="248"/>
      <c r="K732" s="248"/>
      <c r="L732" s="173" t="str">
        <f t="shared" si="141"/>
        <v>¨</v>
      </c>
      <c r="M732" s="248" t="str">
        <f>IFERROR(IF(OR($X732=$L$7,$X732=$K$5,$X732=$O$5,$X732=$T$5),IF(ISBLANK(
VLOOKUP($X692&amp;"-"&amp;TEXT($A732,"mmm-aaaa"),Informes!$A:$P,COLUMN(Informes!J$1),FALSE)), "",
VLOOKUP($X692&amp;"-"&amp;TEXT($A732,"mmm-aaaa"),Informes!$A:$P,COLUMN(Informes!J$1),FALSE)), ""), "")</f>
        <v/>
      </c>
      <c r="N732" s="248"/>
      <c r="O732" s="248"/>
      <c r="P732" s="248"/>
      <c r="Q732" s="248"/>
      <c r="R732" s="284" t="str">
        <f t="shared" si="139"/>
        <v/>
      </c>
      <c r="S732" s="284"/>
      <c r="T732" s="284"/>
      <c r="U732" s="284"/>
      <c r="V732" s="285"/>
      <c r="W732" s="4" t="str">
        <f>IFERROR(VLOOKUP($X715&amp;"-"&amp;TEXT($A732,"mmm-aaaa"),Informes!$A:$P,COLUMN(Informes!K$1),FALSE), "")</f>
        <v/>
      </c>
      <c r="X732" s="34" t="str">
        <f>IFERROR(VLOOKUP($X692&amp;"-"&amp;TEXT($A732,"mmm-aaaa"),Informes!$A:$P,COLUMN(Informes!C$1),FALSE), "")</f>
        <v/>
      </c>
    </row>
    <row r="733" spans="1:24" ht="16.5" customHeight="1" thickBot="1" x14ac:dyDescent="0.25">
      <c r="A733" s="34">
        <f t="shared" si="142"/>
        <v>45870</v>
      </c>
      <c r="B733" s="264" t="str">
        <f t="shared" si="140"/>
        <v>Agosto</v>
      </c>
      <c r="C733" s="265"/>
      <c r="D733" s="265"/>
      <c r="E733" s="265"/>
      <c r="F733" s="280" t="str">
        <f>IFERROR(IF(VLOOKUP($X692&amp;"-"&amp;TEXT($A733,"mmm-aaaa"),Informes!$A:$P,COLUMN(Informes!H$1),FALSE),"þ","¨"),"¨")</f>
        <v>¨</v>
      </c>
      <c r="G733" s="280"/>
      <c r="H733" s="280"/>
      <c r="I733" s="269" t="str">
        <f>IFERROR(IF(ISBLANK(
VLOOKUP($X715&amp;"-"&amp;TEXT($A733,"mmm-aaaa"),Informes!$A:$P,COLUMN(Informes!I$1),FALSE)), "",
VLOOKUP($X715&amp;"-"&amp;TEXT($A733,"mmm-aaaa"),Informes!$A:$P,COLUMN(Informes!I$1),FALSE)), "")</f>
        <v/>
      </c>
      <c r="J733" s="269"/>
      <c r="K733" s="269"/>
      <c r="L733" s="172" t="str">
        <f t="shared" si="141"/>
        <v>¨</v>
      </c>
      <c r="M733" s="269" t="str">
        <f>IFERROR(IF(OR($X733=$L$7,$X733=$K$5,$X733=$O$5,$X733=$T$5),IF(ISBLANK(
VLOOKUP($X692&amp;"-"&amp;TEXT($A733,"mmm-aaaa"),Informes!$A:$P,COLUMN(Informes!J$1),FALSE)), "",
VLOOKUP($X692&amp;"-"&amp;TEXT($A733,"mmm-aaaa"),Informes!$A:$P,COLUMN(Informes!J$1),FALSE)), ""), "")</f>
        <v/>
      </c>
      <c r="N733" s="269"/>
      <c r="O733" s="269"/>
      <c r="P733" s="269"/>
      <c r="Q733" s="269"/>
      <c r="R733" s="282" t="str">
        <f t="shared" si="139"/>
        <v/>
      </c>
      <c r="S733" s="282"/>
      <c r="T733" s="282"/>
      <c r="U733" s="282"/>
      <c r="V733" s="283"/>
      <c r="W733" s="4" t="str">
        <f>IFERROR(VLOOKUP($X715&amp;"-"&amp;TEXT($A733,"mmm-aaaa"),Informes!$A:$P,COLUMN(Informes!K$1),FALSE), "")</f>
        <v/>
      </c>
      <c r="X733" s="34" t="str">
        <f>IFERROR(VLOOKUP($X692&amp;"-"&amp;TEXT($A733,"mmm-aaaa"),Informes!$A:$P,COLUMN(Informes!C$1),FALSE), "")</f>
        <v/>
      </c>
    </row>
    <row r="734" spans="1:24" ht="16.5" customHeight="1" thickBot="1" x14ac:dyDescent="0.3">
      <c r="D734" s="124"/>
      <c r="E734" s="124"/>
      <c r="F734" s="129"/>
      <c r="G734" s="124" t="str">
        <f>IF(SUM(F722:F733)=0,"",SUM(F722:F733))</f>
        <v/>
      </c>
      <c r="H734" s="124"/>
      <c r="I734" s="124"/>
      <c r="J734" s="130"/>
      <c r="K734" s="124"/>
      <c r="L734" s="131" t="s">
        <v>107</v>
      </c>
      <c r="M734" s="272" t="str">
        <f>IF(SUM(M722:M733)=0,"",SUM(M722:M733))</f>
        <v/>
      </c>
      <c r="N734" s="273"/>
      <c r="O734" s="273"/>
      <c r="P734" s="273"/>
      <c r="Q734" s="274"/>
      <c r="R734" s="275"/>
      <c r="S734" s="276"/>
      <c r="T734" s="276"/>
      <c r="U734" s="276"/>
      <c r="V734" s="277"/>
      <c r="W734" s="4"/>
      <c r="X734" s="4"/>
    </row>
    <row r="735" spans="1:24" ht="16.5" customHeight="1" x14ac:dyDescent="0.2">
      <c r="W735" s="4"/>
      <c r="X735" s="4"/>
    </row>
    <row r="736" spans="1:24" ht="279.75" customHeight="1" x14ac:dyDescent="0.15">
      <c r="B736" s="11"/>
      <c r="C736" s="132" t="s">
        <v>136</v>
      </c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</row>
    <row r="737" spans="1:24" ht="24" customHeight="1" x14ac:dyDescent="0.2">
      <c r="A737" s="35">
        <f>A691+1</f>
        <v>17</v>
      </c>
      <c r="B737" s="256" t="s">
        <v>127</v>
      </c>
      <c r="C737" s="256"/>
      <c r="D737" s="256"/>
      <c r="E737" s="256"/>
      <c r="F737" s="256"/>
      <c r="G737" s="256"/>
      <c r="H737" s="256"/>
      <c r="I737" s="256"/>
      <c r="J737" s="256"/>
      <c r="K737" s="256"/>
      <c r="L737" s="256"/>
      <c r="M737" s="256"/>
      <c r="N737" s="256"/>
      <c r="O737" s="256"/>
      <c r="P737" s="256"/>
      <c r="Q737" s="256"/>
      <c r="R737" s="256"/>
      <c r="S737" s="256"/>
      <c r="T737" s="256"/>
      <c r="U737" s="256"/>
      <c r="V737" s="256"/>
      <c r="X737" s="2"/>
    </row>
    <row r="738" spans="1:24" ht="17.25" customHeight="1" x14ac:dyDescent="0.2">
      <c r="A738" s="35"/>
      <c r="B738" s="120" t="s">
        <v>128</v>
      </c>
      <c r="D738" s="123" t="e">
        <f>IF(A737=0,0,INDEX(TblPublicadores[Nombre completo],A737))</f>
        <v>#REF!</v>
      </c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5"/>
      <c r="X738" s="154" t="e">
        <f>IF(A737=0,0,INDEX(TblPublicadores[Nombre],A737))</f>
        <v>#REF!</v>
      </c>
    </row>
    <row r="739" spans="1:24" ht="17.25" customHeight="1" x14ac:dyDescent="0.2">
      <c r="B739" s="120" t="s">
        <v>129</v>
      </c>
      <c r="D739" s="121"/>
      <c r="E739" s="121"/>
      <c r="F739" s="7"/>
      <c r="G739" s="7"/>
      <c r="H739" s="257" t="e">
        <f>IF(A737=0,"",INDEX(TblPublicadores[Fecha de nacimiento],A737))</f>
        <v>#REF!</v>
      </c>
      <c r="I739" s="257"/>
      <c r="J739" s="257"/>
      <c r="K739" s="257"/>
      <c r="L739" s="257"/>
      <c r="M739" s="257"/>
      <c r="N739" s="257"/>
      <c r="O739" s="257"/>
      <c r="P739" s="128" t="e">
        <f>IF(INDEX(TblPublicadores[Sexo],A737)=Q739,"þ","¨")</f>
        <v>#REF!</v>
      </c>
      <c r="Q739" s="120" t="s">
        <v>75</v>
      </c>
      <c r="S739" s="12"/>
      <c r="T739" s="13"/>
      <c r="U739" s="128" t="e">
        <f>IF(INDEX(TblPublicadores[Sexo],A737)=V739,"þ","¨")</f>
        <v>#REF!</v>
      </c>
      <c r="V739" s="120" t="s">
        <v>79</v>
      </c>
      <c r="W739" s="12"/>
      <c r="X739" s="6"/>
    </row>
    <row r="740" spans="1:24" ht="17.25" customHeight="1" x14ac:dyDescent="0.2">
      <c r="B740" s="120" t="s">
        <v>130</v>
      </c>
      <c r="D740" s="122"/>
      <c r="E740" s="122"/>
      <c r="F740" s="7"/>
      <c r="G740" s="258" t="e">
        <f>IF(A737=0,"",IF(INDEX(TblPublicadores[Fecha de bautismo],A737)="", "",INDEX(TblPublicadores[Fecha de bautismo],A737)))</f>
        <v>#REF!</v>
      </c>
      <c r="H740" s="258"/>
      <c r="I740" s="258"/>
      <c r="J740" s="258"/>
      <c r="K740" s="258"/>
      <c r="L740" s="258"/>
      <c r="M740" s="258"/>
      <c r="N740" s="258"/>
      <c r="O740" s="258"/>
      <c r="P740" s="128" t="s">
        <v>137</v>
      </c>
      <c r="Q740" s="120" t="s">
        <v>131</v>
      </c>
      <c r="S740" s="12"/>
      <c r="T740" s="12"/>
      <c r="U740" s="128" t="s">
        <v>138</v>
      </c>
      <c r="V740" s="120" t="s">
        <v>61</v>
      </c>
      <c r="W740" s="12"/>
      <c r="X740" s="6"/>
    </row>
    <row r="741" spans="1:24" ht="28.5" customHeight="1" x14ac:dyDescent="0.2">
      <c r="B741" s="127" t="e">
        <f>IF(INDEX(TblPublicadores[Privilegio],A737)=C741,"þ","¨")</f>
        <v>#REF!</v>
      </c>
      <c r="C741" s="125" t="s">
        <v>76</v>
      </c>
      <c r="D741" s="127" t="e">
        <f>IF(INDEX(TblPublicadores[Privilegio],A737)=E741,"þ","¨")</f>
        <v>#REF!</v>
      </c>
      <c r="E741" s="125" t="s">
        <v>81</v>
      </c>
      <c r="F741" s="7"/>
      <c r="G741" s="7"/>
      <c r="H741" s="5"/>
      <c r="I741" s="10"/>
      <c r="J741" s="127" t="e">
        <f>IF(INDEX(TblPublicadores[Tipo Publicador],A737)=K741,"þ","¨")</f>
        <v>#REF!</v>
      </c>
      <c r="K741" s="125" t="s">
        <v>77</v>
      </c>
      <c r="L741" s="5"/>
      <c r="M741" s="5"/>
      <c r="N741" s="127" t="e">
        <f>IF(INDEX(TblPublicadores[Tipo Publicador],A737)=O741,"þ","¨")</f>
        <v>#REF!</v>
      </c>
      <c r="O741" s="125" t="s">
        <v>132</v>
      </c>
      <c r="P741" s="126"/>
      <c r="Q741" s="126"/>
      <c r="R741" s="9"/>
      <c r="S741" s="127" t="e">
        <f>IF(INDEX(TblPublicadores[Tipo Publicador],A737)=T741,"þ","¨")</f>
        <v>#REF!</v>
      </c>
      <c r="T741" s="259" t="s">
        <v>133</v>
      </c>
      <c r="U741" s="259"/>
      <c r="V741" s="259"/>
      <c r="W741" s="13"/>
      <c r="X741" s="6"/>
    </row>
    <row r="742" spans="1:24" ht="4.5" customHeight="1" thickBot="1" x14ac:dyDescent="0.25">
      <c r="B742" s="8"/>
      <c r="C742" s="7"/>
      <c r="D742" s="8"/>
      <c r="E742" s="7"/>
      <c r="F742" s="7"/>
      <c r="G742" s="7"/>
      <c r="H742" s="5"/>
      <c r="I742" s="10"/>
      <c r="J742" s="8"/>
      <c r="K742" s="5"/>
      <c r="L742" s="5"/>
      <c r="M742" s="5"/>
      <c r="N742" s="7"/>
      <c r="O742" s="5"/>
      <c r="P742" s="8"/>
      <c r="Q742" s="8"/>
      <c r="R742" s="9"/>
      <c r="S742" s="9"/>
      <c r="T742" s="7"/>
      <c r="U742" s="8"/>
      <c r="V742" s="9"/>
      <c r="W742" s="9"/>
      <c r="X742" s="6"/>
    </row>
    <row r="743" spans="1:24" ht="26.25" customHeight="1" x14ac:dyDescent="0.25">
      <c r="B743" s="260" t="s">
        <v>17</v>
      </c>
      <c r="C743" s="261"/>
      <c r="D743" s="261"/>
      <c r="E743" s="261"/>
      <c r="F743" s="262" t="s">
        <v>134</v>
      </c>
      <c r="G743" s="262"/>
      <c r="H743" s="262"/>
      <c r="I743" s="262" t="s">
        <v>12</v>
      </c>
      <c r="J743" s="262"/>
      <c r="K743" s="262"/>
      <c r="L743" s="262" t="s">
        <v>105</v>
      </c>
      <c r="M743" s="236" t="s">
        <v>135</v>
      </c>
      <c r="N743" s="236"/>
      <c r="O743" s="236"/>
      <c r="P743" s="236"/>
      <c r="Q743" s="236"/>
      <c r="R743" s="236" t="s">
        <v>101</v>
      </c>
      <c r="S743" s="236"/>
      <c r="T743" s="236"/>
      <c r="U743" s="236"/>
      <c r="V743" s="237"/>
      <c r="W743" s="14"/>
      <c r="X743" s="3"/>
    </row>
    <row r="744" spans="1:24" ht="27.75" customHeight="1" x14ac:dyDescent="0.2">
      <c r="B744" s="240">
        <v>45292</v>
      </c>
      <c r="C744" s="241"/>
      <c r="D744" s="241"/>
      <c r="E744" s="242"/>
      <c r="F744" s="263"/>
      <c r="G744" s="263"/>
      <c r="H744" s="263"/>
      <c r="I744" s="263"/>
      <c r="J744" s="263"/>
      <c r="K744" s="263"/>
      <c r="L744" s="263"/>
      <c r="M744" s="238"/>
      <c r="N744" s="238"/>
      <c r="O744" s="238"/>
      <c r="P744" s="238"/>
      <c r="Q744" s="238"/>
      <c r="R744" s="238"/>
      <c r="S744" s="238"/>
      <c r="T744" s="238"/>
      <c r="U744" s="238"/>
      <c r="V744" s="239"/>
      <c r="W744" s="14"/>
      <c r="X744" s="3"/>
    </row>
    <row r="745" spans="1:24" ht="16.5" customHeight="1" x14ac:dyDescent="0.2">
      <c r="A745" s="34">
        <f>EDATE(B744,-4)</f>
        <v>45170</v>
      </c>
      <c r="B745" s="243" t="str">
        <f>PROPER(TEXT(A745, "mmmm"))</f>
        <v>Septiembre</v>
      </c>
      <c r="C745" s="244"/>
      <c r="D745" s="244" t="str">
        <f>PROPER(TEXT(C745, "mmmm"))</f>
        <v>Enero</v>
      </c>
      <c r="E745" s="244"/>
      <c r="F745" s="281" t="str">
        <f>IFERROR(IF(VLOOKUP($X738&amp;"-"&amp;TEXT($A745,"mmm-aaaa"),Informes!$A:$P,COLUMN(Informes!H$1),FALSE),"þ","¨"),"¨")</f>
        <v>¨</v>
      </c>
      <c r="G745" s="281"/>
      <c r="H745" s="281"/>
      <c r="I745" s="248" t="str">
        <f>IFERROR(IF(ISBLANK(
VLOOKUP($X738&amp;"-"&amp;TEXT($A745,"mmm-aaaa"),Informes!$A:$P,COLUMN(Informes!I$1),FALSE)), "",
VLOOKUP($X738&amp;"-"&amp;TEXT($A745,"mmm-aaaa"),Informes!$A:$P,COLUMN(Informes!I$1),FALSE)), "")</f>
        <v/>
      </c>
      <c r="J745" s="248"/>
      <c r="K745" s="248"/>
      <c r="L745" s="173" t="str">
        <f>IFERROR(IF($X745=$L$7,"þ","¨"),"¨")</f>
        <v>¨</v>
      </c>
      <c r="M745" s="248" t="str">
        <f>IFERROR(IF(OR($X745=$L$7,$X745=$K$5,$X745=$O$5,$X745=$T$5),IF(ISBLANK(
VLOOKUP($X738&amp;"-"&amp;TEXT($A745,"mmm-aaaa"),Informes!$A:$P,COLUMN(Informes!J$1),FALSE)), "",
VLOOKUP($X738&amp;"-"&amp;TEXT($A745,"mmm-aaaa"),Informes!$A:$P,COLUMN(Informes!J$1),FALSE)), ""), "")</f>
        <v/>
      </c>
      <c r="N745" s="248"/>
      <c r="O745" s="248"/>
      <c r="P745" s="248"/>
      <c r="Q745" s="248"/>
      <c r="R745" s="284" t="str">
        <f t="shared" ref="R745:R756" si="143">IF(W745=0, "", W745)</f>
        <v/>
      </c>
      <c r="S745" s="284"/>
      <c r="T745" s="284"/>
      <c r="U745" s="284"/>
      <c r="V745" s="285"/>
      <c r="W745" s="4" t="str">
        <f>IFERROR(VLOOKUP($X738&amp;"-"&amp;TEXT($A745,"mmm-aaaa"),Informes!$A:$P,COLUMN(Informes!K$1),FALSE), "")</f>
        <v/>
      </c>
      <c r="X745" s="34" t="str">
        <f>IFERROR(VLOOKUP($X738&amp;"-"&amp;TEXT($A745,"mmm-aaaa"),Informes!$A:$P,COLUMN(Informes!C$1),FALSE), "")</f>
        <v/>
      </c>
    </row>
    <row r="746" spans="1:24" ht="16.5" customHeight="1" x14ac:dyDescent="0.2">
      <c r="A746" s="34">
        <f>EDATE(A745,1)</f>
        <v>45200</v>
      </c>
      <c r="B746" s="243" t="str">
        <f t="shared" ref="B746:B756" si="144">PROPER(TEXT(A746, "mmmm"))</f>
        <v>Octubre</v>
      </c>
      <c r="C746" s="244"/>
      <c r="D746" s="244" t="str">
        <f t="shared" ref="D746:D756" si="145">PROPER(TEXT(C746, "mmmm"))</f>
        <v>Enero</v>
      </c>
      <c r="E746" s="244"/>
      <c r="F746" s="281" t="str">
        <f>IFERROR(IF(VLOOKUP($X738&amp;"-"&amp;TEXT($A746,"mmm-aaaa"),Informes!$A:$P,COLUMN(Informes!H$1),FALSE),"þ","¨"),"¨")</f>
        <v>¨</v>
      </c>
      <c r="G746" s="281"/>
      <c r="H746" s="281"/>
      <c r="I746" s="248" t="str">
        <f>IFERROR(IF(ISBLANK(
VLOOKUP($X738&amp;"-"&amp;TEXT($A746,"mmm-aaaa"),Informes!$A:$P,COLUMN(Informes!I$1),FALSE)), "",
VLOOKUP($X738&amp;"-"&amp;TEXT($A746,"mmm-aaaa"),Informes!$A:$P,COLUMN(Informes!I$1),FALSE)), "")</f>
        <v/>
      </c>
      <c r="J746" s="248"/>
      <c r="K746" s="248"/>
      <c r="L746" s="173" t="str">
        <f t="shared" ref="L746:L756" si="146">IFERROR(IF($X746=$L$7,"þ","¨"),"¨")</f>
        <v>¨</v>
      </c>
      <c r="M746" s="248" t="str">
        <f>IFERROR(IF(OR($X746=$L$7,$X746=$K$5,$X746=$O$5,$X746=$T$5),IF(ISBLANK(
VLOOKUP($X738&amp;"-"&amp;TEXT($A746,"mmm-aaaa"),Informes!$A:$P,COLUMN(Informes!J$1),FALSE)), "",
VLOOKUP($X738&amp;"-"&amp;TEXT($A746,"mmm-aaaa"),Informes!$A:$P,COLUMN(Informes!J$1),FALSE)), ""), "")</f>
        <v/>
      </c>
      <c r="N746" s="248"/>
      <c r="O746" s="248"/>
      <c r="P746" s="248"/>
      <c r="Q746" s="248"/>
      <c r="R746" s="284" t="str">
        <f t="shared" si="143"/>
        <v/>
      </c>
      <c r="S746" s="284"/>
      <c r="T746" s="284"/>
      <c r="U746" s="284"/>
      <c r="V746" s="285"/>
      <c r="W746" s="4" t="str">
        <f>IFERROR(VLOOKUP($X738&amp;"-"&amp;TEXT($A746,"mmm-aaaa"),Informes!$A:$P,COLUMN(Informes!K$1),FALSE), "")</f>
        <v/>
      </c>
      <c r="X746" s="34" t="str">
        <f>IFERROR(VLOOKUP($X738&amp;"-"&amp;TEXT($A746,"mmm-aaaa"),Informes!$A:$P,COLUMN(Informes!C$1),FALSE), "")</f>
        <v/>
      </c>
    </row>
    <row r="747" spans="1:24" ht="16.5" customHeight="1" x14ac:dyDescent="0.2">
      <c r="A747" s="34">
        <f t="shared" ref="A747:A756" si="147">EDATE(A746,1)</f>
        <v>45231</v>
      </c>
      <c r="B747" s="243" t="str">
        <f t="shared" si="144"/>
        <v>Noviembre</v>
      </c>
      <c r="C747" s="244"/>
      <c r="D747" s="244" t="str">
        <f t="shared" si="145"/>
        <v>Enero</v>
      </c>
      <c r="E747" s="244"/>
      <c r="F747" s="281" t="str">
        <f>IFERROR(IF(VLOOKUP($X738&amp;"-"&amp;TEXT($A747,"mmm-aaaa"),Informes!$A:$P,COLUMN(Informes!H$1),FALSE),"þ","¨"),"¨")</f>
        <v>¨</v>
      </c>
      <c r="G747" s="281"/>
      <c r="H747" s="281"/>
      <c r="I747" s="248" t="str">
        <f>IFERROR(IF(ISBLANK(
VLOOKUP($X738&amp;"-"&amp;TEXT($A747,"mmm-aaaa"),Informes!$A:$P,COLUMN(Informes!I$1),FALSE)), "",
VLOOKUP($X738&amp;"-"&amp;TEXT($A747,"mmm-aaaa"),Informes!$A:$P,COLUMN(Informes!I$1),FALSE)), "")</f>
        <v/>
      </c>
      <c r="J747" s="248"/>
      <c r="K747" s="248"/>
      <c r="L747" s="173" t="str">
        <f t="shared" si="146"/>
        <v>¨</v>
      </c>
      <c r="M747" s="248" t="str">
        <f>IFERROR(IF(OR($X747=$L$7,$X747=$K$5,$X747=$O$5,$X747=$T$5),IF(ISBLANK(
VLOOKUP($X738&amp;"-"&amp;TEXT($A747,"mmm-aaaa"),Informes!$A:$P,COLUMN(Informes!J$1),FALSE)), "",
VLOOKUP($X738&amp;"-"&amp;TEXT($A747,"mmm-aaaa"),Informes!$A:$P,COLUMN(Informes!J$1),FALSE)), ""), "")</f>
        <v/>
      </c>
      <c r="N747" s="248"/>
      <c r="O747" s="248"/>
      <c r="P747" s="248"/>
      <c r="Q747" s="248"/>
      <c r="R747" s="284" t="str">
        <f t="shared" si="143"/>
        <v/>
      </c>
      <c r="S747" s="284"/>
      <c r="T747" s="284"/>
      <c r="U747" s="284"/>
      <c r="V747" s="285"/>
      <c r="W747" s="4" t="str">
        <f>IFERROR(VLOOKUP($X738&amp;"-"&amp;TEXT($A747,"mmm-aaaa"),Informes!$A:$P,COLUMN(Informes!K$1),FALSE), "")</f>
        <v/>
      </c>
      <c r="X747" s="34" t="str">
        <f>IFERROR(VLOOKUP($X738&amp;"-"&amp;TEXT($A747,"mmm-aaaa"),Informes!$A:$P,COLUMN(Informes!C$1),FALSE), "")</f>
        <v/>
      </c>
    </row>
    <row r="748" spans="1:24" ht="16.5" customHeight="1" x14ac:dyDescent="0.2">
      <c r="A748" s="34">
        <f t="shared" si="147"/>
        <v>45261</v>
      </c>
      <c r="B748" s="243" t="str">
        <f t="shared" si="144"/>
        <v>Diciembre</v>
      </c>
      <c r="C748" s="244"/>
      <c r="D748" s="244" t="str">
        <f t="shared" si="145"/>
        <v>Enero</v>
      </c>
      <c r="E748" s="244"/>
      <c r="F748" s="281" t="str">
        <f>IFERROR(IF(VLOOKUP($X738&amp;"-"&amp;TEXT($A748,"mmm-aaaa"),Informes!$A:$P,COLUMN(Informes!H$1),FALSE),"þ","¨"),"¨")</f>
        <v>¨</v>
      </c>
      <c r="G748" s="281"/>
      <c r="H748" s="281"/>
      <c r="I748" s="248" t="str">
        <f>IFERROR(IF(ISBLANK(
VLOOKUP($X738&amp;"-"&amp;TEXT($A748,"mmm-aaaa"),Informes!$A:$P,COLUMN(Informes!I$1),FALSE)), "",
VLOOKUP($X738&amp;"-"&amp;TEXT($A748,"mmm-aaaa"),Informes!$A:$P,COLUMN(Informes!I$1),FALSE)), "")</f>
        <v/>
      </c>
      <c r="J748" s="248"/>
      <c r="K748" s="248"/>
      <c r="L748" s="173" t="str">
        <f t="shared" si="146"/>
        <v>¨</v>
      </c>
      <c r="M748" s="248" t="str">
        <f>IFERROR(IF(OR($X748=$L$7,$X748=$K$5,$X748=$O$5,$X748=$T$5),IF(ISBLANK(
VLOOKUP($X738&amp;"-"&amp;TEXT($A748,"mmm-aaaa"),Informes!$A:$P,COLUMN(Informes!J$1),FALSE)), "",
VLOOKUP($X738&amp;"-"&amp;TEXT($A748,"mmm-aaaa"),Informes!$A:$P,COLUMN(Informes!J$1),FALSE)), ""), "")</f>
        <v/>
      </c>
      <c r="N748" s="248"/>
      <c r="O748" s="248"/>
      <c r="P748" s="248"/>
      <c r="Q748" s="248"/>
      <c r="R748" s="284" t="str">
        <f t="shared" si="143"/>
        <v/>
      </c>
      <c r="S748" s="284"/>
      <c r="T748" s="284"/>
      <c r="U748" s="284"/>
      <c r="V748" s="285"/>
      <c r="W748" s="4" t="str">
        <f>IFERROR(VLOOKUP($X738&amp;"-"&amp;TEXT($A748,"mmm-aaaa"),Informes!$A:$P,COLUMN(Informes!K$1),FALSE), "")</f>
        <v/>
      </c>
      <c r="X748" s="34" t="str">
        <f>IFERROR(VLOOKUP($X738&amp;"-"&amp;TEXT($A748,"mmm-aaaa"),Informes!$A:$P,COLUMN(Informes!C$1),FALSE), "")</f>
        <v/>
      </c>
    </row>
    <row r="749" spans="1:24" ht="16.5" customHeight="1" x14ac:dyDescent="0.2">
      <c r="A749" s="34">
        <f t="shared" si="147"/>
        <v>45292</v>
      </c>
      <c r="B749" s="243" t="str">
        <f t="shared" si="144"/>
        <v>Enero</v>
      </c>
      <c r="C749" s="244"/>
      <c r="D749" s="244" t="str">
        <f t="shared" si="145"/>
        <v>Enero</v>
      </c>
      <c r="E749" s="244"/>
      <c r="F749" s="281" t="str">
        <f>IFERROR(IF(VLOOKUP($X738&amp;"-"&amp;TEXT($A749,"mmm-aaaa"),Informes!$A:$P,COLUMN(Informes!H$1),FALSE),"þ","¨"),"¨")</f>
        <v>¨</v>
      </c>
      <c r="G749" s="281"/>
      <c r="H749" s="281"/>
      <c r="I749" s="248" t="str">
        <f>IFERROR(IF(ISBLANK(
VLOOKUP($X738&amp;"-"&amp;TEXT($A749,"mmm-aaaa"),Informes!$A:$P,COLUMN(Informes!I$1),FALSE)), "",
VLOOKUP($X738&amp;"-"&amp;TEXT($A749,"mmm-aaaa"),Informes!$A:$P,COLUMN(Informes!I$1),FALSE)), "")</f>
        <v/>
      </c>
      <c r="J749" s="248"/>
      <c r="K749" s="248"/>
      <c r="L749" s="173" t="str">
        <f t="shared" si="146"/>
        <v>¨</v>
      </c>
      <c r="M749" s="248" t="str">
        <f>IFERROR(IF(OR($X749=$L$7,$X749=$K$5,$X749=$O$5,$X749=$T$5),IF(ISBLANK(
VLOOKUP($X738&amp;"-"&amp;TEXT($A749,"mmm-aaaa"),Informes!$A:$P,COLUMN(Informes!J$1),FALSE)), "",
VLOOKUP($X738&amp;"-"&amp;TEXT($A749,"mmm-aaaa"),Informes!$A:$P,COLUMN(Informes!J$1),FALSE)), ""), "")</f>
        <v/>
      </c>
      <c r="N749" s="248"/>
      <c r="O749" s="248"/>
      <c r="P749" s="248"/>
      <c r="Q749" s="248"/>
      <c r="R749" s="284" t="str">
        <f t="shared" si="143"/>
        <v/>
      </c>
      <c r="S749" s="284"/>
      <c r="T749" s="284"/>
      <c r="U749" s="284"/>
      <c r="V749" s="285"/>
      <c r="W749" s="4" t="str">
        <f>IFERROR(VLOOKUP($X738&amp;"-"&amp;TEXT($A749,"mmm-aaaa"),Informes!$A:$P,COLUMN(Informes!K$1),FALSE), "")</f>
        <v/>
      </c>
      <c r="X749" s="34" t="str">
        <f>IFERROR(VLOOKUP($X738&amp;"-"&amp;TEXT($A749,"mmm-aaaa"),Informes!$A:$P,COLUMN(Informes!C$1),FALSE), "")</f>
        <v/>
      </c>
    </row>
    <row r="750" spans="1:24" ht="16.5" customHeight="1" x14ac:dyDescent="0.2">
      <c r="A750" s="34">
        <f t="shared" si="147"/>
        <v>45323</v>
      </c>
      <c r="B750" s="243" t="str">
        <f t="shared" si="144"/>
        <v>Febrero</v>
      </c>
      <c r="C750" s="244"/>
      <c r="D750" s="244" t="str">
        <f t="shared" si="145"/>
        <v>Enero</v>
      </c>
      <c r="E750" s="244"/>
      <c r="F750" s="281" t="str">
        <f>IFERROR(IF(VLOOKUP($X738&amp;"-"&amp;TEXT($A750,"mmm-aaaa"),Informes!$A:$P,COLUMN(Informes!H$1),FALSE),"þ","¨"),"¨")</f>
        <v>¨</v>
      </c>
      <c r="G750" s="281"/>
      <c r="H750" s="281"/>
      <c r="I750" s="248" t="str">
        <f>IFERROR(IF(ISBLANK(
VLOOKUP($X738&amp;"-"&amp;TEXT($A750,"mmm-aaaa"),Informes!$A:$P,COLUMN(Informes!I$1),FALSE)), "",
VLOOKUP($X738&amp;"-"&amp;TEXT($A750,"mmm-aaaa"),Informes!$A:$P,COLUMN(Informes!I$1),FALSE)), "")</f>
        <v/>
      </c>
      <c r="J750" s="248"/>
      <c r="K750" s="248"/>
      <c r="L750" s="173" t="str">
        <f t="shared" si="146"/>
        <v>¨</v>
      </c>
      <c r="M750" s="248" t="str">
        <f>IFERROR(IF(OR($X750=$L$7,$X750=$K$5,$X750=$O$5,$X750=$T$5),IF(ISBLANK(
VLOOKUP($X738&amp;"-"&amp;TEXT($A750,"mmm-aaaa"),Informes!$A:$P,COLUMN(Informes!J$1),FALSE)), "",
VLOOKUP($X738&amp;"-"&amp;TEXT($A750,"mmm-aaaa"),Informes!$A:$P,COLUMN(Informes!J$1),FALSE)), ""), "")</f>
        <v/>
      </c>
      <c r="N750" s="248"/>
      <c r="O750" s="248"/>
      <c r="P750" s="248"/>
      <c r="Q750" s="248"/>
      <c r="R750" s="284" t="str">
        <f t="shared" si="143"/>
        <v/>
      </c>
      <c r="S750" s="284"/>
      <c r="T750" s="284"/>
      <c r="U750" s="284"/>
      <c r="V750" s="285"/>
      <c r="W750" s="4" t="str">
        <f>IFERROR(VLOOKUP($X738&amp;"-"&amp;TEXT($A750,"mmm-aaaa"),Informes!$A:$P,COLUMN(Informes!K$1),FALSE), "")</f>
        <v/>
      </c>
      <c r="X750" s="34" t="str">
        <f>IFERROR(VLOOKUP($X738&amp;"-"&amp;TEXT($A750,"mmm-aaaa"),Informes!$A:$P,COLUMN(Informes!C$1),FALSE), "")</f>
        <v/>
      </c>
    </row>
    <row r="751" spans="1:24" ht="16.5" customHeight="1" x14ac:dyDescent="0.2">
      <c r="A751" s="34">
        <f t="shared" si="147"/>
        <v>45352</v>
      </c>
      <c r="B751" s="243" t="str">
        <f t="shared" si="144"/>
        <v>Marzo</v>
      </c>
      <c r="C751" s="244"/>
      <c r="D751" s="244" t="str">
        <f t="shared" si="145"/>
        <v>Enero</v>
      </c>
      <c r="E751" s="244"/>
      <c r="F751" s="281" t="str">
        <f>IFERROR(IF(VLOOKUP($X738&amp;"-"&amp;TEXT($A751,"mmm-aaaa"),Informes!$A:$P,COLUMN(Informes!H$1),FALSE),"þ","¨"),"¨")</f>
        <v>¨</v>
      </c>
      <c r="G751" s="281"/>
      <c r="H751" s="281"/>
      <c r="I751" s="248" t="str">
        <f>IFERROR(IF(ISBLANK(
VLOOKUP($X738&amp;"-"&amp;TEXT($A751,"mmm-aaaa"),Informes!$A:$P,COLUMN(Informes!I$1),FALSE)), "",
VLOOKUP($X738&amp;"-"&amp;TEXT($A751,"mmm-aaaa"),Informes!$A:$P,COLUMN(Informes!I$1),FALSE)), "")</f>
        <v/>
      </c>
      <c r="J751" s="248"/>
      <c r="K751" s="248"/>
      <c r="L751" s="173" t="str">
        <f t="shared" si="146"/>
        <v>¨</v>
      </c>
      <c r="M751" s="248" t="str">
        <f>IFERROR(IF(OR($X751=$L$7,$X751=$K$5,$X751=$O$5,$X751=$T$5),IF(ISBLANK(
VLOOKUP($X738&amp;"-"&amp;TEXT($A751,"mmm-aaaa"),Informes!$A:$P,COLUMN(Informes!J$1),FALSE)), "",
VLOOKUP($X738&amp;"-"&amp;TEXT($A751,"mmm-aaaa"),Informes!$A:$P,COLUMN(Informes!J$1),FALSE)), ""), "")</f>
        <v/>
      </c>
      <c r="N751" s="248"/>
      <c r="O751" s="248"/>
      <c r="P751" s="248"/>
      <c r="Q751" s="248"/>
      <c r="R751" s="284" t="str">
        <f t="shared" si="143"/>
        <v/>
      </c>
      <c r="S751" s="284"/>
      <c r="T751" s="284"/>
      <c r="U751" s="284"/>
      <c r="V751" s="285"/>
      <c r="W751" s="4" t="str">
        <f>IFERROR(VLOOKUP($X738&amp;"-"&amp;TEXT($A751,"mmm-aaaa"),Informes!$A:$P,COLUMN(Informes!K$1),FALSE), "")</f>
        <v/>
      </c>
      <c r="X751" s="34" t="str">
        <f>IFERROR(VLOOKUP($X738&amp;"-"&amp;TEXT($A751,"mmm-aaaa"),Informes!$A:$P,COLUMN(Informes!C$1),FALSE), "")</f>
        <v/>
      </c>
    </row>
    <row r="752" spans="1:24" ht="16.5" customHeight="1" x14ac:dyDescent="0.2">
      <c r="A752" s="34">
        <f t="shared" si="147"/>
        <v>45383</v>
      </c>
      <c r="B752" s="243" t="str">
        <f t="shared" si="144"/>
        <v>Abril</v>
      </c>
      <c r="C752" s="244"/>
      <c r="D752" s="244" t="str">
        <f t="shared" si="145"/>
        <v>Enero</v>
      </c>
      <c r="E752" s="244"/>
      <c r="F752" s="281" t="str">
        <f>IFERROR(IF(VLOOKUP($X738&amp;"-"&amp;TEXT($A752,"mmm-aaaa"),Informes!$A:$P,COLUMN(Informes!H$1),FALSE),"þ","¨"),"¨")</f>
        <v>¨</v>
      </c>
      <c r="G752" s="281"/>
      <c r="H752" s="281"/>
      <c r="I752" s="248" t="str">
        <f>IFERROR(IF(ISBLANK(
VLOOKUP($X738&amp;"-"&amp;TEXT($A752,"mmm-aaaa"),Informes!$A:$P,COLUMN(Informes!I$1),FALSE)), "",
VLOOKUP($X738&amp;"-"&amp;TEXT($A752,"mmm-aaaa"),Informes!$A:$P,COLUMN(Informes!I$1),FALSE)), "")</f>
        <v/>
      </c>
      <c r="J752" s="248"/>
      <c r="K752" s="248"/>
      <c r="L752" s="173" t="str">
        <f t="shared" si="146"/>
        <v>¨</v>
      </c>
      <c r="M752" s="248" t="str">
        <f>IFERROR(IF(OR($X752=$L$7,$X752=$K$5,$X752=$O$5,$X752=$T$5),IF(ISBLANK(
VLOOKUP($X738&amp;"-"&amp;TEXT($A752,"mmm-aaaa"),Informes!$A:$P,COLUMN(Informes!J$1),FALSE)), "",
VLOOKUP($X738&amp;"-"&amp;TEXT($A752,"mmm-aaaa"),Informes!$A:$P,COLUMN(Informes!J$1),FALSE)), ""), "")</f>
        <v/>
      </c>
      <c r="N752" s="248"/>
      <c r="O752" s="248"/>
      <c r="P752" s="248"/>
      <c r="Q752" s="248"/>
      <c r="R752" s="284" t="str">
        <f t="shared" si="143"/>
        <v/>
      </c>
      <c r="S752" s="284"/>
      <c r="T752" s="284"/>
      <c r="U752" s="284"/>
      <c r="V752" s="285"/>
      <c r="W752" s="4" t="str">
        <f>IFERROR(VLOOKUP($X738&amp;"-"&amp;TEXT($A752,"mmm-aaaa"),Informes!$A:$P,COLUMN(Informes!K$1),FALSE), "")</f>
        <v/>
      </c>
      <c r="X752" s="34" t="str">
        <f>IFERROR(VLOOKUP($X738&amp;"-"&amp;TEXT($A752,"mmm-aaaa"),Informes!$A:$P,COLUMN(Informes!C$1),FALSE), "")</f>
        <v/>
      </c>
    </row>
    <row r="753" spans="1:24" ht="16.5" customHeight="1" x14ac:dyDescent="0.2">
      <c r="A753" s="34">
        <f t="shared" si="147"/>
        <v>45413</v>
      </c>
      <c r="B753" s="243" t="str">
        <f t="shared" si="144"/>
        <v>Mayo</v>
      </c>
      <c r="C753" s="244"/>
      <c r="D753" s="244" t="str">
        <f t="shared" si="145"/>
        <v>Enero</v>
      </c>
      <c r="E753" s="244"/>
      <c r="F753" s="281" t="str">
        <f>IFERROR(IF(VLOOKUP($X738&amp;"-"&amp;TEXT($A753,"mmm-aaaa"),Informes!$A:$P,COLUMN(Informes!H$1),FALSE),"þ","¨"),"¨")</f>
        <v>¨</v>
      </c>
      <c r="G753" s="281"/>
      <c r="H753" s="281"/>
      <c r="I753" s="248" t="str">
        <f>IFERROR(IF(ISBLANK(
VLOOKUP($X738&amp;"-"&amp;TEXT($A753,"mmm-aaaa"),Informes!$A:$P,COLUMN(Informes!I$1),FALSE)), "",
VLOOKUP($X738&amp;"-"&amp;TEXT($A753,"mmm-aaaa"),Informes!$A:$P,COLUMN(Informes!I$1),FALSE)), "")</f>
        <v/>
      </c>
      <c r="J753" s="248"/>
      <c r="K753" s="248"/>
      <c r="L753" s="173" t="str">
        <f t="shared" si="146"/>
        <v>¨</v>
      </c>
      <c r="M753" s="248" t="str">
        <f>IFERROR(IF(OR($X753=$L$7,$X753=$K$5,$X753=$O$5,$X753=$T$5),IF(ISBLANK(
VLOOKUP($X738&amp;"-"&amp;TEXT($A753,"mmm-aaaa"),Informes!$A:$P,COLUMN(Informes!J$1),FALSE)), "",
VLOOKUP($X738&amp;"-"&amp;TEXT($A753,"mmm-aaaa"),Informes!$A:$P,COLUMN(Informes!J$1),FALSE)), ""), "")</f>
        <v/>
      </c>
      <c r="N753" s="248"/>
      <c r="O753" s="248"/>
      <c r="P753" s="248"/>
      <c r="Q753" s="248"/>
      <c r="R753" s="284" t="str">
        <f t="shared" si="143"/>
        <v/>
      </c>
      <c r="S753" s="284"/>
      <c r="T753" s="284"/>
      <c r="U753" s="284"/>
      <c r="V753" s="285"/>
      <c r="W753" s="4" t="str">
        <f>IFERROR(VLOOKUP($X738&amp;"-"&amp;TEXT($A753,"mmm-aaaa"),Informes!$A:$P,COLUMN(Informes!K$1),FALSE), "")</f>
        <v/>
      </c>
      <c r="X753" s="34" t="str">
        <f>IFERROR(VLOOKUP($X738&amp;"-"&amp;TEXT($A753,"mmm-aaaa"),Informes!$A:$P,COLUMN(Informes!C$1),FALSE), "")</f>
        <v/>
      </c>
    </row>
    <row r="754" spans="1:24" ht="16.5" customHeight="1" x14ac:dyDescent="0.2">
      <c r="A754" s="34">
        <f t="shared" si="147"/>
        <v>45444</v>
      </c>
      <c r="B754" s="243" t="str">
        <f t="shared" si="144"/>
        <v>Junio</v>
      </c>
      <c r="C754" s="244"/>
      <c r="D754" s="244" t="str">
        <f t="shared" si="145"/>
        <v>Enero</v>
      </c>
      <c r="E754" s="244"/>
      <c r="F754" s="281" t="str">
        <f>IFERROR(IF(VLOOKUP($X738&amp;"-"&amp;TEXT($A754,"mmm-aaaa"),Informes!$A:$P,COLUMN(Informes!H$1),FALSE),"þ","¨"),"¨")</f>
        <v>¨</v>
      </c>
      <c r="G754" s="281"/>
      <c r="H754" s="281"/>
      <c r="I754" s="248" t="str">
        <f>IFERROR(IF(ISBLANK(
VLOOKUP($X738&amp;"-"&amp;TEXT($A754,"mmm-aaaa"),Informes!$A:$P,COLUMN(Informes!I$1),FALSE)), "",
VLOOKUP($X738&amp;"-"&amp;TEXT($A754,"mmm-aaaa"),Informes!$A:$P,COLUMN(Informes!I$1),FALSE)), "")</f>
        <v/>
      </c>
      <c r="J754" s="248"/>
      <c r="K754" s="248"/>
      <c r="L754" s="173" t="str">
        <f t="shared" si="146"/>
        <v>¨</v>
      </c>
      <c r="M754" s="248" t="str">
        <f>IFERROR(IF(OR($X754=$L$7,$X754=$K$5,$X754=$O$5,$X754=$T$5),IF(ISBLANK(
VLOOKUP($X738&amp;"-"&amp;TEXT($A754,"mmm-aaaa"),Informes!$A:$P,COLUMN(Informes!J$1),FALSE)), "",
VLOOKUP($X738&amp;"-"&amp;TEXT($A754,"mmm-aaaa"),Informes!$A:$P,COLUMN(Informes!J$1),FALSE)), ""), "")</f>
        <v/>
      </c>
      <c r="N754" s="248"/>
      <c r="O754" s="248"/>
      <c r="P754" s="248"/>
      <c r="Q754" s="248"/>
      <c r="R754" s="284" t="str">
        <f t="shared" si="143"/>
        <v/>
      </c>
      <c r="S754" s="284"/>
      <c r="T754" s="284"/>
      <c r="U754" s="284"/>
      <c r="V754" s="285"/>
      <c r="W754" s="4" t="str">
        <f>IFERROR(VLOOKUP($X738&amp;"-"&amp;TEXT($A754,"mmm-aaaa"),Informes!$A:$P,COLUMN(Informes!K$1),FALSE), "")</f>
        <v/>
      </c>
      <c r="X754" s="34" t="str">
        <f>IFERROR(VLOOKUP($X738&amp;"-"&amp;TEXT($A754,"mmm-aaaa"),Informes!$A:$P,COLUMN(Informes!C$1),FALSE), "")</f>
        <v/>
      </c>
    </row>
    <row r="755" spans="1:24" ht="16.5" customHeight="1" x14ac:dyDescent="0.2">
      <c r="A755" s="34">
        <f t="shared" si="147"/>
        <v>45474</v>
      </c>
      <c r="B755" s="243" t="str">
        <f t="shared" si="144"/>
        <v>Julio</v>
      </c>
      <c r="C755" s="244"/>
      <c r="D755" s="244" t="str">
        <f t="shared" si="145"/>
        <v>Enero</v>
      </c>
      <c r="E755" s="244"/>
      <c r="F755" s="281" t="str">
        <f>IFERROR(IF(VLOOKUP($X738&amp;"-"&amp;TEXT($A755,"mmm-aaaa"),Informes!$A:$P,COLUMN(Informes!H$1),FALSE),"þ","¨"),"¨")</f>
        <v>¨</v>
      </c>
      <c r="G755" s="281"/>
      <c r="H755" s="281"/>
      <c r="I755" s="248" t="str">
        <f>IFERROR(IF(ISBLANK(
VLOOKUP($X738&amp;"-"&amp;TEXT($A755,"mmm-aaaa"),Informes!$A:$P,COLUMN(Informes!I$1),FALSE)), "",
VLOOKUP($X738&amp;"-"&amp;TEXT($A755,"mmm-aaaa"),Informes!$A:$P,COLUMN(Informes!I$1),FALSE)), "")</f>
        <v/>
      </c>
      <c r="J755" s="248"/>
      <c r="K755" s="248"/>
      <c r="L755" s="173" t="str">
        <f t="shared" si="146"/>
        <v>¨</v>
      </c>
      <c r="M755" s="248" t="str">
        <f>IFERROR(IF(OR($X755=$L$7,$X755=$K$5,$X755=$O$5,$X755=$T$5),IF(ISBLANK(
VLOOKUP($X738&amp;"-"&amp;TEXT($A755,"mmm-aaaa"),Informes!$A:$P,COLUMN(Informes!J$1),FALSE)), "",
VLOOKUP($X738&amp;"-"&amp;TEXT($A755,"mmm-aaaa"),Informes!$A:$P,COLUMN(Informes!J$1),FALSE)), ""), "")</f>
        <v/>
      </c>
      <c r="N755" s="248"/>
      <c r="O755" s="248"/>
      <c r="P755" s="248"/>
      <c r="Q755" s="248"/>
      <c r="R755" s="284" t="str">
        <f t="shared" si="143"/>
        <v/>
      </c>
      <c r="S755" s="284"/>
      <c r="T755" s="284"/>
      <c r="U755" s="284"/>
      <c r="V755" s="285"/>
      <c r="W755" s="4" t="str">
        <f>IFERROR(VLOOKUP($X738&amp;"-"&amp;TEXT($A755,"mmm-aaaa"),Informes!$A:$P,COLUMN(Informes!K$1),FALSE), "")</f>
        <v/>
      </c>
      <c r="X755" s="34" t="str">
        <f>IFERROR(VLOOKUP($X738&amp;"-"&amp;TEXT($A755,"mmm-aaaa"),Informes!$A:$P,COLUMN(Informes!C$1),FALSE), "")</f>
        <v/>
      </c>
    </row>
    <row r="756" spans="1:24" ht="16.5" customHeight="1" thickBot="1" x14ac:dyDescent="0.25">
      <c r="A756" s="34">
        <f t="shared" si="147"/>
        <v>45505</v>
      </c>
      <c r="B756" s="264" t="str">
        <f t="shared" si="144"/>
        <v>Agosto</v>
      </c>
      <c r="C756" s="265"/>
      <c r="D756" s="265" t="str">
        <f t="shared" si="145"/>
        <v>Enero</v>
      </c>
      <c r="E756" s="265"/>
      <c r="F756" s="280" t="str">
        <f>IFERROR(IF(VLOOKUP($X738&amp;"-"&amp;TEXT($A756,"mmm-aaaa"),Informes!$A:$P,COLUMN(Informes!H$1),FALSE),"þ","¨"),"¨")</f>
        <v>¨</v>
      </c>
      <c r="G756" s="280"/>
      <c r="H756" s="280"/>
      <c r="I756" s="269" t="str">
        <f>IFERROR(IF(ISBLANK(
VLOOKUP($X738&amp;"-"&amp;TEXT($A756,"mmm-aaaa"),Informes!$A:$P,COLUMN(Informes!I$1),FALSE)), "",
VLOOKUP($X738&amp;"-"&amp;TEXT($A756,"mmm-aaaa"),Informes!$A:$P,COLUMN(Informes!I$1),FALSE)), "")</f>
        <v/>
      </c>
      <c r="J756" s="269"/>
      <c r="K756" s="269"/>
      <c r="L756" s="172" t="str">
        <f t="shared" si="146"/>
        <v>¨</v>
      </c>
      <c r="M756" s="269" t="str">
        <f>IFERROR(IF(OR($X756=$L$7,$X756=$K$5,$X756=$O$5,$X756=$T$5),IF(ISBLANK(
VLOOKUP($X738&amp;"-"&amp;TEXT($A756,"mmm-aaaa"),Informes!$A:$P,COLUMN(Informes!J$1),FALSE)), "",
VLOOKUP($X738&amp;"-"&amp;TEXT($A756,"mmm-aaaa"),Informes!$A:$P,COLUMN(Informes!J$1),FALSE)), ""), "")</f>
        <v/>
      </c>
      <c r="N756" s="269"/>
      <c r="O756" s="269"/>
      <c r="P756" s="269"/>
      <c r="Q756" s="269"/>
      <c r="R756" s="282" t="str">
        <f t="shared" si="143"/>
        <v/>
      </c>
      <c r="S756" s="282"/>
      <c r="T756" s="282"/>
      <c r="U756" s="282"/>
      <c r="V756" s="283"/>
      <c r="W756" s="4" t="str">
        <f>IFERROR(VLOOKUP($X738&amp;"-"&amp;TEXT($A756,"mmm-aaaa"),Informes!$A:$P,COLUMN(Informes!K$1),FALSE), "")</f>
        <v/>
      </c>
      <c r="X756" s="34" t="str">
        <f>IFERROR(VLOOKUP($X738&amp;"-"&amp;TEXT($A756,"mmm-aaaa"),Informes!$A:$P,COLUMN(Informes!C$1),FALSE), "")</f>
        <v/>
      </c>
    </row>
    <row r="757" spans="1:24" ht="16.5" customHeight="1" thickBot="1" x14ac:dyDescent="0.3">
      <c r="D757" s="124"/>
      <c r="E757" s="124"/>
      <c r="F757" s="129"/>
      <c r="G757" s="124" t="str">
        <f>IF(SUM(F745:F756)=0,"",SUM(F745:F756))</f>
        <v/>
      </c>
      <c r="H757" s="124"/>
      <c r="I757" s="124"/>
      <c r="J757" s="130"/>
      <c r="K757" s="124"/>
      <c r="L757" s="131" t="s">
        <v>107</v>
      </c>
      <c r="M757" s="272" t="str">
        <f>IF(SUM(M745:M756)=0,"",SUM(M745:M756))</f>
        <v/>
      </c>
      <c r="N757" s="273"/>
      <c r="O757" s="273"/>
      <c r="P757" s="273"/>
      <c r="Q757" s="274"/>
      <c r="R757" s="275"/>
      <c r="S757" s="276"/>
      <c r="T757" s="276"/>
      <c r="U757" s="276"/>
      <c r="V757" s="277"/>
      <c r="W757" s="4"/>
      <c r="X757" s="4"/>
    </row>
    <row r="758" spans="1:24" ht="16.5" customHeight="1" x14ac:dyDescent="0.2">
      <c r="W758" s="4"/>
      <c r="X758" s="4"/>
    </row>
    <row r="759" spans="1:24" ht="279.75" customHeight="1" x14ac:dyDescent="0.15">
      <c r="B759" s="11"/>
      <c r="C759" s="132" t="s">
        <v>136</v>
      </c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</row>
    <row r="760" spans="1:24" ht="24" customHeight="1" x14ac:dyDescent="0.2">
      <c r="A760" s="35"/>
      <c r="B760" s="256" t="s">
        <v>127</v>
      </c>
      <c r="C760" s="256"/>
      <c r="D760" s="256"/>
      <c r="E760" s="256"/>
      <c r="F760" s="256"/>
      <c r="G760" s="256"/>
      <c r="H760" s="256"/>
      <c r="I760" s="256"/>
      <c r="J760" s="256"/>
      <c r="K760" s="256"/>
      <c r="L760" s="256"/>
      <c r="M760" s="256"/>
      <c r="N760" s="256"/>
      <c r="O760" s="256"/>
      <c r="P760" s="256"/>
      <c r="Q760" s="256"/>
      <c r="R760" s="256"/>
      <c r="S760" s="256"/>
      <c r="T760" s="256"/>
      <c r="U760" s="256"/>
      <c r="V760" s="256"/>
      <c r="X760" s="2"/>
    </row>
    <row r="761" spans="1:24" ht="15" customHeight="1" x14ac:dyDescent="0.2">
      <c r="A761" s="35"/>
      <c r="B761" s="120" t="s">
        <v>128</v>
      </c>
      <c r="D761" s="123" t="e">
        <f>D738</f>
        <v>#REF!</v>
      </c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5"/>
      <c r="X761" s="154" t="e">
        <f>X738</f>
        <v>#REF!</v>
      </c>
    </row>
    <row r="762" spans="1:24" ht="17.25" x14ac:dyDescent="0.2">
      <c r="B762" s="120" t="s">
        <v>129</v>
      </c>
      <c r="D762" s="121"/>
      <c r="E762" s="121"/>
      <c r="F762" s="7"/>
      <c r="G762" s="7"/>
      <c r="H762" s="257" t="e">
        <f>H739</f>
        <v>#REF!</v>
      </c>
      <c r="I762" s="257"/>
      <c r="J762" s="257"/>
      <c r="K762" s="257"/>
      <c r="L762" s="257"/>
      <c r="M762" s="257"/>
      <c r="N762" s="257"/>
      <c r="O762" s="257"/>
      <c r="P762" s="127" t="e">
        <f>P739</f>
        <v>#REF!</v>
      </c>
      <c r="Q762" s="120" t="s">
        <v>75</v>
      </c>
      <c r="S762" s="12"/>
      <c r="T762" s="13"/>
      <c r="U762" s="127" t="e">
        <f>U739</f>
        <v>#REF!</v>
      </c>
      <c r="V762" s="120" t="s">
        <v>79</v>
      </c>
      <c r="W762" s="12"/>
      <c r="X762" s="6"/>
    </row>
    <row r="763" spans="1:24" ht="17.25" x14ac:dyDescent="0.2">
      <c r="B763" s="120" t="s">
        <v>130</v>
      </c>
      <c r="D763" s="122"/>
      <c r="E763" s="122"/>
      <c r="F763" s="7"/>
      <c r="G763" s="258" t="e">
        <f>G740</f>
        <v>#REF!</v>
      </c>
      <c r="H763" s="258"/>
      <c r="I763" s="258"/>
      <c r="J763" s="258"/>
      <c r="K763" s="258"/>
      <c r="L763" s="258"/>
      <c r="M763" s="258"/>
      <c r="N763" s="258"/>
      <c r="O763" s="258"/>
      <c r="P763" s="128" t="s">
        <v>137</v>
      </c>
      <c r="Q763" s="120" t="s">
        <v>131</v>
      </c>
      <c r="S763" s="12"/>
      <c r="T763" s="12"/>
      <c r="U763" s="128" t="s">
        <v>138</v>
      </c>
      <c r="V763" s="120" t="s">
        <v>61</v>
      </c>
      <c r="W763" s="12"/>
      <c r="X763" s="6"/>
    </row>
    <row r="764" spans="1:24" ht="28.5" customHeight="1" x14ac:dyDescent="0.2">
      <c r="B764" s="127" t="e">
        <f>B741</f>
        <v>#REF!</v>
      </c>
      <c r="C764" s="125" t="s">
        <v>76</v>
      </c>
      <c r="D764" s="127" t="e">
        <f>D741</f>
        <v>#REF!</v>
      </c>
      <c r="E764" s="125" t="s">
        <v>81</v>
      </c>
      <c r="F764" s="7"/>
      <c r="G764" s="7"/>
      <c r="H764" s="5"/>
      <c r="I764" s="10"/>
      <c r="J764" s="127" t="e">
        <f>J741</f>
        <v>#REF!</v>
      </c>
      <c r="K764" s="125" t="s">
        <v>77</v>
      </c>
      <c r="L764" s="5"/>
      <c r="M764" s="5"/>
      <c r="N764" s="127" t="e">
        <f>N741</f>
        <v>#REF!</v>
      </c>
      <c r="O764" s="125" t="s">
        <v>132</v>
      </c>
      <c r="P764" s="126"/>
      <c r="Q764" s="126"/>
      <c r="R764" s="9"/>
      <c r="S764" s="127" t="e">
        <f>S741</f>
        <v>#REF!</v>
      </c>
      <c r="T764" s="259" t="s">
        <v>133</v>
      </c>
      <c r="U764" s="259"/>
      <c r="V764" s="259"/>
      <c r="W764" s="13"/>
      <c r="X764" s="6"/>
    </row>
    <row r="765" spans="1:24" ht="4.5" customHeight="1" thickBot="1" x14ac:dyDescent="0.25">
      <c r="B765" s="8"/>
      <c r="C765" s="7"/>
      <c r="D765" s="8"/>
      <c r="E765" s="7"/>
      <c r="F765" s="7"/>
      <c r="G765" s="7"/>
      <c r="H765" s="5"/>
      <c r="I765" s="10"/>
      <c r="J765" s="8"/>
      <c r="K765" s="5"/>
      <c r="L765" s="5"/>
      <c r="M765" s="5"/>
      <c r="N765" s="7"/>
      <c r="O765" s="5"/>
      <c r="P765" s="8"/>
      <c r="Q765" s="8"/>
      <c r="R765" s="9"/>
      <c r="S765" s="9"/>
      <c r="T765" s="7"/>
      <c r="U765" s="8"/>
      <c r="V765" s="9"/>
      <c r="W765" s="9"/>
      <c r="X765" s="6"/>
    </row>
    <row r="766" spans="1:24" ht="27" customHeight="1" x14ac:dyDescent="0.25">
      <c r="B766" s="260" t="s">
        <v>17</v>
      </c>
      <c r="C766" s="261"/>
      <c r="D766" s="261"/>
      <c r="E766" s="261"/>
      <c r="F766" s="262" t="s">
        <v>134</v>
      </c>
      <c r="G766" s="262"/>
      <c r="H766" s="262"/>
      <c r="I766" s="262" t="s">
        <v>12</v>
      </c>
      <c r="J766" s="262"/>
      <c r="K766" s="262"/>
      <c r="L766" s="262" t="s">
        <v>105</v>
      </c>
      <c r="M766" s="236" t="s">
        <v>135</v>
      </c>
      <c r="N766" s="236"/>
      <c r="O766" s="236"/>
      <c r="P766" s="236"/>
      <c r="Q766" s="236"/>
      <c r="R766" s="236" t="s">
        <v>101</v>
      </c>
      <c r="S766" s="236"/>
      <c r="T766" s="236"/>
      <c r="U766" s="236"/>
      <c r="V766" s="237"/>
      <c r="W766" s="14"/>
      <c r="X766" s="3"/>
    </row>
    <row r="767" spans="1:24" ht="27.75" customHeight="1" x14ac:dyDescent="0.2">
      <c r="B767" s="240">
        <f>EDATE(B744,12)</f>
        <v>45658</v>
      </c>
      <c r="C767" s="241"/>
      <c r="D767" s="241"/>
      <c r="E767" s="242"/>
      <c r="F767" s="263"/>
      <c r="G767" s="263"/>
      <c r="H767" s="263"/>
      <c r="I767" s="263"/>
      <c r="J767" s="263"/>
      <c r="K767" s="263"/>
      <c r="L767" s="263"/>
      <c r="M767" s="238"/>
      <c r="N767" s="238"/>
      <c r="O767" s="238"/>
      <c r="P767" s="238"/>
      <c r="Q767" s="238"/>
      <c r="R767" s="238"/>
      <c r="S767" s="238"/>
      <c r="T767" s="238"/>
      <c r="U767" s="238"/>
      <c r="V767" s="239"/>
      <c r="W767" s="14"/>
      <c r="X767" s="3"/>
    </row>
    <row r="768" spans="1:24" ht="16.5" customHeight="1" x14ac:dyDescent="0.2">
      <c r="A768" s="34">
        <f>EDATE(B767,-4)</f>
        <v>45536</v>
      </c>
      <c r="B768" s="243" t="str">
        <f>PROPER(TEXT(A768, "mmmm"))</f>
        <v>Septiembre</v>
      </c>
      <c r="C768" s="244"/>
      <c r="D768" s="244"/>
      <c r="E768" s="244"/>
      <c r="F768" s="281" t="str">
        <f>IFERROR(IF(VLOOKUP($X738&amp;"-"&amp;TEXT($A768,"mmm-aaaa"),Informes!$A:$P,COLUMN(Informes!H$1),FALSE),"þ","¨"),"¨")</f>
        <v>¨</v>
      </c>
      <c r="G768" s="281"/>
      <c r="H768" s="281"/>
      <c r="I768" s="248" t="str">
        <f>IFERROR(IF(ISBLANK(
VLOOKUP($X761&amp;"-"&amp;TEXT($A768,"mmm-aaaa"),Informes!$A:$P,COLUMN(Informes!I$1),FALSE)), "",
VLOOKUP($X761&amp;"-"&amp;TEXT($A768,"mmm-aaaa"),Informes!$A:$P,COLUMN(Informes!I$1),FALSE)), "")</f>
        <v/>
      </c>
      <c r="J768" s="248"/>
      <c r="K768" s="248"/>
      <c r="L768" s="173" t="str">
        <f>IFERROR(IF($X768=$L$7,"þ","¨"),"¨")</f>
        <v>¨</v>
      </c>
      <c r="M768" s="248" t="str">
        <f>IFERROR(IF(OR($X768=$L$7,$X768=$K$5,$X768=$O$5,$X768=$T$5),IF(ISBLANK(
VLOOKUP($X738&amp;"-"&amp;TEXT($A768,"mmm-aaaa"),Informes!$A:$P,COLUMN(Informes!J$1),FALSE)), "",
VLOOKUP($X738&amp;"-"&amp;TEXT($A768,"mmm-aaaa"),Informes!$A:$P,COLUMN(Informes!J$1),FALSE)), ""), "")</f>
        <v/>
      </c>
      <c r="N768" s="248"/>
      <c r="O768" s="248"/>
      <c r="P768" s="248"/>
      <c r="Q768" s="248"/>
      <c r="R768" s="284" t="str">
        <f t="shared" ref="R768:R779" si="148">IF(W768=0, "", W768)</f>
        <v/>
      </c>
      <c r="S768" s="284"/>
      <c r="T768" s="284"/>
      <c r="U768" s="284"/>
      <c r="V768" s="285"/>
      <c r="W768" s="4" t="str">
        <f>IFERROR(VLOOKUP($X761&amp;"-"&amp;TEXT($A768,"mmm-aaaa"),Informes!$A:$P,COLUMN(Informes!K$1),FALSE), "")</f>
        <v/>
      </c>
      <c r="X768" s="34" t="str">
        <f>IFERROR(VLOOKUP($X738&amp;"-"&amp;TEXT($A768,"mmm-aaaa"),Informes!$A:$P,COLUMN(Informes!C$1),FALSE), "")</f>
        <v/>
      </c>
    </row>
    <row r="769" spans="1:24" ht="16.5" customHeight="1" x14ac:dyDescent="0.2">
      <c r="A769" s="34">
        <f>EDATE(A768,1)</f>
        <v>45566</v>
      </c>
      <c r="B769" s="243" t="str">
        <f t="shared" ref="B769:B779" si="149">PROPER(TEXT(A769, "mmmm"))</f>
        <v>Octubre</v>
      </c>
      <c r="C769" s="244"/>
      <c r="D769" s="244"/>
      <c r="E769" s="244"/>
      <c r="F769" s="281" t="str">
        <f>IFERROR(IF(VLOOKUP($X738&amp;"-"&amp;TEXT($A769,"mmm-aaaa"),Informes!$A:$P,COLUMN(Informes!H$1),FALSE),"þ","¨"),"¨")</f>
        <v>¨</v>
      </c>
      <c r="G769" s="281"/>
      <c r="H769" s="281"/>
      <c r="I769" s="248" t="str">
        <f>IFERROR(IF(ISBLANK(
VLOOKUP($X761&amp;"-"&amp;TEXT($A769,"mmm-aaaa"),Informes!$A:$P,COLUMN(Informes!I$1),FALSE)), "",
VLOOKUP($X761&amp;"-"&amp;TEXT($A769,"mmm-aaaa"),Informes!$A:$P,COLUMN(Informes!I$1),FALSE)), "")</f>
        <v/>
      </c>
      <c r="J769" s="248"/>
      <c r="K769" s="248"/>
      <c r="L769" s="173" t="str">
        <f t="shared" ref="L769:L779" si="150">IFERROR(IF($X769=$L$7,"þ","¨"),"¨")</f>
        <v>¨</v>
      </c>
      <c r="M769" s="248" t="str">
        <f>IFERROR(IF(OR($X769=$L$7,$X769=$K$5,$X769=$O$5,$X769=$T$5),IF(ISBLANK(
VLOOKUP($X738&amp;"-"&amp;TEXT($A769,"mmm-aaaa"),Informes!$A:$P,COLUMN(Informes!J$1),FALSE)), "",
VLOOKUP($X738&amp;"-"&amp;TEXT($A769,"mmm-aaaa"),Informes!$A:$P,COLUMN(Informes!J$1),FALSE)), ""), "")</f>
        <v/>
      </c>
      <c r="N769" s="248"/>
      <c r="O769" s="248"/>
      <c r="P769" s="248"/>
      <c r="Q769" s="248"/>
      <c r="R769" s="284" t="str">
        <f t="shared" si="148"/>
        <v/>
      </c>
      <c r="S769" s="284"/>
      <c r="T769" s="284"/>
      <c r="U769" s="284"/>
      <c r="V769" s="285"/>
      <c r="W769" s="4" t="str">
        <f>IFERROR(VLOOKUP($X761&amp;"-"&amp;TEXT($A769,"mmm-aaaa"),Informes!$A:$P,COLUMN(Informes!K$1),FALSE), "")</f>
        <v/>
      </c>
      <c r="X769" s="34" t="str">
        <f>IFERROR(VLOOKUP($X738&amp;"-"&amp;TEXT($A769,"mmm-aaaa"),Informes!$A:$P,COLUMN(Informes!C$1),FALSE), "")</f>
        <v/>
      </c>
    </row>
    <row r="770" spans="1:24" ht="16.5" customHeight="1" x14ac:dyDescent="0.2">
      <c r="A770" s="34">
        <f t="shared" ref="A770:A779" si="151">EDATE(A769,1)</f>
        <v>45597</v>
      </c>
      <c r="B770" s="243" t="str">
        <f t="shared" si="149"/>
        <v>Noviembre</v>
      </c>
      <c r="C770" s="244"/>
      <c r="D770" s="244"/>
      <c r="E770" s="244"/>
      <c r="F770" s="281" t="str">
        <f>IFERROR(IF(VLOOKUP($X738&amp;"-"&amp;TEXT($A770,"mmm-aaaa"),Informes!$A:$P,COLUMN(Informes!H$1),FALSE),"þ","¨"),"¨")</f>
        <v>¨</v>
      </c>
      <c r="G770" s="281"/>
      <c r="H770" s="281"/>
      <c r="I770" s="248" t="str">
        <f>IFERROR(IF(ISBLANK(
VLOOKUP($X761&amp;"-"&amp;TEXT($A770,"mmm-aaaa"),Informes!$A:$P,COLUMN(Informes!I$1),FALSE)), "",
VLOOKUP($X761&amp;"-"&amp;TEXT($A770,"mmm-aaaa"),Informes!$A:$P,COLUMN(Informes!I$1),FALSE)), "")</f>
        <v/>
      </c>
      <c r="J770" s="248"/>
      <c r="K770" s="248"/>
      <c r="L770" s="173" t="str">
        <f t="shared" si="150"/>
        <v>¨</v>
      </c>
      <c r="M770" s="248" t="str">
        <f>IFERROR(IF(OR($X770=$L$7,$X770=$K$5,$X770=$O$5,$X770=$T$5),IF(ISBLANK(
VLOOKUP($X738&amp;"-"&amp;TEXT($A770,"mmm-aaaa"),Informes!$A:$P,COLUMN(Informes!J$1),FALSE)), "",
VLOOKUP($X738&amp;"-"&amp;TEXT($A770,"mmm-aaaa"),Informes!$A:$P,COLUMN(Informes!J$1),FALSE)), ""), "")</f>
        <v/>
      </c>
      <c r="N770" s="248"/>
      <c r="O770" s="248"/>
      <c r="P770" s="248"/>
      <c r="Q770" s="248"/>
      <c r="R770" s="284" t="str">
        <f t="shared" si="148"/>
        <v/>
      </c>
      <c r="S770" s="284"/>
      <c r="T770" s="284"/>
      <c r="U770" s="284"/>
      <c r="V770" s="285"/>
      <c r="W770" s="4" t="str">
        <f>IFERROR(VLOOKUP($X761&amp;"-"&amp;TEXT($A770,"mmm-aaaa"),Informes!$A:$P,COLUMN(Informes!K$1),FALSE), "")</f>
        <v/>
      </c>
      <c r="X770" s="34" t="str">
        <f>IFERROR(VLOOKUP($X738&amp;"-"&amp;TEXT($A770,"mmm-aaaa"),Informes!$A:$P,COLUMN(Informes!C$1),FALSE), "")</f>
        <v/>
      </c>
    </row>
    <row r="771" spans="1:24" ht="16.5" customHeight="1" x14ac:dyDescent="0.2">
      <c r="A771" s="34">
        <f t="shared" si="151"/>
        <v>45627</v>
      </c>
      <c r="B771" s="243" t="str">
        <f t="shared" si="149"/>
        <v>Diciembre</v>
      </c>
      <c r="C771" s="244"/>
      <c r="D771" s="244"/>
      <c r="E771" s="244"/>
      <c r="F771" s="281" t="str">
        <f>IFERROR(IF(VLOOKUP($X738&amp;"-"&amp;TEXT($A771,"mmm-aaaa"),Informes!$A:$P,COLUMN(Informes!H$1),FALSE),"þ","¨"),"¨")</f>
        <v>¨</v>
      </c>
      <c r="G771" s="281"/>
      <c r="H771" s="281"/>
      <c r="I771" s="248" t="str">
        <f>IFERROR(IF(ISBLANK(
VLOOKUP($X761&amp;"-"&amp;TEXT($A771,"mmm-aaaa"),Informes!$A:$P,COLUMN(Informes!I$1),FALSE)), "",
VLOOKUP($X761&amp;"-"&amp;TEXT($A771,"mmm-aaaa"),Informes!$A:$P,COLUMN(Informes!I$1),FALSE)), "")</f>
        <v/>
      </c>
      <c r="J771" s="248"/>
      <c r="K771" s="248"/>
      <c r="L771" s="173" t="str">
        <f t="shared" si="150"/>
        <v>¨</v>
      </c>
      <c r="M771" s="248" t="str">
        <f>IFERROR(IF(OR($X771=$L$7,$X771=$K$5,$X771=$O$5,$X771=$T$5),IF(ISBLANK(
VLOOKUP($X738&amp;"-"&amp;TEXT($A771,"mmm-aaaa"),Informes!$A:$P,COLUMN(Informes!J$1),FALSE)), "",
VLOOKUP($X738&amp;"-"&amp;TEXT($A771,"mmm-aaaa"),Informes!$A:$P,COLUMN(Informes!J$1),FALSE)), ""), "")</f>
        <v/>
      </c>
      <c r="N771" s="248"/>
      <c r="O771" s="248"/>
      <c r="P771" s="248"/>
      <c r="Q771" s="248"/>
      <c r="R771" s="284" t="str">
        <f t="shared" si="148"/>
        <v/>
      </c>
      <c r="S771" s="284"/>
      <c r="T771" s="284"/>
      <c r="U771" s="284"/>
      <c r="V771" s="285"/>
      <c r="W771" s="4" t="str">
        <f>IFERROR(VLOOKUP($X761&amp;"-"&amp;TEXT($A771,"mmm-aaaa"),Informes!$A:$P,COLUMN(Informes!K$1),FALSE), "")</f>
        <v/>
      </c>
      <c r="X771" s="34" t="str">
        <f>IFERROR(VLOOKUP($X738&amp;"-"&amp;TEXT($A771,"mmm-aaaa"),Informes!$A:$P,COLUMN(Informes!C$1),FALSE), "")</f>
        <v/>
      </c>
    </row>
    <row r="772" spans="1:24" ht="16.5" customHeight="1" x14ac:dyDescent="0.2">
      <c r="A772" s="34">
        <f t="shared" si="151"/>
        <v>45658</v>
      </c>
      <c r="B772" s="243" t="str">
        <f t="shared" si="149"/>
        <v>Enero</v>
      </c>
      <c r="C772" s="244"/>
      <c r="D772" s="244"/>
      <c r="E772" s="244"/>
      <c r="F772" s="281" t="str">
        <f>IFERROR(IF(VLOOKUP($X738&amp;"-"&amp;TEXT($A772,"mmm-aaaa"),Informes!$A:$P,COLUMN(Informes!H$1),FALSE),"þ","¨"),"¨")</f>
        <v>¨</v>
      </c>
      <c r="G772" s="281"/>
      <c r="H772" s="281"/>
      <c r="I772" s="248" t="str">
        <f>IFERROR(IF(ISBLANK(
VLOOKUP($X761&amp;"-"&amp;TEXT($A772,"mmm-aaaa"),Informes!$A:$P,COLUMN(Informes!I$1),FALSE)), "",
VLOOKUP($X761&amp;"-"&amp;TEXT($A772,"mmm-aaaa"),Informes!$A:$P,COLUMN(Informes!I$1),FALSE)), "")</f>
        <v/>
      </c>
      <c r="J772" s="248"/>
      <c r="K772" s="248"/>
      <c r="L772" s="173" t="str">
        <f t="shared" si="150"/>
        <v>¨</v>
      </c>
      <c r="M772" s="248" t="str">
        <f>IFERROR(IF(OR($X772=$L$7,$X772=$K$5,$X772=$O$5,$X772=$T$5),IF(ISBLANK(
VLOOKUP($X738&amp;"-"&amp;TEXT($A772,"mmm-aaaa"),Informes!$A:$P,COLUMN(Informes!J$1),FALSE)), "",
VLOOKUP($X738&amp;"-"&amp;TEXT($A772,"mmm-aaaa"),Informes!$A:$P,COLUMN(Informes!J$1),FALSE)), ""), "")</f>
        <v/>
      </c>
      <c r="N772" s="248"/>
      <c r="O772" s="248"/>
      <c r="P772" s="248"/>
      <c r="Q772" s="248"/>
      <c r="R772" s="284" t="str">
        <f t="shared" si="148"/>
        <v/>
      </c>
      <c r="S772" s="284"/>
      <c r="T772" s="284"/>
      <c r="U772" s="284"/>
      <c r="V772" s="285"/>
      <c r="W772" s="4" t="str">
        <f>IFERROR(VLOOKUP($X761&amp;"-"&amp;TEXT($A772,"mmm-aaaa"),Informes!$A:$P,COLUMN(Informes!K$1),FALSE), "")</f>
        <v/>
      </c>
      <c r="X772" s="34" t="str">
        <f>IFERROR(VLOOKUP($X738&amp;"-"&amp;TEXT($A772,"mmm-aaaa"),Informes!$A:$P,COLUMN(Informes!C$1),FALSE), "")</f>
        <v/>
      </c>
    </row>
    <row r="773" spans="1:24" ht="16.5" customHeight="1" x14ac:dyDescent="0.2">
      <c r="A773" s="34">
        <f t="shared" si="151"/>
        <v>45689</v>
      </c>
      <c r="B773" s="243" t="str">
        <f t="shared" si="149"/>
        <v>Febrero</v>
      </c>
      <c r="C773" s="244"/>
      <c r="D773" s="244"/>
      <c r="E773" s="244"/>
      <c r="F773" s="281" t="str">
        <f>IFERROR(IF(VLOOKUP($X738&amp;"-"&amp;TEXT($A773,"mmm-aaaa"),Informes!$A:$P,COLUMN(Informes!H$1),FALSE),"þ","¨"),"¨")</f>
        <v>¨</v>
      </c>
      <c r="G773" s="281"/>
      <c r="H773" s="281"/>
      <c r="I773" s="248" t="str">
        <f>IFERROR(IF(ISBLANK(
VLOOKUP($X761&amp;"-"&amp;TEXT($A773,"mmm-aaaa"),Informes!$A:$P,COLUMN(Informes!I$1),FALSE)), "",
VLOOKUP($X761&amp;"-"&amp;TEXT($A773,"mmm-aaaa"),Informes!$A:$P,COLUMN(Informes!I$1),FALSE)), "")</f>
        <v/>
      </c>
      <c r="J773" s="248"/>
      <c r="K773" s="248"/>
      <c r="L773" s="173" t="str">
        <f t="shared" si="150"/>
        <v>¨</v>
      </c>
      <c r="M773" s="248" t="str">
        <f>IFERROR(IF(OR($X773=$L$7,$X773=$K$5,$X773=$O$5,$X773=$T$5),IF(ISBLANK(
VLOOKUP($X738&amp;"-"&amp;TEXT($A773,"mmm-aaaa"),Informes!$A:$P,COLUMN(Informes!J$1),FALSE)), "",
VLOOKUP($X738&amp;"-"&amp;TEXT($A773,"mmm-aaaa"),Informes!$A:$P,COLUMN(Informes!J$1),FALSE)), ""), "")</f>
        <v/>
      </c>
      <c r="N773" s="248"/>
      <c r="O773" s="248"/>
      <c r="P773" s="248"/>
      <c r="Q773" s="248"/>
      <c r="R773" s="284" t="str">
        <f t="shared" si="148"/>
        <v/>
      </c>
      <c r="S773" s="284"/>
      <c r="T773" s="284"/>
      <c r="U773" s="284"/>
      <c r="V773" s="285"/>
      <c r="W773" s="4" t="str">
        <f>IFERROR(VLOOKUP($X761&amp;"-"&amp;TEXT($A773,"mmm-aaaa"),Informes!$A:$P,COLUMN(Informes!K$1),FALSE), "")</f>
        <v/>
      </c>
      <c r="X773" s="34" t="str">
        <f>IFERROR(VLOOKUP($X738&amp;"-"&amp;TEXT($A773,"mmm-aaaa"),Informes!$A:$P,COLUMN(Informes!C$1),FALSE), "")</f>
        <v/>
      </c>
    </row>
    <row r="774" spans="1:24" ht="16.5" customHeight="1" x14ac:dyDescent="0.2">
      <c r="A774" s="34">
        <f t="shared" si="151"/>
        <v>45717</v>
      </c>
      <c r="B774" s="243" t="str">
        <f t="shared" si="149"/>
        <v>Marzo</v>
      </c>
      <c r="C774" s="244"/>
      <c r="D774" s="244"/>
      <c r="E774" s="244"/>
      <c r="F774" s="281" t="str">
        <f>IFERROR(IF(VLOOKUP($X738&amp;"-"&amp;TEXT($A774,"mmm-aaaa"),Informes!$A:$P,COLUMN(Informes!H$1),FALSE),"þ","¨"),"¨")</f>
        <v>¨</v>
      </c>
      <c r="G774" s="281"/>
      <c r="H774" s="281"/>
      <c r="I774" s="248" t="str">
        <f>IFERROR(IF(ISBLANK(
VLOOKUP($X761&amp;"-"&amp;TEXT($A774,"mmm-aaaa"),Informes!$A:$P,COLUMN(Informes!I$1),FALSE)), "",
VLOOKUP($X761&amp;"-"&amp;TEXT($A774,"mmm-aaaa"),Informes!$A:$P,COLUMN(Informes!I$1),FALSE)), "")</f>
        <v/>
      </c>
      <c r="J774" s="248"/>
      <c r="K774" s="248"/>
      <c r="L774" s="173" t="str">
        <f t="shared" si="150"/>
        <v>¨</v>
      </c>
      <c r="M774" s="248" t="str">
        <f>IFERROR(IF(OR($X774=$L$7,$X774=$K$5,$X774=$O$5,$X774=$T$5),IF(ISBLANK(
VLOOKUP($X738&amp;"-"&amp;TEXT($A774,"mmm-aaaa"),Informes!$A:$P,COLUMN(Informes!J$1),FALSE)), "",
VLOOKUP($X738&amp;"-"&amp;TEXT($A774,"mmm-aaaa"),Informes!$A:$P,COLUMN(Informes!J$1),FALSE)), ""), "")</f>
        <v/>
      </c>
      <c r="N774" s="248"/>
      <c r="O774" s="248"/>
      <c r="P774" s="248"/>
      <c r="Q774" s="248"/>
      <c r="R774" s="284" t="str">
        <f t="shared" si="148"/>
        <v/>
      </c>
      <c r="S774" s="284"/>
      <c r="T774" s="284"/>
      <c r="U774" s="284"/>
      <c r="V774" s="285"/>
      <c r="W774" s="4" t="str">
        <f>IFERROR(VLOOKUP($X761&amp;"-"&amp;TEXT($A774,"mmm-aaaa"),Informes!$A:$P,COLUMN(Informes!K$1),FALSE), "")</f>
        <v/>
      </c>
      <c r="X774" s="34" t="str">
        <f>IFERROR(VLOOKUP($X738&amp;"-"&amp;TEXT($A774,"mmm-aaaa"),Informes!$A:$P,COLUMN(Informes!C$1),FALSE), "")</f>
        <v/>
      </c>
    </row>
    <row r="775" spans="1:24" ht="16.5" customHeight="1" x14ac:dyDescent="0.2">
      <c r="A775" s="34">
        <f t="shared" si="151"/>
        <v>45748</v>
      </c>
      <c r="B775" s="243" t="str">
        <f t="shared" si="149"/>
        <v>Abril</v>
      </c>
      <c r="C775" s="244"/>
      <c r="D775" s="244"/>
      <c r="E775" s="244"/>
      <c r="F775" s="281" t="str">
        <f>IFERROR(IF(VLOOKUP($X738&amp;"-"&amp;TEXT($A775,"mmm-aaaa"),Informes!$A:$P,COLUMN(Informes!H$1),FALSE),"þ","¨"),"¨")</f>
        <v>¨</v>
      </c>
      <c r="G775" s="281"/>
      <c r="H775" s="281"/>
      <c r="I775" s="248" t="str">
        <f>IFERROR(IF(ISBLANK(
VLOOKUP($X761&amp;"-"&amp;TEXT($A775,"mmm-aaaa"),Informes!$A:$P,COLUMN(Informes!I$1),FALSE)), "",
VLOOKUP($X761&amp;"-"&amp;TEXT($A775,"mmm-aaaa"),Informes!$A:$P,COLUMN(Informes!I$1),FALSE)), "")</f>
        <v/>
      </c>
      <c r="J775" s="248"/>
      <c r="K775" s="248"/>
      <c r="L775" s="173" t="str">
        <f t="shared" si="150"/>
        <v>¨</v>
      </c>
      <c r="M775" s="248" t="str">
        <f>IFERROR(IF(OR($X775=$L$7,$X775=$K$5,$X775=$O$5,$X775=$T$5),IF(ISBLANK(
VLOOKUP($X738&amp;"-"&amp;TEXT($A775,"mmm-aaaa"),Informes!$A:$P,COLUMN(Informes!J$1),FALSE)), "",
VLOOKUP($X738&amp;"-"&amp;TEXT($A775,"mmm-aaaa"),Informes!$A:$P,COLUMN(Informes!J$1),FALSE)), ""), "")</f>
        <v/>
      </c>
      <c r="N775" s="248"/>
      <c r="O775" s="248"/>
      <c r="P775" s="248"/>
      <c r="Q775" s="248"/>
      <c r="R775" s="284" t="str">
        <f t="shared" si="148"/>
        <v/>
      </c>
      <c r="S775" s="284"/>
      <c r="T775" s="284"/>
      <c r="U775" s="284"/>
      <c r="V775" s="285"/>
      <c r="W775" s="4" t="str">
        <f>IFERROR(VLOOKUP($X761&amp;"-"&amp;TEXT($A775,"mmm-aaaa"),Informes!$A:$P,COLUMN(Informes!K$1),FALSE), "")</f>
        <v/>
      </c>
      <c r="X775" s="34" t="str">
        <f>IFERROR(VLOOKUP($X738&amp;"-"&amp;TEXT($A775,"mmm-aaaa"),Informes!$A:$P,COLUMN(Informes!C$1),FALSE), "")</f>
        <v/>
      </c>
    </row>
    <row r="776" spans="1:24" ht="16.5" customHeight="1" x14ac:dyDescent="0.2">
      <c r="A776" s="34">
        <f t="shared" si="151"/>
        <v>45778</v>
      </c>
      <c r="B776" s="243" t="str">
        <f t="shared" si="149"/>
        <v>Mayo</v>
      </c>
      <c r="C776" s="244"/>
      <c r="D776" s="244"/>
      <c r="E776" s="244"/>
      <c r="F776" s="281" t="str">
        <f>IFERROR(IF(VLOOKUP($X738&amp;"-"&amp;TEXT($A776,"mmm-aaaa"),Informes!$A:$P,COLUMN(Informes!H$1),FALSE),"þ","¨"),"¨")</f>
        <v>¨</v>
      </c>
      <c r="G776" s="281"/>
      <c r="H776" s="281"/>
      <c r="I776" s="248" t="str">
        <f>IFERROR(IF(ISBLANK(
VLOOKUP($X761&amp;"-"&amp;TEXT($A776,"mmm-aaaa"),Informes!$A:$P,COLUMN(Informes!I$1),FALSE)), "",
VLOOKUP($X761&amp;"-"&amp;TEXT($A776,"mmm-aaaa"),Informes!$A:$P,COLUMN(Informes!I$1),FALSE)), "")</f>
        <v/>
      </c>
      <c r="J776" s="248"/>
      <c r="K776" s="248"/>
      <c r="L776" s="173" t="str">
        <f t="shared" si="150"/>
        <v>¨</v>
      </c>
      <c r="M776" s="248" t="str">
        <f>IFERROR(IF(OR($X776=$L$7,$X776=$K$5,$X776=$O$5,$X776=$T$5),IF(ISBLANK(
VLOOKUP($X738&amp;"-"&amp;TEXT($A776,"mmm-aaaa"),Informes!$A:$P,COLUMN(Informes!J$1),FALSE)), "",
VLOOKUP($X738&amp;"-"&amp;TEXT($A776,"mmm-aaaa"),Informes!$A:$P,COLUMN(Informes!J$1),FALSE)), ""), "")</f>
        <v/>
      </c>
      <c r="N776" s="248"/>
      <c r="O776" s="248"/>
      <c r="P776" s="248"/>
      <c r="Q776" s="248"/>
      <c r="R776" s="284" t="str">
        <f t="shared" si="148"/>
        <v/>
      </c>
      <c r="S776" s="284"/>
      <c r="T776" s="284"/>
      <c r="U776" s="284"/>
      <c r="V776" s="285"/>
      <c r="W776" s="4" t="str">
        <f>IFERROR(VLOOKUP($X761&amp;"-"&amp;TEXT($A776,"mmm-aaaa"),Informes!$A:$P,COLUMN(Informes!K$1),FALSE), "")</f>
        <v/>
      </c>
      <c r="X776" s="34" t="str">
        <f>IFERROR(VLOOKUP($X738&amp;"-"&amp;TEXT($A776,"mmm-aaaa"),Informes!$A:$P,COLUMN(Informes!C$1),FALSE), "")</f>
        <v/>
      </c>
    </row>
    <row r="777" spans="1:24" ht="16.5" customHeight="1" x14ac:dyDescent="0.2">
      <c r="A777" s="34">
        <f t="shared" si="151"/>
        <v>45809</v>
      </c>
      <c r="B777" s="243" t="str">
        <f t="shared" si="149"/>
        <v>Junio</v>
      </c>
      <c r="C777" s="244"/>
      <c r="D777" s="244"/>
      <c r="E777" s="244"/>
      <c r="F777" s="281" t="str">
        <f>IFERROR(IF(VLOOKUP($X738&amp;"-"&amp;TEXT($A777,"mmm-aaaa"),Informes!$A:$P,COLUMN(Informes!H$1),FALSE),"þ","¨"),"¨")</f>
        <v>¨</v>
      </c>
      <c r="G777" s="281"/>
      <c r="H777" s="281"/>
      <c r="I777" s="248" t="str">
        <f>IFERROR(IF(ISBLANK(
VLOOKUP($X761&amp;"-"&amp;TEXT($A777,"mmm-aaaa"),Informes!$A:$P,COLUMN(Informes!I$1),FALSE)), "",
VLOOKUP($X761&amp;"-"&amp;TEXT($A777,"mmm-aaaa"),Informes!$A:$P,COLUMN(Informes!I$1),FALSE)), "")</f>
        <v/>
      </c>
      <c r="J777" s="248"/>
      <c r="K777" s="248"/>
      <c r="L777" s="173" t="str">
        <f t="shared" si="150"/>
        <v>¨</v>
      </c>
      <c r="M777" s="248" t="str">
        <f>IFERROR(IF(OR($X777=$L$7,$X777=$K$5,$X777=$O$5,$X777=$T$5),IF(ISBLANK(
VLOOKUP($X738&amp;"-"&amp;TEXT($A777,"mmm-aaaa"),Informes!$A:$P,COLUMN(Informes!J$1),FALSE)), "",
VLOOKUP($X738&amp;"-"&amp;TEXT($A777,"mmm-aaaa"),Informes!$A:$P,COLUMN(Informes!J$1),FALSE)), ""), "")</f>
        <v/>
      </c>
      <c r="N777" s="248"/>
      <c r="O777" s="248"/>
      <c r="P777" s="248"/>
      <c r="Q777" s="248"/>
      <c r="R777" s="284" t="str">
        <f t="shared" si="148"/>
        <v/>
      </c>
      <c r="S777" s="284"/>
      <c r="T777" s="284"/>
      <c r="U777" s="284"/>
      <c r="V777" s="285"/>
      <c r="W777" s="4" t="str">
        <f>IFERROR(VLOOKUP($X761&amp;"-"&amp;TEXT($A777,"mmm-aaaa"),Informes!$A:$P,COLUMN(Informes!K$1),FALSE), "")</f>
        <v/>
      </c>
      <c r="X777" s="34" t="str">
        <f>IFERROR(VLOOKUP($X738&amp;"-"&amp;TEXT($A777,"mmm-aaaa"),Informes!$A:$P,COLUMN(Informes!C$1),FALSE), "")</f>
        <v/>
      </c>
    </row>
    <row r="778" spans="1:24" ht="16.5" customHeight="1" x14ac:dyDescent="0.2">
      <c r="A778" s="34">
        <f t="shared" si="151"/>
        <v>45839</v>
      </c>
      <c r="B778" s="243" t="str">
        <f t="shared" si="149"/>
        <v>Julio</v>
      </c>
      <c r="C778" s="244"/>
      <c r="D778" s="244"/>
      <c r="E778" s="244"/>
      <c r="F778" s="281" t="str">
        <f>IFERROR(IF(VLOOKUP($X738&amp;"-"&amp;TEXT($A778,"mmm-aaaa"),Informes!$A:$P,COLUMN(Informes!H$1),FALSE),"þ","¨"),"¨")</f>
        <v>¨</v>
      </c>
      <c r="G778" s="281"/>
      <c r="H778" s="281"/>
      <c r="I778" s="248" t="str">
        <f>IFERROR(IF(ISBLANK(
VLOOKUP($X761&amp;"-"&amp;TEXT($A778,"mmm-aaaa"),Informes!$A:$P,COLUMN(Informes!I$1),FALSE)), "",
VLOOKUP($X761&amp;"-"&amp;TEXT($A778,"mmm-aaaa"),Informes!$A:$P,COLUMN(Informes!I$1),FALSE)), "")</f>
        <v/>
      </c>
      <c r="J778" s="248"/>
      <c r="K778" s="248"/>
      <c r="L778" s="173" t="str">
        <f t="shared" si="150"/>
        <v>¨</v>
      </c>
      <c r="M778" s="248" t="str">
        <f>IFERROR(IF(OR($X778=$L$7,$X778=$K$5,$X778=$O$5,$X778=$T$5),IF(ISBLANK(
VLOOKUP($X738&amp;"-"&amp;TEXT($A778,"mmm-aaaa"),Informes!$A:$P,COLUMN(Informes!J$1),FALSE)), "",
VLOOKUP($X738&amp;"-"&amp;TEXT($A778,"mmm-aaaa"),Informes!$A:$P,COLUMN(Informes!J$1),FALSE)), ""), "")</f>
        <v/>
      </c>
      <c r="N778" s="248"/>
      <c r="O778" s="248"/>
      <c r="P778" s="248"/>
      <c r="Q778" s="248"/>
      <c r="R778" s="284" t="str">
        <f t="shared" si="148"/>
        <v/>
      </c>
      <c r="S778" s="284"/>
      <c r="T778" s="284"/>
      <c r="U778" s="284"/>
      <c r="V778" s="285"/>
      <c r="W778" s="4" t="str">
        <f>IFERROR(VLOOKUP($X761&amp;"-"&amp;TEXT($A778,"mmm-aaaa"),Informes!$A:$P,COLUMN(Informes!K$1),FALSE), "")</f>
        <v/>
      </c>
      <c r="X778" s="34" t="str">
        <f>IFERROR(VLOOKUP($X738&amp;"-"&amp;TEXT($A778,"mmm-aaaa"),Informes!$A:$P,COLUMN(Informes!C$1),FALSE), "")</f>
        <v/>
      </c>
    </row>
    <row r="779" spans="1:24" ht="16.5" customHeight="1" thickBot="1" x14ac:dyDescent="0.25">
      <c r="A779" s="34">
        <f t="shared" si="151"/>
        <v>45870</v>
      </c>
      <c r="B779" s="264" t="str">
        <f t="shared" si="149"/>
        <v>Agosto</v>
      </c>
      <c r="C779" s="265"/>
      <c r="D779" s="265"/>
      <c r="E779" s="265"/>
      <c r="F779" s="280" t="str">
        <f>IFERROR(IF(VLOOKUP($X738&amp;"-"&amp;TEXT($A779,"mmm-aaaa"),Informes!$A:$P,COLUMN(Informes!H$1),FALSE),"þ","¨"),"¨")</f>
        <v>¨</v>
      </c>
      <c r="G779" s="280"/>
      <c r="H779" s="280"/>
      <c r="I779" s="269" t="str">
        <f>IFERROR(IF(ISBLANK(
VLOOKUP($X761&amp;"-"&amp;TEXT($A779,"mmm-aaaa"),Informes!$A:$P,COLUMN(Informes!I$1),FALSE)), "",
VLOOKUP($X761&amp;"-"&amp;TEXT($A779,"mmm-aaaa"),Informes!$A:$P,COLUMN(Informes!I$1),FALSE)), "")</f>
        <v/>
      </c>
      <c r="J779" s="269"/>
      <c r="K779" s="269"/>
      <c r="L779" s="172" t="str">
        <f t="shared" si="150"/>
        <v>¨</v>
      </c>
      <c r="M779" s="269" t="str">
        <f>IFERROR(IF(OR($X779=$L$7,$X779=$K$5,$X779=$O$5,$X779=$T$5),IF(ISBLANK(
VLOOKUP($X738&amp;"-"&amp;TEXT($A779,"mmm-aaaa"),Informes!$A:$P,COLUMN(Informes!J$1),FALSE)), "",
VLOOKUP($X738&amp;"-"&amp;TEXT($A779,"mmm-aaaa"),Informes!$A:$P,COLUMN(Informes!J$1),FALSE)), ""), "")</f>
        <v/>
      </c>
      <c r="N779" s="269"/>
      <c r="O779" s="269"/>
      <c r="P779" s="269"/>
      <c r="Q779" s="269"/>
      <c r="R779" s="282" t="str">
        <f t="shared" si="148"/>
        <v/>
      </c>
      <c r="S779" s="282"/>
      <c r="T779" s="282"/>
      <c r="U779" s="282"/>
      <c r="V779" s="283"/>
      <c r="W779" s="4" t="str">
        <f>IFERROR(VLOOKUP($X761&amp;"-"&amp;TEXT($A779,"mmm-aaaa"),Informes!$A:$P,COLUMN(Informes!K$1),FALSE), "")</f>
        <v/>
      </c>
      <c r="X779" s="34" t="str">
        <f>IFERROR(VLOOKUP($X738&amp;"-"&amp;TEXT($A779,"mmm-aaaa"),Informes!$A:$P,COLUMN(Informes!C$1),FALSE), "")</f>
        <v/>
      </c>
    </row>
    <row r="780" spans="1:24" ht="16.5" customHeight="1" thickBot="1" x14ac:dyDescent="0.3">
      <c r="D780" s="124"/>
      <c r="E780" s="124"/>
      <c r="F780" s="129"/>
      <c r="G780" s="124" t="str">
        <f>IF(SUM(F768:F779)=0,"",SUM(F768:F779))</f>
        <v/>
      </c>
      <c r="H780" s="124"/>
      <c r="I780" s="124"/>
      <c r="J780" s="130"/>
      <c r="K780" s="124"/>
      <c r="L780" s="131" t="s">
        <v>107</v>
      </c>
      <c r="M780" s="272" t="str">
        <f>IF(SUM(M768:M779)=0,"",SUM(M768:M779))</f>
        <v/>
      </c>
      <c r="N780" s="273"/>
      <c r="O780" s="273"/>
      <c r="P780" s="273"/>
      <c r="Q780" s="274"/>
      <c r="R780" s="275"/>
      <c r="S780" s="276"/>
      <c r="T780" s="276"/>
      <c r="U780" s="276"/>
      <c r="V780" s="277"/>
      <c r="W780" s="4"/>
      <c r="X780" s="4"/>
    </row>
    <row r="781" spans="1:24" ht="16.5" customHeight="1" x14ac:dyDescent="0.2">
      <c r="W781" s="4"/>
      <c r="X781" s="4"/>
    </row>
    <row r="782" spans="1:24" ht="279.75" customHeight="1" x14ac:dyDescent="0.15">
      <c r="B782" s="11"/>
      <c r="C782" s="132" t="s">
        <v>136</v>
      </c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</row>
    <row r="783" spans="1:24" ht="24" customHeight="1" x14ac:dyDescent="0.2">
      <c r="A783" s="35">
        <f>A737+1</f>
        <v>18</v>
      </c>
      <c r="B783" s="256" t="s">
        <v>127</v>
      </c>
      <c r="C783" s="256"/>
      <c r="D783" s="256"/>
      <c r="E783" s="256"/>
      <c r="F783" s="256"/>
      <c r="G783" s="256"/>
      <c r="H783" s="256"/>
      <c r="I783" s="256"/>
      <c r="J783" s="256"/>
      <c r="K783" s="256"/>
      <c r="L783" s="256"/>
      <c r="M783" s="256"/>
      <c r="N783" s="256"/>
      <c r="O783" s="256"/>
      <c r="P783" s="256"/>
      <c r="Q783" s="256"/>
      <c r="R783" s="256"/>
      <c r="S783" s="256"/>
      <c r="T783" s="256"/>
      <c r="U783" s="256"/>
      <c r="V783" s="256"/>
      <c r="X783" s="2"/>
    </row>
    <row r="784" spans="1:24" ht="17.25" customHeight="1" x14ac:dyDescent="0.2">
      <c r="A784" s="35"/>
      <c r="B784" s="120" t="s">
        <v>128</v>
      </c>
      <c r="D784" s="123" t="e">
        <f>IF(A783=0,0,INDEX(TblPublicadores[Nombre completo],A783))</f>
        <v>#REF!</v>
      </c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5"/>
      <c r="X784" s="154" t="e">
        <f>IF(A783=0,0,INDEX(TblPublicadores[Nombre],A783))</f>
        <v>#REF!</v>
      </c>
    </row>
    <row r="785" spans="1:24" ht="17.25" customHeight="1" x14ac:dyDescent="0.2">
      <c r="B785" s="120" t="s">
        <v>129</v>
      </c>
      <c r="D785" s="121"/>
      <c r="E785" s="121"/>
      <c r="F785" s="7"/>
      <c r="G785" s="7"/>
      <c r="H785" s="257" t="e">
        <f>IF(A783=0,"",INDEX(TblPublicadores[Fecha de nacimiento],A783))</f>
        <v>#REF!</v>
      </c>
      <c r="I785" s="257"/>
      <c r="J785" s="257"/>
      <c r="K785" s="257"/>
      <c r="L785" s="257"/>
      <c r="M785" s="257"/>
      <c r="N785" s="257"/>
      <c r="O785" s="257"/>
      <c r="P785" s="128" t="e">
        <f>IF(INDEX(TblPublicadores[Sexo],A783)=Q785,"þ","¨")</f>
        <v>#REF!</v>
      </c>
      <c r="Q785" s="120" t="s">
        <v>75</v>
      </c>
      <c r="S785" s="12"/>
      <c r="T785" s="13"/>
      <c r="U785" s="128" t="e">
        <f>IF(INDEX(TblPublicadores[Sexo],A783)=V785,"þ","¨")</f>
        <v>#REF!</v>
      </c>
      <c r="V785" s="120" t="s">
        <v>79</v>
      </c>
      <c r="W785" s="12"/>
      <c r="X785" s="6"/>
    </row>
    <row r="786" spans="1:24" ht="17.25" customHeight="1" x14ac:dyDescent="0.2">
      <c r="B786" s="120" t="s">
        <v>130</v>
      </c>
      <c r="D786" s="122"/>
      <c r="E786" s="122"/>
      <c r="F786" s="7"/>
      <c r="G786" s="258" t="e">
        <f>IF(A783=0,"",IF(INDEX(TblPublicadores[Fecha de bautismo],A783)="", "",INDEX(TblPublicadores[Fecha de bautismo],A783)))</f>
        <v>#REF!</v>
      </c>
      <c r="H786" s="258"/>
      <c r="I786" s="258"/>
      <c r="J786" s="258"/>
      <c r="K786" s="258"/>
      <c r="L786" s="258"/>
      <c r="M786" s="258"/>
      <c r="N786" s="258"/>
      <c r="O786" s="258"/>
      <c r="P786" s="128" t="s">
        <v>137</v>
      </c>
      <c r="Q786" s="120" t="s">
        <v>131</v>
      </c>
      <c r="S786" s="12"/>
      <c r="T786" s="12"/>
      <c r="U786" s="128" t="s">
        <v>138</v>
      </c>
      <c r="V786" s="120" t="s">
        <v>61</v>
      </c>
      <c r="W786" s="12"/>
      <c r="X786" s="6"/>
    </row>
    <row r="787" spans="1:24" ht="28.5" customHeight="1" x14ac:dyDescent="0.2">
      <c r="B787" s="127" t="e">
        <f>IF(INDEX(TblPublicadores[Privilegio],A783)=C787,"þ","¨")</f>
        <v>#REF!</v>
      </c>
      <c r="C787" s="125" t="s">
        <v>76</v>
      </c>
      <c r="D787" s="127" t="e">
        <f>IF(INDEX(TblPublicadores[Privilegio],A783)=E787,"þ","¨")</f>
        <v>#REF!</v>
      </c>
      <c r="E787" s="125" t="s">
        <v>81</v>
      </c>
      <c r="F787" s="7"/>
      <c r="G787" s="7"/>
      <c r="H787" s="5"/>
      <c r="I787" s="10"/>
      <c r="J787" s="127" t="e">
        <f>IF(INDEX(TblPublicadores[Tipo Publicador],A783)=K787,"þ","¨")</f>
        <v>#REF!</v>
      </c>
      <c r="K787" s="125" t="s">
        <v>77</v>
      </c>
      <c r="L787" s="5"/>
      <c r="M787" s="5"/>
      <c r="N787" s="127" t="e">
        <f>IF(INDEX(TblPublicadores[Tipo Publicador],A783)=O787,"þ","¨")</f>
        <v>#REF!</v>
      </c>
      <c r="O787" s="125" t="s">
        <v>132</v>
      </c>
      <c r="P787" s="126"/>
      <c r="Q787" s="126"/>
      <c r="R787" s="9"/>
      <c r="S787" s="127" t="e">
        <f>IF(INDEX(TblPublicadores[Tipo Publicador],A783)=T787,"þ","¨")</f>
        <v>#REF!</v>
      </c>
      <c r="T787" s="259" t="s">
        <v>133</v>
      </c>
      <c r="U787" s="259"/>
      <c r="V787" s="259"/>
      <c r="W787" s="13"/>
      <c r="X787" s="6"/>
    </row>
    <row r="788" spans="1:24" ht="4.5" customHeight="1" thickBot="1" x14ac:dyDescent="0.25">
      <c r="B788" s="8"/>
      <c r="C788" s="7"/>
      <c r="D788" s="8"/>
      <c r="E788" s="7"/>
      <c r="F788" s="7"/>
      <c r="G788" s="7"/>
      <c r="H788" s="5"/>
      <c r="I788" s="10"/>
      <c r="J788" s="8"/>
      <c r="K788" s="5"/>
      <c r="L788" s="5"/>
      <c r="M788" s="5"/>
      <c r="N788" s="7"/>
      <c r="O788" s="5"/>
      <c r="P788" s="8"/>
      <c r="Q788" s="8"/>
      <c r="R788" s="9"/>
      <c r="S788" s="9"/>
      <c r="T788" s="7"/>
      <c r="U788" s="8"/>
      <c r="V788" s="9"/>
      <c r="W788" s="9"/>
      <c r="X788" s="6"/>
    </row>
    <row r="789" spans="1:24" ht="26.25" customHeight="1" x14ac:dyDescent="0.25">
      <c r="B789" s="260" t="s">
        <v>17</v>
      </c>
      <c r="C789" s="261"/>
      <c r="D789" s="261"/>
      <c r="E789" s="261"/>
      <c r="F789" s="262" t="s">
        <v>134</v>
      </c>
      <c r="G789" s="262"/>
      <c r="H789" s="262"/>
      <c r="I789" s="262" t="s">
        <v>12</v>
      </c>
      <c r="J789" s="262"/>
      <c r="K789" s="262"/>
      <c r="L789" s="262" t="s">
        <v>105</v>
      </c>
      <c r="M789" s="236" t="s">
        <v>135</v>
      </c>
      <c r="N789" s="236"/>
      <c r="O789" s="236"/>
      <c r="P789" s="236"/>
      <c r="Q789" s="236"/>
      <c r="R789" s="236" t="s">
        <v>101</v>
      </c>
      <c r="S789" s="236"/>
      <c r="T789" s="236"/>
      <c r="U789" s="236"/>
      <c r="V789" s="237"/>
      <c r="W789" s="14"/>
      <c r="X789" s="3"/>
    </row>
    <row r="790" spans="1:24" ht="27.75" customHeight="1" x14ac:dyDescent="0.2">
      <c r="B790" s="240">
        <v>45292</v>
      </c>
      <c r="C790" s="241"/>
      <c r="D790" s="241"/>
      <c r="E790" s="242"/>
      <c r="F790" s="263"/>
      <c r="G790" s="263"/>
      <c r="H790" s="263"/>
      <c r="I790" s="263"/>
      <c r="J790" s="263"/>
      <c r="K790" s="263"/>
      <c r="L790" s="263"/>
      <c r="M790" s="238"/>
      <c r="N790" s="238"/>
      <c r="O790" s="238"/>
      <c r="P790" s="238"/>
      <c r="Q790" s="238"/>
      <c r="R790" s="238"/>
      <c r="S790" s="238"/>
      <c r="T790" s="238"/>
      <c r="U790" s="238"/>
      <c r="V790" s="239"/>
      <c r="W790" s="14"/>
      <c r="X790" s="3"/>
    </row>
    <row r="791" spans="1:24" ht="16.5" customHeight="1" x14ac:dyDescent="0.2">
      <c r="A791" s="34">
        <f>EDATE(B790,-4)</f>
        <v>45170</v>
      </c>
      <c r="B791" s="243" t="str">
        <f>PROPER(TEXT(A791, "mmmm"))</f>
        <v>Septiembre</v>
      </c>
      <c r="C791" s="244"/>
      <c r="D791" s="244" t="str">
        <f>PROPER(TEXT(C791, "mmmm"))</f>
        <v>Enero</v>
      </c>
      <c r="E791" s="244"/>
      <c r="F791" s="281" t="str">
        <f>IFERROR(IF(VLOOKUP($X784&amp;"-"&amp;TEXT($A791,"mmm-aaaa"),Informes!$A:$P,COLUMN(Informes!H$1),FALSE),"þ","¨"),"¨")</f>
        <v>¨</v>
      </c>
      <c r="G791" s="281"/>
      <c r="H791" s="281"/>
      <c r="I791" s="248" t="str">
        <f>IFERROR(IF(ISBLANK(
VLOOKUP($X784&amp;"-"&amp;TEXT($A791,"mmm-aaaa"),Informes!$A:$P,COLUMN(Informes!I$1),FALSE)), "",
VLOOKUP($X784&amp;"-"&amp;TEXT($A791,"mmm-aaaa"),Informes!$A:$P,COLUMN(Informes!I$1),FALSE)), "")</f>
        <v/>
      </c>
      <c r="J791" s="248"/>
      <c r="K791" s="248"/>
      <c r="L791" s="173" t="str">
        <f>IFERROR(IF($X791=$L$7,"þ","¨"),"¨")</f>
        <v>¨</v>
      </c>
      <c r="M791" s="248" t="str">
        <f>IFERROR(IF(OR($X791=$L$7,$X791=$K$5,$X791=$O$5,$X791=$T$5),IF(ISBLANK(
VLOOKUP($X784&amp;"-"&amp;TEXT($A791,"mmm-aaaa"),Informes!$A:$P,COLUMN(Informes!J$1),FALSE)), "",
VLOOKUP($X784&amp;"-"&amp;TEXT($A791,"mmm-aaaa"),Informes!$A:$P,COLUMN(Informes!J$1),FALSE)), ""), "")</f>
        <v/>
      </c>
      <c r="N791" s="248"/>
      <c r="O791" s="248"/>
      <c r="P791" s="248"/>
      <c r="Q791" s="248"/>
      <c r="R791" s="284" t="str">
        <f t="shared" ref="R791:R802" si="152">IF(W791=0, "", W791)</f>
        <v/>
      </c>
      <c r="S791" s="284"/>
      <c r="T791" s="284"/>
      <c r="U791" s="284"/>
      <c r="V791" s="285"/>
      <c r="W791" s="4" t="str">
        <f>IFERROR(VLOOKUP($X784&amp;"-"&amp;TEXT($A791,"mmm-aaaa"),Informes!$A:$P,COLUMN(Informes!K$1),FALSE), "")</f>
        <v/>
      </c>
      <c r="X791" s="34" t="str">
        <f>IFERROR(VLOOKUP($X784&amp;"-"&amp;TEXT($A791,"mmm-aaaa"),Informes!$A:$P,COLUMN(Informes!C$1),FALSE), "")</f>
        <v/>
      </c>
    </row>
    <row r="792" spans="1:24" ht="16.5" customHeight="1" x14ac:dyDescent="0.2">
      <c r="A792" s="34">
        <f>EDATE(A791,1)</f>
        <v>45200</v>
      </c>
      <c r="B792" s="243" t="str">
        <f t="shared" ref="B792:B802" si="153">PROPER(TEXT(A792, "mmmm"))</f>
        <v>Octubre</v>
      </c>
      <c r="C792" s="244"/>
      <c r="D792" s="244" t="str">
        <f t="shared" ref="D792:D802" si="154">PROPER(TEXT(C792, "mmmm"))</f>
        <v>Enero</v>
      </c>
      <c r="E792" s="244"/>
      <c r="F792" s="281" t="str">
        <f>IFERROR(IF(VLOOKUP($X784&amp;"-"&amp;TEXT($A792,"mmm-aaaa"),Informes!$A:$P,COLUMN(Informes!H$1),FALSE),"þ","¨"),"¨")</f>
        <v>¨</v>
      </c>
      <c r="G792" s="281"/>
      <c r="H792" s="281"/>
      <c r="I792" s="248" t="str">
        <f>IFERROR(IF(ISBLANK(
VLOOKUP($X784&amp;"-"&amp;TEXT($A792,"mmm-aaaa"),Informes!$A:$P,COLUMN(Informes!I$1),FALSE)), "",
VLOOKUP($X784&amp;"-"&amp;TEXT($A792,"mmm-aaaa"),Informes!$A:$P,COLUMN(Informes!I$1),FALSE)), "")</f>
        <v/>
      </c>
      <c r="J792" s="248"/>
      <c r="K792" s="248"/>
      <c r="L792" s="173" t="str">
        <f t="shared" ref="L792:L802" si="155">IFERROR(IF($X792=$L$7,"þ","¨"),"¨")</f>
        <v>¨</v>
      </c>
      <c r="M792" s="248" t="str">
        <f>IFERROR(IF(OR($X792=$L$7,$X792=$K$5,$X792=$O$5,$X792=$T$5),IF(ISBLANK(
VLOOKUP($X784&amp;"-"&amp;TEXT($A792,"mmm-aaaa"),Informes!$A:$P,COLUMN(Informes!J$1),FALSE)), "",
VLOOKUP($X784&amp;"-"&amp;TEXT($A792,"mmm-aaaa"),Informes!$A:$P,COLUMN(Informes!J$1),FALSE)), ""), "")</f>
        <v/>
      </c>
      <c r="N792" s="248"/>
      <c r="O792" s="248"/>
      <c r="P792" s="248"/>
      <c r="Q792" s="248"/>
      <c r="R792" s="284" t="str">
        <f t="shared" si="152"/>
        <v/>
      </c>
      <c r="S792" s="284"/>
      <c r="T792" s="284"/>
      <c r="U792" s="284"/>
      <c r="V792" s="285"/>
      <c r="W792" s="4" t="str">
        <f>IFERROR(VLOOKUP($X784&amp;"-"&amp;TEXT($A792,"mmm-aaaa"),Informes!$A:$P,COLUMN(Informes!K$1),FALSE), "")</f>
        <v/>
      </c>
      <c r="X792" s="34" t="str">
        <f>IFERROR(VLOOKUP($X784&amp;"-"&amp;TEXT($A792,"mmm-aaaa"),Informes!$A:$P,COLUMN(Informes!C$1),FALSE), "")</f>
        <v/>
      </c>
    </row>
    <row r="793" spans="1:24" ht="16.5" customHeight="1" x14ac:dyDescent="0.2">
      <c r="A793" s="34">
        <f t="shared" ref="A793:A802" si="156">EDATE(A792,1)</f>
        <v>45231</v>
      </c>
      <c r="B793" s="243" t="str">
        <f t="shared" si="153"/>
        <v>Noviembre</v>
      </c>
      <c r="C793" s="244"/>
      <c r="D793" s="244" t="str">
        <f t="shared" si="154"/>
        <v>Enero</v>
      </c>
      <c r="E793" s="244"/>
      <c r="F793" s="281" t="str">
        <f>IFERROR(IF(VLOOKUP($X784&amp;"-"&amp;TEXT($A793,"mmm-aaaa"),Informes!$A:$P,COLUMN(Informes!H$1),FALSE),"þ","¨"),"¨")</f>
        <v>¨</v>
      </c>
      <c r="G793" s="281"/>
      <c r="H793" s="281"/>
      <c r="I793" s="248" t="str">
        <f>IFERROR(IF(ISBLANK(
VLOOKUP($X784&amp;"-"&amp;TEXT($A793,"mmm-aaaa"),Informes!$A:$P,COLUMN(Informes!I$1),FALSE)), "",
VLOOKUP($X784&amp;"-"&amp;TEXT($A793,"mmm-aaaa"),Informes!$A:$P,COLUMN(Informes!I$1),FALSE)), "")</f>
        <v/>
      </c>
      <c r="J793" s="248"/>
      <c r="K793" s="248"/>
      <c r="L793" s="173" t="str">
        <f t="shared" si="155"/>
        <v>¨</v>
      </c>
      <c r="M793" s="248" t="str">
        <f>IFERROR(IF(OR($X793=$L$7,$X793=$K$5,$X793=$O$5,$X793=$T$5),IF(ISBLANK(
VLOOKUP($X784&amp;"-"&amp;TEXT($A793,"mmm-aaaa"),Informes!$A:$P,COLUMN(Informes!J$1),FALSE)), "",
VLOOKUP($X784&amp;"-"&amp;TEXT($A793,"mmm-aaaa"),Informes!$A:$P,COLUMN(Informes!J$1),FALSE)), ""), "")</f>
        <v/>
      </c>
      <c r="N793" s="248"/>
      <c r="O793" s="248"/>
      <c r="P793" s="248"/>
      <c r="Q793" s="248"/>
      <c r="R793" s="284" t="str">
        <f t="shared" si="152"/>
        <v/>
      </c>
      <c r="S793" s="284"/>
      <c r="T793" s="284"/>
      <c r="U793" s="284"/>
      <c r="V793" s="285"/>
      <c r="W793" s="4" t="str">
        <f>IFERROR(VLOOKUP($X784&amp;"-"&amp;TEXT($A793,"mmm-aaaa"),Informes!$A:$P,COLUMN(Informes!K$1),FALSE), "")</f>
        <v/>
      </c>
      <c r="X793" s="34" t="str">
        <f>IFERROR(VLOOKUP($X784&amp;"-"&amp;TEXT($A793,"mmm-aaaa"),Informes!$A:$P,COLUMN(Informes!C$1),FALSE), "")</f>
        <v/>
      </c>
    </row>
    <row r="794" spans="1:24" ht="16.5" customHeight="1" x14ac:dyDescent="0.2">
      <c r="A794" s="34">
        <f t="shared" si="156"/>
        <v>45261</v>
      </c>
      <c r="B794" s="243" t="str">
        <f t="shared" si="153"/>
        <v>Diciembre</v>
      </c>
      <c r="C794" s="244"/>
      <c r="D794" s="244" t="str">
        <f t="shared" si="154"/>
        <v>Enero</v>
      </c>
      <c r="E794" s="244"/>
      <c r="F794" s="281" t="str">
        <f>IFERROR(IF(VLOOKUP($X784&amp;"-"&amp;TEXT($A794,"mmm-aaaa"),Informes!$A:$P,COLUMN(Informes!H$1),FALSE),"þ","¨"),"¨")</f>
        <v>¨</v>
      </c>
      <c r="G794" s="281"/>
      <c r="H794" s="281"/>
      <c r="I794" s="248" t="str">
        <f>IFERROR(IF(ISBLANK(
VLOOKUP($X784&amp;"-"&amp;TEXT($A794,"mmm-aaaa"),Informes!$A:$P,COLUMN(Informes!I$1),FALSE)), "",
VLOOKUP($X784&amp;"-"&amp;TEXT($A794,"mmm-aaaa"),Informes!$A:$P,COLUMN(Informes!I$1),FALSE)), "")</f>
        <v/>
      </c>
      <c r="J794" s="248"/>
      <c r="K794" s="248"/>
      <c r="L794" s="173" t="str">
        <f t="shared" si="155"/>
        <v>¨</v>
      </c>
      <c r="M794" s="248" t="str">
        <f>IFERROR(IF(OR($X794=$L$7,$X794=$K$5,$X794=$O$5,$X794=$T$5),IF(ISBLANK(
VLOOKUP($X784&amp;"-"&amp;TEXT($A794,"mmm-aaaa"),Informes!$A:$P,COLUMN(Informes!J$1),FALSE)), "",
VLOOKUP($X784&amp;"-"&amp;TEXT($A794,"mmm-aaaa"),Informes!$A:$P,COLUMN(Informes!J$1),FALSE)), ""), "")</f>
        <v/>
      </c>
      <c r="N794" s="248"/>
      <c r="O794" s="248"/>
      <c r="P794" s="248"/>
      <c r="Q794" s="248"/>
      <c r="R794" s="284" t="str">
        <f t="shared" si="152"/>
        <v/>
      </c>
      <c r="S794" s="284"/>
      <c r="T794" s="284"/>
      <c r="U794" s="284"/>
      <c r="V794" s="285"/>
      <c r="W794" s="4" t="str">
        <f>IFERROR(VLOOKUP($X784&amp;"-"&amp;TEXT($A794,"mmm-aaaa"),Informes!$A:$P,COLUMN(Informes!K$1),FALSE), "")</f>
        <v/>
      </c>
      <c r="X794" s="34" t="str">
        <f>IFERROR(VLOOKUP($X784&amp;"-"&amp;TEXT($A794,"mmm-aaaa"),Informes!$A:$P,COLUMN(Informes!C$1),FALSE), "")</f>
        <v/>
      </c>
    </row>
    <row r="795" spans="1:24" ht="16.5" customHeight="1" x14ac:dyDescent="0.2">
      <c r="A795" s="34">
        <f t="shared" si="156"/>
        <v>45292</v>
      </c>
      <c r="B795" s="243" t="str">
        <f t="shared" si="153"/>
        <v>Enero</v>
      </c>
      <c r="C795" s="244"/>
      <c r="D795" s="244" t="str">
        <f t="shared" si="154"/>
        <v>Enero</v>
      </c>
      <c r="E795" s="244"/>
      <c r="F795" s="281" t="str">
        <f>IFERROR(IF(VLOOKUP($X784&amp;"-"&amp;TEXT($A795,"mmm-aaaa"),Informes!$A:$P,COLUMN(Informes!H$1),FALSE),"þ","¨"),"¨")</f>
        <v>¨</v>
      </c>
      <c r="G795" s="281"/>
      <c r="H795" s="281"/>
      <c r="I795" s="248" t="str">
        <f>IFERROR(IF(ISBLANK(
VLOOKUP($X784&amp;"-"&amp;TEXT($A795,"mmm-aaaa"),Informes!$A:$P,COLUMN(Informes!I$1),FALSE)), "",
VLOOKUP($X784&amp;"-"&amp;TEXT($A795,"mmm-aaaa"),Informes!$A:$P,COLUMN(Informes!I$1),FALSE)), "")</f>
        <v/>
      </c>
      <c r="J795" s="248"/>
      <c r="K795" s="248"/>
      <c r="L795" s="173" t="str">
        <f t="shared" si="155"/>
        <v>¨</v>
      </c>
      <c r="M795" s="248" t="str">
        <f>IFERROR(IF(OR($X795=$L$7,$X795=$K$5,$X795=$O$5,$X795=$T$5),IF(ISBLANK(
VLOOKUP($X784&amp;"-"&amp;TEXT($A795,"mmm-aaaa"),Informes!$A:$P,COLUMN(Informes!J$1),FALSE)), "",
VLOOKUP($X784&amp;"-"&amp;TEXT($A795,"mmm-aaaa"),Informes!$A:$P,COLUMN(Informes!J$1),FALSE)), ""), "")</f>
        <v/>
      </c>
      <c r="N795" s="248"/>
      <c r="O795" s="248"/>
      <c r="P795" s="248"/>
      <c r="Q795" s="248"/>
      <c r="R795" s="284" t="str">
        <f t="shared" si="152"/>
        <v/>
      </c>
      <c r="S795" s="284"/>
      <c r="T795" s="284"/>
      <c r="U795" s="284"/>
      <c r="V795" s="285"/>
      <c r="W795" s="4" t="str">
        <f>IFERROR(VLOOKUP($X784&amp;"-"&amp;TEXT($A795,"mmm-aaaa"),Informes!$A:$P,COLUMN(Informes!K$1),FALSE), "")</f>
        <v/>
      </c>
      <c r="X795" s="34" t="str">
        <f>IFERROR(VLOOKUP($X784&amp;"-"&amp;TEXT($A795,"mmm-aaaa"),Informes!$A:$P,COLUMN(Informes!C$1),FALSE), "")</f>
        <v/>
      </c>
    </row>
    <row r="796" spans="1:24" ht="16.5" customHeight="1" x14ac:dyDescent="0.2">
      <c r="A796" s="34">
        <f t="shared" si="156"/>
        <v>45323</v>
      </c>
      <c r="B796" s="243" t="str">
        <f t="shared" si="153"/>
        <v>Febrero</v>
      </c>
      <c r="C796" s="244"/>
      <c r="D796" s="244" t="str">
        <f t="shared" si="154"/>
        <v>Enero</v>
      </c>
      <c r="E796" s="244"/>
      <c r="F796" s="281" t="str">
        <f>IFERROR(IF(VLOOKUP($X784&amp;"-"&amp;TEXT($A796,"mmm-aaaa"),Informes!$A:$P,COLUMN(Informes!H$1),FALSE),"þ","¨"),"¨")</f>
        <v>¨</v>
      </c>
      <c r="G796" s="281"/>
      <c r="H796" s="281"/>
      <c r="I796" s="248" t="str">
        <f>IFERROR(IF(ISBLANK(
VLOOKUP($X784&amp;"-"&amp;TEXT($A796,"mmm-aaaa"),Informes!$A:$P,COLUMN(Informes!I$1),FALSE)), "",
VLOOKUP($X784&amp;"-"&amp;TEXT($A796,"mmm-aaaa"),Informes!$A:$P,COLUMN(Informes!I$1),FALSE)), "")</f>
        <v/>
      </c>
      <c r="J796" s="248"/>
      <c r="K796" s="248"/>
      <c r="L796" s="173" t="str">
        <f t="shared" si="155"/>
        <v>¨</v>
      </c>
      <c r="M796" s="248" t="str">
        <f>IFERROR(IF(OR($X796=$L$7,$X796=$K$5,$X796=$O$5,$X796=$T$5),IF(ISBLANK(
VLOOKUP($X784&amp;"-"&amp;TEXT($A796,"mmm-aaaa"),Informes!$A:$P,COLUMN(Informes!J$1),FALSE)), "",
VLOOKUP($X784&amp;"-"&amp;TEXT($A796,"mmm-aaaa"),Informes!$A:$P,COLUMN(Informes!J$1),FALSE)), ""), "")</f>
        <v/>
      </c>
      <c r="N796" s="248"/>
      <c r="O796" s="248"/>
      <c r="P796" s="248"/>
      <c r="Q796" s="248"/>
      <c r="R796" s="284" t="str">
        <f t="shared" si="152"/>
        <v/>
      </c>
      <c r="S796" s="284"/>
      <c r="T796" s="284"/>
      <c r="U796" s="284"/>
      <c r="V796" s="285"/>
      <c r="W796" s="4" t="str">
        <f>IFERROR(VLOOKUP($X784&amp;"-"&amp;TEXT($A796,"mmm-aaaa"),Informes!$A:$P,COLUMN(Informes!K$1),FALSE), "")</f>
        <v/>
      </c>
      <c r="X796" s="34" t="str">
        <f>IFERROR(VLOOKUP($X784&amp;"-"&amp;TEXT($A796,"mmm-aaaa"),Informes!$A:$P,COLUMN(Informes!C$1),FALSE), "")</f>
        <v/>
      </c>
    </row>
    <row r="797" spans="1:24" ht="16.5" customHeight="1" x14ac:dyDescent="0.2">
      <c r="A797" s="34">
        <f t="shared" si="156"/>
        <v>45352</v>
      </c>
      <c r="B797" s="243" t="str">
        <f t="shared" si="153"/>
        <v>Marzo</v>
      </c>
      <c r="C797" s="244"/>
      <c r="D797" s="244" t="str">
        <f t="shared" si="154"/>
        <v>Enero</v>
      </c>
      <c r="E797" s="244"/>
      <c r="F797" s="281" t="str">
        <f>IFERROR(IF(VLOOKUP($X784&amp;"-"&amp;TEXT($A797,"mmm-aaaa"),Informes!$A:$P,COLUMN(Informes!H$1),FALSE),"þ","¨"),"¨")</f>
        <v>¨</v>
      </c>
      <c r="G797" s="281"/>
      <c r="H797" s="281"/>
      <c r="I797" s="248" t="str">
        <f>IFERROR(IF(ISBLANK(
VLOOKUP($X784&amp;"-"&amp;TEXT($A797,"mmm-aaaa"),Informes!$A:$P,COLUMN(Informes!I$1),FALSE)), "",
VLOOKUP($X784&amp;"-"&amp;TEXT($A797,"mmm-aaaa"),Informes!$A:$P,COLUMN(Informes!I$1),FALSE)), "")</f>
        <v/>
      </c>
      <c r="J797" s="248"/>
      <c r="K797" s="248"/>
      <c r="L797" s="173" t="str">
        <f t="shared" si="155"/>
        <v>¨</v>
      </c>
      <c r="M797" s="248" t="str">
        <f>IFERROR(IF(OR($X797=$L$7,$X797=$K$5,$X797=$O$5,$X797=$T$5),IF(ISBLANK(
VLOOKUP($X784&amp;"-"&amp;TEXT($A797,"mmm-aaaa"),Informes!$A:$P,COLUMN(Informes!J$1),FALSE)), "",
VLOOKUP($X784&amp;"-"&amp;TEXT($A797,"mmm-aaaa"),Informes!$A:$P,COLUMN(Informes!J$1),FALSE)), ""), "")</f>
        <v/>
      </c>
      <c r="N797" s="248"/>
      <c r="O797" s="248"/>
      <c r="P797" s="248"/>
      <c r="Q797" s="248"/>
      <c r="R797" s="284" t="str">
        <f t="shared" si="152"/>
        <v/>
      </c>
      <c r="S797" s="284"/>
      <c r="T797" s="284"/>
      <c r="U797" s="284"/>
      <c r="V797" s="285"/>
      <c r="W797" s="4" t="str">
        <f>IFERROR(VLOOKUP($X784&amp;"-"&amp;TEXT($A797,"mmm-aaaa"),Informes!$A:$P,COLUMN(Informes!K$1),FALSE), "")</f>
        <v/>
      </c>
      <c r="X797" s="34" t="str">
        <f>IFERROR(VLOOKUP($X784&amp;"-"&amp;TEXT($A797,"mmm-aaaa"),Informes!$A:$P,COLUMN(Informes!C$1),FALSE), "")</f>
        <v/>
      </c>
    </row>
    <row r="798" spans="1:24" ht="16.5" customHeight="1" x14ac:dyDescent="0.2">
      <c r="A798" s="34">
        <f t="shared" si="156"/>
        <v>45383</v>
      </c>
      <c r="B798" s="243" t="str">
        <f t="shared" si="153"/>
        <v>Abril</v>
      </c>
      <c r="C798" s="244"/>
      <c r="D798" s="244" t="str">
        <f t="shared" si="154"/>
        <v>Enero</v>
      </c>
      <c r="E798" s="244"/>
      <c r="F798" s="281" t="str">
        <f>IFERROR(IF(VLOOKUP($X784&amp;"-"&amp;TEXT($A798,"mmm-aaaa"),Informes!$A:$P,COLUMN(Informes!H$1),FALSE),"þ","¨"),"¨")</f>
        <v>¨</v>
      </c>
      <c r="G798" s="281"/>
      <c r="H798" s="281"/>
      <c r="I798" s="248" t="str">
        <f>IFERROR(IF(ISBLANK(
VLOOKUP($X784&amp;"-"&amp;TEXT($A798,"mmm-aaaa"),Informes!$A:$P,COLUMN(Informes!I$1),FALSE)), "",
VLOOKUP($X784&amp;"-"&amp;TEXT($A798,"mmm-aaaa"),Informes!$A:$P,COLUMN(Informes!I$1),FALSE)), "")</f>
        <v/>
      </c>
      <c r="J798" s="248"/>
      <c r="K798" s="248"/>
      <c r="L798" s="173" t="str">
        <f t="shared" si="155"/>
        <v>¨</v>
      </c>
      <c r="M798" s="248" t="str">
        <f>IFERROR(IF(OR($X798=$L$7,$X798=$K$5,$X798=$O$5,$X798=$T$5),IF(ISBLANK(
VLOOKUP($X784&amp;"-"&amp;TEXT($A798,"mmm-aaaa"),Informes!$A:$P,COLUMN(Informes!J$1),FALSE)), "",
VLOOKUP($X784&amp;"-"&amp;TEXT($A798,"mmm-aaaa"),Informes!$A:$P,COLUMN(Informes!J$1),FALSE)), ""), "")</f>
        <v/>
      </c>
      <c r="N798" s="248"/>
      <c r="O798" s="248"/>
      <c r="P798" s="248"/>
      <c r="Q798" s="248"/>
      <c r="R798" s="284" t="str">
        <f t="shared" si="152"/>
        <v/>
      </c>
      <c r="S798" s="284"/>
      <c r="T798" s="284"/>
      <c r="U798" s="284"/>
      <c r="V798" s="285"/>
      <c r="W798" s="4" t="str">
        <f>IFERROR(VLOOKUP($X784&amp;"-"&amp;TEXT($A798,"mmm-aaaa"),Informes!$A:$P,COLUMN(Informes!K$1),FALSE), "")</f>
        <v/>
      </c>
      <c r="X798" s="34" t="str">
        <f>IFERROR(VLOOKUP($X784&amp;"-"&amp;TEXT($A798,"mmm-aaaa"),Informes!$A:$P,COLUMN(Informes!C$1),FALSE), "")</f>
        <v/>
      </c>
    </row>
    <row r="799" spans="1:24" ht="16.5" customHeight="1" x14ac:dyDescent="0.2">
      <c r="A799" s="34">
        <f t="shared" si="156"/>
        <v>45413</v>
      </c>
      <c r="B799" s="243" t="str">
        <f t="shared" si="153"/>
        <v>Mayo</v>
      </c>
      <c r="C799" s="244"/>
      <c r="D799" s="244" t="str">
        <f t="shared" si="154"/>
        <v>Enero</v>
      </c>
      <c r="E799" s="244"/>
      <c r="F799" s="281" t="str">
        <f>IFERROR(IF(VLOOKUP($X784&amp;"-"&amp;TEXT($A799,"mmm-aaaa"),Informes!$A:$P,COLUMN(Informes!H$1),FALSE),"þ","¨"),"¨")</f>
        <v>¨</v>
      </c>
      <c r="G799" s="281"/>
      <c r="H799" s="281"/>
      <c r="I799" s="248" t="str">
        <f>IFERROR(IF(ISBLANK(
VLOOKUP($X784&amp;"-"&amp;TEXT($A799,"mmm-aaaa"),Informes!$A:$P,COLUMN(Informes!I$1),FALSE)), "",
VLOOKUP($X784&amp;"-"&amp;TEXT($A799,"mmm-aaaa"),Informes!$A:$P,COLUMN(Informes!I$1),FALSE)), "")</f>
        <v/>
      </c>
      <c r="J799" s="248"/>
      <c r="K799" s="248"/>
      <c r="L799" s="173" t="str">
        <f t="shared" si="155"/>
        <v>¨</v>
      </c>
      <c r="M799" s="248" t="str">
        <f>IFERROR(IF(OR($X799=$L$7,$X799=$K$5,$X799=$O$5,$X799=$T$5),IF(ISBLANK(
VLOOKUP($X784&amp;"-"&amp;TEXT($A799,"mmm-aaaa"),Informes!$A:$P,COLUMN(Informes!J$1),FALSE)), "",
VLOOKUP($X784&amp;"-"&amp;TEXT($A799,"mmm-aaaa"),Informes!$A:$P,COLUMN(Informes!J$1),FALSE)), ""), "")</f>
        <v/>
      </c>
      <c r="N799" s="248"/>
      <c r="O799" s="248"/>
      <c r="P799" s="248"/>
      <c r="Q799" s="248"/>
      <c r="R799" s="284" t="str">
        <f t="shared" si="152"/>
        <v/>
      </c>
      <c r="S799" s="284"/>
      <c r="T799" s="284"/>
      <c r="U799" s="284"/>
      <c r="V799" s="285"/>
      <c r="W799" s="4" t="str">
        <f>IFERROR(VLOOKUP($X784&amp;"-"&amp;TEXT($A799,"mmm-aaaa"),Informes!$A:$P,COLUMN(Informes!K$1),FALSE), "")</f>
        <v/>
      </c>
      <c r="X799" s="34" t="str">
        <f>IFERROR(VLOOKUP($X784&amp;"-"&amp;TEXT($A799,"mmm-aaaa"),Informes!$A:$P,COLUMN(Informes!C$1),FALSE), "")</f>
        <v/>
      </c>
    </row>
    <row r="800" spans="1:24" ht="16.5" customHeight="1" x14ac:dyDescent="0.2">
      <c r="A800" s="34">
        <f t="shared" si="156"/>
        <v>45444</v>
      </c>
      <c r="B800" s="243" t="str">
        <f t="shared" si="153"/>
        <v>Junio</v>
      </c>
      <c r="C800" s="244"/>
      <c r="D800" s="244" t="str">
        <f t="shared" si="154"/>
        <v>Enero</v>
      </c>
      <c r="E800" s="244"/>
      <c r="F800" s="281" t="str">
        <f>IFERROR(IF(VLOOKUP($X784&amp;"-"&amp;TEXT($A800,"mmm-aaaa"),Informes!$A:$P,COLUMN(Informes!H$1),FALSE),"þ","¨"),"¨")</f>
        <v>¨</v>
      </c>
      <c r="G800" s="281"/>
      <c r="H800" s="281"/>
      <c r="I800" s="248" t="str">
        <f>IFERROR(IF(ISBLANK(
VLOOKUP($X784&amp;"-"&amp;TEXT($A800,"mmm-aaaa"),Informes!$A:$P,COLUMN(Informes!I$1),FALSE)), "",
VLOOKUP($X784&amp;"-"&amp;TEXT($A800,"mmm-aaaa"),Informes!$A:$P,COLUMN(Informes!I$1),FALSE)), "")</f>
        <v/>
      </c>
      <c r="J800" s="248"/>
      <c r="K800" s="248"/>
      <c r="L800" s="173" t="str">
        <f t="shared" si="155"/>
        <v>¨</v>
      </c>
      <c r="M800" s="248" t="str">
        <f>IFERROR(IF(OR($X800=$L$7,$X800=$K$5,$X800=$O$5,$X800=$T$5),IF(ISBLANK(
VLOOKUP($X784&amp;"-"&amp;TEXT($A800,"mmm-aaaa"),Informes!$A:$P,COLUMN(Informes!J$1),FALSE)), "",
VLOOKUP($X784&amp;"-"&amp;TEXT($A800,"mmm-aaaa"),Informes!$A:$P,COLUMN(Informes!J$1),FALSE)), ""), "")</f>
        <v/>
      </c>
      <c r="N800" s="248"/>
      <c r="O800" s="248"/>
      <c r="P800" s="248"/>
      <c r="Q800" s="248"/>
      <c r="R800" s="284" t="str">
        <f t="shared" si="152"/>
        <v/>
      </c>
      <c r="S800" s="284"/>
      <c r="T800" s="284"/>
      <c r="U800" s="284"/>
      <c r="V800" s="285"/>
      <c r="W800" s="4" t="str">
        <f>IFERROR(VLOOKUP($X784&amp;"-"&amp;TEXT($A800,"mmm-aaaa"),Informes!$A:$P,COLUMN(Informes!K$1),FALSE), "")</f>
        <v/>
      </c>
      <c r="X800" s="34" t="str">
        <f>IFERROR(VLOOKUP($X784&amp;"-"&amp;TEXT($A800,"mmm-aaaa"),Informes!$A:$P,COLUMN(Informes!C$1),FALSE), "")</f>
        <v/>
      </c>
    </row>
    <row r="801" spans="1:24" ht="16.5" customHeight="1" x14ac:dyDescent="0.2">
      <c r="A801" s="34">
        <f t="shared" si="156"/>
        <v>45474</v>
      </c>
      <c r="B801" s="243" t="str">
        <f t="shared" si="153"/>
        <v>Julio</v>
      </c>
      <c r="C801" s="244"/>
      <c r="D801" s="244" t="str">
        <f t="shared" si="154"/>
        <v>Enero</v>
      </c>
      <c r="E801" s="244"/>
      <c r="F801" s="281" t="str">
        <f>IFERROR(IF(VLOOKUP($X784&amp;"-"&amp;TEXT($A801,"mmm-aaaa"),Informes!$A:$P,COLUMN(Informes!H$1),FALSE),"þ","¨"),"¨")</f>
        <v>¨</v>
      </c>
      <c r="G801" s="281"/>
      <c r="H801" s="281"/>
      <c r="I801" s="248" t="str">
        <f>IFERROR(IF(ISBLANK(
VLOOKUP($X784&amp;"-"&amp;TEXT($A801,"mmm-aaaa"),Informes!$A:$P,COLUMN(Informes!I$1),FALSE)), "",
VLOOKUP($X784&amp;"-"&amp;TEXT($A801,"mmm-aaaa"),Informes!$A:$P,COLUMN(Informes!I$1),FALSE)), "")</f>
        <v/>
      </c>
      <c r="J801" s="248"/>
      <c r="K801" s="248"/>
      <c r="L801" s="173" t="str">
        <f t="shared" si="155"/>
        <v>¨</v>
      </c>
      <c r="M801" s="248" t="str">
        <f>IFERROR(IF(OR($X801=$L$7,$X801=$K$5,$X801=$O$5,$X801=$T$5),IF(ISBLANK(
VLOOKUP($X784&amp;"-"&amp;TEXT($A801,"mmm-aaaa"),Informes!$A:$P,COLUMN(Informes!J$1),FALSE)), "",
VLOOKUP($X784&amp;"-"&amp;TEXT($A801,"mmm-aaaa"),Informes!$A:$P,COLUMN(Informes!J$1),FALSE)), ""), "")</f>
        <v/>
      </c>
      <c r="N801" s="248"/>
      <c r="O801" s="248"/>
      <c r="P801" s="248"/>
      <c r="Q801" s="248"/>
      <c r="R801" s="284" t="str">
        <f t="shared" si="152"/>
        <v/>
      </c>
      <c r="S801" s="284"/>
      <c r="T801" s="284"/>
      <c r="U801" s="284"/>
      <c r="V801" s="285"/>
      <c r="W801" s="4" t="str">
        <f>IFERROR(VLOOKUP($X784&amp;"-"&amp;TEXT($A801,"mmm-aaaa"),Informes!$A:$P,COLUMN(Informes!K$1),FALSE), "")</f>
        <v/>
      </c>
      <c r="X801" s="34" t="str">
        <f>IFERROR(VLOOKUP($X784&amp;"-"&amp;TEXT($A801,"mmm-aaaa"),Informes!$A:$P,COLUMN(Informes!C$1),FALSE), "")</f>
        <v/>
      </c>
    </row>
    <row r="802" spans="1:24" ht="16.5" customHeight="1" thickBot="1" x14ac:dyDescent="0.25">
      <c r="A802" s="34">
        <f t="shared" si="156"/>
        <v>45505</v>
      </c>
      <c r="B802" s="264" t="str">
        <f t="shared" si="153"/>
        <v>Agosto</v>
      </c>
      <c r="C802" s="265"/>
      <c r="D802" s="265" t="str">
        <f t="shared" si="154"/>
        <v>Enero</v>
      </c>
      <c r="E802" s="265"/>
      <c r="F802" s="280" t="str">
        <f>IFERROR(IF(VLOOKUP($X784&amp;"-"&amp;TEXT($A802,"mmm-aaaa"),Informes!$A:$P,COLUMN(Informes!H$1),FALSE),"þ","¨"),"¨")</f>
        <v>¨</v>
      </c>
      <c r="G802" s="280"/>
      <c r="H802" s="280"/>
      <c r="I802" s="269" t="str">
        <f>IFERROR(IF(ISBLANK(
VLOOKUP($X784&amp;"-"&amp;TEXT($A802,"mmm-aaaa"),Informes!$A:$P,COLUMN(Informes!I$1),FALSE)), "",
VLOOKUP($X784&amp;"-"&amp;TEXT($A802,"mmm-aaaa"),Informes!$A:$P,COLUMN(Informes!I$1),FALSE)), "")</f>
        <v/>
      </c>
      <c r="J802" s="269"/>
      <c r="K802" s="269"/>
      <c r="L802" s="172" t="str">
        <f t="shared" si="155"/>
        <v>¨</v>
      </c>
      <c r="M802" s="269" t="str">
        <f>IFERROR(IF(OR($X802=$L$7,$X802=$K$5,$X802=$O$5,$X802=$T$5),IF(ISBLANK(
VLOOKUP($X784&amp;"-"&amp;TEXT($A802,"mmm-aaaa"),Informes!$A:$P,COLUMN(Informes!J$1),FALSE)), "",
VLOOKUP($X784&amp;"-"&amp;TEXT($A802,"mmm-aaaa"),Informes!$A:$P,COLUMN(Informes!J$1),FALSE)), ""), "")</f>
        <v/>
      </c>
      <c r="N802" s="269"/>
      <c r="O802" s="269"/>
      <c r="P802" s="269"/>
      <c r="Q802" s="269"/>
      <c r="R802" s="282" t="str">
        <f t="shared" si="152"/>
        <v/>
      </c>
      <c r="S802" s="282"/>
      <c r="T802" s="282"/>
      <c r="U802" s="282"/>
      <c r="V802" s="283"/>
      <c r="W802" s="4" t="str">
        <f>IFERROR(VLOOKUP($X784&amp;"-"&amp;TEXT($A802,"mmm-aaaa"),Informes!$A:$P,COLUMN(Informes!K$1),FALSE), "")</f>
        <v/>
      </c>
      <c r="X802" s="34" t="str">
        <f>IFERROR(VLOOKUP($X784&amp;"-"&amp;TEXT($A802,"mmm-aaaa"),Informes!$A:$P,COLUMN(Informes!C$1),FALSE), "")</f>
        <v/>
      </c>
    </row>
    <row r="803" spans="1:24" ht="16.5" customHeight="1" thickBot="1" x14ac:dyDescent="0.3">
      <c r="D803" s="124"/>
      <c r="E803" s="124"/>
      <c r="F803" s="129"/>
      <c r="G803" s="124" t="str">
        <f>IF(SUM(F791:F802)=0,"",SUM(F791:F802))</f>
        <v/>
      </c>
      <c r="H803" s="124"/>
      <c r="I803" s="124"/>
      <c r="J803" s="130"/>
      <c r="K803" s="124"/>
      <c r="L803" s="131" t="s">
        <v>107</v>
      </c>
      <c r="M803" s="272" t="str">
        <f>IF(SUM(M791:M802)=0,"",SUM(M791:M802))</f>
        <v/>
      </c>
      <c r="N803" s="273"/>
      <c r="O803" s="273"/>
      <c r="P803" s="273"/>
      <c r="Q803" s="274"/>
      <c r="R803" s="275"/>
      <c r="S803" s="276"/>
      <c r="T803" s="276"/>
      <c r="U803" s="276"/>
      <c r="V803" s="277"/>
      <c r="W803" s="4"/>
      <c r="X803" s="4"/>
    </row>
    <row r="804" spans="1:24" ht="16.5" customHeight="1" x14ac:dyDescent="0.2">
      <c r="W804" s="4"/>
      <c r="X804" s="4"/>
    </row>
    <row r="805" spans="1:24" ht="279.75" customHeight="1" x14ac:dyDescent="0.15">
      <c r="B805" s="11"/>
      <c r="C805" s="132" t="s">
        <v>136</v>
      </c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</row>
    <row r="806" spans="1:24" ht="24" customHeight="1" x14ac:dyDescent="0.2">
      <c r="A806" s="35"/>
      <c r="B806" s="256" t="s">
        <v>127</v>
      </c>
      <c r="C806" s="256"/>
      <c r="D806" s="256"/>
      <c r="E806" s="256"/>
      <c r="F806" s="256"/>
      <c r="G806" s="256"/>
      <c r="H806" s="256"/>
      <c r="I806" s="256"/>
      <c r="J806" s="256"/>
      <c r="K806" s="256"/>
      <c r="L806" s="256"/>
      <c r="M806" s="256"/>
      <c r="N806" s="256"/>
      <c r="O806" s="256"/>
      <c r="P806" s="256"/>
      <c r="Q806" s="256"/>
      <c r="R806" s="256"/>
      <c r="S806" s="256"/>
      <c r="T806" s="256"/>
      <c r="U806" s="256"/>
      <c r="V806" s="256"/>
      <c r="X806" s="2"/>
    </row>
    <row r="807" spans="1:24" ht="15" customHeight="1" x14ac:dyDescent="0.2">
      <c r="A807" s="35"/>
      <c r="B807" s="120" t="s">
        <v>128</v>
      </c>
      <c r="D807" s="123" t="e">
        <f>D784</f>
        <v>#REF!</v>
      </c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5"/>
      <c r="X807" s="154" t="e">
        <f>X784</f>
        <v>#REF!</v>
      </c>
    </row>
    <row r="808" spans="1:24" ht="17.25" x14ac:dyDescent="0.2">
      <c r="B808" s="120" t="s">
        <v>129</v>
      </c>
      <c r="D808" s="121"/>
      <c r="E808" s="121"/>
      <c r="F808" s="7"/>
      <c r="G808" s="7"/>
      <c r="H808" s="257" t="e">
        <f>H785</f>
        <v>#REF!</v>
      </c>
      <c r="I808" s="257"/>
      <c r="J808" s="257"/>
      <c r="K808" s="257"/>
      <c r="L808" s="257"/>
      <c r="M808" s="257"/>
      <c r="N808" s="257"/>
      <c r="O808" s="257"/>
      <c r="P808" s="127" t="e">
        <f>P785</f>
        <v>#REF!</v>
      </c>
      <c r="Q808" s="120" t="s">
        <v>75</v>
      </c>
      <c r="S808" s="12"/>
      <c r="T808" s="13"/>
      <c r="U808" s="127" t="e">
        <f>U785</f>
        <v>#REF!</v>
      </c>
      <c r="V808" s="120" t="s">
        <v>79</v>
      </c>
      <c r="W808" s="12"/>
      <c r="X808" s="6"/>
    </row>
    <row r="809" spans="1:24" ht="17.25" x14ac:dyDescent="0.2">
      <c r="B809" s="120" t="s">
        <v>130</v>
      </c>
      <c r="D809" s="122"/>
      <c r="E809" s="122"/>
      <c r="F809" s="7"/>
      <c r="G809" s="258" t="e">
        <f>G786</f>
        <v>#REF!</v>
      </c>
      <c r="H809" s="258"/>
      <c r="I809" s="258"/>
      <c r="J809" s="258"/>
      <c r="K809" s="258"/>
      <c r="L809" s="258"/>
      <c r="M809" s="258"/>
      <c r="N809" s="258"/>
      <c r="O809" s="258"/>
      <c r="P809" s="128" t="s">
        <v>137</v>
      </c>
      <c r="Q809" s="120" t="s">
        <v>131</v>
      </c>
      <c r="S809" s="12"/>
      <c r="T809" s="12"/>
      <c r="U809" s="128" t="s">
        <v>138</v>
      </c>
      <c r="V809" s="120" t="s">
        <v>61</v>
      </c>
      <c r="W809" s="12"/>
      <c r="X809" s="6"/>
    </row>
    <row r="810" spans="1:24" ht="28.5" customHeight="1" x14ac:dyDescent="0.2">
      <c r="B810" s="127" t="e">
        <f>B787</f>
        <v>#REF!</v>
      </c>
      <c r="C810" s="125" t="s">
        <v>76</v>
      </c>
      <c r="D810" s="127" t="e">
        <f>D787</f>
        <v>#REF!</v>
      </c>
      <c r="E810" s="125" t="s">
        <v>81</v>
      </c>
      <c r="F810" s="7"/>
      <c r="G810" s="7"/>
      <c r="H810" s="5"/>
      <c r="I810" s="10"/>
      <c r="J810" s="127" t="e">
        <f>J787</f>
        <v>#REF!</v>
      </c>
      <c r="K810" s="125" t="s">
        <v>77</v>
      </c>
      <c r="L810" s="5"/>
      <c r="M810" s="5"/>
      <c r="N810" s="127" t="e">
        <f>N787</f>
        <v>#REF!</v>
      </c>
      <c r="O810" s="125" t="s">
        <v>132</v>
      </c>
      <c r="P810" s="126"/>
      <c r="Q810" s="126"/>
      <c r="R810" s="9"/>
      <c r="S810" s="127" t="e">
        <f>S787</f>
        <v>#REF!</v>
      </c>
      <c r="T810" s="259" t="s">
        <v>133</v>
      </c>
      <c r="U810" s="259"/>
      <c r="V810" s="259"/>
      <c r="W810" s="13"/>
      <c r="X810" s="6"/>
    </row>
    <row r="811" spans="1:24" ht="4.5" customHeight="1" thickBot="1" x14ac:dyDescent="0.25">
      <c r="B811" s="8"/>
      <c r="C811" s="7"/>
      <c r="D811" s="8"/>
      <c r="E811" s="7"/>
      <c r="F811" s="7"/>
      <c r="G811" s="7"/>
      <c r="H811" s="5"/>
      <c r="I811" s="10"/>
      <c r="J811" s="8"/>
      <c r="K811" s="5"/>
      <c r="L811" s="5"/>
      <c r="M811" s="5"/>
      <c r="N811" s="7"/>
      <c r="O811" s="5"/>
      <c r="P811" s="8"/>
      <c r="Q811" s="8"/>
      <c r="R811" s="9"/>
      <c r="S811" s="9"/>
      <c r="T811" s="7"/>
      <c r="U811" s="8"/>
      <c r="V811" s="9"/>
      <c r="W811" s="9"/>
      <c r="X811" s="6"/>
    </row>
    <row r="812" spans="1:24" ht="27" customHeight="1" x14ac:dyDescent="0.25">
      <c r="B812" s="260" t="s">
        <v>17</v>
      </c>
      <c r="C812" s="261"/>
      <c r="D812" s="261"/>
      <c r="E812" s="261"/>
      <c r="F812" s="262" t="s">
        <v>134</v>
      </c>
      <c r="G812" s="262"/>
      <c r="H812" s="262"/>
      <c r="I812" s="262" t="s">
        <v>12</v>
      </c>
      <c r="J812" s="262"/>
      <c r="K812" s="262"/>
      <c r="L812" s="262" t="s">
        <v>105</v>
      </c>
      <c r="M812" s="236" t="s">
        <v>135</v>
      </c>
      <c r="N812" s="236"/>
      <c r="O812" s="236"/>
      <c r="P812" s="236"/>
      <c r="Q812" s="236"/>
      <c r="R812" s="236" t="s">
        <v>101</v>
      </c>
      <c r="S812" s="236"/>
      <c r="T812" s="236"/>
      <c r="U812" s="236"/>
      <c r="V812" s="237"/>
      <c r="W812" s="14"/>
      <c r="X812" s="3"/>
    </row>
    <row r="813" spans="1:24" ht="27.75" customHeight="1" x14ac:dyDescent="0.2">
      <c r="B813" s="240">
        <f>EDATE(B790,12)</f>
        <v>45658</v>
      </c>
      <c r="C813" s="241"/>
      <c r="D813" s="241"/>
      <c r="E813" s="242"/>
      <c r="F813" s="263"/>
      <c r="G813" s="263"/>
      <c r="H813" s="263"/>
      <c r="I813" s="263"/>
      <c r="J813" s="263"/>
      <c r="K813" s="263"/>
      <c r="L813" s="263"/>
      <c r="M813" s="238"/>
      <c r="N813" s="238"/>
      <c r="O813" s="238"/>
      <c r="P813" s="238"/>
      <c r="Q813" s="238"/>
      <c r="R813" s="238"/>
      <c r="S813" s="238"/>
      <c r="T813" s="238"/>
      <c r="U813" s="238"/>
      <c r="V813" s="239"/>
      <c r="W813" s="14"/>
      <c r="X813" s="3"/>
    </row>
    <row r="814" spans="1:24" ht="16.5" customHeight="1" x14ac:dyDescent="0.2">
      <c r="A814" s="34">
        <f>EDATE(B813,-4)</f>
        <v>45536</v>
      </c>
      <c r="B814" s="243" t="str">
        <f>PROPER(TEXT(A814, "mmmm"))</f>
        <v>Septiembre</v>
      </c>
      <c r="C814" s="244"/>
      <c r="D814" s="244"/>
      <c r="E814" s="244"/>
      <c r="F814" s="281" t="str">
        <f>IFERROR(IF(VLOOKUP($X784&amp;"-"&amp;TEXT($A814,"mmm-aaaa"),Informes!$A:$P,COLUMN(Informes!H$1),FALSE),"þ","¨"),"¨")</f>
        <v>¨</v>
      </c>
      <c r="G814" s="281"/>
      <c r="H814" s="281"/>
      <c r="I814" s="248" t="str">
        <f>IFERROR(IF(ISBLANK(
VLOOKUP($X807&amp;"-"&amp;TEXT($A814,"mmm-aaaa"),Informes!$A:$P,COLUMN(Informes!I$1),FALSE)), "",
VLOOKUP($X807&amp;"-"&amp;TEXT($A814,"mmm-aaaa"),Informes!$A:$P,COLUMN(Informes!I$1),FALSE)), "")</f>
        <v/>
      </c>
      <c r="J814" s="248"/>
      <c r="K814" s="248"/>
      <c r="L814" s="173" t="str">
        <f>IFERROR(IF($X814=$L$7,"þ","¨"),"¨")</f>
        <v>¨</v>
      </c>
      <c r="M814" s="248" t="str">
        <f>IFERROR(IF(OR($X814=$L$7,$X814=$K$5,$X814=$O$5,$X814=$T$5),IF(ISBLANK(
VLOOKUP($X784&amp;"-"&amp;TEXT($A814,"mmm-aaaa"),Informes!$A:$P,COLUMN(Informes!J$1),FALSE)), "",
VLOOKUP($X784&amp;"-"&amp;TEXT($A814,"mmm-aaaa"),Informes!$A:$P,COLUMN(Informes!J$1),FALSE)), ""), "")</f>
        <v/>
      </c>
      <c r="N814" s="248"/>
      <c r="O814" s="248"/>
      <c r="P814" s="248"/>
      <c r="Q814" s="248"/>
      <c r="R814" s="284" t="str">
        <f t="shared" ref="R814:R825" si="157">IF(W814=0, "", W814)</f>
        <v/>
      </c>
      <c r="S814" s="284"/>
      <c r="T814" s="284"/>
      <c r="U814" s="284"/>
      <c r="V814" s="285"/>
      <c r="W814" s="4" t="str">
        <f>IFERROR(VLOOKUP($X807&amp;"-"&amp;TEXT($A814,"mmm-aaaa"),Informes!$A:$P,COLUMN(Informes!K$1),FALSE), "")</f>
        <v/>
      </c>
      <c r="X814" s="34" t="str">
        <f>IFERROR(VLOOKUP($X784&amp;"-"&amp;TEXT($A814,"mmm-aaaa"),Informes!$A:$P,COLUMN(Informes!C$1),FALSE), "")</f>
        <v/>
      </c>
    </row>
    <row r="815" spans="1:24" ht="16.5" customHeight="1" x14ac:dyDescent="0.2">
      <c r="A815" s="34">
        <f>EDATE(A814,1)</f>
        <v>45566</v>
      </c>
      <c r="B815" s="243" t="str">
        <f t="shared" ref="B815:B825" si="158">PROPER(TEXT(A815, "mmmm"))</f>
        <v>Octubre</v>
      </c>
      <c r="C815" s="244"/>
      <c r="D815" s="244"/>
      <c r="E815" s="244"/>
      <c r="F815" s="281" t="str">
        <f>IFERROR(IF(VLOOKUP($X784&amp;"-"&amp;TEXT($A815,"mmm-aaaa"),Informes!$A:$P,COLUMN(Informes!H$1),FALSE),"þ","¨"),"¨")</f>
        <v>¨</v>
      </c>
      <c r="G815" s="281"/>
      <c r="H815" s="281"/>
      <c r="I815" s="248" t="str">
        <f>IFERROR(IF(ISBLANK(
VLOOKUP($X807&amp;"-"&amp;TEXT($A815,"mmm-aaaa"),Informes!$A:$P,COLUMN(Informes!I$1),FALSE)), "",
VLOOKUP($X807&amp;"-"&amp;TEXT($A815,"mmm-aaaa"),Informes!$A:$P,COLUMN(Informes!I$1),FALSE)), "")</f>
        <v/>
      </c>
      <c r="J815" s="248"/>
      <c r="K815" s="248"/>
      <c r="L815" s="173" t="str">
        <f t="shared" ref="L815:L825" si="159">IFERROR(IF($X815=$L$7,"þ","¨"),"¨")</f>
        <v>¨</v>
      </c>
      <c r="M815" s="248" t="str">
        <f>IFERROR(IF(OR($X815=$L$7,$X815=$K$5,$X815=$O$5,$X815=$T$5),IF(ISBLANK(
VLOOKUP($X784&amp;"-"&amp;TEXT($A815,"mmm-aaaa"),Informes!$A:$P,COLUMN(Informes!J$1),FALSE)), "",
VLOOKUP($X784&amp;"-"&amp;TEXT($A815,"mmm-aaaa"),Informes!$A:$P,COLUMN(Informes!J$1),FALSE)), ""), "")</f>
        <v/>
      </c>
      <c r="N815" s="248"/>
      <c r="O815" s="248"/>
      <c r="P815" s="248"/>
      <c r="Q815" s="248"/>
      <c r="R815" s="284" t="str">
        <f t="shared" si="157"/>
        <v/>
      </c>
      <c r="S815" s="284"/>
      <c r="T815" s="284"/>
      <c r="U815" s="284"/>
      <c r="V815" s="285"/>
      <c r="W815" s="4" t="str">
        <f>IFERROR(VLOOKUP($X807&amp;"-"&amp;TEXT($A815,"mmm-aaaa"),Informes!$A:$P,COLUMN(Informes!K$1),FALSE), "")</f>
        <v/>
      </c>
      <c r="X815" s="34" t="str">
        <f>IFERROR(VLOOKUP($X784&amp;"-"&amp;TEXT($A815,"mmm-aaaa"),Informes!$A:$P,COLUMN(Informes!C$1),FALSE), "")</f>
        <v/>
      </c>
    </row>
    <row r="816" spans="1:24" ht="16.5" customHeight="1" x14ac:dyDescent="0.2">
      <c r="A816" s="34">
        <f t="shared" ref="A816:A825" si="160">EDATE(A815,1)</f>
        <v>45597</v>
      </c>
      <c r="B816" s="243" t="str">
        <f t="shared" si="158"/>
        <v>Noviembre</v>
      </c>
      <c r="C816" s="244"/>
      <c r="D816" s="244"/>
      <c r="E816" s="244"/>
      <c r="F816" s="281" t="str">
        <f>IFERROR(IF(VLOOKUP($X784&amp;"-"&amp;TEXT($A816,"mmm-aaaa"),Informes!$A:$P,COLUMN(Informes!H$1),FALSE),"þ","¨"),"¨")</f>
        <v>¨</v>
      </c>
      <c r="G816" s="281"/>
      <c r="H816" s="281"/>
      <c r="I816" s="248" t="str">
        <f>IFERROR(IF(ISBLANK(
VLOOKUP($X807&amp;"-"&amp;TEXT($A816,"mmm-aaaa"),Informes!$A:$P,COLUMN(Informes!I$1),FALSE)), "",
VLOOKUP($X807&amp;"-"&amp;TEXT($A816,"mmm-aaaa"),Informes!$A:$P,COLUMN(Informes!I$1),FALSE)), "")</f>
        <v/>
      </c>
      <c r="J816" s="248"/>
      <c r="K816" s="248"/>
      <c r="L816" s="173" t="str">
        <f t="shared" si="159"/>
        <v>¨</v>
      </c>
      <c r="M816" s="248" t="str">
        <f>IFERROR(IF(OR($X816=$L$7,$X816=$K$5,$X816=$O$5,$X816=$T$5),IF(ISBLANK(
VLOOKUP($X784&amp;"-"&amp;TEXT($A816,"mmm-aaaa"),Informes!$A:$P,COLUMN(Informes!J$1),FALSE)), "",
VLOOKUP($X784&amp;"-"&amp;TEXT($A816,"mmm-aaaa"),Informes!$A:$P,COLUMN(Informes!J$1),FALSE)), ""), "")</f>
        <v/>
      </c>
      <c r="N816" s="248"/>
      <c r="O816" s="248"/>
      <c r="P816" s="248"/>
      <c r="Q816" s="248"/>
      <c r="R816" s="284" t="str">
        <f t="shared" si="157"/>
        <v/>
      </c>
      <c r="S816" s="284"/>
      <c r="T816" s="284"/>
      <c r="U816" s="284"/>
      <c r="V816" s="285"/>
      <c r="W816" s="4" t="str">
        <f>IFERROR(VLOOKUP($X807&amp;"-"&amp;TEXT($A816,"mmm-aaaa"),Informes!$A:$P,COLUMN(Informes!K$1),FALSE), "")</f>
        <v/>
      </c>
      <c r="X816" s="34" t="str">
        <f>IFERROR(VLOOKUP($X784&amp;"-"&amp;TEXT($A816,"mmm-aaaa"),Informes!$A:$P,COLUMN(Informes!C$1),FALSE), "")</f>
        <v/>
      </c>
    </row>
    <row r="817" spans="1:24" ht="16.5" customHeight="1" x14ac:dyDescent="0.2">
      <c r="A817" s="34">
        <f t="shared" si="160"/>
        <v>45627</v>
      </c>
      <c r="B817" s="243" t="str">
        <f t="shared" si="158"/>
        <v>Diciembre</v>
      </c>
      <c r="C817" s="244"/>
      <c r="D817" s="244"/>
      <c r="E817" s="244"/>
      <c r="F817" s="281" t="str">
        <f>IFERROR(IF(VLOOKUP($X784&amp;"-"&amp;TEXT($A817,"mmm-aaaa"),Informes!$A:$P,COLUMN(Informes!H$1),FALSE),"þ","¨"),"¨")</f>
        <v>¨</v>
      </c>
      <c r="G817" s="281"/>
      <c r="H817" s="281"/>
      <c r="I817" s="248" t="str">
        <f>IFERROR(IF(ISBLANK(
VLOOKUP($X807&amp;"-"&amp;TEXT($A817,"mmm-aaaa"),Informes!$A:$P,COLUMN(Informes!I$1),FALSE)), "",
VLOOKUP($X807&amp;"-"&amp;TEXT($A817,"mmm-aaaa"),Informes!$A:$P,COLUMN(Informes!I$1),FALSE)), "")</f>
        <v/>
      </c>
      <c r="J817" s="248"/>
      <c r="K817" s="248"/>
      <c r="L817" s="173" t="str">
        <f t="shared" si="159"/>
        <v>¨</v>
      </c>
      <c r="M817" s="248" t="str">
        <f>IFERROR(IF(OR($X817=$L$7,$X817=$K$5,$X817=$O$5,$X817=$T$5),IF(ISBLANK(
VLOOKUP($X784&amp;"-"&amp;TEXT($A817,"mmm-aaaa"),Informes!$A:$P,COLUMN(Informes!J$1),FALSE)), "",
VLOOKUP($X784&amp;"-"&amp;TEXT($A817,"mmm-aaaa"),Informes!$A:$P,COLUMN(Informes!J$1),FALSE)), ""), "")</f>
        <v/>
      </c>
      <c r="N817" s="248"/>
      <c r="O817" s="248"/>
      <c r="P817" s="248"/>
      <c r="Q817" s="248"/>
      <c r="R817" s="284" t="str">
        <f t="shared" si="157"/>
        <v/>
      </c>
      <c r="S817" s="284"/>
      <c r="T817" s="284"/>
      <c r="U817" s="284"/>
      <c r="V817" s="285"/>
      <c r="W817" s="4" t="str">
        <f>IFERROR(VLOOKUP($X807&amp;"-"&amp;TEXT($A817,"mmm-aaaa"),Informes!$A:$P,COLUMN(Informes!K$1),FALSE), "")</f>
        <v/>
      </c>
      <c r="X817" s="34" t="str">
        <f>IFERROR(VLOOKUP($X784&amp;"-"&amp;TEXT($A817,"mmm-aaaa"),Informes!$A:$P,COLUMN(Informes!C$1),FALSE), "")</f>
        <v/>
      </c>
    </row>
    <row r="818" spans="1:24" ht="16.5" customHeight="1" x14ac:dyDescent="0.2">
      <c r="A818" s="34">
        <f t="shared" si="160"/>
        <v>45658</v>
      </c>
      <c r="B818" s="243" t="str">
        <f t="shared" si="158"/>
        <v>Enero</v>
      </c>
      <c r="C818" s="244"/>
      <c r="D818" s="244"/>
      <c r="E818" s="244"/>
      <c r="F818" s="281" t="str">
        <f>IFERROR(IF(VLOOKUP($X784&amp;"-"&amp;TEXT($A818,"mmm-aaaa"),Informes!$A:$P,COLUMN(Informes!H$1),FALSE),"þ","¨"),"¨")</f>
        <v>¨</v>
      </c>
      <c r="G818" s="281"/>
      <c r="H818" s="281"/>
      <c r="I818" s="248" t="str">
        <f>IFERROR(IF(ISBLANK(
VLOOKUP($X807&amp;"-"&amp;TEXT($A818,"mmm-aaaa"),Informes!$A:$P,COLUMN(Informes!I$1),FALSE)), "",
VLOOKUP($X807&amp;"-"&amp;TEXT($A818,"mmm-aaaa"),Informes!$A:$P,COLUMN(Informes!I$1),FALSE)), "")</f>
        <v/>
      </c>
      <c r="J818" s="248"/>
      <c r="K818" s="248"/>
      <c r="L818" s="173" t="str">
        <f t="shared" si="159"/>
        <v>¨</v>
      </c>
      <c r="M818" s="248" t="str">
        <f>IFERROR(IF(OR($X818=$L$7,$X818=$K$5,$X818=$O$5,$X818=$T$5),IF(ISBLANK(
VLOOKUP($X784&amp;"-"&amp;TEXT($A818,"mmm-aaaa"),Informes!$A:$P,COLUMN(Informes!J$1),FALSE)), "",
VLOOKUP($X784&amp;"-"&amp;TEXT($A818,"mmm-aaaa"),Informes!$A:$P,COLUMN(Informes!J$1),FALSE)), ""), "")</f>
        <v/>
      </c>
      <c r="N818" s="248"/>
      <c r="O818" s="248"/>
      <c r="P818" s="248"/>
      <c r="Q818" s="248"/>
      <c r="R818" s="284" t="str">
        <f t="shared" si="157"/>
        <v/>
      </c>
      <c r="S818" s="284"/>
      <c r="T818" s="284"/>
      <c r="U818" s="284"/>
      <c r="V818" s="285"/>
      <c r="W818" s="4" t="str">
        <f>IFERROR(VLOOKUP($X807&amp;"-"&amp;TEXT($A818,"mmm-aaaa"),Informes!$A:$P,COLUMN(Informes!K$1),FALSE), "")</f>
        <v/>
      </c>
      <c r="X818" s="34" t="str">
        <f>IFERROR(VLOOKUP($X784&amp;"-"&amp;TEXT($A818,"mmm-aaaa"),Informes!$A:$P,COLUMN(Informes!C$1),FALSE), "")</f>
        <v/>
      </c>
    </row>
    <row r="819" spans="1:24" ht="16.5" customHeight="1" x14ac:dyDescent="0.2">
      <c r="A819" s="34">
        <f t="shared" si="160"/>
        <v>45689</v>
      </c>
      <c r="B819" s="243" t="str">
        <f t="shared" si="158"/>
        <v>Febrero</v>
      </c>
      <c r="C819" s="244"/>
      <c r="D819" s="244"/>
      <c r="E819" s="244"/>
      <c r="F819" s="281" t="str">
        <f>IFERROR(IF(VLOOKUP($X784&amp;"-"&amp;TEXT($A819,"mmm-aaaa"),Informes!$A:$P,COLUMN(Informes!H$1),FALSE),"þ","¨"),"¨")</f>
        <v>¨</v>
      </c>
      <c r="G819" s="281"/>
      <c r="H819" s="281"/>
      <c r="I819" s="248" t="str">
        <f>IFERROR(IF(ISBLANK(
VLOOKUP($X807&amp;"-"&amp;TEXT($A819,"mmm-aaaa"),Informes!$A:$P,COLUMN(Informes!I$1),FALSE)), "",
VLOOKUP($X807&amp;"-"&amp;TEXT($A819,"mmm-aaaa"),Informes!$A:$P,COLUMN(Informes!I$1),FALSE)), "")</f>
        <v/>
      </c>
      <c r="J819" s="248"/>
      <c r="K819" s="248"/>
      <c r="L819" s="173" t="str">
        <f t="shared" si="159"/>
        <v>¨</v>
      </c>
      <c r="M819" s="248" t="str">
        <f>IFERROR(IF(OR($X819=$L$7,$X819=$K$5,$X819=$O$5,$X819=$T$5),IF(ISBLANK(
VLOOKUP($X784&amp;"-"&amp;TEXT($A819,"mmm-aaaa"),Informes!$A:$P,COLUMN(Informes!J$1),FALSE)), "",
VLOOKUP($X784&amp;"-"&amp;TEXT($A819,"mmm-aaaa"),Informes!$A:$P,COLUMN(Informes!J$1),FALSE)), ""), "")</f>
        <v/>
      </c>
      <c r="N819" s="248"/>
      <c r="O819" s="248"/>
      <c r="P819" s="248"/>
      <c r="Q819" s="248"/>
      <c r="R819" s="284" t="str">
        <f t="shared" si="157"/>
        <v/>
      </c>
      <c r="S819" s="284"/>
      <c r="T819" s="284"/>
      <c r="U819" s="284"/>
      <c r="V819" s="285"/>
      <c r="W819" s="4" t="str">
        <f>IFERROR(VLOOKUP($X807&amp;"-"&amp;TEXT($A819,"mmm-aaaa"),Informes!$A:$P,COLUMN(Informes!K$1),FALSE), "")</f>
        <v/>
      </c>
      <c r="X819" s="34" t="str">
        <f>IFERROR(VLOOKUP($X784&amp;"-"&amp;TEXT($A819,"mmm-aaaa"),Informes!$A:$P,COLUMN(Informes!C$1),FALSE), "")</f>
        <v/>
      </c>
    </row>
    <row r="820" spans="1:24" ht="16.5" customHeight="1" x14ac:dyDescent="0.2">
      <c r="A820" s="34">
        <f t="shared" si="160"/>
        <v>45717</v>
      </c>
      <c r="B820" s="243" t="str">
        <f t="shared" si="158"/>
        <v>Marzo</v>
      </c>
      <c r="C820" s="244"/>
      <c r="D820" s="244"/>
      <c r="E820" s="244"/>
      <c r="F820" s="281" t="str">
        <f>IFERROR(IF(VLOOKUP($X784&amp;"-"&amp;TEXT($A820,"mmm-aaaa"),Informes!$A:$P,COLUMN(Informes!H$1),FALSE),"þ","¨"),"¨")</f>
        <v>¨</v>
      </c>
      <c r="G820" s="281"/>
      <c r="H820" s="281"/>
      <c r="I820" s="248" t="str">
        <f>IFERROR(IF(ISBLANK(
VLOOKUP($X807&amp;"-"&amp;TEXT($A820,"mmm-aaaa"),Informes!$A:$P,COLUMN(Informes!I$1),FALSE)), "",
VLOOKUP($X807&amp;"-"&amp;TEXT($A820,"mmm-aaaa"),Informes!$A:$P,COLUMN(Informes!I$1),FALSE)), "")</f>
        <v/>
      </c>
      <c r="J820" s="248"/>
      <c r="K820" s="248"/>
      <c r="L820" s="173" t="str">
        <f t="shared" si="159"/>
        <v>¨</v>
      </c>
      <c r="M820" s="248" t="str">
        <f>IFERROR(IF(OR($X820=$L$7,$X820=$K$5,$X820=$O$5,$X820=$T$5),IF(ISBLANK(
VLOOKUP($X784&amp;"-"&amp;TEXT($A820,"mmm-aaaa"),Informes!$A:$P,COLUMN(Informes!J$1),FALSE)), "",
VLOOKUP($X784&amp;"-"&amp;TEXT($A820,"mmm-aaaa"),Informes!$A:$P,COLUMN(Informes!J$1),FALSE)), ""), "")</f>
        <v/>
      </c>
      <c r="N820" s="248"/>
      <c r="O820" s="248"/>
      <c r="P820" s="248"/>
      <c r="Q820" s="248"/>
      <c r="R820" s="284" t="str">
        <f t="shared" si="157"/>
        <v/>
      </c>
      <c r="S820" s="284"/>
      <c r="T820" s="284"/>
      <c r="U820" s="284"/>
      <c r="V820" s="285"/>
      <c r="W820" s="4" t="str">
        <f>IFERROR(VLOOKUP($X807&amp;"-"&amp;TEXT($A820,"mmm-aaaa"),Informes!$A:$P,COLUMN(Informes!K$1),FALSE), "")</f>
        <v/>
      </c>
      <c r="X820" s="34" t="str">
        <f>IFERROR(VLOOKUP($X784&amp;"-"&amp;TEXT($A820,"mmm-aaaa"),Informes!$A:$P,COLUMN(Informes!C$1),FALSE), "")</f>
        <v/>
      </c>
    </row>
    <row r="821" spans="1:24" ht="16.5" customHeight="1" x14ac:dyDescent="0.2">
      <c r="A821" s="34">
        <f t="shared" si="160"/>
        <v>45748</v>
      </c>
      <c r="B821" s="243" t="str">
        <f t="shared" si="158"/>
        <v>Abril</v>
      </c>
      <c r="C821" s="244"/>
      <c r="D821" s="244"/>
      <c r="E821" s="244"/>
      <c r="F821" s="281" t="str">
        <f>IFERROR(IF(VLOOKUP($X784&amp;"-"&amp;TEXT($A821,"mmm-aaaa"),Informes!$A:$P,COLUMN(Informes!H$1),FALSE),"þ","¨"),"¨")</f>
        <v>¨</v>
      </c>
      <c r="G821" s="281"/>
      <c r="H821" s="281"/>
      <c r="I821" s="248" t="str">
        <f>IFERROR(IF(ISBLANK(
VLOOKUP($X807&amp;"-"&amp;TEXT($A821,"mmm-aaaa"),Informes!$A:$P,COLUMN(Informes!I$1),FALSE)), "",
VLOOKUP($X807&amp;"-"&amp;TEXT($A821,"mmm-aaaa"),Informes!$A:$P,COLUMN(Informes!I$1),FALSE)), "")</f>
        <v/>
      </c>
      <c r="J821" s="248"/>
      <c r="K821" s="248"/>
      <c r="L821" s="173" t="str">
        <f t="shared" si="159"/>
        <v>¨</v>
      </c>
      <c r="M821" s="248" t="str">
        <f>IFERROR(IF(OR($X821=$L$7,$X821=$K$5,$X821=$O$5,$X821=$T$5),IF(ISBLANK(
VLOOKUP($X784&amp;"-"&amp;TEXT($A821,"mmm-aaaa"),Informes!$A:$P,COLUMN(Informes!J$1),FALSE)), "",
VLOOKUP($X784&amp;"-"&amp;TEXT($A821,"mmm-aaaa"),Informes!$A:$P,COLUMN(Informes!J$1),FALSE)), ""), "")</f>
        <v/>
      </c>
      <c r="N821" s="248"/>
      <c r="O821" s="248"/>
      <c r="P821" s="248"/>
      <c r="Q821" s="248"/>
      <c r="R821" s="284" t="str">
        <f t="shared" si="157"/>
        <v/>
      </c>
      <c r="S821" s="284"/>
      <c r="T821" s="284"/>
      <c r="U821" s="284"/>
      <c r="V821" s="285"/>
      <c r="W821" s="4" t="str">
        <f>IFERROR(VLOOKUP($X807&amp;"-"&amp;TEXT($A821,"mmm-aaaa"),Informes!$A:$P,COLUMN(Informes!K$1),FALSE), "")</f>
        <v/>
      </c>
      <c r="X821" s="34" t="str">
        <f>IFERROR(VLOOKUP($X784&amp;"-"&amp;TEXT($A821,"mmm-aaaa"),Informes!$A:$P,COLUMN(Informes!C$1),FALSE), "")</f>
        <v/>
      </c>
    </row>
    <row r="822" spans="1:24" ht="16.5" customHeight="1" x14ac:dyDescent="0.2">
      <c r="A822" s="34">
        <f t="shared" si="160"/>
        <v>45778</v>
      </c>
      <c r="B822" s="243" t="str">
        <f t="shared" si="158"/>
        <v>Mayo</v>
      </c>
      <c r="C822" s="244"/>
      <c r="D822" s="244"/>
      <c r="E822" s="244"/>
      <c r="F822" s="281" t="str">
        <f>IFERROR(IF(VLOOKUP($X784&amp;"-"&amp;TEXT($A822,"mmm-aaaa"),Informes!$A:$P,COLUMN(Informes!H$1),FALSE),"þ","¨"),"¨")</f>
        <v>¨</v>
      </c>
      <c r="G822" s="281"/>
      <c r="H822" s="281"/>
      <c r="I822" s="248" t="str">
        <f>IFERROR(IF(ISBLANK(
VLOOKUP($X807&amp;"-"&amp;TEXT($A822,"mmm-aaaa"),Informes!$A:$P,COLUMN(Informes!I$1),FALSE)), "",
VLOOKUP($X807&amp;"-"&amp;TEXT($A822,"mmm-aaaa"),Informes!$A:$P,COLUMN(Informes!I$1),FALSE)), "")</f>
        <v/>
      </c>
      <c r="J822" s="248"/>
      <c r="K822" s="248"/>
      <c r="L822" s="173" t="str">
        <f t="shared" si="159"/>
        <v>¨</v>
      </c>
      <c r="M822" s="248" t="str">
        <f>IFERROR(IF(OR($X822=$L$7,$X822=$K$5,$X822=$O$5,$X822=$T$5),IF(ISBLANK(
VLOOKUP($X784&amp;"-"&amp;TEXT($A822,"mmm-aaaa"),Informes!$A:$P,COLUMN(Informes!J$1),FALSE)), "",
VLOOKUP($X784&amp;"-"&amp;TEXT($A822,"mmm-aaaa"),Informes!$A:$P,COLUMN(Informes!J$1),FALSE)), ""), "")</f>
        <v/>
      </c>
      <c r="N822" s="248"/>
      <c r="O822" s="248"/>
      <c r="P822" s="248"/>
      <c r="Q822" s="248"/>
      <c r="R822" s="284" t="str">
        <f t="shared" si="157"/>
        <v/>
      </c>
      <c r="S822" s="284"/>
      <c r="T822" s="284"/>
      <c r="U822" s="284"/>
      <c r="V822" s="285"/>
      <c r="W822" s="4" t="str">
        <f>IFERROR(VLOOKUP($X807&amp;"-"&amp;TEXT($A822,"mmm-aaaa"),Informes!$A:$P,COLUMN(Informes!K$1),FALSE), "")</f>
        <v/>
      </c>
      <c r="X822" s="34" t="str">
        <f>IFERROR(VLOOKUP($X784&amp;"-"&amp;TEXT($A822,"mmm-aaaa"),Informes!$A:$P,COLUMN(Informes!C$1),FALSE), "")</f>
        <v/>
      </c>
    </row>
    <row r="823" spans="1:24" ht="16.5" customHeight="1" x14ac:dyDescent="0.2">
      <c r="A823" s="34">
        <f t="shared" si="160"/>
        <v>45809</v>
      </c>
      <c r="B823" s="243" t="str">
        <f t="shared" si="158"/>
        <v>Junio</v>
      </c>
      <c r="C823" s="244"/>
      <c r="D823" s="244"/>
      <c r="E823" s="244"/>
      <c r="F823" s="281" t="str">
        <f>IFERROR(IF(VLOOKUP($X784&amp;"-"&amp;TEXT($A823,"mmm-aaaa"),Informes!$A:$P,COLUMN(Informes!H$1),FALSE),"þ","¨"),"¨")</f>
        <v>¨</v>
      </c>
      <c r="G823" s="281"/>
      <c r="H823" s="281"/>
      <c r="I823" s="248" t="str">
        <f>IFERROR(IF(ISBLANK(
VLOOKUP($X807&amp;"-"&amp;TEXT($A823,"mmm-aaaa"),Informes!$A:$P,COLUMN(Informes!I$1),FALSE)), "",
VLOOKUP($X807&amp;"-"&amp;TEXT($A823,"mmm-aaaa"),Informes!$A:$P,COLUMN(Informes!I$1),FALSE)), "")</f>
        <v/>
      </c>
      <c r="J823" s="248"/>
      <c r="K823" s="248"/>
      <c r="L823" s="173" t="str">
        <f t="shared" si="159"/>
        <v>¨</v>
      </c>
      <c r="M823" s="248" t="str">
        <f>IFERROR(IF(OR($X823=$L$7,$X823=$K$5,$X823=$O$5,$X823=$T$5),IF(ISBLANK(
VLOOKUP($X784&amp;"-"&amp;TEXT($A823,"mmm-aaaa"),Informes!$A:$P,COLUMN(Informes!J$1),FALSE)), "",
VLOOKUP($X784&amp;"-"&amp;TEXT($A823,"mmm-aaaa"),Informes!$A:$P,COLUMN(Informes!J$1),FALSE)), ""), "")</f>
        <v/>
      </c>
      <c r="N823" s="248"/>
      <c r="O823" s="248"/>
      <c r="P823" s="248"/>
      <c r="Q823" s="248"/>
      <c r="R823" s="284" t="str">
        <f t="shared" si="157"/>
        <v/>
      </c>
      <c r="S823" s="284"/>
      <c r="T823" s="284"/>
      <c r="U823" s="284"/>
      <c r="V823" s="285"/>
      <c r="W823" s="4" t="str">
        <f>IFERROR(VLOOKUP($X807&amp;"-"&amp;TEXT($A823,"mmm-aaaa"),Informes!$A:$P,COLUMN(Informes!K$1),FALSE), "")</f>
        <v/>
      </c>
      <c r="X823" s="34" t="str">
        <f>IFERROR(VLOOKUP($X784&amp;"-"&amp;TEXT($A823,"mmm-aaaa"),Informes!$A:$P,COLUMN(Informes!C$1),FALSE), "")</f>
        <v/>
      </c>
    </row>
    <row r="824" spans="1:24" ht="16.5" customHeight="1" x14ac:dyDescent="0.2">
      <c r="A824" s="34">
        <f t="shared" si="160"/>
        <v>45839</v>
      </c>
      <c r="B824" s="243" t="str">
        <f t="shared" si="158"/>
        <v>Julio</v>
      </c>
      <c r="C824" s="244"/>
      <c r="D824" s="244"/>
      <c r="E824" s="244"/>
      <c r="F824" s="281" t="str">
        <f>IFERROR(IF(VLOOKUP($X784&amp;"-"&amp;TEXT($A824,"mmm-aaaa"),Informes!$A:$P,COLUMN(Informes!H$1),FALSE),"þ","¨"),"¨")</f>
        <v>¨</v>
      </c>
      <c r="G824" s="281"/>
      <c r="H824" s="281"/>
      <c r="I824" s="248" t="str">
        <f>IFERROR(IF(ISBLANK(
VLOOKUP($X807&amp;"-"&amp;TEXT($A824,"mmm-aaaa"),Informes!$A:$P,COLUMN(Informes!I$1),FALSE)), "",
VLOOKUP($X807&amp;"-"&amp;TEXT($A824,"mmm-aaaa"),Informes!$A:$P,COLUMN(Informes!I$1),FALSE)), "")</f>
        <v/>
      </c>
      <c r="J824" s="248"/>
      <c r="K824" s="248"/>
      <c r="L824" s="173" t="str">
        <f t="shared" si="159"/>
        <v>¨</v>
      </c>
      <c r="M824" s="248" t="str">
        <f>IFERROR(IF(OR($X824=$L$7,$X824=$K$5,$X824=$O$5,$X824=$T$5),IF(ISBLANK(
VLOOKUP($X784&amp;"-"&amp;TEXT($A824,"mmm-aaaa"),Informes!$A:$P,COLUMN(Informes!J$1),FALSE)), "",
VLOOKUP($X784&amp;"-"&amp;TEXT($A824,"mmm-aaaa"),Informes!$A:$P,COLUMN(Informes!J$1),FALSE)), ""), "")</f>
        <v/>
      </c>
      <c r="N824" s="248"/>
      <c r="O824" s="248"/>
      <c r="P824" s="248"/>
      <c r="Q824" s="248"/>
      <c r="R824" s="284" t="str">
        <f t="shared" si="157"/>
        <v/>
      </c>
      <c r="S824" s="284"/>
      <c r="T824" s="284"/>
      <c r="U824" s="284"/>
      <c r="V824" s="285"/>
      <c r="W824" s="4" t="str">
        <f>IFERROR(VLOOKUP($X807&amp;"-"&amp;TEXT($A824,"mmm-aaaa"),Informes!$A:$P,COLUMN(Informes!K$1),FALSE), "")</f>
        <v/>
      </c>
      <c r="X824" s="34" t="str">
        <f>IFERROR(VLOOKUP($X784&amp;"-"&amp;TEXT($A824,"mmm-aaaa"),Informes!$A:$P,COLUMN(Informes!C$1),FALSE), "")</f>
        <v/>
      </c>
    </row>
    <row r="825" spans="1:24" ht="16.5" customHeight="1" thickBot="1" x14ac:dyDescent="0.25">
      <c r="A825" s="34">
        <f t="shared" si="160"/>
        <v>45870</v>
      </c>
      <c r="B825" s="264" t="str">
        <f t="shared" si="158"/>
        <v>Agosto</v>
      </c>
      <c r="C825" s="265"/>
      <c r="D825" s="265"/>
      <c r="E825" s="265"/>
      <c r="F825" s="280" t="str">
        <f>IFERROR(IF(VLOOKUP($X784&amp;"-"&amp;TEXT($A825,"mmm-aaaa"),Informes!$A:$P,COLUMN(Informes!H$1),FALSE),"þ","¨"),"¨")</f>
        <v>¨</v>
      </c>
      <c r="G825" s="280"/>
      <c r="H825" s="280"/>
      <c r="I825" s="269" t="str">
        <f>IFERROR(IF(ISBLANK(
VLOOKUP($X807&amp;"-"&amp;TEXT($A825,"mmm-aaaa"),Informes!$A:$P,COLUMN(Informes!I$1),FALSE)), "",
VLOOKUP($X807&amp;"-"&amp;TEXT($A825,"mmm-aaaa"),Informes!$A:$P,COLUMN(Informes!I$1),FALSE)), "")</f>
        <v/>
      </c>
      <c r="J825" s="269"/>
      <c r="K825" s="269"/>
      <c r="L825" s="172" t="str">
        <f t="shared" si="159"/>
        <v>¨</v>
      </c>
      <c r="M825" s="269" t="str">
        <f>IFERROR(IF(OR($X825=$L$7,$X825=$K$5,$X825=$O$5,$X825=$T$5),IF(ISBLANK(
VLOOKUP($X784&amp;"-"&amp;TEXT($A825,"mmm-aaaa"),Informes!$A:$P,COLUMN(Informes!J$1),FALSE)), "",
VLOOKUP($X784&amp;"-"&amp;TEXT($A825,"mmm-aaaa"),Informes!$A:$P,COLUMN(Informes!J$1),FALSE)), ""), "")</f>
        <v/>
      </c>
      <c r="N825" s="269"/>
      <c r="O825" s="269"/>
      <c r="P825" s="269"/>
      <c r="Q825" s="269"/>
      <c r="R825" s="282" t="str">
        <f t="shared" si="157"/>
        <v/>
      </c>
      <c r="S825" s="282"/>
      <c r="T825" s="282"/>
      <c r="U825" s="282"/>
      <c r="V825" s="283"/>
      <c r="W825" s="4" t="str">
        <f>IFERROR(VLOOKUP($X807&amp;"-"&amp;TEXT($A825,"mmm-aaaa"),Informes!$A:$P,COLUMN(Informes!K$1),FALSE), "")</f>
        <v/>
      </c>
      <c r="X825" s="34" t="str">
        <f>IFERROR(VLOOKUP($X784&amp;"-"&amp;TEXT($A825,"mmm-aaaa"),Informes!$A:$P,COLUMN(Informes!C$1),FALSE), "")</f>
        <v/>
      </c>
    </row>
    <row r="826" spans="1:24" ht="16.5" customHeight="1" thickBot="1" x14ac:dyDescent="0.3">
      <c r="D826" s="124"/>
      <c r="E826" s="124"/>
      <c r="F826" s="129"/>
      <c r="G826" s="124" t="str">
        <f>IF(SUM(F814:F825)=0,"",SUM(F814:F825))</f>
        <v/>
      </c>
      <c r="H826" s="124"/>
      <c r="I826" s="124"/>
      <c r="J826" s="130"/>
      <c r="K826" s="124"/>
      <c r="L826" s="131" t="s">
        <v>107</v>
      </c>
      <c r="M826" s="272" t="str">
        <f>IF(SUM(M814:M825)=0,"",SUM(M814:M825))</f>
        <v/>
      </c>
      <c r="N826" s="273"/>
      <c r="O826" s="273"/>
      <c r="P826" s="273"/>
      <c r="Q826" s="274"/>
      <c r="R826" s="275"/>
      <c r="S826" s="276"/>
      <c r="T826" s="276"/>
      <c r="U826" s="276"/>
      <c r="V826" s="277"/>
      <c r="W826" s="4"/>
      <c r="X826" s="4"/>
    </row>
    <row r="827" spans="1:24" ht="16.5" customHeight="1" x14ac:dyDescent="0.2">
      <c r="W827" s="4"/>
      <c r="X827" s="4"/>
    </row>
    <row r="828" spans="1:24" ht="279.75" customHeight="1" x14ac:dyDescent="0.15">
      <c r="B828" s="11"/>
      <c r="C828" s="132" t="s">
        <v>136</v>
      </c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r="829" spans="1:24" ht="24" customHeight="1" x14ac:dyDescent="0.2">
      <c r="A829" s="35">
        <f>A783+1</f>
        <v>19</v>
      </c>
      <c r="B829" s="256" t="s">
        <v>127</v>
      </c>
      <c r="C829" s="256"/>
      <c r="D829" s="256"/>
      <c r="E829" s="256"/>
      <c r="F829" s="256"/>
      <c r="G829" s="256"/>
      <c r="H829" s="256"/>
      <c r="I829" s="256"/>
      <c r="J829" s="256"/>
      <c r="K829" s="256"/>
      <c r="L829" s="256"/>
      <c r="M829" s="256"/>
      <c r="N829" s="256"/>
      <c r="O829" s="256"/>
      <c r="P829" s="256"/>
      <c r="Q829" s="256"/>
      <c r="R829" s="256"/>
      <c r="S829" s="256"/>
      <c r="T829" s="256"/>
      <c r="U829" s="256"/>
      <c r="V829" s="256"/>
      <c r="X829" s="2"/>
    </row>
    <row r="830" spans="1:24" ht="17.25" customHeight="1" x14ac:dyDescent="0.2">
      <c r="A830" s="35"/>
      <c r="B830" s="120" t="s">
        <v>128</v>
      </c>
      <c r="D830" s="123" t="e">
        <f>IF(A829=0,0,INDEX(TblPublicadores[Nombre completo],A829))</f>
        <v>#REF!</v>
      </c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5"/>
      <c r="X830" s="154" t="e">
        <f>IF(A829=0,0,INDEX(TblPublicadores[Nombre],A829))</f>
        <v>#REF!</v>
      </c>
    </row>
    <row r="831" spans="1:24" ht="17.25" customHeight="1" x14ac:dyDescent="0.2">
      <c r="B831" s="120" t="s">
        <v>129</v>
      </c>
      <c r="D831" s="121"/>
      <c r="E831" s="121"/>
      <c r="F831" s="7"/>
      <c r="G831" s="7"/>
      <c r="H831" s="257" t="e">
        <f>IF(A829=0,"",INDEX(TblPublicadores[Fecha de nacimiento],A829))</f>
        <v>#REF!</v>
      </c>
      <c r="I831" s="257"/>
      <c r="J831" s="257"/>
      <c r="K831" s="257"/>
      <c r="L831" s="257"/>
      <c r="M831" s="257"/>
      <c r="N831" s="257"/>
      <c r="O831" s="257"/>
      <c r="P831" s="128" t="e">
        <f>IF(INDEX(TblPublicadores[Sexo],A829)=Q831,"þ","¨")</f>
        <v>#REF!</v>
      </c>
      <c r="Q831" s="120" t="s">
        <v>75</v>
      </c>
      <c r="S831" s="12"/>
      <c r="T831" s="13"/>
      <c r="U831" s="128" t="e">
        <f>IF(INDEX(TblPublicadores[Sexo],A829)=V831,"þ","¨")</f>
        <v>#REF!</v>
      </c>
      <c r="V831" s="120" t="s">
        <v>79</v>
      </c>
      <c r="W831" s="12"/>
      <c r="X831" s="6"/>
    </row>
    <row r="832" spans="1:24" ht="17.25" customHeight="1" x14ac:dyDescent="0.2">
      <c r="B832" s="120" t="s">
        <v>130</v>
      </c>
      <c r="D832" s="122"/>
      <c r="E832" s="122"/>
      <c r="F832" s="7"/>
      <c r="G832" s="258" t="e">
        <f>IF(A829=0,"",IF(INDEX(TblPublicadores[Fecha de bautismo],A829)="", "",INDEX(TblPublicadores[Fecha de bautismo],A829)))</f>
        <v>#REF!</v>
      </c>
      <c r="H832" s="258"/>
      <c r="I832" s="258"/>
      <c r="J832" s="258"/>
      <c r="K832" s="258"/>
      <c r="L832" s="258"/>
      <c r="M832" s="258"/>
      <c r="N832" s="258"/>
      <c r="O832" s="258"/>
      <c r="P832" s="128" t="s">
        <v>137</v>
      </c>
      <c r="Q832" s="120" t="s">
        <v>131</v>
      </c>
      <c r="S832" s="12"/>
      <c r="T832" s="12"/>
      <c r="U832" s="128" t="s">
        <v>138</v>
      </c>
      <c r="V832" s="120" t="s">
        <v>61</v>
      </c>
      <c r="W832" s="12"/>
      <c r="X832" s="6"/>
    </row>
    <row r="833" spans="1:24" ht="28.5" customHeight="1" x14ac:dyDescent="0.2">
      <c r="B833" s="127" t="e">
        <f>IF(INDEX(TblPublicadores[Privilegio],A829)=C833,"þ","¨")</f>
        <v>#REF!</v>
      </c>
      <c r="C833" s="125" t="s">
        <v>76</v>
      </c>
      <c r="D833" s="127" t="e">
        <f>IF(INDEX(TblPublicadores[Privilegio],A829)=E833,"þ","¨")</f>
        <v>#REF!</v>
      </c>
      <c r="E833" s="125" t="s">
        <v>81</v>
      </c>
      <c r="F833" s="7"/>
      <c r="G833" s="7"/>
      <c r="H833" s="5"/>
      <c r="I833" s="10"/>
      <c r="J833" s="127" t="e">
        <f>IF(INDEX(TblPublicadores[Tipo Publicador],A829)=K833,"þ","¨")</f>
        <v>#REF!</v>
      </c>
      <c r="K833" s="125" t="s">
        <v>77</v>
      </c>
      <c r="L833" s="5"/>
      <c r="M833" s="5"/>
      <c r="N833" s="127" t="e">
        <f>IF(INDEX(TblPublicadores[Tipo Publicador],A829)=O833,"þ","¨")</f>
        <v>#REF!</v>
      </c>
      <c r="O833" s="125" t="s">
        <v>132</v>
      </c>
      <c r="P833" s="126"/>
      <c r="Q833" s="126"/>
      <c r="R833" s="9"/>
      <c r="S833" s="127" t="e">
        <f>IF(INDEX(TblPublicadores[Tipo Publicador],A829)=T833,"þ","¨")</f>
        <v>#REF!</v>
      </c>
      <c r="T833" s="259" t="s">
        <v>133</v>
      </c>
      <c r="U833" s="259"/>
      <c r="V833" s="259"/>
      <c r="W833" s="13"/>
      <c r="X833" s="6"/>
    </row>
    <row r="834" spans="1:24" ht="4.5" customHeight="1" thickBot="1" x14ac:dyDescent="0.25">
      <c r="B834" s="8"/>
      <c r="C834" s="7"/>
      <c r="D834" s="8"/>
      <c r="E834" s="7"/>
      <c r="F834" s="7"/>
      <c r="G834" s="7"/>
      <c r="H834" s="5"/>
      <c r="I834" s="10"/>
      <c r="J834" s="8"/>
      <c r="K834" s="5"/>
      <c r="L834" s="5"/>
      <c r="M834" s="5"/>
      <c r="N834" s="7"/>
      <c r="O834" s="5"/>
      <c r="P834" s="8"/>
      <c r="Q834" s="8"/>
      <c r="R834" s="9"/>
      <c r="S834" s="9"/>
      <c r="T834" s="7"/>
      <c r="U834" s="8"/>
      <c r="V834" s="9"/>
      <c r="W834" s="9"/>
      <c r="X834" s="6"/>
    </row>
    <row r="835" spans="1:24" ht="26.25" customHeight="1" x14ac:dyDescent="0.25">
      <c r="B835" s="260" t="s">
        <v>17</v>
      </c>
      <c r="C835" s="261"/>
      <c r="D835" s="261"/>
      <c r="E835" s="261"/>
      <c r="F835" s="262" t="s">
        <v>134</v>
      </c>
      <c r="G835" s="262"/>
      <c r="H835" s="262"/>
      <c r="I835" s="262" t="s">
        <v>12</v>
      </c>
      <c r="J835" s="262"/>
      <c r="K835" s="262"/>
      <c r="L835" s="262" t="s">
        <v>105</v>
      </c>
      <c r="M835" s="236" t="s">
        <v>135</v>
      </c>
      <c r="N835" s="236"/>
      <c r="O835" s="236"/>
      <c r="P835" s="236"/>
      <c r="Q835" s="236"/>
      <c r="R835" s="236" t="s">
        <v>101</v>
      </c>
      <c r="S835" s="236"/>
      <c r="T835" s="236"/>
      <c r="U835" s="236"/>
      <c r="V835" s="237"/>
      <c r="W835" s="14"/>
      <c r="X835" s="3"/>
    </row>
    <row r="836" spans="1:24" ht="27.75" customHeight="1" x14ac:dyDescent="0.2">
      <c r="B836" s="240">
        <v>45292</v>
      </c>
      <c r="C836" s="241"/>
      <c r="D836" s="241"/>
      <c r="E836" s="242"/>
      <c r="F836" s="263"/>
      <c r="G836" s="263"/>
      <c r="H836" s="263"/>
      <c r="I836" s="263"/>
      <c r="J836" s="263"/>
      <c r="K836" s="263"/>
      <c r="L836" s="263"/>
      <c r="M836" s="238"/>
      <c r="N836" s="238"/>
      <c r="O836" s="238"/>
      <c r="P836" s="238"/>
      <c r="Q836" s="238"/>
      <c r="R836" s="238"/>
      <c r="S836" s="238"/>
      <c r="T836" s="238"/>
      <c r="U836" s="238"/>
      <c r="V836" s="239"/>
      <c r="W836" s="14"/>
      <c r="X836" s="3"/>
    </row>
    <row r="837" spans="1:24" ht="16.5" customHeight="1" x14ac:dyDescent="0.2">
      <c r="A837" s="34">
        <f>EDATE(B836,-4)</f>
        <v>45170</v>
      </c>
      <c r="B837" s="243" t="str">
        <f>PROPER(TEXT(A837, "mmmm"))</f>
        <v>Septiembre</v>
      </c>
      <c r="C837" s="244"/>
      <c r="D837" s="244" t="str">
        <f>PROPER(TEXT(C837, "mmmm"))</f>
        <v>Enero</v>
      </c>
      <c r="E837" s="244"/>
      <c r="F837" s="281" t="str">
        <f>IFERROR(IF(VLOOKUP($X830&amp;"-"&amp;TEXT($A837,"mmm-aaaa"),Informes!$A:$P,COLUMN(Informes!H$1),FALSE),"þ","¨"),"¨")</f>
        <v>¨</v>
      </c>
      <c r="G837" s="281"/>
      <c r="H837" s="281"/>
      <c r="I837" s="248" t="str">
        <f>IFERROR(IF(ISBLANK(
VLOOKUP($X830&amp;"-"&amp;TEXT($A837,"mmm-aaaa"),Informes!$A:$P,COLUMN(Informes!I$1),FALSE)), "",
VLOOKUP($X830&amp;"-"&amp;TEXT($A837,"mmm-aaaa"),Informes!$A:$P,COLUMN(Informes!I$1),FALSE)), "")</f>
        <v/>
      </c>
      <c r="J837" s="248"/>
      <c r="K837" s="248"/>
      <c r="L837" s="173" t="str">
        <f>IFERROR(IF($X837=$L$7,"þ","¨"),"¨")</f>
        <v>¨</v>
      </c>
      <c r="M837" s="248" t="str">
        <f>IFERROR(IF(OR($X837=$L$7,$X837=$K$5,$X837=$O$5,$X837=$T$5),IF(ISBLANK(
VLOOKUP($X830&amp;"-"&amp;TEXT($A837,"mmm-aaaa"),Informes!$A:$P,COLUMN(Informes!J$1),FALSE)), "",
VLOOKUP($X830&amp;"-"&amp;TEXT($A837,"mmm-aaaa"),Informes!$A:$P,COLUMN(Informes!J$1),FALSE)), ""), "")</f>
        <v/>
      </c>
      <c r="N837" s="248"/>
      <c r="O837" s="248"/>
      <c r="P837" s="248"/>
      <c r="Q837" s="248"/>
      <c r="R837" s="284" t="str">
        <f t="shared" ref="R837:R848" si="161">IF(W837=0, "", W837)</f>
        <v/>
      </c>
      <c r="S837" s="284"/>
      <c r="T837" s="284"/>
      <c r="U837" s="284"/>
      <c r="V837" s="285"/>
      <c r="W837" s="4" t="str">
        <f>IFERROR(VLOOKUP($X830&amp;"-"&amp;TEXT($A837,"mmm-aaaa"),Informes!$A:$P,COLUMN(Informes!K$1),FALSE), "")</f>
        <v/>
      </c>
      <c r="X837" s="34" t="str">
        <f>IFERROR(VLOOKUP($X830&amp;"-"&amp;TEXT($A837,"mmm-aaaa"),Informes!$A:$P,COLUMN(Informes!C$1),FALSE), "")</f>
        <v/>
      </c>
    </row>
    <row r="838" spans="1:24" ht="16.5" customHeight="1" x14ac:dyDescent="0.2">
      <c r="A838" s="34">
        <f>EDATE(A837,1)</f>
        <v>45200</v>
      </c>
      <c r="B838" s="243" t="str">
        <f t="shared" ref="B838:B848" si="162">PROPER(TEXT(A838, "mmmm"))</f>
        <v>Octubre</v>
      </c>
      <c r="C838" s="244"/>
      <c r="D838" s="244" t="str">
        <f t="shared" ref="D838:D848" si="163">PROPER(TEXT(C838, "mmmm"))</f>
        <v>Enero</v>
      </c>
      <c r="E838" s="244"/>
      <c r="F838" s="281" t="str">
        <f>IFERROR(IF(VLOOKUP($X830&amp;"-"&amp;TEXT($A838,"mmm-aaaa"),Informes!$A:$P,COLUMN(Informes!H$1),FALSE),"þ","¨"),"¨")</f>
        <v>¨</v>
      </c>
      <c r="G838" s="281"/>
      <c r="H838" s="281"/>
      <c r="I838" s="248" t="str">
        <f>IFERROR(IF(ISBLANK(
VLOOKUP($X830&amp;"-"&amp;TEXT($A838,"mmm-aaaa"),Informes!$A:$P,COLUMN(Informes!I$1),FALSE)), "",
VLOOKUP($X830&amp;"-"&amp;TEXT($A838,"mmm-aaaa"),Informes!$A:$P,COLUMN(Informes!I$1),FALSE)), "")</f>
        <v/>
      </c>
      <c r="J838" s="248"/>
      <c r="K838" s="248"/>
      <c r="L838" s="173" t="str">
        <f t="shared" ref="L838:L848" si="164">IFERROR(IF($X838=$L$7,"þ","¨"),"¨")</f>
        <v>¨</v>
      </c>
      <c r="M838" s="248" t="str">
        <f>IFERROR(IF(OR($X838=$L$7,$X838=$K$5,$X838=$O$5,$X838=$T$5),IF(ISBLANK(
VLOOKUP($X830&amp;"-"&amp;TEXT($A838,"mmm-aaaa"),Informes!$A:$P,COLUMN(Informes!J$1),FALSE)), "",
VLOOKUP($X830&amp;"-"&amp;TEXT($A838,"mmm-aaaa"),Informes!$A:$P,COLUMN(Informes!J$1),FALSE)), ""), "")</f>
        <v/>
      </c>
      <c r="N838" s="248"/>
      <c r="O838" s="248"/>
      <c r="P838" s="248"/>
      <c r="Q838" s="248"/>
      <c r="R838" s="284" t="str">
        <f t="shared" si="161"/>
        <v/>
      </c>
      <c r="S838" s="284"/>
      <c r="T838" s="284"/>
      <c r="U838" s="284"/>
      <c r="V838" s="285"/>
      <c r="W838" s="4" t="str">
        <f>IFERROR(VLOOKUP($X830&amp;"-"&amp;TEXT($A838,"mmm-aaaa"),Informes!$A:$P,COLUMN(Informes!K$1),FALSE), "")</f>
        <v/>
      </c>
      <c r="X838" s="34" t="str">
        <f>IFERROR(VLOOKUP($X830&amp;"-"&amp;TEXT($A838,"mmm-aaaa"),Informes!$A:$P,COLUMN(Informes!C$1),FALSE), "")</f>
        <v/>
      </c>
    </row>
    <row r="839" spans="1:24" ht="16.5" customHeight="1" x14ac:dyDescent="0.2">
      <c r="A839" s="34">
        <f t="shared" ref="A839:A848" si="165">EDATE(A838,1)</f>
        <v>45231</v>
      </c>
      <c r="B839" s="243" t="str">
        <f t="shared" si="162"/>
        <v>Noviembre</v>
      </c>
      <c r="C839" s="244"/>
      <c r="D839" s="244" t="str">
        <f t="shared" si="163"/>
        <v>Enero</v>
      </c>
      <c r="E839" s="244"/>
      <c r="F839" s="281" t="str">
        <f>IFERROR(IF(VLOOKUP($X830&amp;"-"&amp;TEXT($A839,"mmm-aaaa"),Informes!$A:$P,COLUMN(Informes!H$1),FALSE),"þ","¨"),"¨")</f>
        <v>¨</v>
      </c>
      <c r="G839" s="281"/>
      <c r="H839" s="281"/>
      <c r="I839" s="248" t="str">
        <f>IFERROR(IF(ISBLANK(
VLOOKUP($X830&amp;"-"&amp;TEXT($A839,"mmm-aaaa"),Informes!$A:$P,COLUMN(Informes!I$1),FALSE)), "",
VLOOKUP($X830&amp;"-"&amp;TEXT($A839,"mmm-aaaa"),Informes!$A:$P,COLUMN(Informes!I$1),FALSE)), "")</f>
        <v/>
      </c>
      <c r="J839" s="248"/>
      <c r="K839" s="248"/>
      <c r="L839" s="173" t="str">
        <f t="shared" si="164"/>
        <v>¨</v>
      </c>
      <c r="M839" s="248" t="str">
        <f>IFERROR(IF(OR($X839=$L$7,$X839=$K$5,$X839=$O$5,$X839=$T$5),IF(ISBLANK(
VLOOKUP($X830&amp;"-"&amp;TEXT($A839,"mmm-aaaa"),Informes!$A:$P,COLUMN(Informes!J$1),FALSE)), "",
VLOOKUP($X830&amp;"-"&amp;TEXT($A839,"mmm-aaaa"),Informes!$A:$P,COLUMN(Informes!J$1),FALSE)), ""), "")</f>
        <v/>
      </c>
      <c r="N839" s="248"/>
      <c r="O839" s="248"/>
      <c r="P839" s="248"/>
      <c r="Q839" s="248"/>
      <c r="R839" s="284" t="str">
        <f t="shared" si="161"/>
        <v/>
      </c>
      <c r="S839" s="284"/>
      <c r="T839" s="284"/>
      <c r="U839" s="284"/>
      <c r="V839" s="285"/>
      <c r="W839" s="4" t="str">
        <f>IFERROR(VLOOKUP($X830&amp;"-"&amp;TEXT($A839,"mmm-aaaa"),Informes!$A:$P,COLUMN(Informes!K$1),FALSE), "")</f>
        <v/>
      </c>
      <c r="X839" s="34" t="str">
        <f>IFERROR(VLOOKUP($X830&amp;"-"&amp;TEXT($A839,"mmm-aaaa"),Informes!$A:$P,COLUMN(Informes!C$1),FALSE), "")</f>
        <v/>
      </c>
    </row>
    <row r="840" spans="1:24" ht="16.5" customHeight="1" x14ac:dyDescent="0.2">
      <c r="A840" s="34">
        <f t="shared" si="165"/>
        <v>45261</v>
      </c>
      <c r="B840" s="243" t="str">
        <f t="shared" si="162"/>
        <v>Diciembre</v>
      </c>
      <c r="C840" s="244"/>
      <c r="D840" s="244" t="str">
        <f t="shared" si="163"/>
        <v>Enero</v>
      </c>
      <c r="E840" s="244"/>
      <c r="F840" s="281" t="str">
        <f>IFERROR(IF(VLOOKUP($X830&amp;"-"&amp;TEXT($A840,"mmm-aaaa"),Informes!$A:$P,COLUMN(Informes!H$1),FALSE),"þ","¨"),"¨")</f>
        <v>¨</v>
      </c>
      <c r="G840" s="281"/>
      <c r="H840" s="281"/>
      <c r="I840" s="248" t="str">
        <f>IFERROR(IF(ISBLANK(
VLOOKUP($X830&amp;"-"&amp;TEXT($A840,"mmm-aaaa"),Informes!$A:$P,COLUMN(Informes!I$1),FALSE)), "",
VLOOKUP($X830&amp;"-"&amp;TEXT($A840,"mmm-aaaa"),Informes!$A:$P,COLUMN(Informes!I$1),FALSE)), "")</f>
        <v/>
      </c>
      <c r="J840" s="248"/>
      <c r="K840" s="248"/>
      <c r="L840" s="173" t="str">
        <f t="shared" si="164"/>
        <v>¨</v>
      </c>
      <c r="M840" s="248" t="str">
        <f>IFERROR(IF(OR($X840=$L$7,$X840=$K$5,$X840=$O$5,$X840=$T$5),IF(ISBLANK(
VLOOKUP($X830&amp;"-"&amp;TEXT($A840,"mmm-aaaa"),Informes!$A:$P,COLUMN(Informes!J$1),FALSE)), "",
VLOOKUP($X830&amp;"-"&amp;TEXT($A840,"mmm-aaaa"),Informes!$A:$P,COLUMN(Informes!J$1),FALSE)), ""), "")</f>
        <v/>
      </c>
      <c r="N840" s="248"/>
      <c r="O840" s="248"/>
      <c r="P840" s="248"/>
      <c r="Q840" s="248"/>
      <c r="R840" s="284" t="str">
        <f t="shared" si="161"/>
        <v/>
      </c>
      <c r="S840" s="284"/>
      <c r="T840" s="284"/>
      <c r="U840" s="284"/>
      <c r="V840" s="285"/>
      <c r="W840" s="4" t="str">
        <f>IFERROR(VLOOKUP($X830&amp;"-"&amp;TEXT($A840,"mmm-aaaa"),Informes!$A:$P,COLUMN(Informes!K$1),FALSE), "")</f>
        <v/>
      </c>
      <c r="X840" s="34" t="str">
        <f>IFERROR(VLOOKUP($X830&amp;"-"&amp;TEXT($A840,"mmm-aaaa"),Informes!$A:$P,COLUMN(Informes!C$1),FALSE), "")</f>
        <v/>
      </c>
    </row>
    <row r="841" spans="1:24" ht="16.5" customHeight="1" x14ac:dyDescent="0.2">
      <c r="A841" s="34">
        <f t="shared" si="165"/>
        <v>45292</v>
      </c>
      <c r="B841" s="243" t="str">
        <f t="shared" si="162"/>
        <v>Enero</v>
      </c>
      <c r="C841" s="244"/>
      <c r="D841" s="244" t="str">
        <f t="shared" si="163"/>
        <v>Enero</v>
      </c>
      <c r="E841" s="244"/>
      <c r="F841" s="281" t="str">
        <f>IFERROR(IF(VLOOKUP($X830&amp;"-"&amp;TEXT($A841,"mmm-aaaa"),Informes!$A:$P,COLUMN(Informes!H$1),FALSE),"þ","¨"),"¨")</f>
        <v>¨</v>
      </c>
      <c r="G841" s="281"/>
      <c r="H841" s="281"/>
      <c r="I841" s="248" t="str">
        <f>IFERROR(IF(ISBLANK(
VLOOKUP($X830&amp;"-"&amp;TEXT($A841,"mmm-aaaa"),Informes!$A:$P,COLUMN(Informes!I$1),FALSE)), "",
VLOOKUP($X830&amp;"-"&amp;TEXT($A841,"mmm-aaaa"),Informes!$A:$P,COLUMN(Informes!I$1),FALSE)), "")</f>
        <v/>
      </c>
      <c r="J841" s="248"/>
      <c r="K841" s="248"/>
      <c r="L841" s="173" t="str">
        <f t="shared" si="164"/>
        <v>¨</v>
      </c>
      <c r="M841" s="248" t="str">
        <f>IFERROR(IF(OR($X841=$L$7,$X841=$K$5,$X841=$O$5,$X841=$T$5),IF(ISBLANK(
VLOOKUP($X830&amp;"-"&amp;TEXT($A841,"mmm-aaaa"),Informes!$A:$P,COLUMN(Informes!J$1),FALSE)), "",
VLOOKUP($X830&amp;"-"&amp;TEXT($A841,"mmm-aaaa"),Informes!$A:$P,COLUMN(Informes!J$1),FALSE)), ""), "")</f>
        <v/>
      </c>
      <c r="N841" s="248"/>
      <c r="O841" s="248"/>
      <c r="P841" s="248"/>
      <c r="Q841" s="248"/>
      <c r="R841" s="284" t="str">
        <f t="shared" si="161"/>
        <v/>
      </c>
      <c r="S841" s="284"/>
      <c r="T841" s="284"/>
      <c r="U841" s="284"/>
      <c r="V841" s="285"/>
      <c r="W841" s="4" t="str">
        <f>IFERROR(VLOOKUP($X830&amp;"-"&amp;TEXT($A841,"mmm-aaaa"),Informes!$A:$P,COLUMN(Informes!K$1),FALSE), "")</f>
        <v/>
      </c>
      <c r="X841" s="34" t="str">
        <f>IFERROR(VLOOKUP($X830&amp;"-"&amp;TEXT($A841,"mmm-aaaa"),Informes!$A:$P,COLUMN(Informes!C$1),FALSE), "")</f>
        <v/>
      </c>
    </row>
    <row r="842" spans="1:24" ht="16.5" customHeight="1" x14ac:dyDescent="0.2">
      <c r="A842" s="34">
        <f t="shared" si="165"/>
        <v>45323</v>
      </c>
      <c r="B842" s="243" t="str">
        <f t="shared" si="162"/>
        <v>Febrero</v>
      </c>
      <c r="C842" s="244"/>
      <c r="D842" s="244" t="str">
        <f t="shared" si="163"/>
        <v>Enero</v>
      </c>
      <c r="E842" s="244"/>
      <c r="F842" s="281" t="str">
        <f>IFERROR(IF(VLOOKUP($X830&amp;"-"&amp;TEXT($A842,"mmm-aaaa"),Informes!$A:$P,COLUMN(Informes!H$1),FALSE),"þ","¨"),"¨")</f>
        <v>¨</v>
      </c>
      <c r="G842" s="281"/>
      <c r="H842" s="281"/>
      <c r="I842" s="248" t="str">
        <f>IFERROR(IF(ISBLANK(
VLOOKUP($X830&amp;"-"&amp;TEXT($A842,"mmm-aaaa"),Informes!$A:$P,COLUMN(Informes!I$1),FALSE)), "",
VLOOKUP($X830&amp;"-"&amp;TEXT($A842,"mmm-aaaa"),Informes!$A:$P,COLUMN(Informes!I$1),FALSE)), "")</f>
        <v/>
      </c>
      <c r="J842" s="248"/>
      <c r="K842" s="248"/>
      <c r="L842" s="173" t="str">
        <f t="shared" si="164"/>
        <v>¨</v>
      </c>
      <c r="M842" s="248" t="str">
        <f>IFERROR(IF(OR($X842=$L$7,$X842=$K$5,$X842=$O$5,$X842=$T$5),IF(ISBLANK(
VLOOKUP($X830&amp;"-"&amp;TEXT($A842,"mmm-aaaa"),Informes!$A:$P,COLUMN(Informes!J$1),FALSE)), "",
VLOOKUP($X830&amp;"-"&amp;TEXT($A842,"mmm-aaaa"),Informes!$A:$P,COLUMN(Informes!J$1),FALSE)), ""), "")</f>
        <v/>
      </c>
      <c r="N842" s="248"/>
      <c r="O842" s="248"/>
      <c r="P842" s="248"/>
      <c r="Q842" s="248"/>
      <c r="R842" s="284" t="str">
        <f t="shared" si="161"/>
        <v/>
      </c>
      <c r="S842" s="284"/>
      <c r="T842" s="284"/>
      <c r="U842" s="284"/>
      <c r="V842" s="285"/>
      <c r="W842" s="4" t="str">
        <f>IFERROR(VLOOKUP($X830&amp;"-"&amp;TEXT($A842,"mmm-aaaa"),Informes!$A:$P,COLUMN(Informes!K$1),FALSE), "")</f>
        <v/>
      </c>
      <c r="X842" s="34" t="str">
        <f>IFERROR(VLOOKUP($X830&amp;"-"&amp;TEXT($A842,"mmm-aaaa"),Informes!$A:$P,COLUMN(Informes!C$1),FALSE), "")</f>
        <v/>
      </c>
    </row>
    <row r="843" spans="1:24" ht="16.5" customHeight="1" x14ac:dyDescent="0.2">
      <c r="A843" s="34">
        <f t="shared" si="165"/>
        <v>45352</v>
      </c>
      <c r="B843" s="243" t="str">
        <f t="shared" si="162"/>
        <v>Marzo</v>
      </c>
      <c r="C843" s="244"/>
      <c r="D843" s="244" t="str">
        <f t="shared" si="163"/>
        <v>Enero</v>
      </c>
      <c r="E843" s="244"/>
      <c r="F843" s="281" t="str">
        <f>IFERROR(IF(VLOOKUP($X830&amp;"-"&amp;TEXT($A843,"mmm-aaaa"),Informes!$A:$P,COLUMN(Informes!H$1),FALSE),"þ","¨"),"¨")</f>
        <v>¨</v>
      </c>
      <c r="G843" s="281"/>
      <c r="H843" s="281"/>
      <c r="I843" s="248" t="str">
        <f>IFERROR(IF(ISBLANK(
VLOOKUP($X830&amp;"-"&amp;TEXT($A843,"mmm-aaaa"),Informes!$A:$P,COLUMN(Informes!I$1),FALSE)), "",
VLOOKUP($X830&amp;"-"&amp;TEXT($A843,"mmm-aaaa"),Informes!$A:$P,COLUMN(Informes!I$1),FALSE)), "")</f>
        <v/>
      </c>
      <c r="J843" s="248"/>
      <c r="K843" s="248"/>
      <c r="L843" s="173" t="str">
        <f t="shared" si="164"/>
        <v>¨</v>
      </c>
      <c r="M843" s="248" t="str">
        <f>IFERROR(IF(OR($X843=$L$7,$X843=$K$5,$X843=$O$5,$X843=$T$5),IF(ISBLANK(
VLOOKUP($X830&amp;"-"&amp;TEXT($A843,"mmm-aaaa"),Informes!$A:$P,COLUMN(Informes!J$1),FALSE)), "",
VLOOKUP($X830&amp;"-"&amp;TEXT($A843,"mmm-aaaa"),Informes!$A:$P,COLUMN(Informes!J$1),FALSE)), ""), "")</f>
        <v/>
      </c>
      <c r="N843" s="248"/>
      <c r="O843" s="248"/>
      <c r="P843" s="248"/>
      <c r="Q843" s="248"/>
      <c r="R843" s="284" t="str">
        <f t="shared" si="161"/>
        <v/>
      </c>
      <c r="S843" s="284"/>
      <c r="T843" s="284"/>
      <c r="U843" s="284"/>
      <c r="V843" s="285"/>
      <c r="W843" s="4" t="str">
        <f>IFERROR(VLOOKUP($X830&amp;"-"&amp;TEXT($A843,"mmm-aaaa"),Informes!$A:$P,COLUMN(Informes!K$1),FALSE), "")</f>
        <v/>
      </c>
      <c r="X843" s="34" t="str">
        <f>IFERROR(VLOOKUP($X830&amp;"-"&amp;TEXT($A843,"mmm-aaaa"),Informes!$A:$P,COLUMN(Informes!C$1),FALSE), "")</f>
        <v/>
      </c>
    </row>
    <row r="844" spans="1:24" ht="16.5" customHeight="1" x14ac:dyDescent="0.2">
      <c r="A844" s="34">
        <f t="shared" si="165"/>
        <v>45383</v>
      </c>
      <c r="B844" s="243" t="str">
        <f t="shared" si="162"/>
        <v>Abril</v>
      </c>
      <c r="C844" s="244"/>
      <c r="D844" s="244" t="str">
        <f t="shared" si="163"/>
        <v>Enero</v>
      </c>
      <c r="E844" s="244"/>
      <c r="F844" s="281" t="str">
        <f>IFERROR(IF(VLOOKUP($X830&amp;"-"&amp;TEXT($A844,"mmm-aaaa"),Informes!$A:$P,COLUMN(Informes!H$1),FALSE),"þ","¨"),"¨")</f>
        <v>¨</v>
      </c>
      <c r="G844" s="281"/>
      <c r="H844" s="281"/>
      <c r="I844" s="248" t="str">
        <f>IFERROR(IF(ISBLANK(
VLOOKUP($X830&amp;"-"&amp;TEXT($A844,"mmm-aaaa"),Informes!$A:$P,COLUMN(Informes!I$1),FALSE)), "",
VLOOKUP($X830&amp;"-"&amp;TEXT($A844,"mmm-aaaa"),Informes!$A:$P,COLUMN(Informes!I$1),FALSE)), "")</f>
        <v/>
      </c>
      <c r="J844" s="248"/>
      <c r="K844" s="248"/>
      <c r="L844" s="173" t="str">
        <f t="shared" si="164"/>
        <v>¨</v>
      </c>
      <c r="M844" s="248" t="str">
        <f>IFERROR(IF(OR($X844=$L$7,$X844=$K$5,$X844=$O$5,$X844=$T$5),IF(ISBLANK(
VLOOKUP($X830&amp;"-"&amp;TEXT($A844,"mmm-aaaa"),Informes!$A:$P,COLUMN(Informes!J$1),FALSE)), "",
VLOOKUP($X830&amp;"-"&amp;TEXT($A844,"mmm-aaaa"),Informes!$A:$P,COLUMN(Informes!J$1),FALSE)), ""), "")</f>
        <v/>
      </c>
      <c r="N844" s="248"/>
      <c r="O844" s="248"/>
      <c r="P844" s="248"/>
      <c r="Q844" s="248"/>
      <c r="R844" s="284" t="str">
        <f t="shared" si="161"/>
        <v/>
      </c>
      <c r="S844" s="284"/>
      <c r="T844" s="284"/>
      <c r="U844" s="284"/>
      <c r="V844" s="285"/>
      <c r="W844" s="4" t="str">
        <f>IFERROR(VLOOKUP($X830&amp;"-"&amp;TEXT($A844,"mmm-aaaa"),Informes!$A:$P,COLUMN(Informes!K$1),FALSE), "")</f>
        <v/>
      </c>
      <c r="X844" s="34" t="str">
        <f>IFERROR(VLOOKUP($X830&amp;"-"&amp;TEXT($A844,"mmm-aaaa"),Informes!$A:$P,COLUMN(Informes!C$1),FALSE), "")</f>
        <v/>
      </c>
    </row>
    <row r="845" spans="1:24" ht="16.5" customHeight="1" x14ac:dyDescent="0.2">
      <c r="A845" s="34">
        <f t="shared" si="165"/>
        <v>45413</v>
      </c>
      <c r="B845" s="243" t="str">
        <f t="shared" si="162"/>
        <v>Mayo</v>
      </c>
      <c r="C845" s="244"/>
      <c r="D845" s="244" t="str">
        <f t="shared" si="163"/>
        <v>Enero</v>
      </c>
      <c r="E845" s="244"/>
      <c r="F845" s="281" t="str">
        <f>IFERROR(IF(VLOOKUP($X830&amp;"-"&amp;TEXT($A845,"mmm-aaaa"),Informes!$A:$P,COLUMN(Informes!H$1),FALSE),"þ","¨"),"¨")</f>
        <v>¨</v>
      </c>
      <c r="G845" s="281"/>
      <c r="H845" s="281"/>
      <c r="I845" s="248" t="str">
        <f>IFERROR(IF(ISBLANK(
VLOOKUP($X830&amp;"-"&amp;TEXT($A845,"mmm-aaaa"),Informes!$A:$P,COLUMN(Informes!I$1),FALSE)), "",
VLOOKUP($X830&amp;"-"&amp;TEXT($A845,"mmm-aaaa"),Informes!$A:$P,COLUMN(Informes!I$1),FALSE)), "")</f>
        <v/>
      </c>
      <c r="J845" s="248"/>
      <c r="K845" s="248"/>
      <c r="L845" s="173" t="str">
        <f t="shared" si="164"/>
        <v>¨</v>
      </c>
      <c r="M845" s="248" t="str">
        <f>IFERROR(IF(OR($X845=$L$7,$X845=$K$5,$X845=$O$5,$X845=$T$5),IF(ISBLANK(
VLOOKUP($X830&amp;"-"&amp;TEXT($A845,"mmm-aaaa"),Informes!$A:$P,COLUMN(Informes!J$1),FALSE)), "",
VLOOKUP($X830&amp;"-"&amp;TEXT($A845,"mmm-aaaa"),Informes!$A:$P,COLUMN(Informes!J$1),FALSE)), ""), "")</f>
        <v/>
      </c>
      <c r="N845" s="248"/>
      <c r="O845" s="248"/>
      <c r="P845" s="248"/>
      <c r="Q845" s="248"/>
      <c r="R845" s="284" t="str">
        <f t="shared" si="161"/>
        <v/>
      </c>
      <c r="S845" s="284"/>
      <c r="T845" s="284"/>
      <c r="U845" s="284"/>
      <c r="V845" s="285"/>
      <c r="W845" s="4" t="str">
        <f>IFERROR(VLOOKUP($X830&amp;"-"&amp;TEXT($A845,"mmm-aaaa"),Informes!$A:$P,COLUMN(Informes!K$1),FALSE), "")</f>
        <v/>
      </c>
      <c r="X845" s="34" t="str">
        <f>IFERROR(VLOOKUP($X830&amp;"-"&amp;TEXT($A845,"mmm-aaaa"),Informes!$A:$P,COLUMN(Informes!C$1),FALSE), "")</f>
        <v/>
      </c>
    </row>
    <row r="846" spans="1:24" ht="16.5" customHeight="1" x14ac:dyDescent="0.2">
      <c r="A846" s="34">
        <f t="shared" si="165"/>
        <v>45444</v>
      </c>
      <c r="B846" s="243" t="str">
        <f t="shared" si="162"/>
        <v>Junio</v>
      </c>
      <c r="C846" s="244"/>
      <c r="D846" s="244" t="str">
        <f t="shared" si="163"/>
        <v>Enero</v>
      </c>
      <c r="E846" s="244"/>
      <c r="F846" s="281" t="str">
        <f>IFERROR(IF(VLOOKUP($X830&amp;"-"&amp;TEXT($A846,"mmm-aaaa"),Informes!$A:$P,COLUMN(Informes!H$1),FALSE),"þ","¨"),"¨")</f>
        <v>¨</v>
      </c>
      <c r="G846" s="281"/>
      <c r="H846" s="281"/>
      <c r="I846" s="248" t="str">
        <f>IFERROR(IF(ISBLANK(
VLOOKUP($X830&amp;"-"&amp;TEXT($A846,"mmm-aaaa"),Informes!$A:$P,COLUMN(Informes!I$1),FALSE)), "",
VLOOKUP($X830&amp;"-"&amp;TEXT($A846,"mmm-aaaa"),Informes!$A:$P,COLUMN(Informes!I$1),FALSE)), "")</f>
        <v/>
      </c>
      <c r="J846" s="248"/>
      <c r="K846" s="248"/>
      <c r="L846" s="173" t="str">
        <f t="shared" si="164"/>
        <v>¨</v>
      </c>
      <c r="M846" s="248" t="str">
        <f>IFERROR(IF(OR($X846=$L$7,$X846=$K$5,$X846=$O$5,$X846=$T$5),IF(ISBLANK(
VLOOKUP($X830&amp;"-"&amp;TEXT($A846,"mmm-aaaa"),Informes!$A:$P,COLUMN(Informes!J$1),FALSE)), "",
VLOOKUP($X830&amp;"-"&amp;TEXT($A846,"mmm-aaaa"),Informes!$A:$P,COLUMN(Informes!J$1),FALSE)), ""), "")</f>
        <v/>
      </c>
      <c r="N846" s="248"/>
      <c r="O846" s="248"/>
      <c r="P846" s="248"/>
      <c r="Q846" s="248"/>
      <c r="R846" s="284" t="str">
        <f t="shared" si="161"/>
        <v/>
      </c>
      <c r="S846" s="284"/>
      <c r="T846" s="284"/>
      <c r="U846" s="284"/>
      <c r="V846" s="285"/>
      <c r="W846" s="4" t="str">
        <f>IFERROR(VLOOKUP($X830&amp;"-"&amp;TEXT($A846,"mmm-aaaa"),Informes!$A:$P,COLUMN(Informes!K$1),FALSE), "")</f>
        <v/>
      </c>
      <c r="X846" s="34" t="str">
        <f>IFERROR(VLOOKUP($X830&amp;"-"&amp;TEXT($A846,"mmm-aaaa"),Informes!$A:$P,COLUMN(Informes!C$1),FALSE), "")</f>
        <v/>
      </c>
    </row>
    <row r="847" spans="1:24" ht="16.5" customHeight="1" x14ac:dyDescent="0.2">
      <c r="A847" s="34">
        <f t="shared" si="165"/>
        <v>45474</v>
      </c>
      <c r="B847" s="243" t="str">
        <f t="shared" si="162"/>
        <v>Julio</v>
      </c>
      <c r="C847" s="244"/>
      <c r="D847" s="244" t="str">
        <f t="shared" si="163"/>
        <v>Enero</v>
      </c>
      <c r="E847" s="244"/>
      <c r="F847" s="281" t="str">
        <f>IFERROR(IF(VLOOKUP($X830&amp;"-"&amp;TEXT($A847,"mmm-aaaa"),Informes!$A:$P,COLUMN(Informes!H$1),FALSE),"þ","¨"),"¨")</f>
        <v>¨</v>
      </c>
      <c r="G847" s="281"/>
      <c r="H847" s="281"/>
      <c r="I847" s="248" t="str">
        <f>IFERROR(IF(ISBLANK(
VLOOKUP($X830&amp;"-"&amp;TEXT($A847,"mmm-aaaa"),Informes!$A:$P,COLUMN(Informes!I$1),FALSE)), "",
VLOOKUP($X830&amp;"-"&amp;TEXT($A847,"mmm-aaaa"),Informes!$A:$P,COLUMN(Informes!I$1),FALSE)), "")</f>
        <v/>
      </c>
      <c r="J847" s="248"/>
      <c r="K847" s="248"/>
      <c r="L847" s="173" t="str">
        <f t="shared" si="164"/>
        <v>¨</v>
      </c>
      <c r="M847" s="248" t="str">
        <f>IFERROR(IF(OR($X847=$L$7,$X847=$K$5,$X847=$O$5,$X847=$T$5),IF(ISBLANK(
VLOOKUP($X830&amp;"-"&amp;TEXT($A847,"mmm-aaaa"),Informes!$A:$P,COLUMN(Informes!J$1),FALSE)), "",
VLOOKUP($X830&amp;"-"&amp;TEXT($A847,"mmm-aaaa"),Informes!$A:$P,COLUMN(Informes!J$1),FALSE)), ""), "")</f>
        <v/>
      </c>
      <c r="N847" s="248"/>
      <c r="O847" s="248"/>
      <c r="P847" s="248"/>
      <c r="Q847" s="248"/>
      <c r="R847" s="284" t="str">
        <f t="shared" si="161"/>
        <v/>
      </c>
      <c r="S847" s="284"/>
      <c r="T847" s="284"/>
      <c r="U847" s="284"/>
      <c r="V847" s="285"/>
      <c r="W847" s="4" t="str">
        <f>IFERROR(VLOOKUP($X830&amp;"-"&amp;TEXT($A847,"mmm-aaaa"),Informes!$A:$P,COLUMN(Informes!K$1),FALSE), "")</f>
        <v/>
      </c>
      <c r="X847" s="34" t="str">
        <f>IFERROR(VLOOKUP($X830&amp;"-"&amp;TEXT($A847,"mmm-aaaa"),Informes!$A:$P,COLUMN(Informes!C$1),FALSE), "")</f>
        <v/>
      </c>
    </row>
    <row r="848" spans="1:24" ht="16.5" customHeight="1" thickBot="1" x14ac:dyDescent="0.25">
      <c r="A848" s="34">
        <f t="shared" si="165"/>
        <v>45505</v>
      </c>
      <c r="B848" s="264" t="str">
        <f t="shared" si="162"/>
        <v>Agosto</v>
      </c>
      <c r="C848" s="265"/>
      <c r="D848" s="265" t="str">
        <f t="shared" si="163"/>
        <v>Enero</v>
      </c>
      <c r="E848" s="265"/>
      <c r="F848" s="280" t="str">
        <f>IFERROR(IF(VLOOKUP($X830&amp;"-"&amp;TEXT($A848,"mmm-aaaa"),Informes!$A:$P,COLUMN(Informes!H$1),FALSE),"þ","¨"),"¨")</f>
        <v>¨</v>
      </c>
      <c r="G848" s="280"/>
      <c r="H848" s="280"/>
      <c r="I848" s="269" t="str">
        <f>IFERROR(IF(ISBLANK(
VLOOKUP($X830&amp;"-"&amp;TEXT($A848,"mmm-aaaa"),Informes!$A:$P,COLUMN(Informes!I$1),FALSE)), "",
VLOOKUP($X830&amp;"-"&amp;TEXT($A848,"mmm-aaaa"),Informes!$A:$P,COLUMN(Informes!I$1),FALSE)), "")</f>
        <v/>
      </c>
      <c r="J848" s="269"/>
      <c r="K848" s="269"/>
      <c r="L848" s="172" t="str">
        <f t="shared" si="164"/>
        <v>¨</v>
      </c>
      <c r="M848" s="269" t="str">
        <f>IFERROR(IF(OR($X848=$L$7,$X848=$K$5,$X848=$O$5,$X848=$T$5),IF(ISBLANK(
VLOOKUP($X830&amp;"-"&amp;TEXT($A848,"mmm-aaaa"),Informes!$A:$P,COLUMN(Informes!J$1),FALSE)), "",
VLOOKUP($X830&amp;"-"&amp;TEXT($A848,"mmm-aaaa"),Informes!$A:$P,COLUMN(Informes!J$1),FALSE)), ""), "")</f>
        <v/>
      </c>
      <c r="N848" s="269"/>
      <c r="O848" s="269"/>
      <c r="P848" s="269"/>
      <c r="Q848" s="269"/>
      <c r="R848" s="282" t="str">
        <f t="shared" si="161"/>
        <v/>
      </c>
      <c r="S848" s="282"/>
      <c r="T848" s="282"/>
      <c r="U848" s="282"/>
      <c r="V848" s="283"/>
      <c r="W848" s="4" t="str">
        <f>IFERROR(VLOOKUP($X830&amp;"-"&amp;TEXT($A848,"mmm-aaaa"),Informes!$A:$P,COLUMN(Informes!K$1),FALSE), "")</f>
        <v/>
      </c>
      <c r="X848" s="34" t="str">
        <f>IFERROR(VLOOKUP($X830&amp;"-"&amp;TEXT($A848,"mmm-aaaa"),Informes!$A:$P,COLUMN(Informes!C$1),FALSE), "")</f>
        <v/>
      </c>
    </row>
    <row r="849" spans="1:24" ht="16.5" customHeight="1" thickBot="1" x14ac:dyDescent="0.3">
      <c r="D849" s="124"/>
      <c r="E849" s="124"/>
      <c r="F849" s="129"/>
      <c r="G849" s="124" t="str">
        <f>IF(SUM(F837:F848)=0,"",SUM(F837:F848))</f>
        <v/>
      </c>
      <c r="H849" s="124"/>
      <c r="I849" s="124"/>
      <c r="J849" s="130"/>
      <c r="K849" s="124"/>
      <c r="L849" s="131" t="s">
        <v>107</v>
      </c>
      <c r="M849" s="272" t="str">
        <f>IF(SUM(M837:M848)=0,"",SUM(M837:M848))</f>
        <v/>
      </c>
      <c r="N849" s="273"/>
      <c r="O849" s="273"/>
      <c r="P849" s="273"/>
      <c r="Q849" s="274"/>
      <c r="R849" s="275"/>
      <c r="S849" s="276"/>
      <c r="T849" s="276"/>
      <c r="U849" s="276"/>
      <c r="V849" s="277"/>
      <c r="W849" s="4"/>
      <c r="X849" s="4"/>
    </row>
    <row r="850" spans="1:24" ht="16.5" customHeight="1" x14ac:dyDescent="0.2">
      <c r="W850" s="4"/>
      <c r="X850" s="4"/>
    </row>
    <row r="851" spans="1:24" ht="279.75" customHeight="1" x14ac:dyDescent="0.15">
      <c r="B851" s="11"/>
      <c r="C851" s="132" t="s">
        <v>136</v>
      </c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</row>
    <row r="852" spans="1:24" ht="24" customHeight="1" x14ac:dyDescent="0.2">
      <c r="A852" s="35"/>
      <c r="B852" s="256" t="s">
        <v>127</v>
      </c>
      <c r="C852" s="256"/>
      <c r="D852" s="256"/>
      <c r="E852" s="256"/>
      <c r="F852" s="256"/>
      <c r="G852" s="256"/>
      <c r="H852" s="256"/>
      <c r="I852" s="256"/>
      <c r="J852" s="256"/>
      <c r="K852" s="256"/>
      <c r="L852" s="256"/>
      <c r="M852" s="256"/>
      <c r="N852" s="256"/>
      <c r="O852" s="256"/>
      <c r="P852" s="256"/>
      <c r="Q852" s="256"/>
      <c r="R852" s="256"/>
      <c r="S852" s="256"/>
      <c r="T852" s="256"/>
      <c r="U852" s="256"/>
      <c r="V852" s="256"/>
      <c r="X852" s="2"/>
    </row>
    <row r="853" spans="1:24" ht="15" customHeight="1" x14ac:dyDescent="0.2">
      <c r="A853" s="35"/>
      <c r="B853" s="120" t="s">
        <v>128</v>
      </c>
      <c r="D853" s="123" t="e">
        <f>D830</f>
        <v>#REF!</v>
      </c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5"/>
      <c r="X853" s="154" t="e">
        <f>X830</f>
        <v>#REF!</v>
      </c>
    </row>
    <row r="854" spans="1:24" ht="17.25" x14ac:dyDescent="0.2">
      <c r="B854" s="120" t="s">
        <v>129</v>
      </c>
      <c r="D854" s="121"/>
      <c r="E854" s="121"/>
      <c r="F854" s="7"/>
      <c r="G854" s="7"/>
      <c r="H854" s="257" t="e">
        <f>H831</f>
        <v>#REF!</v>
      </c>
      <c r="I854" s="257"/>
      <c r="J854" s="257"/>
      <c r="K854" s="257"/>
      <c r="L854" s="257"/>
      <c r="M854" s="257"/>
      <c r="N854" s="257"/>
      <c r="O854" s="257"/>
      <c r="P854" s="127" t="e">
        <f>P831</f>
        <v>#REF!</v>
      </c>
      <c r="Q854" s="120" t="s">
        <v>75</v>
      </c>
      <c r="S854" s="12"/>
      <c r="T854" s="13"/>
      <c r="U854" s="127" t="e">
        <f>U831</f>
        <v>#REF!</v>
      </c>
      <c r="V854" s="120" t="s">
        <v>79</v>
      </c>
      <c r="W854" s="12"/>
      <c r="X854" s="6"/>
    </row>
    <row r="855" spans="1:24" ht="17.25" x14ac:dyDescent="0.2">
      <c r="B855" s="120" t="s">
        <v>130</v>
      </c>
      <c r="D855" s="122"/>
      <c r="E855" s="122"/>
      <c r="F855" s="7"/>
      <c r="G855" s="258" t="e">
        <f>G832</f>
        <v>#REF!</v>
      </c>
      <c r="H855" s="258"/>
      <c r="I855" s="258"/>
      <c r="J855" s="258"/>
      <c r="K855" s="258"/>
      <c r="L855" s="258"/>
      <c r="M855" s="258"/>
      <c r="N855" s="258"/>
      <c r="O855" s="258"/>
      <c r="P855" s="128" t="s">
        <v>137</v>
      </c>
      <c r="Q855" s="120" t="s">
        <v>131</v>
      </c>
      <c r="S855" s="12"/>
      <c r="T855" s="12"/>
      <c r="U855" s="128" t="s">
        <v>138</v>
      </c>
      <c r="V855" s="120" t="s">
        <v>61</v>
      </c>
      <c r="W855" s="12"/>
      <c r="X855" s="6"/>
    </row>
    <row r="856" spans="1:24" ht="28.5" customHeight="1" x14ac:dyDescent="0.2">
      <c r="B856" s="127" t="e">
        <f>B833</f>
        <v>#REF!</v>
      </c>
      <c r="C856" s="125" t="s">
        <v>76</v>
      </c>
      <c r="D856" s="127" t="e">
        <f>D833</f>
        <v>#REF!</v>
      </c>
      <c r="E856" s="125" t="s">
        <v>81</v>
      </c>
      <c r="F856" s="7"/>
      <c r="G856" s="7"/>
      <c r="H856" s="5"/>
      <c r="I856" s="10"/>
      <c r="J856" s="127" t="e">
        <f>J833</f>
        <v>#REF!</v>
      </c>
      <c r="K856" s="125" t="s">
        <v>77</v>
      </c>
      <c r="L856" s="5"/>
      <c r="M856" s="5"/>
      <c r="N856" s="127" t="e">
        <f>N833</f>
        <v>#REF!</v>
      </c>
      <c r="O856" s="125" t="s">
        <v>132</v>
      </c>
      <c r="P856" s="126"/>
      <c r="Q856" s="126"/>
      <c r="R856" s="9"/>
      <c r="S856" s="127" t="e">
        <f>S833</f>
        <v>#REF!</v>
      </c>
      <c r="T856" s="259" t="s">
        <v>133</v>
      </c>
      <c r="U856" s="259"/>
      <c r="V856" s="259"/>
      <c r="W856" s="13"/>
      <c r="X856" s="6"/>
    </row>
    <row r="857" spans="1:24" ht="4.5" customHeight="1" thickBot="1" x14ac:dyDescent="0.25">
      <c r="B857" s="8"/>
      <c r="C857" s="7"/>
      <c r="D857" s="8"/>
      <c r="E857" s="7"/>
      <c r="F857" s="7"/>
      <c r="G857" s="7"/>
      <c r="H857" s="5"/>
      <c r="I857" s="10"/>
      <c r="J857" s="8"/>
      <c r="K857" s="5"/>
      <c r="L857" s="5"/>
      <c r="M857" s="5"/>
      <c r="N857" s="7"/>
      <c r="O857" s="5"/>
      <c r="P857" s="8"/>
      <c r="Q857" s="8"/>
      <c r="R857" s="9"/>
      <c r="S857" s="9"/>
      <c r="T857" s="7"/>
      <c r="U857" s="8"/>
      <c r="V857" s="9"/>
      <c r="W857" s="9"/>
      <c r="X857" s="6"/>
    </row>
    <row r="858" spans="1:24" ht="27" customHeight="1" x14ac:dyDescent="0.25">
      <c r="B858" s="260" t="s">
        <v>17</v>
      </c>
      <c r="C858" s="261"/>
      <c r="D858" s="261"/>
      <c r="E858" s="261"/>
      <c r="F858" s="262" t="s">
        <v>134</v>
      </c>
      <c r="G858" s="262"/>
      <c r="H858" s="262"/>
      <c r="I858" s="262" t="s">
        <v>12</v>
      </c>
      <c r="J858" s="262"/>
      <c r="K858" s="262"/>
      <c r="L858" s="262" t="s">
        <v>105</v>
      </c>
      <c r="M858" s="236" t="s">
        <v>135</v>
      </c>
      <c r="N858" s="236"/>
      <c r="O858" s="236"/>
      <c r="P858" s="236"/>
      <c r="Q858" s="236"/>
      <c r="R858" s="236" t="s">
        <v>101</v>
      </c>
      <c r="S858" s="236"/>
      <c r="T858" s="236"/>
      <c r="U858" s="236"/>
      <c r="V858" s="237"/>
      <c r="W858" s="14"/>
      <c r="X858" s="3"/>
    </row>
    <row r="859" spans="1:24" ht="27.75" customHeight="1" x14ac:dyDescent="0.2">
      <c r="B859" s="240">
        <f>EDATE(B836,12)</f>
        <v>45658</v>
      </c>
      <c r="C859" s="241"/>
      <c r="D859" s="241"/>
      <c r="E859" s="242"/>
      <c r="F859" s="263"/>
      <c r="G859" s="263"/>
      <c r="H859" s="263"/>
      <c r="I859" s="263"/>
      <c r="J859" s="263"/>
      <c r="K859" s="263"/>
      <c r="L859" s="263"/>
      <c r="M859" s="238"/>
      <c r="N859" s="238"/>
      <c r="O859" s="238"/>
      <c r="P859" s="238"/>
      <c r="Q859" s="238"/>
      <c r="R859" s="238"/>
      <c r="S859" s="238"/>
      <c r="T859" s="238"/>
      <c r="U859" s="238"/>
      <c r="V859" s="239"/>
      <c r="W859" s="14"/>
      <c r="X859" s="3"/>
    </row>
    <row r="860" spans="1:24" ht="16.5" customHeight="1" x14ac:dyDescent="0.2">
      <c r="A860" s="34">
        <f>EDATE(B859,-4)</f>
        <v>45536</v>
      </c>
      <c r="B860" s="243" t="str">
        <f>PROPER(TEXT(A860, "mmmm"))</f>
        <v>Septiembre</v>
      </c>
      <c r="C860" s="244"/>
      <c r="D860" s="244"/>
      <c r="E860" s="244"/>
      <c r="F860" s="281" t="str">
        <f>IFERROR(IF(VLOOKUP($X830&amp;"-"&amp;TEXT($A860,"mmm-aaaa"),Informes!$A:$P,COLUMN(Informes!H$1),FALSE),"þ","¨"),"¨")</f>
        <v>¨</v>
      </c>
      <c r="G860" s="281"/>
      <c r="H860" s="281"/>
      <c r="I860" s="248" t="str">
        <f>IFERROR(IF(ISBLANK(
VLOOKUP($X853&amp;"-"&amp;TEXT($A860,"mmm-aaaa"),Informes!$A:$P,COLUMN(Informes!I$1),FALSE)), "",
VLOOKUP($X853&amp;"-"&amp;TEXT($A860,"mmm-aaaa"),Informes!$A:$P,COLUMN(Informes!I$1),FALSE)), "")</f>
        <v/>
      </c>
      <c r="J860" s="248"/>
      <c r="K860" s="248"/>
      <c r="L860" s="173" t="str">
        <f>IFERROR(IF($X860=$L$7,"þ","¨"),"¨")</f>
        <v>¨</v>
      </c>
      <c r="M860" s="248" t="str">
        <f>IFERROR(IF(OR($X860=$L$7,$X860=$K$5,$X860=$O$5,$X860=$T$5),IF(ISBLANK(
VLOOKUP($X830&amp;"-"&amp;TEXT($A860,"mmm-aaaa"),Informes!$A:$P,COLUMN(Informes!J$1),FALSE)), "",
VLOOKUP($X830&amp;"-"&amp;TEXT($A860,"mmm-aaaa"),Informes!$A:$P,COLUMN(Informes!J$1),FALSE)), ""), "")</f>
        <v/>
      </c>
      <c r="N860" s="248"/>
      <c r="O860" s="248"/>
      <c r="P860" s="248"/>
      <c r="Q860" s="248"/>
      <c r="R860" s="284" t="str">
        <f t="shared" ref="R860:R871" si="166">IF(W860=0, "", W860)</f>
        <v/>
      </c>
      <c r="S860" s="284"/>
      <c r="T860" s="284"/>
      <c r="U860" s="284"/>
      <c r="V860" s="285"/>
      <c r="W860" s="4" t="str">
        <f>IFERROR(VLOOKUP($X853&amp;"-"&amp;TEXT($A860,"mmm-aaaa"),Informes!$A:$P,COLUMN(Informes!K$1),FALSE), "")</f>
        <v/>
      </c>
      <c r="X860" s="34" t="str">
        <f>IFERROR(VLOOKUP($X830&amp;"-"&amp;TEXT($A860,"mmm-aaaa"),Informes!$A:$P,COLUMN(Informes!C$1),FALSE), "")</f>
        <v/>
      </c>
    </row>
    <row r="861" spans="1:24" ht="16.5" customHeight="1" x14ac:dyDescent="0.2">
      <c r="A861" s="34">
        <f>EDATE(A860,1)</f>
        <v>45566</v>
      </c>
      <c r="B861" s="243" t="str">
        <f t="shared" ref="B861:B871" si="167">PROPER(TEXT(A861, "mmmm"))</f>
        <v>Octubre</v>
      </c>
      <c r="C861" s="244"/>
      <c r="D861" s="244"/>
      <c r="E861" s="244"/>
      <c r="F861" s="281" t="str">
        <f>IFERROR(IF(VLOOKUP($X830&amp;"-"&amp;TEXT($A861,"mmm-aaaa"),Informes!$A:$P,COLUMN(Informes!H$1),FALSE),"þ","¨"),"¨")</f>
        <v>¨</v>
      </c>
      <c r="G861" s="281"/>
      <c r="H861" s="281"/>
      <c r="I861" s="248" t="str">
        <f>IFERROR(IF(ISBLANK(
VLOOKUP($X853&amp;"-"&amp;TEXT($A861,"mmm-aaaa"),Informes!$A:$P,COLUMN(Informes!I$1),FALSE)), "",
VLOOKUP($X853&amp;"-"&amp;TEXT($A861,"mmm-aaaa"),Informes!$A:$P,COLUMN(Informes!I$1),FALSE)), "")</f>
        <v/>
      </c>
      <c r="J861" s="248"/>
      <c r="K861" s="248"/>
      <c r="L861" s="173" t="str">
        <f t="shared" ref="L861:L871" si="168">IFERROR(IF($X861=$L$7,"þ","¨"),"¨")</f>
        <v>¨</v>
      </c>
      <c r="M861" s="248" t="str">
        <f>IFERROR(IF(OR($X861=$L$7,$X861=$K$5,$X861=$O$5,$X861=$T$5),IF(ISBLANK(
VLOOKUP($X830&amp;"-"&amp;TEXT($A861,"mmm-aaaa"),Informes!$A:$P,COLUMN(Informes!J$1),FALSE)), "",
VLOOKUP($X830&amp;"-"&amp;TEXT($A861,"mmm-aaaa"),Informes!$A:$P,COLUMN(Informes!J$1),FALSE)), ""), "")</f>
        <v/>
      </c>
      <c r="N861" s="248"/>
      <c r="O861" s="248"/>
      <c r="P861" s="248"/>
      <c r="Q861" s="248"/>
      <c r="R861" s="284" t="str">
        <f t="shared" si="166"/>
        <v/>
      </c>
      <c r="S861" s="284"/>
      <c r="T861" s="284"/>
      <c r="U861" s="284"/>
      <c r="V861" s="285"/>
      <c r="W861" s="4" t="str">
        <f>IFERROR(VLOOKUP($X853&amp;"-"&amp;TEXT($A861,"mmm-aaaa"),Informes!$A:$P,COLUMN(Informes!K$1),FALSE), "")</f>
        <v/>
      </c>
      <c r="X861" s="34" t="str">
        <f>IFERROR(VLOOKUP($X830&amp;"-"&amp;TEXT($A861,"mmm-aaaa"),Informes!$A:$P,COLUMN(Informes!C$1),FALSE), "")</f>
        <v/>
      </c>
    </row>
    <row r="862" spans="1:24" ht="16.5" customHeight="1" x14ac:dyDescent="0.2">
      <c r="A862" s="34">
        <f t="shared" ref="A862:A871" si="169">EDATE(A861,1)</f>
        <v>45597</v>
      </c>
      <c r="B862" s="243" t="str">
        <f t="shared" si="167"/>
        <v>Noviembre</v>
      </c>
      <c r="C862" s="244"/>
      <c r="D862" s="244"/>
      <c r="E862" s="244"/>
      <c r="F862" s="281" t="str">
        <f>IFERROR(IF(VLOOKUP($X830&amp;"-"&amp;TEXT($A862,"mmm-aaaa"),Informes!$A:$P,COLUMN(Informes!H$1),FALSE),"þ","¨"),"¨")</f>
        <v>¨</v>
      </c>
      <c r="G862" s="281"/>
      <c r="H862" s="281"/>
      <c r="I862" s="248" t="str">
        <f>IFERROR(IF(ISBLANK(
VLOOKUP($X853&amp;"-"&amp;TEXT($A862,"mmm-aaaa"),Informes!$A:$P,COLUMN(Informes!I$1),FALSE)), "",
VLOOKUP($X853&amp;"-"&amp;TEXT($A862,"mmm-aaaa"),Informes!$A:$P,COLUMN(Informes!I$1),FALSE)), "")</f>
        <v/>
      </c>
      <c r="J862" s="248"/>
      <c r="K862" s="248"/>
      <c r="L862" s="173" t="str">
        <f t="shared" si="168"/>
        <v>¨</v>
      </c>
      <c r="M862" s="248" t="str">
        <f>IFERROR(IF(OR($X862=$L$7,$X862=$K$5,$X862=$O$5,$X862=$T$5),IF(ISBLANK(
VLOOKUP($X830&amp;"-"&amp;TEXT($A862,"mmm-aaaa"),Informes!$A:$P,COLUMN(Informes!J$1),FALSE)), "",
VLOOKUP($X830&amp;"-"&amp;TEXT($A862,"mmm-aaaa"),Informes!$A:$P,COLUMN(Informes!J$1),FALSE)), ""), "")</f>
        <v/>
      </c>
      <c r="N862" s="248"/>
      <c r="O862" s="248"/>
      <c r="P862" s="248"/>
      <c r="Q862" s="248"/>
      <c r="R862" s="284" t="str">
        <f t="shared" si="166"/>
        <v/>
      </c>
      <c r="S862" s="284"/>
      <c r="T862" s="284"/>
      <c r="U862" s="284"/>
      <c r="V862" s="285"/>
      <c r="W862" s="4" t="str">
        <f>IFERROR(VLOOKUP($X853&amp;"-"&amp;TEXT($A862,"mmm-aaaa"),Informes!$A:$P,COLUMN(Informes!K$1),FALSE), "")</f>
        <v/>
      </c>
      <c r="X862" s="34" t="str">
        <f>IFERROR(VLOOKUP($X830&amp;"-"&amp;TEXT($A862,"mmm-aaaa"),Informes!$A:$P,COLUMN(Informes!C$1),FALSE), "")</f>
        <v/>
      </c>
    </row>
    <row r="863" spans="1:24" ht="16.5" customHeight="1" x14ac:dyDescent="0.2">
      <c r="A863" s="34">
        <f t="shared" si="169"/>
        <v>45627</v>
      </c>
      <c r="B863" s="243" t="str">
        <f t="shared" si="167"/>
        <v>Diciembre</v>
      </c>
      <c r="C863" s="244"/>
      <c r="D863" s="244"/>
      <c r="E863" s="244"/>
      <c r="F863" s="281" t="str">
        <f>IFERROR(IF(VLOOKUP($X830&amp;"-"&amp;TEXT($A863,"mmm-aaaa"),Informes!$A:$P,COLUMN(Informes!H$1),FALSE),"þ","¨"),"¨")</f>
        <v>¨</v>
      </c>
      <c r="G863" s="281"/>
      <c r="H863" s="281"/>
      <c r="I863" s="248" t="str">
        <f>IFERROR(IF(ISBLANK(
VLOOKUP($X853&amp;"-"&amp;TEXT($A863,"mmm-aaaa"),Informes!$A:$P,COLUMN(Informes!I$1),FALSE)), "",
VLOOKUP($X853&amp;"-"&amp;TEXT($A863,"mmm-aaaa"),Informes!$A:$P,COLUMN(Informes!I$1),FALSE)), "")</f>
        <v/>
      </c>
      <c r="J863" s="248"/>
      <c r="K863" s="248"/>
      <c r="L863" s="173" t="str">
        <f t="shared" si="168"/>
        <v>¨</v>
      </c>
      <c r="M863" s="248" t="str">
        <f>IFERROR(IF(OR($X863=$L$7,$X863=$K$5,$X863=$O$5,$X863=$T$5),IF(ISBLANK(
VLOOKUP($X830&amp;"-"&amp;TEXT($A863,"mmm-aaaa"),Informes!$A:$P,COLUMN(Informes!J$1),FALSE)), "",
VLOOKUP($X830&amp;"-"&amp;TEXT($A863,"mmm-aaaa"),Informes!$A:$P,COLUMN(Informes!J$1),FALSE)), ""), "")</f>
        <v/>
      </c>
      <c r="N863" s="248"/>
      <c r="O863" s="248"/>
      <c r="P863" s="248"/>
      <c r="Q863" s="248"/>
      <c r="R863" s="284" t="str">
        <f t="shared" si="166"/>
        <v/>
      </c>
      <c r="S863" s="284"/>
      <c r="T863" s="284"/>
      <c r="U863" s="284"/>
      <c r="V863" s="285"/>
      <c r="W863" s="4" t="str">
        <f>IFERROR(VLOOKUP($X853&amp;"-"&amp;TEXT($A863,"mmm-aaaa"),Informes!$A:$P,COLUMN(Informes!K$1),FALSE), "")</f>
        <v/>
      </c>
      <c r="X863" s="34" t="str">
        <f>IFERROR(VLOOKUP($X830&amp;"-"&amp;TEXT($A863,"mmm-aaaa"),Informes!$A:$P,COLUMN(Informes!C$1),FALSE), "")</f>
        <v/>
      </c>
    </row>
    <row r="864" spans="1:24" ht="16.5" customHeight="1" x14ac:dyDescent="0.2">
      <c r="A864" s="34">
        <f t="shared" si="169"/>
        <v>45658</v>
      </c>
      <c r="B864" s="243" t="str">
        <f t="shared" si="167"/>
        <v>Enero</v>
      </c>
      <c r="C864" s="244"/>
      <c r="D864" s="244"/>
      <c r="E864" s="244"/>
      <c r="F864" s="281" t="str">
        <f>IFERROR(IF(VLOOKUP($X830&amp;"-"&amp;TEXT($A864,"mmm-aaaa"),Informes!$A:$P,COLUMN(Informes!H$1),FALSE),"þ","¨"),"¨")</f>
        <v>¨</v>
      </c>
      <c r="G864" s="281"/>
      <c r="H864" s="281"/>
      <c r="I864" s="248" t="str">
        <f>IFERROR(IF(ISBLANK(
VLOOKUP($X853&amp;"-"&amp;TEXT($A864,"mmm-aaaa"),Informes!$A:$P,COLUMN(Informes!I$1),FALSE)), "",
VLOOKUP($X853&amp;"-"&amp;TEXT($A864,"mmm-aaaa"),Informes!$A:$P,COLUMN(Informes!I$1),FALSE)), "")</f>
        <v/>
      </c>
      <c r="J864" s="248"/>
      <c r="K864" s="248"/>
      <c r="L864" s="173" t="str">
        <f t="shared" si="168"/>
        <v>¨</v>
      </c>
      <c r="M864" s="248" t="str">
        <f>IFERROR(IF(OR($X864=$L$7,$X864=$K$5,$X864=$O$5,$X864=$T$5),IF(ISBLANK(
VLOOKUP($X830&amp;"-"&amp;TEXT($A864,"mmm-aaaa"),Informes!$A:$P,COLUMN(Informes!J$1),FALSE)), "",
VLOOKUP($X830&amp;"-"&amp;TEXT($A864,"mmm-aaaa"),Informes!$A:$P,COLUMN(Informes!J$1),FALSE)), ""), "")</f>
        <v/>
      </c>
      <c r="N864" s="248"/>
      <c r="O864" s="248"/>
      <c r="P864" s="248"/>
      <c r="Q864" s="248"/>
      <c r="R864" s="284" t="str">
        <f t="shared" si="166"/>
        <v/>
      </c>
      <c r="S864" s="284"/>
      <c r="T864" s="284"/>
      <c r="U864" s="284"/>
      <c r="V864" s="285"/>
      <c r="W864" s="4" t="str">
        <f>IFERROR(VLOOKUP($X853&amp;"-"&amp;TEXT($A864,"mmm-aaaa"),Informes!$A:$P,COLUMN(Informes!K$1),FALSE), "")</f>
        <v/>
      </c>
      <c r="X864" s="34" t="str">
        <f>IFERROR(VLOOKUP($X830&amp;"-"&amp;TEXT($A864,"mmm-aaaa"),Informes!$A:$P,COLUMN(Informes!C$1),FALSE), "")</f>
        <v/>
      </c>
    </row>
    <row r="865" spans="1:24" ht="16.5" customHeight="1" x14ac:dyDescent="0.2">
      <c r="A865" s="34">
        <f t="shared" si="169"/>
        <v>45689</v>
      </c>
      <c r="B865" s="243" t="str">
        <f t="shared" si="167"/>
        <v>Febrero</v>
      </c>
      <c r="C865" s="244"/>
      <c r="D865" s="244"/>
      <c r="E865" s="244"/>
      <c r="F865" s="281" t="str">
        <f>IFERROR(IF(VLOOKUP($X830&amp;"-"&amp;TEXT($A865,"mmm-aaaa"),Informes!$A:$P,COLUMN(Informes!H$1),FALSE),"þ","¨"),"¨")</f>
        <v>¨</v>
      </c>
      <c r="G865" s="281"/>
      <c r="H865" s="281"/>
      <c r="I865" s="248" t="str">
        <f>IFERROR(IF(ISBLANK(
VLOOKUP($X853&amp;"-"&amp;TEXT($A865,"mmm-aaaa"),Informes!$A:$P,COLUMN(Informes!I$1),FALSE)), "",
VLOOKUP($X853&amp;"-"&amp;TEXT($A865,"mmm-aaaa"),Informes!$A:$P,COLUMN(Informes!I$1),FALSE)), "")</f>
        <v/>
      </c>
      <c r="J865" s="248"/>
      <c r="K865" s="248"/>
      <c r="L865" s="173" t="str">
        <f t="shared" si="168"/>
        <v>¨</v>
      </c>
      <c r="M865" s="248" t="str">
        <f>IFERROR(IF(OR($X865=$L$7,$X865=$K$5,$X865=$O$5,$X865=$T$5),IF(ISBLANK(
VLOOKUP($X830&amp;"-"&amp;TEXT($A865,"mmm-aaaa"),Informes!$A:$P,COLUMN(Informes!J$1),FALSE)), "",
VLOOKUP($X830&amp;"-"&amp;TEXT($A865,"mmm-aaaa"),Informes!$A:$P,COLUMN(Informes!J$1),FALSE)), ""), "")</f>
        <v/>
      </c>
      <c r="N865" s="248"/>
      <c r="O865" s="248"/>
      <c r="P865" s="248"/>
      <c r="Q865" s="248"/>
      <c r="R865" s="284" t="str">
        <f t="shared" si="166"/>
        <v/>
      </c>
      <c r="S865" s="284"/>
      <c r="T865" s="284"/>
      <c r="U865" s="284"/>
      <c r="V865" s="285"/>
      <c r="W865" s="4" t="str">
        <f>IFERROR(VLOOKUP($X853&amp;"-"&amp;TEXT($A865,"mmm-aaaa"),Informes!$A:$P,COLUMN(Informes!K$1),FALSE), "")</f>
        <v/>
      </c>
      <c r="X865" s="34" t="str">
        <f>IFERROR(VLOOKUP($X830&amp;"-"&amp;TEXT($A865,"mmm-aaaa"),Informes!$A:$P,COLUMN(Informes!C$1),FALSE), "")</f>
        <v/>
      </c>
    </row>
    <row r="866" spans="1:24" ht="16.5" customHeight="1" x14ac:dyDescent="0.2">
      <c r="A866" s="34">
        <f t="shared" si="169"/>
        <v>45717</v>
      </c>
      <c r="B866" s="243" t="str">
        <f t="shared" si="167"/>
        <v>Marzo</v>
      </c>
      <c r="C866" s="244"/>
      <c r="D866" s="244"/>
      <c r="E866" s="244"/>
      <c r="F866" s="281" t="str">
        <f>IFERROR(IF(VLOOKUP($X830&amp;"-"&amp;TEXT($A866,"mmm-aaaa"),Informes!$A:$P,COLUMN(Informes!H$1),FALSE),"þ","¨"),"¨")</f>
        <v>¨</v>
      </c>
      <c r="G866" s="281"/>
      <c r="H866" s="281"/>
      <c r="I866" s="248" t="str">
        <f>IFERROR(IF(ISBLANK(
VLOOKUP($X853&amp;"-"&amp;TEXT($A866,"mmm-aaaa"),Informes!$A:$P,COLUMN(Informes!I$1),FALSE)), "",
VLOOKUP($X853&amp;"-"&amp;TEXT($A866,"mmm-aaaa"),Informes!$A:$P,COLUMN(Informes!I$1),FALSE)), "")</f>
        <v/>
      </c>
      <c r="J866" s="248"/>
      <c r="K866" s="248"/>
      <c r="L866" s="173" t="str">
        <f t="shared" si="168"/>
        <v>¨</v>
      </c>
      <c r="M866" s="248" t="str">
        <f>IFERROR(IF(OR($X866=$L$7,$X866=$K$5,$X866=$O$5,$X866=$T$5),IF(ISBLANK(
VLOOKUP($X830&amp;"-"&amp;TEXT($A866,"mmm-aaaa"),Informes!$A:$P,COLUMN(Informes!J$1),FALSE)), "",
VLOOKUP($X830&amp;"-"&amp;TEXT($A866,"mmm-aaaa"),Informes!$A:$P,COLUMN(Informes!J$1),FALSE)), ""), "")</f>
        <v/>
      </c>
      <c r="N866" s="248"/>
      <c r="O866" s="248"/>
      <c r="P866" s="248"/>
      <c r="Q866" s="248"/>
      <c r="R866" s="284" t="str">
        <f t="shared" si="166"/>
        <v/>
      </c>
      <c r="S866" s="284"/>
      <c r="T866" s="284"/>
      <c r="U866" s="284"/>
      <c r="V866" s="285"/>
      <c r="W866" s="4" t="str">
        <f>IFERROR(VLOOKUP($X853&amp;"-"&amp;TEXT($A866,"mmm-aaaa"),Informes!$A:$P,COLUMN(Informes!K$1),FALSE), "")</f>
        <v/>
      </c>
      <c r="X866" s="34" t="str">
        <f>IFERROR(VLOOKUP($X830&amp;"-"&amp;TEXT($A866,"mmm-aaaa"),Informes!$A:$P,COLUMN(Informes!C$1),FALSE), "")</f>
        <v/>
      </c>
    </row>
    <row r="867" spans="1:24" ht="16.5" customHeight="1" x14ac:dyDescent="0.2">
      <c r="A867" s="34">
        <f t="shared" si="169"/>
        <v>45748</v>
      </c>
      <c r="B867" s="243" t="str">
        <f t="shared" si="167"/>
        <v>Abril</v>
      </c>
      <c r="C867" s="244"/>
      <c r="D867" s="244"/>
      <c r="E867" s="244"/>
      <c r="F867" s="281" t="str">
        <f>IFERROR(IF(VLOOKUP($X830&amp;"-"&amp;TEXT($A867,"mmm-aaaa"),Informes!$A:$P,COLUMN(Informes!H$1),FALSE),"þ","¨"),"¨")</f>
        <v>¨</v>
      </c>
      <c r="G867" s="281"/>
      <c r="H867" s="281"/>
      <c r="I867" s="248" t="str">
        <f>IFERROR(IF(ISBLANK(
VLOOKUP($X853&amp;"-"&amp;TEXT($A867,"mmm-aaaa"),Informes!$A:$P,COLUMN(Informes!I$1),FALSE)), "",
VLOOKUP($X853&amp;"-"&amp;TEXT($A867,"mmm-aaaa"),Informes!$A:$P,COLUMN(Informes!I$1),FALSE)), "")</f>
        <v/>
      </c>
      <c r="J867" s="248"/>
      <c r="K867" s="248"/>
      <c r="L867" s="173" t="str">
        <f t="shared" si="168"/>
        <v>¨</v>
      </c>
      <c r="M867" s="248" t="str">
        <f>IFERROR(IF(OR($X867=$L$7,$X867=$K$5,$X867=$O$5,$X867=$T$5),IF(ISBLANK(
VLOOKUP($X830&amp;"-"&amp;TEXT($A867,"mmm-aaaa"),Informes!$A:$P,COLUMN(Informes!J$1),FALSE)), "",
VLOOKUP($X830&amp;"-"&amp;TEXT($A867,"mmm-aaaa"),Informes!$A:$P,COLUMN(Informes!J$1),FALSE)), ""), "")</f>
        <v/>
      </c>
      <c r="N867" s="248"/>
      <c r="O867" s="248"/>
      <c r="P867" s="248"/>
      <c r="Q867" s="248"/>
      <c r="R867" s="284" t="str">
        <f t="shared" si="166"/>
        <v/>
      </c>
      <c r="S867" s="284"/>
      <c r="T867" s="284"/>
      <c r="U867" s="284"/>
      <c r="V867" s="285"/>
      <c r="W867" s="4" t="str">
        <f>IFERROR(VLOOKUP($X853&amp;"-"&amp;TEXT($A867,"mmm-aaaa"),Informes!$A:$P,COLUMN(Informes!K$1),FALSE), "")</f>
        <v/>
      </c>
      <c r="X867" s="34" t="str">
        <f>IFERROR(VLOOKUP($X830&amp;"-"&amp;TEXT($A867,"mmm-aaaa"),Informes!$A:$P,COLUMN(Informes!C$1),FALSE), "")</f>
        <v/>
      </c>
    </row>
    <row r="868" spans="1:24" ht="16.5" customHeight="1" x14ac:dyDescent="0.2">
      <c r="A868" s="34">
        <f t="shared" si="169"/>
        <v>45778</v>
      </c>
      <c r="B868" s="243" t="str">
        <f t="shared" si="167"/>
        <v>Mayo</v>
      </c>
      <c r="C868" s="244"/>
      <c r="D868" s="244"/>
      <c r="E868" s="244"/>
      <c r="F868" s="281" t="str">
        <f>IFERROR(IF(VLOOKUP($X830&amp;"-"&amp;TEXT($A868,"mmm-aaaa"),Informes!$A:$P,COLUMN(Informes!H$1),FALSE),"þ","¨"),"¨")</f>
        <v>¨</v>
      </c>
      <c r="G868" s="281"/>
      <c r="H868" s="281"/>
      <c r="I868" s="248" t="str">
        <f>IFERROR(IF(ISBLANK(
VLOOKUP($X853&amp;"-"&amp;TEXT($A868,"mmm-aaaa"),Informes!$A:$P,COLUMN(Informes!I$1),FALSE)), "",
VLOOKUP($X853&amp;"-"&amp;TEXT($A868,"mmm-aaaa"),Informes!$A:$P,COLUMN(Informes!I$1),FALSE)), "")</f>
        <v/>
      </c>
      <c r="J868" s="248"/>
      <c r="K868" s="248"/>
      <c r="L868" s="173" t="str">
        <f t="shared" si="168"/>
        <v>¨</v>
      </c>
      <c r="M868" s="248" t="str">
        <f>IFERROR(IF(OR($X868=$L$7,$X868=$K$5,$X868=$O$5,$X868=$T$5),IF(ISBLANK(
VLOOKUP($X830&amp;"-"&amp;TEXT($A868,"mmm-aaaa"),Informes!$A:$P,COLUMN(Informes!J$1),FALSE)), "",
VLOOKUP($X830&amp;"-"&amp;TEXT($A868,"mmm-aaaa"),Informes!$A:$P,COLUMN(Informes!J$1),FALSE)), ""), "")</f>
        <v/>
      </c>
      <c r="N868" s="248"/>
      <c r="O868" s="248"/>
      <c r="P868" s="248"/>
      <c r="Q868" s="248"/>
      <c r="R868" s="284" t="str">
        <f t="shared" si="166"/>
        <v/>
      </c>
      <c r="S868" s="284"/>
      <c r="T868" s="284"/>
      <c r="U868" s="284"/>
      <c r="V868" s="285"/>
      <c r="W868" s="4" t="str">
        <f>IFERROR(VLOOKUP($X853&amp;"-"&amp;TEXT($A868,"mmm-aaaa"),Informes!$A:$P,COLUMN(Informes!K$1),FALSE), "")</f>
        <v/>
      </c>
      <c r="X868" s="34" t="str">
        <f>IFERROR(VLOOKUP($X830&amp;"-"&amp;TEXT($A868,"mmm-aaaa"),Informes!$A:$P,COLUMN(Informes!C$1),FALSE), "")</f>
        <v/>
      </c>
    </row>
    <row r="869" spans="1:24" ht="16.5" customHeight="1" x14ac:dyDescent="0.2">
      <c r="A869" s="34">
        <f t="shared" si="169"/>
        <v>45809</v>
      </c>
      <c r="B869" s="243" t="str">
        <f t="shared" si="167"/>
        <v>Junio</v>
      </c>
      <c r="C869" s="244"/>
      <c r="D869" s="244"/>
      <c r="E869" s="244"/>
      <c r="F869" s="281" t="str">
        <f>IFERROR(IF(VLOOKUP($X830&amp;"-"&amp;TEXT($A869,"mmm-aaaa"),Informes!$A:$P,COLUMN(Informes!H$1),FALSE),"þ","¨"),"¨")</f>
        <v>¨</v>
      </c>
      <c r="G869" s="281"/>
      <c r="H869" s="281"/>
      <c r="I869" s="248" t="str">
        <f>IFERROR(IF(ISBLANK(
VLOOKUP($X853&amp;"-"&amp;TEXT($A869,"mmm-aaaa"),Informes!$A:$P,COLUMN(Informes!I$1),FALSE)), "",
VLOOKUP($X853&amp;"-"&amp;TEXT($A869,"mmm-aaaa"),Informes!$A:$P,COLUMN(Informes!I$1),FALSE)), "")</f>
        <v/>
      </c>
      <c r="J869" s="248"/>
      <c r="K869" s="248"/>
      <c r="L869" s="173" t="str">
        <f t="shared" si="168"/>
        <v>¨</v>
      </c>
      <c r="M869" s="248" t="str">
        <f>IFERROR(IF(OR($X869=$L$7,$X869=$K$5,$X869=$O$5,$X869=$T$5),IF(ISBLANK(
VLOOKUP($X830&amp;"-"&amp;TEXT($A869,"mmm-aaaa"),Informes!$A:$P,COLUMN(Informes!J$1),FALSE)), "",
VLOOKUP($X830&amp;"-"&amp;TEXT($A869,"mmm-aaaa"),Informes!$A:$P,COLUMN(Informes!J$1),FALSE)), ""), "")</f>
        <v/>
      </c>
      <c r="N869" s="248"/>
      <c r="O869" s="248"/>
      <c r="P869" s="248"/>
      <c r="Q869" s="248"/>
      <c r="R869" s="284" t="str">
        <f t="shared" si="166"/>
        <v/>
      </c>
      <c r="S869" s="284"/>
      <c r="T869" s="284"/>
      <c r="U869" s="284"/>
      <c r="V869" s="285"/>
      <c r="W869" s="4" t="str">
        <f>IFERROR(VLOOKUP($X853&amp;"-"&amp;TEXT($A869,"mmm-aaaa"),Informes!$A:$P,COLUMN(Informes!K$1),FALSE), "")</f>
        <v/>
      </c>
      <c r="X869" s="34" t="str">
        <f>IFERROR(VLOOKUP($X830&amp;"-"&amp;TEXT($A869,"mmm-aaaa"),Informes!$A:$P,COLUMN(Informes!C$1),FALSE), "")</f>
        <v/>
      </c>
    </row>
    <row r="870" spans="1:24" ht="16.5" customHeight="1" x14ac:dyDescent="0.2">
      <c r="A870" s="34">
        <f t="shared" si="169"/>
        <v>45839</v>
      </c>
      <c r="B870" s="243" t="str">
        <f t="shared" si="167"/>
        <v>Julio</v>
      </c>
      <c r="C870" s="244"/>
      <c r="D870" s="244"/>
      <c r="E870" s="244"/>
      <c r="F870" s="281" t="str">
        <f>IFERROR(IF(VLOOKUP($X830&amp;"-"&amp;TEXT($A870,"mmm-aaaa"),Informes!$A:$P,COLUMN(Informes!H$1),FALSE),"þ","¨"),"¨")</f>
        <v>¨</v>
      </c>
      <c r="G870" s="281"/>
      <c r="H870" s="281"/>
      <c r="I870" s="248" t="str">
        <f>IFERROR(IF(ISBLANK(
VLOOKUP($X853&amp;"-"&amp;TEXT($A870,"mmm-aaaa"),Informes!$A:$P,COLUMN(Informes!I$1),FALSE)), "",
VLOOKUP($X853&amp;"-"&amp;TEXT($A870,"mmm-aaaa"),Informes!$A:$P,COLUMN(Informes!I$1),FALSE)), "")</f>
        <v/>
      </c>
      <c r="J870" s="248"/>
      <c r="K870" s="248"/>
      <c r="L870" s="173" t="str">
        <f t="shared" si="168"/>
        <v>¨</v>
      </c>
      <c r="M870" s="248" t="str">
        <f>IFERROR(IF(OR($X870=$L$7,$X870=$K$5,$X870=$O$5,$X870=$T$5),IF(ISBLANK(
VLOOKUP($X830&amp;"-"&amp;TEXT($A870,"mmm-aaaa"),Informes!$A:$P,COLUMN(Informes!J$1),FALSE)), "",
VLOOKUP($X830&amp;"-"&amp;TEXT($A870,"mmm-aaaa"),Informes!$A:$P,COLUMN(Informes!J$1),FALSE)), ""), "")</f>
        <v/>
      </c>
      <c r="N870" s="248"/>
      <c r="O870" s="248"/>
      <c r="P870" s="248"/>
      <c r="Q870" s="248"/>
      <c r="R870" s="284" t="str">
        <f t="shared" si="166"/>
        <v/>
      </c>
      <c r="S870" s="284"/>
      <c r="T870" s="284"/>
      <c r="U870" s="284"/>
      <c r="V870" s="285"/>
      <c r="W870" s="4" t="str">
        <f>IFERROR(VLOOKUP($X853&amp;"-"&amp;TEXT($A870,"mmm-aaaa"),Informes!$A:$P,COLUMN(Informes!K$1),FALSE), "")</f>
        <v/>
      </c>
      <c r="X870" s="34" t="str">
        <f>IFERROR(VLOOKUP($X830&amp;"-"&amp;TEXT($A870,"mmm-aaaa"),Informes!$A:$P,COLUMN(Informes!C$1),FALSE), "")</f>
        <v/>
      </c>
    </row>
    <row r="871" spans="1:24" ht="16.5" customHeight="1" thickBot="1" x14ac:dyDescent="0.25">
      <c r="A871" s="34">
        <f t="shared" si="169"/>
        <v>45870</v>
      </c>
      <c r="B871" s="264" t="str">
        <f t="shared" si="167"/>
        <v>Agosto</v>
      </c>
      <c r="C871" s="265"/>
      <c r="D871" s="265"/>
      <c r="E871" s="265"/>
      <c r="F871" s="280" t="str">
        <f>IFERROR(IF(VLOOKUP($X830&amp;"-"&amp;TEXT($A871,"mmm-aaaa"),Informes!$A:$P,COLUMN(Informes!H$1),FALSE),"þ","¨"),"¨")</f>
        <v>¨</v>
      </c>
      <c r="G871" s="280"/>
      <c r="H871" s="280"/>
      <c r="I871" s="269" t="str">
        <f>IFERROR(IF(ISBLANK(
VLOOKUP($X853&amp;"-"&amp;TEXT($A871,"mmm-aaaa"),Informes!$A:$P,COLUMN(Informes!I$1),FALSE)), "",
VLOOKUP($X853&amp;"-"&amp;TEXT($A871,"mmm-aaaa"),Informes!$A:$P,COLUMN(Informes!I$1),FALSE)), "")</f>
        <v/>
      </c>
      <c r="J871" s="269"/>
      <c r="K871" s="269"/>
      <c r="L871" s="172" t="str">
        <f t="shared" si="168"/>
        <v>¨</v>
      </c>
      <c r="M871" s="269" t="str">
        <f>IFERROR(IF(OR($X871=$L$7,$X871=$K$5,$X871=$O$5,$X871=$T$5),IF(ISBLANK(
VLOOKUP($X830&amp;"-"&amp;TEXT($A871,"mmm-aaaa"),Informes!$A:$P,COLUMN(Informes!J$1),FALSE)), "",
VLOOKUP($X830&amp;"-"&amp;TEXT($A871,"mmm-aaaa"),Informes!$A:$P,COLUMN(Informes!J$1),FALSE)), ""), "")</f>
        <v/>
      </c>
      <c r="N871" s="269"/>
      <c r="O871" s="269"/>
      <c r="P871" s="269"/>
      <c r="Q871" s="269"/>
      <c r="R871" s="282" t="str">
        <f t="shared" si="166"/>
        <v/>
      </c>
      <c r="S871" s="282"/>
      <c r="T871" s="282"/>
      <c r="U871" s="282"/>
      <c r="V871" s="283"/>
      <c r="W871" s="4" t="str">
        <f>IFERROR(VLOOKUP($X853&amp;"-"&amp;TEXT($A871,"mmm-aaaa"),Informes!$A:$P,COLUMN(Informes!K$1),FALSE), "")</f>
        <v/>
      </c>
      <c r="X871" s="34" t="str">
        <f>IFERROR(VLOOKUP($X830&amp;"-"&amp;TEXT($A871,"mmm-aaaa"),Informes!$A:$P,COLUMN(Informes!C$1),FALSE), "")</f>
        <v/>
      </c>
    </row>
    <row r="872" spans="1:24" ht="16.5" customHeight="1" thickBot="1" x14ac:dyDescent="0.3">
      <c r="D872" s="124"/>
      <c r="E872" s="124"/>
      <c r="F872" s="129"/>
      <c r="G872" s="124" t="str">
        <f>IF(SUM(F860:F871)=0,"",SUM(F860:F871))</f>
        <v/>
      </c>
      <c r="H872" s="124"/>
      <c r="I872" s="124"/>
      <c r="J872" s="130"/>
      <c r="K872" s="124"/>
      <c r="L872" s="131" t="s">
        <v>107</v>
      </c>
      <c r="M872" s="272" t="str">
        <f>IF(SUM(M860:M871)=0,"",SUM(M860:M871))</f>
        <v/>
      </c>
      <c r="N872" s="273"/>
      <c r="O872" s="273"/>
      <c r="P872" s="273"/>
      <c r="Q872" s="274"/>
      <c r="R872" s="275"/>
      <c r="S872" s="276"/>
      <c r="T872" s="276"/>
      <c r="U872" s="276"/>
      <c r="V872" s="277"/>
      <c r="W872" s="4"/>
      <c r="X872" s="4"/>
    </row>
    <row r="873" spans="1:24" ht="16.5" customHeight="1" x14ac:dyDescent="0.2">
      <c r="W873" s="4"/>
      <c r="X873" s="4"/>
    </row>
    <row r="874" spans="1:24" ht="279.75" customHeight="1" x14ac:dyDescent="0.15">
      <c r="B874" s="11"/>
      <c r="C874" s="132" t="s">
        <v>136</v>
      </c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</row>
    <row r="875" spans="1:24" ht="24" customHeight="1" x14ac:dyDescent="0.2">
      <c r="A875" s="35">
        <f>A829+1</f>
        <v>20</v>
      </c>
      <c r="B875" s="256" t="s">
        <v>127</v>
      </c>
      <c r="C875" s="256"/>
      <c r="D875" s="256"/>
      <c r="E875" s="256"/>
      <c r="F875" s="256"/>
      <c r="G875" s="256"/>
      <c r="H875" s="256"/>
      <c r="I875" s="256"/>
      <c r="J875" s="256"/>
      <c r="K875" s="256"/>
      <c r="L875" s="256"/>
      <c r="M875" s="256"/>
      <c r="N875" s="256"/>
      <c r="O875" s="256"/>
      <c r="P875" s="256"/>
      <c r="Q875" s="256"/>
      <c r="R875" s="256"/>
      <c r="S875" s="256"/>
      <c r="T875" s="256"/>
      <c r="U875" s="256"/>
      <c r="V875" s="256"/>
      <c r="X875" s="2"/>
    </row>
    <row r="876" spans="1:24" ht="17.25" customHeight="1" x14ac:dyDescent="0.2">
      <c r="A876" s="35"/>
      <c r="B876" s="120" t="s">
        <v>128</v>
      </c>
      <c r="D876" s="123" t="e">
        <f>IF(A875=0,0,INDEX(TblPublicadores[Nombre completo],A875))</f>
        <v>#REF!</v>
      </c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5"/>
      <c r="X876" s="154" t="e">
        <f>IF(A875=0,0,INDEX(TblPublicadores[Nombre],A875))</f>
        <v>#REF!</v>
      </c>
    </row>
    <row r="877" spans="1:24" ht="17.25" customHeight="1" x14ac:dyDescent="0.2">
      <c r="B877" s="120" t="s">
        <v>129</v>
      </c>
      <c r="D877" s="121"/>
      <c r="E877" s="121"/>
      <c r="F877" s="7"/>
      <c r="G877" s="7"/>
      <c r="H877" s="257" t="e">
        <f>IF(A875=0,"",INDEX(TblPublicadores[Fecha de nacimiento],A875))</f>
        <v>#REF!</v>
      </c>
      <c r="I877" s="257"/>
      <c r="J877" s="257"/>
      <c r="K877" s="257"/>
      <c r="L877" s="257"/>
      <c r="M877" s="257"/>
      <c r="N877" s="257"/>
      <c r="O877" s="257"/>
      <c r="P877" s="128" t="e">
        <f>IF(INDEX(TblPublicadores[Sexo],A875)=Q877,"þ","¨")</f>
        <v>#REF!</v>
      </c>
      <c r="Q877" s="120" t="s">
        <v>75</v>
      </c>
      <c r="S877" s="12"/>
      <c r="T877" s="13"/>
      <c r="U877" s="128" t="e">
        <f>IF(INDEX(TblPublicadores[Sexo],A875)=V877,"þ","¨")</f>
        <v>#REF!</v>
      </c>
      <c r="V877" s="120" t="s">
        <v>79</v>
      </c>
      <c r="W877" s="12"/>
      <c r="X877" s="6"/>
    </row>
    <row r="878" spans="1:24" ht="17.25" customHeight="1" x14ac:dyDescent="0.2">
      <c r="B878" s="120" t="s">
        <v>130</v>
      </c>
      <c r="D878" s="122"/>
      <c r="E878" s="122"/>
      <c r="F878" s="7"/>
      <c r="G878" s="258" t="e">
        <f>IF(A875=0,"",IF(INDEX(TblPublicadores[Fecha de bautismo],A875)="", "",INDEX(TblPublicadores[Fecha de bautismo],A875)))</f>
        <v>#REF!</v>
      </c>
      <c r="H878" s="258"/>
      <c r="I878" s="258"/>
      <c r="J878" s="258"/>
      <c r="K878" s="258"/>
      <c r="L878" s="258"/>
      <c r="M878" s="258"/>
      <c r="N878" s="258"/>
      <c r="O878" s="258"/>
      <c r="P878" s="128" t="s">
        <v>137</v>
      </c>
      <c r="Q878" s="120" t="s">
        <v>131</v>
      </c>
      <c r="S878" s="12"/>
      <c r="T878" s="12"/>
      <c r="U878" s="128" t="s">
        <v>138</v>
      </c>
      <c r="V878" s="120" t="s">
        <v>61</v>
      </c>
      <c r="W878" s="12"/>
      <c r="X878" s="6"/>
    </row>
    <row r="879" spans="1:24" ht="28.5" customHeight="1" x14ac:dyDescent="0.2">
      <c r="B879" s="127" t="e">
        <f>IF(INDEX(TblPublicadores[Privilegio],A875)=C879,"þ","¨")</f>
        <v>#REF!</v>
      </c>
      <c r="C879" s="125" t="s">
        <v>76</v>
      </c>
      <c r="D879" s="127" t="e">
        <f>IF(INDEX(TblPublicadores[Privilegio],A875)=E879,"þ","¨")</f>
        <v>#REF!</v>
      </c>
      <c r="E879" s="125" t="s">
        <v>81</v>
      </c>
      <c r="F879" s="7"/>
      <c r="G879" s="7"/>
      <c r="H879" s="5"/>
      <c r="I879" s="10"/>
      <c r="J879" s="127" t="e">
        <f>IF(INDEX(TblPublicadores[Tipo Publicador],A875)=K879,"þ","¨")</f>
        <v>#REF!</v>
      </c>
      <c r="K879" s="125" t="s">
        <v>77</v>
      </c>
      <c r="L879" s="5"/>
      <c r="M879" s="5"/>
      <c r="N879" s="127" t="e">
        <f>IF(INDEX(TblPublicadores[Tipo Publicador],A875)=O879,"þ","¨")</f>
        <v>#REF!</v>
      </c>
      <c r="O879" s="125" t="s">
        <v>132</v>
      </c>
      <c r="P879" s="126"/>
      <c r="Q879" s="126"/>
      <c r="R879" s="9"/>
      <c r="S879" s="127" t="e">
        <f>IF(INDEX(TblPublicadores[Tipo Publicador],A875)=T879,"þ","¨")</f>
        <v>#REF!</v>
      </c>
      <c r="T879" s="259" t="s">
        <v>133</v>
      </c>
      <c r="U879" s="259"/>
      <c r="V879" s="259"/>
      <c r="W879" s="13"/>
      <c r="X879" s="6"/>
    </row>
    <row r="880" spans="1:24" ht="4.5" customHeight="1" thickBot="1" x14ac:dyDescent="0.25">
      <c r="B880" s="8"/>
      <c r="C880" s="7"/>
      <c r="D880" s="8"/>
      <c r="E880" s="7"/>
      <c r="F880" s="7"/>
      <c r="G880" s="7"/>
      <c r="H880" s="5"/>
      <c r="I880" s="10"/>
      <c r="J880" s="8"/>
      <c r="K880" s="5"/>
      <c r="L880" s="5"/>
      <c r="M880" s="5"/>
      <c r="N880" s="7"/>
      <c r="O880" s="5"/>
      <c r="P880" s="8"/>
      <c r="Q880" s="8"/>
      <c r="R880" s="9"/>
      <c r="S880" s="9"/>
      <c r="T880" s="7"/>
      <c r="U880" s="8"/>
      <c r="V880" s="9"/>
      <c r="W880" s="9"/>
      <c r="X880" s="6"/>
    </row>
    <row r="881" spans="1:24" ht="26.25" customHeight="1" x14ac:dyDescent="0.25">
      <c r="B881" s="260" t="s">
        <v>17</v>
      </c>
      <c r="C881" s="261"/>
      <c r="D881" s="261"/>
      <c r="E881" s="261"/>
      <c r="F881" s="262" t="s">
        <v>134</v>
      </c>
      <c r="G881" s="262"/>
      <c r="H881" s="262"/>
      <c r="I881" s="262" t="s">
        <v>12</v>
      </c>
      <c r="J881" s="262"/>
      <c r="K881" s="262"/>
      <c r="L881" s="262" t="s">
        <v>105</v>
      </c>
      <c r="M881" s="236" t="s">
        <v>135</v>
      </c>
      <c r="N881" s="236"/>
      <c r="O881" s="236"/>
      <c r="P881" s="236"/>
      <c r="Q881" s="236"/>
      <c r="R881" s="236" t="s">
        <v>101</v>
      </c>
      <c r="S881" s="236"/>
      <c r="T881" s="236"/>
      <c r="U881" s="236"/>
      <c r="V881" s="237"/>
      <c r="W881" s="14"/>
      <c r="X881" s="3"/>
    </row>
    <row r="882" spans="1:24" ht="27.75" customHeight="1" x14ac:dyDescent="0.2">
      <c r="B882" s="240">
        <v>45292</v>
      </c>
      <c r="C882" s="241"/>
      <c r="D882" s="241"/>
      <c r="E882" s="242"/>
      <c r="F882" s="263"/>
      <c r="G882" s="263"/>
      <c r="H882" s="263"/>
      <c r="I882" s="263"/>
      <c r="J882" s="263"/>
      <c r="K882" s="263"/>
      <c r="L882" s="263"/>
      <c r="M882" s="238"/>
      <c r="N882" s="238"/>
      <c r="O882" s="238"/>
      <c r="P882" s="238"/>
      <c r="Q882" s="238"/>
      <c r="R882" s="238"/>
      <c r="S882" s="238"/>
      <c r="T882" s="238"/>
      <c r="U882" s="238"/>
      <c r="V882" s="239"/>
      <c r="W882" s="14"/>
      <c r="X882" s="3"/>
    </row>
    <row r="883" spans="1:24" ht="16.5" customHeight="1" x14ac:dyDescent="0.2">
      <c r="A883" s="34">
        <f>EDATE(B882,-4)</f>
        <v>45170</v>
      </c>
      <c r="B883" s="243" t="str">
        <f>PROPER(TEXT(A883, "mmmm"))</f>
        <v>Septiembre</v>
      </c>
      <c r="C883" s="244"/>
      <c r="D883" s="244" t="str">
        <f>PROPER(TEXT(C883, "mmmm"))</f>
        <v>Enero</v>
      </c>
      <c r="E883" s="244"/>
      <c r="F883" s="281" t="str">
        <f>IFERROR(IF(VLOOKUP($X876&amp;"-"&amp;TEXT($A883,"mmm-aaaa"),Informes!$A:$P,COLUMN(Informes!H$1),FALSE),"þ","¨"),"¨")</f>
        <v>¨</v>
      </c>
      <c r="G883" s="281"/>
      <c r="H883" s="281"/>
      <c r="I883" s="248" t="str">
        <f>IFERROR(IF(ISBLANK(
VLOOKUP($X876&amp;"-"&amp;TEXT($A883,"mmm-aaaa"),Informes!$A:$P,COLUMN(Informes!I$1),FALSE)), "",
VLOOKUP($X876&amp;"-"&amp;TEXT($A883,"mmm-aaaa"),Informes!$A:$P,COLUMN(Informes!I$1),FALSE)), "")</f>
        <v/>
      </c>
      <c r="J883" s="248"/>
      <c r="K883" s="248"/>
      <c r="L883" s="173" t="str">
        <f>IFERROR(IF($X883=$L$7,"þ","¨"),"¨")</f>
        <v>¨</v>
      </c>
      <c r="M883" s="248" t="str">
        <f>IFERROR(IF(OR($X883=$L$7,$X883=$K$5,$X883=$O$5,$X883=$T$5),IF(ISBLANK(
VLOOKUP($X876&amp;"-"&amp;TEXT($A883,"mmm-aaaa"),Informes!$A:$P,COLUMN(Informes!J$1),FALSE)), "",
VLOOKUP($X876&amp;"-"&amp;TEXT($A883,"mmm-aaaa"),Informes!$A:$P,COLUMN(Informes!J$1),FALSE)), ""), "")</f>
        <v/>
      </c>
      <c r="N883" s="248"/>
      <c r="O883" s="248"/>
      <c r="P883" s="248"/>
      <c r="Q883" s="248"/>
      <c r="R883" s="284" t="str">
        <f t="shared" ref="R883:R894" si="170">IF(W883=0, "", W883)</f>
        <v/>
      </c>
      <c r="S883" s="284"/>
      <c r="T883" s="284"/>
      <c r="U883" s="284"/>
      <c r="V883" s="285"/>
      <c r="W883" s="4" t="str">
        <f>IFERROR(VLOOKUP($X876&amp;"-"&amp;TEXT($A883,"mmm-aaaa"),Informes!$A:$P,COLUMN(Informes!K$1),FALSE), "")</f>
        <v/>
      </c>
      <c r="X883" s="34" t="str">
        <f>IFERROR(VLOOKUP($X876&amp;"-"&amp;TEXT($A883,"mmm-aaaa"),Informes!$A:$P,COLUMN(Informes!C$1),FALSE), "")</f>
        <v/>
      </c>
    </row>
    <row r="884" spans="1:24" ht="16.5" customHeight="1" x14ac:dyDescent="0.2">
      <c r="A884" s="34">
        <f>EDATE(A883,1)</f>
        <v>45200</v>
      </c>
      <c r="B884" s="243" t="str">
        <f t="shared" ref="B884:B894" si="171">PROPER(TEXT(A884, "mmmm"))</f>
        <v>Octubre</v>
      </c>
      <c r="C884" s="244"/>
      <c r="D884" s="244" t="str">
        <f t="shared" ref="D884:D894" si="172">PROPER(TEXT(C884, "mmmm"))</f>
        <v>Enero</v>
      </c>
      <c r="E884" s="244"/>
      <c r="F884" s="281" t="str">
        <f>IFERROR(IF(VLOOKUP($X876&amp;"-"&amp;TEXT($A884,"mmm-aaaa"),Informes!$A:$P,COLUMN(Informes!H$1),FALSE),"þ","¨"),"¨")</f>
        <v>¨</v>
      </c>
      <c r="G884" s="281"/>
      <c r="H884" s="281"/>
      <c r="I884" s="248" t="str">
        <f>IFERROR(IF(ISBLANK(
VLOOKUP($X876&amp;"-"&amp;TEXT($A884,"mmm-aaaa"),Informes!$A:$P,COLUMN(Informes!I$1),FALSE)), "",
VLOOKUP($X876&amp;"-"&amp;TEXT($A884,"mmm-aaaa"),Informes!$A:$P,COLUMN(Informes!I$1),FALSE)), "")</f>
        <v/>
      </c>
      <c r="J884" s="248"/>
      <c r="K884" s="248"/>
      <c r="L884" s="173" t="str">
        <f t="shared" ref="L884:L894" si="173">IFERROR(IF($X884=$L$7,"þ","¨"),"¨")</f>
        <v>¨</v>
      </c>
      <c r="M884" s="248" t="str">
        <f>IFERROR(IF(OR($X884=$L$7,$X884=$K$5,$X884=$O$5,$X884=$T$5),IF(ISBLANK(
VLOOKUP($X876&amp;"-"&amp;TEXT($A884,"mmm-aaaa"),Informes!$A:$P,COLUMN(Informes!J$1),FALSE)), "",
VLOOKUP($X876&amp;"-"&amp;TEXT($A884,"mmm-aaaa"),Informes!$A:$P,COLUMN(Informes!J$1),FALSE)), ""), "")</f>
        <v/>
      </c>
      <c r="N884" s="248"/>
      <c r="O884" s="248"/>
      <c r="P884" s="248"/>
      <c r="Q884" s="248"/>
      <c r="R884" s="284" t="str">
        <f t="shared" si="170"/>
        <v/>
      </c>
      <c r="S884" s="284"/>
      <c r="T884" s="284"/>
      <c r="U884" s="284"/>
      <c r="V884" s="285"/>
      <c r="W884" s="4" t="str">
        <f>IFERROR(VLOOKUP($X876&amp;"-"&amp;TEXT($A884,"mmm-aaaa"),Informes!$A:$P,COLUMN(Informes!K$1),FALSE), "")</f>
        <v/>
      </c>
      <c r="X884" s="34" t="str">
        <f>IFERROR(VLOOKUP($X876&amp;"-"&amp;TEXT($A884,"mmm-aaaa"),Informes!$A:$P,COLUMN(Informes!C$1),FALSE), "")</f>
        <v/>
      </c>
    </row>
    <row r="885" spans="1:24" ht="16.5" customHeight="1" x14ac:dyDescent="0.2">
      <c r="A885" s="34">
        <f t="shared" ref="A885:A894" si="174">EDATE(A884,1)</f>
        <v>45231</v>
      </c>
      <c r="B885" s="243" t="str">
        <f t="shared" si="171"/>
        <v>Noviembre</v>
      </c>
      <c r="C885" s="244"/>
      <c r="D885" s="244" t="str">
        <f t="shared" si="172"/>
        <v>Enero</v>
      </c>
      <c r="E885" s="244"/>
      <c r="F885" s="281" t="str">
        <f>IFERROR(IF(VLOOKUP($X876&amp;"-"&amp;TEXT($A885,"mmm-aaaa"),Informes!$A:$P,COLUMN(Informes!H$1),FALSE),"þ","¨"),"¨")</f>
        <v>¨</v>
      </c>
      <c r="G885" s="281"/>
      <c r="H885" s="281"/>
      <c r="I885" s="248" t="str">
        <f>IFERROR(IF(ISBLANK(
VLOOKUP($X876&amp;"-"&amp;TEXT($A885,"mmm-aaaa"),Informes!$A:$P,COLUMN(Informes!I$1),FALSE)), "",
VLOOKUP($X876&amp;"-"&amp;TEXT($A885,"mmm-aaaa"),Informes!$A:$P,COLUMN(Informes!I$1),FALSE)), "")</f>
        <v/>
      </c>
      <c r="J885" s="248"/>
      <c r="K885" s="248"/>
      <c r="L885" s="173" t="str">
        <f t="shared" si="173"/>
        <v>¨</v>
      </c>
      <c r="M885" s="248" t="str">
        <f>IFERROR(IF(OR($X885=$L$7,$X885=$K$5,$X885=$O$5,$X885=$T$5),IF(ISBLANK(
VLOOKUP($X876&amp;"-"&amp;TEXT($A885,"mmm-aaaa"),Informes!$A:$P,COLUMN(Informes!J$1),FALSE)), "",
VLOOKUP($X876&amp;"-"&amp;TEXT($A885,"mmm-aaaa"),Informes!$A:$P,COLUMN(Informes!J$1),FALSE)), ""), "")</f>
        <v/>
      </c>
      <c r="N885" s="248"/>
      <c r="O885" s="248"/>
      <c r="P885" s="248"/>
      <c r="Q885" s="248"/>
      <c r="R885" s="284" t="str">
        <f t="shared" si="170"/>
        <v/>
      </c>
      <c r="S885" s="284"/>
      <c r="T885" s="284"/>
      <c r="U885" s="284"/>
      <c r="V885" s="285"/>
      <c r="W885" s="4" t="str">
        <f>IFERROR(VLOOKUP($X876&amp;"-"&amp;TEXT($A885,"mmm-aaaa"),Informes!$A:$P,COLUMN(Informes!K$1),FALSE), "")</f>
        <v/>
      </c>
      <c r="X885" s="34" t="str">
        <f>IFERROR(VLOOKUP($X876&amp;"-"&amp;TEXT($A885,"mmm-aaaa"),Informes!$A:$P,COLUMN(Informes!C$1),FALSE), "")</f>
        <v/>
      </c>
    </row>
    <row r="886" spans="1:24" ht="16.5" customHeight="1" x14ac:dyDescent="0.2">
      <c r="A886" s="34">
        <f t="shared" si="174"/>
        <v>45261</v>
      </c>
      <c r="B886" s="243" t="str">
        <f t="shared" si="171"/>
        <v>Diciembre</v>
      </c>
      <c r="C886" s="244"/>
      <c r="D886" s="244" t="str">
        <f t="shared" si="172"/>
        <v>Enero</v>
      </c>
      <c r="E886" s="244"/>
      <c r="F886" s="281" t="str">
        <f>IFERROR(IF(VLOOKUP($X876&amp;"-"&amp;TEXT($A886,"mmm-aaaa"),Informes!$A:$P,COLUMN(Informes!H$1),FALSE),"þ","¨"),"¨")</f>
        <v>¨</v>
      </c>
      <c r="G886" s="281"/>
      <c r="H886" s="281"/>
      <c r="I886" s="248" t="str">
        <f>IFERROR(IF(ISBLANK(
VLOOKUP($X876&amp;"-"&amp;TEXT($A886,"mmm-aaaa"),Informes!$A:$P,COLUMN(Informes!I$1),FALSE)), "",
VLOOKUP($X876&amp;"-"&amp;TEXT($A886,"mmm-aaaa"),Informes!$A:$P,COLUMN(Informes!I$1),FALSE)), "")</f>
        <v/>
      </c>
      <c r="J886" s="248"/>
      <c r="K886" s="248"/>
      <c r="L886" s="173" t="str">
        <f t="shared" si="173"/>
        <v>¨</v>
      </c>
      <c r="M886" s="248" t="str">
        <f>IFERROR(IF(OR($X886=$L$7,$X886=$K$5,$X886=$O$5,$X886=$T$5),IF(ISBLANK(
VLOOKUP($X876&amp;"-"&amp;TEXT($A886,"mmm-aaaa"),Informes!$A:$P,COLUMN(Informes!J$1),FALSE)), "",
VLOOKUP($X876&amp;"-"&amp;TEXT($A886,"mmm-aaaa"),Informes!$A:$P,COLUMN(Informes!J$1),FALSE)), ""), "")</f>
        <v/>
      </c>
      <c r="N886" s="248"/>
      <c r="O886" s="248"/>
      <c r="P886" s="248"/>
      <c r="Q886" s="248"/>
      <c r="R886" s="284" t="str">
        <f t="shared" si="170"/>
        <v/>
      </c>
      <c r="S886" s="284"/>
      <c r="T886" s="284"/>
      <c r="U886" s="284"/>
      <c r="V886" s="285"/>
      <c r="W886" s="4" t="str">
        <f>IFERROR(VLOOKUP($X876&amp;"-"&amp;TEXT($A886,"mmm-aaaa"),Informes!$A:$P,COLUMN(Informes!K$1),FALSE), "")</f>
        <v/>
      </c>
      <c r="X886" s="34" t="str">
        <f>IFERROR(VLOOKUP($X876&amp;"-"&amp;TEXT($A886,"mmm-aaaa"),Informes!$A:$P,COLUMN(Informes!C$1),FALSE), "")</f>
        <v/>
      </c>
    </row>
    <row r="887" spans="1:24" ht="16.5" customHeight="1" x14ac:dyDescent="0.2">
      <c r="A887" s="34">
        <f t="shared" si="174"/>
        <v>45292</v>
      </c>
      <c r="B887" s="243" t="str">
        <f t="shared" si="171"/>
        <v>Enero</v>
      </c>
      <c r="C887" s="244"/>
      <c r="D887" s="244" t="str">
        <f t="shared" si="172"/>
        <v>Enero</v>
      </c>
      <c r="E887" s="244"/>
      <c r="F887" s="281" t="str">
        <f>IFERROR(IF(VLOOKUP($X876&amp;"-"&amp;TEXT($A887,"mmm-aaaa"),Informes!$A:$P,COLUMN(Informes!H$1),FALSE),"þ","¨"),"¨")</f>
        <v>¨</v>
      </c>
      <c r="G887" s="281"/>
      <c r="H887" s="281"/>
      <c r="I887" s="248" t="str">
        <f>IFERROR(IF(ISBLANK(
VLOOKUP($X876&amp;"-"&amp;TEXT($A887,"mmm-aaaa"),Informes!$A:$P,COLUMN(Informes!I$1),FALSE)), "",
VLOOKUP($X876&amp;"-"&amp;TEXT($A887,"mmm-aaaa"),Informes!$A:$P,COLUMN(Informes!I$1),FALSE)), "")</f>
        <v/>
      </c>
      <c r="J887" s="248"/>
      <c r="K887" s="248"/>
      <c r="L887" s="173" t="str">
        <f t="shared" si="173"/>
        <v>¨</v>
      </c>
      <c r="M887" s="248" t="str">
        <f>IFERROR(IF(OR($X887=$L$7,$X887=$K$5,$X887=$O$5,$X887=$T$5),IF(ISBLANK(
VLOOKUP($X876&amp;"-"&amp;TEXT($A887,"mmm-aaaa"),Informes!$A:$P,COLUMN(Informes!J$1),FALSE)), "",
VLOOKUP($X876&amp;"-"&amp;TEXT($A887,"mmm-aaaa"),Informes!$A:$P,COLUMN(Informes!J$1),FALSE)), ""), "")</f>
        <v/>
      </c>
      <c r="N887" s="248"/>
      <c r="O887" s="248"/>
      <c r="P887" s="248"/>
      <c r="Q887" s="248"/>
      <c r="R887" s="284" t="str">
        <f t="shared" si="170"/>
        <v/>
      </c>
      <c r="S887" s="284"/>
      <c r="T887" s="284"/>
      <c r="U887" s="284"/>
      <c r="V887" s="285"/>
      <c r="W887" s="4" t="str">
        <f>IFERROR(VLOOKUP($X876&amp;"-"&amp;TEXT($A887,"mmm-aaaa"),Informes!$A:$P,COLUMN(Informes!K$1),FALSE), "")</f>
        <v/>
      </c>
      <c r="X887" s="34" t="str">
        <f>IFERROR(VLOOKUP($X876&amp;"-"&amp;TEXT($A887,"mmm-aaaa"),Informes!$A:$P,COLUMN(Informes!C$1),FALSE), "")</f>
        <v/>
      </c>
    </row>
    <row r="888" spans="1:24" ht="16.5" customHeight="1" x14ac:dyDescent="0.2">
      <c r="A888" s="34">
        <f t="shared" si="174"/>
        <v>45323</v>
      </c>
      <c r="B888" s="243" t="str">
        <f t="shared" si="171"/>
        <v>Febrero</v>
      </c>
      <c r="C888" s="244"/>
      <c r="D888" s="244" t="str">
        <f t="shared" si="172"/>
        <v>Enero</v>
      </c>
      <c r="E888" s="244"/>
      <c r="F888" s="281" t="str">
        <f>IFERROR(IF(VLOOKUP($X876&amp;"-"&amp;TEXT($A888,"mmm-aaaa"),Informes!$A:$P,COLUMN(Informes!H$1),FALSE),"þ","¨"),"¨")</f>
        <v>¨</v>
      </c>
      <c r="G888" s="281"/>
      <c r="H888" s="281"/>
      <c r="I888" s="248" t="str">
        <f>IFERROR(IF(ISBLANK(
VLOOKUP($X876&amp;"-"&amp;TEXT($A888,"mmm-aaaa"),Informes!$A:$P,COLUMN(Informes!I$1),FALSE)), "",
VLOOKUP($X876&amp;"-"&amp;TEXT($A888,"mmm-aaaa"),Informes!$A:$P,COLUMN(Informes!I$1),FALSE)), "")</f>
        <v/>
      </c>
      <c r="J888" s="248"/>
      <c r="K888" s="248"/>
      <c r="L888" s="173" t="str">
        <f t="shared" si="173"/>
        <v>¨</v>
      </c>
      <c r="M888" s="248" t="str">
        <f>IFERROR(IF(OR($X888=$L$7,$X888=$K$5,$X888=$O$5,$X888=$T$5),IF(ISBLANK(
VLOOKUP($X876&amp;"-"&amp;TEXT($A888,"mmm-aaaa"),Informes!$A:$P,COLUMN(Informes!J$1),FALSE)), "",
VLOOKUP($X876&amp;"-"&amp;TEXT($A888,"mmm-aaaa"),Informes!$A:$P,COLUMN(Informes!J$1),FALSE)), ""), "")</f>
        <v/>
      </c>
      <c r="N888" s="248"/>
      <c r="O888" s="248"/>
      <c r="P888" s="248"/>
      <c r="Q888" s="248"/>
      <c r="R888" s="284" t="str">
        <f t="shared" si="170"/>
        <v/>
      </c>
      <c r="S888" s="284"/>
      <c r="T888" s="284"/>
      <c r="U888" s="284"/>
      <c r="V888" s="285"/>
      <c r="W888" s="4" t="str">
        <f>IFERROR(VLOOKUP($X876&amp;"-"&amp;TEXT($A888,"mmm-aaaa"),Informes!$A:$P,COLUMN(Informes!K$1),FALSE), "")</f>
        <v/>
      </c>
      <c r="X888" s="34" t="str">
        <f>IFERROR(VLOOKUP($X876&amp;"-"&amp;TEXT($A888,"mmm-aaaa"),Informes!$A:$P,COLUMN(Informes!C$1),FALSE), "")</f>
        <v/>
      </c>
    </row>
    <row r="889" spans="1:24" ht="16.5" customHeight="1" x14ac:dyDescent="0.2">
      <c r="A889" s="34">
        <f t="shared" si="174"/>
        <v>45352</v>
      </c>
      <c r="B889" s="243" t="str">
        <f t="shared" si="171"/>
        <v>Marzo</v>
      </c>
      <c r="C889" s="244"/>
      <c r="D889" s="244" t="str">
        <f t="shared" si="172"/>
        <v>Enero</v>
      </c>
      <c r="E889" s="244"/>
      <c r="F889" s="281" t="str">
        <f>IFERROR(IF(VLOOKUP($X876&amp;"-"&amp;TEXT($A889,"mmm-aaaa"),Informes!$A:$P,COLUMN(Informes!H$1),FALSE),"þ","¨"),"¨")</f>
        <v>¨</v>
      </c>
      <c r="G889" s="281"/>
      <c r="H889" s="281"/>
      <c r="I889" s="248" t="str">
        <f>IFERROR(IF(ISBLANK(
VLOOKUP($X876&amp;"-"&amp;TEXT($A889,"mmm-aaaa"),Informes!$A:$P,COLUMN(Informes!I$1),FALSE)), "",
VLOOKUP($X876&amp;"-"&amp;TEXT($A889,"mmm-aaaa"),Informes!$A:$P,COLUMN(Informes!I$1),FALSE)), "")</f>
        <v/>
      </c>
      <c r="J889" s="248"/>
      <c r="K889" s="248"/>
      <c r="L889" s="173" t="str">
        <f t="shared" si="173"/>
        <v>¨</v>
      </c>
      <c r="M889" s="248" t="str">
        <f>IFERROR(IF(OR($X889=$L$7,$X889=$K$5,$X889=$O$5,$X889=$T$5),IF(ISBLANK(
VLOOKUP($X876&amp;"-"&amp;TEXT($A889,"mmm-aaaa"),Informes!$A:$P,COLUMN(Informes!J$1),FALSE)), "",
VLOOKUP($X876&amp;"-"&amp;TEXT($A889,"mmm-aaaa"),Informes!$A:$P,COLUMN(Informes!J$1),FALSE)), ""), "")</f>
        <v/>
      </c>
      <c r="N889" s="248"/>
      <c r="O889" s="248"/>
      <c r="P889" s="248"/>
      <c r="Q889" s="248"/>
      <c r="R889" s="284" t="str">
        <f t="shared" si="170"/>
        <v/>
      </c>
      <c r="S889" s="284"/>
      <c r="T889" s="284"/>
      <c r="U889" s="284"/>
      <c r="V889" s="285"/>
      <c r="W889" s="4" t="str">
        <f>IFERROR(VLOOKUP($X876&amp;"-"&amp;TEXT($A889,"mmm-aaaa"),Informes!$A:$P,COLUMN(Informes!K$1),FALSE), "")</f>
        <v/>
      </c>
      <c r="X889" s="34" t="str">
        <f>IFERROR(VLOOKUP($X876&amp;"-"&amp;TEXT($A889,"mmm-aaaa"),Informes!$A:$P,COLUMN(Informes!C$1),FALSE), "")</f>
        <v/>
      </c>
    </row>
    <row r="890" spans="1:24" ht="16.5" customHeight="1" x14ac:dyDescent="0.2">
      <c r="A890" s="34">
        <f t="shared" si="174"/>
        <v>45383</v>
      </c>
      <c r="B890" s="243" t="str">
        <f t="shared" si="171"/>
        <v>Abril</v>
      </c>
      <c r="C890" s="244"/>
      <c r="D890" s="244" t="str">
        <f t="shared" si="172"/>
        <v>Enero</v>
      </c>
      <c r="E890" s="244"/>
      <c r="F890" s="281" t="str">
        <f>IFERROR(IF(VLOOKUP($X876&amp;"-"&amp;TEXT($A890,"mmm-aaaa"),Informes!$A:$P,COLUMN(Informes!H$1),FALSE),"þ","¨"),"¨")</f>
        <v>¨</v>
      </c>
      <c r="G890" s="281"/>
      <c r="H890" s="281"/>
      <c r="I890" s="248" t="str">
        <f>IFERROR(IF(ISBLANK(
VLOOKUP($X876&amp;"-"&amp;TEXT($A890,"mmm-aaaa"),Informes!$A:$P,COLUMN(Informes!I$1),FALSE)), "",
VLOOKUP($X876&amp;"-"&amp;TEXT($A890,"mmm-aaaa"),Informes!$A:$P,COLUMN(Informes!I$1),FALSE)), "")</f>
        <v/>
      </c>
      <c r="J890" s="248"/>
      <c r="K890" s="248"/>
      <c r="L890" s="173" t="str">
        <f t="shared" si="173"/>
        <v>¨</v>
      </c>
      <c r="M890" s="248" t="str">
        <f>IFERROR(IF(OR($X890=$L$7,$X890=$K$5,$X890=$O$5,$X890=$T$5),IF(ISBLANK(
VLOOKUP($X876&amp;"-"&amp;TEXT($A890,"mmm-aaaa"),Informes!$A:$P,COLUMN(Informes!J$1),FALSE)), "",
VLOOKUP($X876&amp;"-"&amp;TEXT($A890,"mmm-aaaa"),Informes!$A:$P,COLUMN(Informes!J$1),FALSE)), ""), "")</f>
        <v/>
      </c>
      <c r="N890" s="248"/>
      <c r="O890" s="248"/>
      <c r="P890" s="248"/>
      <c r="Q890" s="248"/>
      <c r="R890" s="284" t="str">
        <f t="shared" si="170"/>
        <v/>
      </c>
      <c r="S890" s="284"/>
      <c r="T890" s="284"/>
      <c r="U890" s="284"/>
      <c r="V890" s="285"/>
      <c r="W890" s="4" t="str">
        <f>IFERROR(VLOOKUP($X876&amp;"-"&amp;TEXT($A890,"mmm-aaaa"),Informes!$A:$P,COLUMN(Informes!K$1),FALSE), "")</f>
        <v/>
      </c>
      <c r="X890" s="34" t="str">
        <f>IFERROR(VLOOKUP($X876&amp;"-"&amp;TEXT($A890,"mmm-aaaa"),Informes!$A:$P,COLUMN(Informes!C$1),FALSE), "")</f>
        <v/>
      </c>
    </row>
    <row r="891" spans="1:24" ht="16.5" customHeight="1" x14ac:dyDescent="0.2">
      <c r="A891" s="34">
        <f t="shared" si="174"/>
        <v>45413</v>
      </c>
      <c r="B891" s="243" t="str">
        <f t="shared" si="171"/>
        <v>Mayo</v>
      </c>
      <c r="C891" s="244"/>
      <c r="D891" s="244" t="str">
        <f t="shared" si="172"/>
        <v>Enero</v>
      </c>
      <c r="E891" s="244"/>
      <c r="F891" s="281" t="str">
        <f>IFERROR(IF(VLOOKUP($X876&amp;"-"&amp;TEXT($A891,"mmm-aaaa"),Informes!$A:$P,COLUMN(Informes!H$1),FALSE),"þ","¨"),"¨")</f>
        <v>¨</v>
      </c>
      <c r="G891" s="281"/>
      <c r="H891" s="281"/>
      <c r="I891" s="248" t="str">
        <f>IFERROR(IF(ISBLANK(
VLOOKUP($X876&amp;"-"&amp;TEXT($A891,"mmm-aaaa"),Informes!$A:$P,COLUMN(Informes!I$1),FALSE)), "",
VLOOKUP($X876&amp;"-"&amp;TEXT($A891,"mmm-aaaa"),Informes!$A:$P,COLUMN(Informes!I$1),FALSE)), "")</f>
        <v/>
      </c>
      <c r="J891" s="248"/>
      <c r="K891" s="248"/>
      <c r="L891" s="173" t="str">
        <f t="shared" si="173"/>
        <v>¨</v>
      </c>
      <c r="M891" s="248" t="str">
        <f>IFERROR(IF(OR($X891=$L$7,$X891=$K$5,$X891=$O$5,$X891=$T$5),IF(ISBLANK(
VLOOKUP($X876&amp;"-"&amp;TEXT($A891,"mmm-aaaa"),Informes!$A:$P,COLUMN(Informes!J$1),FALSE)), "",
VLOOKUP($X876&amp;"-"&amp;TEXT($A891,"mmm-aaaa"),Informes!$A:$P,COLUMN(Informes!J$1),FALSE)), ""), "")</f>
        <v/>
      </c>
      <c r="N891" s="248"/>
      <c r="O891" s="248"/>
      <c r="P891" s="248"/>
      <c r="Q891" s="248"/>
      <c r="R891" s="284" t="str">
        <f t="shared" si="170"/>
        <v/>
      </c>
      <c r="S891" s="284"/>
      <c r="T891" s="284"/>
      <c r="U891" s="284"/>
      <c r="V891" s="285"/>
      <c r="W891" s="4" t="str">
        <f>IFERROR(VLOOKUP($X876&amp;"-"&amp;TEXT($A891,"mmm-aaaa"),Informes!$A:$P,COLUMN(Informes!K$1),FALSE), "")</f>
        <v/>
      </c>
      <c r="X891" s="34" t="str">
        <f>IFERROR(VLOOKUP($X876&amp;"-"&amp;TEXT($A891,"mmm-aaaa"),Informes!$A:$P,COLUMN(Informes!C$1),FALSE), "")</f>
        <v/>
      </c>
    </row>
    <row r="892" spans="1:24" ht="16.5" customHeight="1" x14ac:dyDescent="0.2">
      <c r="A892" s="34">
        <f t="shared" si="174"/>
        <v>45444</v>
      </c>
      <c r="B892" s="243" t="str">
        <f t="shared" si="171"/>
        <v>Junio</v>
      </c>
      <c r="C892" s="244"/>
      <c r="D892" s="244" t="str">
        <f t="shared" si="172"/>
        <v>Enero</v>
      </c>
      <c r="E892" s="244"/>
      <c r="F892" s="281" t="str">
        <f>IFERROR(IF(VLOOKUP($X876&amp;"-"&amp;TEXT($A892,"mmm-aaaa"),Informes!$A:$P,COLUMN(Informes!H$1),FALSE),"þ","¨"),"¨")</f>
        <v>¨</v>
      </c>
      <c r="G892" s="281"/>
      <c r="H892" s="281"/>
      <c r="I892" s="248" t="str">
        <f>IFERROR(IF(ISBLANK(
VLOOKUP($X876&amp;"-"&amp;TEXT($A892,"mmm-aaaa"),Informes!$A:$P,COLUMN(Informes!I$1),FALSE)), "",
VLOOKUP($X876&amp;"-"&amp;TEXT($A892,"mmm-aaaa"),Informes!$A:$P,COLUMN(Informes!I$1),FALSE)), "")</f>
        <v/>
      </c>
      <c r="J892" s="248"/>
      <c r="K892" s="248"/>
      <c r="L892" s="173" t="str">
        <f t="shared" si="173"/>
        <v>¨</v>
      </c>
      <c r="M892" s="248" t="str">
        <f>IFERROR(IF(OR($X892=$L$7,$X892=$K$5,$X892=$O$5,$X892=$T$5),IF(ISBLANK(
VLOOKUP($X876&amp;"-"&amp;TEXT($A892,"mmm-aaaa"),Informes!$A:$P,COLUMN(Informes!J$1),FALSE)), "",
VLOOKUP($X876&amp;"-"&amp;TEXT($A892,"mmm-aaaa"),Informes!$A:$P,COLUMN(Informes!J$1),FALSE)), ""), "")</f>
        <v/>
      </c>
      <c r="N892" s="248"/>
      <c r="O892" s="248"/>
      <c r="P892" s="248"/>
      <c r="Q892" s="248"/>
      <c r="R892" s="284" t="str">
        <f t="shared" si="170"/>
        <v/>
      </c>
      <c r="S892" s="284"/>
      <c r="T892" s="284"/>
      <c r="U892" s="284"/>
      <c r="V892" s="285"/>
      <c r="W892" s="4" t="str">
        <f>IFERROR(VLOOKUP($X876&amp;"-"&amp;TEXT($A892,"mmm-aaaa"),Informes!$A:$P,COLUMN(Informes!K$1),FALSE), "")</f>
        <v/>
      </c>
      <c r="X892" s="34" t="str">
        <f>IFERROR(VLOOKUP($X876&amp;"-"&amp;TEXT($A892,"mmm-aaaa"),Informes!$A:$P,COLUMN(Informes!C$1),FALSE), "")</f>
        <v/>
      </c>
    </row>
    <row r="893" spans="1:24" ht="16.5" customHeight="1" x14ac:dyDescent="0.2">
      <c r="A893" s="34">
        <f t="shared" si="174"/>
        <v>45474</v>
      </c>
      <c r="B893" s="243" t="str">
        <f t="shared" si="171"/>
        <v>Julio</v>
      </c>
      <c r="C893" s="244"/>
      <c r="D893" s="244" t="str">
        <f t="shared" si="172"/>
        <v>Enero</v>
      </c>
      <c r="E893" s="244"/>
      <c r="F893" s="281" t="str">
        <f>IFERROR(IF(VLOOKUP($X876&amp;"-"&amp;TEXT($A893,"mmm-aaaa"),Informes!$A:$P,COLUMN(Informes!H$1),FALSE),"þ","¨"),"¨")</f>
        <v>¨</v>
      </c>
      <c r="G893" s="281"/>
      <c r="H893" s="281"/>
      <c r="I893" s="248" t="str">
        <f>IFERROR(IF(ISBLANK(
VLOOKUP($X876&amp;"-"&amp;TEXT($A893,"mmm-aaaa"),Informes!$A:$P,COLUMN(Informes!I$1),FALSE)), "",
VLOOKUP($X876&amp;"-"&amp;TEXT($A893,"mmm-aaaa"),Informes!$A:$P,COLUMN(Informes!I$1),FALSE)), "")</f>
        <v/>
      </c>
      <c r="J893" s="248"/>
      <c r="K893" s="248"/>
      <c r="L893" s="173" t="str">
        <f t="shared" si="173"/>
        <v>¨</v>
      </c>
      <c r="M893" s="248" t="str">
        <f>IFERROR(IF(OR($X893=$L$7,$X893=$K$5,$X893=$O$5,$X893=$T$5),IF(ISBLANK(
VLOOKUP($X876&amp;"-"&amp;TEXT($A893,"mmm-aaaa"),Informes!$A:$P,COLUMN(Informes!J$1),FALSE)), "",
VLOOKUP($X876&amp;"-"&amp;TEXT($A893,"mmm-aaaa"),Informes!$A:$P,COLUMN(Informes!J$1),FALSE)), ""), "")</f>
        <v/>
      </c>
      <c r="N893" s="248"/>
      <c r="O893" s="248"/>
      <c r="P893" s="248"/>
      <c r="Q893" s="248"/>
      <c r="R893" s="284" t="str">
        <f t="shared" si="170"/>
        <v/>
      </c>
      <c r="S893" s="284"/>
      <c r="T893" s="284"/>
      <c r="U893" s="284"/>
      <c r="V893" s="285"/>
      <c r="W893" s="4" t="str">
        <f>IFERROR(VLOOKUP($X876&amp;"-"&amp;TEXT($A893,"mmm-aaaa"),Informes!$A:$P,COLUMN(Informes!K$1),FALSE), "")</f>
        <v/>
      </c>
      <c r="X893" s="34" t="str">
        <f>IFERROR(VLOOKUP($X876&amp;"-"&amp;TEXT($A893,"mmm-aaaa"),Informes!$A:$P,COLUMN(Informes!C$1),FALSE), "")</f>
        <v/>
      </c>
    </row>
    <row r="894" spans="1:24" ht="16.5" customHeight="1" thickBot="1" x14ac:dyDescent="0.25">
      <c r="A894" s="34">
        <f t="shared" si="174"/>
        <v>45505</v>
      </c>
      <c r="B894" s="264" t="str">
        <f t="shared" si="171"/>
        <v>Agosto</v>
      </c>
      <c r="C894" s="265"/>
      <c r="D894" s="265" t="str">
        <f t="shared" si="172"/>
        <v>Enero</v>
      </c>
      <c r="E894" s="265"/>
      <c r="F894" s="280" t="str">
        <f>IFERROR(IF(VLOOKUP($X876&amp;"-"&amp;TEXT($A894,"mmm-aaaa"),Informes!$A:$P,COLUMN(Informes!H$1),FALSE),"þ","¨"),"¨")</f>
        <v>¨</v>
      </c>
      <c r="G894" s="280"/>
      <c r="H894" s="280"/>
      <c r="I894" s="269" t="str">
        <f>IFERROR(IF(ISBLANK(
VLOOKUP($X876&amp;"-"&amp;TEXT($A894,"mmm-aaaa"),Informes!$A:$P,COLUMN(Informes!I$1),FALSE)), "",
VLOOKUP($X876&amp;"-"&amp;TEXT($A894,"mmm-aaaa"),Informes!$A:$P,COLUMN(Informes!I$1),FALSE)), "")</f>
        <v/>
      </c>
      <c r="J894" s="269"/>
      <c r="K894" s="269"/>
      <c r="L894" s="172" t="str">
        <f t="shared" si="173"/>
        <v>¨</v>
      </c>
      <c r="M894" s="269" t="str">
        <f>IFERROR(IF(OR($X894=$L$7,$X894=$K$5,$X894=$O$5,$X894=$T$5),IF(ISBLANK(
VLOOKUP($X876&amp;"-"&amp;TEXT($A894,"mmm-aaaa"),Informes!$A:$P,COLUMN(Informes!J$1),FALSE)), "",
VLOOKUP($X876&amp;"-"&amp;TEXT($A894,"mmm-aaaa"),Informes!$A:$P,COLUMN(Informes!J$1),FALSE)), ""), "")</f>
        <v/>
      </c>
      <c r="N894" s="269"/>
      <c r="O894" s="269"/>
      <c r="P894" s="269"/>
      <c r="Q894" s="269"/>
      <c r="R894" s="282" t="str">
        <f t="shared" si="170"/>
        <v/>
      </c>
      <c r="S894" s="282"/>
      <c r="T894" s="282"/>
      <c r="U894" s="282"/>
      <c r="V894" s="283"/>
      <c r="W894" s="4" t="str">
        <f>IFERROR(VLOOKUP($X876&amp;"-"&amp;TEXT($A894,"mmm-aaaa"),Informes!$A:$P,COLUMN(Informes!K$1),FALSE), "")</f>
        <v/>
      </c>
      <c r="X894" s="34" t="str">
        <f>IFERROR(VLOOKUP($X876&amp;"-"&amp;TEXT($A894,"mmm-aaaa"),Informes!$A:$P,COLUMN(Informes!C$1),FALSE), "")</f>
        <v/>
      </c>
    </row>
    <row r="895" spans="1:24" ht="16.5" customHeight="1" thickBot="1" x14ac:dyDescent="0.3">
      <c r="D895" s="124"/>
      <c r="E895" s="124"/>
      <c r="F895" s="129"/>
      <c r="G895" s="124" t="str">
        <f>IF(SUM(F883:F894)=0,"",SUM(F883:F894))</f>
        <v/>
      </c>
      <c r="H895" s="124"/>
      <c r="I895" s="124"/>
      <c r="J895" s="130"/>
      <c r="K895" s="124"/>
      <c r="L895" s="131" t="s">
        <v>107</v>
      </c>
      <c r="M895" s="272" t="str">
        <f>IF(SUM(M883:M894)=0,"",SUM(M883:M894))</f>
        <v/>
      </c>
      <c r="N895" s="273"/>
      <c r="O895" s="273"/>
      <c r="P895" s="273"/>
      <c r="Q895" s="274"/>
      <c r="R895" s="275"/>
      <c r="S895" s="276"/>
      <c r="T895" s="276"/>
      <c r="U895" s="276"/>
      <c r="V895" s="277"/>
      <c r="W895" s="4"/>
      <c r="X895" s="4"/>
    </row>
    <row r="896" spans="1:24" ht="16.5" customHeight="1" x14ac:dyDescent="0.2">
      <c r="W896" s="4"/>
      <c r="X896" s="4"/>
    </row>
    <row r="897" spans="1:24" ht="279.75" customHeight="1" x14ac:dyDescent="0.15">
      <c r="B897" s="11"/>
      <c r="C897" s="132" t="s">
        <v>136</v>
      </c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</row>
    <row r="898" spans="1:24" ht="24" customHeight="1" x14ac:dyDescent="0.2">
      <c r="A898" s="35"/>
      <c r="B898" s="256" t="s">
        <v>127</v>
      </c>
      <c r="C898" s="256"/>
      <c r="D898" s="256"/>
      <c r="E898" s="256"/>
      <c r="F898" s="256"/>
      <c r="G898" s="256"/>
      <c r="H898" s="256"/>
      <c r="I898" s="256"/>
      <c r="J898" s="256"/>
      <c r="K898" s="256"/>
      <c r="L898" s="256"/>
      <c r="M898" s="256"/>
      <c r="N898" s="256"/>
      <c r="O898" s="256"/>
      <c r="P898" s="256"/>
      <c r="Q898" s="256"/>
      <c r="R898" s="256"/>
      <c r="S898" s="256"/>
      <c r="T898" s="256"/>
      <c r="U898" s="256"/>
      <c r="V898" s="256"/>
      <c r="X898" s="2"/>
    </row>
    <row r="899" spans="1:24" ht="15" customHeight="1" x14ac:dyDescent="0.2">
      <c r="A899" s="35"/>
      <c r="B899" s="120" t="s">
        <v>128</v>
      </c>
      <c r="D899" s="123" t="e">
        <f>D876</f>
        <v>#REF!</v>
      </c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5"/>
      <c r="X899" s="154" t="e">
        <f>X876</f>
        <v>#REF!</v>
      </c>
    </row>
    <row r="900" spans="1:24" ht="17.25" x14ac:dyDescent="0.2">
      <c r="B900" s="120" t="s">
        <v>129</v>
      </c>
      <c r="D900" s="121"/>
      <c r="E900" s="121"/>
      <c r="F900" s="7"/>
      <c r="G900" s="7"/>
      <c r="H900" s="257" t="e">
        <f>H877</f>
        <v>#REF!</v>
      </c>
      <c r="I900" s="257"/>
      <c r="J900" s="257"/>
      <c r="K900" s="257"/>
      <c r="L900" s="257"/>
      <c r="M900" s="257"/>
      <c r="N900" s="257"/>
      <c r="O900" s="257"/>
      <c r="P900" s="127" t="e">
        <f>P877</f>
        <v>#REF!</v>
      </c>
      <c r="Q900" s="120" t="s">
        <v>75</v>
      </c>
      <c r="S900" s="12"/>
      <c r="T900" s="13"/>
      <c r="U900" s="127" t="e">
        <f>U877</f>
        <v>#REF!</v>
      </c>
      <c r="V900" s="120" t="s">
        <v>79</v>
      </c>
      <c r="W900" s="12"/>
      <c r="X900" s="6"/>
    </row>
    <row r="901" spans="1:24" ht="17.25" x14ac:dyDescent="0.2">
      <c r="B901" s="120" t="s">
        <v>130</v>
      </c>
      <c r="D901" s="122"/>
      <c r="E901" s="122"/>
      <c r="F901" s="7"/>
      <c r="G901" s="258" t="e">
        <f>G878</f>
        <v>#REF!</v>
      </c>
      <c r="H901" s="258"/>
      <c r="I901" s="258"/>
      <c r="J901" s="258"/>
      <c r="K901" s="258"/>
      <c r="L901" s="258"/>
      <c r="M901" s="258"/>
      <c r="N901" s="258"/>
      <c r="O901" s="258"/>
      <c r="P901" s="128" t="s">
        <v>137</v>
      </c>
      <c r="Q901" s="120" t="s">
        <v>131</v>
      </c>
      <c r="S901" s="12"/>
      <c r="T901" s="12"/>
      <c r="U901" s="128" t="s">
        <v>138</v>
      </c>
      <c r="V901" s="120" t="s">
        <v>61</v>
      </c>
      <c r="W901" s="12"/>
      <c r="X901" s="6"/>
    </row>
    <row r="902" spans="1:24" ht="28.5" customHeight="1" x14ac:dyDescent="0.2">
      <c r="B902" s="127" t="e">
        <f>B879</f>
        <v>#REF!</v>
      </c>
      <c r="C902" s="125" t="s">
        <v>76</v>
      </c>
      <c r="D902" s="127" t="e">
        <f>D879</f>
        <v>#REF!</v>
      </c>
      <c r="E902" s="125" t="s">
        <v>81</v>
      </c>
      <c r="F902" s="7"/>
      <c r="G902" s="7"/>
      <c r="H902" s="5"/>
      <c r="I902" s="10"/>
      <c r="J902" s="127" t="e">
        <f>J879</f>
        <v>#REF!</v>
      </c>
      <c r="K902" s="125" t="s">
        <v>77</v>
      </c>
      <c r="L902" s="5"/>
      <c r="M902" s="5"/>
      <c r="N902" s="127" t="e">
        <f>N879</f>
        <v>#REF!</v>
      </c>
      <c r="O902" s="125" t="s">
        <v>132</v>
      </c>
      <c r="P902" s="126"/>
      <c r="Q902" s="126"/>
      <c r="R902" s="9"/>
      <c r="S902" s="127" t="e">
        <f>S879</f>
        <v>#REF!</v>
      </c>
      <c r="T902" s="259" t="s">
        <v>133</v>
      </c>
      <c r="U902" s="259"/>
      <c r="V902" s="259"/>
      <c r="W902" s="13"/>
      <c r="X902" s="6"/>
    </row>
    <row r="903" spans="1:24" ht="4.5" customHeight="1" thickBot="1" x14ac:dyDescent="0.25">
      <c r="B903" s="8"/>
      <c r="C903" s="7"/>
      <c r="D903" s="8"/>
      <c r="E903" s="7"/>
      <c r="F903" s="7"/>
      <c r="G903" s="7"/>
      <c r="H903" s="5"/>
      <c r="I903" s="10"/>
      <c r="J903" s="8"/>
      <c r="K903" s="5"/>
      <c r="L903" s="5"/>
      <c r="M903" s="5"/>
      <c r="N903" s="7"/>
      <c r="O903" s="5"/>
      <c r="P903" s="8"/>
      <c r="Q903" s="8"/>
      <c r="R903" s="9"/>
      <c r="S903" s="9"/>
      <c r="T903" s="7"/>
      <c r="U903" s="8"/>
      <c r="V903" s="9"/>
      <c r="W903" s="9"/>
      <c r="X903" s="6"/>
    </row>
    <row r="904" spans="1:24" ht="27" customHeight="1" x14ac:dyDescent="0.25">
      <c r="B904" s="260" t="s">
        <v>17</v>
      </c>
      <c r="C904" s="261"/>
      <c r="D904" s="261"/>
      <c r="E904" s="261"/>
      <c r="F904" s="262" t="s">
        <v>134</v>
      </c>
      <c r="G904" s="262"/>
      <c r="H904" s="262"/>
      <c r="I904" s="262" t="s">
        <v>12</v>
      </c>
      <c r="J904" s="262"/>
      <c r="K904" s="262"/>
      <c r="L904" s="262" t="s">
        <v>105</v>
      </c>
      <c r="M904" s="236" t="s">
        <v>135</v>
      </c>
      <c r="N904" s="236"/>
      <c r="O904" s="236"/>
      <c r="P904" s="236"/>
      <c r="Q904" s="236"/>
      <c r="R904" s="236" t="s">
        <v>101</v>
      </c>
      <c r="S904" s="236"/>
      <c r="T904" s="236"/>
      <c r="U904" s="236"/>
      <c r="V904" s="237"/>
      <c r="W904" s="14"/>
      <c r="X904" s="3"/>
    </row>
    <row r="905" spans="1:24" ht="27.75" customHeight="1" x14ac:dyDescent="0.2">
      <c r="B905" s="240">
        <f>EDATE(B882,12)</f>
        <v>45658</v>
      </c>
      <c r="C905" s="241"/>
      <c r="D905" s="241"/>
      <c r="E905" s="242"/>
      <c r="F905" s="263"/>
      <c r="G905" s="263"/>
      <c r="H905" s="263"/>
      <c r="I905" s="263"/>
      <c r="J905" s="263"/>
      <c r="K905" s="263"/>
      <c r="L905" s="263"/>
      <c r="M905" s="238"/>
      <c r="N905" s="238"/>
      <c r="O905" s="238"/>
      <c r="P905" s="238"/>
      <c r="Q905" s="238"/>
      <c r="R905" s="238"/>
      <c r="S905" s="238"/>
      <c r="T905" s="238"/>
      <c r="U905" s="238"/>
      <c r="V905" s="239"/>
      <c r="W905" s="14"/>
      <c r="X905" s="3"/>
    </row>
    <row r="906" spans="1:24" ht="16.5" customHeight="1" x14ac:dyDescent="0.2">
      <c r="A906" s="34">
        <f>EDATE(B905,-4)</f>
        <v>45536</v>
      </c>
      <c r="B906" s="243" t="str">
        <f>PROPER(TEXT(A906, "mmmm"))</f>
        <v>Septiembre</v>
      </c>
      <c r="C906" s="244"/>
      <c r="D906" s="244"/>
      <c r="E906" s="244"/>
      <c r="F906" s="281" t="str">
        <f>IFERROR(IF(VLOOKUP($X876&amp;"-"&amp;TEXT($A906,"mmm-aaaa"),Informes!$A:$P,COLUMN(Informes!H$1),FALSE),"þ","¨"),"¨")</f>
        <v>¨</v>
      </c>
      <c r="G906" s="281"/>
      <c r="H906" s="281"/>
      <c r="I906" s="248" t="str">
        <f>IFERROR(IF(ISBLANK(
VLOOKUP($X899&amp;"-"&amp;TEXT($A906,"mmm-aaaa"),Informes!$A:$P,COLUMN(Informes!I$1),FALSE)), "",
VLOOKUP($X899&amp;"-"&amp;TEXT($A906,"mmm-aaaa"),Informes!$A:$P,COLUMN(Informes!I$1),FALSE)), "")</f>
        <v/>
      </c>
      <c r="J906" s="248"/>
      <c r="K906" s="248"/>
      <c r="L906" s="173" t="str">
        <f>IFERROR(IF($X906=$L$7,"þ","¨"),"¨")</f>
        <v>¨</v>
      </c>
      <c r="M906" s="248" t="str">
        <f>IFERROR(IF(OR($X906=$L$7,$X906=$K$5,$X906=$O$5,$X906=$T$5),IF(ISBLANK(
VLOOKUP($X876&amp;"-"&amp;TEXT($A906,"mmm-aaaa"),Informes!$A:$P,COLUMN(Informes!J$1),FALSE)), "",
VLOOKUP($X876&amp;"-"&amp;TEXT($A906,"mmm-aaaa"),Informes!$A:$P,COLUMN(Informes!J$1),FALSE)), ""), "")</f>
        <v/>
      </c>
      <c r="N906" s="248"/>
      <c r="O906" s="248"/>
      <c r="P906" s="248"/>
      <c r="Q906" s="248"/>
      <c r="R906" s="284" t="str">
        <f t="shared" ref="R906:R917" si="175">IF(W906=0, "", W906)</f>
        <v/>
      </c>
      <c r="S906" s="284"/>
      <c r="T906" s="284"/>
      <c r="U906" s="284"/>
      <c r="V906" s="285"/>
      <c r="W906" s="4" t="str">
        <f>IFERROR(VLOOKUP($X899&amp;"-"&amp;TEXT($A906,"mmm-aaaa"),Informes!$A:$P,COLUMN(Informes!K$1),FALSE), "")</f>
        <v/>
      </c>
      <c r="X906" s="34" t="str">
        <f>IFERROR(VLOOKUP($X876&amp;"-"&amp;TEXT($A906,"mmm-aaaa"),Informes!$A:$P,COLUMN(Informes!C$1),FALSE), "")</f>
        <v/>
      </c>
    </row>
    <row r="907" spans="1:24" ht="16.5" customHeight="1" x14ac:dyDescent="0.2">
      <c r="A907" s="34">
        <f>EDATE(A906,1)</f>
        <v>45566</v>
      </c>
      <c r="B907" s="243" t="str">
        <f t="shared" ref="B907:B917" si="176">PROPER(TEXT(A907, "mmmm"))</f>
        <v>Octubre</v>
      </c>
      <c r="C907" s="244"/>
      <c r="D907" s="244"/>
      <c r="E907" s="244"/>
      <c r="F907" s="281" t="str">
        <f>IFERROR(IF(VLOOKUP($X876&amp;"-"&amp;TEXT($A907,"mmm-aaaa"),Informes!$A:$P,COLUMN(Informes!H$1),FALSE),"þ","¨"),"¨")</f>
        <v>¨</v>
      </c>
      <c r="G907" s="281"/>
      <c r="H907" s="281"/>
      <c r="I907" s="248" t="str">
        <f>IFERROR(IF(ISBLANK(
VLOOKUP($X899&amp;"-"&amp;TEXT($A907,"mmm-aaaa"),Informes!$A:$P,COLUMN(Informes!I$1),FALSE)), "",
VLOOKUP($X899&amp;"-"&amp;TEXT($A907,"mmm-aaaa"),Informes!$A:$P,COLUMN(Informes!I$1),FALSE)), "")</f>
        <v/>
      </c>
      <c r="J907" s="248"/>
      <c r="K907" s="248"/>
      <c r="L907" s="173" t="str">
        <f t="shared" ref="L907:L917" si="177">IFERROR(IF($X907=$L$7,"þ","¨"),"¨")</f>
        <v>¨</v>
      </c>
      <c r="M907" s="248" t="str">
        <f>IFERROR(IF(OR($X907=$L$7,$X907=$K$5,$X907=$O$5,$X907=$T$5),IF(ISBLANK(
VLOOKUP($X876&amp;"-"&amp;TEXT($A907,"mmm-aaaa"),Informes!$A:$P,COLUMN(Informes!J$1),FALSE)), "",
VLOOKUP($X876&amp;"-"&amp;TEXT($A907,"mmm-aaaa"),Informes!$A:$P,COLUMN(Informes!J$1),FALSE)), ""), "")</f>
        <v/>
      </c>
      <c r="N907" s="248"/>
      <c r="O907" s="248"/>
      <c r="P907" s="248"/>
      <c r="Q907" s="248"/>
      <c r="R907" s="284" t="str">
        <f t="shared" si="175"/>
        <v/>
      </c>
      <c r="S907" s="284"/>
      <c r="T907" s="284"/>
      <c r="U907" s="284"/>
      <c r="V907" s="285"/>
      <c r="W907" s="4" t="str">
        <f>IFERROR(VLOOKUP($X899&amp;"-"&amp;TEXT($A907,"mmm-aaaa"),Informes!$A:$P,COLUMN(Informes!K$1),FALSE), "")</f>
        <v/>
      </c>
      <c r="X907" s="34" t="str">
        <f>IFERROR(VLOOKUP($X876&amp;"-"&amp;TEXT($A907,"mmm-aaaa"),Informes!$A:$P,COLUMN(Informes!C$1),FALSE), "")</f>
        <v/>
      </c>
    </row>
    <row r="908" spans="1:24" ht="16.5" customHeight="1" x14ac:dyDescent="0.2">
      <c r="A908" s="34">
        <f t="shared" ref="A908:A917" si="178">EDATE(A907,1)</f>
        <v>45597</v>
      </c>
      <c r="B908" s="243" t="str">
        <f t="shared" si="176"/>
        <v>Noviembre</v>
      </c>
      <c r="C908" s="244"/>
      <c r="D908" s="244"/>
      <c r="E908" s="244"/>
      <c r="F908" s="281" t="str">
        <f>IFERROR(IF(VLOOKUP($X876&amp;"-"&amp;TEXT($A908,"mmm-aaaa"),Informes!$A:$P,COLUMN(Informes!H$1),FALSE),"þ","¨"),"¨")</f>
        <v>¨</v>
      </c>
      <c r="G908" s="281"/>
      <c r="H908" s="281"/>
      <c r="I908" s="248" t="str">
        <f>IFERROR(IF(ISBLANK(
VLOOKUP($X899&amp;"-"&amp;TEXT($A908,"mmm-aaaa"),Informes!$A:$P,COLUMN(Informes!I$1),FALSE)), "",
VLOOKUP($X899&amp;"-"&amp;TEXT($A908,"mmm-aaaa"),Informes!$A:$P,COLUMN(Informes!I$1),FALSE)), "")</f>
        <v/>
      </c>
      <c r="J908" s="248"/>
      <c r="K908" s="248"/>
      <c r="L908" s="173" t="str">
        <f t="shared" si="177"/>
        <v>¨</v>
      </c>
      <c r="M908" s="248" t="str">
        <f>IFERROR(IF(OR($X908=$L$7,$X908=$K$5,$X908=$O$5,$X908=$T$5),IF(ISBLANK(
VLOOKUP($X876&amp;"-"&amp;TEXT($A908,"mmm-aaaa"),Informes!$A:$P,COLUMN(Informes!J$1),FALSE)), "",
VLOOKUP($X876&amp;"-"&amp;TEXT($A908,"mmm-aaaa"),Informes!$A:$P,COLUMN(Informes!J$1),FALSE)), ""), "")</f>
        <v/>
      </c>
      <c r="N908" s="248"/>
      <c r="O908" s="248"/>
      <c r="P908" s="248"/>
      <c r="Q908" s="248"/>
      <c r="R908" s="284" t="str">
        <f t="shared" si="175"/>
        <v/>
      </c>
      <c r="S908" s="284"/>
      <c r="T908" s="284"/>
      <c r="U908" s="284"/>
      <c r="V908" s="285"/>
      <c r="W908" s="4" t="str">
        <f>IFERROR(VLOOKUP($X899&amp;"-"&amp;TEXT($A908,"mmm-aaaa"),Informes!$A:$P,COLUMN(Informes!K$1),FALSE), "")</f>
        <v/>
      </c>
      <c r="X908" s="34" t="str">
        <f>IFERROR(VLOOKUP($X876&amp;"-"&amp;TEXT($A908,"mmm-aaaa"),Informes!$A:$P,COLUMN(Informes!C$1),FALSE), "")</f>
        <v/>
      </c>
    </row>
    <row r="909" spans="1:24" ht="16.5" customHeight="1" x14ac:dyDescent="0.2">
      <c r="A909" s="34">
        <f t="shared" si="178"/>
        <v>45627</v>
      </c>
      <c r="B909" s="243" t="str">
        <f t="shared" si="176"/>
        <v>Diciembre</v>
      </c>
      <c r="C909" s="244"/>
      <c r="D909" s="244"/>
      <c r="E909" s="244"/>
      <c r="F909" s="281" t="str">
        <f>IFERROR(IF(VLOOKUP($X876&amp;"-"&amp;TEXT($A909,"mmm-aaaa"),Informes!$A:$P,COLUMN(Informes!H$1),FALSE),"þ","¨"),"¨")</f>
        <v>¨</v>
      </c>
      <c r="G909" s="281"/>
      <c r="H909" s="281"/>
      <c r="I909" s="248" t="str">
        <f>IFERROR(IF(ISBLANK(
VLOOKUP($X899&amp;"-"&amp;TEXT($A909,"mmm-aaaa"),Informes!$A:$P,COLUMN(Informes!I$1),FALSE)), "",
VLOOKUP($X899&amp;"-"&amp;TEXT($A909,"mmm-aaaa"),Informes!$A:$P,COLUMN(Informes!I$1),FALSE)), "")</f>
        <v/>
      </c>
      <c r="J909" s="248"/>
      <c r="K909" s="248"/>
      <c r="L909" s="173" t="str">
        <f t="shared" si="177"/>
        <v>¨</v>
      </c>
      <c r="M909" s="248" t="str">
        <f>IFERROR(IF(OR($X909=$L$7,$X909=$K$5,$X909=$O$5,$X909=$T$5),IF(ISBLANK(
VLOOKUP($X876&amp;"-"&amp;TEXT($A909,"mmm-aaaa"),Informes!$A:$P,COLUMN(Informes!J$1),FALSE)), "",
VLOOKUP($X876&amp;"-"&amp;TEXT($A909,"mmm-aaaa"),Informes!$A:$P,COLUMN(Informes!J$1),FALSE)), ""), "")</f>
        <v/>
      </c>
      <c r="N909" s="248"/>
      <c r="O909" s="248"/>
      <c r="P909" s="248"/>
      <c r="Q909" s="248"/>
      <c r="R909" s="284" t="str">
        <f t="shared" si="175"/>
        <v/>
      </c>
      <c r="S909" s="284"/>
      <c r="T909" s="284"/>
      <c r="U909" s="284"/>
      <c r="V909" s="285"/>
      <c r="W909" s="4" t="str">
        <f>IFERROR(VLOOKUP($X899&amp;"-"&amp;TEXT($A909,"mmm-aaaa"),Informes!$A:$P,COLUMN(Informes!K$1),FALSE), "")</f>
        <v/>
      </c>
      <c r="X909" s="34" t="str">
        <f>IFERROR(VLOOKUP($X876&amp;"-"&amp;TEXT($A909,"mmm-aaaa"),Informes!$A:$P,COLUMN(Informes!C$1),FALSE), "")</f>
        <v/>
      </c>
    </row>
    <row r="910" spans="1:24" ht="16.5" customHeight="1" x14ac:dyDescent="0.2">
      <c r="A910" s="34">
        <f t="shared" si="178"/>
        <v>45658</v>
      </c>
      <c r="B910" s="243" t="str">
        <f t="shared" si="176"/>
        <v>Enero</v>
      </c>
      <c r="C910" s="244"/>
      <c r="D910" s="244"/>
      <c r="E910" s="244"/>
      <c r="F910" s="281" t="str">
        <f>IFERROR(IF(VLOOKUP($X876&amp;"-"&amp;TEXT($A910,"mmm-aaaa"),Informes!$A:$P,COLUMN(Informes!H$1),FALSE),"þ","¨"),"¨")</f>
        <v>¨</v>
      </c>
      <c r="G910" s="281"/>
      <c r="H910" s="281"/>
      <c r="I910" s="248" t="str">
        <f>IFERROR(IF(ISBLANK(
VLOOKUP($X899&amp;"-"&amp;TEXT($A910,"mmm-aaaa"),Informes!$A:$P,COLUMN(Informes!I$1),FALSE)), "",
VLOOKUP($X899&amp;"-"&amp;TEXT($A910,"mmm-aaaa"),Informes!$A:$P,COLUMN(Informes!I$1),FALSE)), "")</f>
        <v/>
      </c>
      <c r="J910" s="248"/>
      <c r="K910" s="248"/>
      <c r="L910" s="173" t="str">
        <f t="shared" si="177"/>
        <v>¨</v>
      </c>
      <c r="M910" s="248" t="str">
        <f>IFERROR(IF(OR($X910=$L$7,$X910=$K$5,$X910=$O$5,$X910=$T$5),IF(ISBLANK(
VLOOKUP($X876&amp;"-"&amp;TEXT($A910,"mmm-aaaa"),Informes!$A:$P,COLUMN(Informes!J$1),FALSE)), "",
VLOOKUP($X876&amp;"-"&amp;TEXT($A910,"mmm-aaaa"),Informes!$A:$P,COLUMN(Informes!J$1),FALSE)), ""), "")</f>
        <v/>
      </c>
      <c r="N910" s="248"/>
      <c r="O910" s="248"/>
      <c r="P910" s="248"/>
      <c r="Q910" s="248"/>
      <c r="R910" s="284" t="str">
        <f t="shared" si="175"/>
        <v/>
      </c>
      <c r="S910" s="284"/>
      <c r="T910" s="284"/>
      <c r="U910" s="284"/>
      <c r="V910" s="285"/>
      <c r="W910" s="4" t="str">
        <f>IFERROR(VLOOKUP($X899&amp;"-"&amp;TEXT($A910,"mmm-aaaa"),Informes!$A:$P,COLUMN(Informes!K$1),FALSE), "")</f>
        <v/>
      </c>
      <c r="X910" s="34" t="str">
        <f>IFERROR(VLOOKUP($X876&amp;"-"&amp;TEXT($A910,"mmm-aaaa"),Informes!$A:$P,COLUMN(Informes!C$1),FALSE), "")</f>
        <v/>
      </c>
    </row>
    <row r="911" spans="1:24" ht="16.5" customHeight="1" x14ac:dyDescent="0.2">
      <c r="A911" s="34">
        <f t="shared" si="178"/>
        <v>45689</v>
      </c>
      <c r="B911" s="243" t="str">
        <f t="shared" si="176"/>
        <v>Febrero</v>
      </c>
      <c r="C911" s="244"/>
      <c r="D911" s="244"/>
      <c r="E911" s="244"/>
      <c r="F911" s="281" t="str">
        <f>IFERROR(IF(VLOOKUP($X876&amp;"-"&amp;TEXT($A911,"mmm-aaaa"),Informes!$A:$P,COLUMN(Informes!H$1),FALSE),"þ","¨"),"¨")</f>
        <v>¨</v>
      </c>
      <c r="G911" s="281"/>
      <c r="H911" s="281"/>
      <c r="I911" s="248" t="str">
        <f>IFERROR(IF(ISBLANK(
VLOOKUP($X899&amp;"-"&amp;TEXT($A911,"mmm-aaaa"),Informes!$A:$P,COLUMN(Informes!I$1),FALSE)), "",
VLOOKUP($X899&amp;"-"&amp;TEXT($A911,"mmm-aaaa"),Informes!$A:$P,COLUMN(Informes!I$1),FALSE)), "")</f>
        <v/>
      </c>
      <c r="J911" s="248"/>
      <c r="K911" s="248"/>
      <c r="L911" s="173" t="str">
        <f t="shared" si="177"/>
        <v>¨</v>
      </c>
      <c r="M911" s="248" t="str">
        <f>IFERROR(IF(OR($X911=$L$7,$X911=$K$5,$X911=$O$5,$X911=$T$5),IF(ISBLANK(
VLOOKUP($X876&amp;"-"&amp;TEXT($A911,"mmm-aaaa"),Informes!$A:$P,COLUMN(Informes!J$1),FALSE)), "",
VLOOKUP($X876&amp;"-"&amp;TEXT($A911,"mmm-aaaa"),Informes!$A:$P,COLUMN(Informes!J$1),FALSE)), ""), "")</f>
        <v/>
      </c>
      <c r="N911" s="248"/>
      <c r="O911" s="248"/>
      <c r="P911" s="248"/>
      <c r="Q911" s="248"/>
      <c r="R911" s="284" t="str">
        <f t="shared" si="175"/>
        <v/>
      </c>
      <c r="S911" s="284"/>
      <c r="T911" s="284"/>
      <c r="U911" s="284"/>
      <c r="V911" s="285"/>
      <c r="W911" s="4" t="str">
        <f>IFERROR(VLOOKUP($X899&amp;"-"&amp;TEXT($A911,"mmm-aaaa"),Informes!$A:$P,COLUMN(Informes!K$1),FALSE), "")</f>
        <v/>
      </c>
      <c r="X911" s="34" t="str">
        <f>IFERROR(VLOOKUP($X876&amp;"-"&amp;TEXT($A911,"mmm-aaaa"),Informes!$A:$P,COLUMN(Informes!C$1),FALSE), "")</f>
        <v/>
      </c>
    </row>
    <row r="912" spans="1:24" ht="16.5" customHeight="1" x14ac:dyDescent="0.2">
      <c r="A912" s="34">
        <f t="shared" si="178"/>
        <v>45717</v>
      </c>
      <c r="B912" s="243" t="str">
        <f t="shared" si="176"/>
        <v>Marzo</v>
      </c>
      <c r="C912" s="244"/>
      <c r="D912" s="244"/>
      <c r="E912" s="244"/>
      <c r="F912" s="281" t="str">
        <f>IFERROR(IF(VLOOKUP($X876&amp;"-"&amp;TEXT($A912,"mmm-aaaa"),Informes!$A:$P,COLUMN(Informes!H$1),FALSE),"þ","¨"),"¨")</f>
        <v>¨</v>
      </c>
      <c r="G912" s="281"/>
      <c r="H912" s="281"/>
      <c r="I912" s="248" t="str">
        <f>IFERROR(IF(ISBLANK(
VLOOKUP($X899&amp;"-"&amp;TEXT($A912,"mmm-aaaa"),Informes!$A:$P,COLUMN(Informes!I$1),FALSE)), "",
VLOOKUP($X899&amp;"-"&amp;TEXT($A912,"mmm-aaaa"),Informes!$A:$P,COLUMN(Informes!I$1),FALSE)), "")</f>
        <v/>
      </c>
      <c r="J912" s="248"/>
      <c r="K912" s="248"/>
      <c r="L912" s="173" t="str">
        <f t="shared" si="177"/>
        <v>¨</v>
      </c>
      <c r="M912" s="248" t="str">
        <f>IFERROR(IF(OR($X912=$L$7,$X912=$K$5,$X912=$O$5,$X912=$T$5),IF(ISBLANK(
VLOOKUP($X876&amp;"-"&amp;TEXT($A912,"mmm-aaaa"),Informes!$A:$P,COLUMN(Informes!J$1),FALSE)), "",
VLOOKUP($X876&amp;"-"&amp;TEXT($A912,"mmm-aaaa"),Informes!$A:$P,COLUMN(Informes!J$1),FALSE)), ""), "")</f>
        <v/>
      </c>
      <c r="N912" s="248"/>
      <c r="O912" s="248"/>
      <c r="P912" s="248"/>
      <c r="Q912" s="248"/>
      <c r="R912" s="284" t="str">
        <f t="shared" si="175"/>
        <v/>
      </c>
      <c r="S912" s="284"/>
      <c r="T912" s="284"/>
      <c r="U912" s="284"/>
      <c r="V912" s="285"/>
      <c r="W912" s="4" t="str">
        <f>IFERROR(VLOOKUP($X899&amp;"-"&amp;TEXT($A912,"mmm-aaaa"),Informes!$A:$P,COLUMN(Informes!K$1),FALSE), "")</f>
        <v/>
      </c>
      <c r="X912" s="34" t="str">
        <f>IFERROR(VLOOKUP($X876&amp;"-"&amp;TEXT($A912,"mmm-aaaa"),Informes!$A:$P,COLUMN(Informes!C$1),FALSE), "")</f>
        <v/>
      </c>
    </row>
    <row r="913" spans="1:24" ht="16.5" customHeight="1" x14ac:dyDescent="0.2">
      <c r="A913" s="34">
        <f t="shared" si="178"/>
        <v>45748</v>
      </c>
      <c r="B913" s="243" t="str">
        <f t="shared" si="176"/>
        <v>Abril</v>
      </c>
      <c r="C913" s="244"/>
      <c r="D913" s="244"/>
      <c r="E913" s="244"/>
      <c r="F913" s="281" t="str">
        <f>IFERROR(IF(VLOOKUP($X876&amp;"-"&amp;TEXT($A913,"mmm-aaaa"),Informes!$A:$P,COLUMN(Informes!H$1),FALSE),"þ","¨"),"¨")</f>
        <v>¨</v>
      </c>
      <c r="G913" s="281"/>
      <c r="H913" s="281"/>
      <c r="I913" s="248" t="str">
        <f>IFERROR(IF(ISBLANK(
VLOOKUP($X899&amp;"-"&amp;TEXT($A913,"mmm-aaaa"),Informes!$A:$P,COLUMN(Informes!I$1),FALSE)), "",
VLOOKUP($X899&amp;"-"&amp;TEXT($A913,"mmm-aaaa"),Informes!$A:$P,COLUMN(Informes!I$1),FALSE)), "")</f>
        <v/>
      </c>
      <c r="J913" s="248"/>
      <c r="K913" s="248"/>
      <c r="L913" s="173" t="str">
        <f t="shared" si="177"/>
        <v>¨</v>
      </c>
      <c r="M913" s="248" t="str">
        <f>IFERROR(IF(OR($X913=$L$7,$X913=$K$5,$X913=$O$5,$X913=$T$5),IF(ISBLANK(
VLOOKUP($X876&amp;"-"&amp;TEXT($A913,"mmm-aaaa"),Informes!$A:$P,COLUMN(Informes!J$1),FALSE)), "",
VLOOKUP($X876&amp;"-"&amp;TEXT($A913,"mmm-aaaa"),Informes!$A:$P,COLUMN(Informes!J$1),FALSE)), ""), "")</f>
        <v/>
      </c>
      <c r="N913" s="248"/>
      <c r="O913" s="248"/>
      <c r="P913" s="248"/>
      <c r="Q913" s="248"/>
      <c r="R913" s="284" t="str">
        <f t="shared" si="175"/>
        <v/>
      </c>
      <c r="S913" s="284"/>
      <c r="T913" s="284"/>
      <c r="U913" s="284"/>
      <c r="V913" s="285"/>
      <c r="W913" s="4" t="str">
        <f>IFERROR(VLOOKUP($X899&amp;"-"&amp;TEXT($A913,"mmm-aaaa"),Informes!$A:$P,COLUMN(Informes!K$1),FALSE), "")</f>
        <v/>
      </c>
      <c r="X913" s="34" t="str">
        <f>IFERROR(VLOOKUP($X876&amp;"-"&amp;TEXT($A913,"mmm-aaaa"),Informes!$A:$P,COLUMN(Informes!C$1),FALSE), "")</f>
        <v/>
      </c>
    </row>
    <row r="914" spans="1:24" ht="16.5" customHeight="1" x14ac:dyDescent="0.2">
      <c r="A914" s="34">
        <f t="shared" si="178"/>
        <v>45778</v>
      </c>
      <c r="B914" s="243" t="str">
        <f t="shared" si="176"/>
        <v>Mayo</v>
      </c>
      <c r="C914" s="244"/>
      <c r="D914" s="244"/>
      <c r="E914" s="244"/>
      <c r="F914" s="281" t="str">
        <f>IFERROR(IF(VLOOKUP($X876&amp;"-"&amp;TEXT($A914,"mmm-aaaa"),Informes!$A:$P,COLUMN(Informes!H$1),FALSE),"þ","¨"),"¨")</f>
        <v>¨</v>
      </c>
      <c r="G914" s="281"/>
      <c r="H914" s="281"/>
      <c r="I914" s="248" t="str">
        <f>IFERROR(IF(ISBLANK(
VLOOKUP($X899&amp;"-"&amp;TEXT($A914,"mmm-aaaa"),Informes!$A:$P,COLUMN(Informes!I$1),FALSE)), "",
VLOOKUP($X899&amp;"-"&amp;TEXT($A914,"mmm-aaaa"),Informes!$A:$P,COLUMN(Informes!I$1),FALSE)), "")</f>
        <v/>
      </c>
      <c r="J914" s="248"/>
      <c r="K914" s="248"/>
      <c r="L914" s="173" t="str">
        <f t="shared" si="177"/>
        <v>¨</v>
      </c>
      <c r="M914" s="248" t="str">
        <f>IFERROR(IF(OR($X914=$L$7,$X914=$K$5,$X914=$O$5,$X914=$T$5),IF(ISBLANK(
VLOOKUP($X876&amp;"-"&amp;TEXT($A914,"mmm-aaaa"),Informes!$A:$P,COLUMN(Informes!J$1),FALSE)), "",
VLOOKUP($X876&amp;"-"&amp;TEXT($A914,"mmm-aaaa"),Informes!$A:$P,COLUMN(Informes!J$1),FALSE)), ""), "")</f>
        <v/>
      </c>
      <c r="N914" s="248"/>
      <c r="O914" s="248"/>
      <c r="P914" s="248"/>
      <c r="Q914" s="248"/>
      <c r="R914" s="284" t="str">
        <f t="shared" si="175"/>
        <v/>
      </c>
      <c r="S914" s="284"/>
      <c r="T914" s="284"/>
      <c r="U914" s="284"/>
      <c r="V914" s="285"/>
      <c r="W914" s="4" t="str">
        <f>IFERROR(VLOOKUP($X899&amp;"-"&amp;TEXT($A914,"mmm-aaaa"),Informes!$A:$P,COLUMN(Informes!K$1),FALSE), "")</f>
        <v/>
      </c>
      <c r="X914" s="34" t="str">
        <f>IFERROR(VLOOKUP($X876&amp;"-"&amp;TEXT($A914,"mmm-aaaa"),Informes!$A:$P,COLUMN(Informes!C$1),FALSE), "")</f>
        <v/>
      </c>
    </row>
    <row r="915" spans="1:24" ht="16.5" customHeight="1" x14ac:dyDescent="0.2">
      <c r="A915" s="34">
        <f t="shared" si="178"/>
        <v>45809</v>
      </c>
      <c r="B915" s="243" t="str">
        <f t="shared" si="176"/>
        <v>Junio</v>
      </c>
      <c r="C915" s="244"/>
      <c r="D915" s="244"/>
      <c r="E915" s="244"/>
      <c r="F915" s="281" t="str">
        <f>IFERROR(IF(VLOOKUP($X876&amp;"-"&amp;TEXT($A915,"mmm-aaaa"),Informes!$A:$P,COLUMN(Informes!H$1),FALSE),"þ","¨"),"¨")</f>
        <v>¨</v>
      </c>
      <c r="G915" s="281"/>
      <c r="H915" s="281"/>
      <c r="I915" s="248" t="str">
        <f>IFERROR(IF(ISBLANK(
VLOOKUP($X899&amp;"-"&amp;TEXT($A915,"mmm-aaaa"),Informes!$A:$P,COLUMN(Informes!I$1),FALSE)), "",
VLOOKUP($X899&amp;"-"&amp;TEXT($A915,"mmm-aaaa"),Informes!$A:$P,COLUMN(Informes!I$1),FALSE)), "")</f>
        <v/>
      </c>
      <c r="J915" s="248"/>
      <c r="K915" s="248"/>
      <c r="L915" s="173" t="str">
        <f t="shared" si="177"/>
        <v>¨</v>
      </c>
      <c r="M915" s="248" t="str">
        <f>IFERROR(IF(OR($X915=$L$7,$X915=$K$5,$X915=$O$5,$X915=$T$5),IF(ISBLANK(
VLOOKUP($X876&amp;"-"&amp;TEXT($A915,"mmm-aaaa"),Informes!$A:$P,COLUMN(Informes!J$1),FALSE)), "",
VLOOKUP($X876&amp;"-"&amp;TEXT($A915,"mmm-aaaa"),Informes!$A:$P,COLUMN(Informes!J$1),FALSE)), ""), "")</f>
        <v/>
      </c>
      <c r="N915" s="248"/>
      <c r="O915" s="248"/>
      <c r="P915" s="248"/>
      <c r="Q915" s="248"/>
      <c r="R915" s="284" t="str">
        <f t="shared" si="175"/>
        <v/>
      </c>
      <c r="S915" s="284"/>
      <c r="T915" s="284"/>
      <c r="U915" s="284"/>
      <c r="V915" s="285"/>
      <c r="W915" s="4" t="str">
        <f>IFERROR(VLOOKUP($X899&amp;"-"&amp;TEXT($A915,"mmm-aaaa"),Informes!$A:$P,COLUMN(Informes!K$1),FALSE), "")</f>
        <v/>
      </c>
      <c r="X915" s="34" t="str">
        <f>IFERROR(VLOOKUP($X876&amp;"-"&amp;TEXT($A915,"mmm-aaaa"),Informes!$A:$P,COLUMN(Informes!C$1),FALSE), "")</f>
        <v/>
      </c>
    </row>
    <row r="916" spans="1:24" ht="16.5" customHeight="1" x14ac:dyDescent="0.2">
      <c r="A916" s="34">
        <f t="shared" si="178"/>
        <v>45839</v>
      </c>
      <c r="B916" s="243" t="str">
        <f t="shared" si="176"/>
        <v>Julio</v>
      </c>
      <c r="C916" s="244"/>
      <c r="D916" s="244"/>
      <c r="E916" s="244"/>
      <c r="F916" s="281" t="str">
        <f>IFERROR(IF(VLOOKUP($X876&amp;"-"&amp;TEXT($A916,"mmm-aaaa"),Informes!$A:$P,COLUMN(Informes!H$1),FALSE),"þ","¨"),"¨")</f>
        <v>¨</v>
      </c>
      <c r="G916" s="281"/>
      <c r="H916" s="281"/>
      <c r="I916" s="248" t="str">
        <f>IFERROR(IF(ISBLANK(
VLOOKUP($X899&amp;"-"&amp;TEXT($A916,"mmm-aaaa"),Informes!$A:$P,COLUMN(Informes!I$1),FALSE)), "",
VLOOKUP($X899&amp;"-"&amp;TEXT($A916,"mmm-aaaa"),Informes!$A:$P,COLUMN(Informes!I$1),FALSE)), "")</f>
        <v/>
      </c>
      <c r="J916" s="248"/>
      <c r="K916" s="248"/>
      <c r="L916" s="173" t="str">
        <f t="shared" si="177"/>
        <v>¨</v>
      </c>
      <c r="M916" s="248" t="str">
        <f>IFERROR(IF(OR($X916=$L$7,$X916=$K$5,$X916=$O$5,$X916=$T$5),IF(ISBLANK(
VLOOKUP($X876&amp;"-"&amp;TEXT($A916,"mmm-aaaa"),Informes!$A:$P,COLUMN(Informes!J$1),FALSE)), "",
VLOOKUP($X876&amp;"-"&amp;TEXT($A916,"mmm-aaaa"),Informes!$A:$P,COLUMN(Informes!J$1),FALSE)), ""), "")</f>
        <v/>
      </c>
      <c r="N916" s="248"/>
      <c r="O916" s="248"/>
      <c r="P916" s="248"/>
      <c r="Q916" s="248"/>
      <c r="R916" s="284" t="str">
        <f t="shared" si="175"/>
        <v/>
      </c>
      <c r="S916" s="284"/>
      <c r="T916" s="284"/>
      <c r="U916" s="284"/>
      <c r="V916" s="285"/>
      <c r="W916" s="4" t="str">
        <f>IFERROR(VLOOKUP($X899&amp;"-"&amp;TEXT($A916,"mmm-aaaa"),Informes!$A:$P,COLUMN(Informes!K$1),FALSE), "")</f>
        <v/>
      </c>
      <c r="X916" s="34" t="str">
        <f>IFERROR(VLOOKUP($X876&amp;"-"&amp;TEXT($A916,"mmm-aaaa"),Informes!$A:$P,COLUMN(Informes!C$1),FALSE), "")</f>
        <v/>
      </c>
    </row>
    <row r="917" spans="1:24" ht="16.5" customHeight="1" thickBot="1" x14ac:dyDescent="0.25">
      <c r="A917" s="34">
        <f t="shared" si="178"/>
        <v>45870</v>
      </c>
      <c r="B917" s="264" t="str">
        <f t="shared" si="176"/>
        <v>Agosto</v>
      </c>
      <c r="C917" s="265"/>
      <c r="D917" s="265"/>
      <c r="E917" s="265"/>
      <c r="F917" s="280" t="str">
        <f>IFERROR(IF(VLOOKUP($X876&amp;"-"&amp;TEXT($A917,"mmm-aaaa"),Informes!$A:$P,COLUMN(Informes!H$1),FALSE),"þ","¨"),"¨")</f>
        <v>¨</v>
      </c>
      <c r="G917" s="280"/>
      <c r="H917" s="280"/>
      <c r="I917" s="269" t="str">
        <f>IFERROR(IF(ISBLANK(
VLOOKUP($X899&amp;"-"&amp;TEXT($A917,"mmm-aaaa"),Informes!$A:$P,COLUMN(Informes!I$1),FALSE)), "",
VLOOKUP($X899&amp;"-"&amp;TEXT($A917,"mmm-aaaa"),Informes!$A:$P,COLUMN(Informes!I$1),FALSE)), "")</f>
        <v/>
      </c>
      <c r="J917" s="269"/>
      <c r="K917" s="269"/>
      <c r="L917" s="172" t="str">
        <f t="shared" si="177"/>
        <v>¨</v>
      </c>
      <c r="M917" s="269" t="str">
        <f>IFERROR(IF(OR($X917=$L$7,$X917=$K$5,$X917=$O$5,$X917=$T$5),IF(ISBLANK(
VLOOKUP($X876&amp;"-"&amp;TEXT($A917,"mmm-aaaa"),Informes!$A:$P,COLUMN(Informes!J$1),FALSE)), "",
VLOOKUP($X876&amp;"-"&amp;TEXT($A917,"mmm-aaaa"),Informes!$A:$P,COLUMN(Informes!J$1),FALSE)), ""), "")</f>
        <v/>
      </c>
      <c r="N917" s="269"/>
      <c r="O917" s="269"/>
      <c r="P917" s="269"/>
      <c r="Q917" s="269"/>
      <c r="R917" s="282" t="str">
        <f t="shared" si="175"/>
        <v/>
      </c>
      <c r="S917" s="282"/>
      <c r="T917" s="282"/>
      <c r="U917" s="282"/>
      <c r="V917" s="283"/>
      <c r="W917" s="4" t="str">
        <f>IFERROR(VLOOKUP($X899&amp;"-"&amp;TEXT($A917,"mmm-aaaa"),Informes!$A:$P,COLUMN(Informes!K$1),FALSE), "")</f>
        <v/>
      </c>
      <c r="X917" s="34" t="str">
        <f>IFERROR(VLOOKUP($X876&amp;"-"&amp;TEXT($A917,"mmm-aaaa"),Informes!$A:$P,COLUMN(Informes!C$1),FALSE), "")</f>
        <v/>
      </c>
    </row>
    <row r="918" spans="1:24" ht="16.5" customHeight="1" thickBot="1" x14ac:dyDescent="0.3">
      <c r="D918" s="124"/>
      <c r="E918" s="124"/>
      <c r="F918" s="129"/>
      <c r="G918" s="124" t="str">
        <f>IF(SUM(F906:F917)=0,"",SUM(F906:F917))</f>
        <v/>
      </c>
      <c r="H918" s="124"/>
      <c r="I918" s="124"/>
      <c r="J918" s="130"/>
      <c r="K918" s="124"/>
      <c r="L918" s="131" t="s">
        <v>107</v>
      </c>
      <c r="M918" s="272" t="str">
        <f>IF(SUM(M906:M917)=0,"",SUM(M906:M917))</f>
        <v/>
      </c>
      <c r="N918" s="273"/>
      <c r="O918" s="273"/>
      <c r="P918" s="273"/>
      <c r="Q918" s="274"/>
      <c r="R918" s="275"/>
      <c r="S918" s="276"/>
      <c r="T918" s="276"/>
      <c r="U918" s="276"/>
      <c r="V918" s="277"/>
      <c r="W918" s="4"/>
      <c r="X918" s="4"/>
    </row>
    <row r="919" spans="1:24" ht="16.5" customHeight="1" x14ac:dyDescent="0.2">
      <c r="W919" s="4"/>
      <c r="X919" s="4"/>
    </row>
    <row r="920" spans="1:24" ht="279.75" customHeight="1" x14ac:dyDescent="0.15">
      <c r="B920" s="11"/>
      <c r="C920" s="132" t="s">
        <v>136</v>
      </c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</row>
    <row r="921" spans="1:24" ht="24" customHeight="1" x14ac:dyDescent="0.2">
      <c r="A921" s="35">
        <f>A875+1</f>
        <v>21</v>
      </c>
      <c r="B921" s="256" t="s">
        <v>127</v>
      </c>
      <c r="C921" s="256"/>
      <c r="D921" s="256"/>
      <c r="E921" s="256"/>
      <c r="F921" s="256"/>
      <c r="G921" s="256"/>
      <c r="H921" s="256"/>
      <c r="I921" s="256"/>
      <c r="J921" s="256"/>
      <c r="K921" s="256"/>
      <c r="L921" s="256"/>
      <c r="M921" s="256"/>
      <c r="N921" s="256"/>
      <c r="O921" s="256"/>
      <c r="P921" s="256"/>
      <c r="Q921" s="256"/>
      <c r="R921" s="256"/>
      <c r="S921" s="256"/>
      <c r="T921" s="256"/>
      <c r="U921" s="256"/>
      <c r="V921" s="256"/>
      <c r="X921" s="2"/>
    </row>
    <row r="922" spans="1:24" ht="17.25" customHeight="1" x14ac:dyDescent="0.2">
      <c r="A922" s="35"/>
      <c r="B922" s="120" t="s">
        <v>128</v>
      </c>
      <c r="D922" s="123" t="e">
        <f>IF(A921=0,0,INDEX(TblPublicadores[Nombre completo],A921))</f>
        <v>#REF!</v>
      </c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5"/>
      <c r="X922" s="154" t="e">
        <f>IF(A921=0,0,INDEX(TblPublicadores[Nombre],A921))</f>
        <v>#REF!</v>
      </c>
    </row>
    <row r="923" spans="1:24" ht="17.25" customHeight="1" x14ac:dyDescent="0.2">
      <c r="B923" s="120" t="s">
        <v>129</v>
      </c>
      <c r="D923" s="121"/>
      <c r="E923" s="121"/>
      <c r="F923" s="7"/>
      <c r="G923" s="7"/>
      <c r="H923" s="257" t="e">
        <f>IF(A921=0,"",INDEX(TblPublicadores[Fecha de nacimiento],A921))</f>
        <v>#REF!</v>
      </c>
      <c r="I923" s="257"/>
      <c r="J923" s="257"/>
      <c r="K923" s="257"/>
      <c r="L923" s="257"/>
      <c r="M923" s="257"/>
      <c r="N923" s="257"/>
      <c r="O923" s="257"/>
      <c r="P923" s="128" t="e">
        <f>IF(INDEX(TblPublicadores[Sexo],A921)=Q923,"þ","¨")</f>
        <v>#REF!</v>
      </c>
      <c r="Q923" s="120" t="s">
        <v>75</v>
      </c>
      <c r="S923" s="12"/>
      <c r="T923" s="13"/>
      <c r="U923" s="128" t="e">
        <f>IF(INDEX(TblPublicadores[Sexo],A921)=V923,"þ","¨")</f>
        <v>#REF!</v>
      </c>
      <c r="V923" s="120" t="s">
        <v>79</v>
      </c>
      <c r="W923" s="12"/>
      <c r="X923" s="6"/>
    </row>
    <row r="924" spans="1:24" ht="17.25" customHeight="1" x14ac:dyDescent="0.2">
      <c r="B924" s="120" t="s">
        <v>130</v>
      </c>
      <c r="D924" s="122"/>
      <c r="E924" s="122"/>
      <c r="F924" s="7"/>
      <c r="G924" s="258" t="e">
        <f>IF(A921=0,"",IF(INDEX(TblPublicadores[Fecha de bautismo],A921)="", "",INDEX(TblPublicadores[Fecha de bautismo],A921)))</f>
        <v>#REF!</v>
      </c>
      <c r="H924" s="258"/>
      <c r="I924" s="258"/>
      <c r="J924" s="258"/>
      <c r="K924" s="258"/>
      <c r="L924" s="258"/>
      <c r="M924" s="258"/>
      <c r="N924" s="258"/>
      <c r="O924" s="258"/>
      <c r="P924" s="128" t="s">
        <v>137</v>
      </c>
      <c r="Q924" s="120" t="s">
        <v>131</v>
      </c>
      <c r="S924" s="12"/>
      <c r="T924" s="12"/>
      <c r="U924" s="128" t="s">
        <v>138</v>
      </c>
      <c r="V924" s="120" t="s">
        <v>61</v>
      </c>
      <c r="W924" s="12"/>
      <c r="X924" s="6"/>
    </row>
    <row r="925" spans="1:24" ht="28.5" customHeight="1" x14ac:dyDescent="0.2">
      <c r="B925" s="127" t="e">
        <f>IF(INDEX(TblPublicadores[Privilegio],A921)=C925,"þ","¨")</f>
        <v>#REF!</v>
      </c>
      <c r="C925" s="125" t="s">
        <v>76</v>
      </c>
      <c r="D925" s="127" t="e">
        <f>IF(INDEX(TblPublicadores[Privilegio],A921)=E925,"þ","¨")</f>
        <v>#REF!</v>
      </c>
      <c r="E925" s="125" t="s">
        <v>81</v>
      </c>
      <c r="F925" s="7"/>
      <c r="G925" s="7"/>
      <c r="H925" s="5"/>
      <c r="I925" s="10"/>
      <c r="J925" s="127" t="e">
        <f>IF(INDEX(TblPublicadores[Tipo Publicador],A921)=K925,"þ","¨")</f>
        <v>#REF!</v>
      </c>
      <c r="K925" s="125" t="s">
        <v>77</v>
      </c>
      <c r="L925" s="5"/>
      <c r="M925" s="5"/>
      <c r="N925" s="127" t="e">
        <f>IF(INDEX(TblPublicadores[Tipo Publicador],A921)=O925,"þ","¨")</f>
        <v>#REF!</v>
      </c>
      <c r="O925" s="125" t="s">
        <v>132</v>
      </c>
      <c r="P925" s="126"/>
      <c r="Q925" s="126"/>
      <c r="R925" s="9"/>
      <c r="S925" s="127" t="e">
        <f>IF(INDEX(TblPublicadores[Tipo Publicador],A921)=T925,"þ","¨")</f>
        <v>#REF!</v>
      </c>
      <c r="T925" s="259" t="s">
        <v>133</v>
      </c>
      <c r="U925" s="259"/>
      <c r="V925" s="259"/>
      <c r="W925" s="13"/>
      <c r="X925" s="6"/>
    </row>
    <row r="926" spans="1:24" ht="4.5" customHeight="1" thickBot="1" x14ac:dyDescent="0.25">
      <c r="B926" s="8"/>
      <c r="C926" s="7"/>
      <c r="D926" s="8"/>
      <c r="E926" s="7"/>
      <c r="F926" s="7"/>
      <c r="G926" s="7"/>
      <c r="H926" s="5"/>
      <c r="I926" s="10"/>
      <c r="J926" s="8"/>
      <c r="K926" s="5"/>
      <c r="L926" s="5"/>
      <c r="M926" s="5"/>
      <c r="N926" s="7"/>
      <c r="O926" s="5"/>
      <c r="P926" s="8"/>
      <c r="Q926" s="8"/>
      <c r="R926" s="9"/>
      <c r="S926" s="9"/>
      <c r="T926" s="7"/>
      <c r="U926" s="8"/>
      <c r="V926" s="9"/>
      <c r="W926" s="9"/>
      <c r="X926" s="6"/>
    </row>
    <row r="927" spans="1:24" ht="26.25" customHeight="1" x14ac:dyDescent="0.25">
      <c r="B927" s="260" t="s">
        <v>17</v>
      </c>
      <c r="C927" s="261"/>
      <c r="D927" s="261"/>
      <c r="E927" s="261"/>
      <c r="F927" s="262" t="s">
        <v>134</v>
      </c>
      <c r="G927" s="262"/>
      <c r="H927" s="262"/>
      <c r="I927" s="262" t="s">
        <v>12</v>
      </c>
      <c r="J927" s="262"/>
      <c r="K927" s="262"/>
      <c r="L927" s="262" t="s">
        <v>105</v>
      </c>
      <c r="M927" s="236" t="s">
        <v>135</v>
      </c>
      <c r="N927" s="236"/>
      <c r="O927" s="236"/>
      <c r="P927" s="236"/>
      <c r="Q927" s="236"/>
      <c r="R927" s="236" t="s">
        <v>101</v>
      </c>
      <c r="S927" s="236"/>
      <c r="T927" s="236"/>
      <c r="U927" s="236"/>
      <c r="V927" s="237"/>
      <c r="W927" s="14"/>
      <c r="X927" s="3"/>
    </row>
    <row r="928" spans="1:24" ht="27.75" customHeight="1" x14ac:dyDescent="0.2">
      <c r="B928" s="240">
        <v>45292</v>
      </c>
      <c r="C928" s="241"/>
      <c r="D928" s="241"/>
      <c r="E928" s="242"/>
      <c r="F928" s="263"/>
      <c r="G928" s="263"/>
      <c r="H928" s="263"/>
      <c r="I928" s="263"/>
      <c r="J928" s="263"/>
      <c r="K928" s="263"/>
      <c r="L928" s="263"/>
      <c r="M928" s="238"/>
      <c r="N928" s="238"/>
      <c r="O928" s="238"/>
      <c r="P928" s="238"/>
      <c r="Q928" s="238"/>
      <c r="R928" s="238"/>
      <c r="S928" s="238"/>
      <c r="T928" s="238"/>
      <c r="U928" s="238"/>
      <c r="V928" s="239"/>
      <c r="W928" s="14"/>
      <c r="X928" s="3"/>
    </row>
    <row r="929" spans="1:24" ht="16.5" customHeight="1" x14ac:dyDescent="0.2">
      <c r="A929" s="34">
        <f>EDATE(B928,-4)</f>
        <v>45170</v>
      </c>
      <c r="B929" s="243" t="str">
        <f>PROPER(TEXT(A929, "mmmm"))</f>
        <v>Septiembre</v>
      </c>
      <c r="C929" s="244"/>
      <c r="D929" s="244" t="str">
        <f>PROPER(TEXT(C929, "mmmm"))</f>
        <v>Enero</v>
      </c>
      <c r="E929" s="244"/>
      <c r="F929" s="281" t="str">
        <f>IFERROR(IF(VLOOKUP($X922&amp;"-"&amp;TEXT($A929,"mmm-aaaa"),Informes!$A:$P,COLUMN(Informes!H$1),FALSE),"þ","¨"),"¨")</f>
        <v>¨</v>
      </c>
      <c r="G929" s="281"/>
      <c r="H929" s="281"/>
      <c r="I929" s="248" t="str">
        <f>IFERROR(IF(ISBLANK(
VLOOKUP($X922&amp;"-"&amp;TEXT($A929,"mmm-aaaa"),Informes!$A:$P,COLUMN(Informes!I$1),FALSE)), "",
VLOOKUP($X922&amp;"-"&amp;TEXT($A929,"mmm-aaaa"),Informes!$A:$P,COLUMN(Informes!I$1),FALSE)), "")</f>
        <v/>
      </c>
      <c r="J929" s="248"/>
      <c r="K929" s="248"/>
      <c r="L929" s="173" t="str">
        <f>IFERROR(IF($X929=$L$7,"þ","¨"),"¨")</f>
        <v>¨</v>
      </c>
      <c r="M929" s="248" t="str">
        <f>IFERROR(IF(OR($X929=$L$7,$X929=$K$5,$X929=$O$5,$X929=$T$5),IF(ISBLANK(
VLOOKUP($X922&amp;"-"&amp;TEXT($A929,"mmm-aaaa"),Informes!$A:$P,COLUMN(Informes!J$1),FALSE)), "",
VLOOKUP($X922&amp;"-"&amp;TEXT($A929,"mmm-aaaa"),Informes!$A:$P,COLUMN(Informes!J$1),FALSE)), ""), "")</f>
        <v/>
      </c>
      <c r="N929" s="248"/>
      <c r="O929" s="248"/>
      <c r="P929" s="248"/>
      <c r="Q929" s="248"/>
      <c r="R929" s="284" t="str">
        <f t="shared" ref="R929:R940" si="179">IF(W929=0, "", W929)</f>
        <v/>
      </c>
      <c r="S929" s="284"/>
      <c r="T929" s="284"/>
      <c r="U929" s="284"/>
      <c r="V929" s="285"/>
      <c r="W929" s="4" t="str">
        <f>IFERROR(VLOOKUP($X922&amp;"-"&amp;TEXT($A929,"mmm-aaaa"),Informes!$A:$P,COLUMN(Informes!K$1),FALSE), "")</f>
        <v/>
      </c>
      <c r="X929" s="34" t="str">
        <f>IFERROR(VLOOKUP($X922&amp;"-"&amp;TEXT($A929,"mmm-aaaa"),Informes!$A:$P,COLUMN(Informes!C$1),FALSE), "")</f>
        <v/>
      </c>
    </row>
    <row r="930" spans="1:24" ht="16.5" customHeight="1" x14ac:dyDescent="0.2">
      <c r="A930" s="34">
        <f>EDATE(A929,1)</f>
        <v>45200</v>
      </c>
      <c r="B930" s="243" t="str">
        <f t="shared" ref="B930:B940" si="180">PROPER(TEXT(A930, "mmmm"))</f>
        <v>Octubre</v>
      </c>
      <c r="C930" s="244"/>
      <c r="D930" s="244" t="str">
        <f t="shared" ref="D930:D940" si="181">PROPER(TEXT(C930, "mmmm"))</f>
        <v>Enero</v>
      </c>
      <c r="E930" s="244"/>
      <c r="F930" s="281" t="str">
        <f>IFERROR(IF(VLOOKUP($X922&amp;"-"&amp;TEXT($A930,"mmm-aaaa"),Informes!$A:$P,COLUMN(Informes!H$1),FALSE),"þ","¨"),"¨")</f>
        <v>¨</v>
      </c>
      <c r="G930" s="281"/>
      <c r="H930" s="281"/>
      <c r="I930" s="248" t="str">
        <f>IFERROR(IF(ISBLANK(
VLOOKUP($X922&amp;"-"&amp;TEXT($A930,"mmm-aaaa"),Informes!$A:$P,COLUMN(Informes!I$1),FALSE)), "",
VLOOKUP($X922&amp;"-"&amp;TEXT($A930,"mmm-aaaa"),Informes!$A:$P,COLUMN(Informes!I$1),FALSE)), "")</f>
        <v/>
      </c>
      <c r="J930" s="248"/>
      <c r="K930" s="248"/>
      <c r="L930" s="173" t="str">
        <f t="shared" ref="L930:L940" si="182">IFERROR(IF($X930=$L$7,"þ","¨"),"¨")</f>
        <v>¨</v>
      </c>
      <c r="M930" s="248" t="str">
        <f>IFERROR(IF(OR($X930=$L$7,$X930=$K$5,$X930=$O$5,$X930=$T$5),IF(ISBLANK(
VLOOKUP($X922&amp;"-"&amp;TEXT($A930,"mmm-aaaa"),Informes!$A:$P,COLUMN(Informes!J$1),FALSE)), "",
VLOOKUP($X922&amp;"-"&amp;TEXT($A930,"mmm-aaaa"),Informes!$A:$P,COLUMN(Informes!J$1),FALSE)), ""), "")</f>
        <v/>
      </c>
      <c r="N930" s="248"/>
      <c r="O930" s="248"/>
      <c r="P930" s="248"/>
      <c r="Q930" s="248"/>
      <c r="R930" s="284" t="str">
        <f t="shared" si="179"/>
        <v/>
      </c>
      <c r="S930" s="284"/>
      <c r="T930" s="284"/>
      <c r="U930" s="284"/>
      <c r="V930" s="285"/>
      <c r="W930" s="4" t="str">
        <f>IFERROR(VLOOKUP($X922&amp;"-"&amp;TEXT($A930,"mmm-aaaa"),Informes!$A:$P,COLUMN(Informes!K$1),FALSE), "")</f>
        <v/>
      </c>
      <c r="X930" s="34" t="str">
        <f>IFERROR(VLOOKUP($X922&amp;"-"&amp;TEXT($A930,"mmm-aaaa"),Informes!$A:$P,COLUMN(Informes!C$1),FALSE), "")</f>
        <v/>
      </c>
    </row>
    <row r="931" spans="1:24" ht="16.5" customHeight="1" x14ac:dyDescent="0.2">
      <c r="A931" s="34">
        <f t="shared" ref="A931:A940" si="183">EDATE(A930,1)</f>
        <v>45231</v>
      </c>
      <c r="B931" s="243" t="str">
        <f t="shared" si="180"/>
        <v>Noviembre</v>
      </c>
      <c r="C931" s="244"/>
      <c r="D931" s="244" t="str">
        <f t="shared" si="181"/>
        <v>Enero</v>
      </c>
      <c r="E931" s="244"/>
      <c r="F931" s="281" t="str">
        <f>IFERROR(IF(VLOOKUP($X922&amp;"-"&amp;TEXT($A931,"mmm-aaaa"),Informes!$A:$P,COLUMN(Informes!H$1),FALSE),"þ","¨"),"¨")</f>
        <v>¨</v>
      </c>
      <c r="G931" s="281"/>
      <c r="H931" s="281"/>
      <c r="I931" s="248" t="str">
        <f>IFERROR(IF(ISBLANK(
VLOOKUP($X922&amp;"-"&amp;TEXT($A931,"mmm-aaaa"),Informes!$A:$P,COLUMN(Informes!I$1),FALSE)), "",
VLOOKUP($X922&amp;"-"&amp;TEXT($A931,"mmm-aaaa"),Informes!$A:$P,COLUMN(Informes!I$1),FALSE)), "")</f>
        <v/>
      </c>
      <c r="J931" s="248"/>
      <c r="K931" s="248"/>
      <c r="L931" s="173" t="str">
        <f t="shared" si="182"/>
        <v>¨</v>
      </c>
      <c r="M931" s="248" t="str">
        <f>IFERROR(IF(OR($X931=$L$7,$X931=$K$5,$X931=$O$5,$X931=$T$5),IF(ISBLANK(
VLOOKUP($X922&amp;"-"&amp;TEXT($A931,"mmm-aaaa"),Informes!$A:$P,COLUMN(Informes!J$1),FALSE)), "",
VLOOKUP($X922&amp;"-"&amp;TEXT($A931,"mmm-aaaa"),Informes!$A:$P,COLUMN(Informes!J$1),FALSE)), ""), "")</f>
        <v/>
      </c>
      <c r="N931" s="248"/>
      <c r="O931" s="248"/>
      <c r="P931" s="248"/>
      <c r="Q931" s="248"/>
      <c r="R931" s="284" t="str">
        <f t="shared" si="179"/>
        <v/>
      </c>
      <c r="S931" s="284"/>
      <c r="T931" s="284"/>
      <c r="U931" s="284"/>
      <c r="V931" s="285"/>
      <c r="W931" s="4" t="str">
        <f>IFERROR(VLOOKUP($X922&amp;"-"&amp;TEXT($A931,"mmm-aaaa"),Informes!$A:$P,COLUMN(Informes!K$1),FALSE), "")</f>
        <v/>
      </c>
      <c r="X931" s="34" t="str">
        <f>IFERROR(VLOOKUP($X922&amp;"-"&amp;TEXT($A931,"mmm-aaaa"),Informes!$A:$P,COLUMN(Informes!C$1),FALSE), "")</f>
        <v/>
      </c>
    </row>
    <row r="932" spans="1:24" ht="16.5" customHeight="1" x14ac:dyDescent="0.2">
      <c r="A932" s="34">
        <f t="shared" si="183"/>
        <v>45261</v>
      </c>
      <c r="B932" s="243" t="str">
        <f t="shared" si="180"/>
        <v>Diciembre</v>
      </c>
      <c r="C932" s="244"/>
      <c r="D932" s="244" t="str">
        <f t="shared" si="181"/>
        <v>Enero</v>
      </c>
      <c r="E932" s="244"/>
      <c r="F932" s="281" t="str">
        <f>IFERROR(IF(VLOOKUP($X922&amp;"-"&amp;TEXT($A932,"mmm-aaaa"),Informes!$A:$P,COLUMN(Informes!H$1),FALSE),"þ","¨"),"¨")</f>
        <v>¨</v>
      </c>
      <c r="G932" s="281"/>
      <c r="H932" s="281"/>
      <c r="I932" s="248" t="str">
        <f>IFERROR(IF(ISBLANK(
VLOOKUP($X922&amp;"-"&amp;TEXT($A932,"mmm-aaaa"),Informes!$A:$P,COLUMN(Informes!I$1),FALSE)), "",
VLOOKUP($X922&amp;"-"&amp;TEXT($A932,"mmm-aaaa"),Informes!$A:$P,COLUMN(Informes!I$1),FALSE)), "")</f>
        <v/>
      </c>
      <c r="J932" s="248"/>
      <c r="K932" s="248"/>
      <c r="L932" s="173" t="str">
        <f t="shared" si="182"/>
        <v>¨</v>
      </c>
      <c r="M932" s="248" t="str">
        <f>IFERROR(IF(OR($X932=$L$7,$X932=$K$5,$X932=$O$5,$X932=$T$5),IF(ISBLANK(
VLOOKUP($X922&amp;"-"&amp;TEXT($A932,"mmm-aaaa"),Informes!$A:$P,COLUMN(Informes!J$1),FALSE)), "",
VLOOKUP($X922&amp;"-"&amp;TEXT($A932,"mmm-aaaa"),Informes!$A:$P,COLUMN(Informes!J$1),FALSE)), ""), "")</f>
        <v/>
      </c>
      <c r="N932" s="248"/>
      <c r="O932" s="248"/>
      <c r="P932" s="248"/>
      <c r="Q932" s="248"/>
      <c r="R932" s="284" t="str">
        <f t="shared" si="179"/>
        <v/>
      </c>
      <c r="S932" s="284"/>
      <c r="T932" s="284"/>
      <c r="U932" s="284"/>
      <c r="V932" s="285"/>
      <c r="W932" s="4" t="str">
        <f>IFERROR(VLOOKUP($X922&amp;"-"&amp;TEXT($A932,"mmm-aaaa"),Informes!$A:$P,COLUMN(Informes!K$1),FALSE), "")</f>
        <v/>
      </c>
      <c r="X932" s="34" t="str">
        <f>IFERROR(VLOOKUP($X922&amp;"-"&amp;TEXT($A932,"mmm-aaaa"),Informes!$A:$P,COLUMN(Informes!C$1),FALSE), "")</f>
        <v/>
      </c>
    </row>
    <row r="933" spans="1:24" ht="16.5" customHeight="1" x14ac:dyDescent="0.2">
      <c r="A933" s="34">
        <f t="shared" si="183"/>
        <v>45292</v>
      </c>
      <c r="B933" s="243" t="str">
        <f t="shared" si="180"/>
        <v>Enero</v>
      </c>
      <c r="C933" s="244"/>
      <c r="D933" s="244" t="str">
        <f t="shared" si="181"/>
        <v>Enero</v>
      </c>
      <c r="E933" s="244"/>
      <c r="F933" s="281" t="str">
        <f>IFERROR(IF(VLOOKUP($X922&amp;"-"&amp;TEXT($A933,"mmm-aaaa"),Informes!$A:$P,COLUMN(Informes!H$1),FALSE),"þ","¨"),"¨")</f>
        <v>¨</v>
      </c>
      <c r="G933" s="281"/>
      <c r="H933" s="281"/>
      <c r="I933" s="248" t="str">
        <f>IFERROR(IF(ISBLANK(
VLOOKUP($X922&amp;"-"&amp;TEXT($A933,"mmm-aaaa"),Informes!$A:$P,COLUMN(Informes!I$1),FALSE)), "",
VLOOKUP($X922&amp;"-"&amp;TEXT($A933,"mmm-aaaa"),Informes!$A:$P,COLUMN(Informes!I$1),FALSE)), "")</f>
        <v/>
      </c>
      <c r="J933" s="248"/>
      <c r="K933" s="248"/>
      <c r="L933" s="173" t="str">
        <f t="shared" si="182"/>
        <v>¨</v>
      </c>
      <c r="M933" s="248" t="str">
        <f>IFERROR(IF(OR($X933=$L$7,$X933=$K$5,$X933=$O$5,$X933=$T$5),IF(ISBLANK(
VLOOKUP($X922&amp;"-"&amp;TEXT($A933,"mmm-aaaa"),Informes!$A:$P,COLUMN(Informes!J$1),FALSE)), "",
VLOOKUP($X922&amp;"-"&amp;TEXT($A933,"mmm-aaaa"),Informes!$A:$P,COLUMN(Informes!J$1),FALSE)), ""), "")</f>
        <v/>
      </c>
      <c r="N933" s="248"/>
      <c r="O933" s="248"/>
      <c r="P933" s="248"/>
      <c r="Q933" s="248"/>
      <c r="R933" s="284" t="str">
        <f t="shared" si="179"/>
        <v/>
      </c>
      <c r="S933" s="284"/>
      <c r="T933" s="284"/>
      <c r="U933" s="284"/>
      <c r="V933" s="285"/>
      <c r="W933" s="4" t="str">
        <f>IFERROR(VLOOKUP($X922&amp;"-"&amp;TEXT($A933,"mmm-aaaa"),Informes!$A:$P,COLUMN(Informes!K$1),FALSE), "")</f>
        <v/>
      </c>
      <c r="X933" s="34" t="str">
        <f>IFERROR(VLOOKUP($X922&amp;"-"&amp;TEXT($A933,"mmm-aaaa"),Informes!$A:$P,COLUMN(Informes!C$1),FALSE), "")</f>
        <v/>
      </c>
    </row>
    <row r="934" spans="1:24" ht="16.5" customHeight="1" x14ac:dyDescent="0.2">
      <c r="A934" s="34">
        <f t="shared" si="183"/>
        <v>45323</v>
      </c>
      <c r="B934" s="243" t="str">
        <f t="shared" si="180"/>
        <v>Febrero</v>
      </c>
      <c r="C934" s="244"/>
      <c r="D934" s="244" t="str">
        <f t="shared" si="181"/>
        <v>Enero</v>
      </c>
      <c r="E934" s="244"/>
      <c r="F934" s="281" t="str">
        <f>IFERROR(IF(VLOOKUP($X922&amp;"-"&amp;TEXT($A934,"mmm-aaaa"),Informes!$A:$P,COLUMN(Informes!H$1),FALSE),"þ","¨"),"¨")</f>
        <v>¨</v>
      </c>
      <c r="G934" s="281"/>
      <c r="H934" s="281"/>
      <c r="I934" s="248" t="str">
        <f>IFERROR(IF(ISBLANK(
VLOOKUP($X922&amp;"-"&amp;TEXT($A934,"mmm-aaaa"),Informes!$A:$P,COLUMN(Informes!I$1),FALSE)), "",
VLOOKUP($X922&amp;"-"&amp;TEXT($A934,"mmm-aaaa"),Informes!$A:$P,COLUMN(Informes!I$1),FALSE)), "")</f>
        <v/>
      </c>
      <c r="J934" s="248"/>
      <c r="K934" s="248"/>
      <c r="L934" s="173" t="str">
        <f t="shared" si="182"/>
        <v>¨</v>
      </c>
      <c r="M934" s="248" t="str">
        <f>IFERROR(IF(OR($X934=$L$7,$X934=$K$5,$X934=$O$5,$X934=$T$5),IF(ISBLANK(
VLOOKUP($X922&amp;"-"&amp;TEXT($A934,"mmm-aaaa"),Informes!$A:$P,COLUMN(Informes!J$1),FALSE)), "",
VLOOKUP($X922&amp;"-"&amp;TEXT($A934,"mmm-aaaa"),Informes!$A:$P,COLUMN(Informes!J$1),FALSE)), ""), "")</f>
        <v/>
      </c>
      <c r="N934" s="248"/>
      <c r="O934" s="248"/>
      <c r="P934" s="248"/>
      <c r="Q934" s="248"/>
      <c r="R934" s="284" t="str">
        <f t="shared" si="179"/>
        <v/>
      </c>
      <c r="S934" s="284"/>
      <c r="T934" s="284"/>
      <c r="U934" s="284"/>
      <c r="V934" s="285"/>
      <c r="W934" s="4" t="str">
        <f>IFERROR(VLOOKUP($X922&amp;"-"&amp;TEXT($A934,"mmm-aaaa"),Informes!$A:$P,COLUMN(Informes!K$1),FALSE), "")</f>
        <v/>
      </c>
      <c r="X934" s="34" t="str">
        <f>IFERROR(VLOOKUP($X922&amp;"-"&amp;TEXT($A934,"mmm-aaaa"),Informes!$A:$P,COLUMN(Informes!C$1),FALSE), "")</f>
        <v/>
      </c>
    </row>
    <row r="935" spans="1:24" ht="16.5" customHeight="1" x14ac:dyDescent="0.2">
      <c r="A935" s="34">
        <f t="shared" si="183"/>
        <v>45352</v>
      </c>
      <c r="B935" s="243" t="str">
        <f t="shared" si="180"/>
        <v>Marzo</v>
      </c>
      <c r="C935" s="244"/>
      <c r="D935" s="244" t="str">
        <f t="shared" si="181"/>
        <v>Enero</v>
      </c>
      <c r="E935" s="244"/>
      <c r="F935" s="281" t="str">
        <f>IFERROR(IF(VLOOKUP($X922&amp;"-"&amp;TEXT($A935,"mmm-aaaa"),Informes!$A:$P,COLUMN(Informes!H$1),FALSE),"þ","¨"),"¨")</f>
        <v>¨</v>
      </c>
      <c r="G935" s="281"/>
      <c r="H935" s="281"/>
      <c r="I935" s="248" t="str">
        <f>IFERROR(IF(ISBLANK(
VLOOKUP($X922&amp;"-"&amp;TEXT($A935,"mmm-aaaa"),Informes!$A:$P,COLUMN(Informes!I$1),FALSE)), "",
VLOOKUP($X922&amp;"-"&amp;TEXT($A935,"mmm-aaaa"),Informes!$A:$P,COLUMN(Informes!I$1),FALSE)), "")</f>
        <v/>
      </c>
      <c r="J935" s="248"/>
      <c r="K935" s="248"/>
      <c r="L935" s="173" t="str">
        <f t="shared" si="182"/>
        <v>¨</v>
      </c>
      <c r="M935" s="248" t="str">
        <f>IFERROR(IF(OR($X935=$L$7,$X935=$K$5,$X935=$O$5,$X935=$T$5),IF(ISBLANK(
VLOOKUP($X922&amp;"-"&amp;TEXT($A935,"mmm-aaaa"),Informes!$A:$P,COLUMN(Informes!J$1),FALSE)), "",
VLOOKUP($X922&amp;"-"&amp;TEXT($A935,"mmm-aaaa"),Informes!$A:$P,COLUMN(Informes!J$1),FALSE)), ""), "")</f>
        <v/>
      </c>
      <c r="N935" s="248"/>
      <c r="O935" s="248"/>
      <c r="P935" s="248"/>
      <c r="Q935" s="248"/>
      <c r="R935" s="284" t="str">
        <f t="shared" si="179"/>
        <v/>
      </c>
      <c r="S935" s="284"/>
      <c r="T935" s="284"/>
      <c r="U935" s="284"/>
      <c r="V935" s="285"/>
      <c r="W935" s="4" t="str">
        <f>IFERROR(VLOOKUP($X922&amp;"-"&amp;TEXT($A935,"mmm-aaaa"),Informes!$A:$P,COLUMN(Informes!K$1),FALSE), "")</f>
        <v/>
      </c>
      <c r="X935" s="34" t="str">
        <f>IFERROR(VLOOKUP($X922&amp;"-"&amp;TEXT($A935,"mmm-aaaa"),Informes!$A:$P,COLUMN(Informes!C$1),FALSE), "")</f>
        <v/>
      </c>
    </row>
    <row r="936" spans="1:24" ht="16.5" customHeight="1" x14ac:dyDescent="0.2">
      <c r="A936" s="34">
        <f t="shared" si="183"/>
        <v>45383</v>
      </c>
      <c r="B936" s="243" t="str">
        <f t="shared" si="180"/>
        <v>Abril</v>
      </c>
      <c r="C936" s="244"/>
      <c r="D936" s="244" t="str">
        <f t="shared" si="181"/>
        <v>Enero</v>
      </c>
      <c r="E936" s="244"/>
      <c r="F936" s="281" t="str">
        <f>IFERROR(IF(VLOOKUP($X922&amp;"-"&amp;TEXT($A936,"mmm-aaaa"),Informes!$A:$P,COLUMN(Informes!H$1),FALSE),"þ","¨"),"¨")</f>
        <v>¨</v>
      </c>
      <c r="G936" s="281"/>
      <c r="H936" s="281"/>
      <c r="I936" s="248" t="str">
        <f>IFERROR(IF(ISBLANK(
VLOOKUP($X922&amp;"-"&amp;TEXT($A936,"mmm-aaaa"),Informes!$A:$P,COLUMN(Informes!I$1),FALSE)), "",
VLOOKUP($X922&amp;"-"&amp;TEXT($A936,"mmm-aaaa"),Informes!$A:$P,COLUMN(Informes!I$1),FALSE)), "")</f>
        <v/>
      </c>
      <c r="J936" s="248"/>
      <c r="K936" s="248"/>
      <c r="L936" s="173" t="str">
        <f t="shared" si="182"/>
        <v>¨</v>
      </c>
      <c r="M936" s="248" t="str">
        <f>IFERROR(IF(OR($X936=$L$7,$X936=$K$5,$X936=$O$5,$X936=$T$5),IF(ISBLANK(
VLOOKUP($X922&amp;"-"&amp;TEXT($A936,"mmm-aaaa"),Informes!$A:$P,COLUMN(Informes!J$1),FALSE)), "",
VLOOKUP($X922&amp;"-"&amp;TEXT($A936,"mmm-aaaa"),Informes!$A:$P,COLUMN(Informes!J$1),FALSE)), ""), "")</f>
        <v/>
      </c>
      <c r="N936" s="248"/>
      <c r="O936" s="248"/>
      <c r="P936" s="248"/>
      <c r="Q936" s="248"/>
      <c r="R936" s="284" t="str">
        <f t="shared" si="179"/>
        <v/>
      </c>
      <c r="S936" s="284"/>
      <c r="T936" s="284"/>
      <c r="U936" s="284"/>
      <c r="V936" s="285"/>
      <c r="W936" s="4" t="str">
        <f>IFERROR(VLOOKUP($X922&amp;"-"&amp;TEXT($A936,"mmm-aaaa"),Informes!$A:$P,COLUMN(Informes!K$1),FALSE), "")</f>
        <v/>
      </c>
      <c r="X936" s="34" t="str">
        <f>IFERROR(VLOOKUP($X922&amp;"-"&amp;TEXT($A936,"mmm-aaaa"),Informes!$A:$P,COLUMN(Informes!C$1),FALSE), "")</f>
        <v/>
      </c>
    </row>
    <row r="937" spans="1:24" ht="16.5" customHeight="1" x14ac:dyDescent="0.2">
      <c r="A937" s="34">
        <f t="shared" si="183"/>
        <v>45413</v>
      </c>
      <c r="B937" s="243" t="str">
        <f t="shared" si="180"/>
        <v>Mayo</v>
      </c>
      <c r="C937" s="244"/>
      <c r="D937" s="244" t="str">
        <f t="shared" si="181"/>
        <v>Enero</v>
      </c>
      <c r="E937" s="244"/>
      <c r="F937" s="281" t="str">
        <f>IFERROR(IF(VLOOKUP($X922&amp;"-"&amp;TEXT($A937,"mmm-aaaa"),Informes!$A:$P,COLUMN(Informes!H$1),FALSE),"þ","¨"),"¨")</f>
        <v>¨</v>
      </c>
      <c r="G937" s="281"/>
      <c r="H937" s="281"/>
      <c r="I937" s="248" t="str">
        <f>IFERROR(IF(ISBLANK(
VLOOKUP($X922&amp;"-"&amp;TEXT($A937,"mmm-aaaa"),Informes!$A:$P,COLUMN(Informes!I$1),FALSE)), "",
VLOOKUP($X922&amp;"-"&amp;TEXT($A937,"mmm-aaaa"),Informes!$A:$P,COLUMN(Informes!I$1),FALSE)), "")</f>
        <v/>
      </c>
      <c r="J937" s="248"/>
      <c r="K937" s="248"/>
      <c r="L937" s="173" t="str">
        <f t="shared" si="182"/>
        <v>¨</v>
      </c>
      <c r="M937" s="248" t="str">
        <f>IFERROR(IF(OR($X937=$L$7,$X937=$K$5,$X937=$O$5,$X937=$T$5),IF(ISBLANK(
VLOOKUP($X922&amp;"-"&amp;TEXT($A937,"mmm-aaaa"),Informes!$A:$P,COLUMN(Informes!J$1),FALSE)), "",
VLOOKUP($X922&amp;"-"&amp;TEXT($A937,"mmm-aaaa"),Informes!$A:$P,COLUMN(Informes!J$1),FALSE)), ""), "")</f>
        <v/>
      </c>
      <c r="N937" s="248"/>
      <c r="O937" s="248"/>
      <c r="P937" s="248"/>
      <c r="Q937" s="248"/>
      <c r="R937" s="284" t="str">
        <f t="shared" si="179"/>
        <v/>
      </c>
      <c r="S937" s="284"/>
      <c r="T937" s="284"/>
      <c r="U937" s="284"/>
      <c r="V937" s="285"/>
      <c r="W937" s="4" t="str">
        <f>IFERROR(VLOOKUP($X922&amp;"-"&amp;TEXT($A937,"mmm-aaaa"),Informes!$A:$P,COLUMN(Informes!K$1),FALSE), "")</f>
        <v/>
      </c>
      <c r="X937" s="34" t="str">
        <f>IFERROR(VLOOKUP($X922&amp;"-"&amp;TEXT($A937,"mmm-aaaa"),Informes!$A:$P,COLUMN(Informes!C$1),FALSE), "")</f>
        <v/>
      </c>
    </row>
    <row r="938" spans="1:24" ht="16.5" customHeight="1" x14ac:dyDescent="0.2">
      <c r="A938" s="34">
        <f t="shared" si="183"/>
        <v>45444</v>
      </c>
      <c r="B938" s="243" t="str">
        <f t="shared" si="180"/>
        <v>Junio</v>
      </c>
      <c r="C938" s="244"/>
      <c r="D938" s="244" t="str">
        <f t="shared" si="181"/>
        <v>Enero</v>
      </c>
      <c r="E938" s="244"/>
      <c r="F938" s="281" t="str">
        <f>IFERROR(IF(VLOOKUP($X922&amp;"-"&amp;TEXT($A938,"mmm-aaaa"),Informes!$A:$P,COLUMN(Informes!H$1),FALSE),"þ","¨"),"¨")</f>
        <v>¨</v>
      </c>
      <c r="G938" s="281"/>
      <c r="H938" s="281"/>
      <c r="I938" s="248" t="str">
        <f>IFERROR(IF(ISBLANK(
VLOOKUP($X922&amp;"-"&amp;TEXT($A938,"mmm-aaaa"),Informes!$A:$P,COLUMN(Informes!I$1),FALSE)), "",
VLOOKUP($X922&amp;"-"&amp;TEXT($A938,"mmm-aaaa"),Informes!$A:$P,COLUMN(Informes!I$1),FALSE)), "")</f>
        <v/>
      </c>
      <c r="J938" s="248"/>
      <c r="K938" s="248"/>
      <c r="L938" s="173" t="str">
        <f t="shared" si="182"/>
        <v>¨</v>
      </c>
      <c r="M938" s="248" t="str">
        <f>IFERROR(IF(OR($X938=$L$7,$X938=$K$5,$X938=$O$5,$X938=$T$5),IF(ISBLANK(
VLOOKUP($X922&amp;"-"&amp;TEXT($A938,"mmm-aaaa"),Informes!$A:$P,COLUMN(Informes!J$1),FALSE)), "",
VLOOKUP($X922&amp;"-"&amp;TEXT($A938,"mmm-aaaa"),Informes!$A:$P,COLUMN(Informes!J$1),FALSE)), ""), "")</f>
        <v/>
      </c>
      <c r="N938" s="248"/>
      <c r="O938" s="248"/>
      <c r="P938" s="248"/>
      <c r="Q938" s="248"/>
      <c r="R938" s="284" t="str">
        <f t="shared" si="179"/>
        <v/>
      </c>
      <c r="S938" s="284"/>
      <c r="T938" s="284"/>
      <c r="U938" s="284"/>
      <c r="V938" s="285"/>
      <c r="W938" s="4" t="str">
        <f>IFERROR(VLOOKUP($X922&amp;"-"&amp;TEXT($A938,"mmm-aaaa"),Informes!$A:$P,COLUMN(Informes!K$1),FALSE), "")</f>
        <v/>
      </c>
      <c r="X938" s="34" t="str">
        <f>IFERROR(VLOOKUP($X922&amp;"-"&amp;TEXT($A938,"mmm-aaaa"),Informes!$A:$P,COLUMN(Informes!C$1),FALSE), "")</f>
        <v/>
      </c>
    </row>
    <row r="939" spans="1:24" ht="16.5" customHeight="1" x14ac:dyDescent="0.2">
      <c r="A939" s="34">
        <f t="shared" si="183"/>
        <v>45474</v>
      </c>
      <c r="B939" s="243" t="str">
        <f t="shared" si="180"/>
        <v>Julio</v>
      </c>
      <c r="C939" s="244"/>
      <c r="D939" s="244" t="str">
        <f t="shared" si="181"/>
        <v>Enero</v>
      </c>
      <c r="E939" s="244"/>
      <c r="F939" s="281" t="str">
        <f>IFERROR(IF(VLOOKUP($X922&amp;"-"&amp;TEXT($A939,"mmm-aaaa"),Informes!$A:$P,COLUMN(Informes!H$1),FALSE),"þ","¨"),"¨")</f>
        <v>¨</v>
      </c>
      <c r="G939" s="281"/>
      <c r="H939" s="281"/>
      <c r="I939" s="248" t="str">
        <f>IFERROR(IF(ISBLANK(
VLOOKUP($X922&amp;"-"&amp;TEXT($A939,"mmm-aaaa"),Informes!$A:$P,COLUMN(Informes!I$1),FALSE)), "",
VLOOKUP($X922&amp;"-"&amp;TEXT($A939,"mmm-aaaa"),Informes!$A:$P,COLUMN(Informes!I$1),FALSE)), "")</f>
        <v/>
      </c>
      <c r="J939" s="248"/>
      <c r="K939" s="248"/>
      <c r="L939" s="173" t="str">
        <f t="shared" si="182"/>
        <v>¨</v>
      </c>
      <c r="M939" s="248" t="str">
        <f>IFERROR(IF(OR($X939=$L$7,$X939=$K$5,$X939=$O$5,$X939=$T$5),IF(ISBLANK(
VLOOKUP($X922&amp;"-"&amp;TEXT($A939,"mmm-aaaa"),Informes!$A:$P,COLUMN(Informes!J$1),FALSE)), "",
VLOOKUP($X922&amp;"-"&amp;TEXT($A939,"mmm-aaaa"),Informes!$A:$P,COLUMN(Informes!J$1),FALSE)), ""), "")</f>
        <v/>
      </c>
      <c r="N939" s="248"/>
      <c r="O939" s="248"/>
      <c r="P939" s="248"/>
      <c r="Q939" s="248"/>
      <c r="R939" s="284" t="str">
        <f t="shared" si="179"/>
        <v/>
      </c>
      <c r="S939" s="284"/>
      <c r="T939" s="284"/>
      <c r="U939" s="284"/>
      <c r="V939" s="285"/>
      <c r="W939" s="4" t="str">
        <f>IFERROR(VLOOKUP($X922&amp;"-"&amp;TEXT($A939,"mmm-aaaa"),Informes!$A:$P,COLUMN(Informes!K$1),FALSE), "")</f>
        <v/>
      </c>
      <c r="X939" s="34" t="str">
        <f>IFERROR(VLOOKUP($X922&amp;"-"&amp;TEXT($A939,"mmm-aaaa"),Informes!$A:$P,COLUMN(Informes!C$1),FALSE), "")</f>
        <v/>
      </c>
    </row>
    <row r="940" spans="1:24" ht="16.5" customHeight="1" thickBot="1" x14ac:dyDescent="0.25">
      <c r="A940" s="34">
        <f t="shared" si="183"/>
        <v>45505</v>
      </c>
      <c r="B940" s="264" t="str">
        <f t="shared" si="180"/>
        <v>Agosto</v>
      </c>
      <c r="C940" s="265"/>
      <c r="D940" s="265" t="str">
        <f t="shared" si="181"/>
        <v>Enero</v>
      </c>
      <c r="E940" s="265"/>
      <c r="F940" s="280" t="str">
        <f>IFERROR(IF(VLOOKUP($X922&amp;"-"&amp;TEXT($A940,"mmm-aaaa"),Informes!$A:$P,COLUMN(Informes!H$1),FALSE),"þ","¨"),"¨")</f>
        <v>¨</v>
      </c>
      <c r="G940" s="280"/>
      <c r="H940" s="280"/>
      <c r="I940" s="269" t="str">
        <f>IFERROR(IF(ISBLANK(
VLOOKUP($X922&amp;"-"&amp;TEXT($A940,"mmm-aaaa"),Informes!$A:$P,COLUMN(Informes!I$1),FALSE)), "",
VLOOKUP($X922&amp;"-"&amp;TEXT($A940,"mmm-aaaa"),Informes!$A:$P,COLUMN(Informes!I$1),FALSE)), "")</f>
        <v/>
      </c>
      <c r="J940" s="269"/>
      <c r="K940" s="269"/>
      <c r="L940" s="172" t="str">
        <f t="shared" si="182"/>
        <v>¨</v>
      </c>
      <c r="M940" s="269" t="str">
        <f>IFERROR(IF(OR($X940=$L$7,$X940=$K$5,$X940=$O$5,$X940=$T$5),IF(ISBLANK(
VLOOKUP($X922&amp;"-"&amp;TEXT($A940,"mmm-aaaa"),Informes!$A:$P,COLUMN(Informes!J$1),FALSE)), "",
VLOOKUP($X922&amp;"-"&amp;TEXT($A940,"mmm-aaaa"),Informes!$A:$P,COLUMN(Informes!J$1),FALSE)), ""), "")</f>
        <v/>
      </c>
      <c r="N940" s="269"/>
      <c r="O940" s="269"/>
      <c r="P940" s="269"/>
      <c r="Q940" s="269"/>
      <c r="R940" s="282" t="str">
        <f t="shared" si="179"/>
        <v/>
      </c>
      <c r="S940" s="282"/>
      <c r="T940" s="282"/>
      <c r="U940" s="282"/>
      <c r="V940" s="283"/>
      <c r="W940" s="4" t="str">
        <f>IFERROR(VLOOKUP($X922&amp;"-"&amp;TEXT($A940,"mmm-aaaa"),Informes!$A:$P,COLUMN(Informes!K$1),FALSE), "")</f>
        <v/>
      </c>
      <c r="X940" s="34" t="str">
        <f>IFERROR(VLOOKUP($X922&amp;"-"&amp;TEXT($A940,"mmm-aaaa"),Informes!$A:$P,COLUMN(Informes!C$1),FALSE), "")</f>
        <v/>
      </c>
    </row>
    <row r="941" spans="1:24" ht="16.5" customHeight="1" thickBot="1" x14ac:dyDescent="0.3">
      <c r="D941" s="124"/>
      <c r="E941" s="124"/>
      <c r="F941" s="129"/>
      <c r="G941" s="124" t="str">
        <f>IF(SUM(F929:F940)=0,"",SUM(F929:F940))</f>
        <v/>
      </c>
      <c r="H941" s="124"/>
      <c r="I941" s="124"/>
      <c r="J941" s="130"/>
      <c r="K941" s="124"/>
      <c r="L941" s="131" t="s">
        <v>107</v>
      </c>
      <c r="M941" s="272" t="str">
        <f>IF(SUM(M929:M940)=0,"",SUM(M929:M940))</f>
        <v/>
      </c>
      <c r="N941" s="273"/>
      <c r="O941" s="273"/>
      <c r="P941" s="273"/>
      <c r="Q941" s="274"/>
      <c r="R941" s="275"/>
      <c r="S941" s="276"/>
      <c r="T941" s="276"/>
      <c r="U941" s="276"/>
      <c r="V941" s="277"/>
      <c r="W941" s="4"/>
      <c r="X941" s="4"/>
    </row>
    <row r="942" spans="1:24" ht="16.5" customHeight="1" x14ac:dyDescent="0.2">
      <c r="W942" s="4"/>
      <c r="X942" s="4"/>
    </row>
    <row r="943" spans="1:24" ht="279.75" customHeight="1" x14ac:dyDescent="0.15">
      <c r="B943" s="11"/>
      <c r="C943" s="132" t="s">
        <v>136</v>
      </c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</row>
    <row r="944" spans="1:24" ht="24" customHeight="1" x14ac:dyDescent="0.2">
      <c r="A944" s="35"/>
      <c r="B944" s="256" t="s">
        <v>127</v>
      </c>
      <c r="C944" s="256"/>
      <c r="D944" s="256"/>
      <c r="E944" s="256"/>
      <c r="F944" s="256"/>
      <c r="G944" s="256"/>
      <c r="H944" s="256"/>
      <c r="I944" s="256"/>
      <c r="J944" s="256"/>
      <c r="K944" s="256"/>
      <c r="L944" s="256"/>
      <c r="M944" s="256"/>
      <c r="N944" s="256"/>
      <c r="O944" s="256"/>
      <c r="P944" s="256"/>
      <c r="Q944" s="256"/>
      <c r="R944" s="256"/>
      <c r="S944" s="256"/>
      <c r="T944" s="256"/>
      <c r="U944" s="256"/>
      <c r="V944" s="256"/>
      <c r="X944" s="2"/>
    </row>
    <row r="945" spans="1:24" ht="15" customHeight="1" x14ac:dyDescent="0.2">
      <c r="A945" s="35"/>
      <c r="B945" s="120" t="s">
        <v>128</v>
      </c>
      <c r="D945" s="123" t="e">
        <f>D922</f>
        <v>#REF!</v>
      </c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5"/>
      <c r="X945" s="154" t="e">
        <f>X922</f>
        <v>#REF!</v>
      </c>
    </row>
    <row r="946" spans="1:24" ht="17.25" x14ac:dyDescent="0.2">
      <c r="B946" s="120" t="s">
        <v>129</v>
      </c>
      <c r="D946" s="121"/>
      <c r="E946" s="121"/>
      <c r="F946" s="7"/>
      <c r="G946" s="7"/>
      <c r="H946" s="257" t="e">
        <f>H923</f>
        <v>#REF!</v>
      </c>
      <c r="I946" s="257"/>
      <c r="J946" s="257"/>
      <c r="K946" s="257"/>
      <c r="L946" s="257"/>
      <c r="M946" s="257"/>
      <c r="N946" s="257"/>
      <c r="O946" s="257"/>
      <c r="P946" s="127" t="e">
        <f>P923</f>
        <v>#REF!</v>
      </c>
      <c r="Q946" s="120" t="s">
        <v>75</v>
      </c>
      <c r="S946" s="12"/>
      <c r="T946" s="13"/>
      <c r="U946" s="127" t="e">
        <f>U923</f>
        <v>#REF!</v>
      </c>
      <c r="V946" s="120" t="s">
        <v>79</v>
      </c>
      <c r="W946" s="12"/>
      <c r="X946" s="6"/>
    </row>
    <row r="947" spans="1:24" ht="17.25" x14ac:dyDescent="0.2">
      <c r="B947" s="120" t="s">
        <v>130</v>
      </c>
      <c r="D947" s="122"/>
      <c r="E947" s="122"/>
      <c r="F947" s="7"/>
      <c r="G947" s="258" t="e">
        <f>G924</f>
        <v>#REF!</v>
      </c>
      <c r="H947" s="258"/>
      <c r="I947" s="258"/>
      <c r="J947" s="258"/>
      <c r="K947" s="258"/>
      <c r="L947" s="258"/>
      <c r="M947" s="258"/>
      <c r="N947" s="258"/>
      <c r="O947" s="258"/>
      <c r="P947" s="128" t="s">
        <v>137</v>
      </c>
      <c r="Q947" s="120" t="s">
        <v>131</v>
      </c>
      <c r="S947" s="12"/>
      <c r="T947" s="12"/>
      <c r="U947" s="128" t="s">
        <v>138</v>
      </c>
      <c r="V947" s="120" t="s">
        <v>61</v>
      </c>
      <c r="W947" s="12"/>
      <c r="X947" s="6"/>
    </row>
    <row r="948" spans="1:24" ht="28.5" customHeight="1" x14ac:dyDescent="0.2">
      <c r="B948" s="127" t="e">
        <f>B925</f>
        <v>#REF!</v>
      </c>
      <c r="C948" s="125" t="s">
        <v>76</v>
      </c>
      <c r="D948" s="127" t="e">
        <f>D925</f>
        <v>#REF!</v>
      </c>
      <c r="E948" s="125" t="s">
        <v>81</v>
      </c>
      <c r="F948" s="7"/>
      <c r="G948" s="7"/>
      <c r="H948" s="5"/>
      <c r="I948" s="10"/>
      <c r="J948" s="127" t="e">
        <f>J925</f>
        <v>#REF!</v>
      </c>
      <c r="K948" s="125" t="s">
        <v>77</v>
      </c>
      <c r="L948" s="5"/>
      <c r="M948" s="5"/>
      <c r="N948" s="127" t="e">
        <f>N925</f>
        <v>#REF!</v>
      </c>
      <c r="O948" s="125" t="s">
        <v>132</v>
      </c>
      <c r="P948" s="126"/>
      <c r="Q948" s="126"/>
      <c r="R948" s="9"/>
      <c r="S948" s="127" t="e">
        <f>S925</f>
        <v>#REF!</v>
      </c>
      <c r="T948" s="259" t="s">
        <v>133</v>
      </c>
      <c r="U948" s="259"/>
      <c r="V948" s="259"/>
      <c r="W948" s="13"/>
      <c r="X948" s="6"/>
    </row>
    <row r="949" spans="1:24" ht="4.5" customHeight="1" thickBot="1" x14ac:dyDescent="0.25">
      <c r="B949" s="8"/>
      <c r="C949" s="7"/>
      <c r="D949" s="8"/>
      <c r="E949" s="7"/>
      <c r="F949" s="7"/>
      <c r="G949" s="7"/>
      <c r="H949" s="5"/>
      <c r="I949" s="10"/>
      <c r="J949" s="8"/>
      <c r="K949" s="5"/>
      <c r="L949" s="5"/>
      <c r="M949" s="5"/>
      <c r="N949" s="7"/>
      <c r="O949" s="5"/>
      <c r="P949" s="8"/>
      <c r="Q949" s="8"/>
      <c r="R949" s="9"/>
      <c r="S949" s="9"/>
      <c r="T949" s="7"/>
      <c r="U949" s="8"/>
      <c r="V949" s="9"/>
      <c r="W949" s="9"/>
      <c r="X949" s="6"/>
    </row>
    <row r="950" spans="1:24" ht="27" customHeight="1" x14ac:dyDescent="0.25">
      <c r="B950" s="260" t="s">
        <v>17</v>
      </c>
      <c r="C950" s="261"/>
      <c r="D950" s="261"/>
      <c r="E950" s="261"/>
      <c r="F950" s="262" t="s">
        <v>134</v>
      </c>
      <c r="G950" s="262"/>
      <c r="H950" s="262"/>
      <c r="I950" s="262" t="s">
        <v>12</v>
      </c>
      <c r="J950" s="262"/>
      <c r="K950" s="262"/>
      <c r="L950" s="262" t="s">
        <v>105</v>
      </c>
      <c r="M950" s="236" t="s">
        <v>135</v>
      </c>
      <c r="N950" s="236"/>
      <c r="O950" s="236"/>
      <c r="P950" s="236"/>
      <c r="Q950" s="236"/>
      <c r="R950" s="236" t="s">
        <v>101</v>
      </c>
      <c r="S950" s="236"/>
      <c r="T950" s="236"/>
      <c r="U950" s="236"/>
      <c r="V950" s="237"/>
      <c r="W950" s="14"/>
      <c r="X950" s="3"/>
    </row>
    <row r="951" spans="1:24" ht="27.75" customHeight="1" x14ac:dyDescent="0.2">
      <c r="B951" s="240">
        <f>EDATE(B928,12)</f>
        <v>45658</v>
      </c>
      <c r="C951" s="241"/>
      <c r="D951" s="241"/>
      <c r="E951" s="242"/>
      <c r="F951" s="263"/>
      <c r="G951" s="263"/>
      <c r="H951" s="263"/>
      <c r="I951" s="263"/>
      <c r="J951" s="263"/>
      <c r="K951" s="263"/>
      <c r="L951" s="263"/>
      <c r="M951" s="238"/>
      <c r="N951" s="238"/>
      <c r="O951" s="238"/>
      <c r="P951" s="238"/>
      <c r="Q951" s="238"/>
      <c r="R951" s="238"/>
      <c r="S951" s="238"/>
      <c r="T951" s="238"/>
      <c r="U951" s="238"/>
      <c r="V951" s="239"/>
      <c r="W951" s="14"/>
      <c r="X951" s="3"/>
    </row>
    <row r="952" spans="1:24" ht="16.5" customHeight="1" x14ac:dyDescent="0.2">
      <c r="A952" s="34">
        <f>EDATE(B951,-4)</f>
        <v>45536</v>
      </c>
      <c r="B952" s="243" t="str">
        <f>PROPER(TEXT(A952, "mmmm"))</f>
        <v>Septiembre</v>
      </c>
      <c r="C952" s="244"/>
      <c r="D952" s="244"/>
      <c r="E952" s="244"/>
      <c r="F952" s="281" t="str">
        <f>IFERROR(IF(VLOOKUP($X922&amp;"-"&amp;TEXT($A952,"mmm-aaaa"),Informes!$A:$P,COLUMN(Informes!H$1),FALSE),"þ","¨"),"¨")</f>
        <v>¨</v>
      </c>
      <c r="G952" s="281"/>
      <c r="H952" s="281"/>
      <c r="I952" s="248" t="str">
        <f>IFERROR(IF(ISBLANK(
VLOOKUP($X945&amp;"-"&amp;TEXT($A952,"mmm-aaaa"),Informes!$A:$P,COLUMN(Informes!I$1),FALSE)), "",
VLOOKUP($X945&amp;"-"&amp;TEXT($A952,"mmm-aaaa"),Informes!$A:$P,COLUMN(Informes!I$1),FALSE)), "")</f>
        <v/>
      </c>
      <c r="J952" s="248"/>
      <c r="K952" s="248"/>
      <c r="L952" s="173" t="str">
        <f>IFERROR(IF($X952=$L$7,"þ","¨"),"¨")</f>
        <v>¨</v>
      </c>
      <c r="M952" s="248" t="str">
        <f>IFERROR(IF(OR($X952=$L$7,$X952=$K$5,$X952=$O$5,$X952=$T$5),IF(ISBLANK(
VLOOKUP($X922&amp;"-"&amp;TEXT($A952,"mmm-aaaa"),Informes!$A:$P,COLUMN(Informes!J$1),FALSE)), "",
VLOOKUP($X922&amp;"-"&amp;TEXT($A952,"mmm-aaaa"),Informes!$A:$P,COLUMN(Informes!J$1),FALSE)), ""), "")</f>
        <v/>
      </c>
      <c r="N952" s="248"/>
      <c r="O952" s="248"/>
      <c r="P952" s="248"/>
      <c r="Q952" s="248"/>
      <c r="R952" s="284" t="str">
        <f t="shared" ref="R952:R963" si="184">IF(W952=0, "", W952)</f>
        <v/>
      </c>
      <c r="S952" s="284"/>
      <c r="T952" s="284"/>
      <c r="U952" s="284"/>
      <c r="V952" s="285"/>
      <c r="W952" s="4" t="str">
        <f>IFERROR(VLOOKUP($X945&amp;"-"&amp;TEXT($A952,"mmm-aaaa"),Informes!$A:$P,COLUMN(Informes!K$1),FALSE), "")</f>
        <v/>
      </c>
      <c r="X952" s="34" t="str">
        <f>IFERROR(VLOOKUP($X922&amp;"-"&amp;TEXT($A952,"mmm-aaaa"),Informes!$A:$P,COLUMN(Informes!C$1),FALSE), "")</f>
        <v/>
      </c>
    </row>
    <row r="953" spans="1:24" ht="16.5" customHeight="1" x14ac:dyDescent="0.2">
      <c r="A953" s="34">
        <f>EDATE(A952,1)</f>
        <v>45566</v>
      </c>
      <c r="B953" s="243" t="str">
        <f t="shared" ref="B953:B963" si="185">PROPER(TEXT(A953, "mmmm"))</f>
        <v>Octubre</v>
      </c>
      <c r="C953" s="244"/>
      <c r="D953" s="244"/>
      <c r="E953" s="244"/>
      <c r="F953" s="281" t="str">
        <f>IFERROR(IF(VLOOKUP($X922&amp;"-"&amp;TEXT($A953,"mmm-aaaa"),Informes!$A:$P,COLUMN(Informes!H$1),FALSE),"þ","¨"),"¨")</f>
        <v>¨</v>
      </c>
      <c r="G953" s="281"/>
      <c r="H953" s="281"/>
      <c r="I953" s="248" t="str">
        <f>IFERROR(IF(ISBLANK(
VLOOKUP($X945&amp;"-"&amp;TEXT($A953,"mmm-aaaa"),Informes!$A:$P,COLUMN(Informes!I$1),FALSE)), "",
VLOOKUP($X945&amp;"-"&amp;TEXT($A953,"mmm-aaaa"),Informes!$A:$P,COLUMN(Informes!I$1),FALSE)), "")</f>
        <v/>
      </c>
      <c r="J953" s="248"/>
      <c r="K953" s="248"/>
      <c r="L953" s="173" t="str">
        <f t="shared" ref="L953:L963" si="186">IFERROR(IF($X953=$L$7,"þ","¨"),"¨")</f>
        <v>¨</v>
      </c>
      <c r="M953" s="248" t="str">
        <f>IFERROR(IF(OR($X953=$L$7,$X953=$K$5,$X953=$O$5,$X953=$T$5),IF(ISBLANK(
VLOOKUP($X922&amp;"-"&amp;TEXT($A953,"mmm-aaaa"),Informes!$A:$P,COLUMN(Informes!J$1),FALSE)), "",
VLOOKUP($X922&amp;"-"&amp;TEXT($A953,"mmm-aaaa"),Informes!$A:$P,COLUMN(Informes!J$1),FALSE)), ""), "")</f>
        <v/>
      </c>
      <c r="N953" s="248"/>
      <c r="O953" s="248"/>
      <c r="P953" s="248"/>
      <c r="Q953" s="248"/>
      <c r="R953" s="284" t="str">
        <f t="shared" si="184"/>
        <v/>
      </c>
      <c r="S953" s="284"/>
      <c r="T953" s="284"/>
      <c r="U953" s="284"/>
      <c r="V953" s="285"/>
      <c r="W953" s="4" t="str">
        <f>IFERROR(VLOOKUP($X945&amp;"-"&amp;TEXT($A953,"mmm-aaaa"),Informes!$A:$P,COLUMN(Informes!K$1),FALSE), "")</f>
        <v/>
      </c>
      <c r="X953" s="34" t="str">
        <f>IFERROR(VLOOKUP($X922&amp;"-"&amp;TEXT($A953,"mmm-aaaa"),Informes!$A:$P,COLUMN(Informes!C$1),FALSE), "")</f>
        <v/>
      </c>
    </row>
    <row r="954" spans="1:24" ht="16.5" customHeight="1" x14ac:dyDescent="0.2">
      <c r="A954" s="34">
        <f t="shared" ref="A954:A963" si="187">EDATE(A953,1)</f>
        <v>45597</v>
      </c>
      <c r="B954" s="243" t="str">
        <f t="shared" si="185"/>
        <v>Noviembre</v>
      </c>
      <c r="C954" s="244"/>
      <c r="D954" s="244"/>
      <c r="E954" s="244"/>
      <c r="F954" s="281" t="str">
        <f>IFERROR(IF(VLOOKUP($X922&amp;"-"&amp;TEXT($A954,"mmm-aaaa"),Informes!$A:$P,COLUMN(Informes!H$1),FALSE),"þ","¨"),"¨")</f>
        <v>¨</v>
      </c>
      <c r="G954" s="281"/>
      <c r="H954" s="281"/>
      <c r="I954" s="248" t="str">
        <f>IFERROR(IF(ISBLANK(
VLOOKUP($X945&amp;"-"&amp;TEXT($A954,"mmm-aaaa"),Informes!$A:$P,COLUMN(Informes!I$1),FALSE)), "",
VLOOKUP($X945&amp;"-"&amp;TEXT($A954,"mmm-aaaa"),Informes!$A:$P,COLUMN(Informes!I$1),FALSE)), "")</f>
        <v/>
      </c>
      <c r="J954" s="248"/>
      <c r="K954" s="248"/>
      <c r="L954" s="173" t="str">
        <f t="shared" si="186"/>
        <v>¨</v>
      </c>
      <c r="M954" s="248" t="str">
        <f>IFERROR(IF(OR($X954=$L$7,$X954=$K$5,$X954=$O$5,$X954=$T$5),IF(ISBLANK(
VLOOKUP($X922&amp;"-"&amp;TEXT($A954,"mmm-aaaa"),Informes!$A:$P,COLUMN(Informes!J$1),FALSE)), "",
VLOOKUP($X922&amp;"-"&amp;TEXT($A954,"mmm-aaaa"),Informes!$A:$P,COLUMN(Informes!J$1),FALSE)), ""), "")</f>
        <v/>
      </c>
      <c r="N954" s="248"/>
      <c r="O954" s="248"/>
      <c r="P954" s="248"/>
      <c r="Q954" s="248"/>
      <c r="R954" s="284" t="str">
        <f t="shared" si="184"/>
        <v/>
      </c>
      <c r="S954" s="284"/>
      <c r="T954" s="284"/>
      <c r="U954" s="284"/>
      <c r="V954" s="285"/>
      <c r="W954" s="4" t="str">
        <f>IFERROR(VLOOKUP($X945&amp;"-"&amp;TEXT($A954,"mmm-aaaa"),Informes!$A:$P,COLUMN(Informes!K$1),FALSE), "")</f>
        <v/>
      </c>
      <c r="X954" s="34" t="str">
        <f>IFERROR(VLOOKUP($X922&amp;"-"&amp;TEXT($A954,"mmm-aaaa"),Informes!$A:$P,COLUMN(Informes!C$1),FALSE), "")</f>
        <v/>
      </c>
    </row>
    <row r="955" spans="1:24" ht="16.5" customHeight="1" x14ac:dyDescent="0.2">
      <c r="A955" s="34">
        <f t="shared" si="187"/>
        <v>45627</v>
      </c>
      <c r="B955" s="243" t="str">
        <f t="shared" si="185"/>
        <v>Diciembre</v>
      </c>
      <c r="C955" s="244"/>
      <c r="D955" s="244"/>
      <c r="E955" s="244"/>
      <c r="F955" s="281" t="str">
        <f>IFERROR(IF(VLOOKUP($X922&amp;"-"&amp;TEXT($A955,"mmm-aaaa"),Informes!$A:$P,COLUMN(Informes!H$1),FALSE),"þ","¨"),"¨")</f>
        <v>¨</v>
      </c>
      <c r="G955" s="281"/>
      <c r="H955" s="281"/>
      <c r="I955" s="248" t="str">
        <f>IFERROR(IF(ISBLANK(
VLOOKUP($X945&amp;"-"&amp;TEXT($A955,"mmm-aaaa"),Informes!$A:$P,COLUMN(Informes!I$1),FALSE)), "",
VLOOKUP($X945&amp;"-"&amp;TEXT($A955,"mmm-aaaa"),Informes!$A:$P,COLUMN(Informes!I$1),FALSE)), "")</f>
        <v/>
      </c>
      <c r="J955" s="248"/>
      <c r="K955" s="248"/>
      <c r="L955" s="173" t="str">
        <f t="shared" si="186"/>
        <v>¨</v>
      </c>
      <c r="M955" s="248" t="str">
        <f>IFERROR(IF(OR($X955=$L$7,$X955=$K$5,$X955=$O$5,$X955=$T$5),IF(ISBLANK(
VLOOKUP($X922&amp;"-"&amp;TEXT($A955,"mmm-aaaa"),Informes!$A:$P,COLUMN(Informes!J$1),FALSE)), "",
VLOOKUP($X922&amp;"-"&amp;TEXT($A955,"mmm-aaaa"),Informes!$A:$P,COLUMN(Informes!J$1),FALSE)), ""), "")</f>
        <v/>
      </c>
      <c r="N955" s="248"/>
      <c r="O955" s="248"/>
      <c r="P955" s="248"/>
      <c r="Q955" s="248"/>
      <c r="R955" s="284" t="str">
        <f t="shared" si="184"/>
        <v/>
      </c>
      <c r="S955" s="284"/>
      <c r="T955" s="284"/>
      <c r="U955" s="284"/>
      <c r="V955" s="285"/>
      <c r="W955" s="4" t="str">
        <f>IFERROR(VLOOKUP($X945&amp;"-"&amp;TEXT($A955,"mmm-aaaa"),Informes!$A:$P,COLUMN(Informes!K$1),FALSE), "")</f>
        <v/>
      </c>
      <c r="X955" s="34" t="str">
        <f>IFERROR(VLOOKUP($X922&amp;"-"&amp;TEXT($A955,"mmm-aaaa"),Informes!$A:$P,COLUMN(Informes!C$1),FALSE), "")</f>
        <v/>
      </c>
    </row>
    <row r="956" spans="1:24" ht="16.5" customHeight="1" x14ac:dyDescent="0.2">
      <c r="A956" s="34">
        <f t="shared" si="187"/>
        <v>45658</v>
      </c>
      <c r="B956" s="243" t="str">
        <f t="shared" si="185"/>
        <v>Enero</v>
      </c>
      <c r="C956" s="244"/>
      <c r="D956" s="244"/>
      <c r="E956" s="244"/>
      <c r="F956" s="281" t="str">
        <f>IFERROR(IF(VLOOKUP($X922&amp;"-"&amp;TEXT($A956,"mmm-aaaa"),Informes!$A:$P,COLUMN(Informes!H$1),FALSE),"þ","¨"),"¨")</f>
        <v>¨</v>
      </c>
      <c r="G956" s="281"/>
      <c r="H956" s="281"/>
      <c r="I956" s="248" t="str">
        <f>IFERROR(IF(ISBLANK(
VLOOKUP($X945&amp;"-"&amp;TEXT($A956,"mmm-aaaa"),Informes!$A:$P,COLUMN(Informes!I$1),FALSE)), "",
VLOOKUP($X945&amp;"-"&amp;TEXT($A956,"mmm-aaaa"),Informes!$A:$P,COLUMN(Informes!I$1),FALSE)), "")</f>
        <v/>
      </c>
      <c r="J956" s="248"/>
      <c r="K956" s="248"/>
      <c r="L956" s="173" t="str">
        <f t="shared" si="186"/>
        <v>¨</v>
      </c>
      <c r="M956" s="248" t="str">
        <f>IFERROR(IF(OR($X956=$L$7,$X956=$K$5,$X956=$O$5,$X956=$T$5),IF(ISBLANK(
VLOOKUP($X922&amp;"-"&amp;TEXT($A956,"mmm-aaaa"),Informes!$A:$P,COLUMN(Informes!J$1),FALSE)), "",
VLOOKUP($X922&amp;"-"&amp;TEXT($A956,"mmm-aaaa"),Informes!$A:$P,COLUMN(Informes!J$1),FALSE)), ""), "")</f>
        <v/>
      </c>
      <c r="N956" s="248"/>
      <c r="O956" s="248"/>
      <c r="P956" s="248"/>
      <c r="Q956" s="248"/>
      <c r="R956" s="284" t="str">
        <f t="shared" si="184"/>
        <v/>
      </c>
      <c r="S956" s="284"/>
      <c r="T956" s="284"/>
      <c r="U956" s="284"/>
      <c r="V956" s="285"/>
      <c r="W956" s="4" t="str">
        <f>IFERROR(VLOOKUP($X945&amp;"-"&amp;TEXT($A956,"mmm-aaaa"),Informes!$A:$P,COLUMN(Informes!K$1),FALSE), "")</f>
        <v/>
      </c>
      <c r="X956" s="34" t="str">
        <f>IFERROR(VLOOKUP($X922&amp;"-"&amp;TEXT($A956,"mmm-aaaa"),Informes!$A:$P,COLUMN(Informes!C$1),FALSE), "")</f>
        <v/>
      </c>
    </row>
    <row r="957" spans="1:24" ht="16.5" customHeight="1" x14ac:dyDescent="0.2">
      <c r="A957" s="34">
        <f t="shared" si="187"/>
        <v>45689</v>
      </c>
      <c r="B957" s="243" t="str">
        <f t="shared" si="185"/>
        <v>Febrero</v>
      </c>
      <c r="C957" s="244"/>
      <c r="D957" s="244"/>
      <c r="E957" s="244"/>
      <c r="F957" s="281" t="str">
        <f>IFERROR(IF(VLOOKUP($X922&amp;"-"&amp;TEXT($A957,"mmm-aaaa"),Informes!$A:$P,COLUMN(Informes!H$1),FALSE),"þ","¨"),"¨")</f>
        <v>¨</v>
      </c>
      <c r="G957" s="281"/>
      <c r="H957" s="281"/>
      <c r="I957" s="248" t="str">
        <f>IFERROR(IF(ISBLANK(
VLOOKUP($X945&amp;"-"&amp;TEXT($A957,"mmm-aaaa"),Informes!$A:$P,COLUMN(Informes!I$1),FALSE)), "",
VLOOKUP($X945&amp;"-"&amp;TEXT($A957,"mmm-aaaa"),Informes!$A:$P,COLUMN(Informes!I$1),FALSE)), "")</f>
        <v/>
      </c>
      <c r="J957" s="248"/>
      <c r="K957" s="248"/>
      <c r="L957" s="173" t="str">
        <f t="shared" si="186"/>
        <v>¨</v>
      </c>
      <c r="M957" s="248" t="str">
        <f>IFERROR(IF(OR($X957=$L$7,$X957=$K$5,$X957=$O$5,$X957=$T$5),IF(ISBLANK(
VLOOKUP($X922&amp;"-"&amp;TEXT($A957,"mmm-aaaa"),Informes!$A:$P,COLUMN(Informes!J$1),FALSE)), "",
VLOOKUP($X922&amp;"-"&amp;TEXT($A957,"mmm-aaaa"),Informes!$A:$P,COLUMN(Informes!J$1),FALSE)), ""), "")</f>
        <v/>
      </c>
      <c r="N957" s="248"/>
      <c r="O957" s="248"/>
      <c r="P957" s="248"/>
      <c r="Q957" s="248"/>
      <c r="R957" s="284" t="str">
        <f t="shared" si="184"/>
        <v/>
      </c>
      <c r="S957" s="284"/>
      <c r="T957" s="284"/>
      <c r="U957" s="284"/>
      <c r="V957" s="285"/>
      <c r="W957" s="4" t="str">
        <f>IFERROR(VLOOKUP($X945&amp;"-"&amp;TEXT($A957,"mmm-aaaa"),Informes!$A:$P,COLUMN(Informes!K$1),FALSE), "")</f>
        <v/>
      </c>
      <c r="X957" s="34" t="str">
        <f>IFERROR(VLOOKUP($X922&amp;"-"&amp;TEXT($A957,"mmm-aaaa"),Informes!$A:$P,COLUMN(Informes!C$1),FALSE), "")</f>
        <v/>
      </c>
    </row>
    <row r="958" spans="1:24" ht="16.5" customHeight="1" x14ac:dyDescent="0.2">
      <c r="A958" s="34">
        <f t="shared" si="187"/>
        <v>45717</v>
      </c>
      <c r="B958" s="243" t="str">
        <f t="shared" si="185"/>
        <v>Marzo</v>
      </c>
      <c r="C958" s="244"/>
      <c r="D958" s="244"/>
      <c r="E958" s="244"/>
      <c r="F958" s="281" t="str">
        <f>IFERROR(IF(VLOOKUP($X922&amp;"-"&amp;TEXT($A958,"mmm-aaaa"),Informes!$A:$P,COLUMN(Informes!H$1),FALSE),"þ","¨"),"¨")</f>
        <v>¨</v>
      </c>
      <c r="G958" s="281"/>
      <c r="H958" s="281"/>
      <c r="I958" s="248" t="str">
        <f>IFERROR(IF(ISBLANK(
VLOOKUP($X945&amp;"-"&amp;TEXT($A958,"mmm-aaaa"),Informes!$A:$P,COLUMN(Informes!I$1),FALSE)), "",
VLOOKUP($X945&amp;"-"&amp;TEXT($A958,"mmm-aaaa"),Informes!$A:$P,COLUMN(Informes!I$1),FALSE)), "")</f>
        <v/>
      </c>
      <c r="J958" s="248"/>
      <c r="K958" s="248"/>
      <c r="L958" s="173" t="str">
        <f t="shared" si="186"/>
        <v>¨</v>
      </c>
      <c r="M958" s="248" t="str">
        <f>IFERROR(IF(OR($X958=$L$7,$X958=$K$5,$X958=$O$5,$X958=$T$5),IF(ISBLANK(
VLOOKUP($X922&amp;"-"&amp;TEXT($A958,"mmm-aaaa"),Informes!$A:$P,COLUMN(Informes!J$1),FALSE)), "",
VLOOKUP($X922&amp;"-"&amp;TEXT($A958,"mmm-aaaa"),Informes!$A:$P,COLUMN(Informes!J$1),FALSE)), ""), "")</f>
        <v/>
      </c>
      <c r="N958" s="248"/>
      <c r="O958" s="248"/>
      <c r="P958" s="248"/>
      <c r="Q958" s="248"/>
      <c r="R958" s="284" t="str">
        <f t="shared" si="184"/>
        <v/>
      </c>
      <c r="S958" s="284"/>
      <c r="T958" s="284"/>
      <c r="U958" s="284"/>
      <c r="V958" s="285"/>
      <c r="W958" s="4" t="str">
        <f>IFERROR(VLOOKUP($X945&amp;"-"&amp;TEXT($A958,"mmm-aaaa"),Informes!$A:$P,COLUMN(Informes!K$1),FALSE), "")</f>
        <v/>
      </c>
      <c r="X958" s="34" t="str">
        <f>IFERROR(VLOOKUP($X922&amp;"-"&amp;TEXT($A958,"mmm-aaaa"),Informes!$A:$P,COLUMN(Informes!C$1),FALSE), "")</f>
        <v/>
      </c>
    </row>
    <row r="959" spans="1:24" ht="16.5" customHeight="1" x14ac:dyDescent="0.2">
      <c r="A959" s="34">
        <f t="shared" si="187"/>
        <v>45748</v>
      </c>
      <c r="B959" s="243" t="str">
        <f t="shared" si="185"/>
        <v>Abril</v>
      </c>
      <c r="C959" s="244"/>
      <c r="D959" s="244"/>
      <c r="E959" s="244"/>
      <c r="F959" s="281" t="str">
        <f>IFERROR(IF(VLOOKUP($X922&amp;"-"&amp;TEXT($A959,"mmm-aaaa"),Informes!$A:$P,COLUMN(Informes!H$1),FALSE),"þ","¨"),"¨")</f>
        <v>¨</v>
      </c>
      <c r="G959" s="281"/>
      <c r="H959" s="281"/>
      <c r="I959" s="248" t="str">
        <f>IFERROR(IF(ISBLANK(
VLOOKUP($X945&amp;"-"&amp;TEXT($A959,"mmm-aaaa"),Informes!$A:$P,COLUMN(Informes!I$1),FALSE)), "",
VLOOKUP($X945&amp;"-"&amp;TEXT($A959,"mmm-aaaa"),Informes!$A:$P,COLUMN(Informes!I$1),FALSE)), "")</f>
        <v/>
      </c>
      <c r="J959" s="248"/>
      <c r="K959" s="248"/>
      <c r="L959" s="173" t="str">
        <f t="shared" si="186"/>
        <v>¨</v>
      </c>
      <c r="M959" s="248" t="str">
        <f>IFERROR(IF(OR($X959=$L$7,$X959=$K$5,$X959=$O$5,$X959=$T$5),IF(ISBLANK(
VLOOKUP($X922&amp;"-"&amp;TEXT($A959,"mmm-aaaa"),Informes!$A:$P,COLUMN(Informes!J$1),FALSE)), "",
VLOOKUP($X922&amp;"-"&amp;TEXT($A959,"mmm-aaaa"),Informes!$A:$P,COLUMN(Informes!J$1),FALSE)), ""), "")</f>
        <v/>
      </c>
      <c r="N959" s="248"/>
      <c r="O959" s="248"/>
      <c r="P959" s="248"/>
      <c r="Q959" s="248"/>
      <c r="R959" s="284" t="str">
        <f t="shared" si="184"/>
        <v/>
      </c>
      <c r="S959" s="284"/>
      <c r="T959" s="284"/>
      <c r="U959" s="284"/>
      <c r="V959" s="285"/>
      <c r="W959" s="4" t="str">
        <f>IFERROR(VLOOKUP($X945&amp;"-"&amp;TEXT($A959,"mmm-aaaa"),Informes!$A:$P,COLUMN(Informes!K$1),FALSE), "")</f>
        <v/>
      </c>
      <c r="X959" s="34" t="str">
        <f>IFERROR(VLOOKUP($X922&amp;"-"&amp;TEXT($A959,"mmm-aaaa"),Informes!$A:$P,COLUMN(Informes!C$1),FALSE), "")</f>
        <v/>
      </c>
    </row>
    <row r="960" spans="1:24" ht="16.5" customHeight="1" x14ac:dyDescent="0.2">
      <c r="A960" s="34">
        <f t="shared" si="187"/>
        <v>45778</v>
      </c>
      <c r="B960" s="243" t="str">
        <f t="shared" si="185"/>
        <v>Mayo</v>
      </c>
      <c r="C960" s="244"/>
      <c r="D960" s="244"/>
      <c r="E960" s="244"/>
      <c r="F960" s="281" t="str">
        <f>IFERROR(IF(VLOOKUP($X922&amp;"-"&amp;TEXT($A960,"mmm-aaaa"),Informes!$A:$P,COLUMN(Informes!H$1),FALSE),"þ","¨"),"¨")</f>
        <v>¨</v>
      </c>
      <c r="G960" s="281"/>
      <c r="H960" s="281"/>
      <c r="I960" s="248" t="str">
        <f>IFERROR(IF(ISBLANK(
VLOOKUP($X945&amp;"-"&amp;TEXT($A960,"mmm-aaaa"),Informes!$A:$P,COLUMN(Informes!I$1),FALSE)), "",
VLOOKUP($X945&amp;"-"&amp;TEXT($A960,"mmm-aaaa"),Informes!$A:$P,COLUMN(Informes!I$1),FALSE)), "")</f>
        <v/>
      </c>
      <c r="J960" s="248"/>
      <c r="K960" s="248"/>
      <c r="L960" s="173" t="str">
        <f t="shared" si="186"/>
        <v>¨</v>
      </c>
      <c r="M960" s="248" t="str">
        <f>IFERROR(IF(OR($X960=$L$7,$X960=$K$5,$X960=$O$5,$X960=$T$5),IF(ISBLANK(
VLOOKUP($X922&amp;"-"&amp;TEXT($A960,"mmm-aaaa"),Informes!$A:$P,COLUMN(Informes!J$1),FALSE)), "",
VLOOKUP($X922&amp;"-"&amp;TEXT($A960,"mmm-aaaa"),Informes!$A:$P,COLUMN(Informes!J$1),FALSE)), ""), "")</f>
        <v/>
      </c>
      <c r="N960" s="248"/>
      <c r="O960" s="248"/>
      <c r="P960" s="248"/>
      <c r="Q960" s="248"/>
      <c r="R960" s="284" t="str">
        <f t="shared" si="184"/>
        <v/>
      </c>
      <c r="S960" s="284"/>
      <c r="T960" s="284"/>
      <c r="U960" s="284"/>
      <c r="V960" s="285"/>
      <c r="W960" s="4" t="str">
        <f>IFERROR(VLOOKUP($X945&amp;"-"&amp;TEXT($A960,"mmm-aaaa"),Informes!$A:$P,COLUMN(Informes!K$1),FALSE), "")</f>
        <v/>
      </c>
      <c r="X960" s="34" t="str">
        <f>IFERROR(VLOOKUP($X922&amp;"-"&amp;TEXT($A960,"mmm-aaaa"),Informes!$A:$P,COLUMN(Informes!C$1),FALSE), "")</f>
        <v/>
      </c>
    </row>
    <row r="961" spans="1:24" ht="16.5" customHeight="1" x14ac:dyDescent="0.2">
      <c r="A961" s="34">
        <f t="shared" si="187"/>
        <v>45809</v>
      </c>
      <c r="B961" s="243" t="str">
        <f t="shared" si="185"/>
        <v>Junio</v>
      </c>
      <c r="C961" s="244"/>
      <c r="D961" s="244"/>
      <c r="E961" s="244"/>
      <c r="F961" s="281" t="str">
        <f>IFERROR(IF(VLOOKUP($X922&amp;"-"&amp;TEXT($A961,"mmm-aaaa"),Informes!$A:$P,COLUMN(Informes!H$1),FALSE),"þ","¨"),"¨")</f>
        <v>¨</v>
      </c>
      <c r="G961" s="281"/>
      <c r="H961" s="281"/>
      <c r="I961" s="248" t="str">
        <f>IFERROR(IF(ISBLANK(
VLOOKUP($X945&amp;"-"&amp;TEXT($A961,"mmm-aaaa"),Informes!$A:$P,COLUMN(Informes!I$1),FALSE)), "",
VLOOKUP($X945&amp;"-"&amp;TEXT($A961,"mmm-aaaa"),Informes!$A:$P,COLUMN(Informes!I$1),FALSE)), "")</f>
        <v/>
      </c>
      <c r="J961" s="248"/>
      <c r="K961" s="248"/>
      <c r="L961" s="173" t="str">
        <f t="shared" si="186"/>
        <v>¨</v>
      </c>
      <c r="M961" s="248" t="str">
        <f>IFERROR(IF(OR($X961=$L$7,$X961=$K$5,$X961=$O$5,$X961=$T$5),IF(ISBLANK(
VLOOKUP($X922&amp;"-"&amp;TEXT($A961,"mmm-aaaa"),Informes!$A:$P,COLUMN(Informes!J$1),FALSE)), "",
VLOOKUP($X922&amp;"-"&amp;TEXT($A961,"mmm-aaaa"),Informes!$A:$P,COLUMN(Informes!J$1),FALSE)), ""), "")</f>
        <v/>
      </c>
      <c r="N961" s="248"/>
      <c r="O961" s="248"/>
      <c r="P961" s="248"/>
      <c r="Q961" s="248"/>
      <c r="R961" s="284" t="str">
        <f t="shared" si="184"/>
        <v/>
      </c>
      <c r="S961" s="284"/>
      <c r="T961" s="284"/>
      <c r="U961" s="284"/>
      <c r="V961" s="285"/>
      <c r="W961" s="4" t="str">
        <f>IFERROR(VLOOKUP($X945&amp;"-"&amp;TEXT($A961,"mmm-aaaa"),Informes!$A:$P,COLUMN(Informes!K$1),FALSE), "")</f>
        <v/>
      </c>
      <c r="X961" s="34" t="str">
        <f>IFERROR(VLOOKUP($X922&amp;"-"&amp;TEXT($A961,"mmm-aaaa"),Informes!$A:$P,COLUMN(Informes!C$1),FALSE), "")</f>
        <v/>
      </c>
    </row>
    <row r="962" spans="1:24" ht="16.5" customHeight="1" x14ac:dyDescent="0.2">
      <c r="A962" s="34">
        <f t="shared" si="187"/>
        <v>45839</v>
      </c>
      <c r="B962" s="243" t="str">
        <f t="shared" si="185"/>
        <v>Julio</v>
      </c>
      <c r="C962" s="244"/>
      <c r="D962" s="244"/>
      <c r="E962" s="244"/>
      <c r="F962" s="281" t="str">
        <f>IFERROR(IF(VLOOKUP($X922&amp;"-"&amp;TEXT($A962,"mmm-aaaa"),Informes!$A:$P,COLUMN(Informes!H$1),FALSE),"þ","¨"),"¨")</f>
        <v>¨</v>
      </c>
      <c r="G962" s="281"/>
      <c r="H962" s="281"/>
      <c r="I962" s="248" t="str">
        <f>IFERROR(IF(ISBLANK(
VLOOKUP($X945&amp;"-"&amp;TEXT($A962,"mmm-aaaa"),Informes!$A:$P,COLUMN(Informes!I$1),FALSE)), "",
VLOOKUP($X945&amp;"-"&amp;TEXT($A962,"mmm-aaaa"),Informes!$A:$P,COLUMN(Informes!I$1),FALSE)), "")</f>
        <v/>
      </c>
      <c r="J962" s="248"/>
      <c r="K962" s="248"/>
      <c r="L962" s="173" t="str">
        <f t="shared" si="186"/>
        <v>¨</v>
      </c>
      <c r="M962" s="248" t="str">
        <f>IFERROR(IF(OR($X962=$L$7,$X962=$K$5,$X962=$O$5,$X962=$T$5),IF(ISBLANK(
VLOOKUP($X922&amp;"-"&amp;TEXT($A962,"mmm-aaaa"),Informes!$A:$P,COLUMN(Informes!J$1),FALSE)), "",
VLOOKUP($X922&amp;"-"&amp;TEXT($A962,"mmm-aaaa"),Informes!$A:$P,COLUMN(Informes!J$1),FALSE)), ""), "")</f>
        <v/>
      </c>
      <c r="N962" s="248"/>
      <c r="O962" s="248"/>
      <c r="P962" s="248"/>
      <c r="Q962" s="248"/>
      <c r="R962" s="284" t="str">
        <f t="shared" si="184"/>
        <v/>
      </c>
      <c r="S962" s="284"/>
      <c r="T962" s="284"/>
      <c r="U962" s="284"/>
      <c r="V962" s="285"/>
      <c r="W962" s="4" t="str">
        <f>IFERROR(VLOOKUP($X945&amp;"-"&amp;TEXT($A962,"mmm-aaaa"),Informes!$A:$P,COLUMN(Informes!K$1),FALSE), "")</f>
        <v/>
      </c>
      <c r="X962" s="34" t="str">
        <f>IFERROR(VLOOKUP($X922&amp;"-"&amp;TEXT($A962,"mmm-aaaa"),Informes!$A:$P,COLUMN(Informes!C$1),FALSE), "")</f>
        <v/>
      </c>
    </row>
    <row r="963" spans="1:24" ht="16.5" customHeight="1" thickBot="1" x14ac:dyDescent="0.25">
      <c r="A963" s="34">
        <f t="shared" si="187"/>
        <v>45870</v>
      </c>
      <c r="B963" s="264" t="str">
        <f t="shared" si="185"/>
        <v>Agosto</v>
      </c>
      <c r="C963" s="265"/>
      <c r="D963" s="265"/>
      <c r="E963" s="265"/>
      <c r="F963" s="280" t="str">
        <f>IFERROR(IF(VLOOKUP($X922&amp;"-"&amp;TEXT($A963,"mmm-aaaa"),Informes!$A:$P,COLUMN(Informes!H$1),FALSE),"þ","¨"),"¨")</f>
        <v>¨</v>
      </c>
      <c r="G963" s="280"/>
      <c r="H963" s="280"/>
      <c r="I963" s="269" t="str">
        <f>IFERROR(IF(ISBLANK(
VLOOKUP($X945&amp;"-"&amp;TEXT($A963,"mmm-aaaa"),Informes!$A:$P,COLUMN(Informes!I$1),FALSE)), "",
VLOOKUP($X945&amp;"-"&amp;TEXT($A963,"mmm-aaaa"),Informes!$A:$P,COLUMN(Informes!I$1),FALSE)), "")</f>
        <v/>
      </c>
      <c r="J963" s="269"/>
      <c r="K963" s="269"/>
      <c r="L963" s="172" t="str">
        <f t="shared" si="186"/>
        <v>¨</v>
      </c>
      <c r="M963" s="269" t="str">
        <f>IFERROR(IF(OR($X963=$L$7,$X963=$K$5,$X963=$O$5,$X963=$T$5),IF(ISBLANK(
VLOOKUP($X922&amp;"-"&amp;TEXT($A963,"mmm-aaaa"),Informes!$A:$P,COLUMN(Informes!J$1),FALSE)), "",
VLOOKUP($X922&amp;"-"&amp;TEXT($A963,"mmm-aaaa"),Informes!$A:$P,COLUMN(Informes!J$1),FALSE)), ""), "")</f>
        <v/>
      </c>
      <c r="N963" s="269"/>
      <c r="O963" s="269"/>
      <c r="P963" s="269"/>
      <c r="Q963" s="269"/>
      <c r="R963" s="282" t="str">
        <f t="shared" si="184"/>
        <v/>
      </c>
      <c r="S963" s="282"/>
      <c r="T963" s="282"/>
      <c r="U963" s="282"/>
      <c r="V963" s="283"/>
      <c r="W963" s="4" t="str">
        <f>IFERROR(VLOOKUP($X945&amp;"-"&amp;TEXT($A963,"mmm-aaaa"),Informes!$A:$P,COLUMN(Informes!K$1),FALSE), "")</f>
        <v/>
      </c>
      <c r="X963" s="34" t="str">
        <f>IFERROR(VLOOKUP($X922&amp;"-"&amp;TEXT($A963,"mmm-aaaa"),Informes!$A:$P,COLUMN(Informes!C$1),FALSE), "")</f>
        <v/>
      </c>
    </row>
    <row r="964" spans="1:24" ht="16.5" customHeight="1" thickBot="1" x14ac:dyDescent="0.3">
      <c r="D964" s="124"/>
      <c r="E964" s="124"/>
      <c r="F964" s="129"/>
      <c r="G964" s="124" t="str">
        <f>IF(SUM(F952:F963)=0,"",SUM(F952:F963))</f>
        <v/>
      </c>
      <c r="H964" s="124"/>
      <c r="I964" s="124"/>
      <c r="J964" s="130"/>
      <c r="K964" s="124"/>
      <c r="L964" s="131" t="s">
        <v>107</v>
      </c>
      <c r="M964" s="272" t="str">
        <f>IF(SUM(M952:M963)=0,"",SUM(M952:M963))</f>
        <v/>
      </c>
      <c r="N964" s="273"/>
      <c r="O964" s="273"/>
      <c r="P964" s="273"/>
      <c r="Q964" s="274"/>
      <c r="R964" s="275"/>
      <c r="S964" s="276"/>
      <c r="T964" s="276"/>
      <c r="U964" s="276"/>
      <c r="V964" s="277"/>
      <c r="W964" s="4"/>
      <c r="X964" s="4"/>
    </row>
    <row r="965" spans="1:24" ht="16.5" customHeight="1" x14ac:dyDescent="0.2">
      <c r="W965" s="4"/>
      <c r="X965" s="4"/>
    </row>
    <row r="966" spans="1:24" ht="279.75" customHeight="1" x14ac:dyDescent="0.15">
      <c r="B966" s="11"/>
      <c r="C966" s="132" t="s">
        <v>136</v>
      </c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</row>
    <row r="967" spans="1:24" ht="24" customHeight="1" x14ac:dyDescent="0.2">
      <c r="A967" s="35">
        <f>A921+1</f>
        <v>22</v>
      </c>
      <c r="B967" s="256" t="s">
        <v>127</v>
      </c>
      <c r="C967" s="256"/>
      <c r="D967" s="256"/>
      <c r="E967" s="256"/>
      <c r="F967" s="256"/>
      <c r="G967" s="256"/>
      <c r="H967" s="256"/>
      <c r="I967" s="256"/>
      <c r="J967" s="256"/>
      <c r="K967" s="256"/>
      <c r="L967" s="256"/>
      <c r="M967" s="256"/>
      <c r="N967" s="256"/>
      <c r="O967" s="256"/>
      <c r="P967" s="256"/>
      <c r="Q967" s="256"/>
      <c r="R967" s="256"/>
      <c r="S967" s="256"/>
      <c r="T967" s="256"/>
      <c r="U967" s="256"/>
      <c r="V967" s="256"/>
      <c r="X967" s="2"/>
    </row>
    <row r="968" spans="1:24" ht="17.25" customHeight="1" x14ac:dyDescent="0.2">
      <c r="A968" s="35"/>
      <c r="B968" s="120" t="s">
        <v>128</v>
      </c>
      <c r="D968" s="123" t="e">
        <f>IF(A967=0,0,INDEX(TblPublicadores[Nombre completo],A967))</f>
        <v>#REF!</v>
      </c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5"/>
      <c r="X968" s="154" t="e">
        <f>IF(A967=0,0,INDEX(TblPublicadores[Nombre],A967))</f>
        <v>#REF!</v>
      </c>
    </row>
    <row r="969" spans="1:24" ht="17.25" customHeight="1" x14ac:dyDescent="0.2">
      <c r="B969" s="120" t="s">
        <v>129</v>
      </c>
      <c r="D969" s="121"/>
      <c r="E969" s="121"/>
      <c r="F969" s="7"/>
      <c r="G969" s="7"/>
      <c r="H969" s="257" t="e">
        <f>IF(A967=0,"",INDEX(TblPublicadores[Fecha de nacimiento],A967))</f>
        <v>#REF!</v>
      </c>
      <c r="I969" s="257"/>
      <c r="J969" s="257"/>
      <c r="K969" s="257"/>
      <c r="L969" s="257"/>
      <c r="M969" s="257"/>
      <c r="N969" s="257"/>
      <c r="O969" s="257"/>
      <c r="P969" s="128" t="e">
        <f>IF(INDEX(TblPublicadores[Sexo],A967)=Q969,"þ","¨")</f>
        <v>#REF!</v>
      </c>
      <c r="Q969" s="120" t="s">
        <v>75</v>
      </c>
      <c r="S969" s="12"/>
      <c r="T969" s="13"/>
      <c r="U969" s="128" t="e">
        <f>IF(INDEX(TblPublicadores[Sexo],A967)=V969,"þ","¨")</f>
        <v>#REF!</v>
      </c>
      <c r="V969" s="120" t="s">
        <v>79</v>
      </c>
      <c r="W969" s="12"/>
      <c r="X969" s="6"/>
    </row>
    <row r="970" spans="1:24" ht="17.25" customHeight="1" x14ac:dyDescent="0.2">
      <c r="B970" s="120" t="s">
        <v>130</v>
      </c>
      <c r="D970" s="122"/>
      <c r="E970" s="122"/>
      <c r="F970" s="7"/>
      <c r="G970" s="258" t="e">
        <f>IF(A967=0,"",IF(INDEX(TblPublicadores[Fecha de bautismo],A967)="", "",INDEX(TblPublicadores[Fecha de bautismo],A967)))</f>
        <v>#REF!</v>
      </c>
      <c r="H970" s="258"/>
      <c r="I970" s="258"/>
      <c r="J970" s="258"/>
      <c r="K970" s="258"/>
      <c r="L970" s="258"/>
      <c r="M970" s="258"/>
      <c r="N970" s="258"/>
      <c r="O970" s="258"/>
      <c r="P970" s="128" t="s">
        <v>137</v>
      </c>
      <c r="Q970" s="120" t="s">
        <v>131</v>
      </c>
      <c r="S970" s="12"/>
      <c r="T970" s="12"/>
      <c r="U970" s="128" t="s">
        <v>138</v>
      </c>
      <c r="V970" s="120" t="s">
        <v>61</v>
      </c>
      <c r="W970" s="12"/>
      <c r="X970" s="6"/>
    </row>
    <row r="971" spans="1:24" ht="28.5" customHeight="1" x14ac:dyDescent="0.2">
      <c r="B971" s="127" t="e">
        <f>IF(INDEX(TblPublicadores[Privilegio],A967)=C971,"þ","¨")</f>
        <v>#REF!</v>
      </c>
      <c r="C971" s="125" t="s">
        <v>76</v>
      </c>
      <c r="D971" s="127" t="e">
        <f>IF(INDEX(TblPublicadores[Privilegio],A967)=E971,"þ","¨")</f>
        <v>#REF!</v>
      </c>
      <c r="E971" s="125" t="s">
        <v>81</v>
      </c>
      <c r="F971" s="7"/>
      <c r="G971" s="7"/>
      <c r="H971" s="5"/>
      <c r="I971" s="10"/>
      <c r="J971" s="127" t="e">
        <f>IF(INDEX(TblPublicadores[Tipo Publicador],A967)=K971,"þ","¨")</f>
        <v>#REF!</v>
      </c>
      <c r="K971" s="125" t="s">
        <v>77</v>
      </c>
      <c r="L971" s="5"/>
      <c r="M971" s="5"/>
      <c r="N971" s="127" t="e">
        <f>IF(INDEX(TblPublicadores[Tipo Publicador],A967)=O971,"þ","¨")</f>
        <v>#REF!</v>
      </c>
      <c r="O971" s="125" t="s">
        <v>132</v>
      </c>
      <c r="P971" s="126"/>
      <c r="Q971" s="126"/>
      <c r="R971" s="9"/>
      <c r="S971" s="127" t="e">
        <f>IF(INDEX(TblPublicadores[Tipo Publicador],A967)=T971,"þ","¨")</f>
        <v>#REF!</v>
      </c>
      <c r="T971" s="259" t="s">
        <v>133</v>
      </c>
      <c r="U971" s="259"/>
      <c r="V971" s="259"/>
      <c r="W971" s="13"/>
      <c r="X971" s="6"/>
    </row>
    <row r="972" spans="1:24" ht="4.5" customHeight="1" thickBot="1" x14ac:dyDescent="0.25">
      <c r="B972" s="8"/>
      <c r="C972" s="7"/>
      <c r="D972" s="8"/>
      <c r="E972" s="7"/>
      <c r="F972" s="7"/>
      <c r="G972" s="7"/>
      <c r="H972" s="5"/>
      <c r="I972" s="10"/>
      <c r="J972" s="8"/>
      <c r="K972" s="5"/>
      <c r="L972" s="5"/>
      <c r="M972" s="5"/>
      <c r="N972" s="7"/>
      <c r="O972" s="5"/>
      <c r="P972" s="8"/>
      <c r="Q972" s="8"/>
      <c r="R972" s="9"/>
      <c r="S972" s="9"/>
      <c r="T972" s="7"/>
      <c r="U972" s="8"/>
      <c r="V972" s="9"/>
      <c r="W972" s="9"/>
      <c r="X972" s="6"/>
    </row>
    <row r="973" spans="1:24" ht="26.25" customHeight="1" x14ac:dyDescent="0.25">
      <c r="B973" s="260" t="s">
        <v>17</v>
      </c>
      <c r="C973" s="261"/>
      <c r="D973" s="261"/>
      <c r="E973" s="261"/>
      <c r="F973" s="262" t="s">
        <v>134</v>
      </c>
      <c r="G973" s="262"/>
      <c r="H973" s="262"/>
      <c r="I973" s="262" t="s">
        <v>12</v>
      </c>
      <c r="J973" s="262"/>
      <c r="K973" s="262"/>
      <c r="L973" s="262" t="s">
        <v>105</v>
      </c>
      <c r="M973" s="236" t="s">
        <v>135</v>
      </c>
      <c r="N973" s="236"/>
      <c r="O973" s="236"/>
      <c r="P973" s="236"/>
      <c r="Q973" s="236"/>
      <c r="R973" s="236" t="s">
        <v>101</v>
      </c>
      <c r="S973" s="236"/>
      <c r="T973" s="236"/>
      <c r="U973" s="236"/>
      <c r="V973" s="237"/>
      <c r="W973" s="14"/>
      <c r="X973" s="3"/>
    </row>
    <row r="974" spans="1:24" ht="27.75" customHeight="1" x14ac:dyDescent="0.2">
      <c r="B974" s="240">
        <v>45292</v>
      </c>
      <c r="C974" s="241"/>
      <c r="D974" s="241"/>
      <c r="E974" s="242"/>
      <c r="F974" s="263"/>
      <c r="G974" s="263"/>
      <c r="H974" s="263"/>
      <c r="I974" s="263"/>
      <c r="J974" s="263"/>
      <c r="K974" s="263"/>
      <c r="L974" s="263"/>
      <c r="M974" s="238"/>
      <c r="N974" s="238"/>
      <c r="O974" s="238"/>
      <c r="P974" s="238"/>
      <c r="Q974" s="238"/>
      <c r="R974" s="238"/>
      <c r="S974" s="238"/>
      <c r="T974" s="238"/>
      <c r="U974" s="238"/>
      <c r="V974" s="239"/>
      <c r="W974" s="14"/>
      <c r="X974" s="3"/>
    </row>
    <row r="975" spans="1:24" ht="16.5" customHeight="1" x14ac:dyDescent="0.2">
      <c r="A975" s="34">
        <f>EDATE(B974,-4)</f>
        <v>45170</v>
      </c>
      <c r="B975" s="243" t="str">
        <f>PROPER(TEXT(A975, "mmmm"))</f>
        <v>Septiembre</v>
      </c>
      <c r="C975" s="244"/>
      <c r="D975" s="244" t="str">
        <f>PROPER(TEXT(C975, "mmmm"))</f>
        <v>Enero</v>
      </c>
      <c r="E975" s="244"/>
      <c r="F975" s="281" t="str">
        <f>IFERROR(IF(VLOOKUP($X968&amp;"-"&amp;TEXT($A975,"mmm-aaaa"),Informes!$A:$P,COLUMN(Informes!H$1),FALSE),"þ","¨"),"¨")</f>
        <v>¨</v>
      </c>
      <c r="G975" s="281"/>
      <c r="H975" s="281"/>
      <c r="I975" s="248" t="str">
        <f>IFERROR(IF(ISBLANK(
VLOOKUP($X968&amp;"-"&amp;TEXT($A975,"mmm-aaaa"),Informes!$A:$P,COLUMN(Informes!I$1),FALSE)), "",
VLOOKUP($X968&amp;"-"&amp;TEXT($A975,"mmm-aaaa"),Informes!$A:$P,COLUMN(Informes!I$1),FALSE)), "")</f>
        <v/>
      </c>
      <c r="J975" s="248"/>
      <c r="K975" s="248"/>
      <c r="L975" s="173" t="str">
        <f>IFERROR(IF($X975=$L$7,"þ","¨"),"¨")</f>
        <v>¨</v>
      </c>
      <c r="M975" s="248" t="str">
        <f>IFERROR(IF(OR($X975=$L$7,$X975=$K$5,$X975=$O$5,$X975=$T$5),IF(ISBLANK(
VLOOKUP($X968&amp;"-"&amp;TEXT($A975,"mmm-aaaa"),Informes!$A:$P,COLUMN(Informes!J$1),FALSE)), "",
VLOOKUP($X968&amp;"-"&amp;TEXT($A975,"mmm-aaaa"),Informes!$A:$P,COLUMN(Informes!J$1),FALSE)), ""), "")</f>
        <v/>
      </c>
      <c r="N975" s="248"/>
      <c r="O975" s="248"/>
      <c r="P975" s="248"/>
      <c r="Q975" s="248"/>
      <c r="R975" s="284" t="str">
        <f t="shared" ref="R975:R986" si="188">IF(W975=0, "", W975)</f>
        <v/>
      </c>
      <c r="S975" s="284"/>
      <c r="T975" s="284"/>
      <c r="U975" s="284"/>
      <c r="V975" s="285"/>
      <c r="W975" s="4" t="str">
        <f>IFERROR(VLOOKUP($X968&amp;"-"&amp;TEXT($A975,"mmm-aaaa"),Informes!$A:$P,COLUMN(Informes!K$1),FALSE), "")</f>
        <v/>
      </c>
      <c r="X975" s="34" t="str">
        <f>IFERROR(VLOOKUP($X968&amp;"-"&amp;TEXT($A975,"mmm-aaaa"),Informes!$A:$P,COLUMN(Informes!C$1),FALSE), "")</f>
        <v/>
      </c>
    </row>
    <row r="976" spans="1:24" ht="16.5" customHeight="1" x14ac:dyDescent="0.2">
      <c r="A976" s="34">
        <f>EDATE(A975,1)</f>
        <v>45200</v>
      </c>
      <c r="B976" s="243" t="str">
        <f t="shared" ref="B976:B986" si="189">PROPER(TEXT(A976, "mmmm"))</f>
        <v>Octubre</v>
      </c>
      <c r="C976" s="244"/>
      <c r="D976" s="244" t="str">
        <f t="shared" ref="D976:D986" si="190">PROPER(TEXT(C976, "mmmm"))</f>
        <v>Enero</v>
      </c>
      <c r="E976" s="244"/>
      <c r="F976" s="281" t="str">
        <f>IFERROR(IF(VLOOKUP($X968&amp;"-"&amp;TEXT($A976,"mmm-aaaa"),Informes!$A:$P,COLUMN(Informes!H$1),FALSE),"þ","¨"),"¨")</f>
        <v>¨</v>
      </c>
      <c r="G976" s="281"/>
      <c r="H976" s="281"/>
      <c r="I976" s="248" t="str">
        <f>IFERROR(IF(ISBLANK(
VLOOKUP($X968&amp;"-"&amp;TEXT($A976,"mmm-aaaa"),Informes!$A:$P,COLUMN(Informes!I$1),FALSE)), "",
VLOOKUP($X968&amp;"-"&amp;TEXT($A976,"mmm-aaaa"),Informes!$A:$P,COLUMN(Informes!I$1),FALSE)), "")</f>
        <v/>
      </c>
      <c r="J976" s="248"/>
      <c r="K976" s="248"/>
      <c r="L976" s="173" t="str">
        <f t="shared" ref="L976:L986" si="191">IFERROR(IF($X976=$L$7,"þ","¨"),"¨")</f>
        <v>¨</v>
      </c>
      <c r="M976" s="248" t="str">
        <f>IFERROR(IF(OR($X976=$L$7,$X976=$K$5,$X976=$O$5,$X976=$T$5),IF(ISBLANK(
VLOOKUP($X968&amp;"-"&amp;TEXT($A976,"mmm-aaaa"),Informes!$A:$P,COLUMN(Informes!J$1),FALSE)), "",
VLOOKUP($X968&amp;"-"&amp;TEXT($A976,"mmm-aaaa"),Informes!$A:$P,COLUMN(Informes!J$1),FALSE)), ""), "")</f>
        <v/>
      </c>
      <c r="N976" s="248"/>
      <c r="O976" s="248"/>
      <c r="P976" s="248"/>
      <c r="Q976" s="248"/>
      <c r="R976" s="284" t="str">
        <f t="shared" si="188"/>
        <v/>
      </c>
      <c r="S976" s="284"/>
      <c r="T976" s="284"/>
      <c r="U976" s="284"/>
      <c r="V976" s="285"/>
      <c r="W976" s="4" t="str">
        <f>IFERROR(VLOOKUP($X968&amp;"-"&amp;TEXT($A976,"mmm-aaaa"),Informes!$A:$P,COLUMN(Informes!K$1),FALSE), "")</f>
        <v/>
      </c>
      <c r="X976" s="34" t="str">
        <f>IFERROR(VLOOKUP($X968&amp;"-"&amp;TEXT($A976,"mmm-aaaa"),Informes!$A:$P,COLUMN(Informes!C$1),FALSE), "")</f>
        <v/>
      </c>
    </row>
    <row r="977" spans="1:24" ht="16.5" customHeight="1" x14ac:dyDescent="0.2">
      <c r="A977" s="34">
        <f t="shared" ref="A977:A986" si="192">EDATE(A976,1)</f>
        <v>45231</v>
      </c>
      <c r="B977" s="243" t="str">
        <f t="shared" si="189"/>
        <v>Noviembre</v>
      </c>
      <c r="C977" s="244"/>
      <c r="D977" s="244" t="str">
        <f t="shared" si="190"/>
        <v>Enero</v>
      </c>
      <c r="E977" s="244"/>
      <c r="F977" s="281" t="str">
        <f>IFERROR(IF(VLOOKUP($X968&amp;"-"&amp;TEXT($A977,"mmm-aaaa"),Informes!$A:$P,COLUMN(Informes!H$1),FALSE),"þ","¨"),"¨")</f>
        <v>¨</v>
      </c>
      <c r="G977" s="281"/>
      <c r="H977" s="281"/>
      <c r="I977" s="248" t="str">
        <f>IFERROR(IF(ISBLANK(
VLOOKUP($X968&amp;"-"&amp;TEXT($A977,"mmm-aaaa"),Informes!$A:$P,COLUMN(Informes!I$1),FALSE)), "",
VLOOKUP($X968&amp;"-"&amp;TEXT($A977,"mmm-aaaa"),Informes!$A:$P,COLUMN(Informes!I$1),FALSE)), "")</f>
        <v/>
      </c>
      <c r="J977" s="248"/>
      <c r="K977" s="248"/>
      <c r="L977" s="173" t="str">
        <f t="shared" si="191"/>
        <v>¨</v>
      </c>
      <c r="M977" s="248" t="str">
        <f>IFERROR(IF(OR($X977=$L$7,$X977=$K$5,$X977=$O$5,$X977=$T$5),IF(ISBLANK(
VLOOKUP($X968&amp;"-"&amp;TEXT($A977,"mmm-aaaa"),Informes!$A:$P,COLUMN(Informes!J$1),FALSE)), "",
VLOOKUP($X968&amp;"-"&amp;TEXT($A977,"mmm-aaaa"),Informes!$A:$P,COLUMN(Informes!J$1),FALSE)), ""), "")</f>
        <v/>
      </c>
      <c r="N977" s="248"/>
      <c r="O977" s="248"/>
      <c r="P977" s="248"/>
      <c r="Q977" s="248"/>
      <c r="R977" s="284" t="str">
        <f t="shared" si="188"/>
        <v/>
      </c>
      <c r="S977" s="284"/>
      <c r="T977" s="284"/>
      <c r="U977" s="284"/>
      <c r="V977" s="285"/>
      <c r="W977" s="4" t="str">
        <f>IFERROR(VLOOKUP($X968&amp;"-"&amp;TEXT($A977,"mmm-aaaa"),Informes!$A:$P,COLUMN(Informes!K$1),FALSE), "")</f>
        <v/>
      </c>
      <c r="X977" s="34" t="str">
        <f>IFERROR(VLOOKUP($X968&amp;"-"&amp;TEXT($A977,"mmm-aaaa"),Informes!$A:$P,COLUMN(Informes!C$1),FALSE), "")</f>
        <v/>
      </c>
    </row>
    <row r="978" spans="1:24" ht="16.5" customHeight="1" x14ac:dyDescent="0.2">
      <c r="A978" s="34">
        <f t="shared" si="192"/>
        <v>45261</v>
      </c>
      <c r="B978" s="243" t="str">
        <f t="shared" si="189"/>
        <v>Diciembre</v>
      </c>
      <c r="C978" s="244"/>
      <c r="D978" s="244" t="str">
        <f t="shared" si="190"/>
        <v>Enero</v>
      </c>
      <c r="E978" s="244"/>
      <c r="F978" s="281" t="str">
        <f>IFERROR(IF(VLOOKUP($X968&amp;"-"&amp;TEXT($A978,"mmm-aaaa"),Informes!$A:$P,COLUMN(Informes!H$1),FALSE),"þ","¨"),"¨")</f>
        <v>¨</v>
      </c>
      <c r="G978" s="281"/>
      <c r="H978" s="281"/>
      <c r="I978" s="248" t="str">
        <f>IFERROR(IF(ISBLANK(
VLOOKUP($X968&amp;"-"&amp;TEXT($A978,"mmm-aaaa"),Informes!$A:$P,COLUMN(Informes!I$1),FALSE)), "",
VLOOKUP($X968&amp;"-"&amp;TEXT($A978,"mmm-aaaa"),Informes!$A:$P,COLUMN(Informes!I$1),FALSE)), "")</f>
        <v/>
      </c>
      <c r="J978" s="248"/>
      <c r="K978" s="248"/>
      <c r="L978" s="173" t="str">
        <f t="shared" si="191"/>
        <v>¨</v>
      </c>
      <c r="M978" s="248" t="str">
        <f>IFERROR(IF(OR($X978=$L$7,$X978=$K$5,$X978=$O$5,$X978=$T$5),IF(ISBLANK(
VLOOKUP($X968&amp;"-"&amp;TEXT($A978,"mmm-aaaa"),Informes!$A:$P,COLUMN(Informes!J$1),FALSE)), "",
VLOOKUP($X968&amp;"-"&amp;TEXT($A978,"mmm-aaaa"),Informes!$A:$P,COLUMN(Informes!J$1),FALSE)), ""), "")</f>
        <v/>
      </c>
      <c r="N978" s="248"/>
      <c r="O978" s="248"/>
      <c r="P978" s="248"/>
      <c r="Q978" s="248"/>
      <c r="R978" s="284" t="str">
        <f t="shared" si="188"/>
        <v/>
      </c>
      <c r="S978" s="284"/>
      <c r="T978" s="284"/>
      <c r="U978" s="284"/>
      <c r="V978" s="285"/>
      <c r="W978" s="4" t="str">
        <f>IFERROR(VLOOKUP($X968&amp;"-"&amp;TEXT($A978,"mmm-aaaa"),Informes!$A:$P,COLUMN(Informes!K$1),FALSE), "")</f>
        <v/>
      </c>
      <c r="X978" s="34" t="str">
        <f>IFERROR(VLOOKUP($X968&amp;"-"&amp;TEXT($A978,"mmm-aaaa"),Informes!$A:$P,COLUMN(Informes!C$1),FALSE), "")</f>
        <v/>
      </c>
    </row>
    <row r="979" spans="1:24" ht="16.5" customHeight="1" x14ac:dyDescent="0.2">
      <c r="A979" s="34">
        <f t="shared" si="192"/>
        <v>45292</v>
      </c>
      <c r="B979" s="243" t="str">
        <f t="shared" si="189"/>
        <v>Enero</v>
      </c>
      <c r="C979" s="244"/>
      <c r="D979" s="244" t="str">
        <f t="shared" si="190"/>
        <v>Enero</v>
      </c>
      <c r="E979" s="244"/>
      <c r="F979" s="281" t="str">
        <f>IFERROR(IF(VLOOKUP($X968&amp;"-"&amp;TEXT($A979,"mmm-aaaa"),Informes!$A:$P,COLUMN(Informes!H$1),FALSE),"þ","¨"),"¨")</f>
        <v>¨</v>
      </c>
      <c r="G979" s="281"/>
      <c r="H979" s="281"/>
      <c r="I979" s="248" t="str">
        <f>IFERROR(IF(ISBLANK(
VLOOKUP($X968&amp;"-"&amp;TEXT($A979,"mmm-aaaa"),Informes!$A:$P,COLUMN(Informes!I$1),FALSE)), "",
VLOOKUP($X968&amp;"-"&amp;TEXT($A979,"mmm-aaaa"),Informes!$A:$P,COLUMN(Informes!I$1),FALSE)), "")</f>
        <v/>
      </c>
      <c r="J979" s="248"/>
      <c r="K979" s="248"/>
      <c r="L979" s="173" t="str">
        <f t="shared" si="191"/>
        <v>¨</v>
      </c>
      <c r="M979" s="248" t="str">
        <f>IFERROR(IF(OR($X979=$L$7,$X979=$K$5,$X979=$O$5,$X979=$T$5),IF(ISBLANK(
VLOOKUP($X968&amp;"-"&amp;TEXT($A979,"mmm-aaaa"),Informes!$A:$P,COLUMN(Informes!J$1),FALSE)), "",
VLOOKUP($X968&amp;"-"&amp;TEXT($A979,"mmm-aaaa"),Informes!$A:$P,COLUMN(Informes!J$1),FALSE)), ""), "")</f>
        <v/>
      </c>
      <c r="N979" s="248"/>
      <c r="O979" s="248"/>
      <c r="P979" s="248"/>
      <c r="Q979" s="248"/>
      <c r="R979" s="284" t="str">
        <f t="shared" si="188"/>
        <v/>
      </c>
      <c r="S979" s="284"/>
      <c r="T979" s="284"/>
      <c r="U979" s="284"/>
      <c r="V979" s="285"/>
      <c r="W979" s="4" t="str">
        <f>IFERROR(VLOOKUP($X968&amp;"-"&amp;TEXT($A979,"mmm-aaaa"),Informes!$A:$P,COLUMN(Informes!K$1),FALSE), "")</f>
        <v/>
      </c>
      <c r="X979" s="34" t="str">
        <f>IFERROR(VLOOKUP($X968&amp;"-"&amp;TEXT($A979,"mmm-aaaa"),Informes!$A:$P,COLUMN(Informes!C$1),FALSE), "")</f>
        <v/>
      </c>
    </row>
    <row r="980" spans="1:24" ht="16.5" customHeight="1" x14ac:dyDescent="0.2">
      <c r="A980" s="34">
        <f t="shared" si="192"/>
        <v>45323</v>
      </c>
      <c r="B980" s="243" t="str">
        <f t="shared" si="189"/>
        <v>Febrero</v>
      </c>
      <c r="C980" s="244"/>
      <c r="D980" s="244" t="str">
        <f t="shared" si="190"/>
        <v>Enero</v>
      </c>
      <c r="E980" s="244"/>
      <c r="F980" s="281" t="str">
        <f>IFERROR(IF(VLOOKUP($X968&amp;"-"&amp;TEXT($A980,"mmm-aaaa"),Informes!$A:$P,COLUMN(Informes!H$1),FALSE),"þ","¨"),"¨")</f>
        <v>¨</v>
      </c>
      <c r="G980" s="281"/>
      <c r="H980" s="281"/>
      <c r="I980" s="248" t="str">
        <f>IFERROR(IF(ISBLANK(
VLOOKUP($X968&amp;"-"&amp;TEXT($A980,"mmm-aaaa"),Informes!$A:$P,COLUMN(Informes!I$1),FALSE)), "",
VLOOKUP($X968&amp;"-"&amp;TEXT($A980,"mmm-aaaa"),Informes!$A:$P,COLUMN(Informes!I$1),FALSE)), "")</f>
        <v/>
      </c>
      <c r="J980" s="248"/>
      <c r="K980" s="248"/>
      <c r="L980" s="173" t="str">
        <f t="shared" si="191"/>
        <v>¨</v>
      </c>
      <c r="M980" s="248" t="str">
        <f>IFERROR(IF(OR($X980=$L$7,$X980=$K$5,$X980=$O$5,$X980=$T$5),IF(ISBLANK(
VLOOKUP($X968&amp;"-"&amp;TEXT($A980,"mmm-aaaa"),Informes!$A:$P,COLUMN(Informes!J$1),FALSE)), "",
VLOOKUP($X968&amp;"-"&amp;TEXT($A980,"mmm-aaaa"),Informes!$A:$P,COLUMN(Informes!J$1),FALSE)), ""), "")</f>
        <v/>
      </c>
      <c r="N980" s="248"/>
      <c r="O980" s="248"/>
      <c r="P980" s="248"/>
      <c r="Q980" s="248"/>
      <c r="R980" s="284" t="str">
        <f t="shared" si="188"/>
        <v/>
      </c>
      <c r="S980" s="284"/>
      <c r="T980" s="284"/>
      <c r="U980" s="284"/>
      <c r="V980" s="285"/>
      <c r="W980" s="4" t="str">
        <f>IFERROR(VLOOKUP($X968&amp;"-"&amp;TEXT($A980,"mmm-aaaa"),Informes!$A:$P,COLUMN(Informes!K$1),FALSE), "")</f>
        <v/>
      </c>
      <c r="X980" s="34" t="str">
        <f>IFERROR(VLOOKUP($X968&amp;"-"&amp;TEXT($A980,"mmm-aaaa"),Informes!$A:$P,COLUMN(Informes!C$1),FALSE), "")</f>
        <v/>
      </c>
    </row>
    <row r="981" spans="1:24" ht="16.5" customHeight="1" x14ac:dyDescent="0.2">
      <c r="A981" s="34">
        <f t="shared" si="192"/>
        <v>45352</v>
      </c>
      <c r="B981" s="243" t="str">
        <f t="shared" si="189"/>
        <v>Marzo</v>
      </c>
      <c r="C981" s="244"/>
      <c r="D981" s="244" t="str">
        <f t="shared" si="190"/>
        <v>Enero</v>
      </c>
      <c r="E981" s="244"/>
      <c r="F981" s="281" t="str">
        <f>IFERROR(IF(VLOOKUP($X968&amp;"-"&amp;TEXT($A981,"mmm-aaaa"),Informes!$A:$P,COLUMN(Informes!H$1),FALSE),"þ","¨"),"¨")</f>
        <v>¨</v>
      </c>
      <c r="G981" s="281"/>
      <c r="H981" s="281"/>
      <c r="I981" s="248" t="str">
        <f>IFERROR(IF(ISBLANK(
VLOOKUP($X968&amp;"-"&amp;TEXT($A981,"mmm-aaaa"),Informes!$A:$P,COLUMN(Informes!I$1),FALSE)), "",
VLOOKUP($X968&amp;"-"&amp;TEXT($A981,"mmm-aaaa"),Informes!$A:$P,COLUMN(Informes!I$1),FALSE)), "")</f>
        <v/>
      </c>
      <c r="J981" s="248"/>
      <c r="K981" s="248"/>
      <c r="L981" s="173" t="str">
        <f t="shared" si="191"/>
        <v>¨</v>
      </c>
      <c r="M981" s="248" t="str">
        <f>IFERROR(IF(OR($X981=$L$7,$X981=$K$5,$X981=$O$5,$X981=$T$5),IF(ISBLANK(
VLOOKUP($X968&amp;"-"&amp;TEXT($A981,"mmm-aaaa"),Informes!$A:$P,COLUMN(Informes!J$1),FALSE)), "",
VLOOKUP($X968&amp;"-"&amp;TEXT($A981,"mmm-aaaa"),Informes!$A:$P,COLUMN(Informes!J$1),FALSE)), ""), "")</f>
        <v/>
      </c>
      <c r="N981" s="248"/>
      <c r="O981" s="248"/>
      <c r="P981" s="248"/>
      <c r="Q981" s="248"/>
      <c r="R981" s="284" t="str">
        <f t="shared" si="188"/>
        <v/>
      </c>
      <c r="S981" s="284"/>
      <c r="T981" s="284"/>
      <c r="U981" s="284"/>
      <c r="V981" s="285"/>
      <c r="W981" s="4" t="str">
        <f>IFERROR(VLOOKUP($X968&amp;"-"&amp;TEXT($A981,"mmm-aaaa"),Informes!$A:$P,COLUMN(Informes!K$1),FALSE), "")</f>
        <v/>
      </c>
      <c r="X981" s="34" t="str">
        <f>IFERROR(VLOOKUP($X968&amp;"-"&amp;TEXT($A981,"mmm-aaaa"),Informes!$A:$P,COLUMN(Informes!C$1),FALSE), "")</f>
        <v/>
      </c>
    </row>
    <row r="982" spans="1:24" ht="16.5" customHeight="1" x14ac:dyDescent="0.2">
      <c r="A982" s="34">
        <f t="shared" si="192"/>
        <v>45383</v>
      </c>
      <c r="B982" s="243" t="str">
        <f t="shared" si="189"/>
        <v>Abril</v>
      </c>
      <c r="C982" s="244"/>
      <c r="D982" s="244" t="str">
        <f t="shared" si="190"/>
        <v>Enero</v>
      </c>
      <c r="E982" s="244"/>
      <c r="F982" s="281" t="str">
        <f>IFERROR(IF(VLOOKUP($X968&amp;"-"&amp;TEXT($A982,"mmm-aaaa"),Informes!$A:$P,COLUMN(Informes!H$1),FALSE),"þ","¨"),"¨")</f>
        <v>¨</v>
      </c>
      <c r="G982" s="281"/>
      <c r="H982" s="281"/>
      <c r="I982" s="248" t="str">
        <f>IFERROR(IF(ISBLANK(
VLOOKUP($X968&amp;"-"&amp;TEXT($A982,"mmm-aaaa"),Informes!$A:$P,COLUMN(Informes!I$1),FALSE)), "",
VLOOKUP($X968&amp;"-"&amp;TEXT($A982,"mmm-aaaa"),Informes!$A:$P,COLUMN(Informes!I$1),FALSE)), "")</f>
        <v/>
      </c>
      <c r="J982" s="248"/>
      <c r="K982" s="248"/>
      <c r="L982" s="173" t="str">
        <f t="shared" si="191"/>
        <v>¨</v>
      </c>
      <c r="M982" s="248" t="str">
        <f>IFERROR(IF(OR($X982=$L$7,$X982=$K$5,$X982=$O$5,$X982=$T$5),IF(ISBLANK(
VLOOKUP($X968&amp;"-"&amp;TEXT($A982,"mmm-aaaa"),Informes!$A:$P,COLUMN(Informes!J$1),FALSE)), "",
VLOOKUP($X968&amp;"-"&amp;TEXT($A982,"mmm-aaaa"),Informes!$A:$P,COLUMN(Informes!J$1),FALSE)), ""), "")</f>
        <v/>
      </c>
      <c r="N982" s="248"/>
      <c r="O982" s="248"/>
      <c r="P982" s="248"/>
      <c r="Q982" s="248"/>
      <c r="R982" s="284" t="str">
        <f t="shared" si="188"/>
        <v/>
      </c>
      <c r="S982" s="284"/>
      <c r="T982" s="284"/>
      <c r="U982" s="284"/>
      <c r="V982" s="285"/>
      <c r="W982" s="4" t="str">
        <f>IFERROR(VLOOKUP($X968&amp;"-"&amp;TEXT($A982,"mmm-aaaa"),Informes!$A:$P,COLUMN(Informes!K$1),FALSE), "")</f>
        <v/>
      </c>
      <c r="X982" s="34" t="str">
        <f>IFERROR(VLOOKUP($X968&amp;"-"&amp;TEXT($A982,"mmm-aaaa"),Informes!$A:$P,COLUMN(Informes!C$1),FALSE), "")</f>
        <v/>
      </c>
    </row>
    <row r="983" spans="1:24" ht="16.5" customHeight="1" x14ac:dyDescent="0.2">
      <c r="A983" s="34">
        <f t="shared" si="192"/>
        <v>45413</v>
      </c>
      <c r="B983" s="243" t="str">
        <f t="shared" si="189"/>
        <v>Mayo</v>
      </c>
      <c r="C983" s="244"/>
      <c r="D983" s="244" t="str">
        <f t="shared" si="190"/>
        <v>Enero</v>
      </c>
      <c r="E983" s="244"/>
      <c r="F983" s="281" t="str">
        <f>IFERROR(IF(VLOOKUP($X968&amp;"-"&amp;TEXT($A983,"mmm-aaaa"),Informes!$A:$P,COLUMN(Informes!H$1),FALSE),"þ","¨"),"¨")</f>
        <v>¨</v>
      </c>
      <c r="G983" s="281"/>
      <c r="H983" s="281"/>
      <c r="I983" s="248" t="str">
        <f>IFERROR(IF(ISBLANK(
VLOOKUP($X968&amp;"-"&amp;TEXT($A983,"mmm-aaaa"),Informes!$A:$P,COLUMN(Informes!I$1),FALSE)), "",
VLOOKUP($X968&amp;"-"&amp;TEXT($A983,"mmm-aaaa"),Informes!$A:$P,COLUMN(Informes!I$1),FALSE)), "")</f>
        <v/>
      </c>
      <c r="J983" s="248"/>
      <c r="K983" s="248"/>
      <c r="L983" s="173" t="str">
        <f t="shared" si="191"/>
        <v>¨</v>
      </c>
      <c r="M983" s="248" t="str">
        <f>IFERROR(IF(OR($X983=$L$7,$X983=$K$5,$X983=$O$5,$X983=$T$5),IF(ISBLANK(
VLOOKUP($X968&amp;"-"&amp;TEXT($A983,"mmm-aaaa"),Informes!$A:$P,COLUMN(Informes!J$1),FALSE)), "",
VLOOKUP($X968&amp;"-"&amp;TEXT($A983,"mmm-aaaa"),Informes!$A:$P,COLUMN(Informes!J$1),FALSE)), ""), "")</f>
        <v/>
      </c>
      <c r="N983" s="248"/>
      <c r="O983" s="248"/>
      <c r="P983" s="248"/>
      <c r="Q983" s="248"/>
      <c r="R983" s="284" t="str">
        <f t="shared" si="188"/>
        <v/>
      </c>
      <c r="S983" s="284"/>
      <c r="T983" s="284"/>
      <c r="U983" s="284"/>
      <c r="V983" s="285"/>
      <c r="W983" s="4" t="str">
        <f>IFERROR(VLOOKUP($X968&amp;"-"&amp;TEXT($A983,"mmm-aaaa"),Informes!$A:$P,COLUMN(Informes!K$1),FALSE), "")</f>
        <v/>
      </c>
      <c r="X983" s="34" t="str">
        <f>IFERROR(VLOOKUP($X968&amp;"-"&amp;TEXT($A983,"mmm-aaaa"),Informes!$A:$P,COLUMN(Informes!C$1),FALSE), "")</f>
        <v/>
      </c>
    </row>
    <row r="984" spans="1:24" ht="16.5" customHeight="1" x14ac:dyDescent="0.2">
      <c r="A984" s="34">
        <f t="shared" si="192"/>
        <v>45444</v>
      </c>
      <c r="B984" s="243" t="str">
        <f t="shared" si="189"/>
        <v>Junio</v>
      </c>
      <c r="C984" s="244"/>
      <c r="D984" s="244" t="str">
        <f t="shared" si="190"/>
        <v>Enero</v>
      </c>
      <c r="E984" s="244"/>
      <c r="F984" s="281" t="str">
        <f>IFERROR(IF(VLOOKUP($X968&amp;"-"&amp;TEXT($A984,"mmm-aaaa"),Informes!$A:$P,COLUMN(Informes!H$1),FALSE),"þ","¨"),"¨")</f>
        <v>¨</v>
      </c>
      <c r="G984" s="281"/>
      <c r="H984" s="281"/>
      <c r="I984" s="248" t="str">
        <f>IFERROR(IF(ISBLANK(
VLOOKUP($X968&amp;"-"&amp;TEXT($A984,"mmm-aaaa"),Informes!$A:$P,COLUMN(Informes!I$1),FALSE)), "",
VLOOKUP($X968&amp;"-"&amp;TEXT($A984,"mmm-aaaa"),Informes!$A:$P,COLUMN(Informes!I$1),FALSE)), "")</f>
        <v/>
      </c>
      <c r="J984" s="248"/>
      <c r="K984" s="248"/>
      <c r="L984" s="173" t="str">
        <f t="shared" si="191"/>
        <v>¨</v>
      </c>
      <c r="M984" s="248" t="str">
        <f>IFERROR(IF(OR($X984=$L$7,$X984=$K$5,$X984=$O$5,$X984=$T$5),IF(ISBLANK(
VLOOKUP($X968&amp;"-"&amp;TEXT($A984,"mmm-aaaa"),Informes!$A:$P,COLUMN(Informes!J$1),FALSE)), "",
VLOOKUP($X968&amp;"-"&amp;TEXT($A984,"mmm-aaaa"),Informes!$A:$P,COLUMN(Informes!J$1),FALSE)), ""), "")</f>
        <v/>
      </c>
      <c r="N984" s="248"/>
      <c r="O984" s="248"/>
      <c r="P984" s="248"/>
      <c r="Q984" s="248"/>
      <c r="R984" s="284" t="str">
        <f t="shared" si="188"/>
        <v/>
      </c>
      <c r="S984" s="284"/>
      <c r="T984" s="284"/>
      <c r="U984" s="284"/>
      <c r="V984" s="285"/>
      <c r="W984" s="4" t="str">
        <f>IFERROR(VLOOKUP($X968&amp;"-"&amp;TEXT($A984,"mmm-aaaa"),Informes!$A:$P,COLUMN(Informes!K$1),FALSE), "")</f>
        <v/>
      </c>
      <c r="X984" s="34" t="str">
        <f>IFERROR(VLOOKUP($X968&amp;"-"&amp;TEXT($A984,"mmm-aaaa"),Informes!$A:$P,COLUMN(Informes!C$1),FALSE), "")</f>
        <v/>
      </c>
    </row>
    <row r="985" spans="1:24" ht="16.5" customHeight="1" x14ac:dyDescent="0.2">
      <c r="A985" s="34">
        <f t="shared" si="192"/>
        <v>45474</v>
      </c>
      <c r="B985" s="243" t="str">
        <f t="shared" si="189"/>
        <v>Julio</v>
      </c>
      <c r="C985" s="244"/>
      <c r="D985" s="244" t="str">
        <f t="shared" si="190"/>
        <v>Enero</v>
      </c>
      <c r="E985" s="244"/>
      <c r="F985" s="281" t="str">
        <f>IFERROR(IF(VLOOKUP($X968&amp;"-"&amp;TEXT($A985,"mmm-aaaa"),Informes!$A:$P,COLUMN(Informes!H$1),FALSE),"þ","¨"),"¨")</f>
        <v>¨</v>
      </c>
      <c r="G985" s="281"/>
      <c r="H985" s="281"/>
      <c r="I985" s="248" t="str">
        <f>IFERROR(IF(ISBLANK(
VLOOKUP($X968&amp;"-"&amp;TEXT($A985,"mmm-aaaa"),Informes!$A:$P,COLUMN(Informes!I$1),FALSE)), "",
VLOOKUP($X968&amp;"-"&amp;TEXT($A985,"mmm-aaaa"),Informes!$A:$P,COLUMN(Informes!I$1),FALSE)), "")</f>
        <v/>
      </c>
      <c r="J985" s="248"/>
      <c r="K985" s="248"/>
      <c r="L985" s="173" t="str">
        <f t="shared" si="191"/>
        <v>¨</v>
      </c>
      <c r="M985" s="248" t="str">
        <f>IFERROR(IF(OR($X985=$L$7,$X985=$K$5,$X985=$O$5,$X985=$T$5),IF(ISBLANK(
VLOOKUP($X968&amp;"-"&amp;TEXT($A985,"mmm-aaaa"),Informes!$A:$P,COLUMN(Informes!J$1),FALSE)), "",
VLOOKUP($X968&amp;"-"&amp;TEXT($A985,"mmm-aaaa"),Informes!$A:$P,COLUMN(Informes!J$1),FALSE)), ""), "")</f>
        <v/>
      </c>
      <c r="N985" s="248"/>
      <c r="O985" s="248"/>
      <c r="P985" s="248"/>
      <c r="Q985" s="248"/>
      <c r="R985" s="284" t="str">
        <f t="shared" si="188"/>
        <v/>
      </c>
      <c r="S985" s="284"/>
      <c r="T985" s="284"/>
      <c r="U985" s="284"/>
      <c r="V985" s="285"/>
      <c r="W985" s="4" t="str">
        <f>IFERROR(VLOOKUP($X968&amp;"-"&amp;TEXT($A985,"mmm-aaaa"),Informes!$A:$P,COLUMN(Informes!K$1),FALSE), "")</f>
        <v/>
      </c>
      <c r="X985" s="34" t="str">
        <f>IFERROR(VLOOKUP($X968&amp;"-"&amp;TEXT($A985,"mmm-aaaa"),Informes!$A:$P,COLUMN(Informes!C$1),FALSE), "")</f>
        <v/>
      </c>
    </row>
    <row r="986" spans="1:24" ht="16.5" customHeight="1" thickBot="1" x14ac:dyDescent="0.25">
      <c r="A986" s="34">
        <f t="shared" si="192"/>
        <v>45505</v>
      </c>
      <c r="B986" s="264" t="str">
        <f t="shared" si="189"/>
        <v>Agosto</v>
      </c>
      <c r="C986" s="265"/>
      <c r="D986" s="265" t="str">
        <f t="shared" si="190"/>
        <v>Enero</v>
      </c>
      <c r="E986" s="265"/>
      <c r="F986" s="280" t="str">
        <f>IFERROR(IF(VLOOKUP($X968&amp;"-"&amp;TEXT($A986,"mmm-aaaa"),Informes!$A:$P,COLUMN(Informes!H$1),FALSE),"þ","¨"),"¨")</f>
        <v>¨</v>
      </c>
      <c r="G986" s="280"/>
      <c r="H986" s="280"/>
      <c r="I986" s="269" t="str">
        <f>IFERROR(IF(ISBLANK(
VLOOKUP($X968&amp;"-"&amp;TEXT($A986,"mmm-aaaa"),Informes!$A:$P,COLUMN(Informes!I$1),FALSE)), "",
VLOOKUP($X968&amp;"-"&amp;TEXT($A986,"mmm-aaaa"),Informes!$A:$P,COLUMN(Informes!I$1),FALSE)), "")</f>
        <v/>
      </c>
      <c r="J986" s="269"/>
      <c r="K986" s="269"/>
      <c r="L986" s="172" t="str">
        <f t="shared" si="191"/>
        <v>¨</v>
      </c>
      <c r="M986" s="269" t="str">
        <f>IFERROR(IF(OR($X986=$L$7,$X986=$K$5,$X986=$O$5,$X986=$T$5),IF(ISBLANK(
VLOOKUP($X968&amp;"-"&amp;TEXT($A986,"mmm-aaaa"),Informes!$A:$P,COLUMN(Informes!J$1),FALSE)), "",
VLOOKUP($X968&amp;"-"&amp;TEXT($A986,"mmm-aaaa"),Informes!$A:$P,COLUMN(Informes!J$1),FALSE)), ""), "")</f>
        <v/>
      </c>
      <c r="N986" s="269"/>
      <c r="O986" s="269"/>
      <c r="P986" s="269"/>
      <c r="Q986" s="269"/>
      <c r="R986" s="282" t="str">
        <f t="shared" si="188"/>
        <v/>
      </c>
      <c r="S986" s="282"/>
      <c r="T986" s="282"/>
      <c r="U986" s="282"/>
      <c r="V986" s="283"/>
      <c r="W986" s="4" t="str">
        <f>IFERROR(VLOOKUP($X968&amp;"-"&amp;TEXT($A986,"mmm-aaaa"),Informes!$A:$P,COLUMN(Informes!K$1),FALSE), "")</f>
        <v/>
      </c>
      <c r="X986" s="34" t="str">
        <f>IFERROR(VLOOKUP($X968&amp;"-"&amp;TEXT($A986,"mmm-aaaa"),Informes!$A:$P,COLUMN(Informes!C$1),FALSE), "")</f>
        <v/>
      </c>
    </row>
    <row r="987" spans="1:24" ht="16.5" customHeight="1" thickBot="1" x14ac:dyDescent="0.3">
      <c r="D987" s="124"/>
      <c r="E987" s="124"/>
      <c r="F987" s="129"/>
      <c r="G987" s="124" t="str">
        <f>IF(SUM(F975:F986)=0,"",SUM(F975:F986))</f>
        <v/>
      </c>
      <c r="H987" s="124"/>
      <c r="I987" s="124"/>
      <c r="J987" s="130"/>
      <c r="K987" s="124"/>
      <c r="L987" s="131" t="s">
        <v>107</v>
      </c>
      <c r="M987" s="272" t="str">
        <f>IF(SUM(M975:M986)=0,"",SUM(M975:M986))</f>
        <v/>
      </c>
      <c r="N987" s="273"/>
      <c r="O987" s="273"/>
      <c r="P987" s="273"/>
      <c r="Q987" s="274"/>
      <c r="R987" s="275"/>
      <c r="S987" s="276"/>
      <c r="T987" s="276"/>
      <c r="U987" s="276"/>
      <c r="V987" s="277"/>
      <c r="W987" s="4"/>
      <c r="X987" s="4"/>
    </row>
    <row r="988" spans="1:24" ht="16.5" customHeight="1" x14ac:dyDescent="0.2">
      <c r="W988" s="4"/>
      <c r="X988" s="4"/>
    </row>
    <row r="989" spans="1:24" ht="279.75" customHeight="1" x14ac:dyDescent="0.15">
      <c r="B989" s="11"/>
      <c r="C989" s="132" t="s">
        <v>136</v>
      </c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</row>
    <row r="990" spans="1:24" ht="24" customHeight="1" x14ac:dyDescent="0.2">
      <c r="A990" s="35"/>
      <c r="B990" s="256" t="s">
        <v>127</v>
      </c>
      <c r="C990" s="256"/>
      <c r="D990" s="256"/>
      <c r="E990" s="256"/>
      <c r="F990" s="256"/>
      <c r="G990" s="256"/>
      <c r="H990" s="256"/>
      <c r="I990" s="256"/>
      <c r="J990" s="256"/>
      <c r="K990" s="256"/>
      <c r="L990" s="256"/>
      <c r="M990" s="256"/>
      <c r="N990" s="256"/>
      <c r="O990" s="256"/>
      <c r="P990" s="256"/>
      <c r="Q990" s="256"/>
      <c r="R990" s="256"/>
      <c r="S990" s="256"/>
      <c r="T990" s="256"/>
      <c r="U990" s="256"/>
      <c r="V990" s="256"/>
      <c r="X990" s="2"/>
    </row>
    <row r="991" spans="1:24" ht="15" customHeight="1" x14ac:dyDescent="0.2">
      <c r="A991" s="35"/>
      <c r="B991" s="120" t="s">
        <v>128</v>
      </c>
      <c r="D991" s="123" t="e">
        <f>D968</f>
        <v>#REF!</v>
      </c>
      <c r="F991" s="123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5"/>
      <c r="X991" s="154" t="e">
        <f>X968</f>
        <v>#REF!</v>
      </c>
    </row>
    <row r="992" spans="1:24" ht="17.25" x14ac:dyDescent="0.2">
      <c r="B992" s="120" t="s">
        <v>129</v>
      </c>
      <c r="D992" s="121"/>
      <c r="E992" s="121"/>
      <c r="F992" s="7"/>
      <c r="G992" s="7"/>
      <c r="H992" s="257" t="e">
        <f>H969</f>
        <v>#REF!</v>
      </c>
      <c r="I992" s="257"/>
      <c r="J992" s="257"/>
      <c r="K992" s="257"/>
      <c r="L992" s="257"/>
      <c r="M992" s="257"/>
      <c r="N992" s="257"/>
      <c r="O992" s="257"/>
      <c r="P992" s="127" t="e">
        <f>P969</f>
        <v>#REF!</v>
      </c>
      <c r="Q992" s="120" t="s">
        <v>75</v>
      </c>
      <c r="S992" s="12"/>
      <c r="T992" s="13"/>
      <c r="U992" s="127" t="e">
        <f>U969</f>
        <v>#REF!</v>
      </c>
      <c r="V992" s="120" t="s">
        <v>79</v>
      </c>
      <c r="W992" s="12"/>
      <c r="X992" s="6"/>
    </row>
    <row r="993" spans="1:24" ht="17.25" x14ac:dyDescent="0.2">
      <c r="B993" s="120" t="s">
        <v>130</v>
      </c>
      <c r="D993" s="122"/>
      <c r="E993" s="122"/>
      <c r="F993" s="7"/>
      <c r="G993" s="258" t="e">
        <f>G970</f>
        <v>#REF!</v>
      </c>
      <c r="H993" s="258"/>
      <c r="I993" s="258"/>
      <c r="J993" s="258"/>
      <c r="K993" s="258"/>
      <c r="L993" s="258"/>
      <c r="M993" s="258"/>
      <c r="N993" s="258"/>
      <c r="O993" s="258"/>
      <c r="P993" s="128" t="s">
        <v>137</v>
      </c>
      <c r="Q993" s="120" t="s">
        <v>131</v>
      </c>
      <c r="S993" s="12"/>
      <c r="T993" s="12"/>
      <c r="U993" s="128" t="s">
        <v>138</v>
      </c>
      <c r="V993" s="120" t="s">
        <v>61</v>
      </c>
      <c r="W993" s="12"/>
      <c r="X993" s="6"/>
    </row>
    <row r="994" spans="1:24" ht="28.5" customHeight="1" x14ac:dyDescent="0.2">
      <c r="B994" s="127" t="e">
        <f>B971</f>
        <v>#REF!</v>
      </c>
      <c r="C994" s="125" t="s">
        <v>76</v>
      </c>
      <c r="D994" s="127" t="e">
        <f>D971</f>
        <v>#REF!</v>
      </c>
      <c r="E994" s="125" t="s">
        <v>81</v>
      </c>
      <c r="F994" s="7"/>
      <c r="G994" s="7"/>
      <c r="H994" s="5"/>
      <c r="I994" s="10"/>
      <c r="J994" s="127" t="e">
        <f>J971</f>
        <v>#REF!</v>
      </c>
      <c r="K994" s="125" t="s">
        <v>77</v>
      </c>
      <c r="L994" s="5"/>
      <c r="M994" s="5"/>
      <c r="N994" s="127" t="e">
        <f>N971</f>
        <v>#REF!</v>
      </c>
      <c r="O994" s="125" t="s">
        <v>132</v>
      </c>
      <c r="P994" s="126"/>
      <c r="Q994" s="126"/>
      <c r="R994" s="9"/>
      <c r="S994" s="127" t="e">
        <f>S971</f>
        <v>#REF!</v>
      </c>
      <c r="T994" s="259" t="s">
        <v>133</v>
      </c>
      <c r="U994" s="259"/>
      <c r="V994" s="259"/>
      <c r="W994" s="13"/>
      <c r="X994" s="6"/>
    </row>
    <row r="995" spans="1:24" ht="4.5" customHeight="1" thickBot="1" x14ac:dyDescent="0.25">
      <c r="B995" s="8"/>
      <c r="C995" s="7"/>
      <c r="D995" s="8"/>
      <c r="E995" s="7"/>
      <c r="F995" s="7"/>
      <c r="G995" s="7"/>
      <c r="H995" s="5"/>
      <c r="I995" s="10"/>
      <c r="J995" s="8"/>
      <c r="K995" s="5"/>
      <c r="L995" s="5"/>
      <c r="M995" s="5"/>
      <c r="N995" s="7"/>
      <c r="O995" s="5"/>
      <c r="P995" s="8"/>
      <c r="Q995" s="8"/>
      <c r="R995" s="9"/>
      <c r="S995" s="9"/>
      <c r="T995" s="7"/>
      <c r="U995" s="8"/>
      <c r="V995" s="9"/>
      <c r="W995" s="9"/>
      <c r="X995" s="6"/>
    </row>
    <row r="996" spans="1:24" ht="27" customHeight="1" x14ac:dyDescent="0.25">
      <c r="B996" s="260" t="s">
        <v>17</v>
      </c>
      <c r="C996" s="261"/>
      <c r="D996" s="261"/>
      <c r="E996" s="261"/>
      <c r="F996" s="262" t="s">
        <v>134</v>
      </c>
      <c r="G996" s="262"/>
      <c r="H996" s="262"/>
      <c r="I996" s="262" t="s">
        <v>12</v>
      </c>
      <c r="J996" s="262"/>
      <c r="K996" s="262"/>
      <c r="L996" s="262" t="s">
        <v>105</v>
      </c>
      <c r="M996" s="236" t="s">
        <v>135</v>
      </c>
      <c r="N996" s="236"/>
      <c r="O996" s="236"/>
      <c r="P996" s="236"/>
      <c r="Q996" s="236"/>
      <c r="R996" s="236" t="s">
        <v>101</v>
      </c>
      <c r="S996" s="236"/>
      <c r="T996" s="236"/>
      <c r="U996" s="236"/>
      <c r="V996" s="237"/>
      <c r="W996" s="14"/>
      <c r="X996" s="3"/>
    </row>
    <row r="997" spans="1:24" ht="27.75" customHeight="1" x14ac:dyDescent="0.2">
      <c r="B997" s="240">
        <f>EDATE(B974,12)</f>
        <v>45658</v>
      </c>
      <c r="C997" s="241"/>
      <c r="D997" s="241"/>
      <c r="E997" s="242"/>
      <c r="F997" s="263"/>
      <c r="G997" s="263"/>
      <c r="H997" s="263"/>
      <c r="I997" s="263"/>
      <c r="J997" s="263"/>
      <c r="K997" s="263"/>
      <c r="L997" s="263"/>
      <c r="M997" s="238"/>
      <c r="N997" s="238"/>
      <c r="O997" s="238"/>
      <c r="P997" s="238"/>
      <c r="Q997" s="238"/>
      <c r="R997" s="238"/>
      <c r="S997" s="238"/>
      <c r="T997" s="238"/>
      <c r="U997" s="238"/>
      <c r="V997" s="239"/>
      <c r="W997" s="14"/>
      <c r="X997" s="3"/>
    </row>
    <row r="998" spans="1:24" ht="16.5" customHeight="1" x14ac:dyDescent="0.2">
      <c r="A998" s="34">
        <f>EDATE(B997,-4)</f>
        <v>45536</v>
      </c>
      <c r="B998" s="243" t="str">
        <f>PROPER(TEXT(A998, "mmmm"))</f>
        <v>Septiembre</v>
      </c>
      <c r="C998" s="244"/>
      <c r="D998" s="244"/>
      <c r="E998" s="244"/>
      <c r="F998" s="281" t="str">
        <f>IFERROR(IF(VLOOKUP($X968&amp;"-"&amp;TEXT($A998,"mmm-aaaa"),Informes!$A:$P,COLUMN(Informes!H$1),FALSE),"þ","¨"),"¨")</f>
        <v>¨</v>
      </c>
      <c r="G998" s="281"/>
      <c r="H998" s="281"/>
      <c r="I998" s="248" t="str">
        <f>IFERROR(IF(ISBLANK(
VLOOKUP($X991&amp;"-"&amp;TEXT($A998,"mmm-aaaa"),Informes!$A:$P,COLUMN(Informes!I$1),FALSE)), "",
VLOOKUP($X991&amp;"-"&amp;TEXT($A998,"mmm-aaaa"),Informes!$A:$P,COLUMN(Informes!I$1),FALSE)), "")</f>
        <v/>
      </c>
      <c r="J998" s="248"/>
      <c r="K998" s="248"/>
      <c r="L998" s="173" t="str">
        <f>IFERROR(IF($X998=$L$7,"þ","¨"),"¨")</f>
        <v>¨</v>
      </c>
      <c r="M998" s="248" t="str">
        <f>IFERROR(IF(OR($X998=$L$7,$X998=$K$5,$X998=$O$5,$X998=$T$5),IF(ISBLANK(
VLOOKUP($X968&amp;"-"&amp;TEXT($A998,"mmm-aaaa"),Informes!$A:$P,COLUMN(Informes!J$1),FALSE)), "",
VLOOKUP($X968&amp;"-"&amp;TEXT($A998,"mmm-aaaa"),Informes!$A:$P,COLUMN(Informes!J$1),FALSE)), ""), "")</f>
        <v/>
      </c>
      <c r="N998" s="248"/>
      <c r="O998" s="248"/>
      <c r="P998" s="248"/>
      <c r="Q998" s="248"/>
      <c r="R998" s="284" t="str">
        <f t="shared" ref="R998:R1009" si="193">IF(W998=0, "", W998)</f>
        <v/>
      </c>
      <c r="S998" s="284"/>
      <c r="T998" s="284"/>
      <c r="U998" s="284"/>
      <c r="V998" s="285"/>
      <c r="W998" s="4" t="str">
        <f>IFERROR(VLOOKUP($X991&amp;"-"&amp;TEXT($A998,"mmm-aaaa"),Informes!$A:$P,COLUMN(Informes!K$1),FALSE), "")</f>
        <v/>
      </c>
      <c r="X998" s="34" t="str">
        <f>IFERROR(VLOOKUP($X968&amp;"-"&amp;TEXT($A998,"mmm-aaaa"),Informes!$A:$P,COLUMN(Informes!C$1),FALSE), "")</f>
        <v/>
      </c>
    </row>
    <row r="999" spans="1:24" ht="16.5" customHeight="1" x14ac:dyDescent="0.2">
      <c r="A999" s="34">
        <f>EDATE(A998,1)</f>
        <v>45566</v>
      </c>
      <c r="B999" s="243" t="str">
        <f t="shared" ref="B999:B1009" si="194">PROPER(TEXT(A999, "mmmm"))</f>
        <v>Octubre</v>
      </c>
      <c r="C999" s="244"/>
      <c r="D999" s="244"/>
      <c r="E999" s="244"/>
      <c r="F999" s="281" t="str">
        <f>IFERROR(IF(VLOOKUP($X968&amp;"-"&amp;TEXT($A999,"mmm-aaaa"),Informes!$A:$P,COLUMN(Informes!H$1),FALSE),"þ","¨"),"¨")</f>
        <v>¨</v>
      </c>
      <c r="G999" s="281"/>
      <c r="H999" s="281"/>
      <c r="I999" s="248" t="str">
        <f>IFERROR(IF(ISBLANK(
VLOOKUP($X991&amp;"-"&amp;TEXT($A999,"mmm-aaaa"),Informes!$A:$P,COLUMN(Informes!I$1),FALSE)), "",
VLOOKUP($X991&amp;"-"&amp;TEXT($A999,"mmm-aaaa"),Informes!$A:$P,COLUMN(Informes!I$1),FALSE)), "")</f>
        <v/>
      </c>
      <c r="J999" s="248"/>
      <c r="K999" s="248"/>
      <c r="L999" s="173" t="str">
        <f t="shared" ref="L999:L1009" si="195">IFERROR(IF($X999=$L$7,"þ","¨"),"¨")</f>
        <v>¨</v>
      </c>
      <c r="M999" s="248" t="str">
        <f>IFERROR(IF(OR($X999=$L$7,$X999=$K$5,$X999=$O$5,$X999=$T$5),IF(ISBLANK(
VLOOKUP($X968&amp;"-"&amp;TEXT($A999,"mmm-aaaa"),Informes!$A:$P,COLUMN(Informes!J$1),FALSE)), "",
VLOOKUP($X968&amp;"-"&amp;TEXT($A999,"mmm-aaaa"),Informes!$A:$P,COLUMN(Informes!J$1),FALSE)), ""), "")</f>
        <v/>
      </c>
      <c r="N999" s="248"/>
      <c r="O999" s="248"/>
      <c r="P999" s="248"/>
      <c r="Q999" s="248"/>
      <c r="R999" s="284" t="str">
        <f t="shared" si="193"/>
        <v/>
      </c>
      <c r="S999" s="284"/>
      <c r="T999" s="284"/>
      <c r="U999" s="284"/>
      <c r="V999" s="285"/>
      <c r="W999" s="4" t="str">
        <f>IFERROR(VLOOKUP($X991&amp;"-"&amp;TEXT($A999,"mmm-aaaa"),Informes!$A:$P,COLUMN(Informes!K$1),FALSE), "")</f>
        <v/>
      </c>
      <c r="X999" s="34" t="str">
        <f>IFERROR(VLOOKUP($X968&amp;"-"&amp;TEXT($A999,"mmm-aaaa"),Informes!$A:$P,COLUMN(Informes!C$1),FALSE), "")</f>
        <v/>
      </c>
    </row>
    <row r="1000" spans="1:24" ht="16.5" customHeight="1" x14ac:dyDescent="0.2">
      <c r="A1000" s="34">
        <f t="shared" ref="A1000:A1009" si="196">EDATE(A999,1)</f>
        <v>45597</v>
      </c>
      <c r="B1000" s="243" t="str">
        <f t="shared" si="194"/>
        <v>Noviembre</v>
      </c>
      <c r="C1000" s="244"/>
      <c r="D1000" s="244"/>
      <c r="E1000" s="244"/>
      <c r="F1000" s="281" t="str">
        <f>IFERROR(IF(VLOOKUP($X968&amp;"-"&amp;TEXT($A1000,"mmm-aaaa"),Informes!$A:$P,COLUMN(Informes!H$1),FALSE),"þ","¨"),"¨")</f>
        <v>¨</v>
      </c>
      <c r="G1000" s="281"/>
      <c r="H1000" s="281"/>
      <c r="I1000" s="248" t="str">
        <f>IFERROR(IF(ISBLANK(
VLOOKUP($X991&amp;"-"&amp;TEXT($A1000,"mmm-aaaa"),Informes!$A:$P,COLUMN(Informes!I$1),FALSE)), "",
VLOOKUP($X991&amp;"-"&amp;TEXT($A1000,"mmm-aaaa"),Informes!$A:$P,COLUMN(Informes!I$1),FALSE)), "")</f>
        <v/>
      </c>
      <c r="J1000" s="248"/>
      <c r="K1000" s="248"/>
      <c r="L1000" s="173" t="str">
        <f t="shared" si="195"/>
        <v>¨</v>
      </c>
      <c r="M1000" s="248" t="str">
        <f>IFERROR(IF(OR($X1000=$L$7,$X1000=$K$5,$X1000=$O$5,$X1000=$T$5),IF(ISBLANK(
VLOOKUP($X968&amp;"-"&amp;TEXT($A1000,"mmm-aaaa"),Informes!$A:$P,COLUMN(Informes!J$1),FALSE)), "",
VLOOKUP($X968&amp;"-"&amp;TEXT($A1000,"mmm-aaaa"),Informes!$A:$P,COLUMN(Informes!J$1),FALSE)), ""), "")</f>
        <v/>
      </c>
      <c r="N1000" s="248"/>
      <c r="O1000" s="248"/>
      <c r="P1000" s="248"/>
      <c r="Q1000" s="248"/>
      <c r="R1000" s="284" t="str">
        <f t="shared" si="193"/>
        <v/>
      </c>
      <c r="S1000" s="284"/>
      <c r="T1000" s="284"/>
      <c r="U1000" s="284"/>
      <c r="V1000" s="285"/>
      <c r="W1000" s="4" t="str">
        <f>IFERROR(VLOOKUP($X991&amp;"-"&amp;TEXT($A1000,"mmm-aaaa"),Informes!$A:$P,COLUMN(Informes!K$1),FALSE), "")</f>
        <v/>
      </c>
      <c r="X1000" s="34" t="str">
        <f>IFERROR(VLOOKUP($X968&amp;"-"&amp;TEXT($A1000,"mmm-aaaa"),Informes!$A:$P,COLUMN(Informes!C$1),FALSE), "")</f>
        <v/>
      </c>
    </row>
    <row r="1001" spans="1:24" ht="16.5" customHeight="1" x14ac:dyDescent="0.2">
      <c r="A1001" s="34">
        <f t="shared" si="196"/>
        <v>45627</v>
      </c>
      <c r="B1001" s="243" t="str">
        <f t="shared" si="194"/>
        <v>Diciembre</v>
      </c>
      <c r="C1001" s="244"/>
      <c r="D1001" s="244"/>
      <c r="E1001" s="244"/>
      <c r="F1001" s="281" t="str">
        <f>IFERROR(IF(VLOOKUP($X968&amp;"-"&amp;TEXT($A1001,"mmm-aaaa"),Informes!$A:$P,COLUMN(Informes!H$1),FALSE),"þ","¨"),"¨")</f>
        <v>¨</v>
      </c>
      <c r="G1001" s="281"/>
      <c r="H1001" s="281"/>
      <c r="I1001" s="248" t="str">
        <f>IFERROR(IF(ISBLANK(
VLOOKUP($X991&amp;"-"&amp;TEXT($A1001,"mmm-aaaa"),Informes!$A:$P,COLUMN(Informes!I$1),FALSE)), "",
VLOOKUP($X991&amp;"-"&amp;TEXT($A1001,"mmm-aaaa"),Informes!$A:$P,COLUMN(Informes!I$1),FALSE)), "")</f>
        <v/>
      </c>
      <c r="J1001" s="248"/>
      <c r="K1001" s="248"/>
      <c r="L1001" s="173" t="str">
        <f t="shared" si="195"/>
        <v>¨</v>
      </c>
      <c r="M1001" s="248" t="str">
        <f>IFERROR(IF(OR($X1001=$L$7,$X1001=$K$5,$X1001=$O$5,$X1001=$T$5),IF(ISBLANK(
VLOOKUP($X968&amp;"-"&amp;TEXT($A1001,"mmm-aaaa"),Informes!$A:$P,COLUMN(Informes!J$1),FALSE)), "",
VLOOKUP($X968&amp;"-"&amp;TEXT($A1001,"mmm-aaaa"),Informes!$A:$P,COLUMN(Informes!J$1),FALSE)), ""), "")</f>
        <v/>
      </c>
      <c r="N1001" s="248"/>
      <c r="O1001" s="248"/>
      <c r="P1001" s="248"/>
      <c r="Q1001" s="248"/>
      <c r="R1001" s="284" t="str">
        <f t="shared" si="193"/>
        <v/>
      </c>
      <c r="S1001" s="284"/>
      <c r="T1001" s="284"/>
      <c r="U1001" s="284"/>
      <c r="V1001" s="285"/>
      <c r="W1001" s="4" t="str">
        <f>IFERROR(VLOOKUP($X991&amp;"-"&amp;TEXT($A1001,"mmm-aaaa"),Informes!$A:$P,COLUMN(Informes!K$1),FALSE), "")</f>
        <v/>
      </c>
      <c r="X1001" s="34" t="str">
        <f>IFERROR(VLOOKUP($X968&amp;"-"&amp;TEXT($A1001,"mmm-aaaa"),Informes!$A:$P,COLUMN(Informes!C$1),FALSE), "")</f>
        <v/>
      </c>
    </row>
    <row r="1002" spans="1:24" ht="16.5" customHeight="1" x14ac:dyDescent="0.2">
      <c r="A1002" s="34">
        <f t="shared" si="196"/>
        <v>45658</v>
      </c>
      <c r="B1002" s="243" t="str">
        <f t="shared" si="194"/>
        <v>Enero</v>
      </c>
      <c r="C1002" s="244"/>
      <c r="D1002" s="244"/>
      <c r="E1002" s="244"/>
      <c r="F1002" s="281" t="str">
        <f>IFERROR(IF(VLOOKUP($X968&amp;"-"&amp;TEXT($A1002,"mmm-aaaa"),Informes!$A:$P,COLUMN(Informes!H$1),FALSE),"þ","¨"),"¨")</f>
        <v>¨</v>
      </c>
      <c r="G1002" s="281"/>
      <c r="H1002" s="281"/>
      <c r="I1002" s="248" t="str">
        <f>IFERROR(IF(ISBLANK(
VLOOKUP($X991&amp;"-"&amp;TEXT($A1002,"mmm-aaaa"),Informes!$A:$P,COLUMN(Informes!I$1),FALSE)), "",
VLOOKUP($X991&amp;"-"&amp;TEXT($A1002,"mmm-aaaa"),Informes!$A:$P,COLUMN(Informes!I$1),FALSE)), "")</f>
        <v/>
      </c>
      <c r="J1002" s="248"/>
      <c r="K1002" s="248"/>
      <c r="L1002" s="173" t="str">
        <f t="shared" si="195"/>
        <v>¨</v>
      </c>
      <c r="M1002" s="248" t="str">
        <f>IFERROR(IF(OR($X1002=$L$7,$X1002=$K$5,$X1002=$O$5,$X1002=$T$5),IF(ISBLANK(
VLOOKUP($X968&amp;"-"&amp;TEXT($A1002,"mmm-aaaa"),Informes!$A:$P,COLUMN(Informes!J$1),FALSE)), "",
VLOOKUP($X968&amp;"-"&amp;TEXT($A1002,"mmm-aaaa"),Informes!$A:$P,COLUMN(Informes!J$1),FALSE)), ""), "")</f>
        <v/>
      </c>
      <c r="N1002" s="248"/>
      <c r="O1002" s="248"/>
      <c r="P1002" s="248"/>
      <c r="Q1002" s="248"/>
      <c r="R1002" s="284" t="str">
        <f t="shared" si="193"/>
        <v/>
      </c>
      <c r="S1002" s="284"/>
      <c r="T1002" s="284"/>
      <c r="U1002" s="284"/>
      <c r="V1002" s="285"/>
      <c r="W1002" s="4" t="str">
        <f>IFERROR(VLOOKUP($X991&amp;"-"&amp;TEXT($A1002,"mmm-aaaa"),Informes!$A:$P,COLUMN(Informes!K$1),FALSE), "")</f>
        <v/>
      </c>
      <c r="X1002" s="34" t="str">
        <f>IFERROR(VLOOKUP($X968&amp;"-"&amp;TEXT($A1002,"mmm-aaaa"),Informes!$A:$P,COLUMN(Informes!C$1),FALSE), "")</f>
        <v/>
      </c>
    </row>
    <row r="1003" spans="1:24" ht="16.5" customHeight="1" x14ac:dyDescent="0.2">
      <c r="A1003" s="34">
        <f t="shared" si="196"/>
        <v>45689</v>
      </c>
      <c r="B1003" s="243" t="str">
        <f t="shared" si="194"/>
        <v>Febrero</v>
      </c>
      <c r="C1003" s="244"/>
      <c r="D1003" s="244"/>
      <c r="E1003" s="244"/>
      <c r="F1003" s="281" t="str">
        <f>IFERROR(IF(VLOOKUP($X968&amp;"-"&amp;TEXT($A1003,"mmm-aaaa"),Informes!$A:$P,COLUMN(Informes!H$1),FALSE),"þ","¨"),"¨")</f>
        <v>¨</v>
      </c>
      <c r="G1003" s="281"/>
      <c r="H1003" s="281"/>
      <c r="I1003" s="248" t="str">
        <f>IFERROR(IF(ISBLANK(
VLOOKUP($X991&amp;"-"&amp;TEXT($A1003,"mmm-aaaa"),Informes!$A:$P,COLUMN(Informes!I$1),FALSE)), "",
VLOOKUP($X991&amp;"-"&amp;TEXT($A1003,"mmm-aaaa"),Informes!$A:$P,COLUMN(Informes!I$1),FALSE)), "")</f>
        <v/>
      </c>
      <c r="J1003" s="248"/>
      <c r="K1003" s="248"/>
      <c r="L1003" s="173" t="str">
        <f t="shared" si="195"/>
        <v>¨</v>
      </c>
      <c r="M1003" s="248" t="str">
        <f>IFERROR(IF(OR($X1003=$L$7,$X1003=$K$5,$X1003=$O$5,$X1003=$T$5),IF(ISBLANK(
VLOOKUP($X968&amp;"-"&amp;TEXT($A1003,"mmm-aaaa"),Informes!$A:$P,COLUMN(Informes!J$1),FALSE)), "",
VLOOKUP($X968&amp;"-"&amp;TEXT($A1003,"mmm-aaaa"),Informes!$A:$P,COLUMN(Informes!J$1),FALSE)), ""), "")</f>
        <v/>
      </c>
      <c r="N1003" s="248"/>
      <c r="O1003" s="248"/>
      <c r="P1003" s="248"/>
      <c r="Q1003" s="248"/>
      <c r="R1003" s="284" t="str">
        <f t="shared" si="193"/>
        <v/>
      </c>
      <c r="S1003" s="284"/>
      <c r="T1003" s="284"/>
      <c r="U1003" s="284"/>
      <c r="V1003" s="285"/>
      <c r="W1003" s="4" t="str">
        <f>IFERROR(VLOOKUP($X991&amp;"-"&amp;TEXT($A1003,"mmm-aaaa"),Informes!$A:$P,COLUMN(Informes!K$1),FALSE), "")</f>
        <v/>
      </c>
      <c r="X1003" s="34" t="str">
        <f>IFERROR(VLOOKUP($X968&amp;"-"&amp;TEXT($A1003,"mmm-aaaa"),Informes!$A:$P,COLUMN(Informes!C$1),FALSE), "")</f>
        <v/>
      </c>
    </row>
    <row r="1004" spans="1:24" ht="16.5" customHeight="1" x14ac:dyDescent="0.2">
      <c r="A1004" s="34">
        <f t="shared" si="196"/>
        <v>45717</v>
      </c>
      <c r="B1004" s="243" t="str">
        <f t="shared" si="194"/>
        <v>Marzo</v>
      </c>
      <c r="C1004" s="244"/>
      <c r="D1004" s="244"/>
      <c r="E1004" s="244"/>
      <c r="F1004" s="281" t="str">
        <f>IFERROR(IF(VLOOKUP($X968&amp;"-"&amp;TEXT($A1004,"mmm-aaaa"),Informes!$A:$P,COLUMN(Informes!H$1),FALSE),"þ","¨"),"¨")</f>
        <v>¨</v>
      </c>
      <c r="G1004" s="281"/>
      <c r="H1004" s="281"/>
      <c r="I1004" s="248" t="str">
        <f>IFERROR(IF(ISBLANK(
VLOOKUP($X991&amp;"-"&amp;TEXT($A1004,"mmm-aaaa"),Informes!$A:$P,COLUMN(Informes!I$1),FALSE)), "",
VLOOKUP($X991&amp;"-"&amp;TEXT($A1004,"mmm-aaaa"),Informes!$A:$P,COLUMN(Informes!I$1),FALSE)), "")</f>
        <v/>
      </c>
      <c r="J1004" s="248"/>
      <c r="K1004" s="248"/>
      <c r="L1004" s="173" t="str">
        <f t="shared" si="195"/>
        <v>¨</v>
      </c>
      <c r="M1004" s="248" t="str">
        <f>IFERROR(IF(OR($X1004=$L$7,$X1004=$K$5,$X1004=$O$5,$X1004=$T$5),IF(ISBLANK(
VLOOKUP($X968&amp;"-"&amp;TEXT($A1004,"mmm-aaaa"),Informes!$A:$P,COLUMN(Informes!J$1),FALSE)), "",
VLOOKUP($X968&amp;"-"&amp;TEXT($A1004,"mmm-aaaa"),Informes!$A:$P,COLUMN(Informes!J$1),FALSE)), ""), "")</f>
        <v/>
      </c>
      <c r="N1004" s="248"/>
      <c r="O1004" s="248"/>
      <c r="P1004" s="248"/>
      <c r="Q1004" s="248"/>
      <c r="R1004" s="284" t="str">
        <f t="shared" si="193"/>
        <v/>
      </c>
      <c r="S1004" s="284"/>
      <c r="T1004" s="284"/>
      <c r="U1004" s="284"/>
      <c r="V1004" s="285"/>
      <c r="W1004" s="4" t="str">
        <f>IFERROR(VLOOKUP($X991&amp;"-"&amp;TEXT($A1004,"mmm-aaaa"),Informes!$A:$P,COLUMN(Informes!K$1),FALSE), "")</f>
        <v/>
      </c>
      <c r="X1004" s="34" t="str">
        <f>IFERROR(VLOOKUP($X968&amp;"-"&amp;TEXT($A1004,"mmm-aaaa"),Informes!$A:$P,COLUMN(Informes!C$1),FALSE), "")</f>
        <v/>
      </c>
    </row>
    <row r="1005" spans="1:24" ht="16.5" customHeight="1" x14ac:dyDescent="0.2">
      <c r="A1005" s="34">
        <f t="shared" si="196"/>
        <v>45748</v>
      </c>
      <c r="B1005" s="243" t="str">
        <f t="shared" si="194"/>
        <v>Abril</v>
      </c>
      <c r="C1005" s="244"/>
      <c r="D1005" s="244"/>
      <c r="E1005" s="244"/>
      <c r="F1005" s="281" t="str">
        <f>IFERROR(IF(VLOOKUP($X968&amp;"-"&amp;TEXT($A1005,"mmm-aaaa"),Informes!$A:$P,COLUMN(Informes!H$1),FALSE),"þ","¨"),"¨")</f>
        <v>¨</v>
      </c>
      <c r="G1005" s="281"/>
      <c r="H1005" s="281"/>
      <c r="I1005" s="248" t="str">
        <f>IFERROR(IF(ISBLANK(
VLOOKUP($X991&amp;"-"&amp;TEXT($A1005,"mmm-aaaa"),Informes!$A:$P,COLUMN(Informes!I$1),FALSE)), "",
VLOOKUP($X991&amp;"-"&amp;TEXT($A1005,"mmm-aaaa"),Informes!$A:$P,COLUMN(Informes!I$1),FALSE)), "")</f>
        <v/>
      </c>
      <c r="J1005" s="248"/>
      <c r="K1005" s="248"/>
      <c r="L1005" s="173" t="str">
        <f t="shared" si="195"/>
        <v>¨</v>
      </c>
      <c r="M1005" s="248" t="str">
        <f>IFERROR(IF(OR($X1005=$L$7,$X1005=$K$5,$X1005=$O$5,$X1005=$T$5),IF(ISBLANK(
VLOOKUP($X968&amp;"-"&amp;TEXT($A1005,"mmm-aaaa"),Informes!$A:$P,COLUMN(Informes!J$1),FALSE)), "",
VLOOKUP($X968&amp;"-"&amp;TEXT($A1005,"mmm-aaaa"),Informes!$A:$P,COLUMN(Informes!J$1),FALSE)), ""), "")</f>
        <v/>
      </c>
      <c r="N1005" s="248"/>
      <c r="O1005" s="248"/>
      <c r="P1005" s="248"/>
      <c r="Q1005" s="248"/>
      <c r="R1005" s="284" t="str">
        <f t="shared" si="193"/>
        <v/>
      </c>
      <c r="S1005" s="284"/>
      <c r="T1005" s="284"/>
      <c r="U1005" s="284"/>
      <c r="V1005" s="285"/>
      <c r="W1005" s="4" t="str">
        <f>IFERROR(VLOOKUP($X991&amp;"-"&amp;TEXT($A1005,"mmm-aaaa"),Informes!$A:$P,COLUMN(Informes!K$1),FALSE), "")</f>
        <v/>
      </c>
      <c r="X1005" s="34" t="str">
        <f>IFERROR(VLOOKUP($X968&amp;"-"&amp;TEXT($A1005,"mmm-aaaa"),Informes!$A:$P,COLUMN(Informes!C$1),FALSE), "")</f>
        <v/>
      </c>
    </row>
    <row r="1006" spans="1:24" ht="16.5" customHeight="1" x14ac:dyDescent="0.2">
      <c r="A1006" s="34">
        <f t="shared" si="196"/>
        <v>45778</v>
      </c>
      <c r="B1006" s="243" t="str">
        <f t="shared" si="194"/>
        <v>Mayo</v>
      </c>
      <c r="C1006" s="244"/>
      <c r="D1006" s="244"/>
      <c r="E1006" s="244"/>
      <c r="F1006" s="281" t="str">
        <f>IFERROR(IF(VLOOKUP($X968&amp;"-"&amp;TEXT($A1006,"mmm-aaaa"),Informes!$A:$P,COLUMN(Informes!H$1),FALSE),"þ","¨"),"¨")</f>
        <v>¨</v>
      </c>
      <c r="G1006" s="281"/>
      <c r="H1006" s="281"/>
      <c r="I1006" s="248" t="str">
        <f>IFERROR(IF(ISBLANK(
VLOOKUP($X991&amp;"-"&amp;TEXT($A1006,"mmm-aaaa"),Informes!$A:$P,COLUMN(Informes!I$1),FALSE)), "",
VLOOKUP($X991&amp;"-"&amp;TEXT($A1006,"mmm-aaaa"),Informes!$A:$P,COLUMN(Informes!I$1),FALSE)), "")</f>
        <v/>
      </c>
      <c r="J1006" s="248"/>
      <c r="K1006" s="248"/>
      <c r="L1006" s="173" t="str">
        <f t="shared" si="195"/>
        <v>¨</v>
      </c>
      <c r="M1006" s="248" t="str">
        <f>IFERROR(IF(OR($X1006=$L$7,$X1006=$K$5,$X1006=$O$5,$X1006=$T$5),IF(ISBLANK(
VLOOKUP($X968&amp;"-"&amp;TEXT($A1006,"mmm-aaaa"),Informes!$A:$P,COLUMN(Informes!J$1),FALSE)), "",
VLOOKUP($X968&amp;"-"&amp;TEXT($A1006,"mmm-aaaa"),Informes!$A:$P,COLUMN(Informes!J$1),FALSE)), ""), "")</f>
        <v/>
      </c>
      <c r="N1006" s="248"/>
      <c r="O1006" s="248"/>
      <c r="P1006" s="248"/>
      <c r="Q1006" s="248"/>
      <c r="R1006" s="284" t="str">
        <f t="shared" si="193"/>
        <v/>
      </c>
      <c r="S1006" s="284"/>
      <c r="T1006" s="284"/>
      <c r="U1006" s="284"/>
      <c r="V1006" s="285"/>
      <c r="W1006" s="4" t="str">
        <f>IFERROR(VLOOKUP($X991&amp;"-"&amp;TEXT($A1006,"mmm-aaaa"),Informes!$A:$P,COLUMN(Informes!K$1),FALSE), "")</f>
        <v/>
      </c>
      <c r="X1006" s="34" t="str">
        <f>IFERROR(VLOOKUP($X968&amp;"-"&amp;TEXT($A1006,"mmm-aaaa"),Informes!$A:$P,COLUMN(Informes!C$1),FALSE), "")</f>
        <v/>
      </c>
    </row>
    <row r="1007" spans="1:24" ht="16.5" customHeight="1" x14ac:dyDescent="0.2">
      <c r="A1007" s="34">
        <f t="shared" si="196"/>
        <v>45809</v>
      </c>
      <c r="B1007" s="243" t="str">
        <f t="shared" si="194"/>
        <v>Junio</v>
      </c>
      <c r="C1007" s="244"/>
      <c r="D1007" s="244"/>
      <c r="E1007" s="244"/>
      <c r="F1007" s="281" t="str">
        <f>IFERROR(IF(VLOOKUP($X968&amp;"-"&amp;TEXT($A1007,"mmm-aaaa"),Informes!$A:$P,COLUMN(Informes!H$1),FALSE),"þ","¨"),"¨")</f>
        <v>¨</v>
      </c>
      <c r="G1007" s="281"/>
      <c r="H1007" s="281"/>
      <c r="I1007" s="248" t="str">
        <f>IFERROR(IF(ISBLANK(
VLOOKUP($X991&amp;"-"&amp;TEXT($A1007,"mmm-aaaa"),Informes!$A:$P,COLUMN(Informes!I$1),FALSE)), "",
VLOOKUP($X991&amp;"-"&amp;TEXT($A1007,"mmm-aaaa"),Informes!$A:$P,COLUMN(Informes!I$1),FALSE)), "")</f>
        <v/>
      </c>
      <c r="J1007" s="248"/>
      <c r="K1007" s="248"/>
      <c r="L1007" s="173" t="str">
        <f t="shared" si="195"/>
        <v>¨</v>
      </c>
      <c r="M1007" s="248" t="str">
        <f>IFERROR(IF(OR($X1007=$L$7,$X1007=$K$5,$X1007=$O$5,$X1007=$T$5),IF(ISBLANK(
VLOOKUP($X968&amp;"-"&amp;TEXT($A1007,"mmm-aaaa"),Informes!$A:$P,COLUMN(Informes!J$1),FALSE)), "",
VLOOKUP($X968&amp;"-"&amp;TEXT($A1007,"mmm-aaaa"),Informes!$A:$P,COLUMN(Informes!J$1),FALSE)), ""), "")</f>
        <v/>
      </c>
      <c r="N1007" s="248"/>
      <c r="O1007" s="248"/>
      <c r="P1007" s="248"/>
      <c r="Q1007" s="248"/>
      <c r="R1007" s="284" t="str">
        <f t="shared" si="193"/>
        <v/>
      </c>
      <c r="S1007" s="284"/>
      <c r="T1007" s="284"/>
      <c r="U1007" s="284"/>
      <c r="V1007" s="285"/>
      <c r="W1007" s="4" t="str">
        <f>IFERROR(VLOOKUP($X991&amp;"-"&amp;TEXT($A1007,"mmm-aaaa"),Informes!$A:$P,COLUMN(Informes!K$1),FALSE), "")</f>
        <v/>
      </c>
      <c r="X1007" s="34" t="str">
        <f>IFERROR(VLOOKUP($X968&amp;"-"&amp;TEXT($A1007,"mmm-aaaa"),Informes!$A:$P,COLUMN(Informes!C$1),FALSE), "")</f>
        <v/>
      </c>
    </row>
    <row r="1008" spans="1:24" ht="16.5" customHeight="1" x14ac:dyDescent="0.2">
      <c r="A1008" s="34">
        <f t="shared" si="196"/>
        <v>45839</v>
      </c>
      <c r="B1008" s="243" t="str">
        <f t="shared" si="194"/>
        <v>Julio</v>
      </c>
      <c r="C1008" s="244"/>
      <c r="D1008" s="244"/>
      <c r="E1008" s="244"/>
      <c r="F1008" s="281" t="str">
        <f>IFERROR(IF(VLOOKUP($X968&amp;"-"&amp;TEXT($A1008,"mmm-aaaa"),Informes!$A:$P,COLUMN(Informes!H$1),FALSE),"þ","¨"),"¨")</f>
        <v>¨</v>
      </c>
      <c r="G1008" s="281"/>
      <c r="H1008" s="281"/>
      <c r="I1008" s="248" t="str">
        <f>IFERROR(IF(ISBLANK(
VLOOKUP($X991&amp;"-"&amp;TEXT($A1008,"mmm-aaaa"),Informes!$A:$P,COLUMN(Informes!I$1),FALSE)), "",
VLOOKUP($X991&amp;"-"&amp;TEXT($A1008,"mmm-aaaa"),Informes!$A:$P,COLUMN(Informes!I$1),FALSE)), "")</f>
        <v/>
      </c>
      <c r="J1008" s="248"/>
      <c r="K1008" s="248"/>
      <c r="L1008" s="173" t="str">
        <f t="shared" si="195"/>
        <v>¨</v>
      </c>
      <c r="M1008" s="248" t="str">
        <f>IFERROR(IF(OR($X1008=$L$7,$X1008=$K$5,$X1008=$O$5,$X1008=$T$5),IF(ISBLANK(
VLOOKUP($X968&amp;"-"&amp;TEXT($A1008,"mmm-aaaa"),Informes!$A:$P,COLUMN(Informes!J$1),FALSE)), "",
VLOOKUP($X968&amp;"-"&amp;TEXT($A1008,"mmm-aaaa"),Informes!$A:$P,COLUMN(Informes!J$1),FALSE)), ""), "")</f>
        <v/>
      </c>
      <c r="N1008" s="248"/>
      <c r="O1008" s="248"/>
      <c r="P1008" s="248"/>
      <c r="Q1008" s="248"/>
      <c r="R1008" s="284" t="str">
        <f t="shared" si="193"/>
        <v/>
      </c>
      <c r="S1008" s="284"/>
      <c r="T1008" s="284"/>
      <c r="U1008" s="284"/>
      <c r="V1008" s="285"/>
      <c r="W1008" s="4" t="str">
        <f>IFERROR(VLOOKUP($X991&amp;"-"&amp;TEXT($A1008,"mmm-aaaa"),Informes!$A:$P,COLUMN(Informes!K$1),FALSE), "")</f>
        <v/>
      </c>
      <c r="X1008" s="34" t="str">
        <f>IFERROR(VLOOKUP($X968&amp;"-"&amp;TEXT($A1008,"mmm-aaaa"),Informes!$A:$P,COLUMN(Informes!C$1),FALSE), "")</f>
        <v/>
      </c>
    </row>
    <row r="1009" spans="1:24" ht="16.5" customHeight="1" thickBot="1" x14ac:dyDescent="0.25">
      <c r="A1009" s="34">
        <f t="shared" si="196"/>
        <v>45870</v>
      </c>
      <c r="B1009" s="264" t="str">
        <f t="shared" si="194"/>
        <v>Agosto</v>
      </c>
      <c r="C1009" s="265"/>
      <c r="D1009" s="265"/>
      <c r="E1009" s="265"/>
      <c r="F1009" s="280" t="str">
        <f>IFERROR(IF(VLOOKUP($X968&amp;"-"&amp;TEXT($A1009,"mmm-aaaa"),Informes!$A:$P,COLUMN(Informes!H$1),FALSE),"þ","¨"),"¨")</f>
        <v>¨</v>
      </c>
      <c r="G1009" s="280"/>
      <c r="H1009" s="280"/>
      <c r="I1009" s="269" t="str">
        <f>IFERROR(IF(ISBLANK(
VLOOKUP($X991&amp;"-"&amp;TEXT($A1009,"mmm-aaaa"),Informes!$A:$P,COLUMN(Informes!I$1),FALSE)), "",
VLOOKUP($X991&amp;"-"&amp;TEXT($A1009,"mmm-aaaa"),Informes!$A:$P,COLUMN(Informes!I$1),FALSE)), "")</f>
        <v/>
      </c>
      <c r="J1009" s="269"/>
      <c r="K1009" s="269"/>
      <c r="L1009" s="172" t="str">
        <f t="shared" si="195"/>
        <v>¨</v>
      </c>
      <c r="M1009" s="269" t="str">
        <f>IFERROR(IF(OR($X1009=$L$7,$X1009=$K$5,$X1009=$O$5,$X1009=$T$5),IF(ISBLANK(
VLOOKUP($X968&amp;"-"&amp;TEXT($A1009,"mmm-aaaa"),Informes!$A:$P,COLUMN(Informes!J$1),FALSE)), "",
VLOOKUP($X968&amp;"-"&amp;TEXT($A1009,"mmm-aaaa"),Informes!$A:$P,COLUMN(Informes!J$1),FALSE)), ""), "")</f>
        <v/>
      </c>
      <c r="N1009" s="269"/>
      <c r="O1009" s="269"/>
      <c r="P1009" s="269"/>
      <c r="Q1009" s="269"/>
      <c r="R1009" s="282" t="str">
        <f t="shared" si="193"/>
        <v/>
      </c>
      <c r="S1009" s="282"/>
      <c r="T1009" s="282"/>
      <c r="U1009" s="282"/>
      <c r="V1009" s="283"/>
      <c r="W1009" s="4" t="str">
        <f>IFERROR(VLOOKUP($X991&amp;"-"&amp;TEXT($A1009,"mmm-aaaa"),Informes!$A:$P,COLUMN(Informes!K$1),FALSE), "")</f>
        <v/>
      </c>
      <c r="X1009" s="34" t="str">
        <f>IFERROR(VLOOKUP($X968&amp;"-"&amp;TEXT($A1009,"mmm-aaaa"),Informes!$A:$P,COLUMN(Informes!C$1),FALSE), "")</f>
        <v/>
      </c>
    </row>
    <row r="1010" spans="1:24" ht="16.5" customHeight="1" thickBot="1" x14ac:dyDescent="0.3">
      <c r="D1010" s="124"/>
      <c r="E1010" s="124"/>
      <c r="F1010" s="129"/>
      <c r="G1010" s="124" t="str">
        <f>IF(SUM(F998:F1009)=0,"",SUM(F998:F1009))</f>
        <v/>
      </c>
      <c r="H1010" s="124"/>
      <c r="I1010" s="124"/>
      <c r="J1010" s="130"/>
      <c r="K1010" s="124"/>
      <c r="L1010" s="131" t="s">
        <v>107</v>
      </c>
      <c r="M1010" s="272" t="str">
        <f>IF(SUM(M998:M1009)=0,"",SUM(M998:M1009))</f>
        <v/>
      </c>
      <c r="N1010" s="273"/>
      <c r="O1010" s="273"/>
      <c r="P1010" s="273"/>
      <c r="Q1010" s="274"/>
      <c r="R1010" s="275"/>
      <c r="S1010" s="276"/>
      <c r="T1010" s="276"/>
      <c r="U1010" s="276"/>
      <c r="V1010" s="277"/>
      <c r="W1010" s="4"/>
      <c r="X1010" s="4"/>
    </row>
    <row r="1011" spans="1:24" ht="16.5" customHeight="1" x14ac:dyDescent="0.2">
      <c r="W1011" s="4"/>
      <c r="X1011" s="4"/>
    </row>
    <row r="1012" spans="1:24" ht="279.75" customHeight="1" x14ac:dyDescent="0.15">
      <c r="B1012" s="11"/>
      <c r="C1012" s="132" t="s">
        <v>136</v>
      </c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</row>
    <row r="1013" spans="1:24" ht="24" customHeight="1" x14ac:dyDescent="0.2">
      <c r="A1013" s="35">
        <f>A967+1</f>
        <v>23</v>
      </c>
      <c r="B1013" s="256" t="s">
        <v>127</v>
      </c>
      <c r="C1013" s="256"/>
      <c r="D1013" s="256"/>
      <c r="E1013" s="256"/>
      <c r="F1013" s="256"/>
      <c r="G1013" s="256"/>
      <c r="H1013" s="256"/>
      <c r="I1013" s="256"/>
      <c r="J1013" s="256"/>
      <c r="K1013" s="256"/>
      <c r="L1013" s="256"/>
      <c r="M1013" s="256"/>
      <c r="N1013" s="256"/>
      <c r="O1013" s="256"/>
      <c r="P1013" s="256"/>
      <c r="Q1013" s="256"/>
      <c r="R1013" s="256"/>
      <c r="S1013" s="256"/>
      <c r="T1013" s="256"/>
      <c r="U1013" s="256"/>
      <c r="V1013" s="256"/>
      <c r="X1013" s="2"/>
    </row>
    <row r="1014" spans="1:24" ht="17.25" customHeight="1" x14ac:dyDescent="0.2">
      <c r="A1014" s="35"/>
      <c r="B1014" s="120" t="s">
        <v>128</v>
      </c>
      <c r="D1014" s="123" t="e">
        <f>IF(A1013=0,0,INDEX(TblPublicadores[Nombre completo],A1013))</f>
        <v>#REF!</v>
      </c>
      <c r="F1014" s="123"/>
      <c r="G1014" s="123"/>
      <c r="H1014" s="123"/>
      <c r="I1014" s="123"/>
      <c r="J1014" s="123"/>
      <c r="K1014" s="123"/>
      <c r="L1014" s="123"/>
      <c r="M1014" s="123"/>
      <c r="N1014" s="123"/>
      <c r="O1014" s="123"/>
      <c r="P1014" s="123"/>
      <c r="Q1014" s="123"/>
      <c r="R1014" s="123"/>
      <c r="S1014" s="123"/>
      <c r="T1014" s="123"/>
      <c r="U1014" s="123"/>
      <c r="V1014" s="123"/>
      <c r="W1014" s="15"/>
      <c r="X1014" s="154" t="e">
        <f>IF(A1013=0,0,INDEX(TblPublicadores[Nombre],A1013))</f>
        <v>#REF!</v>
      </c>
    </row>
    <row r="1015" spans="1:24" ht="17.25" customHeight="1" x14ac:dyDescent="0.2">
      <c r="B1015" s="120" t="s">
        <v>129</v>
      </c>
      <c r="D1015" s="121"/>
      <c r="E1015" s="121"/>
      <c r="F1015" s="7"/>
      <c r="G1015" s="7"/>
      <c r="H1015" s="257" t="e">
        <f>IF(A1013=0,"",INDEX(TblPublicadores[Fecha de nacimiento],A1013))</f>
        <v>#REF!</v>
      </c>
      <c r="I1015" s="257"/>
      <c r="J1015" s="257"/>
      <c r="K1015" s="257"/>
      <c r="L1015" s="257"/>
      <c r="M1015" s="257"/>
      <c r="N1015" s="257"/>
      <c r="O1015" s="257"/>
      <c r="P1015" s="128" t="e">
        <f>IF(INDEX(TblPublicadores[Sexo],A1013)=Q1015,"þ","¨")</f>
        <v>#REF!</v>
      </c>
      <c r="Q1015" s="120" t="s">
        <v>75</v>
      </c>
      <c r="S1015" s="12"/>
      <c r="T1015" s="13"/>
      <c r="U1015" s="128" t="e">
        <f>IF(INDEX(TblPublicadores[Sexo],A1013)=V1015,"þ","¨")</f>
        <v>#REF!</v>
      </c>
      <c r="V1015" s="120" t="s">
        <v>79</v>
      </c>
      <c r="W1015" s="12"/>
      <c r="X1015" s="6"/>
    </row>
    <row r="1016" spans="1:24" ht="17.25" customHeight="1" x14ac:dyDescent="0.2">
      <c r="B1016" s="120" t="s">
        <v>130</v>
      </c>
      <c r="D1016" s="122"/>
      <c r="E1016" s="122"/>
      <c r="F1016" s="7"/>
      <c r="G1016" s="258" t="e">
        <f>IF(A1013=0,"",IF(INDEX(TblPublicadores[Fecha de bautismo],A1013)="", "",INDEX(TblPublicadores[Fecha de bautismo],A1013)))</f>
        <v>#REF!</v>
      </c>
      <c r="H1016" s="258"/>
      <c r="I1016" s="258"/>
      <c r="J1016" s="258"/>
      <c r="K1016" s="258"/>
      <c r="L1016" s="258"/>
      <c r="M1016" s="258"/>
      <c r="N1016" s="258"/>
      <c r="O1016" s="258"/>
      <c r="P1016" s="128" t="s">
        <v>137</v>
      </c>
      <c r="Q1016" s="120" t="s">
        <v>131</v>
      </c>
      <c r="S1016" s="12"/>
      <c r="T1016" s="12"/>
      <c r="U1016" s="128" t="s">
        <v>138</v>
      </c>
      <c r="V1016" s="120" t="s">
        <v>61</v>
      </c>
      <c r="W1016" s="12"/>
      <c r="X1016" s="6"/>
    </row>
    <row r="1017" spans="1:24" ht="28.5" customHeight="1" x14ac:dyDescent="0.2">
      <c r="B1017" s="127" t="e">
        <f>IF(INDEX(TblPublicadores[Privilegio],A1013)=C1017,"þ","¨")</f>
        <v>#REF!</v>
      </c>
      <c r="C1017" s="125" t="s">
        <v>76</v>
      </c>
      <c r="D1017" s="127" t="e">
        <f>IF(INDEX(TblPublicadores[Privilegio],A1013)=E1017,"þ","¨")</f>
        <v>#REF!</v>
      </c>
      <c r="E1017" s="125" t="s">
        <v>81</v>
      </c>
      <c r="F1017" s="7"/>
      <c r="G1017" s="7"/>
      <c r="H1017" s="5"/>
      <c r="I1017" s="10"/>
      <c r="J1017" s="127" t="e">
        <f>IF(INDEX(TblPublicadores[Tipo Publicador],A1013)=K1017,"þ","¨")</f>
        <v>#REF!</v>
      </c>
      <c r="K1017" s="125" t="s">
        <v>77</v>
      </c>
      <c r="L1017" s="5"/>
      <c r="M1017" s="5"/>
      <c r="N1017" s="127" t="e">
        <f>IF(INDEX(TblPublicadores[Tipo Publicador],A1013)=O1017,"þ","¨")</f>
        <v>#REF!</v>
      </c>
      <c r="O1017" s="125" t="s">
        <v>132</v>
      </c>
      <c r="P1017" s="126"/>
      <c r="Q1017" s="126"/>
      <c r="R1017" s="9"/>
      <c r="S1017" s="127" t="e">
        <f>IF(INDEX(TblPublicadores[Tipo Publicador],A1013)=T1017,"þ","¨")</f>
        <v>#REF!</v>
      </c>
      <c r="T1017" s="259" t="s">
        <v>133</v>
      </c>
      <c r="U1017" s="259"/>
      <c r="V1017" s="259"/>
      <c r="W1017" s="13"/>
      <c r="X1017" s="6"/>
    </row>
    <row r="1018" spans="1:24" ht="4.5" customHeight="1" thickBot="1" x14ac:dyDescent="0.25">
      <c r="B1018" s="8"/>
      <c r="C1018" s="7"/>
      <c r="D1018" s="8"/>
      <c r="E1018" s="7"/>
      <c r="F1018" s="7"/>
      <c r="G1018" s="7"/>
      <c r="H1018" s="5"/>
      <c r="I1018" s="10"/>
      <c r="J1018" s="8"/>
      <c r="K1018" s="5"/>
      <c r="L1018" s="5"/>
      <c r="M1018" s="5"/>
      <c r="N1018" s="7"/>
      <c r="O1018" s="5"/>
      <c r="P1018" s="8"/>
      <c r="Q1018" s="8"/>
      <c r="R1018" s="9"/>
      <c r="S1018" s="9"/>
      <c r="T1018" s="7"/>
      <c r="U1018" s="8"/>
      <c r="V1018" s="9"/>
      <c r="W1018" s="9"/>
      <c r="X1018" s="6"/>
    </row>
    <row r="1019" spans="1:24" ht="26.25" customHeight="1" x14ac:dyDescent="0.25">
      <c r="B1019" s="260" t="s">
        <v>17</v>
      </c>
      <c r="C1019" s="261"/>
      <c r="D1019" s="261"/>
      <c r="E1019" s="261"/>
      <c r="F1019" s="262" t="s">
        <v>134</v>
      </c>
      <c r="G1019" s="262"/>
      <c r="H1019" s="262"/>
      <c r="I1019" s="262" t="s">
        <v>12</v>
      </c>
      <c r="J1019" s="262"/>
      <c r="K1019" s="262"/>
      <c r="L1019" s="262" t="s">
        <v>105</v>
      </c>
      <c r="M1019" s="236" t="s">
        <v>135</v>
      </c>
      <c r="N1019" s="236"/>
      <c r="O1019" s="236"/>
      <c r="P1019" s="236"/>
      <c r="Q1019" s="236"/>
      <c r="R1019" s="236" t="s">
        <v>101</v>
      </c>
      <c r="S1019" s="236"/>
      <c r="T1019" s="236"/>
      <c r="U1019" s="236"/>
      <c r="V1019" s="237"/>
      <c r="W1019" s="14"/>
      <c r="X1019" s="3"/>
    </row>
    <row r="1020" spans="1:24" ht="27.75" customHeight="1" x14ac:dyDescent="0.2">
      <c r="B1020" s="240">
        <v>45292</v>
      </c>
      <c r="C1020" s="241"/>
      <c r="D1020" s="241"/>
      <c r="E1020" s="242"/>
      <c r="F1020" s="263"/>
      <c r="G1020" s="263"/>
      <c r="H1020" s="263"/>
      <c r="I1020" s="263"/>
      <c r="J1020" s="263"/>
      <c r="K1020" s="263"/>
      <c r="L1020" s="263"/>
      <c r="M1020" s="238"/>
      <c r="N1020" s="238"/>
      <c r="O1020" s="238"/>
      <c r="P1020" s="238"/>
      <c r="Q1020" s="238"/>
      <c r="R1020" s="238"/>
      <c r="S1020" s="238"/>
      <c r="T1020" s="238"/>
      <c r="U1020" s="238"/>
      <c r="V1020" s="239"/>
      <c r="W1020" s="14"/>
      <c r="X1020" s="3"/>
    </row>
    <row r="1021" spans="1:24" ht="16.5" customHeight="1" x14ac:dyDescent="0.2">
      <c r="A1021" s="34">
        <f>EDATE(B1020,-4)</f>
        <v>45170</v>
      </c>
      <c r="B1021" s="243" t="str">
        <f>PROPER(TEXT(A1021, "mmmm"))</f>
        <v>Septiembre</v>
      </c>
      <c r="C1021" s="244"/>
      <c r="D1021" s="244" t="str">
        <f>PROPER(TEXT(C1021, "mmmm"))</f>
        <v>Enero</v>
      </c>
      <c r="E1021" s="244"/>
      <c r="F1021" s="281" t="str">
        <f>IFERROR(IF(VLOOKUP($X1014&amp;"-"&amp;TEXT($A1021,"mmm-aaaa"),Informes!$A:$P,COLUMN(Informes!H$1),FALSE),"þ","¨"),"¨")</f>
        <v>¨</v>
      </c>
      <c r="G1021" s="281"/>
      <c r="H1021" s="281"/>
      <c r="I1021" s="248" t="str">
        <f>IFERROR(IF(ISBLANK(
VLOOKUP($X1014&amp;"-"&amp;TEXT($A1021,"mmm-aaaa"),Informes!$A:$P,COLUMN(Informes!I$1),FALSE)), "",
VLOOKUP($X1014&amp;"-"&amp;TEXT($A1021,"mmm-aaaa"),Informes!$A:$P,COLUMN(Informes!I$1),FALSE)), "")</f>
        <v/>
      </c>
      <c r="J1021" s="248"/>
      <c r="K1021" s="248"/>
      <c r="L1021" s="173" t="str">
        <f>IFERROR(IF($X1021=$L$7,"þ","¨"),"¨")</f>
        <v>¨</v>
      </c>
      <c r="M1021" s="248" t="str">
        <f>IFERROR(IF(OR($X1021=$L$7,$X1021=$K$5,$X1021=$O$5,$X1021=$T$5),IF(ISBLANK(
VLOOKUP($X1014&amp;"-"&amp;TEXT($A1021,"mmm-aaaa"),Informes!$A:$P,COLUMN(Informes!J$1),FALSE)), "",
VLOOKUP($X1014&amp;"-"&amp;TEXT($A1021,"mmm-aaaa"),Informes!$A:$P,COLUMN(Informes!J$1),FALSE)), ""), "")</f>
        <v/>
      </c>
      <c r="N1021" s="248"/>
      <c r="O1021" s="248"/>
      <c r="P1021" s="248"/>
      <c r="Q1021" s="248"/>
      <c r="R1021" s="284" t="str">
        <f t="shared" ref="R1021:R1032" si="197">IF(W1021=0, "", W1021)</f>
        <v/>
      </c>
      <c r="S1021" s="284"/>
      <c r="T1021" s="284"/>
      <c r="U1021" s="284"/>
      <c r="V1021" s="285"/>
      <c r="W1021" s="4" t="str">
        <f>IFERROR(VLOOKUP($X1014&amp;"-"&amp;TEXT($A1021,"mmm-aaaa"),Informes!$A:$P,COLUMN(Informes!K$1),FALSE), "")</f>
        <v/>
      </c>
      <c r="X1021" s="34" t="str">
        <f>IFERROR(VLOOKUP($X1014&amp;"-"&amp;TEXT($A1021,"mmm-aaaa"),Informes!$A:$P,COLUMN(Informes!C$1),FALSE), "")</f>
        <v/>
      </c>
    </row>
    <row r="1022" spans="1:24" ht="16.5" customHeight="1" x14ac:dyDescent="0.2">
      <c r="A1022" s="34">
        <f>EDATE(A1021,1)</f>
        <v>45200</v>
      </c>
      <c r="B1022" s="243" t="str">
        <f t="shared" ref="B1022:B1032" si="198">PROPER(TEXT(A1022, "mmmm"))</f>
        <v>Octubre</v>
      </c>
      <c r="C1022" s="244"/>
      <c r="D1022" s="244" t="str">
        <f t="shared" ref="D1022:D1032" si="199">PROPER(TEXT(C1022, "mmmm"))</f>
        <v>Enero</v>
      </c>
      <c r="E1022" s="244"/>
      <c r="F1022" s="281" t="str">
        <f>IFERROR(IF(VLOOKUP($X1014&amp;"-"&amp;TEXT($A1022,"mmm-aaaa"),Informes!$A:$P,COLUMN(Informes!H$1),FALSE),"þ","¨"),"¨")</f>
        <v>¨</v>
      </c>
      <c r="G1022" s="281"/>
      <c r="H1022" s="281"/>
      <c r="I1022" s="248" t="str">
        <f>IFERROR(IF(ISBLANK(
VLOOKUP($X1014&amp;"-"&amp;TEXT($A1022,"mmm-aaaa"),Informes!$A:$P,COLUMN(Informes!I$1),FALSE)), "",
VLOOKUP($X1014&amp;"-"&amp;TEXT($A1022,"mmm-aaaa"),Informes!$A:$P,COLUMN(Informes!I$1),FALSE)), "")</f>
        <v/>
      </c>
      <c r="J1022" s="248"/>
      <c r="K1022" s="248"/>
      <c r="L1022" s="173" t="str">
        <f t="shared" ref="L1022:L1032" si="200">IFERROR(IF($X1022=$L$7,"þ","¨"),"¨")</f>
        <v>¨</v>
      </c>
      <c r="M1022" s="248" t="str">
        <f>IFERROR(IF(OR($X1022=$L$7,$X1022=$K$5,$X1022=$O$5,$X1022=$T$5),IF(ISBLANK(
VLOOKUP($X1014&amp;"-"&amp;TEXT($A1022,"mmm-aaaa"),Informes!$A:$P,COLUMN(Informes!J$1),FALSE)), "",
VLOOKUP($X1014&amp;"-"&amp;TEXT($A1022,"mmm-aaaa"),Informes!$A:$P,COLUMN(Informes!J$1),FALSE)), ""), "")</f>
        <v/>
      </c>
      <c r="N1022" s="248"/>
      <c r="O1022" s="248"/>
      <c r="P1022" s="248"/>
      <c r="Q1022" s="248"/>
      <c r="R1022" s="284" t="str">
        <f t="shared" si="197"/>
        <v/>
      </c>
      <c r="S1022" s="284"/>
      <c r="T1022" s="284"/>
      <c r="U1022" s="284"/>
      <c r="V1022" s="285"/>
      <c r="W1022" s="4" t="str">
        <f>IFERROR(VLOOKUP($X1014&amp;"-"&amp;TEXT($A1022,"mmm-aaaa"),Informes!$A:$P,COLUMN(Informes!K$1),FALSE), "")</f>
        <v/>
      </c>
      <c r="X1022" s="34" t="str">
        <f>IFERROR(VLOOKUP($X1014&amp;"-"&amp;TEXT($A1022,"mmm-aaaa"),Informes!$A:$P,COLUMN(Informes!C$1),FALSE), "")</f>
        <v/>
      </c>
    </row>
    <row r="1023" spans="1:24" ht="16.5" customHeight="1" x14ac:dyDescent="0.2">
      <c r="A1023" s="34">
        <f t="shared" ref="A1023:A1032" si="201">EDATE(A1022,1)</f>
        <v>45231</v>
      </c>
      <c r="B1023" s="243" t="str">
        <f t="shared" si="198"/>
        <v>Noviembre</v>
      </c>
      <c r="C1023" s="244"/>
      <c r="D1023" s="244" t="str">
        <f t="shared" si="199"/>
        <v>Enero</v>
      </c>
      <c r="E1023" s="244"/>
      <c r="F1023" s="281" t="str">
        <f>IFERROR(IF(VLOOKUP($X1014&amp;"-"&amp;TEXT($A1023,"mmm-aaaa"),Informes!$A:$P,COLUMN(Informes!H$1),FALSE),"þ","¨"),"¨")</f>
        <v>¨</v>
      </c>
      <c r="G1023" s="281"/>
      <c r="H1023" s="281"/>
      <c r="I1023" s="248" t="str">
        <f>IFERROR(IF(ISBLANK(
VLOOKUP($X1014&amp;"-"&amp;TEXT($A1023,"mmm-aaaa"),Informes!$A:$P,COLUMN(Informes!I$1),FALSE)), "",
VLOOKUP($X1014&amp;"-"&amp;TEXT($A1023,"mmm-aaaa"),Informes!$A:$P,COLUMN(Informes!I$1),FALSE)), "")</f>
        <v/>
      </c>
      <c r="J1023" s="248"/>
      <c r="K1023" s="248"/>
      <c r="L1023" s="173" t="str">
        <f t="shared" si="200"/>
        <v>¨</v>
      </c>
      <c r="M1023" s="248" t="str">
        <f>IFERROR(IF(OR($X1023=$L$7,$X1023=$K$5,$X1023=$O$5,$X1023=$T$5),IF(ISBLANK(
VLOOKUP($X1014&amp;"-"&amp;TEXT($A1023,"mmm-aaaa"),Informes!$A:$P,COLUMN(Informes!J$1),FALSE)), "",
VLOOKUP($X1014&amp;"-"&amp;TEXT($A1023,"mmm-aaaa"),Informes!$A:$P,COLUMN(Informes!J$1),FALSE)), ""), "")</f>
        <v/>
      </c>
      <c r="N1023" s="248"/>
      <c r="O1023" s="248"/>
      <c r="P1023" s="248"/>
      <c r="Q1023" s="248"/>
      <c r="R1023" s="284" t="str">
        <f t="shared" si="197"/>
        <v/>
      </c>
      <c r="S1023" s="284"/>
      <c r="T1023" s="284"/>
      <c r="U1023" s="284"/>
      <c r="V1023" s="285"/>
      <c r="W1023" s="4" t="str">
        <f>IFERROR(VLOOKUP($X1014&amp;"-"&amp;TEXT($A1023,"mmm-aaaa"),Informes!$A:$P,COLUMN(Informes!K$1),FALSE), "")</f>
        <v/>
      </c>
      <c r="X1023" s="34" t="str">
        <f>IFERROR(VLOOKUP($X1014&amp;"-"&amp;TEXT($A1023,"mmm-aaaa"),Informes!$A:$P,COLUMN(Informes!C$1),FALSE), "")</f>
        <v/>
      </c>
    </row>
    <row r="1024" spans="1:24" ht="16.5" customHeight="1" x14ac:dyDescent="0.2">
      <c r="A1024" s="34">
        <f t="shared" si="201"/>
        <v>45261</v>
      </c>
      <c r="B1024" s="243" t="str">
        <f t="shared" si="198"/>
        <v>Diciembre</v>
      </c>
      <c r="C1024" s="244"/>
      <c r="D1024" s="244" t="str">
        <f t="shared" si="199"/>
        <v>Enero</v>
      </c>
      <c r="E1024" s="244"/>
      <c r="F1024" s="281" t="str">
        <f>IFERROR(IF(VLOOKUP($X1014&amp;"-"&amp;TEXT($A1024,"mmm-aaaa"),Informes!$A:$P,COLUMN(Informes!H$1),FALSE),"þ","¨"),"¨")</f>
        <v>¨</v>
      </c>
      <c r="G1024" s="281"/>
      <c r="H1024" s="281"/>
      <c r="I1024" s="248" t="str">
        <f>IFERROR(IF(ISBLANK(
VLOOKUP($X1014&amp;"-"&amp;TEXT($A1024,"mmm-aaaa"),Informes!$A:$P,COLUMN(Informes!I$1),FALSE)), "",
VLOOKUP($X1014&amp;"-"&amp;TEXT($A1024,"mmm-aaaa"),Informes!$A:$P,COLUMN(Informes!I$1),FALSE)), "")</f>
        <v/>
      </c>
      <c r="J1024" s="248"/>
      <c r="K1024" s="248"/>
      <c r="L1024" s="173" t="str">
        <f t="shared" si="200"/>
        <v>¨</v>
      </c>
      <c r="M1024" s="248" t="str">
        <f>IFERROR(IF(OR($X1024=$L$7,$X1024=$K$5,$X1024=$O$5,$X1024=$T$5),IF(ISBLANK(
VLOOKUP($X1014&amp;"-"&amp;TEXT($A1024,"mmm-aaaa"),Informes!$A:$P,COLUMN(Informes!J$1),FALSE)), "",
VLOOKUP($X1014&amp;"-"&amp;TEXT($A1024,"mmm-aaaa"),Informes!$A:$P,COLUMN(Informes!J$1),FALSE)), ""), "")</f>
        <v/>
      </c>
      <c r="N1024" s="248"/>
      <c r="O1024" s="248"/>
      <c r="P1024" s="248"/>
      <c r="Q1024" s="248"/>
      <c r="R1024" s="284" t="str">
        <f t="shared" si="197"/>
        <v/>
      </c>
      <c r="S1024" s="284"/>
      <c r="T1024" s="284"/>
      <c r="U1024" s="284"/>
      <c r="V1024" s="285"/>
      <c r="W1024" s="4" t="str">
        <f>IFERROR(VLOOKUP($X1014&amp;"-"&amp;TEXT($A1024,"mmm-aaaa"),Informes!$A:$P,COLUMN(Informes!K$1),FALSE), "")</f>
        <v/>
      </c>
      <c r="X1024" s="34" t="str">
        <f>IFERROR(VLOOKUP($X1014&amp;"-"&amp;TEXT($A1024,"mmm-aaaa"),Informes!$A:$P,COLUMN(Informes!C$1),FALSE), "")</f>
        <v/>
      </c>
    </row>
    <row r="1025" spans="1:24" ht="16.5" customHeight="1" x14ac:dyDescent="0.2">
      <c r="A1025" s="34">
        <f t="shared" si="201"/>
        <v>45292</v>
      </c>
      <c r="B1025" s="243" t="str">
        <f t="shared" si="198"/>
        <v>Enero</v>
      </c>
      <c r="C1025" s="244"/>
      <c r="D1025" s="244" t="str">
        <f t="shared" si="199"/>
        <v>Enero</v>
      </c>
      <c r="E1025" s="244"/>
      <c r="F1025" s="281" t="str">
        <f>IFERROR(IF(VLOOKUP($X1014&amp;"-"&amp;TEXT($A1025,"mmm-aaaa"),Informes!$A:$P,COLUMN(Informes!H$1),FALSE),"þ","¨"),"¨")</f>
        <v>¨</v>
      </c>
      <c r="G1025" s="281"/>
      <c r="H1025" s="281"/>
      <c r="I1025" s="248" t="str">
        <f>IFERROR(IF(ISBLANK(
VLOOKUP($X1014&amp;"-"&amp;TEXT($A1025,"mmm-aaaa"),Informes!$A:$P,COLUMN(Informes!I$1),FALSE)), "",
VLOOKUP($X1014&amp;"-"&amp;TEXT($A1025,"mmm-aaaa"),Informes!$A:$P,COLUMN(Informes!I$1),FALSE)), "")</f>
        <v/>
      </c>
      <c r="J1025" s="248"/>
      <c r="K1025" s="248"/>
      <c r="L1025" s="173" t="str">
        <f t="shared" si="200"/>
        <v>¨</v>
      </c>
      <c r="M1025" s="248" t="str">
        <f>IFERROR(IF(OR($X1025=$L$7,$X1025=$K$5,$X1025=$O$5,$X1025=$T$5),IF(ISBLANK(
VLOOKUP($X1014&amp;"-"&amp;TEXT($A1025,"mmm-aaaa"),Informes!$A:$P,COLUMN(Informes!J$1),FALSE)), "",
VLOOKUP($X1014&amp;"-"&amp;TEXT($A1025,"mmm-aaaa"),Informes!$A:$P,COLUMN(Informes!J$1),FALSE)), ""), "")</f>
        <v/>
      </c>
      <c r="N1025" s="248"/>
      <c r="O1025" s="248"/>
      <c r="P1025" s="248"/>
      <c r="Q1025" s="248"/>
      <c r="R1025" s="284" t="str">
        <f t="shared" si="197"/>
        <v/>
      </c>
      <c r="S1025" s="284"/>
      <c r="T1025" s="284"/>
      <c r="U1025" s="284"/>
      <c r="V1025" s="285"/>
      <c r="W1025" s="4" t="str">
        <f>IFERROR(VLOOKUP($X1014&amp;"-"&amp;TEXT($A1025,"mmm-aaaa"),Informes!$A:$P,COLUMN(Informes!K$1),FALSE), "")</f>
        <v/>
      </c>
      <c r="X1025" s="34" t="str">
        <f>IFERROR(VLOOKUP($X1014&amp;"-"&amp;TEXT($A1025,"mmm-aaaa"),Informes!$A:$P,COLUMN(Informes!C$1),FALSE), "")</f>
        <v/>
      </c>
    </row>
    <row r="1026" spans="1:24" ht="16.5" customHeight="1" x14ac:dyDescent="0.2">
      <c r="A1026" s="34">
        <f t="shared" si="201"/>
        <v>45323</v>
      </c>
      <c r="B1026" s="243" t="str">
        <f t="shared" si="198"/>
        <v>Febrero</v>
      </c>
      <c r="C1026" s="244"/>
      <c r="D1026" s="244" t="str">
        <f t="shared" si="199"/>
        <v>Enero</v>
      </c>
      <c r="E1026" s="244"/>
      <c r="F1026" s="281" t="str">
        <f>IFERROR(IF(VLOOKUP($X1014&amp;"-"&amp;TEXT($A1026,"mmm-aaaa"),Informes!$A:$P,COLUMN(Informes!H$1),FALSE),"þ","¨"),"¨")</f>
        <v>¨</v>
      </c>
      <c r="G1026" s="281"/>
      <c r="H1026" s="281"/>
      <c r="I1026" s="248" t="str">
        <f>IFERROR(IF(ISBLANK(
VLOOKUP($X1014&amp;"-"&amp;TEXT($A1026,"mmm-aaaa"),Informes!$A:$P,COLUMN(Informes!I$1),FALSE)), "",
VLOOKUP($X1014&amp;"-"&amp;TEXT($A1026,"mmm-aaaa"),Informes!$A:$P,COLUMN(Informes!I$1),FALSE)), "")</f>
        <v/>
      </c>
      <c r="J1026" s="248"/>
      <c r="K1026" s="248"/>
      <c r="L1026" s="173" t="str">
        <f t="shared" si="200"/>
        <v>¨</v>
      </c>
      <c r="M1026" s="248" t="str">
        <f>IFERROR(IF(OR($X1026=$L$7,$X1026=$K$5,$X1026=$O$5,$X1026=$T$5),IF(ISBLANK(
VLOOKUP($X1014&amp;"-"&amp;TEXT($A1026,"mmm-aaaa"),Informes!$A:$P,COLUMN(Informes!J$1),FALSE)), "",
VLOOKUP($X1014&amp;"-"&amp;TEXT($A1026,"mmm-aaaa"),Informes!$A:$P,COLUMN(Informes!J$1),FALSE)), ""), "")</f>
        <v/>
      </c>
      <c r="N1026" s="248"/>
      <c r="O1026" s="248"/>
      <c r="P1026" s="248"/>
      <c r="Q1026" s="248"/>
      <c r="R1026" s="284" t="str">
        <f t="shared" si="197"/>
        <v/>
      </c>
      <c r="S1026" s="284"/>
      <c r="T1026" s="284"/>
      <c r="U1026" s="284"/>
      <c r="V1026" s="285"/>
      <c r="W1026" s="4" t="str">
        <f>IFERROR(VLOOKUP($X1014&amp;"-"&amp;TEXT($A1026,"mmm-aaaa"),Informes!$A:$P,COLUMN(Informes!K$1),FALSE), "")</f>
        <v/>
      </c>
      <c r="X1026" s="34" t="str">
        <f>IFERROR(VLOOKUP($X1014&amp;"-"&amp;TEXT($A1026,"mmm-aaaa"),Informes!$A:$P,COLUMN(Informes!C$1),FALSE), "")</f>
        <v/>
      </c>
    </row>
    <row r="1027" spans="1:24" ht="16.5" customHeight="1" x14ac:dyDescent="0.2">
      <c r="A1027" s="34">
        <f t="shared" si="201"/>
        <v>45352</v>
      </c>
      <c r="B1027" s="243" t="str">
        <f t="shared" si="198"/>
        <v>Marzo</v>
      </c>
      <c r="C1027" s="244"/>
      <c r="D1027" s="244" t="str">
        <f t="shared" si="199"/>
        <v>Enero</v>
      </c>
      <c r="E1027" s="244"/>
      <c r="F1027" s="281" t="str">
        <f>IFERROR(IF(VLOOKUP($X1014&amp;"-"&amp;TEXT($A1027,"mmm-aaaa"),Informes!$A:$P,COLUMN(Informes!H$1),FALSE),"þ","¨"),"¨")</f>
        <v>¨</v>
      </c>
      <c r="G1027" s="281"/>
      <c r="H1027" s="281"/>
      <c r="I1027" s="248" t="str">
        <f>IFERROR(IF(ISBLANK(
VLOOKUP($X1014&amp;"-"&amp;TEXT($A1027,"mmm-aaaa"),Informes!$A:$P,COLUMN(Informes!I$1),FALSE)), "",
VLOOKUP($X1014&amp;"-"&amp;TEXT($A1027,"mmm-aaaa"),Informes!$A:$P,COLUMN(Informes!I$1),FALSE)), "")</f>
        <v/>
      </c>
      <c r="J1027" s="248"/>
      <c r="K1027" s="248"/>
      <c r="L1027" s="173" t="str">
        <f t="shared" si="200"/>
        <v>¨</v>
      </c>
      <c r="M1027" s="248" t="str">
        <f>IFERROR(IF(OR($X1027=$L$7,$X1027=$K$5,$X1027=$O$5,$X1027=$T$5),IF(ISBLANK(
VLOOKUP($X1014&amp;"-"&amp;TEXT($A1027,"mmm-aaaa"),Informes!$A:$P,COLUMN(Informes!J$1),FALSE)), "",
VLOOKUP($X1014&amp;"-"&amp;TEXT($A1027,"mmm-aaaa"),Informes!$A:$P,COLUMN(Informes!J$1),FALSE)), ""), "")</f>
        <v/>
      </c>
      <c r="N1027" s="248"/>
      <c r="O1027" s="248"/>
      <c r="P1027" s="248"/>
      <c r="Q1027" s="248"/>
      <c r="R1027" s="284" t="str">
        <f t="shared" si="197"/>
        <v/>
      </c>
      <c r="S1027" s="284"/>
      <c r="T1027" s="284"/>
      <c r="U1027" s="284"/>
      <c r="V1027" s="285"/>
      <c r="W1027" s="4" t="str">
        <f>IFERROR(VLOOKUP($X1014&amp;"-"&amp;TEXT($A1027,"mmm-aaaa"),Informes!$A:$P,COLUMN(Informes!K$1),FALSE), "")</f>
        <v/>
      </c>
      <c r="X1027" s="34" t="str">
        <f>IFERROR(VLOOKUP($X1014&amp;"-"&amp;TEXT($A1027,"mmm-aaaa"),Informes!$A:$P,COLUMN(Informes!C$1),FALSE), "")</f>
        <v/>
      </c>
    </row>
    <row r="1028" spans="1:24" ht="16.5" customHeight="1" x14ac:dyDescent="0.2">
      <c r="A1028" s="34">
        <f t="shared" si="201"/>
        <v>45383</v>
      </c>
      <c r="B1028" s="243" t="str">
        <f t="shared" si="198"/>
        <v>Abril</v>
      </c>
      <c r="C1028" s="244"/>
      <c r="D1028" s="244" t="str">
        <f t="shared" si="199"/>
        <v>Enero</v>
      </c>
      <c r="E1028" s="244"/>
      <c r="F1028" s="281" t="str">
        <f>IFERROR(IF(VLOOKUP($X1014&amp;"-"&amp;TEXT($A1028,"mmm-aaaa"),Informes!$A:$P,COLUMN(Informes!H$1),FALSE),"þ","¨"),"¨")</f>
        <v>¨</v>
      </c>
      <c r="G1028" s="281"/>
      <c r="H1028" s="281"/>
      <c r="I1028" s="248" t="str">
        <f>IFERROR(IF(ISBLANK(
VLOOKUP($X1014&amp;"-"&amp;TEXT($A1028,"mmm-aaaa"),Informes!$A:$P,COLUMN(Informes!I$1),FALSE)), "",
VLOOKUP($X1014&amp;"-"&amp;TEXT($A1028,"mmm-aaaa"),Informes!$A:$P,COLUMN(Informes!I$1),FALSE)), "")</f>
        <v/>
      </c>
      <c r="J1028" s="248"/>
      <c r="K1028" s="248"/>
      <c r="L1028" s="173" t="str">
        <f t="shared" si="200"/>
        <v>¨</v>
      </c>
      <c r="M1028" s="248" t="str">
        <f>IFERROR(IF(OR($X1028=$L$7,$X1028=$K$5,$X1028=$O$5,$X1028=$T$5),IF(ISBLANK(
VLOOKUP($X1014&amp;"-"&amp;TEXT($A1028,"mmm-aaaa"),Informes!$A:$P,COLUMN(Informes!J$1),FALSE)), "",
VLOOKUP($X1014&amp;"-"&amp;TEXT($A1028,"mmm-aaaa"),Informes!$A:$P,COLUMN(Informes!J$1),FALSE)), ""), "")</f>
        <v/>
      </c>
      <c r="N1028" s="248"/>
      <c r="O1028" s="248"/>
      <c r="P1028" s="248"/>
      <c r="Q1028" s="248"/>
      <c r="R1028" s="284" t="str">
        <f t="shared" si="197"/>
        <v/>
      </c>
      <c r="S1028" s="284"/>
      <c r="T1028" s="284"/>
      <c r="U1028" s="284"/>
      <c r="V1028" s="285"/>
      <c r="W1028" s="4" t="str">
        <f>IFERROR(VLOOKUP($X1014&amp;"-"&amp;TEXT($A1028,"mmm-aaaa"),Informes!$A:$P,COLUMN(Informes!K$1),FALSE), "")</f>
        <v/>
      </c>
      <c r="X1028" s="34" t="str">
        <f>IFERROR(VLOOKUP($X1014&amp;"-"&amp;TEXT($A1028,"mmm-aaaa"),Informes!$A:$P,COLUMN(Informes!C$1),FALSE), "")</f>
        <v/>
      </c>
    </row>
    <row r="1029" spans="1:24" ht="16.5" customHeight="1" x14ac:dyDescent="0.2">
      <c r="A1029" s="34">
        <f t="shared" si="201"/>
        <v>45413</v>
      </c>
      <c r="B1029" s="243" t="str">
        <f t="shared" si="198"/>
        <v>Mayo</v>
      </c>
      <c r="C1029" s="244"/>
      <c r="D1029" s="244" t="str">
        <f t="shared" si="199"/>
        <v>Enero</v>
      </c>
      <c r="E1029" s="244"/>
      <c r="F1029" s="281" t="str">
        <f>IFERROR(IF(VLOOKUP($X1014&amp;"-"&amp;TEXT($A1029,"mmm-aaaa"),Informes!$A:$P,COLUMN(Informes!H$1),FALSE),"þ","¨"),"¨")</f>
        <v>¨</v>
      </c>
      <c r="G1029" s="281"/>
      <c r="H1029" s="281"/>
      <c r="I1029" s="248" t="str">
        <f>IFERROR(IF(ISBLANK(
VLOOKUP($X1014&amp;"-"&amp;TEXT($A1029,"mmm-aaaa"),Informes!$A:$P,COLUMN(Informes!I$1),FALSE)), "",
VLOOKUP($X1014&amp;"-"&amp;TEXT($A1029,"mmm-aaaa"),Informes!$A:$P,COLUMN(Informes!I$1),FALSE)), "")</f>
        <v/>
      </c>
      <c r="J1029" s="248"/>
      <c r="K1029" s="248"/>
      <c r="L1029" s="173" t="str">
        <f t="shared" si="200"/>
        <v>¨</v>
      </c>
      <c r="M1029" s="248" t="str">
        <f>IFERROR(IF(OR($X1029=$L$7,$X1029=$K$5,$X1029=$O$5,$X1029=$T$5),IF(ISBLANK(
VLOOKUP($X1014&amp;"-"&amp;TEXT($A1029,"mmm-aaaa"),Informes!$A:$P,COLUMN(Informes!J$1),FALSE)), "",
VLOOKUP($X1014&amp;"-"&amp;TEXT($A1029,"mmm-aaaa"),Informes!$A:$P,COLUMN(Informes!J$1),FALSE)), ""), "")</f>
        <v/>
      </c>
      <c r="N1029" s="248"/>
      <c r="O1029" s="248"/>
      <c r="P1029" s="248"/>
      <c r="Q1029" s="248"/>
      <c r="R1029" s="284" t="str">
        <f t="shared" si="197"/>
        <v/>
      </c>
      <c r="S1029" s="284"/>
      <c r="T1029" s="284"/>
      <c r="U1029" s="284"/>
      <c r="V1029" s="285"/>
      <c r="W1029" s="4" t="str">
        <f>IFERROR(VLOOKUP($X1014&amp;"-"&amp;TEXT($A1029,"mmm-aaaa"),Informes!$A:$P,COLUMN(Informes!K$1),FALSE), "")</f>
        <v/>
      </c>
      <c r="X1029" s="34" t="str">
        <f>IFERROR(VLOOKUP($X1014&amp;"-"&amp;TEXT($A1029,"mmm-aaaa"),Informes!$A:$P,COLUMN(Informes!C$1),FALSE), "")</f>
        <v/>
      </c>
    </row>
    <row r="1030" spans="1:24" ht="16.5" customHeight="1" x14ac:dyDescent="0.2">
      <c r="A1030" s="34">
        <f t="shared" si="201"/>
        <v>45444</v>
      </c>
      <c r="B1030" s="243" t="str">
        <f t="shared" si="198"/>
        <v>Junio</v>
      </c>
      <c r="C1030" s="244"/>
      <c r="D1030" s="244" t="str">
        <f t="shared" si="199"/>
        <v>Enero</v>
      </c>
      <c r="E1030" s="244"/>
      <c r="F1030" s="281" t="str">
        <f>IFERROR(IF(VLOOKUP($X1014&amp;"-"&amp;TEXT($A1030,"mmm-aaaa"),Informes!$A:$P,COLUMN(Informes!H$1),FALSE),"þ","¨"),"¨")</f>
        <v>¨</v>
      </c>
      <c r="G1030" s="281"/>
      <c r="H1030" s="281"/>
      <c r="I1030" s="248" t="str">
        <f>IFERROR(IF(ISBLANK(
VLOOKUP($X1014&amp;"-"&amp;TEXT($A1030,"mmm-aaaa"),Informes!$A:$P,COLUMN(Informes!I$1),FALSE)), "",
VLOOKUP($X1014&amp;"-"&amp;TEXT($A1030,"mmm-aaaa"),Informes!$A:$P,COLUMN(Informes!I$1),FALSE)), "")</f>
        <v/>
      </c>
      <c r="J1030" s="248"/>
      <c r="K1030" s="248"/>
      <c r="L1030" s="173" t="str">
        <f t="shared" si="200"/>
        <v>¨</v>
      </c>
      <c r="M1030" s="248" t="str">
        <f>IFERROR(IF(OR($X1030=$L$7,$X1030=$K$5,$X1030=$O$5,$X1030=$T$5),IF(ISBLANK(
VLOOKUP($X1014&amp;"-"&amp;TEXT($A1030,"mmm-aaaa"),Informes!$A:$P,COLUMN(Informes!J$1),FALSE)), "",
VLOOKUP($X1014&amp;"-"&amp;TEXT($A1030,"mmm-aaaa"),Informes!$A:$P,COLUMN(Informes!J$1),FALSE)), ""), "")</f>
        <v/>
      </c>
      <c r="N1030" s="248"/>
      <c r="O1030" s="248"/>
      <c r="P1030" s="248"/>
      <c r="Q1030" s="248"/>
      <c r="R1030" s="284" t="str">
        <f t="shared" si="197"/>
        <v/>
      </c>
      <c r="S1030" s="284"/>
      <c r="T1030" s="284"/>
      <c r="U1030" s="284"/>
      <c r="V1030" s="285"/>
      <c r="W1030" s="4" t="str">
        <f>IFERROR(VLOOKUP($X1014&amp;"-"&amp;TEXT($A1030,"mmm-aaaa"),Informes!$A:$P,COLUMN(Informes!K$1),FALSE), "")</f>
        <v/>
      </c>
      <c r="X1030" s="34" t="str">
        <f>IFERROR(VLOOKUP($X1014&amp;"-"&amp;TEXT($A1030,"mmm-aaaa"),Informes!$A:$P,COLUMN(Informes!C$1),FALSE), "")</f>
        <v/>
      </c>
    </row>
    <row r="1031" spans="1:24" ht="16.5" customHeight="1" x14ac:dyDescent="0.2">
      <c r="A1031" s="34">
        <f t="shared" si="201"/>
        <v>45474</v>
      </c>
      <c r="B1031" s="243" t="str">
        <f t="shared" si="198"/>
        <v>Julio</v>
      </c>
      <c r="C1031" s="244"/>
      <c r="D1031" s="244" t="str">
        <f t="shared" si="199"/>
        <v>Enero</v>
      </c>
      <c r="E1031" s="244"/>
      <c r="F1031" s="281" t="str">
        <f>IFERROR(IF(VLOOKUP($X1014&amp;"-"&amp;TEXT($A1031,"mmm-aaaa"),Informes!$A:$P,COLUMN(Informes!H$1),FALSE),"þ","¨"),"¨")</f>
        <v>¨</v>
      </c>
      <c r="G1031" s="281"/>
      <c r="H1031" s="281"/>
      <c r="I1031" s="248" t="str">
        <f>IFERROR(IF(ISBLANK(
VLOOKUP($X1014&amp;"-"&amp;TEXT($A1031,"mmm-aaaa"),Informes!$A:$P,COLUMN(Informes!I$1),FALSE)), "",
VLOOKUP($X1014&amp;"-"&amp;TEXT($A1031,"mmm-aaaa"),Informes!$A:$P,COLUMN(Informes!I$1),FALSE)), "")</f>
        <v/>
      </c>
      <c r="J1031" s="248"/>
      <c r="K1031" s="248"/>
      <c r="L1031" s="173" t="str">
        <f t="shared" si="200"/>
        <v>¨</v>
      </c>
      <c r="M1031" s="248" t="str">
        <f>IFERROR(IF(OR($X1031=$L$7,$X1031=$K$5,$X1031=$O$5,$X1031=$T$5),IF(ISBLANK(
VLOOKUP($X1014&amp;"-"&amp;TEXT($A1031,"mmm-aaaa"),Informes!$A:$P,COLUMN(Informes!J$1),FALSE)), "",
VLOOKUP($X1014&amp;"-"&amp;TEXT($A1031,"mmm-aaaa"),Informes!$A:$P,COLUMN(Informes!J$1),FALSE)), ""), "")</f>
        <v/>
      </c>
      <c r="N1031" s="248"/>
      <c r="O1031" s="248"/>
      <c r="P1031" s="248"/>
      <c r="Q1031" s="248"/>
      <c r="R1031" s="284" t="str">
        <f t="shared" si="197"/>
        <v/>
      </c>
      <c r="S1031" s="284"/>
      <c r="T1031" s="284"/>
      <c r="U1031" s="284"/>
      <c r="V1031" s="285"/>
      <c r="W1031" s="4" t="str">
        <f>IFERROR(VLOOKUP($X1014&amp;"-"&amp;TEXT($A1031,"mmm-aaaa"),Informes!$A:$P,COLUMN(Informes!K$1),FALSE), "")</f>
        <v/>
      </c>
      <c r="X1031" s="34" t="str">
        <f>IFERROR(VLOOKUP($X1014&amp;"-"&amp;TEXT($A1031,"mmm-aaaa"),Informes!$A:$P,COLUMN(Informes!C$1),FALSE), "")</f>
        <v/>
      </c>
    </row>
    <row r="1032" spans="1:24" ht="16.5" customHeight="1" thickBot="1" x14ac:dyDescent="0.25">
      <c r="A1032" s="34">
        <f t="shared" si="201"/>
        <v>45505</v>
      </c>
      <c r="B1032" s="264" t="str">
        <f t="shared" si="198"/>
        <v>Agosto</v>
      </c>
      <c r="C1032" s="265"/>
      <c r="D1032" s="265" t="str">
        <f t="shared" si="199"/>
        <v>Enero</v>
      </c>
      <c r="E1032" s="265"/>
      <c r="F1032" s="280" t="str">
        <f>IFERROR(IF(VLOOKUP($X1014&amp;"-"&amp;TEXT($A1032,"mmm-aaaa"),Informes!$A:$P,COLUMN(Informes!H$1),FALSE),"þ","¨"),"¨")</f>
        <v>¨</v>
      </c>
      <c r="G1032" s="280"/>
      <c r="H1032" s="280"/>
      <c r="I1032" s="269" t="str">
        <f>IFERROR(IF(ISBLANK(
VLOOKUP($X1014&amp;"-"&amp;TEXT($A1032,"mmm-aaaa"),Informes!$A:$P,COLUMN(Informes!I$1),FALSE)), "",
VLOOKUP($X1014&amp;"-"&amp;TEXT($A1032,"mmm-aaaa"),Informes!$A:$P,COLUMN(Informes!I$1),FALSE)), "")</f>
        <v/>
      </c>
      <c r="J1032" s="269"/>
      <c r="K1032" s="269"/>
      <c r="L1032" s="172" t="str">
        <f t="shared" si="200"/>
        <v>¨</v>
      </c>
      <c r="M1032" s="269" t="str">
        <f>IFERROR(IF(OR($X1032=$L$7,$X1032=$K$5,$X1032=$O$5,$X1032=$T$5),IF(ISBLANK(
VLOOKUP($X1014&amp;"-"&amp;TEXT($A1032,"mmm-aaaa"),Informes!$A:$P,COLUMN(Informes!J$1),FALSE)), "",
VLOOKUP($X1014&amp;"-"&amp;TEXT($A1032,"mmm-aaaa"),Informes!$A:$P,COLUMN(Informes!J$1),FALSE)), ""), "")</f>
        <v/>
      </c>
      <c r="N1032" s="269"/>
      <c r="O1032" s="269"/>
      <c r="P1032" s="269"/>
      <c r="Q1032" s="269"/>
      <c r="R1032" s="282" t="str">
        <f t="shared" si="197"/>
        <v/>
      </c>
      <c r="S1032" s="282"/>
      <c r="T1032" s="282"/>
      <c r="U1032" s="282"/>
      <c r="V1032" s="283"/>
      <c r="W1032" s="4" t="str">
        <f>IFERROR(VLOOKUP($X1014&amp;"-"&amp;TEXT($A1032,"mmm-aaaa"),Informes!$A:$P,COLUMN(Informes!K$1),FALSE), "")</f>
        <v/>
      </c>
      <c r="X1032" s="34" t="str">
        <f>IFERROR(VLOOKUP($X1014&amp;"-"&amp;TEXT($A1032,"mmm-aaaa"),Informes!$A:$P,COLUMN(Informes!C$1),FALSE), "")</f>
        <v/>
      </c>
    </row>
    <row r="1033" spans="1:24" ht="16.5" customHeight="1" thickBot="1" x14ac:dyDescent="0.3">
      <c r="D1033" s="124"/>
      <c r="E1033" s="124"/>
      <c r="F1033" s="129"/>
      <c r="G1033" s="124" t="str">
        <f>IF(SUM(F1021:F1032)=0,"",SUM(F1021:F1032))</f>
        <v/>
      </c>
      <c r="H1033" s="124"/>
      <c r="I1033" s="124"/>
      <c r="J1033" s="130"/>
      <c r="K1033" s="124"/>
      <c r="L1033" s="131" t="s">
        <v>107</v>
      </c>
      <c r="M1033" s="272" t="str">
        <f>IF(SUM(M1021:M1032)=0,"",SUM(M1021:M1032))</f>
        <v/>
      </c>
      <c r="N1033" s="273"/>
      <c r="O1033" s="273"/>
      <c r="P1033" s="273"/>
      <c r="Q1033" s="274"/>
      <c r="R1033" s="275"/>
      <c r="S1033" s="276"/>
      <c r="T1033" s="276"/>
      <c r="U1033" s="276"/>
      <c r="V1033" s="277"/>
      <c r="W1033" s="4"/>
      <c r="X1033" s="4"/>
    </row>
    <row r="1034" spans="1:24" ht="16.5" customHeight="1" x14ac:dyDescent="0.2">
      <c r="W1034" s="4"/>
      <c r="X1034" s="4"/>
    </row>
    <row r="1035" spans="1:24" ht="279.75" customHeight="1" x14ac:dyDescent="0.15">
      <c r="B1035" s="11"/>
      <c r="C1035" s="132" t="s">
        <v>136</v>
      </c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</row>
    <row r="1036" spans="1:24" ht="24" customHeight="1" x14ac:dyDescent="0.2">
      <c r="A1036" s="35"/>
      <c r="B1036" s="256" t="s">
        <v>127</v>
      </c>
      <c r="C1036" s="256"/>
      <c r="D1036" s="256"/>
      <c r="E1036" s="256"/>
      <c r="F1036" s="256"/>
      <c r="G1036" s="256"/>
      <c r="H1036" s="256"/>
      <c r="I1036" s="256"/>
      <c r="J1036" s="256"/>
      <c r="K1036" s="256"/>
      <c r="L1036" s="256"/>
      <c r="M1036" s="256"/>
      <c r="N1036" s="256"/>
      <c r="O1036" s="256"/>
      <c r="P1036" s="256"/>
      <c r="Q1036" s="256"/>
      <c r="R1036" s="256"/>
      <c r="S1036" s="256"/>
      <c r="T1036" s="256"/>
      <c r="U1036" s="256"/>
      <c r="V1036" s="256"/>
      <c r="X1036" s="2"/>
    </row>
    <row r="1037" spans="1:24" ht="15" customHeight="1" x14ac:dyDescent="0.2">
      <c r="A1037" s="35"/>
      <c r="B1037" s="120" t="s">
        <v>128</v>
      </c>
      <c r="D1037" s="123" t="e">
        <f>D1014</f>
        <v>#REF!</v>
      </c>
      <c r="F1037" s="123"/>
      <c r="G1037" s="123"/>
      <c r="H1037" s="123"/>
      <c r="I1037" s="123"/>
      <c r="J1037" s="123"/>
      <c r="K1037" s="123"/>
      <c r="L1037" s="123"/>
      <c r="M1037" s="123"/>
      <c r="N1037" s="123"/>
      <c r="O1037" s="123"/>
      <c r="P1037" s="123"/>
      <c r="Q1037" s="123"/>
      <c r="R1037" s="123"/>
      <c r="S1037" s="123"/>
      <c r="T1037" s="123"/>
      <c r="U1037" s="123"/>
      <c r="V1037" s="123"/>
      <c r="W1037" s="15"/>
      <c r="X1037" s="154" t="e">
        <f>X1014</f>
        <v>#REF!</v>
      </c>
    </row>
    <row r="1038" spans="1:24" ht="17.25" x14ac:dyDescent="0.2">
      <c r="B1038" s="120" t="s">
        <v>129</v>
      </c>
      <c r="D1038" s="121"/>
      <c r="E1038" s="121"/>
      <c r="F1038" s="7"/>
      <c r="G1038" s="7"/>
      <c r="H1038" s="257" t="e">
        <f>H1015</f>
        <v>#REF!</v>
      </c>
      <c r="I1038" s="257"/>
      <c r="J1038" s="257"/>
      <c r="K1038" s="257"/>
      <c r="L1038" s="257"/>
      <c r="M1038" s="257"/>
      <c r="N1038" s="257"/>
      <c r="O1038" s="257"/>
      <c r="P1038" s="127" t="e">
        <f>P1015</f>
        <v>#REF!</v>
      </c>
      <c r="Q1038" s="120" t="s">
        <v>75</v>
      </c>
      <c r="S1038" s="12"/>
      <c r="T1038" s="13"/>
      <c r="U1038" s="127" t="e">
        <f>U1015</f>
        <v>#REF!</v>
      </c>
      <c r="V1038" s="120" t="s">
        <v>79</v>
      </c>
      <c r="W1038" s="12"/>
      <c r="X1038" s="6"/>
    </row>
    <row r="1039" spans="1:24" ht="17.25" x14ac:dyDescent="0.2">
      <c r="B1039" s="120" t="s">
        <v>130</v>
      </c>
      <c r="D1039" s="122"/>
      <c r="E1039" s="122"/>
      <c r="F1039" s="7"/>
      <c r="G1039" s="258" t="e">
        <f>G1016</f>
        <v>#REF!</v>
      </c>
      <c r="H1039" s="258"/>
      <c r="I1039" s="258"/>
      <c r="J1039" s="258"/>
      <c r="K1039" s="258"/>
      <c r="L1039" s="258"/>
      <c r="M1039" s="258"/>
      <c r="N1039" s="258"/>
      <c r="O1039" s="258"/>
      <c r="P1039" s="128" t="s">
        <v>137</v>
      </c>
      <c r="Q1039" s="120" t="s">
        <v>131</v>
      </c>
      <c r="S1039" s="12"/>
      <c r="T1039" s="12"/>
      <c r="U1039" s="128" t="s">
        <v>138</v>
      </c>
      <c r="V1039" s="120" t="s">
        <v>61</v>
      </c>
      <c r="W1039" s="12"/>
      <c r="X1039" s="6"/>
    </row>
    <row r="1040" spans="1:24" ht="28.5" customHeight="1" x14ac:dyDescent="0.2">
      <c r="B1040" s="127" t="e">
        <f>B1017</f>
        <v>#REF!</v>
      </c>
      <c r="C1040" s="125" t="s">
        <v>76</v>
      </c>
      <c r="D1040" s="127" t="e">
        <f>D1017</f>
        <v>#REF!</v>
      </c>
      <c r="E1040" s="125" t="s">
        <v>81</v>
      </c>
      <c r="F1040" s="7"/>
      <c r="G1040" s="7"/>
      <c r="H1040" s="5"/>
      <c r="I1040" s="10"/>
      <c r="J1040" s="127" t="e">
        <f>J1017</f>
        <v>#REF!</v>
      </c>
      <c r="K1040" s="125" t="s">
        <v>77</v>
      </c>
      <c r="L1040" s="5"/>
      <c r="M1040" s="5"/>
      <c r="N1040" s="127" t="e">
        <f>N1017</f>
        <v>#REF!</v>
      </c>
      <c r="O1040" s="125" t="s">
        <v>132</v>
      </c>
      <c r="P1040" s="126"/>
      <c r="Q1040" s="126"/>
      <c r="R1040" s="9"/>
      <c r="S1040" s="127" t="e">
        <f>S1017</f>
        <v>#REF!</v>
      </c>
      <c r="T1040" s="259" t="s">
        <v>133</v>
      </c>
      <c r="U1040" s="259"/>
      <c r="V1040" s="259"/>
      <c r="W1040" s="13"/>
      <c r="X1040" s="6"/>
    </row>
    <row r="1041" spans="1:24" ht="4.5" customHeight="1" thickBot="1" x14ac:dyDescent="0.25">
      <c r="B1041" s="8"/>
      <c r="C1041" s="7"/>
      <c r="D1041" s="8"/>
      <c r="E1041" s="7"/>
      <c r="F1041" s="7"/>
      <c r="G1041" s="7"/>
      <c r="H1041" s="5"/>
      <c r="I1041" s="10"/>
      <c r="J1041" s="8"/>
      <c r="K1041" s="5"/>
      <c r="L1041" s="5"/>
      <c r="M1041" s="5"/>
      <c r="N1041" s="7"/>
      <c r="O1041" s="5"/>
      <c r="P1041" s="8"/>
      <c r="Q1041" s="8"/>
      <c r="R1041" s="9"/>
      <c r="S1041" s="9"/>
      <c r="T1041" s="7"/>
      <c r="U1041" s="8"/>
      <c r="V1041" s="9"/>
      <c r="W1041" s="9"/>
      <c r="X1041" s="6"/>
    </row>
    <row r="1042" spans="1:24" ht="27" customHeight="1" x14ac:dyDescent="0.25">
      <c r="B1042" s="260" t="s">
        <v>17</v>
      </c>
      <c r="C1042" s="261"/>
      <c r="D1042" s="261"/>
      <c r="E1042" s="261"/>
      <c r="F1042" s="262" t="s">
        <v>134</v>
      </c>
      <c r="G1042" s="262"/>
      <c r="H1042" s="262"/>
      <c r="I1042" s="262" t="s">
        <v>12</v>
      </c>
      <c r="J1042" s="262"/>
      <c r="K1042" s="262"/>
      <c r="L1042" s="262" t="s">
        <v>105</v>
      </c>
      <c r="M1042" s="236" t="s">
        <v>135</v>
      </c>
      <c r="N1042" s="236"/>
      <c r="O1042" s="236"/>
      <c r="P1042" s="236"/>
      <c r="Q1042" s="236"/>
      <c r="R1042" s="236" t="s">
        <v>101</v>
      </c>
      <c r="S1042" s="236"/>
      <c r="T1042" s="236"/>
      <c r="U1042" s="236"/>
      <c r="V1042" s="237"/>
      <c r="W1042" s="14"/>
      <c r="X1042" s="3"/>
    </row>
    <row r="1043" spans="1:24" ht="27.75" customHeight="1" x14ac:dyDescent="0.2">
      <c r="B1043" s="240">
        <f>EDATE(B1020,12)</f>
        <v>45658</v>
      </c>
      <c r="C1043" s="241"/>
      <c r="D1043" s="241"/>
      <c r="E1043" s="242"/>
      <c r="F1043" s="263"/>
      <c r="G1043" s="263"/>
      <c r="H1043" s="263"/>
      <c r="I1043" s="263"/>
      <c r="J1043" s="263"/>
      <c r="K1043" s="263"/>
      <c r="L1043" s="263"/>
      <c r="M1043" s="238"/>
      <c r="N1043" s="238"/>
      <c r="O1043" s="238"/>
      <c r="P1043" s="238"/>
      <c r="Q1043" s="238"/>
      <c r="R1043" s="238"/>
      <c r="S1043" s="238"/>
      <c r="T1043" s="238"/>
      <c r="U1043" s="238"/>
      <c r="V1043" s="239"/>
      <c r="W1043" s="14"/>
      <c r="X1043" s="3"/>
    </row>
    <row r="1044" spans="1:24" ht="16.5" customHeight="1" x14ac:dyDescent="0.2">
      <c r="A1044" s="34">
        <f>EDATE(B1043,-4)</f>
        <v>45536</v>
      </c>
      <c r="B1044" s="243" t="str">
        <f>PROPER(TEXT(A1044, "mmmm"))</f>
        <v>Septiembre</v>
      </c>
      <c r="C1044" s="244"/>
      <c r="D1044" s="244"/>
      <c r="E1044" s="244"/>
      <c r="F1044" s="281" t="str">
        <f>IFERROR(IF(VLOOKUP($X1014&amp;"-"&amp;TEXT($A1044,"mmm-aaaa"),Informes!$A:$P,COLUMN(Informes!H$1),FALSE),"þ","¨"),"¨")</f>
        <v>¨</v>
      </c>
      <c r="G1044" s="281"/>
      <c r="H1044" s="281"/>
      <c r="I1044" s="248" t="str">
        <f>IFERROR(IF(ISBLANK(
VLOOKUP($X1037&amp;"-"&amp;TEXT($A1044,"mmm-aaaa"),Informes!$A:$P,COLUMN(Informes!I$1),FALSE)), "",
VLOOKUP($X1037&amp;"-"&amp;TEXT($A1044,"mmm-aaaa"),Informes!$A:$P,COLUMN(Informes!I$1),FALSE)), "")</f>
        <v/>
      </c>
      <c r="J1044" s="248"/>
      <c r="K1044" s="248"/>
      <c r="L1044" s="173" t="str">
        <f>IFERROR(IF($X1044=$L$7,"þ","¨"),"¨")</f>
        <v>¨</v>
      </c>
      <c r="M1044" s="248" t="str">
        <f>IFERROR(IF(OR($X1044=$L$7,$X1044=$K$5,$X1044=$O$5,$X1044=$T$5),IF(ISBLANK(
VLOOKUP($X1014&amp;"-"&amp;TEXT($A1044,"mmm-aaaa"),Informes!$A:$P,COLUMN(Informes!J$1),FALSE)), "",
VLOOKUP($X1014&amp;"-"&amp;TEXT($A1044,"mmm-aaaa"),Informes!$A:$P,COLUMN(Informes!J$1),FALSE)), ""), "")</f>
        <v/>
      </c>
      <c r="N1044" s="248"/>
      <c r="O1044" s="248"/>
      <c r="P1044" s="248"/>
      <c r="Q1044" s="248"/>
      <c r="R1044" s="284" t="str">
        <f t="shared" ref="R1044:R1055" si="202">IF(W1044=0, "", W1044)</f>
        <v/>
      </c>
      <c r="S1044" s="284"/>
      <c r="T1044" s="284"/>
      <c r="U1044" s="284"/>
      <c r="V1044" s="285"/>
      <c r="W1044" s="4" t="str">
        <f>IFERROR(VLOOKUP($X1037&amp;"-"&amp;TEXT($A1044,"mmm-aaaa"),Informes!$A:$P,COLUMN(Informes!K$1),FALSE), "")</f>
        <v/>
      </c>
      <c r="X1044" s="34" t="str">
        <f>IFERROR(VLOOKUP($X1014&amp;"-"&amp;TEXT($A1044,"mmm-aaaa"),Informes!$A:$P,COLUMN(Informes!C$1),FALSE), "")</f>
        <v/>
      </c>
    </row>
    <row r="1045" spans="1:24" ht="16.5" customHeight="1" x14ac:dyDescent="0.2">
      <c r="A1045" s="34">
        <f>EDATE(A1044,1)</f>
        <v>45566</v>
      </c>
      <c r="B1045" s="243" t="str">
        <f t="shared" ref="B1045:B1055" si="203">PROPER(TEXT(A1045, "mmmm"))</f>
        <v>Octubre</v>
      </c>
      <c r="C1045" s="244"/>
      <c r="D1045" s="244"/>
      <c r="E1045" s="244"/>
      <c r="F1045" s="281" t="str">
        <f>IFERROR(IF(VLOOKUP($X1014&amp;"-"&amp;TEXT($A1045,"mmm-aaaa"),Informes!$A:$P,COLUMN(Informes!H$1),FALSE),"þ","¨"),"¨")</f>
        <v>¨</v>
      </c>
      <c r="G1045" s="281"/>
      <c r="H1045" s="281"/>
      <c r="I1045" s="248" t="str">
        <f>IFERROR(IF(ISBLANK(
VLOOKUP($X1037&amp;"-"&amp;TEXT($A1045,"mmm-aaaa"),Informes!$A:$P,COLUMN(Informes!I$1),FALSE)), "",
VLOOKUP($X1037&amp;"-"&amp;TEXT($A1045,"mmm-aaaa"),Informes!$A:$P,COLUMN(Informes!I$1),FALSE)), "")</f>
        <v/>
      </c>
      <c r="J1045" s="248"/>
      <c r="K1045" s="248"/>
      <c r="L1045" s="173" t="str">
        <f t="shared" ref="L1045:L1055" si="204">IFERROR(IF($X1045=$L$7,"þ","¨"),"¨")</f>
        <v>¨</v>
      </c>
      <c r="M1045" s="248" t="str">
        <f>IFERROR(IF(OR($X1045=$L$7,$X1045=$K$5,$X1045=$O$5,$X1045=$T$5),IF(ISBLANK(
VLOOKUP($X1014&amp;"-"&amp;TEXT($A1045,"mmm-aaaa"),Informes!$A:$P,COLUMN(Informes!J$1),FALSE)), "",
VLOOKUP($X1014&amp;"-"&amp;TEXT($A1045,"mmm-aaaa"),Informes!$A:$P,COLUMN(Informes!J$1),FALSE)), ""), "")</f>
        <v/>
      </c>
      <c r="N1045" s="248"/>
      <c r="O1045" s="248"/>
      <c r="P1045" s="248"/>
      <c r="Q1045" s="248"/>
      <c r="R1045" s="284" t="str">
        <f t="shared" si="202"/>
        <v/>
      </c>
      <c r="S1045" s="284"/>
      <c r="T1045" s="284"/>
      <c r="U1045" s="284"/>
      <c r="V1045" s="285"/>
      <c r="W1045" s="4" t="str">
        <f>IFERROR(VLOOKUP($X1037&amp;"-"&amp;TEXT($A1045,"mmm-aaaa"),Informes!$A:$P,COLUMN(Informes!K$1),FALSE), "")</f>
        <v/>
      </c>
      <c r="X1045" s="34" t="str">
        <f>IFERROR(VLOOKUP($X1014&amp;"-"&amp;TEXT($A1045,"mmm-aaaa"),Informes!$A:$P,COLUMN(Informes!C$1),FALSE), "")</f>
        <v/>
      </c>
    </row>
    <row r="1046" spans="1:24" ht="16.5" customHeight="1" x14ac:dyDescent="0.2">
      <c r="A1046" s="34">
        <f t="shared" ref="A1046:A1055" si="205">EDATE(A1045,1)</f>
        <v>45597</v>
      </c>
      <c r="B1046" s="243" t="str">
        <f t="shared" si="203"/>
        <v>Noviembre</v>
      </c>
      <c r="C1046" s="244"/>
      <c r="D1046" s="244"/>
      <c r="E1046" s="244"/>
      <c r="F1046" s="281" t="str">
        <f>IFERROR(IF(VLOOKUP($X1014&amp;"-"&amp;TEXT($A1046,"mmm-aaaa"),Informes!$A:$P,COLUMN(Informes!H$1),FALSE),"þ","¨"),"¨")</f>
        <v>¨</v>
      </c>
      <c r="G1046" s="281"/>
      <c r="H1046" s="281"/>
      <c r="I1046" s="248" t="str">
        <f>IFERROR(IF(ISBLANK(
VLOOKUP($X1037&amp;"-"&amp;TEXT($A1046,"mmm-aaaa"),Informes!$A:$P,COLUMN(Informes!I$1),FALSE)), "",
VLOOKUP($X1037&amp;"-"&amp;TEXT($A1046,"mmm-aaaa"),Informes!$A:$P,COLUMN(Informes!I$1),FALSE)), "")</f>
        <v/>
      </c>
      <c r="J1046" s="248"/>
      <c r="K1046" s="248"/>
      <c r="L1046" s="173" t="str">
        <f t="shared" si="204"/>
        <v>¨</v>
      </c>
      <c r="M1046" s="248" t="str">
        <f>IFERROR(IF(OR($X1046=$L$7,$X1046=$K$5,$X1046=$O$5,$X1046=$T$5),IF(ISBLANK(
VLOOKUP($X1014&amp;"-"&amp;TEXT($A1046,"mmm-aaaa"),Informes!$A:$P,COLUMN(Informes!J$1),FALSE)), "",
VLOOKUP($X1014&amp;"-"&amp;TEXT($A1046,"mmm-aaaa"),Informes!$A:$P,COLUMN(Informes!J$1),FALSE)), ""), "")</f>
        <v/>
      </c>
      <c r="N1046" s="248"/>
      <c r="O1046" s="248"/>
      <c r="P1046" s="248"/>
      <c r="Q1046" s="248"/>
      <c r="R1046" s="284" t="str">
        <f t="shared" si="202"/>
        <v/>
      </c>
      <c r="S1046" s="284"/>
      <c r="T1046" s="284"/>
      <c r="U1046" s="284"/>
      <c r="V1046" s="285"/>
      <c r="W1046" s="4" t="str">
        <f>IFERROR(VLOOKUP($X1037&amp;"-"&amp;TEXT($A1046,"mmm-aaaa"),Informes!$A:$P,COLUMN(Informes!K$1),FALSE), "")</f>
        <v/>
      </c>
      <c r="X1046" s="34" t="str">
        <f>IFERROR(VLOOKUP($X1014&amp;"-"&amp;TEXT($A1046,"mmm-aaaa"),Informes!$A:$P,COLUMN(Informes!C$1),FALSE), "")</f>
        <v/>
      </c>
    </row>
    <row r="1047" spans="1:24" ht="16.5" customHeight="1" x14ac:dyDescent="0.2">
      <c r="A1047" s="34">
        <f t="shared" si="205"/>
        <v>45627</v>
      </c>
      <c r="B1047" s="243" t="str">
        <f t="shared" si="203"/>
        <v>Diciembre</v>
      </c>
      <c r="C1047" s="244"/>
      <c r="D1047" s="244"/>
      <c r="E1047" s="244"/>
      <c r="F1047" s="281" t="str">
        <f>IFERROR(IF(VLOOKUP($X1014&amp;"-"&amp;TEXT($A1047,"mmm-aaaa"),Informes!$A:$P,COLUMN(Informes!H$1),FALSE),"þ","¨"),"¨")</f>
        <v>¨</v>
      </c>
      <c r="G1047" s="281"/>
      <c r="H1047" s="281"/>
      <c r="I1047" s="248" t="str">
        <f>IFERROR(IF(ISBLANK(
VLOOKUP($X1037&amp;"-"&amp;TEXT($A1047,"mmm-aaaa"),Informes!$A:$P,COLUMN(Informes!I$1),FALSE)), "",
VLOOKUP($X1037&amp;"-"&amp;TEXT($A1047,"mmm-aaaa"),Informes!$A:$P,COLUMN(Informes!I$1),FALSE)), "")</f>
        <v/>
      </c>
      <c r="J1047" s="248"/>
      <c r="K1047" s="248"/>
      <c r="L1047" s="173" t="str">
        <f t="shared" si="204"/>
        <v>¨</v>
      </c>
      <c r="M1047" s="248" t="str">
        <f>IFERROR(IF(OR($X1047=$L$7,$X1047=$K$5,$X1047=$O$5,$X1047=$T$5),IF(ISBLANK(
VLOOKUP($X1014&amp;"-"&amp;TEXT($A1047,"mmm-aaaa"),Informes!$A:$P,COLUMN(Informes!J$1),FALSE)), "",
VLOOKUP($X1014&amp;"-"&amp;TEXT($A1047,"mmm-aaaa"),Informes!$A:$P,COLUMN(Informes!J$1),FALSE)), ""), "")</f>
        <v/>
      </c>
      <c r="N1047" s="248"/>
      <c r="O1047" s="248"/>
      <c r="P1047" s="248"/>
      <c r="Q1047" s="248"/>
      <c r="R1047" s="284" t="str">
        <f t="shared" si="202"/>
        <v/>
      </c>
      <c r="S1047" s="284"/>
      <c r="T1047" s="284"/>
      <c r="U1047" s="284"/>
      <c r="V1047" s="285"/>
      <c r="W1047" s="4" t="str">
        <f>IFERROR(VLOOKUP($X1037&amp;"-"&amp;TEXT($A1047,"mmm-aaaa"),Informes!$A:$P,COLUMN(Informes!K$1),FALSE), "")</f>
        <v/>
      </c>
      <c r="X1047" s="34" t="str">
        <f>IFERROR(VLOOKUP($X1014&amp;"-"&amp;TEXT($A1047,"mmm-aaaa"),Informes!$A:$P,COLUMN(Informes!C$1),FALSE), "")</f>
        <v/>
      </c>
    </row>
    <row r="1048" spans="1:24" ht="16.5" customHeight="1" x14ac:dyDescent="0.2">
      <c r="A1048" s="34">
        <f t="shared" si="205"/>
        <v>45658</v>
      </c>
      <c r="B1048" s="243" t="str">
        <f t="shared" si="203"/>
        <v>Enero</v>
      </c>
      <c r="C1048" s="244"/>
      <c r="D1048" s="244"/>
      <c r="E1048" s="244"/>
      <c r="F1048" s="281" t="str">
        <f>IFERROR(IF(VLOOKUP($X1014&amp;"-"&amp;TEXT($A1048,"mmm-aaaa"),Informes!$A:$P,COLUMN(Informes!H$1),FALSE),"þ","¨"),"¨")</f>
        <v>¨</v>
      </c>
      <c r="G1048" s="281"/>
      <c r="H1048" s="281"/>
      <c r="I1048" s="248" t="str">
        <f>IFERROR(IF(ISBLANK(
VLOOKUP($X1037&amp;"-"&amp;TEXT($A1048,"mmm-aaaa"),Informes!$A:$P,COLUMN(Informes!I$1),FALSE)), "",
VLOOKUP($X1037&amp;"-"&amp;TEXT($A1048,"mmm-aaaa"),Informes!$A:$P,COLUMN(Informes!I$1),FALSE)), "")</f>
        <v/>
      </c>
      <c r="J1048" s="248"/>
      <c r="K1048" s="248"/>
      <c r="L1048" s="173" t="str">
        <f t="shared" si="204"/>
        <v>¨</v>
      </c>
      <c r="M1048" s="248" t="str">
        <f>IFERROR(IF(OR($X1048=$L$7,$X1048=$K$5,$X1048=$O$5,$X1048=$T$5),IF(ISBLANK(
VLOOKUP($X1014&amp;"-"&amp;TEXT($A1048,"mmm-aaaa"),Informes!$A:$P,COLUMN(Informes!J$1),FALSE)), "",
VLOOKUP($X1014&amp;"-"&amp;TEXT($A1048,"mmm-aaaa"),Informes!$A:$P,COLUMN(Informes!J$1),FALSE)), ""), "")</f>
        <v/>
      </c>
      <c r="N1048" s="248"/>
      <c r="O1048" s="248"/>
      <c r="P1048" s="248"/>
      <c r="Q1048" s="248"/>
      <c r="R1048" s="284" t="str">
        <f t="shared" si="202"/>
        <v/>
      </c>
      <c r="S1048" s="284"/>
      <c r="T1048" s="284"/>
      <c r="U1048" s="284"/>
      <c r="V1048" s="285"/>
      <c r="W1048" s="4" t="str">
        <f>IFERROR(VLOOKUP($X1037&amp;"-"&amp;TEXT($A1048,"mmm-aaaa"),Informes!$A:$P,COLUMN(Informes!K$1),FALSE), "")</f>
        <v/>
      </c>
      <c r="X1048" s="34" t="str">
        <f>IFERROR(VLOOKUP($X1014&amp;"-"&amp;TEXT($A1048,"mmm-aaaa"),Informes!$A:$P,COLUMN(Informes!C$1),FALSE), "")</f>
        <v/>
      </c>
    </row>
    <row r="1049" spans="1:24" ht="16.5" customHeight="1" x14ac:dyDescent="0.2">
      <c r="A1049" s="34">
        <f t="shared" si="205"/>
        <v>45689</v>
      </c>
      <c r="B1049" s="243" t="str">
        <f t="shared" si="203"/>
        <v>Febrero</v>
      </c>
      <c r="C1049" s="244"/>
      <c r="D1049" s="244"/>
      <c r="E1049" s="244"/>
      <c r="F1049" s="281" t="str">
        <f>IFERROR(IF(VLOOKUP($X1014&amp;"-"&amp;TEXT($A1049,"mmm-aaaa"),Informes!$A:$P,COLUMN(Informes!H$1),FALSE),"þ","¨"),"¨")</f>
        <v>¨</v>
      </c>
      <c r="G1049" s="281"/>
      <c r="H1049" s="281"/>
      <c r="I1049" s="248" t="str">
        <f>IFERROR(IF(ISBLANK(
VLOOKUP($X1037&amp;"-"&amp;TEXT($A1049,"mmm-aaaa"),Informes!$A:$P,COLUMN(Informes!I$1),FALSE)), "",
VLOOKUP($X1037&amp;"-"&amp;TEXT($A1049,"mmm-aaaa"),Informes!$A:$P,COLUMN(Informes!I$1),FALSE)), "")</f>
        <v/>
      </c>
      <c r="J1049" s="248"/>
      <c r="K1049" s="248"/>
      <c r="L1049" s="173" t="str">
        <f t="shared" si="204"/>
        <v>¨</v>
      </c>
      <c r="M1049" s="248" t="str">
        <f>IFERROR(IF(OR($X1049=$L$7,$X1049=$K$5,$X1049=$O$5,$X1049=$T$5),IF(ISBLANK(
VLOOKUP($X1014&amp;"-"&amp;TEXT($A1049,"mmm-aaaa"),Informes!$A:$P,COLUMN(Informes!J$1),FALSE)), "",
VLOOKUP($X1014&amp;"-"&amp;TEXT($A1049,"mmm-aaaa"),Informes!$A:$P,COLUMN(Informes!J$1),FALSE)), ""), "")</f>
        <v/>
      </c>
      <c r="N1049" s="248"/>
      <c r="O1049" s="248"/>
      <c r="P1049" s="248"/>
      <c r="Q1049" s="248"/>
      <c r="R1049" s="284" t="str">
        <f t="shared" si="202"/>
        <v/>
      </c>
      <c r="S1049" s="284"/>
      <c r="T1049" s="284"/>
      <c r="U1049" s="284"/>
      <c r="V1049" s="285"/>
      <c r="W1049" s="4" t="str">
        <f>IFERROR(VLOOKUP($X1037&amp;"-"&amp;TEXT($A1049,"mmm-aaaa"),Informes!$A:$P,COLUMN(Informes!K$1),FALSE), "")</f>
        <v/>
      </c>
      <c r="X1049" s="34" t="str">
        <f>IFERROR(VLOOKUP($X1014&amp;"-"&amp;TEXT($A1049,"mmm-aaaa"),Informes!$A:$P,COLUMN(Informes!C$1),FALSE), "")</f>
        <v/>
      </c>
    </row>
    <row r="1050" spans="1:24" ht="16.5" customHeight="1" x14ac:dyDescent="0.2">
      <c r="A1050" s="34">
        <f t="shared" si="205"/>
        <v>45717</v>
      </c>
      <c r="B1050" s="243" t="str">
        <f t="shared" si="203"/>
        <v>Marzo</v>
      </c>
      <c r="C1050" s="244"/>
      <c r="D1050" s="244"/>
      <c r="E1050" s="244"/>
      <c r="F1050" s="281" t="str">
        <f>IFERROR(IF(VLOOKUP($X1014&amp;"-"&amp;TEXT($A1050,"mmm-aaaa"),Informes!$A:$P,COLUMN(Informes!H$1),FALSE),"þ","¨"),"¨")</f>
        <v>¨</v>
      </c>
      <c r="G1050" s="281"/>
      <c r="H1050" s="281"/>
      <c r="I1050" s="248" t="str">
        <f>IFERROR(IF(ISBLANK(
VLOOKUP($X1037&amp;"-"&amp;TEXT($A1050,"mmm-aaaa"),Informes!$A:$P,COLUMN(Informes!I$1),FALSE)), "",
VLOOKUP($X1037&amp;"-"&amp;TEXT($A1050,"mmm-aaaa"),Informes!$A:$P,COLUMN(Informes!I$1),FALSE)), "")</f>
        <v/>
      </c>
      <c r="J1050" s="248"/>
      <c r="K1050" s="248"/>
      <c r="L1050" s="173" t="str">
        <f t="shared" si="204"/>
        <v>¨</v>
      </c>
      <c r="M1050" s="248" t="str">
        <f>IFERROR(IF(OR($X1050=$L$7,$X1050=$K$5,$X1050=$O$5,$X1050=$T$5),IF(ISBLANK(
VLOOKUP($X1014&amp;"-"&amp;TEXT($A1050,"mmm-aaaa"),Informes!$A:$P,COLUMN(Informes!J$1),FALSE)), "",
VLOOKUP($X1014&amp;"-"&amp;TEXT($A1050,"mmm-aaaa"),Informes!$A:$P,COLUMN(Informes!J$1),FALSE)), ""), "")</f>
        <v/>
      </c>
      <c r="N1050" s="248"/>
      <c r="O1050" s="248"/>
      <c r="P1050" s="248"/>
      <c r="Q1050" s="248"/>
      <c r="R1050" s="284" t="str">
        <f t="shared" si="202"/>
        <v/>
      </c>
      <c r="S1050" s="284"/>
      <c r="T1050" s="284"/>
      <c r="U1050" s="284"/>
      <c r="V1050" s="285"/>
      <c r="W1050" s="4" t="str">
        <f>IFERROR(VLOOKUP($X1037&amp;"-"&amp;TEXT($A1050,"mmm-aaaa"),Informes!$A:$P,COLUMN(Informes!K$1),FALSE), "")</f>
        <v/>
      </c>
      <c r="X1050" s="34" t="str">
        <f>IFERROR(VLOOKUP($X1014&amp;"-"&amp;TEXT($A1050,"mmm-aaaa"),Informes!$A:$P,COLUMN(Informes!C$1),FALSE), "")</f>
        <v/>
      </c>
    </row>
    <row r="1051" spans="1:24" ht="16.5" customHeight="1" x14ac:dyDescent="0.2">
      <c r="A1051" s="34">
        <f t="shared" si="205"/>
        <v>45748</v>
      </c>
      <c r="B1051" s="243" t="str">
        <f t="shared" si="203"/>
        <v>Abril</v>
      </c>
      <c r="C1051" s="244"/>
      <c r="D1051" s="244"/>
      <c r="E1051" s="244"/>
      <c r="F1051" s="281" t="str">
        <f>IFERROR(IF(VLOOKUP($X1014&amp;"-"&amp;TEXT($A1051,"mmm-aaaa"),Informes!$A:$P,COLUMN(Informes!H$1),FALSE),"þ","¨"),"¨")</f>
        <v>¨</v>
      </c>
      <c r="G1051" s="281"/>
      <c r="H1051" s="281"/>
      <c r="I1051" s="248" t="str">
        <f>IFERROR(IF(ISBLANK(
VLOOKUP($X1037&amp;"-"&amp;TEXT($A1051,"mmm-aaaa"),Informes!$A:$P,COLUMN(Informes!I$1),FALSE)), "",
VLOOKUP($X1037&amp;"-"&amp;TEXT($A1051,"mmm-aaaa"),Informes!$A:$P,COLUMN(Informes!I$1),FALSE)), "")</f>
        <v/>
      </c>
      <c r="J1051" s="248"/>
      <c r="K1051" s="248"/>
      <c r="L1051" s="173" t="str">
        <f t="shared" si="204"/>
        <v>¨</v>
      </c>
      <c r="M1051" s="248" t="str">
        <f>IFERROR(IF(OR($X1051=$L$7,$X1051=$K$5,$X1051=$O$5,$X1051=$T$5),IF(ISBLANK(
VLOOKUP($X1014&amp;"-"&amp;TEXT($A1051,"mmm-aaaa"),Informes!$A:$P,COLUMN(Informes!J$1),FALSE)), "",
VLOOKUP($X1014&amp;"-"&amp;TEXT($A1051,"mmm-aaaa"),Informes!$A:$P,COLUMN(Informes!J$1),FALSE)), ""), "")</f>
        <v/>
      </c>
      <c r="N1051" s="248"/>
      <c r="O1051" s="248"/>
      <c r="P1051" s="248"/>
      <c r="Q1051" s="248"/>
      <c r="R1051" s="284" t="str">
        <f t="shared" si="202"/>
        <v/>
      </c>
      <c r="S1051" s="284"/>
      <c r="T1051" s="284"/>
      <c r="U1051" s="284"/>
      <c r="V1051" s="285"/>
      <c r="W1051" s="4" t="str">
        <f>IFERROR(VLOOKUP($X1037&amp;"-"&amp;TEXT($A1051,"mmm-aaaa"),Informes!$A:$P,COLUMN(Informes!K$1),FALSE), "")</f>
        <v/>
      </c>
      <c r="X1051" s="34" t="str">
        <f>IFERROR(VLOOKUP($X1014&amp;"-"&amp;TEXT($A1051,"mmm-aaaa"),Informes!$A:$P,COLUMN(Informes!C$1),FALSE), "")</f>
        <v/>
      </c>
    </row>
    <row r="1052" spans="1:24" ht="16.5" customHeight="1" x14ac:dyDescent="0.2">
      <c r="A1052" s="34">
        <f t="shared" si="205"/>
        <v>45778</v>
      </c>
      <c r="B1052" s="243" t="str">
        <f t="shared" si="203"/>
        <v>Mayo</v>
      </c>
      <c r="C1052" s="244"/>
      <c r="D1052" s="244"/>
      <c r="E1052" s="244"/>
      <c r="F1052" s="281" t="str">
        <f>IFERROR(IF(VLOOKUP($X1014&amp;"-"&amp;TEXT($A1052,"mmm-aaaa"),Informes!$A:$P,COLUMN(Informes!H$1),FALSE),"þ","¨"),"¨")</f>
        <v>¨</v>
      </c>
      <c r="G1052" s="281"/>
      <c r="H1052" s="281"/>
      <c r="I1052" s="248" t="str">
        <f>IFERROR(IF(ISBLANK(
VLOOKUP($X1037&amp;"-"&amp;TEXT($A1052,"mmm-aaaa"),Informes!$A:$P,COLUMN(Informes!I$1),FALSE)), "",
VLOOKUP($X1037&amp;"-"&amp;TEXT($A1052,"mmm-aaaa"),Informes!$A:$P,COLUMN(Informes!I$1),FALSE)), "")</f>
        <v/>
      </c>
      <c r="J1052" s="248"/>
      <c r="K1052" s="248"/>
      <c r="L1052" s="173" t="str">
        <f t="shared" si="204"/>
        <v>¨</v>
      </c>
      <c r="M1052" s="248" t="str">
        <f>IFERROR(IF(OR($X1052=$L$7,$X1052=$K$5,$X1052=$O$5,$X1052=$T$5),IF(ISBLANK(
VLOOKUP($X1014&amp;"-"&amp;TEXT($A1052,"mmm-aaaa"),Informes!$A:$P,COLUMN(Informes!J$1),FALSE)), "",
VLOOKUP($X1014&amp;"-"&amp;TEXT($A1052,"mmm-aaaa"),Informes!$A:$P,COLUMN(Informes!J$1),FALSE)), ""), "")</f>
        <v/>
      </c>
      <c r="N1052" s="248"/>
      <c r="O1052" s="248"/>
      <c r="P1052" s="248"/>
      <c r="Q1052" s="248"/>
      <c r="R1052" s="284" t="str">
        <f t="shared" si="202"/>
        <v/>
      </c>
      <c r="S1052" s="284"/>
      <c r="T1052" s="284"/>
      <c r="U1052" s="284"/>
      <c r="V1052" s="285"/>
      <c r="W1052" s="4" t="str">
        <f>IFERROR(VLOOKUP($X1037&amp;"-"&amp;TEXT($A1052,"mmm-aaaa"),Informes!$A:$P,COLUMN(Informes!K$1),FALSE), "")</f>
        <v/>
      </c>
      <c r="X1052" s="34" t="str">
        <f>IFERROR(VLOOKUP($X1014&amp;"-"&amp;TEXT($A1052,"mmm-aaaa"),Informes!$A:$P,COLUMN(Informes!C$1),FALSE), "")</f>
        <v/>
      </c>
    </row>
    <row r="1053" spans="1:24" ht="16.5" customHeight="1" x14ac:dyDescent="0.2">
      <c r="A1053" s="34">
        <f t="shared" si="205"/>
        <v>45809</v>
      </c>
      <c r="B1053" s="243" t="str">
        <f t="shared" si="203"/>
        <v>Junio</v>
      </c>
      <c r="C1053" s="244"/>
      <c r="D1053" s="244"/>
      <c r="E1053" s="244"/>
      <c r="F1053" s="281" t="str">
        <f>IFERROR(IF(VLOOKUP($X1014&amp;"-"&amp;TEXT($A1053,"mmm-aaaa"),Informes!$A:$P,COLUMN(Informes!H$1),FALSE),"þ","¨"),"¨")</f>
        <v>¨</v>
      </c>
      <c r="G1053" s="281"/>
      <c r="H1053" s="281"/>
      <c r="I1053" s="248" t="str">
        <f>IFERROR(IF(ISBLANK(
VLOOKUP($X1037&amp;"-"&amp;TEXT($A1053,"mmm-aaaa"),Informes!$A:$P,COLUMN(Informes!I$1),FALSE)), "",
VLOOKUP($X1037&amp;"-"&amp;TEXT($A1053,"mmm-aaaa"),Informes!$A:$P,COLUMN(Informes!I$1),FALSE)), "")</f>
        <v/>
      </c>
      <c r="J1053" s="248"/>
      <c r="K1053" s="248"/>
      <c r="L1053" s="173" t="str">
        <f t="shared" si="204"/>
        <v>¨</v>
      </c>
      <c r="M1053" s="248" t="str">
        <f>IFERROR(IF(OR($X1053=$L$7,$X1053=$K$5,$X1053=$O$5,$X1053=$T$5),IF(ISBLANK(
VLOOKUP($X1014&amp;"-"&amp;TEXT($A1053,"mmm-aaaa"),Informes!$A:$P,COLUMN(Informes!J$1),FALSE)), "",
VLOOKUP($X1014&amp;"-"&amp;TEXT($A1053,"mmm-aaaa"),Informes!$A:$P,COLUMN(Informes!J$1),FALSE)), ""), "")</f>
        <v/>
      </c>
      <c r="N1053" s="248"/>
      <c r="O1053" s="248"/>
      <c r="P1053" s="248"/>
      <c r="Q1053" s="248"/>
      <c r="R1053" s="284" t="str">
        <f t="shared" si="202"/>
        <v/>
      </c>
      <c r="S1053" s="284"/>
      <c r="T1053" s="284"/>
      <c r="U1053" s="284"/>
      <c r="V1053" s="285"/>
      <c r="W1053" s="4" t="str">
        <f>IFERROR(VLOOKUP($X1037&amp;"-"&amp;TEXT($A1053,"mmm-aaaa"),Informes!$A:$P,COLUMN(Informes!K$1),FALSE), "")</f>
        <v/>
      </c>
      <c r="X1053" s="34" t="str">
        <f>IFERROR(VLOOKUP($X1014&amp;"-"&amp;TEXT($A1053,"mmm-aaaa"),Informes!$A:$P,COLUMN(Informes!C$1),FALSE), "")</f>
        <v/>
      </c>
    </row>
    <row r="1054" spans="1:24" ht="16.5" customHeight="1" x14ac:dyDescent="0.2">
      <c r="A1054" s="34">
        <f t="shared" si="205"/>
        <v>45839</v>
      </c>
      <c r="B1054" s="243" t="str">
        <f t="shared" si="203"/>
        <v>Julio</v>
      </c>
      <c r="C1054" s="244"/>
      <c r="D1054" s="244"/>
      <c r="E1054" s="244"/>
      <c r="F1054" s="281" t="str">
        <f>IFERROR(IF(VLOOKUP($X1014&amp;"-"&amp;TEXT($A1054,"mmm-aaaa"),Informes!$A:$P,COLUMN(Informes!H$1),FALSE),"þ","¨"),"¨")</f>
        <v>¨</v>
      </c>
      <c r="G1054" s="281"/>
      <c r="H1054" s="281"/>
      <c r="I1054" s="248" t="str">
        <f>IFERROR(IF(ISBLANK(
VLOOKUP($X1037&amp;"-"&amp;TEXT($A1054,"mmm-aaaa"),Informes!$A:$P,COLUMN(Informes!I$1),FALSE)), "",
VLOOKUP($X1037&amp;"-"&amp;TEXT($A1054,"mmm-aaaa"),Informes!$A:$P,COLUMN(Informes!I$1),FALSE)), "")</f>
        <v/>
      </c>
      <c r="J1054" s="248"/>
      <c r="K1054" s="248"/>
      <c r="L1054" s="173" t="str">
        <f t="shared" si="204"/>
        <v>¨</v>
      </c>
      <c r="M1054" s="248" t="str">
        <f>IFERROR(IF(OR($X1054=$L$7,$X1054=$K$5,$X1054=$O$5,$X1054=$T$5),IF(ISBLANK(
VLOOKUP($X1014&amp;"-"&amp;TEXT($A1054,"mmm-aaaa"),Informes!$A:$P,COLUMN(Informes!J$1),FALSE)), "",
VLOOKUP($X1014&amp;"-"&amp;TEXT($A1054,"mmm-aaaa"),Informes!$A:$P,COLUMN(Informes!J$1),FALSE)), ""), "")</f>
        <v/>
      </c>
      <c r="N1054" s="248"/>
      <c r="O1054" s="248"/>
      <c r="P1054" s="248"/>
      <c r="Q1054" s="248"/>
      <c r="R1054" s="284" t="str">
        <f t="shared" si="202"/>
        <v/>
      </c>
      <c r="S1054" s="284"/>
      <c r="T1054" s="284"/>
      <c r="U1054" s="284"/>
      <c r="V1054" s="285"/>
      <c r="W1054" s="4" t="str">
        <f>IFERROR(VLOOKUP($X1037&amp;"-"&amp;TEXT($A1054,"mmm-aaaa"),Informes!$A:$P,COLUMN(Informes!K$1),FALSE), "")</f>
        <v/>
      </c>
      <c r="X1054" s="34" t="str">
        <f>IFERROR(VLOOKUP($X1014&amp;"-"&amp;TEXT($A1054,"mmm-aaaa"),Informes!$A:$P,COLUMN(Informes!C$1),FALSE), "")</f>
        <v/>
      </c>
    </row>
    <row r="1055" spans="1:24" ht="16.5" customHeight="1" thickBot="1" x14ac:dyDescent="0.25">
      <c r="A1055" s="34">
        <f t="shared" si="205"/>
        <v>45870</v>
      </c>
      <c r="B1055" s="264" t="str">
        <f t="shared" si="203"/>
        <v>Agosto</v>
      </c>
      <c r="C1055" s="265"/>
      <c r="D1055" s="265"/>
      <c r="E1055" s="265"/>
      <c r="F1055" s="280" t="str">
        <f>IFERROR(IF(VLOOKUP($X1014&amp;"-"&amp;TEXT($A1055,"mmm-aaaa"),Informes!$A:$P,COLUMN(Informes!H$1),FALSE),"þ","¨"),"¨")</f>
        <v>¨</v>
      </c>
      <c r="G1055" s="280"/>
      <c r="H1055" s="280"/>
      <c r="I1055" s="269" t="str">
        <f>IFERROR(IF(ISBLANK(
VLOOKUP($X1037&amp;"-"&amp;TEXT($A1055,"mmm-aaaa"),Informes!$A:$P,COLUMN(Informes!I$1),FALSE)), "",
VLOOKUP($X1037&amp;"-"&amp;TEXT($A1055,"mmm-aaaa"),Informes!$A:$P,COLUMN(Informes!I$1),FALSE)), "")</f>
        <v/>
      </c>
      <c r="J1055" s="269"/>
      <c r="K1055" s="269"/>
      <c r="L1055" s="172" t="str">
        <f t="shared" si="204"/>
        <v>¨</v>
      </c>
      <c r="M1055" s="269" t="str">
        <f>IFERROR(IF(OR($X1055=$L$7,$X1055=$K$5,$X1055=$O$5,$X1055=$T$5),IF(ISBLANK(
VLOOKUP($X1014&amp;"-"&amp;TEXT($A1055,"mmm-aaaa"),Informes!$A:$P,COLUMN(Informes!J$1),FALSE)), "",
VLOOKUP($X1014&amp;"-"&amp;TEXT($A1055,"mmm-aaaa"),Informes!$A:$P,COLUMN(Informes!J$1),FALSE)), ""), "")</f>
        <v/>
      </c>
      <c r="N1055" s="269"/>
      <c r="O1055" s="269"/>
      <c r="P1055" s="269"/>
      <c r="Q1055" s="269"/>
      <c r="R1055" s="282" t="str">
        <f t="shared" si="202"/>
        <v/>
      </c>
      <c r="S1055" s="282"/>
      <c r="T1055" s="282"/>
      <c r="U1055" s="282"/>
      <c r="V1055" s="283"/>
      <c r="W1055" s="4" t="str">
        <f>IFERROR(VLOOKUP($X1037&amp;"-"&amp;TEXT($A1055,"mmm-aaaa"),Informes!$A:$P,COLUMN(Informes!K$1),FALSE), "")</f>
        <v/>
      </c>
      <c r="X1055" s="34" t="str">
        <f>IFERROR(VLOOKUP($X1014&amp;"-"&amp;TEXT($A1055,"mmm-aaaa"),Informes!$A:$P,COLUMN(Informes!C$1),FALSE), "")</f>
        <v/>
      </c>
    </row>
    <row r="1056" spans="1:24" ht="16.5" customHeight="1" thickBot="1" x14ac:dyDescent="0.3">
      <c r="D1056" s="124"/>
      <c r="E1056" s="124"/>
      <c r="F1056" s="129"/>
      <c r="G1056" s="124" t="str">
        <f>IF(SUM(F1044:F1055)=0,"",SUM(F1044:F1055))</f>
        <v/>
      </c>
      <c r="H1056" s="124"/>
      <c r="I1056" s="124"/>
      <c r="J1056" s="130"/>
      <c r="K1056" s="124"/>
      <c r="L1056" s="131" t="s">
        <v>107</v>
      </c>
      <c r="M1056" s="272" t="str">
        <f>IF(SUM(M1044:M1055)=0,"",SUM(M1044:M1055))</f>
        <v/>
      </c>
      <c r="N1056" s="273"/>
      <c r="O1056" s="273"/>
      <c r="P1056" s="273"/>
      <c r="Q1056" s="274"/>
      <c r="R1056" s="275"/>
      <c r="S1056" s="276"/>
      <c r="T1056" s="276"/>
      <c r="U1056" s="276"/>
      <c r="V1056" s="277"/>
      <c r="W1056" s="4"/>
      <c r="X1056" s="4"/>
    </row>
    <row r="1057" spans="1:24" ht="16.5" customHeight="1" x14ac:dyDescent="0.2">
      <c r="W1057" s="4"/>
      <c r="X1057" s="4"/>
    </row>
    <row r="1058" spans="1:24" ht="279.75" customHeight="1" x14ac:dyDescent="0.15">
      <c r="B1058" s="11"/>
      <c r="C1058" s="132" t="s">
        <v>136</v>
      </c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</row>
    <row r="1059" spans="1:24" ht="24" customHeight="1" x14ac:dyDescent="0.2">
      <c r="A1059" s="35">
        <f>A1013+1</f>
        <v>24</v>
      </c>
      <c r="B1059" s="256" t="s">
        <v>127</v>
      </c>
      <c r="C1059" s="256"/>
      <c r="D1059" s="256"/>
      <c r="E1059" s="256"/>
      <c r="F1059" s="256"/>
      <c r="G1059" s="256"/>
      <c r="H1059" s="256"/>
      <c r="I1059" s="256"/>
      <c r="J1059" s="256"/>
      <c r="K1059" s="256"/>
      <c r="L1059" s="256"/>
      <c r="M1059" s="256"/>
      <c r="N1059" s="256"/>
      <c r="O1059" s="256"/>
      <c r="P1059" s="256"/>
      <c r="Q1059" s="256"/>
      <c r="R1059" s="256"/>
      <c r="S1059" s="256"/>
      <c r="T1059" s="256"/>
      <c r="U1059" s="256"/>
      <c r="V1059" s="256"/>
      <c r="X1059" s="2"/>
    </row>
    <row r="1060" spans="1:24" ht="17.25" customHeight="1" x14ac:dyDescent="0.2">
      <c r="A1060" s="35"/>
      <c r="B1060" s="120" t="s">
        <v>128</v>
      </c>
      <c r="D1060" s="123" t="e">
        <f>IF(A1059=0,0,INDEX(TblPublicadores[Nombre completo],A1059))</f>
        <v>#REF!</v>
      </c>
      <c r="F1060" s="123"/>
      <c r="G1060" s="123"/>
      <c r="H1060" s="123"/>
      <c r="I1060" s="123"/>
      <c r="J1060" s="123"/>
      <c r="K1060" s="123"/>
      <c r="L1060" s="123"/>
      <c r="M1060" s="123"/>
      <c r="N1060" s="123"/>
      <c r="O1060" s="123"/>
      <c r="P1060" s="123"/>
      <c r="Q1060" s="123"/>
      <c r="R1060" s="123"/>
      <c r="S1060" s="123"/>
      <c r="T1060" s="123"/>
      <c r="U1060" s="123"/>
      <c r="V1060" s="123"/>
      <c r="W1060" s="15"/>
      <c r="X1060" s="154" t="e">
        <f>IF(A1059=0,0,INDEX(TblPublicadores[Nombre],A1059))</f>
        <v>#REF!</v>
      </c>
    </row>
    <row r="1061" spans="1:24" ht="17.25" customHeight="1" x14ac:dyDescent="0.2">
      <c r="B1061" s="120" t="s">
        <v>129</v>
      </c>
      <c r="D1061" s="121"/>
      <c r="E1061" s="121"/>
      <c r="F1061" s="7"/>
      <c r="G1061" s="7"/>
      <c r="H1061" s="257" t="e">
        <f>IF(A1059=0,"",INDEX(TblPublicadores[Fecha de nacimiento],A1059))</f>
        <v>#REF!</v>
      </c>
      <c r="I1061" s="257"/>
      <c r="J1061" s="257"/>
      <c r="K1061" s="257"/>
      <c r="L1061" s="257"/>
      <c r="M1061" s="257"/>
      <c r="N1061" s="257"/>
      <c r="O1061" s="257"/>
      <c r="P1061" s="128" t="e">
        <f>IF(INDEX(TblPublicadores[Sexo],A1059)=Q1061,"þ","¨")</f>
        <v>#REF!</v>
      </c>
      <c r="Q1061" s="120" t="s">
        <v>75</v>
      </c>
      <c r="S1061" s="12"/>
      <c r="T1061" s="13"/>
      <c r="U1061" s="128" t="e">
        <f>IF(INDEX(TblPublicadores[Sexo],A1059)=V1061,"þ","¨")</f>
        <v>#REF!</v>
      </c>
      <c r="V1061" s="120" t="s">
        <v>79</v>
      </c>
      <c r="W1061" s="12"/>
      <c r="X1061" s="6"/>
    </row>
    <row r="1062" spans="1:24" ht="17.25" customHeight="1" x14ac:dyDescent="0.2">
      <c r="B1062" s="120" t="s">
        <v>130</v>
      </c>
      <c r="D1062" s="122"/>
      <c r="E1062" s="122"/>
      <c r="F1062" s="7"/>
      <c r="G1062" s="258" t="e">
        <f>IF(A1059=0,"",IF(INDEX(TblPublicadores[Fecha de bautismo],A1059)="", "",INDEX(TblPublicadores[Fecha de bautismo],A1059)))</f>
        <v>#REF!</v>
      </c>
      <c r="H1062" s="258"/>
      <c r="I1062" s="258"/>
      <c r="J1062" s="258"/>
      <c r="K1062" s="258"/>
      <c r="L1062" s="258"/>
      <c r="M1062" s="258"/>
      <c r="N1062" s="258"/>
      <c r="O1062" s="258"/>
      <c r="P1062" s="128" t="s">
        <v>137</v>
      </c>
      <c r="Q1062" s="120" t="s">
        <v>131</v>
      </c>
      <c r="S1062" s="12"/>
      <c r="T1062" s="12"/>
      <c r="U1062" s="128" t="s">
        <v>138</v>
      </c>
      <c r="V1062" s="120" t="s">
        <v>61</v>
      </c>
      <c r="W1062" s="12"/>
      <c r="X1062" s="6"/>
    </row>
    <row r="1063" spans="1:24" ht="28.5" customHeight="1" x14ac:dyDescent="0.2">
      <c r="B1063" s="127" t="e">
        <f>IF(INDEX(TblPublicadores[Privilegio],A1059)=C1063,"þ","¨")</f>
        <v>#REF!</v>
      </c>
      <c r="C1063" s="125" t="s">
        <v>76</v>
      </c>
      <c r="D1063" s="127" t="e">
        <f>IF(INDEX(TblPublicadores[Privilegio],A1059)=E1063,"þ","¨")</f>
        <v>#REF!</v>
      </c>
      <c r="E1063" s="125" t="s">
        <v>81</v>
      </c>
      <c r="F1063" s="7"/>
      <c r="G1063" s="7"/>
      <c r="H1063" s="5"/>
      <c r="I1063" s="10"/>
      <c r="J1063" s="127" t="e">
        <f>IF(INDEX(TblPublicadores[Tipo Publicador],A1059)=K1063,"þ","¨")</f>
        <v>#REF!</v>
      </c>
      <c r="K1063" s="125" t="s">
        <v>77</v>
      </c>
      <c r="L1063" s="5"/>
      <c r="M1063" s="5"/>
      <c r="N1063" s="127" t="e">
        <f>IF(INDEX(TblPublicadores[Tipo Publicador],A1059)=O1063,"þ","¨")</f>
        <v>#REF!</v>
      </c>
      <c r="O1063" s="125" t="s">
        <v>132</v>
      </c>
      <c r="P1063" s="126"/>
      <c r="Q1063" s="126"/>
      <c r="R1063" s="9"/>
      <c r="S1063" s="127" t="e">
        <f>IF(INDEX(TblPublicadores[Tipo Publicador],A1059)=T1063,"þ","¨")</f>
        <v>#REF!</v>
      </c>
      <c r="T1063" s="259" t="s">
        <v>133</v>
      </c>
      <c r="U1063" s="259"/>
      <c r="V1063" s="259"/>
      <c r="W1063" s="13"/>
      <c r="X1063" s="6"/>
    </row>
    <row r="1064" spans="1:24" ht="4.5" customHeight="1" thickBot="1" x14ac:dyDescent="0.25">
      <c r="B1064" s="8"/>
      <c r="C1064" s="7"/>
      <c r="D1064" s="8"/>
      <c r="E1064" s="7"/>
      <c r="F1064" s="7"/>
      <c r="G1064" s="7"/>
      <c r="H1064" s="5"/>
      <c r="I1064" s="10"/>
      <c r="J1064" s="8"/>
      <c r="K1064" s="5"/>
      <c r="L1064" s="5"/>
      <c r="M1064" s="5"/>
      <c r="N1064" s="7"/>
      <c r="O1064" s="5"/>
      <c r="P1064" s="8"/>
      <c r="Q1064" s="8"/>
      <c r="R1064" s="9"/>
      <c r="S1064" s="9"/>
      <c r="T1064" s="7"/>
      <c r="U1064" s="8"/>
      <c r="V1064" s="9"/>
      <c r="W1064" s="9"/>
      <c r="X1064" s="6"/>
    </row>
    <row r="1065" spans="1:24" ht="26.25" customHeight="1" x14ac:dyDescent="0.25">
      <c r="B1065" s="260" t="s">
        <v>17</v>
      </c>
      <c r="C1065" s="261"/>
      <c r="D1065" s="261"/>
      <c r="E1065" s="261"/>
      <c r="F1065" s="262" t="s">
        <v>134</v>
      </c>
      <c r="G1065" s="262"/>
      <c r="H1065" s="262"/>
      <c r="I1065" s="262" t="s">
        <v>12</v>
      </c>
      <c r="J1065" s="262"/>
      <c r="K1065" s="262"/>
      <c r="L1065" s="262" t="s">
        <v>105</v>
      </c>
      <c r="M1065" s="236" t="s">
        <v>135</v>
      </c>
      <c r="N1065" s="236"/>
      <c r="O1065" s="236"/>
      <c r="P1065" s="236"/>
      <c r="Q1065" s="236"/>
      <c r="R1065" s="236" t="s">
        <v>101</v>
      </c>
      <c r="S1065" s="236"/>
      <c r="T1065" s="236"/>
      <c r="U1065" s="236"/>
      <c r="V1065" s="237"/>
      <c r="W1065" s="14"/>
      <c r="X1065" s="3"/>
    </row>
    <row r="1066" spans="1:24" ht="27.75" customHeight="1" x14ac:dyDescent="0.2">
      <c r="B1066" s="240">
        <v>45292</v>
      </c>
      <c r="C1066" s="241"/>
      <c r="D1066" s="241"/>
      <c r="E1066" s="242"/>
      <c r="F1066" s="263"/>
      <c r="G1066" s="263"/>
      <c r="H1066" s="263"/>
      <c r="I1066" s="263"/>
      <c r="J1066" s="263"/>
      <c r="K1066" s="263"/>
      <c r="L1066" s="263"/>
      <c r="M1066" s="238"/>
      <c r="N1066" s="238"/>
      <c r="O1066" s="238"/>
      <c r="P1066" s="238"/>
      <c r="Q1066" s="238"/>
      <c r="R1066" s="238"/>
      <c r="S1066" s="238"/>
      <c r="T1066" s="238"/>
      <c r="U1066" s="238"/>
      <c r="V1066" s="239"/>
      <c r="W1066" s="14"/>
      <c r="X1066" s="3"/>
    </row>
    <row r="1067" spans="1:24" ht="16.5" customHeight="1" x14ac:dyDescent="0.2">
      <c r="A1067" s="34">
        <f>EDATE(B1066,-4)</f>
        <v>45170</v>
      </c>
      <c r="B1067" s="243" t="str">
        <f>PROPER(TEXT(A1067, "mmmm"))</f>
        <v>Septiembre</v>
      </c>
      <c r="C1067" s="244"/>
      <c r="D1067" s="244" t="str">
        <f>PROPER(TEXT(C1067, "mmmm"))</f>
        <v>Enero</v>
      </c>
      <c r="E1067" s="244"/>
      <c r="F1067" s="281" t="str">
        <f>IFERROR(IF(VLOOKUP($X1060&amp;"-"&amp;TEXT($A1067,"mmm-aaaa"),Informes!$A:$P,COLUMN(Informes!H$1),FALSE),"þ","¨"),"¨")</f>
        <v>¨</v>
      </c>
      <c r="G1067" s="281"/>
      <c r="H1067" s="281"/>
      <c r="I1067" s="248" t="str">
        <f>IFERROR(IF(ISBLANK(
VLOOKUP($X1060&amp;"-"&amp;TEXT($A1067,"mmm-aaaa"),Informes!$A:$P,COLUMN(Informes!I$1),FALSE)), "",
VLOOKUP($X1060&amp;"-"&amp;TEXT($A1067,"mmm-aaaa"),Informes!$A:$P,COLUMN(Informes!I$1),FALSE)), "")</f>
        <v/>
      </c>
      <c r="J1067" s="248"/>
      <c r="K1067" s="248"/>
      <c r="L1067" s="173" t="str">
        <f>IFERROR(IF($X1067=$L$7,"þ","¨"),"¨")</f>
        <v>¨</v>
      </c>
      <c r="M1067" s="248" t="str">
        <f>IFERROR(IF(OR($X1067=$L$7,$X1067=$K$5,$X1067=$O$5,$X1067=$T$5),IF(ISBLANK(
VLOOKUP($X1060&amp;"-"&amp;TEXT($A1067,"mmm-aaaa"),Informes!$A:$P,COLUMN(Informes!J$1),FALSE)), "",
VLOOKUP($X1060&amp;"-"&amp;TEXT($A1067,"mmm-aaaa"),Informes!$A:$P,COLUMN(Informes!J$1),FALSE)), ""), "")</f>
        <v/>
      </c>
      <c r="N1067" s="248"/>
      <c r="O1067" s="248"/>
      <c r="P1067" s="248"/>
      <c r="Q1067" s="248"/>
      <c r="R1067" s="284" t="str">
        <f t="shared" ref="R1067:R1078" si="206">IF(W1067=0, "", W1067)</f>
        <v/>
      </c>
      <c r="S1067" s="284"/>
      <c r="T1067" s="284"/>
      <c r="U1067" s="284"/>
      <c r="V1067" s="285"/>
      <c r="W1067" s="4" t="str">
        <f>IFERROR(VLOOKUP($X1060&amp;"-"&amp;TEXT($A1067,"mmm-aaaa"),Informes!$A:$P,COLUMN(Informes!K$1),FALSE), "")</f>
        <v/>
      </c>
      <c r="X1067" s="34" t="str">
        <f>IFERROR(VLOOKUP($X1060&amp;"-"&amp;TEXT($A1067,"mmm-aaaa"),Informes!$A:$P,COLUMN(Informes!C$1),FALSE), "")</f>
        <v/>
      </c>
    </row>
    <row r="1068" spans="1:24" ht="16.5" customHeight="1" x14ac:dyDescent="0.2">
      <c r="A1068" s="34">
        <f>EDATE(A1067,1)</f>
        <v>45200</v>
      </c>
      <c r="B1068" s="243" t="str">
        <f t="shared" ref="B1068:B1078" si="207">PROPER(TEXT(A1068, "mmmm"))</f>
        <v>Octubre</v>
      </c>
      <c r="C1068" s="244"/>
      <c r="D1068" s="244" t="str">
        <f t="shared" ref="D1068:D1078" si="208">PROPER(TEXT(C1068, "mmmm"))</f>
        <v>Enero</v>
      </c>
      <c r="E1068" s="244"/>
      <c r="F1068" s="281" t="str">
        <f>IFERROR(IF(VLOOKUP($X1060&amp;"-"&amp;TEXT($A1068,"mmm-aaaa"),Informes!$A:$P,COLUMN(Informes!H$1),FALSE),"þ","¨"),"¨")</f>
        <v>¨</v>
      </c>
      <c r="G1068" s="281"/>
      <c r="H1068" s="281"/>
      <c r="I1068" s="248" t="str">
        <f>IFERROR(IF(ISBLANK(
VLOOKUP($X1060&amp;"-"&amp;TEXT($A1068,"mmm-aaaa"),Informes!$A:$P,COLUMN(Informes!I$1),FALSE)), "",
VLOOKUP($X1060&amp;"-"&amp;TEXT($A1068,"mmm-aaaa"),Informes!$A:$P,COLUMN(Informes!I$1),FALSE)), "")</f>
        <v/>
      </c>
      <c r="J1068" s="248"/>
      <c r="K1068" s="248"/>
      <c r="L1068" s="173" t="str">
        <f t="shared" ref="L1068:L1078" si="209">IFERROR(IF($X1068=$L$7,"þ","¨"),"¨")</f>
        <v>¨</v>
      </c>
      <c r="M1068" s="248" t="str">
        <f>IFERROR(IF(OR($X1068=$L$7,$X1068=$K$5,$X1068=$O$5,$X1068=$T$5),IF(ISBLANK(
VLOOKUP($X1060&amp;"-"&amp;TEXT($A1068,"mmm-aaaa"),Informes!$A:$P,COLUMN(Informes!J$1),FALSE)), "",
VLOOKUP($X1060&amp;"-"&amp;TEXT($A1068,"mmm-aaaa"),Informes!$A:$P,COLUMN(Informes!J$1),FALSE)), ""), "")</f>
        <v/>
      </c>
      <c r="N1068" s="248"/>
      <c r="O1068" s="248"/>
      <c r="P1068" s="248"/>
      <c r="Q1068" s="248"/>
      <c r="R1068" s="284" t="str">
        <f t="shared" si="206"/>
        <v/>
      </c>
      <c r="S1068" s="284"/>
      <c r="T1068" s="284"/>
      <c r="U1068" s="284"/>
      <c r="V1068" s="285"/>
      <c r="W1068" s="4" t="str">
        <f>IFERROR(VLOOKUP($X1060&amp;"-"&amp;TEXT($A1068,"mmm-aaaa"),Informes!$A:$P,COLUMN(Informes!K$1),FALSE), "")</f>
        <v/>
      </c>
      <c r="X1068" s="34" t="str">
        <f>IFERROR(VLOOKUP($X1060&amp;"-"&amp;TEXT($A1068,"mmm-aaaa"),Informes!$A:$P,COLUMN(Informes!C$1),FALSE), "")</f>
        <v/>
      </c>
    </row>
    <row r="1069" spans="1:24" ht="16.5" customHeight="1" x14ac:dyDescent="0.2">
      <c r="A1069" s="34">
        <f t="shared" ref="A1069:A1078" si="210">EDATE(A1068,1)</f>
        <v>45231</v>
      </c>
      <c r="B1069" s="243" t="str">
        <f t="shared" si="207"/>
        <v>Noviembre</v>
      </c>
      <c r="C1069" s="244"/>
      <c r="D1069" s="244" t="str">
        <f t="shared" si="208"/>
        <v>Enero</v>
      </c>
      <c r="E1069" s="244"/>
      <c r="F1069" s="281" t="str">
        <f>IFERROR(IF(VLOOKUP($X1060&amp;"-"&amp;TEXT($A1069,"mmm-aaaa"),Informes!$A:$P,COLUMN(Informes!H$1),FALSE),"þ","¨"),"¨")</f>
        <v>¨</v>
      </c>
      <c r="G1069" s="281"/>
      <c r="H1069" s="281"/>
      <c r="I1069" s="248" t="str">
        <f>IFERROR(IF(ISBLANK(
VLOOKUP($X1060&amp;"-"&amp;TEXT($A1069,"mmm-aaaa"),Informes!$A:$P,COLUMN(Informes!I$1),FALSE)), "",
VLOOKUP($X1060&amp;"-"&amp;TEXT($A1069,"mmm-aaaa"),Informes!$A:$P,COLUMN(Informes!I$1),FALSE)), "")</f>
        <v/>
      </c>
      <c r="J1069" s="248"/>
      <c r="K1069" s="248"/>
      <c r="L1069" s="173" t="str">
        <f t="shared" si="209"/>
        <v>¨</v>
      </c>
      <c r="M1069" s="248" t="str">
        <f>IFERROR(IF(OR($X1069=$L$7,$X1069=$K$5,$X1069=$O$5,$X1069=$T$5),IF(ISBLANK(
VLOOKUP($X1060&amp;"-"&amp;TEXT($A1069,"mmm-aaaa"),Informes!$A:$P,COLUMN(Informes!J$1),FALSE)), "",
VLOOKUP($X1060&amp;"-"&amp;TEXT($A1069,"mmm-aaaa"),Informes!$A:$P,COLUMN(Informes!J$1),FALSE)), ""), "")</f>
        <v/>
      </c>
      <c r="N1069" s="248"/>
      <c r="O1069" s="248"/>
      <c r="P1069" s="248"/>
      <c r="Q1069" s="248"/>
      <c r="R1069" s="284" t="str">
        <f t="shared" si="206"/>
        <v/>
      </c>
      <c r="S1069" s="284"/>
      <c r="T1069" s="284"/>
      <c r="U1069" s="284"/>
      <c r="V1069" s="285"/>
      <c r="W1069" s="4" t="str">
        <f>IFERROR(VLOOKUP($X1060&amp;"-"&amp;TEXT($A1069,"mmm-aaaa"),Informes!$A:$P,COLUMN(Informes!K$1),FALSE), "")</f>
        <v/>
      </c>
      <c r="X1069" s="34" t="str">
        <f>IFERROR(VLOOKUP($X1060&amp;"-"&amp;TEXT($A1069,"mmm-aaaa"),Informes!$A:$P,COLUMN(Informes!C$1),FALSE), "")</f>
        <v/>
      </c>
    </row>
    <row r="1070" spans="1:24" ht="16.5" customHeight="1" x14ac:dyDescent="0.2">
      <c r="A1070" s="34">
        <f t="shared" si="210"/>
        <v>45261</v>
      </c>
      <c r="B1070" s="243" t="str">
        <f t="shared" si="207"/>
        <v>Diciembre</v>
      </c>
      <c r="C1070" s="244"/>
      <c r="D1070" s="244" t="str">
        <f t="shared" si="208"/>
        <v>Enero</v>
      </c>
      <c r="E1070" s="244"/>
      <c r="F1070" s="281" t="str">
        <f>IFERROR(IF(VLOOKUP($X1060&amp;"-"&amp;TEXT($A1070,"mmm-aaaa"),Informes!$A:$P,COLUMN(Informes!H$1),FALSE),"þ","¨"),"¨")</f>
        <v>¨</v>
      </c>
      <c r="G1070" s="281"/>
      <c r="H1070" s="281"/>
      <c r="I1070" s="248" t="str">
        <f>IFERROR(IF(ISBLANK(
VLOOKUP($X1060&amp;"-"&amp;TEXT($A1070,"mmm-aaaa"),Informes!$A:$P,COLUMN(Informes!I$1),FALSE)), "",
VLOOKUP($X1060&amp;"-"&amp;TEXT($A1070,"mmm-aaaa"),Informes!$A:$P,COLUMN(Informes!I$1),FALSE)), "")</f>
        <v/>
      </c>
      <c r="J1070" s="248"/>
      <c r="K1070" s="248"/>
      <c r="L1070" s="173" t="str">
        <f t="shared" si="209"/>
        <v>¨</v>
      </c>
      <c r="M1070" s="248" t="str">
        <f>IFERROR(IF(OR($X1070=$L$7,$X1070=$K$5,$X1070=$O$5,$X1070=$T$5),IF(ISBLANK(
VLOOKUP($X1060&amp;"-"&amp;TEXT($A1070,"mmm-aaaa"),Informes!$A:$P,COLUMN(Informes!J$1),FALSE)), "",
VLOOKUP($X1060&amp;"-"&amp;TEXT($A1070,"mmm-aaaa"),Informes!$A:$P,COLUMN(Informes!J$1),FALSE)), ""), "")</f>
        <v/>
      </c>
      <c r="N1070" s="248"/>
      <c r="O1070" s="248"/>
      <c r="P1070" s="248"/>
      <c r="Q1070" s="248"/>
      <c r="R1070" s="284" t="str">
        <f t="shared" si="206"/>
        <v/>
      </c>
      <c r="S1070" s="284"/>
      <c r="T1070" s="284"/>
      <c r="U1070" s="284"/>
      <c r="V1070" s="285"/>
      <c r="W1070" s="4" t="str">
        <f>IFERROR(VLOOKUP($X1060&amp;"-"&amp;TEXT($A1070,"mmm-aaaa"),Informes!$A:$P,COLUMN(Informes!K$1),FALSE), "")</f>
        <v/>
      </c>
      <c r="X1070" s="34" t="str">
        <f>IFERROR(VLOOKUP($X1060&amp;"-"&amp;TEXT($A1070,"mmm-aaaa"),Informes!$A:$P,COLUMN(Informes!C$1),FALSE), "")</f>
        <v/>
      </c>
    </row>
    <row r="1071" spans="1:24" ht="16.5" customHeight="1" x14ac:dyDescent="0.2">
      <c r="A1071" s="34">
        <f t="shared" si="210"/>
        <v>45292</v>
      </c>
      <c r="B1071" s="243" t="str">
        <f t="shared" si="207"/>
        <v>Enero</v>
      </c>
      <c r="C1071" s="244"/>
      <c r="D1071" s="244" t="str">
        <f t="shared" si="208"/>
        <v>Enero</v>
      </c>
      <c r="E1071" s="244"/>
      <c r="F1071" s="281" t="str">
        <f>IFERROR(IF(VLOOKUP($X1060&amp;"-"&amp;TEXT($A1071,"mmm-aaaa"),Informes!$A:$P,COLUMN(Informes!H$1),FALSE),"þ","¨"),"¨")</f>
        <v>¨</v>
      </c>
      <c r="G1071" s="281"/>
      <c r="H1071" s="281"/>
      <c r="I1071" s="248" t="str">
        <f>IFERROR(IF(ISBLANK(
VLOOKUP($X1060&amp;"-"&amp;TEXT($A1071,"mmm-aaaa"),Informes!$A:$P,COLUMN(Informes!I$1),FALSE)), "",
VLOOKUP($X1060&amp;"-"&amp;TEXT($A1071,"mmm-aaaa"),Informes!$A:$P,COLUMN(Informes!I$1),FALSE)), "")</f>
        <v/>
      </c>
      <c r="J1071" s="248"/>
      <c r="K1071" s="248"/>
      <c r="L1071" s="173" t="str">
        <f t="shared" si="209"/>
        <v>¨</v>
      </c>
      <c r="M1071" s="248" t="str">
        <f>IFERROR(IF(OR($X1071=$L$7,$X1071=$K$5,$X1071=$O$5,$X1071=$T$5),IF(ISBLANK(
VLOOKUP($X1060&amp;"-"&amp;TEXT($A1071,"mmm-aaaa"),Informes!$A:$P,COLUMN(Informes!J$1),FALSE)), "",
VLOOKUP($X1060&amp;"-"&amp;TEXT($A1071,"mmm-aaaa"),Informes!$A:$P,COLUMN(Informes!J$1),FALSE)), ""), "")</f>
        <v/>
      </c>
      <c r="N1071" s="248"/>
      <c r="O1071" s="248"/>
      <c r="P1071" s="248"/>
      <c r="Q1071" s="248"/>
      <c r="R1071" s="284" t="str">
        <f t="shared" si="206"/>
        <v/>
      </c>
      <c r="S1071" s="284"/>
      <c r="T1071" s="284"/>
      <c r="U1071" s="284"/>
      <c r="V1071" s="285"/>
      <c r="W1071" s="4" t="str">
        <f>IFERROR(VLOOKUP($X1060&amp;"-"&amp;TEXT($A1071,"mmm-aaaa"),Informes!$A:$P,COLUMN(Informes!K$1),FALSE), "")</f>
        <v/>
      </c>
      <c r="X1071" s="34" t="str">
        <f>IFERROR(VLOOKUP($X1060&amp;"-"&amp;TEXT($A1071,"mmm-aaaa"),Informes!$A:$P,COLUMN(Informes!C$1),FALSE), "")</f>
        <v/>
      </c>
    </row>
    <row r="1072" spans="1:24" ht="16.5" customHeight="1" x14ac:dyDescent="0.2">
      <c r="A1072" s="34">
        <f t="shared" si="210"/>
        <v>45323</v>
      </c>
      <c r="B1072" s="243" t="str">
        <f t="shared" si="207"/>
        <v>Febrero</v>
      </c>
      <c r="C1072" s="244"/>
      <c r="D1072" s="244" t="str">
        <f t="shared" si="208"/>
        <v>Enero</v>
      </c>
      <c r="E1072" s="244"/>
      <c r="F1072" s="281" t="str">
        <f>IFERROR(IF(VLOOKUP($X1060&amp;"-"&amp;TEXT($A1072,"mmm-aaaa"),Informes!$A:$P,COLUMN(Informes!H$1),FALSE),"þ","¨"),"¨")</f>
        <v>¨</v>
      </c>
      <c r="G1072" s="281"/>
      <c r="H1072" s="281"/>
      <c r="I1072" s="248" t="str">
        <f>IFERROR(IF(ISBLANK(
VLOOKUP($X1060&amp;"-"&amp;TEXT($A1072,"mmm-aaaa"),Informes!$A:$P,COLUMN(Informes!I$1),FALSE)), "",
VLOOKUP($X1060&amp;"-"&amp;TEXT($A1072,"mmm-aaaa"),Informes!$A:$P,COLUMN(Informes!I$1),FALSE)), "")</f>
        <v/>
      </c>
      <c r="J1072" s="248"/>
      <c r="K1072" s="248"/>
      <c r="L1072" s="173" t="str">
        <f t="shared" si="209"/>
        <v>¨</v>
      </c>
      <c r="M1072" s="248" t="str">
        <f>IFERROR(IF(OR($X1072=$L$7,$X1072=$K$5,$X1072=$O$5,$X1072=$T$5),IF(ISBLANK(
VLOOKUP($X1060&amp;"-"&amp;TEXT($A1072,"mmm-aaaa"),Informes!$A:$P,COLUMN(Informes!J$1),FALSE)), "",
VLOOKUP($X1060&amp;"-"&amp;TEXT($A1072,"mmm-aaaa"),Informes!$A:$P,COLUMN(Informes!J$1),FALSE)), ""), "")</f>
        <v/>
      </c>
      <c r="N1072" s="248"/>
      <c r="O1072" s="248"/>
      <c r="P1072" s="248"/>
      <c r="Q1072" s="248"/>
      <c r="R1072" s="284" t="str">
        <f t="shared" si="206"/>
        <v/>
      </c>
      <c r="S1072" s="284"/>
      <c r="T1072" s="284"/>
      <c r="U1072" s="284"/>
      <c r="V1072" s="285"/>
      <c r="W1072" s="4" t="str">
        <f>IFERROR(VLOOKUP($X1060&amp;"-"&amp;TEXT($A1072,"mmm-aaaa"),Informes!$A:$P,COLUMN(Informes!K$1),FALSE), "")</f>
        <v/>
      </c>
      <c r="X1072" s="34" t="str">
        <f>IFERROR(VLOOKUP($X1060&amp;"-"&amp;TEXT($A1072,"mmm-aaaa"),Informes!$A:$P,COLUMN(Informes!C$1),FALSE), "")</f>
        <v/>
      </c>
    </row>
    <row r="1073" spans="1:24" ht="16.5" customHeight="1" x14ac:dyDescent="0.2">
      <c r="A1073" s="34">
        <f t="shared" si="210"/>
        <v>45352</v>
      </c>
      <c r="B1073" s="243" t="str">
        <f t="shared" si="207"/>
        <v>Marzo</v>
      </c>
      <c r="C1073" s="244"/>
      <c r="D1073" s="244" t="str">
        <f t="shared" si="208"/>
        <v>Enero</v>
      </c>
      <c r="E1073" s="244"/>
      <c r="F1073" s="281" t="str">
        <f>IFERROR(IF(VLOOKUP($X1060&amp;"-"&amp;TEXT($A1073,"mmm-aaaa"),Informes!$A:$P,COLUMN(Informes!H$1),FALSE),"þ","¨"),"¨")</f>
        <v>¨</v>
      </c>
      <c r="G1073" s="281"/>
      <c r="H1073" s="281"/>
      <c r="I1073" s="248" t="str">
        <f>IFERROR(IF(ISBLANK(
VLOOKUP($X1060&amp;"-"&amp;TEXT($A1073,"mmm-aaaa"),Informes!$A:$P,COLUMN(Informes!I$1),FALSE)), "",
VLOOKUP($X1060&amp;"-"&amp;TEXT($A1073,"mmm-aaaa"),Informes!$A:$P,COLUMN(Informes!I$1),FALSE)), "")</f>
        <v/>
      </c>
      <c r="J1073" s="248"/>
      <c r="K1073" s="248"/>
      <c r="L1073" s="173" t="str">
        <f t="shared" si="209"/>
        <v>¨</v>
      </c>
      <c r="M1073" s="248" t="str">
        <f>IFERROR(IF(OR($X1073=$L$7,$X1073=$K$5,$X1073=$O$5,$X1073=$T$5),IF(ISBLANK(
VLOOKUP($X1060&amp;"-"&amp;TEXT($A1073,"mmm-aaaa"),Informes!$A:$P,COLUMN(Informes!J$1),FALSE)), "",
VLOOKUP($X1060&amp;"-"&amp;TEXT($A1073,"mmm-aaaa"),Informes!$A:$P,COLUMN(Informes!J$1),FALSE)), ""), "")</f>
        <v/>
      </c>
      <c r="N1073" s="248"/>
      <c r="O1073" s="248"/>
      <c r="P1073" s="248"/>
      <c r="Q1073" s="248"/>
      <c r="R1073" s="284" t="str">
        <f t="shared" si="206"/>
        <v/>
      </c>
      <c r="S1073" s="284"/>
      <c r="T1073" s="284"/>
      <c r="U1073" s="284"/>
      <c r="V1073" s="285"/>
      <c r="W1073" s="4" t="str">
        <f>IFERROR(VLOOKUP($X1060&amp;"-"&amp;TEXT($A1073,"mmm-aaaa"),Informes!$A:$P,COLUMN(Informes!K$1),FALSE), "")</f>
        <v/>
      </c>
      <c r="X1073" s="34" t="str">
        <f>IFERROR(VLOOKUP($X1060&amp;"-"&amp;TEXT($A1073,"mmm-aaaa"),Informes!$A:$P,COLUMN(Informes!C$1),FALSE), "")</f>
        <v/>
      </c>
    </row>
    <row r="1074" spans="1:24" ht="16.5" customHeight="1" x14ac:dyDescent="0.2">
      <c r="A1074" s="34">
        <f t="shared" si="210"/>
        <v>45383</v>
      </c>
      <c r="B1074" s="243" t="str">
        <f t="shared" si="207"/>
        <v>Abril</v>
      </c>
      <c r="C1074" s="244"/>
      <c r="D1074" s="244" t="str">
        <f t="shared" si="208"/>
        <v>Enero</v>
      </c>
      <c r="E1074" s="244"/>
      <c r="F1074" s="281" t="str">
        <f>IFERROR(IF(VLOOKUP($X1060&amp;"-"&amp;TEXT($A1074,"mmm-aaaa"),Informes!$A:$P,COLUMN(Informes!H$1),FALSE),"þ","¨"),"¨")</f>
        <v>¨</v>
      </c>
      <c r="G1074" s="281"/>
      <c r="H1074" s="281"/>
      <c r="I1074" s="248" t="str">
        <f>IFERROR(IF(ISBLANK(
VLOOKUP($X1060&amp;"-"&amp;TEXT($A1074,"mmm-aaaa"),Informes!$A:$P,COLUMN(Informes!I$1),FALSE)), "",
VLOOKUP($X1060&amp;"-"&amp;TEXT($A1074,"mmm-aaaa"),Informes!$A:$P,COLUMN(Informes!I$1),FALSE)), "")</f>
        <v/>
      </c>
      <c r="J1074" s="248"/>
      <c r="K1074" s="248"/>
      <c r="L1074" s="173" t="str">
        <f t="shared" si="209"/>
        <v>¨</v>
      </c>
      <c r="M1074" s="248" t="str">
        <f>IFERROR(IF(OR($X1074=$L$7,$X1074=$K$5,$X1074=$O$5,$X1074=$T$5),IF(ISBLANK(
VLOOKUP($X1060&amp;"-"&amp;TEXT($A1074,"mmm-aaaa"),Informes!$A:$P,COLUMN(Informes!J$1),FALSE)), "",
VLOOKUP($X1060&amp;"-"&amp;TEXT($A1074,"mmm-aaaa"),Informes!$A:$P,COLUMN(Informes!J$1),FALSE)), ""), "")</f>
        <v/>
      </c>
      <c r="N1074" s="248"/>
      <c r="O1074" s="248"/>
      <c r="P1074" s="248"/>
      <c r="Q1074" s="248"/>
      <c r="R1074" s="284" t="str">
        <f t="shared" si="206"/>
        <v/>
      </c>
      <c r="S1074" s="284"/>
      <c r="T1074" s="284"/>
      <c r="U1074" s="284"/>
      <c r="V1074" s="285"/>
      <c r="W1074" s="4" t="str">
        <f>IFERROR(VLOOKUP($X1060&amp;"-"&amp;TEXT($A1074,"mmm-aaaa"),Informes!$A:$P,COLUMN(Informes!K$1),FALSE), "")</f>
        <v/>
      </c>
      <c r="X1074" s="34" t="str">
        <f>IFERROR(VLOOKUP($X1060&amp;"-"&amp;TEXT($A1074,"mmm-aaaa"),Informes!$A:$P,COLUMN(Informes!C$1),FALSE), "")</f>
        <v/>
      </c>
    </row>
    <row r="1075" spans="1:24" ht="16.5" customHeight="1" x14ac:dyDescent="0.2">
      <c r="A1075" s="34">
        <f t="shared" si="210"/>
        <v>45413</v>
      </c>
      <c r="B1075" s="243" t="str">
        <f t="shared" si="207"/>
        <v>Mayo</v>
      </c>
      <c r="C1075" s="244"/>
      <c r="D1075" s="244" t="str">
        <f t="shared" si="208"/>
        <v>Enero</v>
      </c>
      <c r="E1075" s="244"/>
      <c r="F1075" s="281" t="str">
        <f>IFERROR(IF(VLOOKUP($X1060&amp;"-"&amp;TEXT($A1075,"mmm-aaaa"),Informes!$A:$P,COLUMN(Informes!H$1),FALSE),"þ","¨"),"¨")</f>
        <v>¨</v>
      </c>
      <c r="G1075" s="281"/>
      <c r="H1075" s="281"/>
      <c r="I1075" s="248" t="str">
        <f>IFERROR(IF(ISBLANK(
VLOOKUP($X1060&amp;"-"&amp;TEXT($A1075,"mmm-aaaa"),Informes!$A:$P,COLUMN(Informes!I$1),FALSE)), "",
VLOOKUP($X1060&amp;"-"&amp;TEXT($A1075,"mmm-aaaa"),Informes!$A:$P,COLUMN(Informes!I$1),FALSE)), "")</f>
        <v/>
      </c>
      <c r="J1075" s="248"/>
      <c r="K1075" s="248"/>
      <c r="L1075" s="173" t="str">
        <f t="shared" si="209"/>
        <v>¨</v>
      </c>
      <c r="M1075" s="248" t="str">
        <f>IFERROR(IF(OR($X1075=$L$7,$X1075=$K$5,$X1075=$O$5,$X1075=$T$5),IF(ISBLANK(
VLOOKUP($X1060&amp;"-"&amp;TEXT($A1075,"mmm-aaaa"),Informes!$A:$P,COLUMN(Informes!J$1),FALSE)), "",
VLOOKUP($X1060&amp;"-"&amp;TEXT($A1075,"mmm-aaaa"),Informes!$A:$P,COLUMN(Informes!J$1),FALSE)), ""), "")</f>
        <v/>
      </c>
      <c r="N1075" s="248"/>
      <c r="O1075" s="248"/>
      <c r="P1075" s="248"/>
      <c r="Q1075" s="248"/>
      <c r="R1075" s="284" t="str">
        <f t="shared" si="206"/>
        <v/>
      </c>
      <c r="S1075" s="284"/>
      <c r="T1075" s="284"/>
      <c r="U1075" s="284"/>
      <c r="V1075" s="285"/>
      <c r="W1075" s="4" t="str">
        <f>IFERROR(VLOOKUP($X1060&amp;"-"&amp;TEXT($A1075,"mmm-aaaa"),Informes!$A:$P,COLUMN(Informes!K$1),FALSE), "")</f>
        <v/>
      </c>
      <c r="X1075" s="34" t="str">
        <f>IFERROR(VLOOKUP($X1060&amp;"-"&amp;TEXT($A1075,"mmm-aaaa"),Informes!$A:$P,COLUMN(Informes!C$1),FALSE), "")</f>
        <v/>
      </c>
    </row>
    <row r="1076" spans="1:24" ht="16.5" customHeight="1" x14ac:dyDescent="0.2">
      <c r="A1076" s="34">
        <f t="shared" si="210"/>
        <v>45444</v>
      </c>
      <c r="B1076" s="243" t="str">
        <f t="shared" si="207"/>
        <v>Junio</v>
      </c>
      <c r="C1076" s="244"/>
      <c r="D1076" s="244" t="str">
        <f t="shared" si="208"/>
        <v>Enero</v>
      </c>
      <c r="E1076" s="244"/>
      <c r="F1076" s="281" t="str">
        <f>IFERROR(IF(VLOOKUP($X1060&amp;"-"&amp;TEXT($A1076,"mmm-aaaa"),Informes!$A:$P,COLUMN(Informes!H$1),FALSE),"þ","¨"),"¨")</f>
        <v>¨</v>
      </c>
      <c r="G1076" s="281"/>
      <c r="H1076" s="281"/>
      <c r="I1076" s="248" t="str">
        <f>IFERROR(IF(ISBLANK(
VLOOKUP($X1060&amp;"-"&amp;TEXT($A1076,"mmm-aaaa"),Informes!$A:$P,COLUMN(Informes!I$1),FALSE)), "",
VLOOKUP($X1060&amp;"-"&amp;TEXT($A1076,"mmm-aaaa"),Informes!$A:$P,COLUMN(Informes!I$1),FALSE)), "")</f>
        <v/>
      </c>
      <c r="J1076" s="248"/>
      <c r="K1076" s="248"/>
      <c r="L1076" s="173" t="str">
        <f t="shared" si="209"/>
        <v>¨</v>
      </c>
      <c r="M1076" s="248" t="str">
        <f>IFERROR(IF(OR($X1076=$L$7,$X1076=$K$5,$X1076=$O$5,$X1076=$T$5),IF(ISBLANK(
VLOOKUP($X1060&amp;"-"&amp;TEXT($A1076,"mmm-aaaa"),Informes!$A:$P,COLUMN(Informes!J$1),FALSE)), "",
VLOOKUP($X1060&amp;"-"&amp;TEXT($A1076,"mmm-aaaa"),Informes!$A:$P,COLUMN(Informes!J$1),FALSE)), ""), "")</f>
        <v/>
      </c>
      <c r="N1076" s="248"/>
      <c r="O1076" s="248"/>
      <c r="P1076" s="248"/>
      <c r="Q1076" s="248"/>
      <c r="R1076" s="284" t="str">
        <f t="shared" si="206"/>
        <v/>
      </c>
      <c r="S1076" s="284"/>
      <c r="T1076" s="284"/>
      <c r="U1076" s="284"/>
      <c r="V1076" s="285"/>
      <c r="W1076" s="4" t="str">
        <f>IFERROR(VLOOKUP($X1060&amp;"-"&amp;TEXT($A1076,"mmm-aaaa"),Informes!$A:$P,COLUMN(Informes!K$1),FALSE), "")</f>
        <v/>
      </c>
      <c r="X1076" s="34" t="str">
        <f>IFERROR(VLOOKUP($X1060&amp;"-"&amp;TEXT($A1076,"mmm-aaaa"),Informes!$A:$P,COLUMN(Informes!C$1),FALSE), "")</f>
        <v/>
      </c>
    </row>
    <row r="1077" spans="1:24" ht="16.5" customHeight="1" x14ac:dyDescent="0.2">
      <c r="A1077" s="34">
        <f t="shared" si="210"/>
        <v>45474</v>
      </c>
      <c r="B1077" s="243" t="str">
        <f t="shared" si="207"/>
        <v>Julio</v>
      </c>
      <c r="C1077" s="244"/>
      <c r="D1077" s="244" t="str">
        <f t="shared" si="208"/>
        <v>Enero</v>
      </c>
      <c r="E1077" s="244"/>
      <c r="F1077" s="281" t="str">
        <f>IFERROR(IF(VLOOKUP($X1060&amp;"-"&amp;TEXT($A1077,"mmm-aaaa"),Informes!$A:$P,COLUMN(Informes!H$1),FALSE),"þ","¨"),"¨")</f>
        <v>¨</v>
      </c>
      <c r="G1077" s="281"/>
      <c r="H1077" s="281"/>
      <c r="I1077" s="248" t="str">
        <f>IFERROR(IF(ISBLANK(
VLOOKUP($X1060&amp;"-"&amp;TEXT($A1077,"mmm-aaaa"),Informes!$A:$P,COLUMN(Informes!I$1),FALSE)), "",
VLOOKUP($X1060&amp;"-"&amp;TEXT($A1077,"mmm-aaaa"),Informes!$A:$P,COLUMN(Informes!I$1),FALSE)), "")</f>
        <v/>
      </c>
      <c r="J1077" s="248"/>
      <c r="K1077" s="248"/>
      <c r="L1077" s="173" t="str">
        <f t="shared" si="209"/>
        <v>¨</v>
      </c>
      <c r="M1077" s="248" t="str">
        <f>IFERROR(IF(OR($X1077=$L$7,$X1077=$K$5,$X1077=$O$5,$X1077=$T$5),IF(ISBLANK(
VLOOKUP($X1060&amp;"-"&amp;TEXT($A1077,"mmm-aaaa"),Informes!$A:$P,COLUMN(Informes!J$1),FALSE)), "",
VLOOKUP($X1060&amp;"-"&amp;TEXT($A1077,"mmm-aaaa"),Informes!$A:$P,COLUMN(Informes!J$1),FALSE)), ""), "")</f>
        <v/>
      </c>
      <c r="N1077" s="248"/>
      <c r="O1077" s="248"/>
      <c r="P1077" s="248"/>
      <c r="Q1077" s="248"/>
      <c r="R1077" s="284" t="str">
        <f t="shared" si="206"/>
        <v/>
      </c>
      <c r="S1077" s="284"/>
      <c r="T1077" s="284"/>
      <c r="U1077" s="284"/>
      <c r="V1077" s="285"/>
      <c r="W1077" s="4" t="str">
        <f>IFERROR(VLOOKUP($X1060&amp;"-"&amp;TEXT($A1077,"mmm-aaaa"),Informes!$A:$P,COLUMN(Informes!K$1),FALSE), "")</f>
        <v/>
      </c>
      <c r="X1077" s="34" t="str">
        <f>IFERROR(VLOOKUP($X1060&amp;"-"&amp;TEXT($A1077,"mmm-aaaa"),Informes!$A:$P,COLUMN(Informes!C$1),FALSE), "")</f>
        <v/>
      </c>
    </row>
    <row r="1078" spans="1:24" ht="16.5" customHeight="1" thickBot="1" x14ac:dyDescent="0.25">
      <c r="A1078" s="34">
        <f t="shared" si="210"/>
        <v>45505</v>
      </c>
      <c r="B1078" s="264" t="str">
        <f t="shared" si="207"/>
        <v>Agosto</v>
      </c>
      <c r="C1078" s="265"/>
      <c r="D1078" s="265" t="str">
        <f t="shared" si="208"/>
        <v>Enero</v>
      </c>
      <c r="E1078" s="265"/>
      <c r="F1078" s="280" t="str">
        <f>IFERROR(IF(VLOOKUP($X1060&amp;"-"&amp;TEXT($A1078,"mmm-aaaa"),Informes!$A:$P,COLUMN(Informes!H$1),FALSE),"þ","¨"),"¨")</f>
        <v>¨</v>
      </c>
      <c r="G1078" s="280"/>
      <c r="H1078" s="280"/>
      <c r="I1078" s="269" t="str">
        <f>IFERROR(IF(ISBLANK(
VLOOKUP($X1060&amp;"-"&amp;TEXT($A1078,"mmm-aaaa"),Informes!$A:$P,COLUMN(Informes!I$1),FALSE)), "",
VLOOKUP($X1060&amp;"-"&amp;TEXT($A1078,"mmm-aaaa"),Informes!$A:$P,COLUMN(Informes!I$1),FALSE)), "")</f>
        <v/>
      </c>
      <c r="J1078" s="269"/>
      <c r="K1078" s="269"/>
      <c r="L1078" s="172" t="str">
        <f t="shared" si="209"/>
        <v>¨</v>
      </c>
      <c r="M1078" s="269" t="str">
        <f>IFERROR(IF(OR($X1078=$L$7,$X1078=$K$5,$X1078=$O$5,$X1078=$T$5),IF(ISBLANK(
VLOOKUP($X1060&amp;"-"&amp;TEXT($A1078,"mmm-aaaa"),Informes!$A:$P,COLUMN(Informes!J$1),FALSE)), "",
VLOOKUP($X1060&amp;"-"&amp;TEXT($A1078,"mmm-aaaa"),Informes!$A:$P,COLUMN(Informes!J$1),FALSE)), ""), "")</f>
        <v/>
      </c>
      <c r="N1078" s="269"/>
      <c r="O1078" s="269"/>
      <c r="P1078" s="269"/>
      <c r="Q1078" s="269"/>
      <c r="R1078" s="282" t="str">
        <f t="shared" si="206"/>
        <v/>
      </c>
      <c r="S1078" s="282"/>
      <c r="T1078" s="282"/>
      <c r="U1078" s="282"/>
      <c r="V1078" s="283"/>
      <c r="W1078" s="4" t="str">
        <f>IFERROR(VLOOKUP($X1060&amp;"-"&amp;TEXT($A1078,"mmm-aaaa"),Informes!$A:$P,COLUMN(Informes!K$1),FALSE), "")</f>
        <v/>
      </c>
      <c r="X1078" s="34" t="str">
        <f>IFERROR(VLOOKUP($X1060&amp;"-"&amp;TEXT($A1078,"mmm-aaaa"),Informes!$A:$P,COLUMN(Informes!C$1),FALSE), "")</f>
        <v/>
      </c>
    </row>
    <row r="1079" spans="1:24" ht="16.5" customHeight="1" thickBot="1" x14ac:dyDescent="0.3">
      <c r="D1079" s="124"/>
      <c r="E1079" s="124"/>
      <c r="F1079" s="129"/>
      <c r="G1079" s="124" t="str">
        <f>IF(SUM(F1067:F1078)=0,"",SUM(F1067:F1078))</f>
        <v/>
      </c>
      <c r="H1079" s="124"/>
      <c r="I1079" s="124"/>
      <c r="J1079" s="130"/>
      <c r="K1079" s="124"/>
      <c r="L1079" s="131" t="s">
        <v>107</v>
      </c>
      <c r="M1079" s="272" t="str">
        <f>IF(SUM(M1067:M1078)=0,"",SUM(M1067:M1078))</f>
        <v/>
      </c>
      <c r="N1079" s="273"/>
      <c r="O1079" s="273"/>
      <c r="P1079" s="273"/>
      <c r="Q1079" s="274"/>
      <c r="R1079" s="275"/>
      <c r="S1079" s="276"/>
      <c r="T1079" s="276"/>
      <c r="U1079" s="276"/>
      <c r="V1079" s="277"/>
      <c r="W1079" s="4"/>
      <c r="X1079" s="4"/>
    </row>
    <row r="1080" spans="1:24" ht="16.5" customHeight="1" x14ac:dyDescent="0.2">
      <c r="W1080" s="4"/>
      <c r="X1080" s="4"/>
    </row>
    <row r="1081" spans="1:24" ht="279.75" customHeight="1" x14ac:dyDescent="0.15">
      <c r="B1081" s="11"/>
      <c r="C1081" s="132" t="s">
        <v>136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</row>
    <row r="1082" spans="1:24" ht="24" customHeight="1" x14ac:dyDescent="0.2">
      <c r="A1082" s="35"/>
      <c r="B1082" s="256" t="s">
        <v>127</v>
      </c>
      <c r="C1082" s="256"/>
      <c r="D1082" s="256"/>
      <c r="E1082" s="256"/>
      <c r="F1082" s="256"/>
      <c r="G1082" s="256"/>
      <c r="H1082" s="256"/>
      <c r="I1082" s="256"/>
      <c r="J1082" s="256"/>
      <c r="K1082" s="256"/>
      <c r="L1082" s="256"/>
      <c r="M1082" s="256"/>
      <c r="N1082" s="256"/>
      <c r="O1082" s="256"/>
      <c r="P1082" s="256"/>
      <c r="Q1082" s="256"/>
      <c r="R1082" s="256"/>
      <c r="S1082" s="256"/>
      <c r="T1082" s="256"/>
      <c r="U1082" s="256"/>
      <c r="V1082" s="256"/>
      <c r="X1082" s="2"/>
    </row>
    <row r="1083" spans="1:24" ht="15" customHeight="1" x14ac:dyDescent="0.2">
      <c r="A1083" s="35"/>
      <c r="B1083" s="120" t="s">
        <v>128</v>
      </c>
      <c r="D1083" s="123" t="e">
        <f>D1060</f>
        <v>#REF!</v>
      </c>
      <c r="F1083" s="123"/>
      <c r="G1083" s="123"/>
      <c r="H1083" s="123"/>
      <c r="I1083" s="123"/>
      <c r="J1083" s="123"/>
      <c r="K1083" s="123"/>
      <c r="L1083" s="123"/>
      <c r="M1083" s="123"/>
      <c r="N1083" s="123"/>
      <c r="O1083" s="123"/>
      <c r="P1083" s="123"/>
      <c r="Q1083" s="123"/>
      <c r="R1083" s="123"/>
      <c r="S1083" s="123"/>
      <c r="T1083" s="123"/>
      <c r="U1083" s="123"/>
      <c r="V1083" s="123"/>
      <c r="W1083" s="15"/>
      <c r="X1083" s="154" t="e">
        <f>X1060</f>
        <v>#REF!</v>
      </c>
    </row>
    <row r="1084" spans="1:24" ht="17.25" x14ac:dyDescent="0.2">
      <c r="B1084" s="120" t="s">
        <v>129</v>
      </c>
      <c r="D1084" s="121"/>
      <c r="E1084" s="121"/>
      <c r="F1084" s="7"/>
      <c r="G1084" s="7"/>
      <c r="H1084" s="257" t="e">
        <f>H1061</f>
        <v>#REF!</v>
      </c>
      <c r="I1084" s="257"/>
      <c r="J1084" s="257"/>
      <c r="K1084" s="257"/>
      <c r="L1084" s="257"/>
      <c r="M1084" s="257"/>
      <c r="N1084" s="257"/>
      <c r="O1084" s="257"/>
      <c r="P1084" s="127" t="e">
        <f>P1061</f>
        <v>#REF!</v>
      </c>
      <c r="Q1084" s="120" t="s">
        <v>75</v>
      </c>
      <c r="S1084" s="12"/>
      <c r="T1084" s="13"/>
      <c r="U1084" s="127" t="e">
        <f>U1061</f>
        <v>#REF!</v>
      </c>
      <c r="V1084" s="120" t="s">
        <v>79</v>
      </c>
      <c r="W1084" s="12"/>
      <c r="X1084" s="6"/>
    </row>
    <row r="1085" spans="1:24" ht="17.25" x14ac:dyDescent="0.2">
      <c r="B1085" s="120" t="s">
        <v>130</v>
      </c>
      <c r="D1085" s="122"/>
      <c r="E1085" s="122"/>
      <c r="F1085" s="7"/>
      <c r="G1085" s="258" t="e">
        <f>G1062</f>
        <v>#REF!</v>
      </c>
      <c r="H1085" s="258"/>
      <c r="I1085" s="258"/>
      <c r="J1085" s="258"/>
      <c r="K1085" s="258"/>
      <c r="L1085" s="258"/>
      <c r="M1085" s="258"/>
      <c r="N1085" s="258"/>
      <c r="O1085" s="258"/>
      <c r="P1085" s="128" t="s">
        <v>137</v>
      </c>
      <c r="Q1085" s="120" t="s">
        <v>131</v>
      </c>
      <c r="S1085" s="12"/>
      <c r="T1085" s="12"/>
      <c r="U1085" s="128" t="s">
        <v>138</v>
      </c>
      <c r="V1085" s="120" t="s">
        <v>61</v>
      </c>
      <c r="W1085" s="12"/>
      <c r="X1085" s="6"/>
    </row>
    <row r="1086" spans="1:24" ht="28.5" customHeight="1" x14ac:dyDescent="0.2">
      <c r="B1086" s="127" t="e">
        <f>B1063</f>
        <v>#REF!</v>
      </c>
      <c r="C1086" s="125" t="s">
        <v>76</v>
      </c>
      <c r="D1086" s="127" t="e">
        <f>D1063</f>
        <v>#REF!</v>
      </c>
      <c r="E1086" s="125" t="s">
        <v>81</v>
      </c>
      <c r="F1086" s="7"/>
      <c r="G1086" s="7"/>
      <c r="H1086" s="5"/>
      <c r="I1086" s="10"/>
      <c r="J1086" s="127" t="e">
        <f>J1063</f>
        <v>#REF!</v>
      </c>
      <c r="K1086" s="125" t="s">
        <v>77</v>
      </c>
      <c r="L1086" s="5"/>
      <c r="M1086" s="5"/>
      <c r="N1086" s="127" t="e">
        <f>N1063</f>
        <v>#REF!</v>
      </c>
      <c r="O1086" s="125" t="s">
        <v>132</v>
      </c>
      <c r="P1086" s="126"/>
      <c r="Q1086" s="126"/>
      <c r="R1086" s="9"/>
      <c r="S1086" s="127" t="e">
        <f>S1063</f>
        <v>#REF!</v>
      </c>
      <c r="T1086" s="259" t="s">
        <v>133</v>
      </c>
      <c r="U1086" s="259"/>
      <c r="V1086" s="259"/>
      <c r="W1086" s="13"/>
      <c r="X1086" s="6"/>
    </row>
    <row r="1087" spans="1:24" ht="4.5" customHeight="1" thickBot="1" x14ac:dyDescent="0.25">
      <c r="B1087" s="8"/>
      <c r="C1087" s="7"/>
      <c r="D1087" s="8"/>
      <c r="E1087" s="7"/>
      <c r="F1087" s="7"/>
      <c r="G1087" s="7"/>
      <c r="H1087" s="5"/>
      <c r="I1087" s="10"/>
      <c r="J1087" s="8"/>
      <c r="K1087" s="5"/>
      <c r="L1087" s="5"/>
      <c r="M1087" s="5"/>
      <c r="N1087" s="7"/>
      <c r="O1087" s="5"/>
      <c r="P1087" s="8"/>
      <c r="Q1087" s="8"/>
      <c r="R1087" s="9"/>
      <c r="S1087" s="9"/>
      <c r="T1087" s="7"/>
      <c r="U1087" s="8"/>
      <c r="V1087" s="9"/>
      <c r="W1087" s="9"/>
      <c r="X1087" s="6"/>
    </row>
    <row r="1088" spans="1:24" ht="27" customHeight="1" x14ac:dyDescent="0.25">
      <c r="B1088" s="260" t="s">
        <v>17</v>
      </c>
      <c r="C1088" s="261"/>
      <c r="D1088" s="261"/>
      <c r="E1088" s="261"/>
      <c r="F1088" s="262" t="s">
        <v>134</v>
      </c>
      <c r="G1088" s="262"/>
      <c r="H1088" s="262"/>
      <c r="I1088" s="262" t="s">
        <v>12</v>
      </c>
      <c r="J1088" s="262"/>
      <c r="K1088" s="262"/>
      <c r="L1088" s="262" t="s">
        <v>105</v>
      </c>
      <c r="M1088" s="236" t="s">
        <v>135</v>
      </c>
      <c r="N1088" s="236"/>
      <c r="O1088" s="236"/>
      <c r="P1088" s="236"/>
      <c r="Q1088" s="236"/>
      <c r="R1088" s="236" t="s">
        <v>101</v>
      </c>
      <c r="S1088" s="236"/>
      <c r="T1088" s="236"/>
      <c r="U1088" s="236"/>
      <c r="V1088" s="237"/>
      <c r="W1088" s="14"/>
      <c r="X1088" s="3"/>
    </row>
    <row r="1089" spans="1:24" ht="27.75" customHeight="1" x14ac:dyDescent="0.2">
      <c r="B1089" s="240">
        <f>EDATE(B1066,12)</f>
        <v>45658</v>
      </c>
      <c r="C1089" s="241"/>
      <c r="D1089" s="241"/>
      <c r="E1089" s="242"/>
      <c r="F1089" s="263"/>
      <c r="G1089" s="263"/>
      <c r="H1089" s="263"/>
      <c r="I1089" s="263"/>
      <c r="J1089" s="263"/>
      <c r="K1089" s="263"/>
      <c r="L1089" s="263"/>
      <c r="M1089" s="238"/>
      <c r="N1089" s="238"/>
      <c r="O1089" s="238"/>
      <c r="P1089" s="238"/>
      <c r="Q1089" s="238"/>
      <c r="R1089" s="238"/>
      <c r="S1089" s="238"/>
      <c r="T1089" s="238"/>
      <c r="U1089" s="238"/>
      <c r="V1089" s="239"/>
      <c r="W1089" s="14"/>
      <c r="X1089" s="3"/>
    </row>
    <row r="1090" spans="1:24" ht="16.5" customHeight="1" x14ac:dyDescent="0.2">
      <c r="A1090" s="34">
        <f>EDATE(B1089,-4)</f>
        <v>45536</v>
      </c>
      <c r="B1090" s="243" t="str">
        <f>PROPER(TEXT(A1090, "mmmm"))</f>
        <v>Septiembre</v>
      </c>
      <c r="C1090" s="244"/>
      <c r="D1090" s="244"/>
      <c r="E1090" s="244"/>
      <c r="F1090" s="281" t="str">
        <f>IFERROR(IF(VLOOKUP($X1060&amp;"-"&amp;TEXT($A1090,"mmm-aaaa"),Informes!$A:$P,COLUMN(Informes!H$1),FALSE),"þ","¨"),"¨")</f>
        <v>¨</v>
      </c>
      <c r="G1090" s="281"/>
      <c r="H1090" s="281"/>
      <c r="I1090" s="248" t="str">
        <f>IFERROR(IF(ISBLANK(
VLOOKUP($X1083&amp;"-"&amp;TEXT($A1090,"mmm-aaaa"),Informes!$A:$P,COLUMN(Informes!I$1),FALSE)), "",
VLOOKUP($X1083&amp;"-"&amp;TEXT($A1090,"mmm-aaaa"),Informes!$A:$P,COLUMN(Informes!I$1),FALSE)), "")</f>
        <v/>
      </c>
      <c r="J1090" s="248"/>
      <c r="K1090" s="248"/>
      <c r="L1090" s="173" t="str">
        <f>IFERROR(IF($X1090=$L$7,"þ","¨"),"¨")</f>
        <v>¨</v>
      </c>
      <c r="M1090" s="248" t="str">
        <f>IFERROR(IF(OR($X1090=$L$7,$X1090=$K$5,$X1090=$O$5,$X1090=$T$5),IF(ISBLANK(
VLOOKUP($X1060&amp;"-"&amp;TEXT($A1090,"mmm-aaaa"),Informes!$A:$P,COLUMN(Informes!J$1),FALSE)), "",
VLOOKUP($X1060&amp;"-"&amp;TEXT($A1090,"mmm-aaaa"),Informes!$A:$P,COLUMN(Informes!J$1),FALSE)), ""), "")</f>
        <v/>
      </c>
      <c r="N1090" s="248"/>
      <c r="O1090" s="248"/>
      <c r="P1090" s="248"/>
      <c r="Q1090" s="248"/>
      <c r="R1090" s="284" t="str">
        <f t="shared" ref="R1090:R1101" si="211">IF(W1090=0, "", W1090)</f>
        <v/>
      </c>
      <c r="S1090" s="284"/>
      <c r="T1090" s="284"/>
      <c r="U1090" s="284"/>
      <c r="V1090" s="285"/>
      <c r="W1090" s="4" t="str">
        <f>IFERROR(VLOOKUP($X1083&amp;"-"&amp;TEXT($A1090,"mmm-aaaa"),Informes!$A:$P,COLUMN(Informes!K$1),FALSE), "")</f>
        <v/>
      </c>
      <c r="X1090" s="34" t="str">
        <f>IFERROR(VLOOKUP($X1060&amp;"-"&amp;TEXT($A1090,"mmm-aaaa"),Informes!$A:$P,COLUMN(Informes!C$1),FALSE), "")</f>
        <v/>
      </c>
    </row>
    <row r="1091" spans="1:24" ht="16.5" customHeight="1" x14ac:dyDescent="0.2">
      <c r="A1091" s="34">
        <f>EDATE(A1090,1)</f>
        <v>45566</v>
      </c>
      <c r="B1091" s="243" t="str">
        <f t="shared" ref="B1091:B1101" si="212">PROPER(TEXT(A1091, "mmmm"))</f>
        <v>Octubre</v>
      </c>
      <c r="C1091" s="244"/>
      <c r="D1091" s="244"/>
      <c r="E1091" s="244"/>
      <c r="F1091" s="281" t="str">
        <f>IFERROR(IF(VLOOKUP($X1060&amp;"-"&amp;TEXT($A1091,"mmm-aaaa"),Informes!$A:$P,COLUMN(Informes!H$1),FALSE),"þ","¨"),"¨")</f>
        <v>¨</v>
      </c>
      <c r="G1091" s="281"/>
      <c r="H1091" s="281"/>
      <c r="I1091" s="248" t="str">
        <f>IFERROR(IF(ISBLANK(
VLOOKUP($X1083&amp;"-"&amp;TEXT($A1091,"mmm-aaaa"),Informes!$A:$P,COLUMN(Informes!I$1),FALSE)), "",
VLOOKUP($X1083&amp;"-"&amp;TEXT($A1091,"mmm-aaaa"),Informes!$A:$P,COLUMN(Informes!I$1),FALSE)), "")</f>
        <v/>
      </c>
      <c r="J1091" s="248"/>
      <c r="K1091" s="248"/>
      <c r="L1091" s="173" t="str">
        <f t="shared" ref="L1091:L1101" si="213">IFERROR(IF($X1091=$L$7,"þ","¨"),"¨")</f>
        <v>¨</v>
      </c>
      <c r="M1091" s="248" t="str">
        <f>IFERROR(IF(OR($X1091=$L$7,$X1091=$K$5,$X1091=$O$5,$X1091=$T$5),IF(ISBLANK(
VLOOKUP($X1060&amp;"-"&amp;TEXT($A1091,"mmm-aaaa"),Informes!$A:$P,COLUMN(Informes!J$1),FALSE)), "",
VLOOKUP($X1060&amp;"-"&amp;TEXT($A1091,"mmm-aaaa"),Informes!$A:$P,COLUMN(Informes!J$1),FALSE)), ""), "")</f>
        <v/>
      </c>
      <c r="N1091" s="248"/>
      <c r="O1091" s="248"/>
      <c r="P1091" s="248"/>
      <c r="Q1091" s="248"/>
      <c r="R1091" s="284" t="str">
        <f t="shared" si="211"/>
        <v/>
      </c>
      <c r="S1091" s="284"/>
      <c r="T1091" s="284"/>
      <c r="U1091" s="284"/>
      <c r="V1091" s="285"/>
      <c r="W1091" s="4" t="str">
        <f>IFERROR(VLOOKUP($X1083&amp;"-"&amp;TEXT($A1091,"mmm-aaaa"),Informes!$A:$P,COLUMN(Informes!K$1),FALSE), "")</f>
        <v/>
      </c>
      <c r="X1091" s="34" t="str">
        <f>IFERROR(VLOOKUP($X1060&amp;"-"&amp;TEXT($A1091,"mmm-aaaa"),Informes!$A:$P,COLUMN(Informes!C$1),FALSE), "")</f>
        <v/>
      </c>
    </row>
    <row r="1092" spans="1:24" ht="16.5" customHeight="1" x14ac:dyDescent="0.2">
      <c r="A1092" s="34">
        <f t="shared" ref="A1092:A1101" si="214">EDATE(A1091,1)</f>
        <v>45597</v>
      </c>
      <c r="B1092" s="243" t="str">
        <f t="shared" si="212"/>
        <v>Noviembre</v>
      </c>
      <c r="C1092" s="244"/>
      <c r="D1092" s="244"/>
      <c r="E1092" s="244"/>
      <c r="F1092" s="281" t="str">
        <f>IFERROR(IF(VLOOKUP($X1060&amp;"-"&amp;TEXT($A1092,"mmm-aaaa"),Informes!$A:$P,COLUMN(Informes!H$1),FALSE),"þ","¨"),"¨")</f>
        <v>¨</v>
      </c>
      <c r="G1092" s="281"/>
      <c r="H1092" s="281"/>
      <c r="I1092" s="248" t="str">
        <f>IFERROR(IF(ISBLANK(
VLOOKUP($X1083&amp;"-"&amp;TEXT($A1092,"mmm-aaaa"),Informes!$A:$P,COLUMN(Informes!I$1),FALSE)), "",
VLOOKUP($X1083&amp;"-"&amp;TEXT($A1092,"mmm-aaaa"),Informes!$A:$P,COLUMN(Informes!I$1),FALSE)), "")</f>
        <v/>
      </c>
      <c r="J1092" s="248"/>
      <c r="K1092" s="248"/>
      <c r="L1092" s="173" t="str">
        <f t="shared" si="213"/>
        <v>¨</v>
      </c>
      <c r="M1092" s="248" t="str">
        <f>IFERROR(IF(OR($X1092=$L$7,$X1092=$K$5,$X1092=$O$5,$X1092=$T$5),IF(ISBLANK(
VLOOKUP($X1060&amp;"-"&amp;TEXT($A1092,"mmm-aaaa"),Informes!$A:$P,COLUMN(Informes!J$1),FALSE)), "",
VLOOKUP($X1060&amp;"-"&amp;TEXT($A1092,"mmm-aaaa"),Informes!$A:$P,COLUMN(Informes!J$1),FALSE)), ""), "")</f>
        <v/>
      </c>
      <c r="N1092" s="248"/>
      <c r="O1092" s="248"/>
      <c r="P1092" s="248"/>
      <c r="Q1092" s="248"/>
      <c r="R1092" s="284" t="str">
        <f t="shared" si="211"/>
        <v/>
      </c>
      <c r="S1092" s="284"/>
      <c r="T1092" s="284"/>
      <c r="U1092" s="284"/>
      <c r="V1092" s="285"/>
      <c r="W1092" s="4" t="str">
        <f>IFERROR(VLOOKUP($X1083&amp;"-"&amp;TEXT($A1092,"mmm-aaaa"),Informes!$A:$P,COLUMN(Informes!K$1),FALSE), "")</f>
        <v/>
      </c>
      <c r="X1092" s="34" t="str">
        <f>IFERROR(VLOOKUP($X1060&amp;"-"&amp;TEXT($A1092,"mmm-aaaa"),Informes!$A:$P,COLUMN(Informes!C$1),FALSE), "")</f>
        <v/>
      </c>
    </row>
    <row r="1093" spans="1:24" ht="16.5" customHeight="1" x14ac:dyDescent="0.2">
      <c r="A1093" s="34">
        <f t="shared" si="214"/>
        <v>45627</v>
      </c>
      <c r="B1093" s="243" t="str">
        <f t="shared" si="212"/>
        <v>Diciembre</v>
      </c>
      <c r="C1093" s="244"/>
      <c r="D1093" s="244"/>
      <c r="E1093" s="244"/>
      <c r="F1093" s="281" t="str">
        <f>IFERROR(IF(VLOOKUP($X1060&amp;"-"&amp;TEXT($A1093,"mmm-aaaa"),Informes!$A:$P,COLUMN(Informes!H$1),FALSE),"þ","¨"),"¨")</f>
        <v>¨</v>
      </c>
      <c r="G1093" s="281"/>
      <c r="H1093" s="281"/>
      <c r="I1093" s="248" t="str">
        <f>IFERROR(IF(ISBLANK(
VLOOKUP($X1083&amp;"-"&amp;TEXT($A1093,"mmm-aaaa"),Informes!$A:$P,COLUMN(Informes!I$1),FALSE)), "",
VLOOKUP($X1083&amp;"-"&amp;TEXT($A1093,"mmm-aaaa"),Informes!$A:$P,COLUMN(Informes!I$1),FALSE)), "")</f>
        <v/>
      </c>
      <c r="J1093" s="248"/>
      <c r="K1093" s="248"/>
      <c r="L1093" s="173" t="str">
        <f t="shared" si="213"/>
        <v>¨</v>
      </c>
      <c r="M1093" s="248" t="str">
        <f>IFERROR(IF(OR($X1093=$L$7,$X1093=$K$5,$X1093=$O$5,$X1093=$T$5),IF(ISBLANK(
VLOOKUP($X1060&amp;"-"&amp;TEXT($A1093,"mmm-aaaa"),Informes!$A:$P,COLUMN(Informes!J$1),FALSE)), "",
VLOOKUP($X1060&amp;"-"&amp;TEXT($A1093,"mmm-aaaa"),Informes!$A:$P,COLUMN(Informes!J$1),FALSE)), ""), "")</f>
        <v/>
      </c>
      <c r="N1093" s="248"/>
      <c r="O1093" s="248"/>
      <c r="P1093" s="248"/>
      <c r="Q1093" s="248"/>
      <c r="R1093" s="284" t="str">
        <f t="shared" si="211"/>
        <v/>
      </c>
      <c r="S1093" s="284"/>
      <c r="T1093" s="284"/>
      <c r="U1093" s="284"/>
      <c r="V1093" s="285"/>
      <c r="W1093" s="4" t="str">
        <f>IFERROR(VLOOKUP($X1083&amp;"-"&amp;TEXT($A1093,"mmm-aaaa"),Informes!$A:$P,COLUMN(Informes!K$1),FALSE), "")</f>
        <v/>
      </c>
      <c r="X1093" s="34" t="str">
        <f>IFERROR(VLOOKUP($X1060&amp;"-"&amp;TEXT($A1093,"mmm-aaaa"),Informes!$A:$P,COLUMN(Informes!C$1),FALSE), "")</f>
        <v/>
      </c>
    </row>
    <row r="1094" spans="1:24" ht="16.5" customHeight="1" x14ac:dyDescent="0.2">
      <c r="A1094" s="34">
        <f t="shared" si="214"/>
        <v>45658</v>
      </c>
      <c r="B1094" s="243" t="str">
        <f t="shared" si="212"/>
        <v>Enero</v>
      </c>
      <c r="C1094" s="244"/>
      <c r="D1094" s="244"/>
      <c r="E1094" s="244"/>
      <c r="F1094" s="281" t="str">
        <f>IFERROR(IF(VLOOKUP($X1060&amp;"-"&amp;TEXT($A1094,"mmm-aaaa"),Informes!$A:$P,COLUMN(Informes!H$1),FALSE),"þ","¨"),"¨")</f>
        <v>¨</v>
      </c>
      <c r="G1094" s="281"/>
      <c r="H1094" s="281"/>
      <c r="I1094" s="248" t="str">
        <f>IFERROR(IF(ISBLANK(
VLOOKUP($X1083&amp;"-"&amp;TEXT($A1094,"mmm-aaaa"),Informes!$A:$P,COLUMN(Informes!I$1),FALSE)), "",
VLOOKUP($X1083&amp;"-"&amp;TEXT($A1094,"mmm-aaaa"),Informes!$A:$P,COLUMN(Informes!I$1),FALSE)), "")</f>
        <v/>
      </c>
      <c r="J1094" s="248"/>
      <c r="K1094" s="248"/>
      <c r="L1094" s="173" t="str">
        <f t="shared" si="213"/>
        <v>¨</v>
      </c>
      <c r="M1094" s="248" t="str">
        <f>IFERROR(IF(OR($X1094=$L$7,$X1094=$K$5,$X1094=$O$5,$X1094=$T$5),IF(ISBLANK(
VLOOKUP($X1060&amp;"-"&amp;TEXT($A1094,"mmm-aaaa"),Informes!$A:$P,COLUMN(Informes!J$1),FALSE)), "",
VLOOKUP($X1060&amp;"-"&amp;TEXT($A1094,"mmm-aaaa"),Informes!$A:$P,COLUMN(Informes!J$1),FALSE)), ""), "")</f>
        <v/>
      </c>
      <c r="N1094" s="248"/>
      <c r="O1094" s="248"/>
      <c r="P1094" s="248"/>
      <c r="Q1094" s="248"/>
      <c r="R1094" s="284" t="str">
        <f t="shared" si="211"/>
        <v/>
      </c>
      <c r="S1094" s="284"/>
      <c r="T1094" s="284"/>
      <c r="U1094" s="284"/>
      <c r="V1094" s="285"/>
      <c r="W1094" s="4" t="str">
        <f>IFERROR(VLOOKUP($X1083&amp;"-"&amp;TEXT($A1094,"mmm-aaaa"),Informes!$A:$P,COLUMN(Informes!K$1),FALSE), "")</f>
        <v/>
      </c>
      <c r="X1094" s="34" t="str">
        <f>IFERROR(VLOOKUP($X1060&amp;"-"&amp;TEXT($A1094,"mmm-aaaa"),Informes!$A:$P,COLUMN(Informes!C$1),FALSE), "")</f>
        <v/>
      </c>
    </row>
    <row r="1095" spans="1:24" ht="16.5" customHeight="1" x14ac:dyDescent="0.2">
      <c r="A1095" s="34">
        <f t="shared" si="214"/>
        <v>45689</v>
      </c>
      <c r="B1095" s="243" t="str">
        <f t="shared" si="212"/>
        <v>Febrero</v>
      </c>
      <c r="C1095" s="244"/>
      <c r="D1095" s="244"/>
      <c r="E1095" s="244"/>
      <c r="F1095" s="281" t="str">
        <f>IFERROR(IF(VLOOKUP($X1060&amp;"-"&amp;TEXT($A1095,"mmm-aaaa"),Informes!$A:$P,COLUMN(Informes!H$1),FALSE),"þ","¨"),"¨")</f>
        <v>¨</v>
      </c>
      <c r="G1095" s="281"/>
      <c r="H1095" s="281"/>
      <c r="I1095" s="248" t="str">
        <f>IFERROR(IF(ISBLANK(
VLOOKUP($X1083&amp;"-"&amp;TEXT($A1095,"mmm-aaaa"),Informes!$A:$P,COLUMN(Informes!I$1),FALSE)), "",
VLOOKUP($X1083&amp;"-"&amp;TEXT($A1095,"mmm-aaaa"),Informes!$A:$P,COLUMN(Informes!I$1),FALSE)), "")</f>
        <v/>
      </c>
      <c r="J1095" s="248"/>
      <c r="K1095" s="248"/>
      <c r="L1095" s="173" t="str">
        <f t="shared" si="213"/>
        <v>¨</v>
      </c>
      <c r="M1095" s="248" t="str">
        <f>IFERROR(IF(OR($X1095=$L$7,$X1095=$K$5,$X1095=$O$5,$X1095=$T$5),IF(ISBLANK(
VLOOKUP($X1060&amp;"-"&amp;TEXT($A1095,"mmm-aaaa"),Informes!$A:$P,COLUMN(Informes!J$1),FALSE)), "",
VLOOKUP($X1060&amp;"-"&amp;TEXT($A1095,"mmm-aaaa"),Informes!$A:$P,COLUMN(Informes!J$1),FALSE)), ""), "")</f>
        <v/>
      </c>
      <c r="N1095" s="248"/>
      <c r="O1095" s="248"/>
      <c r="P1095" s="248"/>
      <c r="Q1095" s="248"/>
      <c r="R1095" s="284" t="str">
        <f t="shared" si="211"/>
        <v/>
      </c>
      <c r="S1095" s="284"/>
      <c r="T1095" s="284"/>
      <c r="U1095" s="284"/>
      <c r="V1095" s="285"/>
      <c r="W1095" s="4" t="str">
        <f>IFERROR(VLOOKUP($X1083&amp;"-"&amp;TEXT($A1095,"mmm-aaaa"),Informes!$A:$P,COLUMN(Informes!K$1),FALSE), "")</f>
        <v/>
      </c>
      <c r="X1095" s="34" t="str">
        <f>IFERROR(VLOOKUP($X1060&amp;"-"&amp;TEXT($A1095,"mmm-aaaa"),Informes!$A:$P,COLUMN(Informes!C$1),FALSE), "")</f>
        <v/>
      </c>
    </row>
    <row r="1096" spans="1:24" ht="16.5" customHeight="1" x14ac:dyDescent="0.2">
      <c r="A1096" s="34">
        <f t="shared" si="214"/>
        <v>45717</v>
      </c>
      <c r="B1096" s="243" t="str">
        <f t="shared" si="212"/>
        <v>Marzo</v>
      </c>
      <c r="C1096" s="244"/>
      <c r="D1096" s="244"/>
      <c r="E1096" s="244"/>
      <c r="F1096" s="281" t="str">
        <f>IFERROR(IF(VLOOKUP($X1060&amp;"-"&amp;TEXT($A1096,"mmm-aaaa"),Informes!$A:$P,COLUMN(Informes!H$1),FALSE),"þ","¨"),"¨")</f>
        <v>¨</v>
      </c>
      <c r="G1096" s="281"/>
      <c r="H1096" s="281"/>
      <c r="I1096" s="248" t="str">
        <f>IFERROR(IF(ISBLANK(
VLOOKUP($X1083&amp;"-"&amp;TEXT($A1096,"mmm-aaaa"),Informes!$A:$P,COLUMN(Informes!I$1),FALSE)), "",
VLOOKUP($X1083&amp;"-"&amp;TEXT($A1096,"mmm-aaaa"),Informes!$A:$P,COLUMN(Informes!I$1),FALSE)), "")</f>
        <v/>
      </c>
      <c r="J1096" s="248"/>
      <c r="K1096" s="248"/>
      <c r="L1096" s="173" t="str">
        <f t="shared" si="213"/>
        <v>¨</v>
      </c>
      <c r="M1096" s="248" t="str">
        <f>IFERROR(IF(OR($X1096=$L$7,$X1096=$K$5,$X1096=$O$5,$X1096=$T$5),IF(ISBLANK(
VLOOKUP($X1060&amp;"-"&amp;TEXT($A1096,"mmm-aaaa"),Informes!$A:$P,COLUMN(Informes!J$1),FALSE)), "",
VLOOKUP($X1060&amp;"-"&amp;TEXT($A1096,"mmm-aaaa"),Informes!$A:$P,COLUMN(Informes!J$1),FALSE)), ""), "")</f>
        <v/>
      </c>
      <c r="N1096" s="248"/>
      <c r="O1096" s="248"/>
      <c r="P1096" s="248"/>
      <c r="Q1096" s="248"/>
      <c r="R1096" s="284" t="str">
        <f t="shared" si="211"/>
        <v/>
      </c>
      <c r="S1096" s="284"/>
      <c r="T1096" s="284"/>
      <c r="U1096" s="284"/>
      <c r="V1096" s="285"/>
      <c r="W1096" s="4" t="str">
        <f>IFERROR(VLOOKUP($X1083&amp;"-"&amp;TEXT($A1096,"mmm-aaaa"),Informes!$A:$P,COLUMN(Informes!K$1),FALSE), "")</f>
        <v/>
      </c>
      <c r="X1096" s="34" t="str">
        <f>IFERROR(VLOOKUP($X1060&amp;"-"&amp;TEXT($A1096,"mmm-aaaa"),Informes!$A:$P,COLUMN(Informes!C$1),FALSE), "")</f>
        <v/>
      </c>
    </row>
    <row r="1097" spans="1:24" ht="16.5" customHeight="1" x14ac:dyDescent="0.2">
      <c r="A1097" s="34">
        <f t="shared" si="214"/>
        <v>45748</v>
      </c>
      <c r="B1097" s="243" t="str">
        <f t="shared" si="212"/>
        <v>Abril</v>
      </c>
      <c r="C1097" s="244"/>
      <c r="D1097" s="244"/>
      <c r="E1097" s="244"/>
      <c r="F1097" s="281" t="str">
        <f>IFERROR(IF(VLOOKUP($X1060&amp;"-"&amp;TEXT($A1097,"mmm-aaaa"),Informes!$A:$P,COLUMN(Informes!H$1),FALSE),"þ","¨"),"¨")</f>
        <v>¨</v>
      </c>
      <c r="G1097" s="281"/>
      <c r="H1097" s="281"/>
      <c r="I1097" s="248" t="str">
        <f>IFERROR(IF(ISBLANK(
VLOOKUP($X1083&amp;"-"&amp;TEXT($A1097,"mmm-aaaa"),Informes!$A:$P,COLUMN(Informes!I$1),FALSE)), "",
VLOOKUP($X1083&amp;"-"&amp;TEXT($A1097,"mmm-aaaa"),Informes!$A:$P,COLUMN(Informes!I$1),FALSE)), "")</f>
        <v/>
      </c>
      <c r="J1097" s="248"/>
      <c r="K1097" s="248"/>
      <c r="L1097" s="173" t="str">
        <f t="shared" si="213"/>
        <v>¨</v>
      </c>
      <c r="M1097" s="248" t="str">
        <f>IFERROR(IF(OR($X1097=$L$7,$X1097=$K$5,$X1097=$O$5,$X1097=$T$5),IF(ISBLANK(
VLOOKUP($X1060&amp;"-"&amp;TEXT($A1097,"mmm-aaaa"),Informes!$A:$P,COLUMN(Informes!J$1),FALSE)), "",
VLOOKUP($X1060&amp;"-"&amp;TEXT($A1097,"mmm-aaaa"),Informes!$A:$P,COLUMN(Informes!J$1),FALSE)), ""), "")</f>
        <v/>
      </c>
      <c r="N1097" s="248"/>
      <c r="O1097" s="248"/>
      <c r="P1097" s="248"/>
      <c r="Q1097" s="248"/>
      <c r="R1097" s="284" t="str">
        <f t="shared" si="211"/>
        <v/>
      </c>
      <c r="S1097" s="284"/>
      <c r="T1097" s="284"/>
      <c r="U1097" s="284"/>
      <c r="V1097" s="285"/>
      <c r="W1097" s="4" t="str">
        <f>IFERROR(VLOOKUP($X1083&amp;"-"&amp;TEXT($A1097,"mmm-aaaa"),Informes!$A:$P,COLUMN(Informes!K$1),FALSE), "")</f>
        <v/>
      </c>
      <c r="X1097" s="34" t="str">
        <f>IFERROR(VLOOKUP($X1060&amp;"-"&amp;TEXT($A1097,"mmm-aaaa"),Informes!$A:$P,COLUMN(Informes!C$1),FALSE), "")</f>
        <v/>
      </c>
    </row>
    <row r="1098" spans="1:24" ht="16.5" customHeight="1" x14ac:dyDescent="0.2">
      <c r="A1098" s="34">
        <f t="shared" si="214"/>
        <v>45778</v>
      </c>
      <c r="B1098" s="243" t="str">
        <f t="shared" si="212"/>
        <v>Mayo</v>
      </c>
      <c r="C1098" s="244"/>
      <c r="D1098" s="244"/>
      <c r="E1098" s="244"/>
      <c r="F1098" s="281" t="str">
        <f>IFERROR(IF(VLOOKUP($X1060&amp;"-"&amp;TEXT($A1098,"mmm-aaaa"),Informes!$A:$P,COLUMN(Informes!H$1),FALSE),"þ","¨"),"¨")</f>
        <v>¨</v>
      </c>
      <c r="G1098" s="281"/>
      <c r="H1098" s="281"/>
      <c r="I1098" s="248" t="str">
        <f>IFERROR(IF(ISBLANK(
VLOOKUP($X1083&amp;"-"&amp;TEXT($A1098,"mmm-aaaa"),Informes!$A:$P,COLUMN(Informes!I$1),FALSE)), "",
VLOOKUP($X1083&amp;"-"&amp;TEXT($A1098,"mmm-aaaa"),Informes!$A:$P,COLUMN(Informes!I$1),FALSE)), "")</f>
        <v/>
      </c>
      <c r="J1098" s="248"/>
      <c r="K1098" s="248"/>
      <c r="L1098" s="173" t="str">
        <f t="shared" si="213"/>
        <v>¨</v>
      </c>
      <c r="M1098" s="248" t="str">
        <f>IFERROR(IF(OR($X1098=$L$7,$X1098=$K$5,$X1098=$O$5,$X1098=$T$5),IF(ISBLANK(
VLOOKUP($X1060&amp;"-"&amp;TEXT($A1098,"mmm-aaaa"),Informes!$A:$P,COLUMN(Informes!J$1),FALSE)), "",
VLOOKUP($X1060&amp;"-"&amp;TEXT($A1098,"mmm-aaaa"),Informes!$A:$P,COLUMN(Informes!J$1),FALSE)), ""), "")</f>
        <v/>
      </c>
      <c r="N1098" s="248"/>
      <c r="O1098" s="248"/>
      <c r="P1098" s="248"/>
      <c r="Q1098" s="248"/>
      <c r="R1098" s="284" t="str">
        <f t="shared" si="211"/>
        <v/>
      </c>
      <c r="S1098" s="284"/>
      <c r="T1098" s="284"/>
      <c r="U1098" s="284"/>
      <c r="V1098" s="285"/>
      <c r="W1098" s="4" t="str">
        <f>IFERROR(VLOOKUP($X1083&amp;"-"&amp;TEXT($A1098,"mmm-aaaa"),Informes!$A:$P,COLUMN(Informes!K$1),FALSE), "")</f>
        <v/>
      </c>
      <c r="X1098" s="34" t="str">
        <f>IFERROR(VLOOKUP($X1060&amp;"-"&amp;TEXT($A1098,"mmm-aaaa"),Informes!$A:$P,COLUMN(Informes!C$1),FALSE), "")</f>
        <v/>
      </c>
    </row>
    <row r="1099" spans="1:24" ht="16.5" customHeight="1" x14ac:dyDescent="0.2">
      <c r="A1099" s="34">
        <f t="shared" si="214"/>
        <v>45809</v>
      </c>
      <c r="B1099" s="243" t="str">
        <f t="shared" si="212"/>
        <v>Junio</v>
      </c>
      <c r="C1099" s="244"/>
      <c r="D1099" s="244"/>
      <c r="E1099" s="244"/>
      <c r="F1099" s="281" t="str">
        <f>IFERROR(IF(VLOOKUP($X1060&amp;"-"&amp;TEXT($A1099,"mmm-aaaa"),Informes!$A:$P,COLUMN(Informes!H$1),FALSE),"þ","¨"),"¨")</f>
        <v>¨</v>
      </c>
      <c r="G1099" s="281"/>
      <c r="H1099" s="281"/>
      <c r="I1099" s="248" t="str">
        <f>IFERROR(IF(ISBLANK(
VLOOKUP($X1083&amp;"-"&amp;TEXT($A1099,"mmm-aaaa"),Informes!$A:$P,COLUMN(Informes!I$1),FALSE)), "",
VLOOKUP($X1083&amp;"-"&amp;TEXT($A1099,"mmm-aaaa"),Informes!$A:$P,COLUMN(Informes!I$1),FALSE)), "")</f>
        <v/>
      </c>
      <c r="J1099" s="248"/>
      <c r="K1099" s="248"/>
      <c r="L1099" s="173" t="str">
        <f t="shared" si="213"/>
        <v>¨</v>
      </c>
      <c r="M1099" s="248" t="str">
        <f>IFERROR(IF(OR($X1099=$L$7,$X1099=$K$5,$X1099=$O$5,$X1099=$T$5),IF(ISBLANK(
VLOOKUP($X1060&amp;"-"&amp;TEXT($A1099,"mmm-aaaa"),Informes!$A:$P,COLUMN(Informes!J$1),FALSE)), "",
VLOOKUP($X1060&amp;"-"&amp;TEXT($A1099,"mmm-aaaa"),Informes!$A:$P,COLUMN(Informes!J$1),FALSE)), ""), "")</f>
        <v/>
      </c>
      <c r="N1099" s="248"/>
      <c r="O1099" s="248"/>
      <c r="P1099" s="248"/>
      <c r="Q1099" s="248"/>
      <c r="R1099" s="284" t="str">
        <f t="shared" si="211"/>
        <v/>
      </c>
      <c r="S1099" s="284"/>
      <c r="T1099" s="284"/>
      <c r="U1099" s="284"/>
      <c r="V1099" s="285"/>
      <c r="W1099" s="4" t="str">
        <f>IFERROR(VLOOKUP($X1083&amp;"-"&amp;TEXT($A1099,"mmm-aaaa"),Informes!$A:$P,COLUMN(Informes!K$1),FALSE), "")</f>
        <v/>
      </c>
      <c r="X1099" s="34" t="str">
        <f>IFERROR(VLOOKUP($X1060&amp;"-"&amp;TEXT($A1099,"mmm-aaaa"),Informes!$A:$P,COLUMN(Informes!C$1),FALSE), "")</f>
        <v/>
      </c>
    </row>
    <row r="1100" spans="1:24" ht="16.5" customHeight="1" x14ac:dyDescent="0.2">
      <c r="A1100" s="34">
        <f t="shared" si="214"/>
        <v>45839</v>
      </c>
      <c r="B1100" s="243" t="str">
        <f t="shared" si="212"/>
        <v>Julio</v>
      </c>
      <c r="C1100" s="244"/>
      <c r="D1100" s="244"/>
      <c r="E1100" s="244"/>
      <c r="F1100" s="281" t="str">
        <f>IFERROR(IF(VLOOKUP($X1060&amp;"-"&amp;TEXT($A1100,"mmm-aaaa"),Informes!$A:$P,COLUMN(Informes!H$1),FALSE),"þ","¨"),"¨")</f>
        <v>¨</v>
      </c>
      <c r="G1100" s="281"/>
      <c r="H1100" s="281"/>
      <c r="I1100" s="248" t="str">
        <f>IFERROR(IF(ISBLANK(
VLOOKUP($X1083&amp;"-"&amp;TEXT($A1100,"mmm-aaaa"),Informes!$A:$P,COLUMN(Informes!I$1),FALSE)), "",
VLOOKUP($X1083&amp;"-"&amp;TEXT($A1100,"mmm-aaaa"),Informes!$A:$P,COLUMN(Informes!I$1),FALSE)), "")</f>
        <v/>
      </c>
      <c r="J1100" s="248"/>
      <c r="K1100" s="248"/>
      <c r="L1100" s="173" t="str">
        <f t="shared" si="213"/>
        <v>¨</v>
      </c>
      <c r="M1100" s="248" t="str">
        <f>IFERROR(IF(OR($X1100=$L$7,$X1100=$K$5,$X1100=$O$5,$X1100=$T$5),IF(ISBLANK(
VLOOKUP($X1060&amp;"-"&amp;TEXT($A1100,"mmm-aaaa"),Informes!$A:$P,COLUMN(Informes!J$1),FALSE)), "",
VLOOKUP($X1060&amp;"-"&amp;TEXT($A1100,"mmm-aaaa"),Informes!$A:$P,COLUMN(Informes!J$1),FALSE)), ""), "")</f>
        <v/>
      </c>
      <c r="N1100" s="248"/>
      <c r="O1100" s="248"/>
      <c r="P1100" s="248"/>
      <c r="Q1100" s="248"/>
      <c r="R1100" s="284" t="str">
        <f t="shared" si="211"/>
        <v/>
      </c>
      <c r="S1100" s="284"/>
      <c r="T1100" s="284"/>
      <c r="U1100" s="284"/>
      <c r="V1100" s="285"/>
      <c r="W1100" s="4" t="str">
        <f>IFERROR(VLOOKUP($X1083&amp;"-"&amp;TEXT($A1100,"mmm-aaaa"),Informes!$A:$P,COLUMN(Informes!K$1),FALSE), "")</f>
        <v/>
      </c>
      <c r="X1100" s="34" t="str">
        <f>IFERROR(VLOOKUP($X1060&amp;"-"&amp;TEXT($A1100,"mmm-aaaa"),Informes!$A:$P,COLUMN(Informes!C$1),FALSE), "")</f>
        <v/>
      </c>
    </row>
    <row r="1101" spans="1:24" ht="16.5" customHeight="1" thickBot="1" x14ac:dyDescent="0.25">
      <c r="A1101" s="34">
        <f t="shared" si="214"/>
        <v>45870</v>
      </c>
      <c r="B1101" s="264" t="str">
        <f t="shared" si="212"/>
        <v>Agosto</v>
      </c>
      <c r="C1101" s="265"/>
      <c r="D1101" s="265"/>
      <c r="E1101" s="265"/>
      <c r="F1101" s="280" t="str">
        <f>IFERROR(IF(VLOOKUP($X1060&amp;"-"&amp;TEXT($A1101,"mmm-aaaa"),Informes!$A:$P,COLUMN(Informes!H$1),FALSE),"þ","¨"),"¨")</f>
        <v>¨</v>
      </c>
      <c r="G1101" s="280"/>
      <c r="H1101" s="280"/>
      <c r="I1101" s="269" t="str">
        <f>IFERROR(IF(ISBLANK(
VLOOKUP($X1083&amp;"-"&amp;TEXT($A1101,"mmm-aaaa"),Informes!$A:$P,COLUMN(Informes!I$1),FALSE)), "",
VLOOKUP($X1083&amp;"-"&amp;TEXT($A1101,"mmm-aaaa"),Informes!$A:$P,COLUMN(Informes!I$1),FALSE)), "")</f>
        <v/>
      </c>
      <c r="J1101" s="269"/>
      <c r="K1101" s="269"/>
      <c r="L1101" s="172" t="str">
        <f t="shared" si="213"/>
        <v>¨</v>
      </c>
      <c r="M1101" s="269" t="str">
        <f>IFERROR(IF(OR($X1101=$L$7,$X1101=$K$5,$X1101=$O$5,$X1101=$T$5),IF(ISBLANK(
VLOOKUP($X1060&amp;"-"&amp;TEXT($A1101,"mmm-aaaa"),Informes!$A:$P,COLUMN(Informes!J$1),FALSE)), "",
VLOOKUP($X1060&amp;"-"&amp;TEXT($A1101,"mmm-aaaa"),Informes!$A:$P,COLUMN(Informes!J$1),FALSE)), ""), "")</f>
        <v/>
      </c>
      <c r="N1101" s="269"/>
      <c r="O1101" s="269"/>
      <c r="P1101" s="269"/>
      <c r="Q1101" s="269"/>
      <c r="R1101" s="282" t="str">
        <f t="shared" si="211"/>
        <v/>
      </c>
      <c r="S1101" s="282"/>
      <c r="T1101" s="282"/>
      <c r="U1101" s="282"/>
      <c r="V1101" s="283"/>
      <c r="W1101" s="4" t="str">
        <f>IFERROR(VLOOKUP($X1083&amp;"-"&amp;TEXT($A1101,"mmm-aaaa"),Informes!$A:$P,COLUMN(Informes!K$1),FALSE), "")</f>
        <v/>
      </c>
      <c r="X1101" s="34" t="str">
        <f>IFERROR(VLOOKUP($X1060&amp;"-"&amp;TEXT($A1101,"mmm-aaaa"),Informes!$A:$P,COLUMN(Informes!C$1),FALSE), "")</f>
        <v/>
      </c>
    </row>
    <row r="1102" spans="1:24" ht="16.5" customHeight="1" thickBot="1" x14ac:dyDescent="0.3">
      <c r="D1102" s="124"/>
      <c r="E1102" s="124"/>
      <c r="F1102" s="129"/>
      <c r="G1102" s="124" t="str">
        <f>IF(SUM(F1090:F1101)=0,"",SUM(F1090:F1101))</f>
        <v/>
      </c>
      <c r="H1102" s="124"/>
      <c r="I1102" s="124"/>
      <c r="J1102" s="130"/>
      <c r="K1102" s="124"/>
      <c r="L1102" s="131" t="s">
        <v>107</v>
      </c>
      <c r="M1102" s="272" t="str">
        <f>IF(SUM(M1090:M1101)=0,"",SUM(M1090:M1101))</f>
        <v/>
      </c>
      <c r="N1102" s="273"/>
      <c r="O1102" s="273"/>
      <c r="P1102" s="273"/>
      <c r="Q1102" s="274"/>
      <c r="R1102" s="275"/>
      <c r="S1102" s="276"/>
      <c r="T1102" s="276"/>
      <c r="U1102" s="276"/>
      <c r="V1102" s="277"/>
      <c r="W1102" s="4"/>
      <c r="X1102" s="4"/>
    </row>
    <row r="1103" spans="1:24" ht="16.5" customHeight="1" x14ac:dyDescent="0.2">
      <c r="W1103" s="4"/>
      <c r="X1103" s="4"/>
    </row>
    <row r="1104" spans="1:24" ht="279.75" customHeight="1" x14ac:dyDescent="0.15">
      <c r="B1104" s="11"/>
      <c r="C1104" s="132" t="s">
        <v>136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</row>
    <row r="1105" spans="1:24" ht="24" customHeight="1" x14ac:dyDescent="0.2">
      <c r="A1105" s="35">
        <f>A1059+1</f>
        <v>25</v>
      </c>
      <c r="B1105" s="256" t="s">
        <v>127</v>
      </c>
      <c r="C1105" s="256"/>
      <c r="D1105" s="256"/>
      <c r="E1105" s="256"/>
      <c r="F1105" s="256"/>
      <c r="G1105" s="256"/>
      <c r="H1105" s="256"/>
      <c r="I1105" s="256"/>
      <c r="J1105" s="256"/>
      <c r="K1105" s="256"/>
      <c r="L1105" s="256"/>
      <c r="M1105" s="256"/>
      <c r="N1105" s="256"/>
      <c r="O1105" s="256"/>
      <c r="P1105" s="256"/>
      <c r="Q1105" s="256"/>
      <c r="R1105" s="256"/>
      <c r="S1105" s="256"/>
      <c r="T1105" s="256"/>
      <c r="U1105" s="256"/>
      <c r="V1105" s="256"/>
      <c r="X1105" s="2"/>
    </row>
    <row r="1106" spans="1:24" ht="17.25" customHeight="1" x14ac:dyDescent="0.2">
      <c r="A1106" s="35"/>
      <c r="B1106" s="120" t="s">
        <v>128</v>
      </c>
      <c r="D1106" s="123" t="e">
        <f>IF(A1105=0,0,INDEX(TblPublicadores[Nombre completo],A1105))</f>
        <v>#REF!</v>
      </c>
      <c r="F1106" s="123"/>
      <c r="G1106" s="123"/>
      <c r="H1106" s="123"/>
      <c r="I1106" s="123"/>
      <c r="J1106" s="123"/>
      <c r="K1106" s="123"/>
      <c r="L1106" s="123"/>
      <c r="M1106" s="123"/>
      <c r="N1106" s="123"/>
      <c r="O1106" s="123"/>
      <c r="P1106" s="123"/>
      <c r="Q1106" s="123"/>
      <c r="R1106" s="123"/>
      <c r="S1106" s="123"/>
      <c r="T1106" s="123"/>
      <c r="U1106" s="123"/>
      <c r="V1106" s="123"/>
      <c r="W1106" s="15"/>
      <c r="X1106" s="154" t="e">
        <f>IF(A1105=0,0,INDEX(TblPublicadores[Nombre],A1105))</f>
        <v>#REF!</v>
      </c>
    </row>
    <row r="1107" spans="1:24" ht="17.25" customHeight="1" x14ac:dyDescent="0.2">
      <c r="B1107" s="120" t="s">
        <v>129</v>
      </c>
      <c r="D1107" s="121"/>
      <c r="E1107" s="121"/>
      <c r="F1107" s="7"/>
      <c r="G1107" s="7"/>
      <c r="H1107" s="257" t="e">
        <f>IF(A1105=0,"",INDEX(TblPublicadores[Fecha de nacimiento],A1105))</f>
        <v>#REF!</v>
      </c>
      <c r="I1107" s="257"/>
      <c r="J1107" s="257"/>
      <c r="K1107" s="257"/>
      <c r="L1107" s="257"/>
      <c r="M1107" s="257"/>
      <c r="N1107" s="257"/>
      <c r="O1107" s="257"/>
      <c r="P1107" s="128" t="e">
        <f>IF(INDEX(TblPublicadores[Sexo],A1105)=Q1107,"þ","¨")</f>
        <v>#REF!</v>
      </c>
      <c r="Q1107" s="120" t="s">
        <v>75</v>
      </c>
      <c r="S1107" s="12"/>
      <c r="T1107" s="13"/>
      <c r="U1107" s="128" t="e">
        <f>IF(INDEX(TblPublicadores[Sexo],A1105)=V1107,"þ","¨")</f>
        <v>#REF!</v>
      </c>
      <c r="V1107" s="120" t="s">
        <v>79</v>
      </c>
      <c r="W1107" s="12"/>
      <c r="X1107" s="6"/>
    </row>
    <row r="1108" spans="1:24" ht="17.25" customHeight="1" x14ac:dyDescent="0.2">
      <c r="B1108" s="120" t="s">
        <v>130</v>
      </c>
      <c r="D1108" s="122"/>
      <c r="E1108" s="122"/>
      <c r="F1108" s="7"/>
      <c r="G1108" s="258" t="e">
        <f>IF(A1105=0,"",IF(INDEX(TblPublicadores[Fecha de bautismo],A1105)="", "",INDEX(TblPublicadores[Fecha de bautismo],A1105)))</f>
        <v>#REF!</v>
      </c>
      <c r="H1108" s="258"/>
      <c r="I1108" s="258"/>
      <c r="J1108" s="258"/>
      <c r="K1108" s="258"/>
      <c r="L1108" s="258"/>
      <c r="M1108" s="258"/>
      <c r="N1108" s="258"/>
      <c r="O1108" s="258"/>
      <c r="P1108" s="128" t="s">
        <v>137</v>
      </c>
      <c r="Q1108" s="120" t="s">
        <v>131</v>
      </c>
      <c r="S1108" s="12"/>
      <c r="T1108" s="12"/>
      <c r="U1108" s="128" t="s">
        <v>138</v>
      </c>
      <c r="V1108" s="120" t="s">
        <v>61</v>
      </c>
      <c r="W1108" s="12"/>
      <c r="X1108" s="6"/>
    </row>
    <row r="1109" spans="1:24" ht="28.5" customHeight="1" x14ac:dyDescent="0.2">
      <c r="B1109" s="127" t="e">
        <f>IF(INDEX(TblPublicadores[Privilegio],A1105)=C1109,"þ","¨")</f>
        <v>#REF!</v>
      </c>
      <c r="C1109" s="125" t="s">
        <v>76</v>
      </c>
      <c r="D1109" s="127" t="e">
        <f>IF(INDEX(TblPublicadores[Privilegio],A1105)=E1109,"þ","¨")</f>
        <v>#REF!</v>
      </c>
      <c r="E1109" s="125" t="s">
        <v>81</v>
      </c>
      <c r="F1109" s="7"/>
      <c r="G1109" s="7"/>
      <c r="H1109" s="5"/>
      <c r="I1109" s="10"/>
      <c r="J1109" s="127" t="e">
        <f>IF(INDEX(TblPublicadores[Tipo Publicador],A1105)=K1109,"þ","¨")</f>
        <v>#REF!</v>
      </c>
      <c r="K1109" s="125" t="s">
        <v>77</v>
      </c>
      <c r="L1109" s="5"/>
      <c r="M1109" s="5"/>
      <c r="N1109" s="127" t="e">
        <f>IF(INDEX(TblPublicadores[Tipo Publicador],A1105)=O1109,"þ","¨")</f>
        <v>#REF!</v>
      </c>
      <c r="O1109" s="125" t="s">
        <v>132</v>
      </c>
      <c r="P1109" s="126"/>
      <c r="Q1109" s="126"/>
      <c r="R1109" s="9"/>
      <c r="S1109" s="127" t="e">
        <f>IF(INDEX(TblPublicadores[Tipo Publicador],A1105)=T1109,"þ","¨")</f>
        <v>#REF!</v>
      </c>
      <c r="T1109" s="259" t="s">
        <v>133</v>
      </c>
      <c r="U1109" s="259"/>
      <c r="V1109" s="259"/>
      <c r="W1109" s="13"/>
      <c r="X1109" s="6"/>
    </row>
    <row r="1110" spans="1:24" ht="4.5" customHeight="1" thickBot="1" x14ac:dyDescent="0.25">
      <c r="B1110" s="8"/>
      <c r="C1110" s="7"/>
      <c r="D1110" s="8"/>
      <c r="E1110" s="7"/>
      <c r="F1110" s="7"/>
      <c r="G1110" s="7"/>
      <c r="H1110" s="5"/>
      <c r="I1110" s="10"/>
      <c r="J1110" s="8"/>
      <c r="K1110" s="5"/>
      <c r="L1110" s="5"/>
      <c r="M1110" s="5"/>
      <c r="N1110" s="7"/>
      <c r="O1110" s="5"/>
      <c r="P1110" s="8"/>
      <c r="Q1110" s="8"/>
      <c r="R1110" s="9"/>
      <c r="S1110" s="9"/>
      <c r="T1110" s="7"/>
      <c r="U1110" s="8"/>
      <c r="V1110" s="9"/>
      <c r="W1110" s="9"/>
      <c r="X1110" s="6"/>
    </row>
    <row r="1111" spans="1:24" ht="26.25" customHeight="1" x14ac:dyDescent="0.25">
      <c r="B1111" s="260" t="s">
        <v>17</v>
      </c>
      <c r="C1111" s="261"/>
      <c r="D1111" s="261"/>
      <c r="E1111" s="261"/>
      <c r="F1111" s="262" t="s">
        <v>134</v>
      </c>
      <c r="G1111" s="262"/>
      <c r="H1111" s="262"/>
      <c r="I1111" s="262" t="s">
        <v>12</v>
      </c>
      <c r="J1111" s="262"/>
      <c r="K1111" s="262"/>
      <c r="L1111" s="262" t="s">
        <v>105</v>
      </c>
      <c r="M1111" s="236" t="s">
        <v>135</v>
      </c>
      <c r="N1111" s="236"/>
      <c r="O1111" s="236"/>
      <c r="P1111" s="236"/>
      <c r="Q1111" s="236"/>
      <c r="R1111" s="236" t="s">
        <v>101</v>
      </c>
      <c r="S1111" s="236"/>
      <c r="T1111" s="236"/>
      <c r="U1111" s="236"/>
      <c r="V1111" s="237"/>
      <c r="W1111" s="14"/>
      <c r="X1111" s="3"/>
    </row>
    <row r="1112" spans="1:24" ht="27.75" customHeight="1" x14ac:dyDescent="0.2">
      <c r="B1112" s="240">
        <v>45292</v>
      </c>
      <c r="C1112" s="241"/>
      <c r="D1112" s="241"/>
      <c r="E1112" s="242"/>
      <c r="F1112" s="263"/>
      <c r="G1112" s="263"/>
      <c r="H1112" s="263"/>
      <c r="I1112" s="263"/>
      <c r="J1112" s="263"/>
      <c r="K1112" s="263"/>
      <c r="L1112" s="263"/>
      <c r="M1112" s="238"/>
      <c r="N1112" s="238"/>
      <c r="O1112" s="238"/>
      <c r="P1112" s="238"/>
      <c r="Q1112" s="238"/>
      <c r="R1112" s="238"/>
      <c r="S1112" s="238"/>
      <c r="T1112" s="238"/>
      <c r="U1112" s="238"/>
      <c r="V1112" s="239"/>
      <c r="W1112" s="14"/>
      <c r="X1112" s="3"/>
    </row>
    <row r="1113" spans="1:24" ht="16.5" customHeight="1" x14ac:dyDescent="0.2">
      <c r="A1113" s="34">
        <f>EDATE(B1112,-4)</f>
        <v>45170</v>
      </c>
      <c r="B1113" s="243" t="str">
        <f>PROPER(TEXT(A1113, "mmmm"))</f>
        <v>Septiembre</v>
      </c>
      <c r="C1113" s="244"/>
      <c r="D1113" s="244" t="str">
        <f>PROPER(TEXT(C1113, "mmmm"))</f>
        <v>Enero</v>
      </c>
      <c r="E1113" s="244"/>
      <c r="F1113" s="281" t="str">
        <f>IFERROR(IF(VLOOKUP($X1106&amp;"-"&amp;TEXT($A1113,"mmm-aaaa"),Informes!$A:$P,COLUMN(Informes!H$1),FALSE),"þ","¨"),"¨")</f>
        <v>¨</v>
      </c>
      <c r="G1113" s="281"/>
      <c r="H1113" s="281"/>
      <c r="I1113" s="248" t="str">
        <f>IFERROR(IF(ISBLANK(
VLOOKUP($X1106&amp;"-"&amp;TEXT($A1113,"mmm-aaaa"),Informes!$A:$P,COLUMN(Informes!I$1),FALSE)), "",
VLOOKUP($X1106&amp;"-"&amp;TEXT($A1113,"mmm-aaaa"),Informes!$A:$P,COLUMN(Informes!I$1),FALSE)), "")</f>
        <v/>
      </c>
      <c r="J1113" s="248"/>
      <c r="K1113" s="248"/>
      <c r="L1113" s="173" t="str">
        <f>IFERROR(IF($X1113=$L$7,"þ","¨"),"¨")</f>
        <v>¨</v>
      </c>
      <c r="M1113" s="248" t="str">
        <f>IFERROR(IF(OR($X1113=$L$7,$X1113=$K$5,$X1113=$O$5,$X1113=$T$5),IF(ISBLANK(
VLOOKUP($X1106&amp;"-"&amp;TEXT($A1113,"mmm-aaaa"),Informes!$A:$P,COLUMN(Informes!J$1),FALSE)), "",
VLOOKUP($X1106&amp;"-"&amp;TEXT($A1113,"mmm-aaaa"),Informes!$A:$P,COLUMN(Informes!J$1),FALSE)), ""), "")</f>
        <v/>
      </c>
      <c r="N1113" s="248"/>
      <c r="O1113" s="248"/>
      <c r="P1113" s="248"/>
      <c r="Q1113" s="248"/>
      <c r="R1113" s="284" t="str">
        <f t="shared" ref="R1113:R1124" si="215">IF(W1113=0, "", W1113)</f>
        <v/>
      </c>
      <c r="S1113" s="284"/>
      <c r="T1113" s="284"/>
      <c r="U1113" s="284"/>
      <c r="V1113" s="285"/>
      <c r="W1113" s="4" t="str">
        <f>IFERROR(VLOOKUP($X1106&amp;"-"&amp;TEXT($A1113,"mmm-aaaa"),Informes!$A:$P,COLUMN(Informes!K$1),FALSE), "")</f>
        <v/>
      </c>
      <c r="X1113" s="34" t="str">
        <f>IFERROR(VLOOKUP($X1106&amp;"-"&amp;TEXT($A1113,"mmm-aaaa"),Informes!$A:$P,COLUMN(Informes!C$1),FALSE), "")</f>
        <v/>
      </c>
    </row>
    <row r="1114" spans="1:24" ht="16.5" customHeight="1" x14ac:dyDescent="0.2">
      <c r="A1114" s="34">
        <f>EDATE(A1113,1)</f>
        <v>45200</v>
      </c>
      <c r="B1114" s="243" t="str">
        <f t="shared" ref="B1114:B1124" si="216">PROPER(TEXT(A1114, "mmmm"))</f>
        <v>Octubre</v>
      </c>
      <c r="C1114" s="244"/>
      <c r="D1114" s="244" t="str">
        <f t="shared" ref="D1114:D1124" si="217">PROPER(TEXT(C1114, "mmmm"))</f>
        <v>Enero</v>
      </c>
      <c r="E1114" s="244"/>
      <c r="F1114" s="281" t="str">
        <f>IFERROR(IF(VLOOKUP($X1106&amp;"-"&amp;TEXT($A1114,"mmm-aaaa"),Informes!$A:$P,COLUMN(Informes!H$1),FALSE),"þ","¨"),"¨")</f>
        <v>¨</v>
      </c>
      <c r="G1114" s="281"/>
      <c r="H1114" s="281"/>
      <c r="I1114" s="248" t="str">
        <f>IFERROR(IF(ISBLANK(
VLOOKUP($X1106&amp;"-"&amp;TEXT($A1114,"mmm-aaaa"),Informes!$A:$P,COLUMN(Informes!I$1),FALSE)), "",
VLOOKUP($X1106&amp;"-"&amp;TEXT($A1114,"mmm-aaaa"),Informes!$A:$P,COLUMN(Informes!I$1),FALSE)), "")</f>
        <v/>
      </c>
      <c r="J1114" s="248"/>
      <c r="K1114" s="248"/>
      <c r="L1114" s="173" t="str">
        <f t="shared" ref="L1114:L1124" si="218">IFERROR(IF($X1114=$L$7,"þ","¨"),"¨")</f>
        <v>¨</v>
      </c>
      <c r="M1114" s="248" t="str">
        <f>IFERROR(IF(OR($X1114=$L$7,$X1114=$K$5,$X1114=$O$5,$X1114=$T$5),IF(ISBLANK(
VLOOKUP($X1106&amp;"-"&amp;TEXT($A1114,"mmm-aaaa"),Informes!$A:$P,COLUMN(Informes!J$1),FALSE)), "",
VLOOKUP($X1106&amp;"-"&amp;TEXT($A1114,"mmm-aaaa"),Informes!$A:$P,COLUMN(Informes!J$1),FALSE)), ""), "")</f>
        <v/>
      </c>
      <c r="N1114" s="248"/>
      <c r="O1114" s="248"/>
      <c r="P1114" s="248"/>
      <c r="Q1114" s="248"/>
      <c r="R1114" s="284" t="str">
        <f t="shared" si="215"/>
        <v/>
      </c>
      <c r="S1114" s="284"/>
      <c r="T1114" s="284"/>
      <c r="U1114" s="284"/>
      <c r="V1114" s="285"/>
      <c r="W1114" s="4" t="str">
        <f>IFERROR(VLOOKUP($X1106&amp;"-"&amp;TEXT($A1114,"mmm-aaaa"),Informes!$A:$P,COLUMN(Informes!K$1),FALSE), "")</f>
        <v/>
      </c>
      <c r="X1114" s="34" t="str">
        <f>IFERROR(VLOOKUP($X1106&amp;"-"&amp;TEXT($A1114,"mmm-aaaa"),Informes!$A:$P,COLUMN(Informes!C$1),FALSE), "")</f>
        <v/>
      </c>
    </row>
    <row r="1115" spans="1:24" ht="16.5" customHeight="1" x14ac:dyDescent="0.2">
      <c r="A1115" s="34">
        <f t="shared" ref="A1115:A1124" si="219">EDATE(A1114,1)</f>
        <v>45231</v>
      </c>
      <c r="B1115" s="243" t="str">
        <f t="shared" si="216"/>
        <v>Noviembre</v>
      </c>
      <c r="C1115" s="244"/>
      <c r="D1115" s="244" t="str">
        <f t="shared" si="217"/>
        <v>Enero</v>
      </c>
      <c r="E1115" s="244"/>
      <c r="F1115" s="281" t="str">
        <f>IFERROR(IF(VLOOKUP($X1106&amp;"-"&amp;TEXT($A1115,"mmm-aaaa"),Informes!$A:$P,COLUMN(Informes!H$1),FALSE),"þ","¨"),"¨")</f>
        <v>¨</v>
      </c>
      <c r="G1115" s="281"/>
      <c r="H1115" s="281"/>
      <c r="I1115" s="248" t="str">
        <f>IFERROR(IF(ISBLANK(
VLOOKUP($X1106&amp;"-"&amp;TEXT($A1115,"mmm-aaaa"),Informes!$A:$P,COLUMN(Informes!I$1),FALSE)), "",
VLOOKUP($X1106&amp;"-"&amp;TEXT($A1115,"mmm-aaaa"),Informes!$A:$P,COLUMN(Informes!I$1),FALSE)), "")</f>
        <v/>
      </c>
      <c r="J1115" s="248"/>
      <c r="K1115" s="248"/>
      <c r="L1115" s="173" t="str">
        <f t="shared" si="218"/>
        <v>¨</v>
      </c>
      <c r="M1115" s="248" t="str">
        <f>IFERROR(IF(OR($X1115=$L$7,$X1115=$K$5,$X1115=$O$5,$X1115=$T$5),IF(ISBLANK(
VLOOKUP($X1106&amp;"-"&amp;TEXT($A1115,"mmm-aaaa"),Informes!$A:$P,COLUMN(Informes!J$1),FALSE)), "",
VLOOKUP($X1106&amp;"-"&amp;TEXT($A1115,"mmm-aaaa"),Informes!$A:$P,COLUMN(Informes!J$1),FALSE)), ""), "")</f>
        <v/>
      </c>
      <c r="N1115" s="248"/>
      <c r="O1115" s="248"/>
      <c r="P1115" s="248"/>
      <c r="Q1115" s="248"/>
      <c r="R1115" s="284" t="str">
        <f t="shared" si="215"/>
        <v/>
      </c>
      <c r="S1115" s="284"/>
      <c r="T1115" s="284"/>
      <c r="U1115" s="284"/>
      <c r="V1115" s="285"/>
      <c r="W1115" s="4" t="str">
        <f>IFERROR(VLOOKUP($X1106&amp;"-"&amp;TEXT($A1115,"mmm-aaaa"),Informes!$A:$P,COLUMN(Informes!K$1),FALSE), "")</f>
        <v/>
      </c>
      <c r="X1115" s="34" t="str">
        <f>IFERROR(VLOOKUP($X1106&amp;"-"&amp;TEXT($A1115,"mmm-aaaa"),Informes!$A:$P,COLUMN(Informes!C$1),FALSE), "")</f>
        <v/>
      </c>
    </row>
    <row r="1116" spans="1:24" ht="16.5" customHeight="1" x14ac:dyDescent="0.2">
      <c r="A1116" s="34">
        <f t="shared" si="219"/>
        <v>45261</v>
      </c>
      <c r="B1116" s="243" t="str">
        <f t="shared" si="216"/>
        <v>Diciembre</v>
      </c>
      <c r="C1116" s="244"/>
      <c r="D1116" s="244" t="str">
        <f t="shared" si="217"/>
        <v>Enero</v>
      </c>
      <c r="E1116" s="244"/>
      <c r="F1116" s="281" t="str">
        <f>IFERROR(IF(VLOOKUP($X1106&amp;"-"&amp;TEXT($A1116,"mmm-aaaa"),Informes!$A:$P,COLUMN(Informes!H$1),FALSE),"þ","¨"),"¨")</f>
        <v>¨</v>
      </c>
      <c r="G1116" s="281"/>
      <c r="H1116" s="281"/>
      <c r="I1116" s="248" t="str">
        <f>IFERROR(IF(ISBLANK(
VLOOKUP($X1106&amp;"-"&amp;TEXT($A1116,"mmm-aaaa"),Informes!$A:$P,COLUMN(Informes!I$1),FALSE)), "",
VLOOKUP($X1106&amp;"-"&amp;TEXT($A1116,"mmm-aaaa"),Informes!$A:$P,COLUMN(Informes!I$1),FALSE)), "")</f>
        <v/>
      </c>
      <c r="J1116" s="248"/>
      <c r="K1116" s="248"/>
      <c r="L1116" s="173" t="str">
        <f t="shared" si="218"/>
        <v>¨</v>
      </c>
      <c r="M1116" s="248" t="str">
        <f>IFERROR(IF(OR($X1116=$L$7,$X1116=$K$5,$X1116=$O$5,$X1116=$T$5),IF(ISBLANK(
VLOOKUP($X1106&amp;"-"&amp;TEXT($A1116,"mmm-aaaa"),Informes!$A:$P,COLUMN(Informes!J$1),FALSE)), "",
VLOOKUP($X1106&amp;"-"&amp;TEXT($A1116,"mmm-aaaa"),Informes!$A:$P,COLUMN(Informes!J$1),FALSE)), ""), "")</f>
        <v/>
      </c>
      <c r="N1116" s="248"/>
      <c r="O1116" s="248"/>
      <c r="P1116" s="248"/>
      <c r="Q1116" s="248"/>
      <c r="R1116" s="284" t="str">
        <f t="shared" si="215"/>
        <v/>
      </c>
      <c r="S1116" s="284"/>
      <c r="T1116" s="284"/>
      <c r="U1116" s="284"/>
      <c r="V1116" s="285"/>
      <c r="W1116" s="4" t="str">
        <f>IFERROR(VLOOKUP($X1106&amp;"-"&amp;TEXT($A1116,"mmm-aaaa"),Informes!$A:$P,COLUMN(Informes!K$1),FALSE), "")</f>
        <v/>
      </c>
      <c r="X1116" s="34" t="str">
        <f>IFERROR(VLOOKUP($X1106&amp;"-"&amp;TEXT($A1116,"mmm-aaaa"),Informes!$A:$P,COLUMN(Informes!C$1),FALSE), "")</f>
        <v/>
      </c>
    </row>
    <row r="1117" spans="1:24" ht="16.5" customHeight="1" x14ac:dyDescent="0.2">
      <c r="A1117" s="34">
        <f t="shared" si="219"/>
        <v>45292</v>
      </c>
      <c r="B1117" s="243" t="str">
        <f t="shared" si="216"/>
        <v>Enero</v>
      </c>
      <c r="C1117" s="244"/>
      <c r="D1117" s="244" t="str">
        <f t="shared" si="217"/>
        <v>Enero</v>
      </c>
      <c r="E1117" s="244"/>
      <c r="F1117" s="281" t="str">
        <f>IFERROR(IF(VLOOKUP($X1106&amp;"-"&amp;TEXT($A1117,"mmm-aaaa"),Informes!$A:$P,COLUMN(Informes!H$1),FALSE),"þ","¨"),"¨")</f>
        <v>¨</v>
      </c>
      <c r="G1117" s="281"/>
      <c r="H1117" s="281"/>
      <c r="I1117" s="248" t="str">
        <f>IFERROR(IF(ISBLANK(
VLOOKUP($X1106&amp;"-"&amp;TEXT($A1117,"mmm-aaaa"),Informes!$A:$P,COLUMN(Informes!I$1),FALSE)), "",
VLOOKUP($X1106&amp;"-"&amp;TEXT($A1117,"mmm-aaaa"),Informes!$A:$P,COLUMN(Informes!I$1),FALSE)), "")</f>
        <v/>
      </c>
      <c r="J1117" s="248"/>
      <c r="K1117" s="248"/>
      <c r="L1117" s="173" t="str">
        <f t="shared" si="218"/>
        <v>¨</v>
      </c>
      <c r="M1117" s="248" t="str">
        <f>IFERROR(IF(OR($X1117=$L$7,$X1117=$K$5,$X1117=$O$5,$X1117=$T$5),IF(ISBLANK(
VLOOKUP($X1106&amp;"-"&amp;TEXT($A1117,"mmm-aaaa"),Informes!$A:$P,COLUMN(Informes!J$1),FALSE)), "",
VLOOKUP($X1106&amp;"-"&amp;TEXT($A1117,"mmm-aaaa"),Informes!$A:$P,COLUMN(Informes!J$1),FALSE)), ""), "")</f>
        <v/>
      </c>
      <c r="N1117" s="248"/>
      <c r="O1117" s="248"/>
      <c r="P1117" s="248"/>
      <c r="Q1117" s="248"/>
      <c r="R1117" s="284" t="str">
        <f t="shared" si="215"/>
        <v/>
      </c>
      <c r="S1117" s="284"/>
      <c r="T1117" s="284"/>
      <c r="U1117" s="284"/>
      <c r="V1117" s="285"/>
      <c r="W1117" s="4" t="str">
        <f>IFERROR(VLOOKUP($X1106&amp;"-"&amp;TEXT($A1117,"mmm-aaaa"),Informes!$A:$P,COLUMN(Informes!K$1),FALSE), "")</f>
        <v/>
      </c>
      <c r="X1117" s="34" t="str">
        <f>IFERROR(VLOOKUP($X1106&amp;"-"&amp;TEXT($A1117,"mmm-aaaa"),Informes!$A:$P,COLUMN(Informes!C$1),FALSE), "")</f>
        <v/>
      </c>
    </row>
    <row r="1118" spans="1:24" ht="16.5" customHeight="1" x14ac:dyDescent="0.2">
      <c r="A1118" s="34">
        <f t="shared" si="219"/>
        <v>45323</v>
      </c>
      <c r="B1118" s="243" t="str">
        <f t="shared" si="216"/>
        <v>Febrero</v>
      </c>
      <c r="C1118" s="244"/>
      <c r="D1118" s="244" t="str">
        <f t="shared" si="217"/>
        <v>Enero</v>
      </c>
      <c r="E1118" s="244"/>
      <c r="F1118" s="281" t="str">
        <f>IFERROR(IF(VLOOKUP($X1106&amp;"-"&amp;TEXT($A1118,"mmm-aaaa"),Informes!$A:$P,COLUMN(Informes!H$1),FALSE),"þ","¨"),"¨")</f>
        <v>¨</v>
      </c>
      <c r="G1118" s="281"/>
      <c r="H1118" s="281"/>
      <c r="I1118" s="248" t="str">
        <f>IFERROR(IF(ISBLANK(
VLOOKUP($X1106&amp;"-"&amp;TEXT($A1118,"mmm-aaaa"),Informes!$A:$P,COLUMN(Informes!I$1),FALSE)), "",
VLOOKUP($X1106&amp;"-"&amp;TEXT($A1118,"mmm-aaaa"),Informes!$A:$P,COLUMN(Informes!I$1),FALSE)), "")</f>
        <v/>
      </c>
      <c r="J1118" s="248"/>
      <c r="K1118" s="248"/>
      <c r="L1118" s="173" t="str">
        <f t="shared" si="218"/>
        <v>¨</v>
      </c>
      <c r="M1118" s="248" t="str">
        <f>IFERROR(IF(OR($X1118=$L$7,$X1118=$K$5,$X1118=$O$5,$X1118=$T$5),IF(ISBLANK(
VLOOKUP($X1106&amp;"-"&amp;TEXT($A1118,"mmm-aaaa"),Informes!$A:$P,COLUMN(Informes!J$1),FALSE)), "",
VLOOKUP($X1106&amp;"-"&amp;TEXT($A1118,"mmm-aaaa"),Informes!$A:$P,COLUMN(Informes!J$1),FALSE)), ""), "")</f>
        <v/>
      </c>
      <c r="N1118" s="248"/>
      <c r="O1118" s="248"/>
      <c r="P1118" s="248"/>
      <c r="Q1118" s="248"/>
      <c r="R1118" s="284" t="str">
        <f t="shared" si="215"/>
        <v/>
      </c>
      <c r="S1118" s="284"/>
      <c r="T1118" s="284"/>
      <c r="U1118" s="284"/>
      <c r="V1118" s="285"/>
      <c r="W1118" s="4" t="str">
        <f>IFERROR(VLOOKUP($X1106&amp;"-"&amp;TEXT($A1118,"mmm-aaaa"),Informes!$A:$P,COLUMN(Informes!K$1),FALSE), "")</f>
        <v/>
      </c>
      <c r="X1118" s="34" t="str">
        <f>IFERROR(VLOOKUP($X1106&amp;"-"&amp;TEXT($A1118,"mmm-aaaa"),Informes!$A:$P,COLUMN(Informes!C$1),FALSE), "")</f>
        <v/>
      </c>
    </row>
    <row r="1119" spans="1:24" ht="16.5" customHeight="1" x14ac:dyDescent="0.2">
      <c r="A1119" s="34">
        <f t="shared" si="219"/>
        <v>45352</v>
      </c>
      <c r="B1119" s="243" t="str">
        <f t="shared" si="216"/>
        <v>Marzo</v>
      </c>
      <c r="C1119" s="244"/>
      <c r="D1119" s="244" t="str">
        <f t="shared" si="217"/>
        <v>Enero</v>
      </c>
      <c r="E1119" s="244"/>
      <c r="F1119" s="281" t="str">
        <f>IFERROR(IF(VLOOKUP($X1106&amp;"-"&amp;TEXT($A1119,"mmm-aaaa"),Informes!$A:$P,COLUMN(Informes!H$1),FALSE),"þ","¨"),"¨")</f>
        <v>¨</v>
      </c>
      <c r="G1119" s="281"/>
      <c r="H1119" s="281"/>
      <c r="I1119" s="248" t="str">
        <f>IFERROR(IF(ISBLANK(
VLOOKUP($X1106&amp;"-"&amp;TEXT($A1119,"mmm-aaaa"),Informes!$A:$P,COLUMN(Informes!I$1),FALSE)), "",
VLOOKUP($X1106&amp;"-"&amp;TEXT($A1119,"mmm-aaaa"),Informes!$A:$P,COLUMN(Informes!I$1),FALSE)), "")</f>
        <v/>
      </c>
      <c r="J1119" s="248"/>
      <c r="K1119" s="248"/>
      <c r="L1119" s="173" t="str">
        <f t="shared" si="218"/>
        <v>¨</v>
      </c>
      <c r="M1119" s="248" t="str">
        <f>IFERROR(IF(OR($X1119=$L$7,$X1119=$K$5,$X1119=$O$5,$X1119=$T$5),IF(ISBLANK(
VLOOKUP($X1106&amp;"-"&amp;TEXT($A1119,"mmm-aaaa"),Informes!$A:$P,COLUMN(Informes!J$1),FALSE)), "",
VLOOKUP($X1106&amp;"-"&amp;TEXT($A1119,"mmm-aaaa"),Informes!$A:$P,COLUMN(Informes!J$1),FALSE)), ""), "")</f>
        <v/>
      </c>
      <c r="N1119" s="248"/>
      <c r="O1119" s="248"/>
      <c r="P1119" s="248"/>
      <c r="Q1119" s="248"/>
      <c r="R1119" s="284" t="str">
        <f t="shared" si="215"/>
        <v/>
      </c>
      <c r="S1119" s="284"/>
      <c r="T1119" s="284"/>
      <c r="U1119" s="284"/>
      <c r="V1119" s="285"/>
      <c r="W1119" s="4" t="str">
        <f>IFERROR(VLOOKUP($X1106&amp;"-"&amp;TEXT($A1119,"mmm-aaaa"),Informes!$A:$P,COLUMN(Informes!K$1),FALSE), "")</f>
        <v/>
      </c>
      <c r="X1119" s="34" t="str">
        <f>IFERROR(VLOOKUP($X1106&amp;"-"&amp;TEXT($A1119,"mmm-aaaa"),Informes!$A:$P,COLUMN(Informes!C$1),FALSE), "")</f>
        <v/>
      </c>
    </row>
    <row r="1120" spans="1:24" ht="16.5" customHeight="1" x14ac:dyDescent="0.2">
      <c r="A1120" s="34">
        <f t="shared" si="219"/>
        <v>45383</v>
      </c>
      <c r="B1120" s="243" t="str">
        <f t="shared" si="216"/>
        <v>Abril</v>
      </c>
      <c r="C1120" s="244"/>
      <c r="D1120" s="244" t="str">
        <f t="shared" si="217"/>
        <v>Enero</v>
      </c>
      <c r="E1120" s="244"/>
      <c r="F1120" s="281" t="str">
        <f>IFERROR(IF(VLOOKUP($X1106&amp;"-"&amp;TEXT($A1120,"mmm-aaaa"),Informes!$A:$P,COLUMN(Informes!H$1),FALSE),"þ","¨"),"¨")</f>
        <v>¨</v>
      </c>
      <c r="G1120" s="281"/>
      <c r="H1120" s="281"/>
      <c r="I1120" s="248" t="str">
        <f>IFERROR(IF(ISBLANK(
VLOOKUP($X1106&amp;"-"&amp;TEXT($A1120,"mmm-aaaa"),Informes!$A:$P,COLUMN(Informes!I$1),FALSE)), "",
VLOOKUP($X1106&amp;"-"&amp;TEXT($A1120,"mmm-aaaa"),Informes!$A:$P,COLUMN(Informes!I$1),FALSE)), "")</f>
        <v/>
      </c>
      <c r="J1120" s="248"/>
      <c r="K1120" s="248"/>
      <c r="L1120" s="173" t="str">
        <f t="shared" si="218"/>
        <v>¨</v>
      </c>
      <c r="M1120" s="248" t="str">
        <f>IFERROR(IF(OR($X1120=$L$7,$X1120=$K$5,$X1120=$O$5,$X1120=$T$5),IF(ISBLANK(
VLOOKUP($X1106&amp;"-"&amp;TEXT($A1120,"mmm-aaaa"),Informes!$A:$P,COLUMN(Informes!J$1),FALSE)), "",
VLOOKUP($X1106&amp;"-"&amp;TEXT($A1120,"mmm-aaaa"),Informes!$A:$P,COLUMN(Informes!J$1),FALSE)), ""), "")</f>
        <v/>
      </c>
      <c r="N1120" s="248"/>
      <c r="O1120" s="248"/>
      <c r="P1120" s="248"/>
      <c r="Q1120" s="248"/>
      <c r="R1120" s="284" t="str">
        <f t="shared" si="215"/>
        <v/>
      </c>
      <c r="S1120" s="284"/>
      <c r="T1120" s="284"/>
      <c r="U1120" s="284"/>
      <c r="V1120" s="285"/>
      <c r="W1120" s="4" t="str">
        <f>IFERROR(VLOOKUP($X1106&amp;"-"&amp;TEXT($A1120,"mmm-aaaa"),Informes!$A:$P,COLUMN(Informes!K$1),FALSE), "")</f>
        <v/>
      </c>
      <c r="X1120" s="34" t="str">
        <f>IFERROR(VLOOKUP($X1106&amp;"-"&amp;TEXT($A1120,"mmm-aaaa"),Informes!$A:$P,COLUMN(Informes!C$1),FALSE), "")</f>
        <v/>
      </c>
    </row>
    <row r="1121" spans="1:24" ht="16.5" customHeight="1" x14ac:dyDescent="0.2">
      <c r="A1121" s="34">
        <f t="shared" si="219"/>
        <v>45413</v>
      </c>
      <c r="B1121" s="243" t="str">
        <f t="shared" si="216"/>
        <v>Mayo</v>
      </c>
      <c r="C1121" s="244"/>
      <c r="D1121" s="244" t="str">
        <f t="shared" si="217"/>
        <v>Enero</v>
      </c>
      <c r="E1121" s="244"/>
      <c r="F1121" s="281" t="str">
        <f>IFERROR(IF(VLOOKUP($X1106&amp;"-"&amp;TEXT($A1121,"mmm-aaaa"),Informes!$A:$P,COLUMN(Informes!H$1),FALSE),"þ","¨"),"¨")</f>
        <v>¨</v>
      </c>
      <c r="G1121" s="281"/>
      <c r="H1121" s="281"/>
      <c r="I1121" s="248" t="str">
        <f>IFERROR(IF(ISBLANK(
VLOOKUP($X1106&amp;"-"&amp;TEXT($A1121,"mmm-aaaa"),Informes!$A:$P,COLUMN(Informes!I$1),FALSE)), "",
VLOOKUP($X1106&amp;"-"&amp;TEXT($A1121,"mmm-aaaa"),Informes!$A:$P,COLUMN(Informes!I$1),FALSE)), "")</f>
        <v/>
      </c>
      <c r="J1121" s="248"/>
      <c r="K1121" s="248"/>
      <c r="L1121" s="173" t="str">
        <f t="shared" si="218"/>
        <v>¨</v>
      </c>
      <c r="M1121" s="248" t="str">
        <f>IFERROR(IF(OR($X1121=$L$7,$X1121=$K$5,$X1121=$O$5,$X1121=$T$5),IF(ISBLANK(
VLOOKUP($X1106&amp;"-"&amp;TEXT($A1121,"mmm-aaaa"),Informes!$A:$P,COLUMN(Informes!J$1),FALSE)), "",
VLOOKUP($X1106&amp;"-"&amp;TEXT($A1121,"mmm-aaaa"),Informes!$A:$P,COLUMN(Informes!J$1),FALSE)), ""), "")</f>
        <v/>
      </c>
      <c r="N1121" s="248"/>
      <c r="O1121" s="248"/>
      <c r="P1121" s="248"/>
      <c r="Q1121" s="248"/>
      <c r="R1121" s="284" t="str">
        <f t="shared" si="215"/>
        <v/>
      </c>
      <c r="S1121" s="284"/>
      <c r="T1121" s="284"/>
      <c r="U1121" s="284"/>
      <c r="V1121" s="285"/>
      <c r="W1121" s="4" t="str">
        <f>IFERROR(VLOOKUP($X1106&amp;"-"&amp;TEXT($A1121,"mmm-aaaa"),Informes!$A:$P,COLUMN(Informes!K$1),FALSE), "")</f>
        <v/>
      </c>
      <c r="X1121" s="34" t="str">
        <f>IFERROR(VLOOKUP($X1106&amp;"-"&amp;TEXT($A1121,"mmm-aaaa"),Informes!$A:$P,COLUMN(Informes!C$1),FALSE), "")</f>
        <v/>
      </c>
    </row>
    <row r="1122" spans="1:24" ht="16.5" customHeight="1" x14ac:dyDescent="0.2">
      <c r="A1122" s="34">
        <f t="shared" si="219"/>
        <v>45444</v>
      </c>
      <c r="B1122" s="243" t="str">
        <f t="shared" si="216"/>
        <v>Junio</v>
      </c>
      <c r="C1122" s="244"/>
      <c r="D1122" s="244" t="str">
        <f t="shared" si="217"/>
        <v>Enero</v>
      </c>
      <c r="E1122" s="244"/>
      <c r="F1122" s="281" t="str">
        <f>IFERROR(IF(VLOOKUP($X1106&amp;"-"&amp;TEXT($A1122,"mmm-aaaa"),Informes!$A:$P,COLUMN(Informes!H$1),FALSE),"þ","¨"),"¨")</f>
        <v>¨</v>
      </c>
      <c r="G1122" s="281"/>
      <c r="H1122" s="281"/>
      <c r="I1122" s="248" t="str">
        <f>IFERROR(IF(ISBLANK(
VLOOKUP($X1106&amp;"-"&amp;TEXT($A1122,"mmm-aaaa"),Informes!$A:$P,COLUMN(Informes!I$1),FALSE)), "",
VLOOKUP($X1106&amp;"-"&amp;TEXT($A1122,"mmm-aaaa"),Informes!$A:$P,COLUMN(Informes!I$1),FALSE)), "")</f>
        <v/>
      </c>
      <c r="J1122" s="248"/>
      <c r="K1122" s="248"/>
      <c r="L1122" s="173" t="str">
        <f t="shared" si="218"/>
        <v>¨</v>
      </c>
      <c r="M1122" s="248" t="str">
        <f>IFERROR(IF(OR($X1122=$L$7,$X1122=$K$5,$X1122=$O$5,$X1122=$T$5),IF(ISBLANK(
VLOOKUP($X1106&amp;"-"&amp;TEXT($A1122,"mmm-aaaa"),Informes!$A:$P,COLUMN(Informes!J$1),FALSE)), "",
VLOOKUP($X1106&amp;"-"&amp;TEXT($A1122,"mmm-aaaa"),Informes!$A:$P,COLUMN(Informes!J$1),FALSE)), ""), "")</f>
        <v/>
      </c>
      <c r="N1122" s="248"/>
      <c r="O1122" s="248"/>
      <c r="P1122" s="248"/>
      <c r="Q1122" s="248"/>
      <c r="R1122" s="284" t="str">
        <f t="shared" si="215"/>
        <v/>
      </c>
      <c r="S1122" s="284"/>
      <c r="T1122" s="284"/>
      <c r="U1122" s="284"/>
      <c r="V1122" s="285"/>
      <c r="W1122" s="4" t="str">
        <f>IFERROR(VLOOKUP($X1106&amp;"-"&amp;TEXT($A1122,"mmm-aaaa"),Informes!$A:$P,COLUMN(Informes!K$1),FALSE), "")</f>
        <v/>
      </c>
      <c r="X1122" s="34" t="str">
        <f>IFERROR(VLOOKUP($X1106&amp;"-"&amp;TEXT($A1122,"mmm-aaaa"),Informes!$A:$P,COLUMN(Informes!C$1),FALSE), "")</f>
        <v/>
      </c>
    </row>
    <row r="1123" spans="1:24" ht="16.5" customHeight="1" x14ac:dyDescent="0.2">
      <c r="A1123" s="34">
        <f t="shared" si="219"/>
        <v>45474</v>
      </c>
      <c r="B1123" s="243" t="str">
        <f t="shared" si="216"/>
        <v>Julio</v>
      </c>
      <c r="C1123" s="244"/>
      <c r="D1123" s="244" t="str">
        <f t="shared" si="217"/>
        <v>Enero</v>
      </c>
      <c r="E1123" s="244"/>
      <c r="F1123" s="281" t="str">
        <f>IFERROR(IF(VLOOKUP($X1106&amp;"-"&amp;TEXT($A1123,"mmm-aaaa"),Informes!$A:$P,COLUMN(Informes!H$1),FALSE),"þ","¨"),"¨")</f>
        <v>¨</v>
      </c>
      <c r="G1123" s="281"/>
      <c r="H1123" s="281"/>
      <c r="I1123" s="248" t="str">
        <f>IFERROR(IF(ISBLANK(
VLOOKUP($X1106&amp;"-"&amp;TEXT($A1123,"mmm-aaaa"),Informes!$A:$P,COLUMN(Informes!I$1),FALSE)), "",
VLOOKUP($X1106&amp;"-"&amp;TEXT($A1123,"mmm-aaaa"),Informes!$A:$P,COLUMN(Informes!I$1),FALSE)), "")</f>
        <v/>
      </c>
      <c r="J1123" s="248"/>
      <c r="K1123" s="248"/>
      <c r="L1123" s="173" t="str">
        <f t="shared" si="218"/>
        <v>¨</v>
      </c>
      <c r="M1123" s="248" t="str">
        <f>IFERROR(IF(OR($X1123=$L$7,$X1123=$K$5,$X1123=$O$5,$X1123=$T$5),IF(ISBLANK(
VLOOKUP($X1106&amp;"-"&amp;TEXT($A1123,"mmm-aaaa"),Informes!$A:$P,COLUMN(Informes!J$1),FALSE)), "",
VLOOKUP($X1106&amp;"-"&amp;TEXT($A1123,"mmm-aaaa"),Informes!$A:$P,COLUMN(Informes!J$1),FALSE)), ""), "")</f>
        <v/>
      </c>
      <c r="N1123" s="248"/>
      <c r="O1123" s="248"/>
      <c r="P1123" s="248"/>
      <c r="Q1123" s="248"/>
      <c r="R1123" s="284" t="str">
        <f t="shared" si="215"/>
        <v/>
      </c>
      <c r="S1123" s="284"/>
      <c r="T1123" s="284"/>
      <c r="U1123" s="284"/>
      <c r="V1123" s="285"/>
      <c r="W1123" s="4" t="str">
        <f>IFERROR(VLOOKUP($X1106&amp;"-"&amp;TEXT($A1123,"mmm-aaaa"),Informes!$A:$P,COLUMN(Informes!K$1),FALSE), "")</f>
        <v/>
      </c>
      <c r="X1123" s="34" t="str">
        <f>IFERROR(VLOOKUP($X1106&amp;"-"&amp;TEXT($A1123,"mmm-aaaa"),Informes!$A:$P,COLUMN(Informes!C$1),FALSE), "")</f>
        <v/>
      </c>
    </row>
    <row r="1124" spans="1:24" ht="16.5" customHeight="1" thickBot="1" x14ac:dyDescent="0.25">
      <c r="A1124" s="34">
        <f t="shared" si="219"/>
        <v>45505</v>
      </c>
      <c r="B1124" s="264" t="str">
        <f t="shared" si="216"/>
        <v>Agosto</v>
      </c>
      <c r="C1124" s="265"/>
      <c r="D1124" s="265" t="str">
        <f t="shared" si="217"/>
        <v>Enero</v>
      </c>
      <c r="E1124" s="265"/>
      <c r="F1124" s="280" t="str">
        <f>IFERROR(IF(VLOOKUP($X1106&amp;"-"&amp;TEXT($A1124,"mmm-aaaa"),Informes!$A:$P,COLUMN(Informes!H$1),FALSE),"þ","¨"),"¨")</f>
        <v>¨</v>
      </c>
      <c r="G1124" s="280"/>
      <c r="H1124" s="280"/>
      <c r="I1124" s="269" t="str">
        <f>IFERROR(IF(ISBLANK(
VLOOKUP($X1106&amp;"-"&amp;TEXT($A1124,"mmm-aaaa"),Informes!$A:$P,COLUMN(Informes!I$1),FALSE)), "",
VLOOKUP($X1106&amp;"-"&amp;TEXT($A1124,"mmm-aaaa"),Informes!$A:$P,COLUMN(Informes!I$1),FALSE)), "")</f>
        <v/>
      </c>
      <c r="J1124" s="269"/>
      <c r="K1124" s="269"/>
      <c r="L1124" s="172" t="str">
        <f t="shared" si="218"/>
        <v>¨</v>
      </c>
      <c r="M1124" s="269" t="str">
        <f>IFERROR(IF(OR($X1124=$L$7,$X1124=$K$5,$X1124=$O$5,$X1124=$T$5),IF(ISBLANK(
VLOOKUP($X1106&amp;"-"&amp;TEXT($A1124,"mmm-aaaa"),Informes!$A:$P,COLUMN(Informes!J$1),FALSE)), "",
VLOOKUP($X1106&amp;"-"&amp;TEXT($A1124,"mmm-aaaa"),Informes!$A:$P,COLUMN(Informes!J$1),FALSE)), ""), "")</f>
        <v/>
      </c>
      <c r="N1124" s="269"/>
      <c r="O1124" s="269"/>
      <c r="P1124" s="269"/>
      <c r="Q1124" s="269"/>
      <c r="R1124" s="282" t="str">
        <f t="shared" si="215"/>
        <v/>
      </c>
      <c r="S1124" s="282"/>
      <c r="T1124" s="282"/>
      <c r="U1124" s="282"/>
      <c r="V1124" s="283"/>
      <c r="W1124" s="4" t="str">
        <f>IFERROR(VLOOKUP($X1106&amp;"-"&amp;TEXT($A1124,"mmm-aaaa"),Informes!$A:$P,COLUMN(Informes!K$1),FALSE), "")</f>
        <v/>
      </c>
      <c r="X1124" s="34" t="str">
        <f>IFERROR(VLOOKUP($X1106&amp;"-"&amp;TEXT($A1124,"mmm-aaaa"),Informes!$A:$P,COLUMN(Informes!C$1),FALSE), "")</f>
        <v/>
      </c>
    </row>
    <row r="1125" spans="1:24" ht="16.5" customHeight="1" thickBot="1" x14ac:dyDescent="0.3">
      <c r="D1125" s="124"/>
      <c r="E1125" s="124"/>
      <c r="F1125" s="129"/>
      <c r="G1125" s="124" t="str">
        <f>IF(SUM(F1113:F1124)=0,"",SUM(F1113:F1124))</f>
        <v/>
      </c>
      <c r="H1125" s="124"/>
      <c r="I1125" s="124"/>
      <c r="J1125" s="130"/>
      <c r="K1125" s="124"/>
      <c r="L1125" s="131" t="s">
        <v>107</v>
      </c>
      <c r="M1125" s="272" t="str">
        <f>IF(SUM(M1113:M1124)=0,"",SUM(M1113:M1124))</f>
        <v/>
      </c>
      <c r="N1125" s="273"/>
      <c r="O1125" s="273"/>
      <c r="P1125" s="273"/>
      <c r="Q1125" s="274"/>
      <c r="R1125" s="275"/>
      <c r="S1125" s="276"/>
      <c r="T1125" s="276"/>
      <c r="U1125" s="276"/>
      <c r="V1125" s="277"/>
      <c r="W1125" s="4"/>
      <c r="X1125" s="4"/>
    </row>
    <row r="1126" spans="1:24" ht="16.5" customHeight="1" x14ac:dyDescent="0.2">
      <c r="W1126" s="4"/>
      <c r="X1126" s="4"/>
    </row>
    <row r="1127" spans="1:24" ht="279.75" customHeight="1" x14ac:dyDescent="0.15">
      <c r="B1127" s="11"/>
      <c r="C1127" s="132" t="s">
        <v>136</v>
      </c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</row>
    <row r="1128" spans="1:24" ht="24" customHeight="1" x14ac:dyDescent="0.2">
      <c r="A1128" s="35"/>
      <c r="B1128" s="256" t="s">
        <v>127</v>
      </c>
      <c r="C1128" s="256"/>
      <c r="D1128" s="256"/>
      <c r="E1128" s="256"/>
      <c r="F1128" s="256"/>
      <c r="G1128" s="256"/>
      <c r="H1128" s="256"/>
      <c r="I1128" s="256"/>
      <c r="J1128" s="256"/>
      <c r="K1128" s="256"/>
      <c r="L1128" s="256"/>
      <c r="M1128" s="256"/>
      <c r="N1128" s="256"/>
      <c r="O1128" s="256"/>
      <c r="P1128" s="256"/>
      <c r="Q1128" s="256"/>
      <c r="R1128" s="256"/>
      <c r="S1128" s="256"/>
      <c r="T1128" s="256"/>
      <c r="U1128" s="256"/>
      <c r="V1128" s="256"/>
      <c r="X1128" s="2"/>
    </row>
    <row r="1129" spans="1:24" ht="15" customHeight="1" x14ac:dyDescent="0.2">
      <c r="A1129" s="35"/>
      <c r="B1129" s="120" t="s">
        <v>128</v>
      </c>
      <c r="D1129" s="123" t="e">
        <f>D1106</f>
        <v>#REF!</v>
      </c>
      <c r="F1129" s="123"/>
      <c r="G1129" s="123"/>
      <c r="H1129" s="123"/>
      <c r="I1129" s="123"/>
      <c r="J1129" s="123"/>
      <c r="K1129" s="123"/>
      <c r="L1129" s="123"/>
      <c r="M1129" s="123"/>
      <c r="N1129" s="123"/>
      <c r="O1129" s="123"/>
      <c r="P1129" s="123"/>
      <c r="Q1129" s="123"/>
      <c r="R1129" s="123"/>
      <c r="S1129" s="123"/>
      <c r="T1129" s="123"/>
      <c r="U1129" s="123"/>
      <c r="V1129" s="123"/>
      <c r="W1129" s="15"/>
      <c r="X1129" s="154" t="e">
        <f>X1106</f>
        <v>#REF!</v>
      </c>
    </row>
    <row r="1130" spans="1:24" ht="17.25" x14ac:dyDescent="0.2">
      <c r="B1130" s="120" t="s">
        <v>129</v>
      </c>
      <c r="D1130" s="121"/>
      <c r="E1130" s="121"/>
      <c r="F1130" s="7"/>
      <c r="G1130" s="7"/>
      <c r="H1130" s="257" t="e">
        <f>H1107</f>
        <v>#REF!</v>
      </c>
      <c r="I1130" s="257"/>
      <c r="J1130" s="257"/>
      <c r="K1130" s="257"/>
      <c r="L1130" s="257"/>
      <c r="M1130" s="257"/>
      <c r="N1130" s="257"/>
      <c r="O1130" s="257"/>
      <c r="P1130" s="127" t="e">
        <f>P1107</f>
        <v>#REF!</v>
      </c>
      <c r="Q1130" s="120" t="s">
        <v>75</v>
      </c>
      <c r="S1130" s="12"/>
      <c r="T1130" s="13"/>
      <c r="U1130" s="127" t="e">
        <f>U1107</f>
        <v>#REF!</v>
      </c>
      <c r="V1130" s="120" t="s">
        <v>79</v>
      </c>
      <c r="W1130" s="12"/>
      <c r="X1130" s="6"/>
    </row>
    <row r="1131" spans="1:24" ht="17.25" x14ac:dyDescent="0.2">
      <c r="B1131" s="120" t="s">
        <v>130</v>
      </c>
      <c r="D1131" s="122"/>
      <c r="E1131" s="122"/>
      <c r="F1131" s="7"/>
      <c r="G1131" s="258" t="e">
        <f>G1108</f>
        <v>#REF!</v>
      </c>
      <c r="H1131" s="258"/>
      <c r="I1131" s="258"/>
      <c r="J1131" s="258"/>
      <c r="K1131" s="258"/>
      <c r="L1131" s="258"/>
      <c r="M1131" s="258"/>
      <c r="N1131" s="258"/>
      <c r="O1131" s="258"/>
      <c r="P1131" s="128" t="s">
        <v>137</v>
      </c>
      <c r="Q1131" s="120" t="s">
        <v>131</v>
      </c>
      <c r="S1131" s="12"/>
      <c r="T1131" s="12"/>
      <c r="U1131" s="128" t="s">
        <v>138</v>
      </c>
      <c r="V1131" s="120" t="s">
        <v>61</v>
      </c>
      <c r="W1131" s="12"/>
      <c r="X1131" s="6"/>
    </row>
    <row r="1132" spans="1:24" ht="28.5" customHeight="1" x14ac:dyDescent="0.2">
      <c r="B1132" s="127" t="e">
        <f>B1109</f>
        <v>#REF!</v>
      </c>
      <c r="C1132" s="125" t="s">
        <v>76</v>
      </c>
      <c r="D1132" s="127" t="e">
        <f>D1109</f>
        <v>#REF!</v>
      </c>
      <c r="E1132" s="125" t="s">
        <v>81</v>
      </c>
      <c r="F1132" s="7"/>
      <c r="G1132" s="7"/>
      <c r="H1132" s="5"/>
      <c r="I1132" s="10"/>
      <c r="J1132" s="127" t="e">
        <f>J1109</f>
        <v>#REF!</v>
      </c>
      <c r="K1132" s="125" t="s">
        <v>77</v>
      </c>
      <c r="L1132" s="5"/>
      <c r="M1132" s="5"/>
      <c r="N1132" s="127" t="e">
        <f>N1109</f>
        <v>#REF!</v>
      </c>
      <c r="O1132" s="125" t="s">
        <v>132</v>
      </c>
      <c r="P1132" s="126"/>
      <c r="Q1132" s="126"/>
      <c r="R1132" s="9"/>
      <c r="S1132" s="127" t="e">
        <f>S1109</f>
        <v>#REF!</v>
      </c>
      <c r="T1132" s="259" t="s">
        <v>133</v>
      </c>
      <c r="U1132" s="259"/>
      <c r="V1132" s="259"/>
      <c r="W1132" s="13"/>
      <c r="X1132" s="6"/>
    </row>
    <row r="1133" spans="1:24" ht="4.5" customHeight="1" thickBot="1" x14ac:dyDescent="0.25">
      <c r="B1133" s="8"/>
      <c r="C1133" s="7"/>
      <c r="D1133" s="8"/>
      <c r="E1133" s="7"/>
      <c r="F1133" s="7"/>
      <c r="G1133" s="7"/>
      <c r="H1133" s="5"/>
      <c r="I1133" s="10"/>
      <c r="J1133" s="8"/>
      <c r="K1133" s="5"/>
      <c r="L1133" s="5"/>
      <c r="M1133" s="5"/>
      <c r="N1133" s="7"/>
      <c r="O1133" s="5"/>
      <c r="P1133" s="8"/>
      <c r="Q1133" s="8"/>
      <c r="R1133" s="9"/>
      <c r="S1133" s="9"/>
      <c r="T1133" s="7"/>
      <c r="U1133" s="8"/>
      <c r="V1133" s="9"/>
      <c r="W1133" s="9"/>
      <c r="X1133" s="6"/>
    </row>
    <row r="1134" spans="1:24" ht="27" customHeight="1" x14ac:dyDescent="0.25">
      <c r="B1134" s="260" t="s">
        <v>17</v>
      </c>
      <c r="C1134" s="261"/>
      <c r="D1134" s="261"/>
      <c r="E1134" s="261"/>
      <c r="F1134" s="262" t="s">
        <v>134</v>
      </c>
      <c r="G1134" s="262"/>
      <c r="H1134" s="262"/>
      <c r="I1134" s="262" t="s">
        <v>12</v>
      </c>
      <c r="J1134" s="262"/>
      <c r="K1134" s="262"/>
      <c r="L1134" s="262" t="s">
        <v>105</v>
      </c>
      <c r="M1134" s="236" t="s">
        <v>135</v>
      </c>
      <c r="N1134" s="236"/>
      <c r="O1134" s="236"/>
      <c r="P1134" s="236"/>
      <c r="Q1134" s="236"/>
      <c r="R1134" s="236" t="s">
        <v>101</v>
      </c>
      <c r="S1134" s="236"/>
      <c r="T1134" s="236"/>
      <c r="U1134" s="236"/>
      <c r="V1134" s="237"/>
      <c r="W1134" s="14"/>
      <c r="X1134" s="3"/>
    </row>
    <row r="1135" spans="1:24" ht="27.75" customHeight="1" x14ac:dyDescent="0.2">
      <c r="B1135" s="240">
        <f>EDATE(B1112,12)</f>
        <v>45658</v>
      </c>
      <c r="C1135" s="241"/>
      <c r="D1135" s="241"/>
      <c r="E1135" s="242"/>
      <c r="F1135" s="263"/>
      <c r="G1135" s="263"/>
      <c r="H1135" s="263"/>
      <c r="I1135" s="263"/>
      <c r="J1135" s="263"/>
      <c r="K1135" s="263"/>
      <c r="L1135" s="263"/>
      <c r="M1135" s="238"/>
      <c r="N1135" s="238"/>
      <c r="O1135" s="238"/>
      <c r="P1135" s="238"/>
      <c r="Q1135" s="238"/>
      <c r="R1135" s="238"/>
      <c r="S1135" s="238"/>
      <c r="T1135" s="238"/>
      <c r="U1135" s="238"/>
      <c r="V1135" s="239"/>
      <c r="W1135" s="14"/>
      <c r="X1135" s="3"/>
    </row>
    <row r="1136" spans="1:24" ht="16.5" customHeight="1" x14ac:dyDescent="0.2">
      <c r="A1136" s="34">
        <f>EDATE(B1135,-4)</f>
        <v>45536</v>
      </c>
      <c r="B1136" s="243" t="str">
        <f>PROPER(TEXT(A1136, "mmmm"))</f>
        <v>Septiembre</v>
      </c>
      <c r="C1136" s="244"/>
      <c r="D1136" s="244"/>
      <c r="E1136" s="244"/>
      <c r="F1136" s="281" t="str">
        <f>IFERROR(IF(VLOOKUP($X1106&amp;"-"&amp;TEXT($A1136,"mmm-aaaa"),Informes!$A:$P,COLUMN(Informes!H$1),FALSE),"þ","¨"),"¨")</f>
        <v>¨</v>
      </c>
      <c r="G1136" s="281"/>
      <c r="H1136" s="281"/>
      <c r="I1136" s="248" t="str">
        <f>IFERROR(IF(ISBLANK(
VLOOKUP($X1129&amp;"-"&amp;TEXT($A1136,"mmm-aaaa"),Informes!$A:$P,COLUMN(Informes!I$1),FALSE)), "",
VLOOKUP($X1129&amp;"-"&amp;TEXT($A1136,"mmm-aaaa"),Informes!$A:$P,COLUMN(Informes!I$1),FALSE)), "")</f>
        <v/>
      </c>
      <c r="J1136" s="248"/>
      <c r="K1136" s="248"/>
      <c r="L1136" s="173" t="str">
        <f>IFERROR(IF($X1136=$L$7,"þ","¨"),"¨")</f>
        <v>¨</v>
      </c>
      <c r="M1136" s="248" t="str">
        <f>IFERROR(IF(OR($X1136=$L$7,$X1136=$K$5,$X1136=$O$5,$X1136=$T$5),IF(ISBLANK(
VLOOKUP($X1106&amp;"-"&amp;TEXT($A1136,"mmm-aaaa"),Informes!$A:$P,COLUMN(Informes!J$1),FALSE)), "",
VLOOKUP($X1106&amp;"-"&amp;TEXT($A1136,"mmm-aaaa"),Informes!$A:$P,COLUMN(Informes!J$1),FALSE)), ""), "")</f>
        <v/>
      </c>
      <c r="N1136" s="248"/>
      <c r="O1136" s="248"/>
      <c r="P1136" s="248"/>
      <c r="Q1136" s="248"/>
      <c r="R1136" s="284" t="str">
        <f t="shared" ref="R1136:R1147" si="220">IF(W1136=0, "", W1136)</f>
        <v/>
      </c>
      <c r="S1136" s="284"/>
      <c r="T1136" s="284"/>
      <c r="U1136" s="284"/>
      <c r="V1136" s="285"/>
      <c r="W1136" s="4" t="str">
        <f>IFERROR(VLOOKUP($X1129&amp;"-"&amp;TEXT($A1136,"mmm-aaaa"),Informes!$A:$P,COLUMN(Informes!K$1),FALSE), "")</f>
        <v/>
      </c>
      <c r="X1136" s="34" t="str">
        <f>IFERROR(VLOOKUP($X1106&amp;"-"&amp;TEXT($A1136,"mmm-aaaa"),Informes!$A:$P,COLUMN(Informes!C$1),FALSE), "")</f>
        <v/>
      </c>
    </row>
    <row r="1137" spans="1:24" ht="16.5" customHeight="1" x14ac:dyDescent="0.2">
      <c r="A1137" s="34">
        <f>EDATE(A1136,1)</f>
        <v>45566</v>
      </c>
      <c r="B1137" s="243" t="str">
        <f t="shared" ref="B1137:B1147" si="221">PROPER(TEXT(A1137, "mmmm"))</f>
        <v>Octubre</v>
      </c>
      <c r="C1137" s="244"/>
      <c r="D1137" s="244"/>
      <c r="E1137" s="244"/>
      <c r="F1137" s="281" t="str">
        <f>IFERROR(IF(VLOOKUP($X1106&amp;"-"&amp;TEXT($A1137,"mmm-aaaa"),Informes!$A:$P,COLUMN(Informes!H$1),FALSE),"þ","¨"),"¨")</f>
        <v>¨</v>
      </c>
      <c r="G1137" s="281"/>
      <c r="H1137" s="281"/>
      <c r="I1137" s="248" t="str">
        <f>IFERROR(IF(ISBLANK(
VLOOKUP($X1129&amp;"-"&amp;TEXT($A1137,"mmm-aaaa"),Informes!$A:$P,COLUMN(Informes!I$1),FALSE)), "",
VLOOKUP($X1129&amp;"-"&amp;TEXT($A1137,"mmm-aaaa"),Informes!$A:$P,COLUMN(Informes!I$1),FALSE)), "")</f>
        <v/>
      </c>
      <c r="J1137" s="248"/>
      <c r="K1137" s="248"/>
      <c r="L1137" s="173" t="str">
        <f t="shared" ref="L1137:L1147" si="222">IFERROR(IF($X1137=$L$7,"þ","¨"),"¨")</f>
        <v>¨</v>
      </c>
      <c r="M1137" s="248" t="str">
        <f>IFERROR(IF(OR($X1137=$L$7,$X1137=$K$5,$X1137=$O$5,$X1137=$T$5),IF(ISBLANK(
VLOOKUP($X1106&amp;"-"&amp;TEXT($A1137,"mmm-aaaa"),Informes!$A:$P,COLUMN(Informes!J$1),FALSE)), "",
VLOOKUP($X1106&amp;"-"&amp;TEXT($A1137,"mmm-aaaa"),Informes!$A:$P,COLUMN(Informes!J$1),FALSE)), ""), "")</f>
        <v/>
      </c>
      <c r="N1137" s="248"/>
      <c r="O1137" s="248"/>
      <c r="P1137" s="248"/>
      <c r="Q1137" s="248"/>
      <c r="R1137" s="284" t="str">
        <f t="shared" si="220"/>
        <v/>
      </c>
      <c r="S1137" s="284"/>
      <c r="T1137" s="284"/>
      <c r="U1137" s="284"/>
      <c r="V1137" s="285"/>
      <c r="W1137" s="4" t="str">
        <f>IFERROR(VLOOKUP($X1129&amp;"-"&amp;TEXT($A1137,"mmm-aaaa"),Informes!$A:$P,COLUMN(Informes!K$1),FALSE), "")</f>
        <v/>
      </c>
      <c r="X1137" s="34" t="str">
        <f>IFERROR(VLOOKUP($X1106&amp;"-"&amp;TEXT($A1137,"mmm-aaaa"),Informes!$A:$P,COLUMN(Informes!C$1),FALSE), "")</f>
        <v/>
      </c>
    </row>
    <row r="1138" spans="1:24" ht="16.5" customHeight="1" x14ac:dyDescent="0.2">
      <c r="A1138" s="34">
        <f t="shared" ref="A1138:A1147" si="223">EDATE(A1137,1)</f>
        <v>45597</v>
      </c>
      <c r="B1138" s="243" t="str">
        <f t="shared" si="221"/>
        <v>Noviembre</v>
      </c>
      <c r="C1138" s="244"/>
      <c r="D1138" s="244"/>
      <c r="E1138" s="244"/>
      <c r="F1138" s="281" t="str">
        <f>IFERROR(IF(VLOOKUP($X1106&amp;"-"&amp;TEXT($A1138,"mmm-aaaa"),Informes!$A:$P,COLUMN(Informes!H$1),FALSE),"þ","¨"),"¨")</f>
        <v>¨</v>
      </c>
      <c r="G1138" s="281"/>
      <c r="H1138" s="281"/>
      <c r="I1138" s="248" t="str">
        <f>IFERROR(IF(ISBLANK(
VLOOKUP($X1129&amp;"-"&amp;TEXT($A1138,"mmm-aaaa"),Informes!$A:$P,COLUMN(Informes!I$1),FALSE)), "",
VLOOKUP($X1129&amp;"-"&amp;TEXT($A1138,"mmm-aaaa"),Informes!$A:$P,COLUMN(Informes!I$1),FALSE)), "")</f>
        <v/>
      </c>
      <c r="J1138" s="248"/>
      <c r="K1138" s="248"/>
      <c r="L1138" s="173" t="str">
        <f t="shared" si="222"/>
        <v>¨</v>
      </c>
      <c r="M1138" s="248" t="str">
        <f>IFERROR(IF(OR($X1138=$L$7,$X1138=$K$5,$X1138=$O$5,$X1138=$T$5),IF(ISBLANK(
VLOOKUP($X1106&amp;"-"&amp;TEXT($A1138,"mmm-aaaa"),Informes!$A:$P,COLUMN(Informes!J$1),FALSE)), "",
VLOOKUP($X1106&amp;"-"&amp;TEXT($A1138,"mmm-aaaa"),Informes!$A:$P,COLUMN(Informes!J$1),FALSE)), ""), "")</f>
        <v/>
      </c>
      <c r="N1138" s="248"/>
      <c r="O1138" s="248"/>
      <c r="P1138" s="248"/>
      <c r="Q1138" s="248"/>
      <c r="R1138" s="284" t="str">
        <f t="shared" si="220"/>
        <v/>
      </c>
      <c r="S1138" s="284"/>
      <c r="T1138" s="284"/>
      <c r="U1138" s="284"/>
      <c r="V1138" s="285"/>
      <c r="W1138" s="4" t="str">
        <f>IFERROR(VLOOKUP($X1129&amp;"-"&amp;TEXT($A1138,"mmm-aaaa"),Informes!$A:$P,COLUMN(Informes!K$1),FALSE), "")</f>
        <v/>
      </c>
      <c r="X1138" s="34" t="str">
        <f>IFERROR(VLOOKUP($X1106&amp;"-"&amp;TEXT($A1138,"mmm-aaaa"),Informes!$A:$P,COLUMN(Informes!C$1),FALSE), "")</f>
        <v/>
      </c>
    </row>
    <row r="1139" spans="1:24" ht="16.5" customHeight="1" x14ac:dyDescent="0.2">
      <c r="A1139" s="34">
        <f t="shared" si="223"/>
        <v>45627</v>
      </c>
      <c r="B1139" s="243" t="str">
        <f t="shared" si="221"/>
        <v>Diciembre</v>
      </c>
      <c r="C1139" s="244"/>
      <c r="D1139" s="244"/>
      <c r="E1139" s="244"/>
      <c r="F1139" s="281" t="str">
        <f>IFERROR(IF(VLOOKUP($X1106&amp;"-"&amp;TEXT($A1139,"mmm-aaaa"),Informes!$A:$P,COLUMN(Informes!H$1),FALSE),"þ","¨"),"¨")</f>
        <v>¨</v>
      </c>
      <c r="G1139" s="281"/>
      <c r="H1139" s="281"/>
      <c r="I1139" s="248" t="str">
        <f>IFERROR(IF(ISBLANK(
VLOOKUP($X1129&amp;"-"&amp;TEXT($A1139,"mmm-aaaa"),Informes!$A:$P,COLUMN(Informes!I$1),FALSE)), "",
VLOOKUP($X1129&amp;"-"&amp;TEXT($A1139,"mmm-aaaa"),Informes!$A:$P,COLUMN(Informes!I$1),FALSE)), "")</f>
        <v/>
      </c>
      <c r="J1139" s="248"/>
      <c r="K1139" s="248"/>
      <c r="L1139" s="173" t="str">
        <f t="shared" si="222"/>
        <v>¨</v>
      </c>
      <c r="M1139" s="248" t="str">
        <f>IFERROR(IF(OR($X1139=$L$7,$X1139=$K$5,$X1139=$O$5,$X1139=$T$5),IF(ISBLANK(
VLOOKUP($X1106&amp;"-"&amp;TEXT($A1139,"mmm-aaaa"),Informes!$A:$P,COLUMN(Informes!J$1),FALSE)), "",
VLOOKUP($X1106&amp;"-"&amp;TEXT($A1139,"mmm-aaaa"),Informes!$A:$P,COLUMN(Informes!J$1),FALSE)), ""), "")</f>
        <v/>
      </c>
      <c r="N1139" s="248"/>
      <c r="O1139" s="248"/>
      <c r="P1139" s="248"/>
      <c r="Q1139" s="248"/>
      <c r="R1139" s="284" t="str">
        <f t="shared" si="220"/>
        <v/>
      </c>
      <c r="S1139" s="284"/>
      <c r="T1139" s="284"/>
      <c r="U1139" s="284"/>
      <c r="V1139" s="285"/>
      <c r="W1139" s="4" t="str">
        <f>IFERROR(VLOOKUP($X1129&amp;"-"&amp;TEXT($A1139,"mmm-aaaa"),Informes!$A:$P,COLUMN(Informes!K$1),FALSE), "")</f>
        <v/>
      </c>
      <c r="X1139" s="34" t="str">
        <f>IFERROR(VLOOKUP($X1106&amp;"-"&amp;TEXT($A1139,"mmm-aaaa"),Informes!$A:$P,COLUMN(Informes!C$1),FALSE), "")</f>
        <v/>
      </c>
    </row>
    <row r="1140" spans="1:24" ht="16.5" customHeight="1" x14ac:dyDescent="0.2">
      <c r="A1140" s="34">
        <f t="shared" si="223"/>
        <v>45658</v>
      </c>
      <c r="B1140" s="243" t="str">
        <f t="shared" si="221"/>
        <v>Enero</v>
      </c>
      <c r="C1140" s="244"/>
      <c r="D1140" s="244"/>
      <c r="E1140" s="244"/>
      <c r="F1140" s="281" t="str">
        <f>IFERROR(IF(VLOOKUP($X1106&amp;"-"&amp;TEXT($A1140,"mmm-aaaa"),Informes!$A:$P,COLUMN(Informes!H$1),FALSE),"þ","¨"),"¨")</f>
        <v>¨</v>
      </c>
      <c r="G1140" s="281"/>
      <c r="H1140" s="281"/>
      <c r="I1140" s="248" t="str">
        <f>IFERROR(IF(ISBLANK(
VLOOKUP($X1129&amp;"-"&amp;TEXT($A1140,"mmm-aaaa"),Informes!$A:$P,COLUMN(Informes!I$1),FALSE)), "",
VLOOKUP($X1129&amp;"-"&amp;TEXT($A1140,"mmm-aaaa"),Informes!$A:$P,COLUMN(Informes!I$1),FALSE)), "")</f>
        <v/>
      </c>
      <c r="J1140" s="248"/>
      <c r="K1140" s="248"/>
      <c r="L1140" s="173" t="str">
        <f t="shared" si="222"/>
        <v>¨</v>
      </c>
      <c r="M1140" s="248" t="str">
        <f>IFERROR(IF(OR($X1140=$L$7,$X1140=$K$5,$X1140=$O$5,$X1140=$T$5),IF(ISBLANK(
VLOOKUP($X1106&amp;"-"&amp;TEXT($A1140,"mmm-aaaa"),Informes!$A:$P,COLUMN(Informes!J$1),FALSE)), "",
VLOOKUP($X1106&amp;"-"&amp;TEXT($A1140,"mmm-aaaa"),Informes!$A:$P,COLUMN(Informes!J$1),FALSE)), ""), "")</f>
        <v/>
      </c>
      <c r="N1140" s="248"/>
      <c r="O1140" s="248"/>
      <c r="P1140" s="248"/>
      <c r="Q1140" s="248"/>
      <c r="R1140" s="284" t="str">
        <f t="shared" si="220"/>
        <v/>
      </c>
      <c r="S1140" s="284"/>
      <c r="T1140" s="284"/>
      <c r="U1140" s="284"/>
      <c r="V1140" s="285"/>
      <c r="W1140" s="4" t="str">
        <f>IFERROR(VLOOKUP($X1129&amp;"-"&amp;TEXT($A1140,"mmm-aaaa"),Informes!$A:$P,COLUMN(Informes!K$1),FALSE), "")</f>
        <v/>
      </c>
      <c r="X1140" s="34" t="str">
        <f>IFERROR(VLOOKUP($X1106&amp;"-"&amp;TEXT($A1140,"mmm-aaaa"),Informes!$A:$P,COLUMN(Informes!C$1),FALSE), "")</f>
        <v/>
      </c>
    </row>
    <row r="1141" spans="1:24" ht="16.5" customHeight="1" x14ac:dyDescent="0.2">
      <c r="A1141" s="34">
        <f t="shared" si="223"/>
        <v>45689</v>
      </c>
      <c r="B1141" s="243" t="str">
        <f t="shared" si="221"/>
        <v>Febrero</v>
      </c>
      <c r="C1141" s="244"/>
      <c r="D1141" s="244"/>
      <c r="E1141" s="244"/>
      <c r="F1141" s="281" t="str">
        <f>IFERROR(IF(VLOOKUP($X1106&amp;"-"&amp;TEXT($A1141,"mmm-aaaa"),Informes!$A:$P,COLUMN(Informes!H$1),FALSE),"þ","¨"),"¨")</f>
        <v>¨</v>
      </c>
      <c r="G1141" s="281"/>
      <c r="H1141" s="281"/>
      <c r="I1141" s="248" t="str">
        <f>IFERROR(IF(ISBLANK(
VLOOKUP($X1129&amp;"-"&amp;TEXT($A1141,"mmm-aaaa"),Informes!$A:$P,COLUMN(Informes!I$1),FALSE)), "",
VLOOKUP($X1129&amp;"-"&amp;TEXT($A1141,"mmm-aaaa"),Informes!$A:$P,COLUMN(Informes!I$1),FALSE)), "")</f>
        <v/>
      </c>
      <c r="J1141" s="248"/>
      <c r="K1141" s="248"/>
      <c r="L1141" s="173" t="str">
        <f t="shared" si="222"/>
        <v>¨</v>
      </c>
      <c r="M1141" s="248" t="str">
        <f>IFERROR(IF(OR($X1141=$L$7,$X1141=$K$5,$X1141=$O$5,$X1141=$T$5),IF(ISBLANK(
VLOOKUP($X1106&amp;"-"&amp;TEXT($A1141,"mmm-aaaa"),Informes!$A:$P,COLUMN(Informes!J$1),FALSE)), "",
VLOOKUP($X1106&amp;"-"&amp;TEXT($A1141,"mmm-aaaa"),Informes!$A:$P,COLUMN(Informes!J$1),FALSE)), ""), "")</f>
        <v/>
      </c>
      <c r="N1141" s="248"/>
      <c r="O1141" s="248"/>
      <c r="P1141" s="248"/>
      <c r="Q1141" s="248"/>
      <c r="R1141" s="284" t="str">
        <f t="shared" si="220"/>
        <v/>
      </c>
      <c r="S1141" s="284"/>
      <c r="T1141" s="284"/>
      <c r="U1141" s="284"/>
      <c r="V1141" s="285"/>
      <c r="W1141" s="4" t="str">
        <f>IFERROR(VLOOKUP($X1129&amp;"-"&amp;TEXT($A1141,"mmm-aaaa"),Informes!$A:$P,COLUMN(Informes!K$1),FALSE), "")</f>
        <v/>
      </c>
      <c r="X1141" s="34" t="str">
        <f>IFERROR(VLOOKUP($X1106&amp;"-"&amp;TEXT($A1141,"mmm-aaaa"),Informes!$A:$P,COLUMN(Informes!C$1),FALSE), "")</f>
        <v/>
      </c>
    </row>
    <row r="1142" spans="1:24" ht="16.5" customHeight="1" x14ac:dyDescent="0.2">
      <c r="A1142" s="34">
        <f t="shared" si="223"/>
        <v>45717</v>
      </c>
      <c r="B1142" s="243" t="str">
        <f t="shared" si="221"/>
        <v>Marzo</v>
      </c>
      <c r="C1142" s="244"/>
      <c r="D1142" s="244"/>
      <c r="E1142" s="244"/>
      <c r="F1142" s="281" t="str">
        <f>IFERROR(IF(VLOOKUP($X1106&amp;"-"&amp;TEXT($A1142,"mmm-aaaa"),Informes!$A:$P,COLUMN(Informes!H$1),FALSE),"þ","¨"),"¨")</f>
        <v>¨</v>
      </c>
      <c r="G1142" s="281"/>
      <c r="H1142" s="281"/>
      <c r="I1142" s="248" t="str">
        <f>IFERROR(IF(ISBLANK(
VLOOKUP($X1129&amp;"-"&amp;TEXT($A1142,"mmm-aaaa"),Informes!$A:$P,COLUMN(Informes!I$1),FALSE)), "",
VLOOKUP($X1129&amp;"-"&amp;TEXT($A1142,"mmm-aaaa"),Informes!$A:$P,COLUMN(Informes!I$1),FALSE)), "")</f>
        <v/>
      </c>
      <c r="J1142" s="248"/>
      <c r="K1142" s="248"/>
      <c r="L1142" s="173" t="str">
        <f t="shared" si="222"/>
        <v>¨</v>
      </c>
      <c r="M1142" s="248" t="str">
        <f>IFERROR(IF(OR($X1142=$L$7,$X1142=$K$5,$X1142=$O$5,$X1142=$T$5),IF(ISBLANK(
VLOOKUP($X1106&amp;"-"&amp;TEXT($A1142,"mmm-aaaa"),Informes!$A:$P,COLUMN(Informes!J$1),FALSE)), "",
VLOOKUP($X1106&amp;"-"&amp;TEXT($A1142,"mmm-aaaa"),Informes!$A:$P,COLUMN(Informes!J$1),FALSE)), ""), "")</f>
        <v/>
      </c>
      <c r="N1142" s="248"/>
      <c r="O1142" s="248"/>
      <c r="P1142" s="248"/>
      <c r="Q1142" s="248"/>
      <c r="R1142" s="284" t="str">
        <f t="shared" si="220"/>
        <v/>
      </c>
      <c r="S1142" s="284"/>
      <c r="T1142" s="284"/>
      <c r="U1142" s="284"/>
      <c r="V1142" s="285"/>
      <c r="W1142" s="4" t="str">
        <f>IFERROR(VLOOKUP($X1129&amp;"-"&amp;TEXT($A1142,"mmm-aaaa"),Informes!$A:$P,COLUMN(Informes!K$1),FALSE), "")</f>
        <v/>
      </c>
      <c r="X1142" s="34" t="str">
        <f>IFERROR(VLOOKUP($X1106&amp;"-"&amp;TEXT($A1142,"mmm-aaaa"),Informes!$A:$P,COLUMN(Informes!C$1),FALSE), "")</f>
        <v/>
      </c>
    </row>
    <row r="1143" spans="1:24" ht="16.5" customHeight="1" x14ac:dyDescent="0.2">
      <c r="A1143" s="34">
        <f t="shared" si="223"/>
        <v>45748</v>
      </c>
      <c r="B1143" s="243" t="str">
        <f t="shared" si="221"/>
        <v>Abril</v>
      </c>
      <c r="C1143" s="244"/>
      <c r="D1143" s="244"/>
      <c r="E1143" s="244"/>
      <c r="F1143" s="281" t="str">
        <f>IFERROR(IF(VLOOKUP($X1106&amp;"-"&amp;TEXT($A1143,"mmm-aaaa"),Informes!$A:$P,COLUMN(Informes!H$1),FALSE),"þ","¨"),"¨")</f>
        <v>¨</v>
      </c>
      <c r="G1143" s="281"/>
      <c r="H1143" s="281"/>
      <c r="I1143" s="248" t="str">
        <f>IFERROR(IF(ISBLANK(
VLOOKUP($X1129&amp;"-"&amp;TEXT($A1143,"mmm-aaaa"),Informes!$A:$P,COLUMN(Informes!I$1),FALSE)), "",
VLOOKUP($X1129&amp;"-"&amp;TEXT($A1143,"mmm-aaaa"),Informes!$A:$P,COLUMN(Informes!I$1),FALSE)), "")</f>
        <v/>
      </c>
      <c r="J1143" s="248"/>
      <c r="K1143" s="248"/>
      <c r="L1143" s="173" t="str">
        <f t="shared" si="222"/>
        <v>¨</v>
      </c>
      <c r="M1143" s="248" t="str">
        <f>IFERROR(IF(OR($X1143=$L$7,$X1143=$K$5,$X1143=$O$5,$X1143=$T$5),IF(ISBLANK(
VLOOKUP($X1106&amp;"-"&amp;TEXT($A1143,"mmm-aaaa"),Informes!$A:$P,COLUMN(Informes!J$1),FALSE)), "",
VLOOKUP($X1106&amp;"-"&amp;TEXT($A1143,"mmm-aaaa"),Informes!$A:$P,COLUMN(Informes!J$1),FALSE)), ""), "")</f>
        <v/>
      </c>
      <c r="N1143" s="248"/>
      <c r="O1143" s="248"/>
      <c r="P1143" s="248"/>
      <c r="Q1143" s="248"/>
      <c r="R1143" s="284" t="str">
        <f t="shared" si="220"/>
        <v/>
      </c>
      <c r="S1143" s="284"/>
      <c r="T1143" s="284"/>
      <c r="U1143" s="284"/>
      <c r="V1143" s="285"/>
      <c r="W1143" s="4" t="str">
        <f>IFERROR(VLOOKUP($X1129&amp;"-"&amp;TEXT($A1143,"mmm-aaaa"),Informes!$A:$P,COLUMN(Informes!K$1),FALSE), "")</f>
        <v/>
      </c>
      <c r="X1143" s="34" t="str">
        <f>IFERROR(VLOOKUP($X1106&amp;"-"&amp;TEXT($A1143,"mmm-aaaa"),Informes!$A:$P,COLUMN(Informes!C$1),FALSE), "")</f>
        <v/>
      </c>
    </row>
    <row r="1144" spans="1:24" ht="16.5" customHeight="1" x14ac:dyDescent="0.2">
      <c r="A1144" s="34">
        <f t="shared" si="223"/>
        <v>45778</v>
      </c>
      <c r="B1144" s="243" t="str">
        <f t="shared" si="221"/>
        <v>Mayo</v>
      </c>
      <c r="C1144" s="244"/>
      <c r="D1144" s="244"/>
      <c r="E1144" s="244"/>
      <c r="F1144" s="281" t="str">
        <f>IFERROR(IF(VLOOKUP($X1106&amp;"-"&amp;TEXT($A1144,"mmm-aaaa"),Informes!$A:$P,COLUMN(Informes!H$1),FALSE),"þ","¨"),"¨")</f>
        <v>¨</v>
      </c>
      <c r="G1144" s="281"/>
      <c r="H1144" s="281"/>
      <c r="I1144" s="248" t="str">
        <f>IFERROR(IF(ISBLANK(
VLOOKUP($X1129&amp;"-"&amp;TEXT($A1144,"mmm-aaaa"),Informes!$A:$P,COLUMN(Informes!I$1),FALSE)), "",
VLOOKUP($X1129&amp;"-"&amp;TEXT($A1144,"mmm-aaaa"),Informes!$A:$P,COLUMN(Informes!I$1),FALSE)), "")</f>
        <v/>
      </c>
      <c r="J1144" s="248"/>
      <c r="K1144" s="248"/>
      <c r="L1144" s="173" t="str">
        <f t="shared" si="222"/>
        <v>¨</v>
      </c>
      <c r="M1144" s="248" t="str">
        <f>IFERROR(IF(OR($X1144=$L$7,$X1144=$K$5,$X1144=$O$5,$X1144=$T$5),IF(ISBLANK(
VLOOKUP($X1106&amp;"-"&amp;TEXT($A1144,"mmm-aaaa"),Informes!$A:$P,COLUMN(Informes!J$1),FALSE)), "",
VLOOKUP($X1106&amp;"-"&amp;TEXT($A1144,"mmm-aaaa"),Informes!$A:$P,COLUMN(Informes!J$1),FALSE)), ""), "")</f>
        <v/>
      </c>
      <c r="N1144" s="248"/>
      <c r="O1144" s="248"/>
      <c r="P1144" s="248"/>
      <c r="Q1144" s="248"/>
      <c r="R1144" s="284" t="str">
        <f t="shared" si="220"/>
        <v/>
      </c>
      <c r="S1144" s="284"/>
      <c r="T1144" s="284"/>
      <c r="U1144" s="284"/>
      <c r="V1144" s="285"/>
      <c r="W1144" s="4" t="str">
        <f>IFERROR(VLOOKUP($X1129&amp;"-"&amp;TEXT($A1144,"mmm-aaaa"),Informes!$A:$P,COLUMN(Informes!K$1),FALSE), "")</f>
        <v/>
      </c>
      <c r="X1144" s="34" t="str">
        <f>IFERROR(VLOOKUP($X1106&amp;"-"&amp;TEXT($A1144,"mmm-aaaa"),Informes!$A:$P,COLUMN(Informes!C$1),FALSE), "")</f>
        <v/>
      </c>
    </row>
    <row r="1145" spans="1:24" ht="16.5" customHeight="1" x14ac:dyDescent="0.2">
      <c r="A1145" s="34">
        <f t="shared" si="223"/>
        <v>45809</v>
      </c>
      <c r="B1145" s="243" t="str">
        <f t="shared" si="221"/>
        <v>Junio</v>
      </c>
      <c r="C1145" s="244"/>
      <c r="D1145" s="244"/>
      <c r="E1145" s="244"/>
      <c r="F1145" s="281" t="str">
        <f>IFERROR(IF(VLOOKUP($X1106&amp;"-"&amp;TEXT($A1145,"mmm-aaaa"),Informes!$A:$P,COLUMN(Informes!H$1),FALSE),"þ","¨"),"¨")</f>
        <v>¨</v>
      </c>
      <c r="G1145" s="281"/>
      <c r="H1145" s="281"/>
      <c r="I1145" s="248" t="str">
        <f>IFERROR(IF(ISBLANK(
VLOOKUP($X1129&amp;"-"&amp;TEXT($A1145,"mmm-aaaa"),Informes!$A:$P,COLUMN(Informes!I$1),FALSE)), "",
VLOOKUP($X1129&amp;"-"&amp;TEXT($A1145,"mmm-aaaa"),Informes!$A:$P,COLUMN(Informes!I$1),FALSE)), "")</f>
        <v/>
      </c>
      <c r="J1145" s="248"/>
      <c r="K1145" s="248"/>
      <c r="L1145" s="173" t="str">
        <f t="shared" si="222"/>
        <v>¨</v>
      </c>
      <c r="M1145" s="248" t="str">
        <f>IFERROR(IF(OR($X1145=$L$7,$X1145=$K$5,$X1145=$O$5,$X1145=$T$5),IF(ISBLANK(
VLOOKUP($X1106&amp;"-"&amp;TEXT($A1145,"mmm-aaaa"),Informes!$A:$P,COLUMN(Informes!J$1),FALSE)), "",
VLOOKUP($X1106&amp;"-"&amp;TEXT($A1145,"mmm-aaaa"),Informes!$A:$P,COLUMN(Informes!J$1),FALSE)), ""), "")</f>
        <v/>
      </c>
      <c r="N1145" s="248"/>
      <c r="O1145" s="248"/>
      <c r="P1145" s="248"/>
      <c r="Q1145" s="248"/>
      <c r="R1145" s="284" t="str">
        <f t="shared" si="220"/>
        <v/>
      </c>
      <c r="S1145" s="284"/>
      <c r="T1145" s="284"/>
      <c r="U1145" s="284"/>
      <c r="V1145" s="285"/>
      <c r="W1145" s="4" t="str">
        <f>IFERROR(VLOOKUP($X1129&amp;"-"&amp;TEXT($A1145,"mmm-aaaa"),Informes!$A:$P,COLUMN(Informes!K$1),FALSE), "")</f>
        <v/>
      </c>
      <c r="X1145" s="34" t="str">
        <f>IFERROR(VLOOKUP($X1106&amp;"-"&amp;TEXT($A1145,"mmm-aaaa"),Informes!$A:$P,COLUMN(Informes!C$1),FALSE), "")</f>
        <v/>
      </c>
    </row>
    <row r="1146" spans="1:24" ht="16.5" customHeight="1" x14ac:dyDescent="0.2">
      <c r="A1146" s="34">
        <f t="shared" si="223"/>
        <v>45839</v>
      </c>
      <c r="B1146" s="243" t="str">
        <f t="shared" si="221"/>
        <v>Julio</v>
      </c>
      <c r="C1146" s="244"/>
      <c r="D1146" s="244"/>
      <c r="E1146" s="244"/>
      <c r="F1146" s="281" t="str">
        <f>IFERROR(IF(VLOOKUP($X1106&amp;"-"&amp;TEXT($A1146,"mmm-aaaa"),Informes!$A:$P,COLUMN(Informes!H$1),FALSE),"þ","¨"),"¨")</f>
        <v>¨</v>
      </c>
      <c r="G1146" s="281"/>
      <c r="H1146" s="281"/>
      <c r="I1146" s="248" t="str">
        <f>IFERROR(IF(ISBLANK(
VLOOKUP($X1129&amp;"-"&amp;TEXT($A1146,"mmm-aaaa"),Informes!$A:$P,COLUMN(Informes!I$1),FALSE)), "",
VLOOKUP($X1129&amp;"-"&amp;TEXT($A1146,"mmm-aaaa"),Informes!$A:$P,COLUMN(Informes!I$1),FALSE)), "")</f>
        <v/>
      </c>
      <c r="J1146" s="248"/>
      <c r="K1146" s="248"/>
      <c r="L1146" s="173" t="str">
        <f t="shared" si="222"/>
        <v>¨</v>
      </c>
      <c r="M1146" s="248" t="str">
        <f>IFERROR(IF(OR($X1146=$L$7,$X1146=$K$5,$X1146=$O$5,$X1146=$T$5),IF(ISBLANK(
VLOOKUP($X1106&amp;"-"&amp;TEXT($A1146,"mmm-aaaa"),Informes!$A:$P,COLUMN(Informes!J$1),FALSE)), "",
VLOOKUP($X1106&amp;"-"&amp;TEXT($A1146,"mmm-aaaa"),Informes!$A:$P,COLUMN(Informes!J$1),FALSE)), ""), "")</f>
        <v/>
      </c>
      <c r="N1146" s="248"/>
      <c r="O1146" s="248"/>
      <c r="P1146" s="248"/>
      <c r="Q1146" s="248"/>
      <c r="R1146" s="284" t="str">
        <f t="shared" si="220"/>
        <v/>
      </c>
      <c r="S1146" s="284"/>
      <c r="T1146" s="284"/>
      <c r="U1146" s="284"/>
      <c r="V1146" s="285"/>
      <c r="W1146" s="4" t="str">
        <f>IFERROR(VLOOKUP($X1129&amp;"-"&amp;TEXT($A1146,"mmm-aaaa"),Informes!$A:$P,COLUMN(Informes!K$1),FALSE), "")</f>
        <v/>
      </c>
      <c r="X1146" s="34" t="str">
        <f>IFERROR(VLOOKUP($X1106&amp;"-"&amp;TEXT($A1146,"mmm-aaaa"),Informes!$A:$P,COLUMN(Informes!C$1),FALSE), "")</f>
        <v/>
      </c>
    </row>
    <row r="1147" spans="1:24" ht="16.5" customHeight="1" thickBot="1" x14ac:dyDescent="0.25">
      <c r="A1147" s="34">
        <f t="shared" si="223"/>
        <v>45870</v>
      </c>
      <c r="B1147" s="264" t="str">
        <f t="shared" si="221"/>
        <v>Agosto</v>
      </c>
      <c r="C1147" s="265"/>
      <c r="D1147" s="265"/>
      <c r="E1147" s="265"/>
      <c r="F1147" s="280" t="str">
        <f>IFERROR(IF(VLOOKUP($X1106&amp;"-"&amp;TEXT($A1147,"mmm-aaaa"),Informes!$A:$P,COLUMN(Informes!H$1),FALSE),"þ","¨"),"¨")</f>
        <v>¨</v>
      </c>
      <c r="G1147" s="280"/>
      <c r="H1147" s="280"/>
      <c r="I1147" s="269" t="str">
        <f>IFERROR(IF(ISBLANK(
VLOOKUP($X1129&amp;"-"&amp;TEXT($A1147,"mmm-aaaa"),Informes!$A:$P,COLUMN(Informes!I$1),FALSE)), "",
VLOOKUP($X1129&amp;"-"&amp;TEXT($A1147,"mmm-aaaa"),Informes!$A:$P,COLUMN(Informes!I$1),FALSE)), "")</f>
        <v/>
      </c>
      <c r="J1147" s="269"/>
      <c r="K1147" s="269"/>
      <c r="L1147" s="172" t="str">
        <f t="shared" si="222"/>
        <v>¨</v>
      </c>
      <c r="M1147" s="269" t="str">
        <f>IFERROR(IF(OR($X1147=$L$7,$X1147=$K$5,$X1147=$O$5,$X1147=$T$5),IF(ISBLANK(
VLOOKUP($X1106&amp;"-"&amp;TEXT($A1147,"mmm-aaaa"),Informes!$A:$P,COLUMN(Informes!J$1),FALSE)), "",
VLOOKUP($X1106&amp;"-"&amp;TEXT($A1147,"mmm-aaaa"),Informes!$A:$P,COLUMN(Informes!J$1),FALSE)), ""), "")</f>
        <v/>
      </c>
      <c r="N1147" s="269"/>
      <c r="O1147" s="269"/>
      <c r="P1147" s="269"/>
      <c r="Q1147" s="269"/>
      <c r="R1147" s="282" t="str">
        <f t="shared" si="220"/>
        <v/>
      </c>
      <c r="S1147" s="282"/>
      <c r="T1147" s="282"/>
      <c r="U1147" s="282"/>
      <c r="V1147" s="283"/>
      <c r="W1147" s="4" t="str">
        <f>IFERROR(VLOOKUP($X1129&amp;"-"&amp;TEXT($A1147,"mmm-aaaa"),Informes!$A:$P,COLUMN(Informes!K$1),FALSE), "")</f>
        <v/>
      </c>
      <c r="X1147" s="34" t="str">
        <f>IFERROR(VLOOKUP($X1106&amp;"-"&amp;TEXT($A1147,"mmm-aaaa"),Informes!$A:$P,COLUMN(Informes!C$1),FALSE), "")</f>
        <v/>
      </c>
    </row>
    <row r="1148" spans="1:24" ht="16.5" customHeight="1" thickBot="1" x14ac:dyDescent="0.3">
      <c r="D1148" s="124"/>
      <c r="E1148" s="124"/>
      <c r="F1148" s="129"/>
      <c r="G1148" s="124" t="str">
        <f>IF(SUM(F1136:F1147)=0,"",SUM(F1136:F1147))</f>
        <v/>
      </c>
      <c r="H1148" s="124"/>
      <c r="I1148" s="124"/>
      <c r="J1148" s="130"/>
      <c r="K1148" s="124"/>
      <c r="L1148" s="131" t="s">
        <v>107</v>
      </c>
      <c r="M1148" s="272" t="str">
        <f>IF(SUM(M1136:M1147)=0,"",SUM(M1136:M1147))</f>
        <v/>
      </c>
      <c r="N1148" s="273"/>
      <c r="O1148" s="273"/>
      <c r="P1148" s="273"/>
      <c r="Q1148" s="274"/>
      <c r="R1148" s="275"/>
      <c r="S1148" s="276"/>
      <c r="T1148" s="276"/>
      <c r="U1148" s="276"/>
      <c r="V1148" s="277"/>
      <c r="W1148" s="4"/>
      <c r="X1148" s="4"/>
    </row>
    <row r="1149" spans="1:24" ht="16.5" customHeight="1" x14ac:dyDescent="0.2">
      <c r="W1149" s="4"/>
      <c r="X1149" s="4"/>
    </row>
    <row r="1150" spans="1:24" ht="279.75" customHeight="1" x14ac:dyDescent="0.15">
      <c r="B1150" s="11"/>
      <c r="C1150" s="132" t="s">
        <v>136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</row>
    <row r="1151" spans="1:24" ht="24" customHeight="1" x14ac:dyDescent="0.2">
      <c r="A1151" s="35">
        <f>A1105+1</f>
        <v>26</v>
      </c>
      <c r="B1151" s="256" t="s">
        <v>127</v>
      </c>
      <c r="C1151" s="256"/>
      <c r="D1151" s="256"/>
      <c r="E1151" s="256"/>
      <c r="F1151" s="256"/>
      <c r="G1151" s="256"/>
      <c r="H1151" s="256"/>
      <c r="I1151" s="256"/>
      <c r="J1151" s="256"/>
      <c r="K1151" s="256"/>
      <c r="L1151" s="256"/>
      <c r="M1151" s="256"/>
      <c r="N1151" s="256"/>
      <c r="O1151" s="256"/>
      <c r="P1151" s="256"/>
      <c r="Q1151" s="256"/>
      <c r="R1151" s="256"/>
      <c r="S1151" s="256"/>
      <c r="T1151" s="256"/>
      <c r="U1151" s="256"/>
      <c r="V1151" s="256"/>
      <c r="X1151" s="2"/>
    </row>
    <row r="1152" spans="1:24" ht="17.25" customHeight="1" x14ac:dyDescent="0.2">
      <c r="A1152" s="35"/>
      <c r="B1152" s="120" t="s">
        <v>128</v>
      </c>
      <c r="D1152" s="123" t="e">
        <f>IF(A1151=0,0,INDEX(TblPublicadores[Nombre completo],A1151))</f>
        <v>#REF!</v>
      </c>
      <c r="F1152" s="123"/>
      <c r="G1152" s="123"/>
      <c r="H1152" s="123"/>
      <c r="I1152" s="123"/>
      <c r="J1152" s="123"/>
      <c r="K1152" s="123"/>
      <c r="L1152" s="123"/>
      <c r="M1152" s="123"/>
      <c r="N1152" s="123"/>
      <c r="O1152" s="123"/>
      <c r="P1152" s="123"/>
      <c r="Q1152" s="123"/>
      <c r="R1152" s="123"/>
      <c r="S1152" s="123"/>
      <c r="T1152" s="123"/>
      <c r="U1152" s="123"/>
      <c r="V1152" s="123"/>
      <c r="W1152" s="15"/>
      <c r="X1152" s="154" t="e">
        <f>IF(A1151=0,0,INDEX(TblPublicadores[Nombre],A1151))</f>
        <v>#REF!</v>
      </c>
    </row>
    <row r="1153" spans="1:24" ht="17.25" customHeight="1" x14ac:dyDescent="0.2">
      <c r="B1153" s="120" t="s">
        <v>129</v>
      </c>
      <c r="D1153" s="121"/>
      <c r="E1153" s="121"/>
      <c r="F1153" s="7"/>
      <c r="G1153" s="7"/>
      <c r="H1153" s="257" t="e">
        <f>IF(A1151=0,"",INDEX(TblPublicadores[Fecha de nacimiento],A1151))</f>
        <v>#REF!</v>
      </c>
      <c r="I1153" s="257"/>
      <c r="J1153" s="257"/>
      <c r="K1153" s="257"/>
      <c r="L1153" s="257"/>
      <c r="M1153" s="257"/>
      <c r="N1153" s="257"/>
      <c r="O1153" s="257"/>
      <c r="P1153" s="128" t="e">
        <f>IF(INDEX(TblPublicadores[Sexo],A1151)=Q1153,"þ","¨")</f>
        <v>#REF!</v>
      </c>
      <c r="Q1153" s="120" t="s">
        <v>75</v>
      </c>
      <c r="S1153" s="12"/>
      <c r="T1153" s="13"/>
      <c r="U1153" s="128" t="e">
        <f>IF(INDEX(TblPublicadores[Sexo],A1151)=V1153,"þ","¨")</f>
        <v>#REF!</v>
      </c>
      <c r="V1153" s="120" t="s">
        <v>79</v>
      </c>
      <c r="W1153" s="12"/>
      <c r="X1153" s="6"/>
    </row>
    <row r="1154" spans="1:24" ht="17.25" customHeight="1" x14ac:dyDescent="0.2">
      <c r="B1154" s="120" t="s">
        <v>130</v>
      </c>
      <c r="D1154" s="122"/>
      <c r="E1154" s="122"/>
      <c r="F1154" s="7"/>
      <c r="G1154" s="258" t="e">
        <f>IF(A1151=0,"",IF(INDEX(TblPublicadores[Fecha de bautismo],A1151)="", "",INDEX(TblPublicadores[Fecha de bautismo],A1151)))</f>
        <v>#REF!</v>
      </c>
      <c r="H1154" s="258"/>
      <c r="I1154" s="258"/>
      <c r="J1154" s="258"/>
      <c r="K1154" s="258"/>
      <c r="L1154" s="258"/>
      <c r="M1154" s="258"/>
      <c r="N1154" s="258"/>
      <c r="O1154" s="258"/>
      <c r="P1154" s="128" t="s">
        <v>137</v>
      </c>
      <c r="Q1154" s="120" t="s">
        <v>131</v>
      </c>
      <c r="S1154" s="12"/>
      <c r="T1154" s="12"/>
      <c r="U1154" s="128" t="s">
        <v>138</v>
      </c>
      <c r="V1154" s="120" t="s">
        <v>61</v>
      </c>
      <c r="W1154" s="12"/>
      <c r="X1154" s="6"/>
    </row>
    <row r="1155" spans="1:24" ht="28.5" customHeight="1" x14ac:dyDescent="0.2">
      <c r="B1155" s="127" t="e">
        <f>IF(INDEX(TblPublicadores[Privilegio],A1151)=C1155,"þ","¨")</f>
        <v>#REF!</v>
      </c>
      <c r="C1155" s="125" t="s">
        <v>76</v>
      </c>
      <c r="D1155" s="127" t="e">
        <f>IF(INDEX(TblPublicadores[Privilegio],A1151)=E1155,"þ","¨")</f>
        <v>#REF!</v>
      </c>
      <c r="E1155" s="125" t="s">
        <v>81</v>
      </c>
      <c r="F1155" s="7"/>
      <c r="G1155" s="7"/>
      <c r="H1155" s="5"/>
      <c r="I1155" s="10"/>
      <c r="J1155" s="127" t="e">
        <f>IF(INDEX(TblPublicadores[Tipo Publicador],A1151)=K1155,"þ","¨")</f>
        <v>#REF!</v>
      </c>
      <c r="K1155" s="125" t="s">
        <v>77</v>
      </c>
      <c r="L1155" s="5"/>
      <c r="M1155" s="5"/>
      <c r="N1155" s="127" t="e">
        <f>IF(INDEX(TblPublicadores[Tipo Publicador],A1151)=O1155,"þ","¨")</f>
        <v>#REF!</v>
      </c>
      <c r="O1155" s="125" t="s">
        <v>132</v>
      </c>
      <c r="P1155" s="126"/>
      <c r="Q1155" s="126"/>
      <c r="R1155" s="9"/>
      <c r="S1155" s="127" t="e">
        <f>IF(INDEX(TblPublicadores[Tipo Publicador],A1151)=T1155,"þ","¨")</f>
        <v>#REF!</v>
      </c>
      <c r="T1155" s="259" t="s">
        <v>133</v>
      </c>
      <c r="U1155" s="259"/>
      <c r="V1155" s="259"/>
      <c r="W1155" s="13"/>
      <c r="X1155" s="6"/>
    </row>
    <row r="1156" spans="1:24" ht="4.5" customHeight="1" thickBot="1" x14ac:dyDescent="0.25">
      <c r="B1156" s="8"/>
      <c r="C1156" s="7"/>
      <c r="D1156" s="8"/>
      <c r="E1156" s="7"/>
      <c r="F1156" s="7"/>
      <c r="G1156" s="7"/>
      <c r="H1156" s="5"/>
      <c r="I1156" s="10"/>
      <c r="J1156" s="8"/>
      <c r="K1156" s="5"/>
      <c r="L1156" s="5"/>
      <c r="M1156" s="5"/>
      <c r="N1156" s="7"/>
      <c r="O1156" s="5"/>
      <c r="P1156" s="8"/>
      <c r="Q1156" s="8"/>
      <c r="R1156" s="9"/>
      <c r="S1156" s="9"/>
      <c r="T1156" s="7"/>
      <c r="U1156" s="8"/>
      <c r="V1156" s="9"/>
      <c r="W1156" s="9"/>
      <c r="X1156" s="6"/>
    </row>
    <row r="1157" spans="1:24" ht="26.25" customHeight="1" x14ac:dyDescent="0.25">
      <c r="B1157" s="260" t="s">
        <v>17</v>
      </c>
      <c r="C1157" s="261"/>
      <c r="D1157" s="261"/>
      <c r="E1157" s="261"/>
      <c r="F1157" s="262" t="s">
        <v>134</v>
      </c>
      <c r="G1157" s="262"/>
      <c r="H1157" s="262"/>
      <c r="I1157" s="262" t="s">
        <v>12</v>
      </c>
      <c r="J1157" s="262"/>
      <c r="K1157" s="262"/>
      <c r="L1157" s="262" t="s">
        <v>105</v>
      </c>
      <c r="M1157" s="236" t="s">
        <v>135</v>
      </c>
      <c r="N1157" s="236"/>
      <c r="O1157" s="236"/>
      <c r="P1157" s="236"/>
      <c r="Q1157" s="236"/>
      <c r="R1157" s="236" t="s">
        <v>101</v>
      </c>
      <c r="S1157" s="236"/>
      <c r="T1157" s="236"/>
      <c r="U1157" s="236"/>
      <c r="V1157" s="237"/>
      <c r="W1157" s="14"/>
      <c r="X1157" s="3"/>
    </row>
    <row r="1158" spans="1:24" ht="27.75" customHeight="1" x14ac:dyDescent="0.2">
      <c r="B1158" s="240">
        <v>45292</v>
      </c>
      <c r="C1158" s="241"/>
      <c r="D1158" s="241"/>
      <c r="E1158" s="242"/>
      <c r="F1158" s="263"/>
      <c r="G1158" s="263"/>
      <c r="H1158" s="263"/>
      <c r="I1158" s="263"/>
      <c r="J1158" s="263"/>
      <c r="K1158" s="263"/>
      <c r="L1158" s="263"/>
      <c r="M1158" s="238"/>
      <c r="N1158" s="238"/>
      <c r="O1158" s="238"/>
      <c r="P1158" s="238"/>
      <c r="Q1158" s="238"/>
      <c r="R1158" s="238"/>
      <c r="S1158" s="238"/>
      <c r="T1158" s="238"/>
      <c r="U1158" s="238"/>
      <c r="V1158" s="239"/>
      <c r="W1158" s="14"/>
      <c r="X1158" s="3"/>
    </row>
    <row r="1159" spans="1:24" ht="16.5" customHeight="1" x14ac:dyDescent="0.2">
      <c r="A1159" s="34">
        <f>EDATE(B1158,-4)</f>
        <v>45170</v>
      </c>
      <c r="B1159" s="243" t="str">
        <f>PROPER(TEXT(A1159, "mmmm"))</f>
        <v>Septiembre</v>
      </c>
      <c r="C1159" s="244"/>
      <c r="D1159" s="244" t="str">
        <f>PROPER(TEXT(C1159, "mmmm"))</f>
        <v>Enero</v>
      </c>
      <c r="E1159" s="244"/>
      <c r="F1159" s="281" t="str">
        <f>IFERROR(IF(VLOOKUP($X1152&amp;"-"&amp;TEXT($A1159,"mmm-aaaa"),Informes!$A:$P,COLUMN(Informes!H$1),FALSE),"þ","¨"),"¨")</f>
        <v>¨</v>
      </c>
      <c r="G1159" s="281"/>
      <c r="H1159" s="281"/>
      <c r="I1159" s="248" t="str">
        <f>IFERROR(IF(ISBLANK(
VLOOKUP($X1152&amp;"-"&amp;TEXT($A1159,"mmm-aaaa"),Informes!$A:$P,COLUMN(Informes!I$1),FALSE)), "",
VLOOKUP($X1152&amp;"-"&amp;TEXT($A1159,"mmm-aaaa"),Informes!$A:$P,COLUMN(Informes!I$1),FALSE)), "")</f>
        <v/>
      </c>
      <c r="J1159" s="248"/>
      <c r="K1159" s="248"/>
      <c r="L1159" s="173" t="str">
        <f>IFERROR(IF($X1159=$L$7,"þ","¨"),"¨")</f>
        <v>¨</v>
      </c>
      <c r="M1159" s="248" t="str">
        <f>IFERROR(IF(OR($X1159=$L$7,$X1159=$K$5,$X1159=$O$5,$X1159=$T$5),IF(ISBLANK(
VLOOKUP($X1152&amp;"-"&amp;TEXT($A1159,"mmm-aaaa"),Informes!$A:$P,COLUMN(Informes!J$1),FALSE)), "",
VLOOKUP($X1152&amp;"-"&amp;TEXT($A1159,"mmm-aaaa"),Informes!$A:$P,COLUMN(Informes!J$1),FALSE)), ""), "")</f>
        <v/>
      </c>
      <c r="N1159" s="248"/>
      <c r="O1159" s="248"/>
      <c r="P1159" s="248"/>
      <c r="Q1159" s="248"/>
      <c r="R1159" s="284" t="str">
        <f t="shared" ref="R1159:R1170" si="224">IF(W1159=0, "", W1159)</f>
        <v/>
      </c>
      <c r="S1159" s="284"/>
      <c r="T1159" s="284"/>
      <c r="U1159" s="284"/>
      <c r="V1159" s="285"/>
      <c r="W1159" s="4" t="str">
        <f>IFERROR(VLOOKUP($X1152&amp;"-"&amp;TEXT($A1159,"mmm-aaaa"),Informes!$A:$P,COLUMN(Informes!K$1),FALSE), "")</f>
        <v/>
      </c>
      <c r="X1159" s="34" t="str">
        <f>IFERROR(VLOOKUP($X1152&amp;"-"&amp;TEXT($A1159,"mmm-aaaa"),Informes!$A:$P,COLUMN(Informes!C$1),FALSE), "")</f>
        <v/>
      </c>
    </row>
    <row r="1160" spans="1:24" ht="16.5" customHeight="1" x14ac:dyDescent="0.2">
      <c r="A1160" s="34">
        <f>EDATE(A1159,1)</f>
        <v>45200</v>
      </c>
      <c r="B1160" s="243" t="str">
        <f t="shared" ref="B1160:B1170" si="225">PROPER(TEXT(A1160, "mmmm"))</f>
        <v>Octubre</v>
      </c>
      <c r="C1160" s="244"/>
      <c r="D1160" s="244" t="str">
        <f t="shared" ref="D1160:D1170" si="226">PROPER(TEXT(C1160, "mmmm"))</f>
        <v>Enero</v>
      </c>
      <c r="E1160" s="244"/>
      <c r="F1160" s="281" t="str">
        <f>IFERROR(IF(VLOOKUP($X1152&amp;"-"&amp;TEXT($A1160,"mmm-aaaa"),Informes!$A:$P,COLUMN(Informes!H$1),FALSE),"þ","¨"),"¨")</f>
        <v>¨</v>
      </c>
      <c r="G1160" s="281"/>
      <c r="H1160" s="281"/>
      <c r="I1160" s="248" t="str">
        <f>IFERROR(IF(ISBLANK(
VLOOKUP($X1152&amp;"-"&amp;TEXT($A1160,"mmm-aaaa"),Informes!$A:$P,COLUMN(Informes!I$1),FALSE)), "",
VLOOKUP($X1152&amp;"-"&amp;TEXT($A1160,"mmm-aaaa"),Informes!$A:$P,COLUMN(Informes!I$1),FALSE)), "")</f>
        <v/>
      </c>
      <c r="J1160" s="248"/>
      <c r="K1160" s="248"/>
      <c r="L1160" s="173" t="str">
        <f t="shared" ref="L1160:L1170" si="227">IFERROR(IF($X1160=$L$7,"þ","¨"),"¨")</f>
        <v>¨</v>
      </c>
      <c r="M1160" s="248" t="str">
        <f>IFERROR(IF(OR($X1160=$L$7,$X1160=$K$5,$X1160=$O$5,$X1160=$T$5),IF(ISBLANK(
VLOOKUP($X1152&amp;"-"&amp;TEXT($A1160,"mmm-aaaa"),Informes!$A:$P,COLUMN(Informes!J$1),FALSE)), "",
VLOOKUP($X1152&amp;"-"&amp;TEXT($A1160,"mmm-aaaa"),Informes!$A:$P,COLUMN(Informes!J$1),FALSE)), ""), "")</f>
        <v/>
      </c>
      <c r="N1160" s="248"/>
      <c r="O1160" s="248"/>
      <c r="P1160" s="248"/>
      <c r="Q1160" s="248"/>
      <c r="R1160" s="284" t="str">
        <f t="shared" si="224"/>
        <v/>
      </c>
      <c r="S1160" s="284"/>
      <c r="T1160" s="284"/>
      <c r="U1160" s="284"/>
      <c r="V1160" s="285"/>
      <c r="W1160" s="4" t="str">
        <f>IFERROR(VLOOKUP($X1152&amp;"-"&amp;TEXT($A1160,"mmm-aaaa"),Informes!$A:$P,COLUMN(Informes!K$1),FALSE), "")</f>
        <v/>
      </c>
      <c r="X1160" s="34" t="str">
        <f>IFERROR(VLOOKUP($X1152&amp;"-"&amp;TEXT($A1160,"mmm-aaaa"),Informes!$A:$P,COLUMN(Informes!C$1),FALSE), "")</f>
        <v/>
      </c>
    </row>
    <row r="1161" spans="1:24" ht="16.5" customHeight="1" x14ac:dyDescent="0.2">
      <c r="A1161" s="34">
        <f t="shared" ref="A1161:A1170" si="228">EDATE(A1160,1)</f>
        <v>45231</v>
      </c>
      <c r="B1161" s="243" t="str">
        <f t="shared" si="225"/>
        <v>Noviembre</v>
      </c>
      <c r="C1161" s="244"/>
      <c r="D1161" s="244" t="str">
        <f t="shared" si="226"/>
        <v>Enero</v>
      </c>
      <c r="E1161" s="244"/>
      <c r="F1161" s="281" t="str">
        <f>IFERROR(IF(VLOOKUP($X1152&amp;"-"&amp;TEXT($A1161,"mmm-aaaa"),Informes!$A:$P,COLUMN(Informes!H$1),FALSE),"þ","¨"),"¨")</f>
        <v>¨</v>
      </c>
      <c r="G1161" s="281"/>
      <c r="H1161" s="281"/>
      <c r="I1161" s="248" t="str">
        <f>IFERROR(IF(ISBLANK(
VLOOKUP($X1152&amp;"-"&amp;TEXT($A1161,"mmm-aaaa"),Informes!$A:$P,COLUMN(Informes!I$1),FALSE)), "",
VLOOKUP($X1152&amp;"-"&amp;TEXT($A1161,"mmm-aaaa"),Informes!$A:$P,COLUMN(Informes!I$1),FALSE)), "")</f>
        <v/>
      </c>
      <c r="J1161" s="248"/>
      <c r="K1161" s="248"/>
      <c r="L1161" s="173" t="str">
        <f t="shared" si="227"/>
        <v>¨</v>
      </c>
      <c r="M1161" s="248" t="str">
        <f>IFERROR(IF(OR($X1161=$L$7,$X1161=$K$5,$X1161=$O$5,$X1161=$T$5),IF(ISBLANK(
VLOOKUP($X1152&amp;"-"&amp;TEXT($A1161,"mmm-aaaa"),Informes!$A:$P,COLUMN(Informes!J$1),FALSE)), "",
VLOOKUP($X1152&amp;"-"&amp;TEXT($A1161,"mmm-aaaa"),Informes!$A:$P,COLUMN(Informes!J$1),FALSE)), ""), "")</f>
        <v/>
      </c>
      <c r="N1161" s="248"/>
      <c r="O1161" s="248"/>
      <c r="P1161" s="248"/>
      <c r="Q1161" s="248"/>
      <c r="R1161" s="284" t="str">
        <f t="shared" si="224"/>
        <v/>
      </c>
      <c r="S1161" s="284"/>
      <c r="T1161" s="284"/>
      <c r="U1161" s="284"/>
      <c r="V1161" s="285"/>
      <c r="W1161" s="4" t="str">
        <f>IFERROR(VLOOKUP($X1152&amp;"-"&amp;TEXT($A1161,"mmm-aaaa"),Informes!$A:$P,COLUMN(Informes!K$1),FALSE), "")</f>
        <v/>
      </c>
      <c r="X1161" s="34" t="str">
        <f>IFERROR(VLOOKUP($X1152&amp;"-"&amp;TEXT($A1161,"mmm-aaaa"),Informes!$A:$P,COLUMN(Informes!C$1),FALSE), "")</f>
        <v/>
      </c>
    </row>
    <row r="1162" spans="1:24" ht="16.5" customHeight="1" x14ac:dyDescent="0.2">
      <c r="A1162" s="34">
        <f t="shared" si="228"/>
        <v>45261</v>
      </c>
      <c r="B1162" s="243" t="str">
        <f t="shared" si="225"/>
        <v>Diciembre</v>
      </c>
      <c r="C1162" s="244"/>
      <c r="D1162" s="244" t="str">
        <f t="shared" si="226"/>
        <v>Enero</v>
      </c>
      <c r="E1162" s="244"/>
      <c r="F1162" s="281" t="str">
        <f>IFERROR(IF(VLOOKUP($X1152&amp;"-"&amp;TEXT($A1162,"mmm-aaaa"),Informes!$A:$P,COLUMN(Informes!H$1),FALSE),"þ","¨"),"¨")</f>
        <v>¨</v>
      </c>
      <c r="G1162" s="281"/>
      <c r="H1162" s="281"/>
      <c r="I1162" s="248" t="str">
        <f>IFERROR(IF(ISBLANK(
VLOOKUP($X1152&amp;"-"&amp;TEXT($A1162,"mmm-aaaa"),Informes!$A:$P,COLUMN(Informes!I$1),FALSE)), "",
VLOOKUP($X1152&amp;"-"&amp;TEXT($A1162,"mmm-aaaa"),Informes!$A:$P,COLUMN(Informes!I$1),FALSE)), "")</f>
        <v/>
      </c>
      <c r="J1162" s="248"/>
      <c r="K1162" s="248"/>
      <c r="L1162" s="173" t="str">
        <f t="shared" si="227"/>
        <v>¨</v>
      </c>
      <c r="M1162" s="248" t="str">
        <f>IFERROR(IF(OR($X1162=$L$7,$X1162=$K$5,$X1162=$O$5,$X1162=$T$5),IF(ISBLANK(
VLOOKUP($X1152&amp;"-"&amp;TEXT($A1162,"mmm-aaaa"),Informes!$A:$P,COLUMN(Informes!J$1),FALSE)), "",
VLOOKUP($X1152&amp;"-"&amp;TEXT($A1162,"mmm-aaaa"),Informes!$A:$P,COLUMN(Informes!J$1),FALSE)), ""), "")</f>
        <v/>
      </c>
      <c r="N1162" s="248"/>
      <c r="O1162" s="248"/>
      <c r="P1162" s="248"/>
      <c r="Q1162" s="248"/>
      <c r="R1162" s="284" t="str">
        <f t="shared" si="224"/>
        <v/>
      </c>
      <c r="S1162" s="284"/>
      <c r="T1162" s="284"/>
      <c r="U1162" s="284"/>
      <c r="V1162" s="285"/>
      <c r="W1162" s="4" t="str">
        <f>IFERROR(VLOOKUP($X1152&amp;"-"&amp;TEXT($A1162,"mmm-aaaa"),Informes!$A:$P,COLUMN(Informes!K$1),FALSE), "")</f>
        <v/>
      </c>
      <c r="X1162" s="34" t="str">
        <f>IFERROR(VLOOKUP($X1152&amp;"-"&amp;TEXT($A1162,"mmm-aaaa"),Informes!$A:$P,COLUMN(Informes!C$1),FALSE), "")</f>
        <v/>
      </c>
    </row>
    <row r="1163" spans="1:24" ht="16.5" customHeight="1" x14ac:dyDescent="0.2">
      <c r="A1163" s="34">
        <f t="shared" si="228"/>
        <v>45292</v>
      </c>
      <c r="B1163" s="243" t="str">
        <f t="shared" si="225"/>
        <v>Enero</v>
      </c>
      <c r="C1163" s="244"/>
      <c r="D1163" s="244" t="str">
        <f t="shared" si="226"/>
        <v>Enero</v>
      </c>
      <c r="E1163" s="244"/>
      <c r="F1163" s="281" t="str">
        <f>IFERROR(IF(VLOOKUP($X1152&amp;"-"&amp;TEXT($A1163,"mmm-aaaa"),Informes!$A:$P,COLUMN(Informes!H$1),FALSE),"þ","¨"),"¨")</f>
        <v>¨</v>
      </c>
      <c r="G1163" s="281"/>
      <c r="H1163" s="281"/>
      <c r="I1163" s="248" t="str">
        <f>IFERROR(IF(ISBLANK(
VLOOKUP($X1152&amp;"-"&amp;TEXT($A1163,"mmm-aaaa"),Informes!$A:$P,COLUMN(Informes!I$1),FALSE)), "",
VLOOKUP($X1152&amp;"-"&amp;TEXT($A1163,"mmm-aaaa"),Informes!$A:$P,COLUMN(Informes!I$1),FALSE)), "")</f>
        <v/>
      </c>
      <c r="J1163" s="248"/>
      <c r="K1163" s="248"/>
      <c r="L1163" s="173" t="str">
        <f t="shared" si="227"/>
        <v>¨</v>
      </c>
      <c r="M1163" s="248" t="str">
        <f>IFERROR(IF(OR($X1163=$L$7,$X1163=$K$5,$X1163=$O$5,$X1163=$T$5),IF(ISBLANK(
VLOOKUP($X1152&amp;"-"&amp;TEXT($A1163,"mmm-aaaa"),Informes!$A:$P,COLUMN(Informes!J$1),FALSE)), "",
VLOOKUP($X1152&amp;"-"&amp;TEXT($A1163,"mmm-aaaa"),Informes!$A:$P,COLUMN(Informes!J$1),FALSE)), ""), "")</f>
        <v/>
      </c>
      <c r="N1163" s="248"/>
      <c r="O1163" s="248"/>
      <c r="P1163" s="248"/>
      <c r="Q1163" s="248"/>
      <c r="R1163" s="284" t="str">
        <f t="shared" si="224"/>
        <v/>
      </c>
      <c r="S1163" s="284"/>
      <c r="T1163" s="284"/>
      <c r="U1163" s="284"/>
      <c r="V1163" s="285"/>
      <c r="W1163" s="4" t="str">
        <f>IFERROR(VLOOKUP($X1152&amp;"-"&amp;TEXT($A1163,"mmm-aaaa"),Informes!$A:$P,COLUMN(Informes!K$1),FALSE), "")</f>
        <v/>
      </c>
      <c r="X1163" s="34" t="str">
        <f>IFERROR(VLOOKUP($X1152&amp;"-"&amp;TEXT($A1163,"mmm-aaaa"),Informes!$A:$P,COLUMN(Informes!C$1),FALSE), "")</f>
        <v/>
      </c>
    </row>
    <row r="1164" spans="1:24" ht="16.5" customHeight="1" x14ac:dyDescent="0.2">
      <c r="A1164" s="34">
        <f t="shared" si="228"/>
        <v>45323</v>
      </c>
      <c r="B1164" s="243" t="str">
        <f t="shared" si="225"/>
        <v>Febrero</v>
      </c>
      <c r="C1164" s="244"/>
      <c r="D1164" s="244" t="str">
        <f t="shared" si="226"/>
        <v>Enero</v>
      </c>
      <c r="E1164" s="244"/>
      <c r="F1164" s="281" t="str">
        <f>IFERROR(IF(VLOOKUP($X1152&amp;"-"&amp;TEXT($A1164,"mmm-aaaa"),Informes!$A:$P,COLUMN(Informes!H$1),FALSE),"þ","¨"),"¨")</f>
        <v>¨</v>
      </c>
      <c r="G1164" s="281"/>
      <c r="H1164" s="281"/>
      <c r="I1164" s="248" t="str">
        <f>IFERROR(IF(ISBLANK(
VLOOKUP($X1152&amp;"-"&amp;TEXT($A1164,"mmm-aaaa"),Informes!$A:$P,COLUMN(Informes!I$1),FALSE)), "",
VLOOKUP($X1152&amp;"-"&amp;TEXT($A1164,"mmm-aaaa"),Informes!$A:$P,COLUMN(Informes!I$1),FALSE)), "")</f>
        <v/>
      </c>
      <c r="J1164" s="248"/>
      <c r="K1164" s="248"/>
      <c r="L1164" s="173" t="str">
        <f t="shared" si="227"/>
        <v>¨</v>
      </c>
      <c r="M1164" s="248" t="str">
        <f>IFERROR(IF(OR($X1164=$L$7,$X1164=$K$5,$X1164=$O$5,$X1164=$T$5),IF(ISBLANK(
VLOOKUP($X1152&amp;"-"&amp;TEXT($A1164,"mmm-aaaa"),Informes!$A:$P,COLUMN(Informes!J$1),FALSE)), "",
VLOOKUP($X1152&amp;"-"&amp;TEXT($A1164,"mmm-aaaa"),Informes!$A:$P,COLUMN(Informes!J$1),FALSE)), ""), "")</f>
        <v/>
      </c>
      <c r="N1164" s="248"/>
      <c r="O1164" s="248"/>
      <c r="P1164" s="248"/>
      <c r="Q1164" s="248"/>
      <c r="R1164" s="284" t="str">
        <f t="shared" si="224"/>
        <v/>
      </c>
      <c r="S1164" s="284"/>
      <c r="T1164" s="284"/>
      <c r="U1164" s="284"/>
      <c r="V1164" s="285"/>
      <c r="W1164" s="4" t="str">
        <f>IFERROR(VLOOKUP($X1152&amp;"-"&amp;TEXT($A1164,"mmm-aaaa"),Informes!$A:$P,COLUMN(Informes!K$1),FALSE), "")</f>
        <v/>
      </c>
      <c r="X1164" s="34" t="str">
        <f>IFERROR(VLOOKUP($X1152&amp;"-"&amp;TEXT($A1164,"mmm-aaaa"),Informes!$A:$P,COLUMN(Informes!C$1),FALSE), "")</f>
        <v/>
      </c>
    </row>
    <row r="1165" spans="1:24" ht="16.5" customHeight="1" x14ac:dyDescent="0.2">
      <c r="A1165" s="34">
        <f t="shared" si="228"/>
        <v>45352</v>
      </c>
      <c r="B1165" s="243" t="str">
        <f t="shared" si="225"/>
        <v>Marzo</v>
      </c>
      <c r="C1165" s="244"/>
      <c r="D1165" s="244" t="str">
        <f t="shared" si="226"/>
        <v>Enero</v>
      </c>
      <c r="E1165" s="244"/>
      <c r="F1165" s="281" t="str">
        <f>IFERROR(IF(VLOOKUP($X1152&amp;"-"&amp;TEXT($A1165,"mmm-aaaa"),Informes!$A:$P,COLUMN(Informes!H$1),FALSE),"þ","¨"),"¨")</f>
        <v>¨</v>
      </c>
      <c r="G1165" s="281"/>
      <c r="H1165" s="281"/>
      <c r="I1165" s="248" t="str">
        <f>IFERROR(IF(ISBLANK(
VLOOKUP($X1152&amp;"-"&amp;TEXT($A1165,"mmm-aaaa"),Informes!$A:$P,COLUMN(Informes!I$1),FALSE)), "",
VLOOKUP($X1152&amp;"-"&amp;TEXT($A1165,"mmm-aaaa"),Informes!$A:$P,COLUMN(Informes!I$1),FALSE)), "")</f>
        <v/>
      </c>
      <c r="J1165" s="248"/>
      <c r="K1165" s="248"/>
      <c r="L1165" s="173" t="str">
        <f t="shared" si="227"/>
        <v>¨</v>
      </c>
      <c r="M1165" s="248" t="str">
        <f>IFERROR(IF(OR($X1165=$L$7,$X1165=$K$5,$X1165=$O$5,$X1165=$T$5),IF(ISBLANK(
VLOOKUP($X1152&amp;"-"&amp;TEXT($A1165,"mmm-aaaa"),Informes!$A:$P,COLUMN(Informes!J$1),FALSE)), "",
VLOOKUP($X1152&amp;"-"&amp;TEXT($A1165,"mmm-aaaa"),Informes!$A:$P,COLUMN(Informes!J$1),FALSE)), ""), "")</f>
        <v/>
      </c>
      <c r="N1165" s="248"/>
      <c r="O1165" s="248"/>
      <c r="P1165" s="248"/>
      <c r="Q1165" s="248"/>
      <c r="R1165" s="284" t="str">
        <f t="shared" si="224"/>
        <v/>
      </c>
      <c r="S1165" s="284"/>
      <c r="T1165" s="284"/>
      <c r="U1165" s="284"/>
      <c r="V1165" s="285"/>
      <c r="W1165" s="4" t="str">
        <f>IFERROR(VLOOKUP($X1152&amp;"-"&amp;TEXT($A1165,"mmm-aaaa"),Informes!$A:$P,COLUMN(Informes!K$1),FALSE), "")</f>
        <v/>
      </c>
      <c r="X1165" s="34" t="str">
        <f>IFERROR(VLOOKUP($X1152&amp;"-"&amp;TEXT($A1165,"mmm-aaaa"),Informes!$A:$P,COLUMN(Informes!C$1),FALSE), "")</f>
        <v/>
      </c>
    </row>
    <row r="1166" spans="1:24" ht="16.5" customHeight="1" x14ac:dyDescent="0.2">
      <c r="A1166" s="34">
        <f t="shared" si="228"/>
        <v>45383</v>
      </c>
      <c r="B1166" s="243" t="str">
        <f t="shared" si="225"/>
        <v>Abril</v>
      </c>
      <c r="C1166" s="244"/>
      <c r="D1166" s="244" t="str">
        <f t="shared" si="226"/>
        <v>Enero</v>
      </c>
      <c r="E1166" s="244"/>
      <c r="F1166" s="281" t="str">
        <f>IFERROR(IF(VLOOKUP($X1152&amp;"-"&amp;TEXT($A1166,"mmm-aaaa"),Informes!$A:$P,COLUMN(Informes!H$1),FALSE),"þ","¨"),"¨")</f>
        <v>¨</v>
      </c>
      <c r="G1166" s="281"/>
      <c r="H1166" s="281"/>
      <c r="I1166" s="248" t="str">
        <f>IFERROR(IF(ISBLANK(
VLOOKUP($X1152&amp;"-"&amp;TEXT($A1166,"mmm-aaaa"),Informes!$A:$P,COLUMN(Informes!I$1),FALSE)), "",
VLOOKUP($X1152&amp;"-"&amp;TEXT($A1166,"mmm-aaaa"),Informes!$A:$P,COLUMN(Informes!I$1),FALSE)), "")</f>
        <v/>
      </c>
      <c r="J1166" s="248"/>
      <c r="K1166" s="248"/>
      <c r="L1166" s="173" t="str">
        <f t="shared" si="227"/>
        <v>¨</v>
      </c>
      <c r="M1166" s="248" t="str">
        <f>IFERROR(IF(OR($X1166=$L$7,$X1166=$K$5,$X1166=$O$5,$X1166=$T$5),IF(ISBLANK(
VLOOKUP($X1152&amp;"-"&amp;TEXT($A1166,"mmm-aaaa"),Informes!$A:$P,COLUMN(Informes!J$1),FALSE)), "",
VLOOKUP($X1152&amp;"-"&amp;TEXT($A1166,"mmm-aaaa"),Informes!$A:$P,COLUMN(Informes!J$1),FALSE)), ""), "")</f>
        <v/>
      </c>
      <c r="N1166" s="248"/>
      <c r="O1166" s="248"/>
      <c r="P1166" s="248"/>
      <c r="Q1166" s="248"/>
      <c r="R1166" s="284" t="str">
        <f t="shared" si="224"/>
        <v/>
      </c>
      <c r="S1166" s="284"/>
      <c r="T1166" s="284"/>
      <c r="U1166" s="284"/>
      <c r="V1166" s="285"/>
      <c r="W1166" s="4" t="str">
        <f>IFERROR(VLOOKUP($X1152&amp;"-"&amp;TEXT($A1166,"mmm-aaaa"),Informes!$A:$P,COLUMN(Informes!K$1),FALSE), "")</f>
        <v/>
      </c>
      <c r="X1166" s="34" t="str">
        <f>IFERROR(VLOOKUP($X1152&amp;"-"&amp;TEXT($A1166,"mmm-aaaa"),Informes!$A:$P,COLUMN(Informes!C$1),FALSE), "")</f>
        <v/>
      </c>
    </row>
    <row r="1167" spans="1:24" ht="16.5" customHeight="1" x14ac:dyDescent="0.2">
      <c r="A1167" s="34">
        <f t="shared" si="228"/>
        <v>45413</v>
      </c>
      <c r="B1167" s="243" t="str">
        <f t="shared" si="225"/>
        <v>Mayo</v>
      </c>
      <c r="C1167" s="244"/>
      <c r="D1167" s="244" t="str">
        <f t="shared" si="226"/>
        <v>Enero</v>
      </c>
      <c r="E1167" s="244"/>
      <c r="F1167" s="281" t="str">
        <f>IFERROR(IF(VLOOKUP($X1152&amp;"-"&amp;TEXT($A1167,"mmm-aaaa"),Informes!$A:$P,COLUMN(Informes!H$1),FALSE),"þ","¨"),"¨")</f>
        <v>¨</v>
      </c>
      <c r="G1167" s="281"/>
      <c r="H1167" s="281"/>
      <c r="I1167" s="248" t="str">
        <f>IFERROR(IF(ISBLANK(
VLOOKUP($X1152&amp;"-"&amp;TEXT($A1167,"mmm-aaaa"),Informes!$A:$P,COLUMN(Informes!I$1),FALSE)), "",
VLOOKUP($X1152&amp;"-"&amp;TEXT($A1167,"mmm-aaaa"),Informes!$A:$P,COLUMN(Informes!I$1),FALSE)), "")</f>
        <v/>
      </c>
      <c r="J1167" s="248"/>
      <c r="K1167" s="248"/>
      <c r="L1167" s="173" t="str">
        <f t="shared" si="227"/>
        <v>¨</v>
      </c>
      <c r="M1167" s="248" t="str">
        <f>IFERROR(IF(OR($X1167=$L$7,$X1167=$K$5,$X1167=$O$5,$X1167=$T$5),IF(ISBLANK(
VLOOKUP($X1152&amp;"-"&amp;TEXT($A1167,"mmm-aaaa"),Informes!$A:$P,COLUMN(Informes!J$1),FALSE)), "",
VLOOKUP($X1152&amp;"-"&amp;TEXT($A1167,"mmm-aaaa"),Informes!$A:$P,COLUMN(Informes!J$1),FALSE)), ""), "")</f>
        <v/>
      </c>
      <c r="N1167" s="248"/>
      <c r="O1167" s="248"/>
      <c r="P1167" s="248"/>
      <c r="Q1167" s="248"/>
      <c r="R1167" s="284" t="str">
        <f t="shared" si="224"/>
        <v/>
      </c>
      <c r="S1167" s="284"/>
      <c r="T1167" s="284"/>
      <c r="U1167" s="284"/>
      <c r="V1167" s="285"/>
      <c r="W1167" s="4" t="str">
        <f>IFERROR(VLOOKUP($X1152&amp;"-"&amp;TEXT($A1167,"mmm-aaaa"),Informes!$A:$P,COLUMN(Informes!K$1),FALSE), "")</f>
        <v/>
      </c>
      <c r="X1167" s="34" t="str">
        <f>IFERROR(VLOOKUP($X1152&amp;"-"&amp;TEXT($A1167,"mmm-aaaa"),Informes!$A:$P,COLUMN(Informes!C$1),FALSE), "")</f>
        <v/>
      </c>
    </row>
    <row r="1168" spans="1:24" ht="16.5" customHeight="1" x14ac:dyDescent="0.2">
      <c r="A1168" s="34">
        <f t="shared" si="228"/>
        <v>45444</v>
      </c>
      <c r="B1168" s="243" t="str">
        <f t="shared" si="225"/>
        <v>Junio</v>
      </c>
      <c r="C1168" s="244"/>
      <c r="D1168" s="244" t="str">
        <f t="shared" si="226"/>
        <v>Enero</v>
      </c>
      <c r="E1168" s="244"/>
      <c r="F1168" s="281" t="str">
        <f>IFERROR(IF(VLOOKUP($X1152&amp;"-"&amp;TEXT($A1168,"mmm-aaaa"),Informes!$A:$P,COLUMN(Informes!H$1),FALSE),"þ","¨"),"¨")</f>
        <v>¨</v>
      </c>
      <c r="G1168" s="281"/>
      <c r="H1168" s="281"/>
      <c r="I1168" s="248" t="str">
        <f>IFERROR(IF(ISBLANK(
VLOOKUP($X1152&amp;"-"&amp;TEXT($A1168,"mmm-aaaa"),Informes!$A:$P,COLUMN(Informes!I$1),FALSE)), "",
VLOOKUP($X1152&amp;"-"&amp;TEXT($A1168,"mmm-aaaa"),Informes!$A:$P,COLUMN(Informes!I$1),FALSE)), "")</f>
        <v/>
      </c>
      <c r="J1168" s="248"/>
      <c r="K1168" s="248"/>
      <c r="L1168" s="173" t="str">
        <f t="shared" si="227"/>
        <v>¨</v>
      </c>
      <c r="M1168" s="248" t="str">
        <f>IFERROR(IF(OR($X1168=$L$7,$X1168=$K$5,$X1168=$O$5,$X1168=$T$5),IF(ISBLANK(
VLOOKUP($X1152&amp;"-"&amp;TEXT($A1168,"mmm-aaaa"),Informes!$A:$P,COLUMN(Informes!J$1),FALSE)), "",
VLOOKUP($X1152&amp;"-"&amp;TEXT($A1168,"mmm-aaaa"),Informes!$A:$P,COLUMN(Informes!J$1),FALSE)), ""), "")</f>
        <v/>
      </c>
      <c r="N1168" s="248"/>
      <c r="O1168" s="248"/>
      <c r="P1168" s="248"/>
      <c r="Q1168" s="248"/>
      <c r="R1168" s="284" t="str">
        <f t="shared" si="224"/>
        <v/>
      </c>
      <c r="S1168" s="284"/>
      <c r="T1168" s="284"/>
      <c r="U1168" s="284"/>
      <c r="V1168" s="285"/>
      <c r="W1168" s="4" t="str">
        <f>IFERROR(VLOOKUP($X1152&amp;"-"&amp;TEXT($A1168,"mmm-aaaa"),Informes!$A:$P,COLUMN(Informes!K$1),FALSE), "")</f>
        <v/>
      </c>
      <c r="X1168" s="34" t="str">
        <f>IFERROR(VLOOKUP($X1152&amp;"-"&amp;TEXT($A1168,"mmm-aaaa"),Informes!$A:$P,COLUMN(Informes!C$1),FALSE), "")</f>
        <v/>
      </c>
    </row>
    <row r="1169" spans="1:24" ht="16.5" customHeight="1" x14ac:dyDescent="0.2">
      <c r="A1169" s="34">
        <f t="shared" si="228"/>
        <v>45474</v>
      </c>
      <c r="B1169" s="243" t="str">
        <f t="shared" si="225"/>
        <v>Julio</v>
      </c>
      <c r="C1169" s="244"/>
      <c r="D1169" s="244" t="str">
        <f t="shared" si="226"/>
        <v>Enero</v>
      </c>
      <c r="E1169" s="244"/>
      <c r="F1169" s="281" t="str">
        <f>IFERROR(IF(VLOOKUP($X1152&amp;"-"&amp;TEXT($A1169,"mmm-aaaa"),Informes!$A:$P,COLUMN(Informes!H$1),FALSE),"þ","¨"),"¨")</f>
        <v>¨</v>
      </c>
      <c r="G1169" s="281"/>
      <c r="H1169" s="281"/>
      <c r="I1169" s="248" t="str">
        <f>IFERROR(IF(ISBLANK(
VLOOKUP($X1152&amp;"-"&amp;TEXT($A1169,"mmm-aaaa"),Informes!$A:$P,COLUMN(Informes!I$1),FALSE)), "",
VLOOKUP($X1152&amp;"-"&amp;TEXT($A1169,"mmm-aaaa"),Informes!$A:$P,COLUMN(Informes!I$1),FALSE)), "")</f>
        <v/>
      </c>
      <c r="J1169" s="248"/>
      <c r="K1169" s="248"/>
      <c r="L1169" s="173" t="str">
        <f t="shared" si="227"/>
        <v>¨</v>
      </c>
      <c r="M1169" s="248" t="str">
        <f>IFERROR(IF(OR($X1169=$L$7,$X1169=$K$5,$X1169=$O$5,$X1169=$T$5),IF(ISBLANK(
VLOOKUP($X1152&amp;"-"&amp;TEXT($A1169,"mmm-aaaa"),Informes!$A:$P,COLUMN(Informes!J$1),FALSE)), "",
VLOOKUP($X1152&amp;"-"&amp;TEXT($A1169,"mmm-aaaa"),Informes!$A:$P,COLUMN(Informes!J$1),FALSE)), ""), "")</f>
        <v/>
      </c>
      <c r="N1169" s="248"/>
      <c r="O1169" s="248"/>
      <c r="P1169" s="248"/>
      <c r="Q1169" s="248"/>
      <c r="R1169" s="284" t="str">
        <f t="shared" si="224"/>
        <v/>
      </c>
      <c r="S1169" s="284"/>
      <c r="T1169" s="284"/>
      <c r="U1169" s="284"/>
      <c r="V1169" s="285"/>
      <c r="W1169" s="4" t="str">
        <f>IFERROR(VLOOKUP($X1152&amp;"-"&amp;TEXT($A1169,"mmm-aaaa"),Informes!$A:$P,COLUMN(Informes!K$1),FALSE), "")</f>
        <v/>
      </c>
      <c r="X1169" s="34" t="str">
        <f>IFERROR(VLOOKUP($X1152&amp;"-"&amp;TEXT($A1169,"mmm-aaaa"),Informes!$A:$P,COLUMN(Informes!C$1),FALSE), "")</f>
        <v/>
      </c>
    </row>
    <row r="1170" spans="1:24" ht="16.5" customHeight="1" thickBot="1" x14ac:dyDescent="0.25">
      <c r="A1170" s="34">
        <f t="shared" si="228"/>
        <v>45505</v>
      </c>
      <c r="B1170" s="264" t="str">
        <f t="shared" si="225"/>
        <v>Agosto</v>
      </c>
      <c r="C1170" s="265"/>
      <c r="D1170" s="265" t="str">
        <f t="shared" si="226"/>
        <v>Enero</v>
      </c>
      <c r="E1170" s="265"/>
      <c r="F1170" s="280" t="str">
        <f>IFERROR(IF(VLOOKUP($X1152&amp;"-"&amp;TEXT($A1170,"mmm-aaaa"),Informes!$A:$P,COLUMN(Informes!H$1),FALSE),"þ","¨"),"¨")</f>
        <v>¨</v>
      </c>
      <c r="G1170" s="280"/>
      <c r="H1170" s="280"/>
      <c r="I1170" s="269" t="str">
        <f>IFERROR(IF(ISBLANK(
VLOOKUP($X1152&amp;"-"&amp;TEXT($A1170,"mmm-aaaa"),Informes!$A:$P,COLUMN(Informes!I$1),FALSE)), "",
VLOOKUP($X1152&amp;"-"&amp;TEXT($A1170,"mmm-aaaa"),Informes!$A:$P,COLUMN(Informes!I$1),FALSE)), "")</f>
        <v/>
      </c>
      <c r="J1170" s="269"/>
      <c r="K1170" s="269"/>
      <c r="L1170" s="172" t="str">
        <f t="shared" si="227"/>
        <v>¨</v>
      </c>
      <c r="M1170" s="269" t="str">
        <f>IFERROR(IF(OR($X1170=$L$7,$X1170=$K$5,$X1170=$O$5,$X1170=$T$5),IF(ISBLANK(
VLOOKUP($X1152&amp;"-"&amp;TEXT($A1170,"mmm-aaaa"),Informes!$A:$P,COLUMN(Informes!J$1),FALSE)), "",
VLOOKUP($X1152&amp;"-"&amp;TEXT($A1170,"mmm-aaaa"),Informes!$A:$P,COLUMN(Informes!J$1),FALSE)), ""), "")</f>
        <v/>
      </c>
      <c r="N1170" s="269"/>
      <c r="O1170" s="269"/>
      <c r="P1170" s="269"/>
      <c r="Q1170" s="269"/>
      <c r="R1170" s="282" t="str">
        <f t="shared" si="224"/>
        <v/>
      </c>
      <c r="S1170" s="282"/>
      <c r="T1170" s="282"/>
      <c r="U1170" s="282"/>
      <c r="V1170" s="283"/>
      <c r="W1170" s="4" t="str">
        <f>IFERROR(VLOOKUP($X1152&amp;"-"&amp;TEXT($A1170,"mmm-aaaa"),Informes!$A:$P,COLUMN(Informes!K$1),FALSE), "")</f>
        <v/>
      </c>
      <c r="X1170" s="34" t="str">
        <f>IFERROR(VLOOKUP($X1152&amp;"-"&amp;TEXT($A1170,"mmm-aaaa"),Informes!$A:$P,COLUMN(Informes!C$1),FALSE), "")</f>
        <v/>
      </c>
    </row>
    <row r="1171" spans="1:24" ht="16.5" customHeight="1" thickBot="1" x14ac:dyDescent="0.3">
      <c r="D1171" s="124"/>
      <c r="E1171" s="124"/>
      <c r="F1171" s="129"/>
      <c r="G1171" s="124" t="str">
        <f>IF(SUM(F1159:F1170)=0,"",SUM(F1159:F1170))</f>
        <v/>
      </c>
      <c r="H1171" s="124"/>
      <c r="I1171" s="124"/>
      <c r="J1171" s="130"/>
      <c r="K1171" s="124"/>
      <c r="L1171" s="131" t="s">
        <v>107</v>
      </c>
      <c r="M1171" s="272" t="str">
        <f>IF(SUM(M1159:M1170)=0,"",SUM(M1159:M1170))</f>
        <v/>
      </c>
      <c r="N1171" s="273"/>
      <c r="O1171" s="273"/>
      <c r="P1171" s="273"/>
      <c r="Q1171" s="274"/>
      <c r="R1171" s="275"/>
      <c r="S1171" s="276"/>
      <c r="T1171" s="276"/>
      <c r="U1171" s="276"/>
      <c r="V1171" s="277"/>
      <c r="W1171" s="4"/>
      <c r="X1171" s="4"/>
    </row>
    <row r="1172" spans="1:24" ht="16.5" customHeight="1" x14ac:dyDescent="0.2">
      <c r="W1172" s="4"/>
      <c r="X1172" s="4"/>
    </row>
    <row r="1173" spans="1:24" ht="279.75" customHeight="1" x14ac:dyDescent="0.15">
      <c r="B1173" s="11"/>
      <c r="C1173" s="132" t="s">
        <v>136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</row>
    <row r="1174" spans="1:24" ht="24" customHeight="1" x14ac:dyDescent="0.2">
      <c r="A1174" s="35"/>
      <c r="B1174" s="256" t="s">
        <v>127</v>
      </c>
      <c r="C1174" s="256"/>
      <c r="D1174" s="256"/>
      <c r="E1174" s="256"/>
      <c r="F1174" s="256"/>
      <c r="G1174" s="256"/>
      <c r="H1174" s="256"/>
      <c r="I1174" s="256"/>
      <c r="J1174" s="256"/>
      <c r="K1174" s="256"/>
      <c r="L1174" s="256"/>
      <c r="M1174" s="256"/>
      <c r="N1174" s="256"/>
      <c r="O1174" s="256"/>
      <c r="P1174" s="256"/>
      <c r="Q1174" s="256"/>
      <c r="R1174" s="256"/>
      <c r="S1174" s="256"/>
      <c r="T1174" s="256"/>
      <c r="U1174" s="256"/>
      <c r="V1174" s="256"/>
      <c r="X1174" s="2"/>
    </row>
    <row r="1175" spans="1:24" ht="15" customHeight="1" x14ac:dyDescent="0.2">
      <c r="A1175" s="35"/>
      <c r="B1175" s="120" t="s">
        <v>128</v>
      </c>
      <c r="D1175" s="123" t="e">
        <f>D1152</f>
        <v>#REF!</v>
      </c>
      <c r="F1175" s="123"/>
      <c r="G1175" s="123"/>
      <c r="H1175" s="123"/>
      <c r="I1175" s="123"/>
      <c r="J1175" s="123"/>
      <c r="K1175" s="123"/>
      <c r="L1175" s="123"/>
      <c r="M1175" s="123"/>
      <c r="N1175" s="123"/>
      <c r="O1175" s="123"/>
      <c r="P1175" s="123"/>
      <c r="Q1175" s="123"/>
      <c r="R1175" s="123"/>
      <c r="S1175" s="123"/>
      <c r="T1175" s="123"/>
      <c r="U1175" s="123"/>
      <c r="V1175" s="123"/>
      <c r="W1175" s="15"/>
      <c r="X1175" s="154" t="e">
        <f>X1152</f>
        <v>#REF!</v>
      </c>
    </row>
    <row r="1176" spans="1:24" ht="17.25" x14ac:dyDescent="0.2">
      <c r="B1176" s="120" t="s">
        <v>129</v>
      </c>
      <c r="D1176" s="121"/>
      <c r="E1176" s="121"/>
      <c r="F1176" s="7"/>
      <c r="G1176" s="7"/>
      <c r="H1176" s="257" t="e">
        <f>H1153</f>
        <v>#REF!</v>
      </c>
      <c r="I1176" s="257"/>
      <c r="J1176" s="257"/>
      <c r="K1176" s="257"/>
      <c r="L1176" s="257"/>
      <c r="M1176" s="257"/>
      <c r="N1176" s="257"/>
      <c r="O1176" s="257"/>
      <c r="P1176" s="127" t="e">
        <f>P1153</f>
        <v>#REF!</v>
      </c>
      <c r="Q1176" s="120" t="s">
        <v>75</v>
      </c>
      <c r="S1176" s="12"/>
      <c r="T1176" s="13"/>
      <c r="U1176" s="127" t="e">
        <f>U1153</f>
        <v>#REF!</v>
      </c>
      <c r="V1176" s="120" t="s">
        <v>79</v>
      </c>
      <c r="W1176" s="12"/>
      <c r="X1176" s="6"/>
    </row>
    <row r="1177" spans="1:24" ht="17.25" x14ac:dyDescent="0.2">
      <c r="B1177" s="120" t="s">
        <v>130</v>
      </c>
      <c r="D1177" s="122"/>
      <c r="E1177" s="122"/>
      <c r="F1177" s="7"/>
      <c r="G1177" s="258" t="e">
        <f>G1154</f>
        <v>#REF!</v>
      </c>
      <c r="H1177" s="258"/>
      <c r="I1177" s="258"/>
      <c r="J1177" s="258"/>
      <c r="K1177" s="258"/>
      <c r="L1177" s="258"/>
      <c r="M1177" s="258"/>
      <c r="N1177" s="258"/>
      <c r="O1177" s="258"/>
      <c r="P1177" s="128" t="s">
        <v>137</v>
      </c>
      <c r="Q1177" s="120" t="s">
        <v>131</v>
      </c>
      <c r="S1177" s="12"/>
      <c r="T1177" s="12"/>
      <c r="U1177" s="128" t="s">
        <v>138</v>
      </c>
      <c r="V1177" s="120" t="s">
        <v>61</v>
      </c>
      <c r="W1177" s="12"/>
      <c r="X1177" s="6"/>
    </row>
    <row r="1178" spans="1:24" ht="28.5" customHeight="1" x14ac:dyDescent="0.2">
      <c r="B1178" s="127" t="e">
        <f>B1155</f>
        <v>#REF!</v>
      </c>
      <c r="C1178" s="125" t="s">
        <v>76</v>
      </c>
      <c r="D1178" s="127" t="e">
        <f>D1155</f>
        <v>#REF!</v>
      </c>
      <c r="E1178" s="125" t="s">
        <v>81</v>
      </c>
      <c r="F1178" s="7"/>
      <c r="G1178" s="7"/>
      <c r="H1178" s="5"/>
      <c r="I1178" s="10"/>
      <c r="J1178" s="127" t="e">
        <f>J1155</f>
        <v>#REF!</v>
      </c>
      <c r="K1178" s="125" t="s">
        <v>77</v>
      </c>
      <c r="L1178" s="5"/>
      <c r="M1178" s="5"/>
      <c r="N1178" s="127" t="e">
        <f>N1155</f>
        <v>#REF!</v>
      </c>
      <c r="O1178" s="125" t="s">
        <v>132</v>
      </c>
      <c r="P1178" s="126"/>
      <c r="Q1178" s="126"/>
      <c r="R1178" s="9"/>
      <c r="S1178" s="127" t="e">
        <f>S1155</f>
        <v>#REF!</v>
      </c>
      <c r="T1178" s="259" t="s">
        <v>133</v>
      </c>
      <c r="U1178" s="259"/>
      <c r="V1178" s="259"/>
      <c r="W1178" s="13"/>
      <c r="X1178" s="6"/>
    </row>
    <row r="1179" spans="1:24" ht="4.5" customHeight="1" thickBot="1" x14ac:dyDescent="0.25">
      <c r="B1179" s="8"/>
      <c r="C1179" s="7"/>
      <c r="D1179" s="8"/>
      <c r="E1179" s="7"/>
      <c r="F1179" s="7"/>
      <c r="G1179" s="7"/>
      <c r="H1179" s="5"/>
      <c r="I1179" s="10"/>
      <c r="J1179" s="8"/>
      <c r="K1179" s="5"/>
      <c r="L1179" s="5"/>
      <c r="M1179" s="5"/>
      <c r="N1179" s="7"/>
      <c r="O1179" s="5"/>
      <c r="P1179" s="8"/>
      <c r="Q1179" s="8"/>
      <c r="R1179" s="9"/>
      <c r="S1179" s="9"/>
      <c r="T1179" s="7"/>
      <c r="U1179" s="8"/>
      <c r="V1179" s="9"/>
      <c r="W1179" s="9"/>
      <c r="X1179" s="6"/>
    </row>
    <row r="1180" spans="1:24" ht="27" customHeight="1" x14ac:dyDescent="0.25">
      <c r="B1180" s="260" t="s">
        <v>17</v>
      </c>
      <c r="C1180" s="261"/>
      <c r="D1180" s="261"/>
      <c r="E1180" s="261"/>
      <c r="F1180" s="262" t="s">
        <v>134</v>
      </c>
      <c r="G1180" s="262"/>
      <c r="H1180" s="262"/>
      <c r="I1180" s="262" t="s">
        <v>12</v>
      </c>
      <c r="J1180" s="262"/>
      <c r="K1180" s="262"/>
      <c r="L1180" s="262" t="s">
        <v>105</v>
      </c>
      <c r="M1180" s="236" t="s">
        <v>135</v>
      </c>
      <c r="N1180" s="236"/>
      <c r="O1180" s="236"/>
      <c r="P1180" s="236"/>
      <c r="Q1180" s="236"/>
      <c r="R1180" s="236" t="s">
        <v>101</v>
      </c>
      <c r="S1180" s="236"/>
      <c r="T1180" s="236"/>
      <c r="U1180" s="236"/>
      <c r="V1180" s="237"/>
      <c r="W1180" s="14"/>
      <c r="X1180" s="3"/>
    </row>
    <row r="1181" spans="1:24" ht="27.75" customHeight="1" x14ac:dyDescent="0.2">
      <c r="B1181" s="240">
        <f>EDATE(B1158,12)</f>
        <v>45658</v>
      </c>
      <c r="C1181" s="241"/>
      <c r="D1181" s="241"/>
      <c r="E1181" s="242"/>
      <c r="F1181" s="263"/>
      <c r="G1181" s="263"/>
      <c r="H1181" s="263"/>
      <c r="I1181" s="263"/>
      <c r="J1181" s="263"/>
      <c r="K1181" s="263"/>
      <c r="L1181" s="263"/>
      <c r="M1181" s="238"/>
      <c r="N1181" s="238"/>
      <c r="O1181" s="238"/>
      <c r="P1181" s="238"/>
      <c r="Q1181" s="238"/>
      <c r="R1181" s="238"/>
      <c r="S1181" s="238"/>
      <c r="T1181" s="238"/>
      <c r="U1181" s="238"/>
      <c r="V1181" s="239"/>
      <c r="W1181" s="14"/>
      <c r="X1181" s="3"/>
    </row>
    <row r="1182" spans="1:24" ht="16.5" customHeight="1" x14ac:dyDescent="0.2">
      <c r="A1182" s="34">
        <f>EDATE(B1181,-4)</f>
        <v>45536</v>
      </c>
      <c r="B1182" s="243" t="str">
        <f>PROPER(TEXT(A1182, "mmmm"))</f>
        <v>Septiembre</v>
      </c>
      <c r="C1182" s="244"/>
      <c r="D1182" s="244"/>
      <c r="E1182" s="244"/>
      <c r="F1182" s="281" t="str">
        <f>IFERROR(IF(VLOOKUP($X1152&amp;"-"&amp;TEXT($A1182,"mmm-aaaa"),Informes!$A:$P,COLUMN(Informes!H$1),FALSE),"þ","¨"),"¨")</f>
        <v>¨</v>
      </c>
      <c r="G1182" s="281"/>
      <c r="H1182" s="281"/>
      <c r="I1182" s="248" t="str">
        <f>IFERROR(IF(ISBLANK(
VLOOKUP($X1175&amp;"-"&amp;TEXT($A1182,"mmm-aaaa"),Informes!$A:$P,COLUMN(Informes!I$1),FALSE)), "",
VLOOKUP($X1175&amp;"-"&amp;TEXT($A1182,"mmm-aaaa"),Informes!$A:$P,COLUMN(Informes!I$1),FALSE)), "")</f>
        <v/>
      </c>
      <c r="J1182" s="248"/>
      <c r="K1182" s="248"/>
      <c r="L1182" s="173" t="str">
        <f>IFERROR(IF($X1182=$L$7,"þ","¨"),"¨")</f>
        <v>¨</v>
      </c>
      <c r="M1182" s="248" t="str">
        <f>IFERROR(IF(OR($X1182=$L$7,$X1182=$K$5,$X1182=$O$5,$X1182=$T$5),IF(ISBLANK(
VLOOKUP($X1152&amp;"-"&amp;TEXT($A1182,"mmm-aaaa"),Informes!$A:$P,COLUMN(Informes!J$1),FALSE)), "",
VLOOKUP($X1152&amp;"-"&amp;TEXT($A1182,"mmm-aaaa"),Informes!$A:$P,COLUMN(Informes!J$1),FALSE)), ""), "")</f>
        <v/>
      </c>
      <c r="N1182" s="248"/>
      <c r="O1182" s="248"/>
      <c r="P1182" s="248"/>
      <c r="Q1182" s="248"/>
      <c r="R1182" s="284" t="str">
        <f t="shared" ref="R1182:R1193" si="229">IF(W1182=0, "", W1182)</f>
        <v/>
      </c>
      <c r="S1182" s="284"/>
      <c r="T1182" s="284"/>
      <c r="U1182" s="284"/>
      <c r="V1182" s="285"/>
      <c r="W1182" s="4" t="str">
        <f>IFERROR(VLOOKUP($X1175&amp;"-"&amp;TEXT($A1182,"mmm-aaaa"),Informes!$A:$P,COLUMN(Informes!K$1),FALSE), "")</f>
        <v/>
      </c>
      <c r="X1182" s="34" t="str">
        <f>IFERROR(VLOOKUP($X1152&amp;"-"&amp;TEXT($A1182,"mmm-aaaa"),Informes!$A:$P,COLUMN(Informes!C$1),FALSE), "")</f>
        <v/>
      </c>
    </row>
    <row r="1183" spans="1:24" ht="16.5" customHeight="1" x14ac:dyDescent="0.2">
      <c r="A1183" s="34">
        <f>EDATE(A1182,1)</f>
        <v>45566</v>
      </c>
      <c r="B1183" s="243" t="str">
        <f t="shared" ref="B1183:B1193" si="230">PROPER(TEXT(A1183, "mmmm"))</f>
        <v>Octubre</v>
      </c>
      <c r="C1183" s="244"/>
      <c r="D1183" s="244"/>
      <c r="E1183" s="244"/>
      <c r="F1183" s="281" t="str">
        <f>IFERROR(IF(VLOOKUP($X1152&amp;"-"&amp;TEXT($A1183,"mmm-aaaa"),Informes!$A:$P,COLUMN(Informes!H$1),FALSE),"þ","¨"),"¨")</f>
        <v>¨</v>
      </c>
      <c r="G1183" s="281"/>
      <c r="H1183" s="281"/>
      <c r="I1183" s="248" t="str">
        <f>IFERROR(IF(ISBLANK(
VLOOKUP($X1175&amp;"-"&amp;TEXT($A1183,"mmm-aaaa"),Informes!$A:$P,COLUMN(Informes!I$1),FALSE)), "",
VLOOKUP($X1175&amp;"-"&amp;TEXT($A1183,"mmm-aaaa"),Informes!$A:$P,COLUMN(Informes!I$1),FALSE)), "")</f>
        <v/>
      </c>
      <c r="J1183" s="248"/>
      <c r="K1183" s="248"/>
      <c r="L1183" s="173" t="str">
        <f t="shared" ref="L1183:L1193" si="231">IFERROR(IF($X1183=$L$7,"þ","¨"),"¨")</f>
        <v>¨</v>
      </c>
      <c r="M1183" s="248" t="str">
        <f>IFERROR(IF(OR($X1183=$L$7,$X1183=$K$5,$X1183=$O$5,$X1183=$T$5),IF(ISBLANK(
VLOOKUP($X1152&amp;"-"&amp;TEXT($A1183,"mmm-aaaa"),Informes!$A:$P,COLUMN(Informes!J$1),FALSE)), "",
VLOOKUP($X1152&amp;"-"&amp;TEXT($A1183,"mmm-aaaa"),Informes!$A:$P,COLUMN(Informes!J$1),FALSE)), ""), "")</f>
        <v/>
      </c>
      <c r="N1183" s="248"/>
      <c r="O1183" s="248"/>
      <c r="P1183" s="248"/>
      <c r="Q1183" s="248"/>
      <c r="R1183" s="284" t="str">
        <f t="shared" si="229"/>
        <v/>
      </c>
      <c r="S1183" s="284"/>
      <c r="T1183" s="284"/>
      <c r="U1183" s="284"/>
      <c r="V1183" s="285"/>
      <c r="W1183" s="4" t="str">
        <f>IFERROR(VLOOKUP($X1175&amp;"-"&amp;TEXT($A1183,"mmm-aaaa"),Informes!$A:$P,COLUMN(Informes!K$1),FALSE), "")</f>
        <v/>
      </c>
      <c r="X1183" s="34" t="str">
        <f>IFERROR(VLOOKUP($X1152&amp;"-"&amp;TEXT($A1183,"mmm-aaaa"),Informes!$A:$P,COLUMN(Informes!C$1),FALSE), "")</f>
        <v/>
      </c>
    </row>
    <row r="1184" spans="1:24" ht="16.5" customHeight="1" x14ac:dyDescent="0.2">
      <c r="A1184" s="34">
        <f t="shared" ref="A1184:A1193" si="232">EDATE(A1183,1)</f>
        <v>45597</v>
      </c>
      <c r="B1184" s="243" t="str">
        <f t="shared" si="230"/>
        <v>Noviembre</v>
      </c>
      <c r="C1184" s="244"/>
      <c r="D1184" s="244"/>
      <c r="E1184" s="244"/>
      <c r="F1184" s="281" t="str">
        <f>IFERROR(IF(VLOOKUP($X1152&amp;"-"&amp;TEXT($A1184,"mmm-aaaa"),Informes!$A:$P,COLUMN(Informes!H$1),FALSE),"þ","¨"),"¨")</f>
        <v>¨</v>
      </c>
      <c r="G1184" s="281"/>
      <c r="H1184" s="281"/>
      <c r="I1184" s="248" t="str">
        <f>IFERROR(IF(ISBLANK(
VLOOKUP($X1175&amp;"-"&amp;TEXT($A1184,"mmm-aaaa"),Informes!$A:$P,COLUMN(Informes!I$1),FALSE)), "",
VLOOKUP($X1175&amp;"-"&amp;TEXT($A1184,"mmm-aaaa"),Informes!$A:$P,COLUMN(Informes!I$1),FALSE)), "")</f>
        <v/>
      </c>
      <c r="J1184" s="248"/>
      <c r="K1184" s="248"/>
      <c r="L1184" s="173" t="str">
        <f t="shared" si="231"/>
        <v>¨</v>
      </c>
      <c r="M1184" s="248" t="str">
        <f>IFERROR(IF(OR($X1184=$L$7,$X1184=$K$5,$X1184=$O$5,$X1184=$T$5),IF(ISBLANK(
VLOOKUP($X1152&amp;"-"&amp;TEXT($A1184,"mmm-aaaa"),Informes!$A:$P,COLUMN(Informes!J$1),FALSE)), "",
VLOOKUP($X1152&amp;"-"&amp;TEXT($A1184,"mmm-aaaa"),Informes!$A:$P,COLUMN(Informes!J$1),FALSE)), ""), "")</f>
        <v/>
      </c>
      <c r="N1184" s="248"/>
      <c r="O1184" s="248"/>
      <c r="P1184" s="248"/>
      <c r="Q1184" s="248"/>
      <c r="R1184" s="284" t="str">
        <f t="shared" si="229"/>
        <v/>
      </c>
      <c r="S1184" s="284"/>
      <c r="T1184" s="284"/>
      <c r="U1184" s="284"/>
      <c r="V1184" s="285"/>
      <c r="W1184" s="4" t="str">
        <f>IFERROR(VLOOKUP($X1175&amp;"-"&amp;TEXT($A1184,"mmm-aaaa"),Informes!$A:$P,COLUMN(Informes!K$1),FALSE), "")</f>
        <v/>
      </c>
      <c r="X1184" s="34" t="str">
        <f>IFERROR(VLOOKUP($X1152&amp;"-"&amp;TEXT($A1184,"mmm-aaaa"),Informes!$A:$P,COLUMN(Informes!C$1),FALSE), "")</f>
        <v/>
      </c>
    </row>
    <row r="1185" spans="1:24" ht="16.5" customHeight="1" x14ac:dyDescent="0.2">
      <c r="A1185" s="34">
        <f t="shared" si="232"/>
        <v>45627</v>
      </c>
      <c r="B1185" s="243" t="str">
        <f t="shared" si="230"/>
        <v>Diciembre</v>
      </c>
      <c r="C1185" s="244"/>
      <c r="D1185" s="244"/>
      <c r="E1185" s="244"/>
      <c r="F1185" s="281" t="str">
        <f>IFERROR(IF(VLOOKUP($X1152&amp;"-"&amp;TEXT($A1185,"mmm-aaaa"),Informes!$A:$P,COLUMN(Informes!H$1),FALSE),"þ","¨"),"¨")</f>
        <v>¨</v>
      </c>
      <c r="G1185" s="281"/>
      <c r="H1185" s="281"/>
      <c r="I1185" s="248" t="str">
        <f>IFERROR(IF(ISBLANK(
VLOOKUP($X1175&amp;"-"&amp;TEXT($A1185,"mmm-aaaa"),Informes!$A:$P,COLUMN(Informes!I$1),FALSE)), "",
VLOOKUP($X1175&amp;"-"&amp;TEXT($A1185,"mmm-aaaa"),Informes!$A:$P,COLUMN(Informes!I$1),FALSE)), "")</f>
        <v/>
      </c>
      <c r="J1185" s="248"/>
      <c r="K1185" s="248"/>
      <c r="L1185" s="173" t="str">
        <f t="shared" si="231"/>
        <v>¨</v>
      </c>
      <c r="M1185" s="248" t="str">
        <f>IFERROR(IF(OR($X1185=$L$7,$X1185=$K$5,$X1185=$O$5,$X1185=$T$5),IF(ISBLANK(
VLOOKUP($X1152&amp;"-"&amp;TEXT($A1185,"mmm-aaaa"),Informes!$A:$P,COLUMN(Informes!J$1),FALSE)), "",
VLOOKUP($X1152&amp;"-"&amp;TEXT($A1185,"mmm-aaaa"),Informes!$A:$P,COLUMN(Informes!J$1),FALSE)), ""), "")</f>
        <v/>
      </c>
      <c r="N1185" s="248"/>
      <c r="O1185" s="248"/>
      <c r="P1185" s="248"/>
      <c r="Q1185" s="248"/>
      <c r="R1185" s="284" t="str">
        <f t="shared" si="229"/>
        <v/>
      </c>
      <c r="S1185" s="284"/>
      <c r="T1185" s="284"/>
      <c r="U1185" s="284"/>
      <c r="V1185" s="285"/>
      <c r="W1185" s="4" t="str">
        <f>IFERROR(VLOOKUP($X1175&amp;"-"&amp;TEXT($A1185,"mmm-aaaa"),Informes!$A:$P,COLUMN(Informes!K$1),FALSE), "")</f>
        <v/>
      </c>
      <c r="X1185" s="34" t="str">
        <f>IFERROR(VLOOKUP($X1152&amp;"-"&amp;TEXT($A1185,"mmm-aaaa"),Informes!$A:$P,COLUMN(Informes!C$1),FALSE), "")</f>
        <v/>
      </c>
    </row>
    <row r="1186" spans="1:24" ht="16.5" customHeight="1" x14ac:dyDescent="0.2">
      <c r="A1186" s="34">
        <f t="shared" si="232"/>
        <v>45658</v>
      </c>
      <c r="B1186" s="243" t="str">
        <f t="shared" si="230"/>
        <v>Enero</v>
      </c>
      <c r="C1186" s="244"/>
      <c r="D1186" s="244"/>
      <c r="E1186" s="244"/>
      <c r="F1186" s="281" t="str">
        <f>IFERROR(IF(VLOOKUP($X1152&amp;"-"&amp;TEXT($A1186,"mmm-aaaa"),Informes!$A:$P,COLUMN(Informes!H$1),FALSE),"þ","¨"),"¨")</f>
        <v>¨</v>
      </c>
      <c r="G1186" s="281"/>
      <c r="H1186" s="281"/>
      <c r="I1186" s="248" t="str">
        <f>IFERROR(IF(ISBLANK(
VLOOKUP($X1175&amp;"-"&amp;TEXT($A1186,"mmm-aaaa"),Informes!$A:$P,COLUMN(Informes!I$1),FALSE)), "",
VLOOKUP($X1175&amp;"-"&amp;TEXT($A1186,"mmm-aaaa"),Informes!$A:$P,COLUMN(Informes!I$1),FALSE)), "")</f>
        <v/>
      </c>
      <c r="J1186" s="248"/>
      <c r="K1186" s="248"/>
      <c r="L1186" s="173" t="str">
        <f t="shared" si="231"/>
        <v>¨</v>
      </c>
      <c r="M1186" s="248" t="str">
        <f>IFERROR(IF(OR($X1186=$L$7,$X1186=$K$5,$X1186=$O$5,$X1186=$T$5),IF(ISBLANK(
VLOOKUP($X1152&amp;"-"&amp;TEXT($A1186,"mmm-aaaa"),Informes!$A:$P,COLUMN(Informes!J$1),FALSE)), "",
VLOOKUP($X1152&amp;"-"&amp;TEXT($A1186,"mmm-aaaa"),Informes!$A:$P,COLUMN(Informes!J$1),FALSE)), ""), "")</f>
        <v/>
      </c>
      <c r="N1186" s="248"/>
      <c r="O1186" s="248"/>
      <c r="P1186" s="248"/>
      <c r="Q1186" s="248"/>
      <c r="R1186" s="284" t="str">
        <f t="shared" si="229"/>
        <v/>
      </c>
      <c r="S1186" s="284"/>
      <c r="T1186" s="284"/>
      <c r="U1186" s="284"/>
      <c r="V1186" s="285"/>
      <c r="W1186" s="4" t="str">
        <f>IFERROR(VLOOKUP($X1175&amp;"-"&amp;TEXT($A1186,"mmm-aaaa"),Informes!$A:$P,COLUMN(Informes!K$1),FALSE), "")</f>
        <v/>
      </c>
      <c r="X1186" s="34" t="str">
        <f>IFERROR(VLOOKUP($X1152&amp;"-"&amp;TEXT($A1186,"mmm-aaaa"),Informes!$A:$P,COLUMN(Informes!C$1),FALSE), "")</f>
        <v/>
      </c>
    </row>
    <row r="1187" spans="1:24" ht="16.5" customHeight="1" x14ac:dyDescent="0.2">
      <c r="A1187" s="34">
        <f t="shared" si="232"/>
        <v>45689</v>
      </c>
      <c r="B1187" s="243" t="str">
        <f t="shared" si="230"/>
        <v>Febrero</v>
      </c>
      <c r="C1187" s="244"/>
      <c r="D1187" s="244"/>
      <c r="E1187" s="244"/>
      <c r="F1187" s="281" t="str">
        <f>IFERROR(IF(VLOOKUP($X1152&amp;"-"&amp;TEXT($A1187,"mmm-aaaa"),Informes!$A:$P,COLUMN(Informes!H$1),FALSE),"þ","¨"),"¨")</f>
        <v>¨</v>
      </c>
      <c r="G1187" s="281"/>
      <c r="H1187" s="281"/>
      <c r="I1187" s="248" t="str">
        <f>IFERROR(IF(ISBLANK(
VLOOKUP($X1175&amp;"-"&amp;TEXT($A1187,"mmm-aaaa"),Informes!$A:$P,COLUMN(Informes!I$1),FALSE)), "",
VLOOKUP($X1175&amp;"-"&amp;TEXT($A1187,"mmm-aaaa"),Informes!$A:$P,COLUMN(Informes!I$1),FALSE)), "")</f>
        <v/>
      </c>
      <c r="J1187" s="248"/>
      <c r="K1187" s="248"/>
      <c r="L1187" s="173" t="str">
        <f t="shared" si="231"/>
        <v>¨</v>
      </c>
      <c r="M1187" s="248" t="str">
        <f>IFERROR(IF(OR($X1187=$L$7,$X1187=$K$5,$X1187=$O$5,$X1187=$T$5),IF(ISBLANK(
VLOOKUP($X1152&amp;"-"&amp;TEXT($A1187,"mmm-aaaa"),Informes!$A:$P,COLUMN(Informes!J$1),FALSE)), "",
VLOOKUP($X1152&amp;"-"&amp;TEXT($A1187,"mmm-aaaa"),Informes!$A:$P,COLUMN(Informes!J$1),FALSE)), ""), "")</f>
        <v/>
      </c>
      <c r="N1187" s="248"/>
      <c r="O1187" s="248"/>
      <c r="P1187" s="248"/>
      <c r="Q1187" s="248"/>
      <c r="R1187" s="284" t="str">
        <f t="shared" si="229"/>
        <v/>
      </c>
      <c r="S1187" s="284"/>
      <c r="T1187" s="284"/>
      <c r="U1187" s="284"/>
      <c r="V1187" s="285"/>
      <c r="W1187" s="4" t="str">
        <f>IFERROR(VLOOKUP($X1175&amp;"-"&amp;TEXT($A1187,"mmm-aaaa"),Informes!$A:$P,COLUMN(Informes!K$1),FALSE), "")</f>
        <v/>
      </c>
      <c r="X1187" s="34" t="str">
        <f>IFERROR(VLOOKUP($X1152&amp;"-"&amp;TEXT($A1187,"mmm-aaaa"),Informes!$A:$P,COLUMN(Informes!C$1),FALSE), "")</f>
        <v/>
      </c>
    </row>
    <row r="1188" spans="1:24" ht="16.5" customHeight="1" x14ac:dyDescent="0.2">
      <c r="A1188" s="34">
        <f t="shared" si="232"/>
        <v>45717</v>
      </c>
      <c r="B1188" s="243" t="str">
        <f t="shared" si="230"/>
        <v>Marzo</v>
      </c>
      <c r="C1188" s="244"/>
      <c r="D1188" s="244"/>
      <c r="E1188" s="244"/>
      <c r="F1188" s="281" t="str">
        <f>IFERROR(IF(VLOOKUP($X1152&amp;"-"&amp;TEXT($A1188,"mmm-aaaa"),Informes!$A:$P,COLUMN(Informes!H$1),FALSE),"þ","¨"),"¨")</f>
        <v>¨</v>
      </c>
      <c r="G1188" s="281"/>
      <c r="H1188" s="281"/>
      <c r="I1188" s="248" t="str">
        <f>IFERROR(IF(ISBLANK(
VLOOKUP($X1175&amp;"-"&amp;TEXT($A1188,"mmm-aaaa"),Informes!$A:$P,COLUMN(Informes!I$1),FALSE)), "",
VLOOKUP($X1175&amp;"-"&amp;TEXT($A1188,"mmm-aaaa"),Informes!$A:$P,COLUMN(Informes!I$1),FALSE)), "")</f>
        <v/>
      </c>
      <c r="J1188" s="248"/>
      <c r="K1188" s="248"/>
      <c r="L1188" s="173" t="str">
        <f t="shared" si="231"/>
        <v>¨</v>
      </c>
      <c r="M1188" s="248" t="str">
        <f>IFERROR(IF(OR($X1188=$L$7,$X1188=$K$5,$X1188=$O$5,$X1188=$T$5),IF(ISBLANK(
VLOOKUP($X1152&amp;"-"&amp;TEXT($A1188,"mmm-aaaa"),Informes!$A:$P,COLUMN(Informes!J$1),FALSE)), "",
VLOOKUP($X1152&amp;"-"&amp;TEXT($A1188,"mmm-aaaa"),Informes!$A:$P,COLUMN(Informes!J$1),FALSE)), ""), "")</f>
        <v/>
      </c>
      <c r="N1188" s="248"/>
      <c r="O1188" s="248"/>
      <c r="P1188" s="248"/>
      <c r="Q1188" s="248"/>
      <c r="R1188" s="284" t="str">
        <f t="shared" si="229"/>
        <v/>
      </c>
      <c r="S1188" s="284"/>
      <c r="T1188" s="284"/>
      <c r="U1188" s="284"/>
      <c r="V1188" s="285"/>
      <c r="W1188" s="4" t="str">
        <f>IFERROR(VLOOKUP($X1175&amp;"-"&amp;TEXT($A1188,"mmm-aaaa"),Informes!$A:$P,COLUMN(Informes!K$1),FALSE), "")</f>
        <v/>
      </c>
      <c r="X1188" s="34" t="str">
        <f>IFERROR(VLOOKUP($X1152&amp;"-"&amp;TEXT($A1188,"mmm-aaaa"),Informes!$A:$P,COLUMN(Informes!C$1),FALSE), "")</f>
        <v/>
      </c>
    </row>
    <row r="1189" spans="1:24" ht="16.5" customHeight="1" x14ac:dyDescent="0.2">
      <c r="A1189" s="34">
        <f t="shared" si="232"/>
        <v>45748</v>
      </c>
      <c r="B1189" s="243" t="str">
        <f t="shared" si="230"/>
        <v>Abril</v>
      </c>
      <c r="C1189" s="244"/>
      <c r="D1189" s="244"/>
      <c r="E1189" s="244"/>
      <c r="F1189" s="281" t="str">
        <f>IFERROR(IF(VLOOKUP($X1152&amp;"-"&amp;TEXT($A1189,"mmm-aaaa"),Informes!$A:$P,COLUMN(Informes!H$1),FALSE),"þ","¨"),"¨")</f>
        <v>¨</v>
      </c>
      <c r="G1189" s="281"/>
      <c r="H1189" s="281"/>
      <c r="I1189" s="248" t="str">
        <f>IFERROR(IF(ISBLANK(
VLOOKUP($X1175&amp;"-"&amp;TEXT($A1189,"mmm-aaaa"),Informes!$A:$P,COLUMN(Informes!I$1),FALSE)), "",
VLOOKUP($X1175&amp;"-"&amp;TEXT($A1189,"mmm-aaaa"),Informes!$A:$P,COLUMN(Informes!I$1),FALSE)), "")</f>
        <v/>
      </c>
      <c r="J1189" s="248"/>
      <c r="K1189" s="248"/>
      <c r="L1189" s="173" t="str">
        <f t="shared" si="231"/>
        <v>¨</v>
      </c>
      <c r="M1189" s="248" t="str">
        <f>IFERROR(IF(OR($X1189=$L$7,$X1189=$K$5,$X1189=$O$5,$X1189=$T$5),IF(ISBLANK(
VLOOKUP($X1152&amp;"-"&amp;TEXT($A1189,"mmm-aaaa"),Informes!$A:$P,COLUMN(Informes!J$1),FALSE)), "",
VLOOKUP($X1152&amp;"-"&amp;TEXT($A1189,"mmm-aaaa"),Informes!$A:$P,COLUMN(Informes!J$1),FALSE)), ""), "")</f>
        <v/>
      </c>
      <c r="N1189" s="248"/>
      <c r="O1189" s="248"/>
      <c r="P1189" s="248"/>
      <c r="Q1189" s="248"/>
      <c r="R1189" s="284" t="str">
        <f t="shared" si="229"/>
        <v/>
      </c>
      <c r="S1189" s="284"/>
      <c r="T1189" s="284"/>
      <c r="U1189" s="284"/>
      <c r="V1189" s="285"/>
      <c r="W1189" s="4" t="str">
        <f>IFERROR(VLOOKUP($X1175&amp;"-"&amp;TEXT($A1189,"mmm-aaaa"),Informes!$A:$P,COLUMN(Informes!K$1),FALSE), "")</f>
        <v/>
      </c>
      <c r="X1189" s="34" t="str">
        <f>IFERROR(VLOOKUP($X1152&amp;"-"&amp;TEXT($A1189,"mmm-aaaa"),Informes!$A:$P,COLUMN(Informes!C$1),FALSE), "")</f>
        <v/>
      </c>
    </row>
    <row r="1190" spans="1:24" ht="16.5" customHeight="1" x14ac:dyDescent="0.2">
      <c r="A1190" s="34">
        <f t="shared" si="232"/>
        <v>45778</v>
      </c>
      <c r="B1190" s="243" t="str">
        <f t="shared" si="230"/>
        <v>Mayo</v>
      </c>
      <c r="C1190" s="244"/>
      <c r="D1190" s="244"/>
      <c r="E1190" s="244"/>
      <c r="F1190" s="281" t="str">
        <f>IFERROR(IF(VLOOKUP($X1152&amp;"-"&amp;TEXT($A1190,"mmm-aaaa"),Informes!$A:$P,COLUMN(Informes!H$1),FALSE),"þ","¨"),"¨")</f>
        <v>¨</v>
      </c>
      <c r="G1190" s="281"/>
      <c r="H1190" s="281"/>
      <c r="I1190" s="248" t="str">
        <f>IFERROR(IF(ISBLANK(
VLOOKUP($X1175&amp;"-"&amp;TEXT($A1190,"mmm-aaaa"),Informes!$A:$P,COLUMN(Informes!I$1),FALSE)), "",
VLOOKUP($X1175&amp;"-"&amp;TEXT($A1190,"mmm-aaaa"),Informes!$A:$P,COLUMN(Informes!I$1),FALSE)), "")</f>
        <v/>
      </c>
      <c r="J1190" s="248"/>
      <c r="K1190" s="248"/>
      <c r="L1190" s="173" t="str">
        <f t="shared" si="231"/>
        <v>¨</v>
      </c>
      <c r="M1190" s="248" t="str">
        <f>IFERROR(IF(OR($X1190=$L$7,$X1190=$K$5,$X1190=$O$5,$X1190=$T$5),IF(ISBLANK(
VLOOKUP($X1152&amp;"-"&amp;TEXT($A1190,"mmm-aaaa"),Informes!$A:$P,COLUMN(Informes!J$1),FALSE)), "",
VLOOKUP($X1152&amp;"-"&amp;TEXT($A1190,"mmm-aaaa"),Informes!$A:$P,COLUMN(Informes!J$1),FALSE)), ""), "")</f>
        <v/>
      </c>
      <c r="N1190" s="248"/>
      <c r="O1190" s="248"/>
      <c r="P1190" s="248"/>
      <c r="Q1190" s="248"/>
      <c r="R1190" s="284" t="str">
        <f t="shared" si="229"/>
        <v/>
      </c>
      <c r="S1190" s="284"/>
      <c r="T1190" s="284"/>
      <c r="U1190" s="284"/>
      <c r="V1190" s="285"/>
      <c r="W1190" s="4" t="str">
        <f>IFERROR(VLOOKUP($X1175&amp;"-"&amp;TEXT($A1190,"mmm-aaaa"),Informes!$A:$P,COLUMN(Informes!K$1),FALSE), "")</f>
        <v/>
      </c>
      <c r="X1190" s="34" t="str">
        <f>IFERROR(VLOOKUP($X1152&amp;"-"&amp;TEXT($A1190,"mmm-aaaa"),Informes!$A:$P,COLUMN(Informes!C$1),FALSE), "")</f>
        <v/>
      </c>
    </row>
    <row r="1191" spans="1:24" ht="16.5" customHeight="1" x14ac:dyDescent="0.2">
      <c r="A1191" s="34">
        <f t="shared" si="232"/>
        <v>45809</v>
      </c>
      <c r="B1191" s="243" t="str">
        <f t="shared" si="230"/>
        <v>Junio</v>
      </c>
      <c r="C1191" s="244"/>
      <c r="D1191" s="244"/>
      <c r="E1191" s="244"/>
      <c r="F1191" s="281" t="str">
        <f>IFERROR(IF(VLOOKUP($X1152&amp;"-"&amp;TEXT($A1191,"mmm-aaaa"),Informes!$A:$P,COLUMN(Informes!H$1),FALSE),"þ","¨"),"¨")</f>
        <v>¨</v>
      </c>
      <c r="G1191" s="281"/>
      <c r="H1191" s="281"/>
      <c r="I1191" s="248" t="str">
        <f>IFERROR(IF(ISBLANK(
VLOOKUP($X1175&amp;"-"&amp;TEXT($A1191,"mmm-aaaa"),Informes!$A:$P,COLUMN(Informes!I$1),FALSE)), "",
VLOOKUP($X1175&amp;"-"&amp;TEXT($A1191,"mmm-aaaa"),Informes!$A:$P,COLUMN(Informes!I$1),FALSE)), "")</f>
        <v/>
      </c>
      <c r="J1191" s="248"/>
      <c r="K1191" s="248"/>
      <c r="L1191" s="173" t="str">
        <f t="shared" si="231"/>
        <v>¨</v>
      </c>
      <c r="M1191" s="248" t="str">
        <f>IFERROR(IF(OR($X1191=$L$7,$X1191=$K$5,$X1191=$O$5,$X1191=$T$5),IF(ISBLANK(
VLOOKUP($X1152&amp;"-"&amp;TEXT($A1191,"mmm-aaaa"),Informes!$A:$P,COLUMN(Informes!J$1),FALSE)), "",
VLOOKUP($X1152&amp;"-"&amp;TEXT($A1191,"mmm-aaaa"),Informes!$A:$P,COLUMN(Informes!J$1),FALSE)), ""), "")</f>
        <v/>
      </c>
      <c r="N1191" s="248"/>
      <c r="O1191" s="248"/>
      <c r="P1191" s="248"/>
      <c r="Q1191" s="248"/>
      <c r="R1191" s="284" t="str">
        <f t="shared" si="229"/>
        <v/>
      </c>
      <c r="S1191" s="284"/>
      <c r="T1191" s="284"/>
      <c r="U1191" s="284"/>
      <c r="V1191" s="285"/>
      <c r="W1191" s="4" t="str">
        <f>IFERROR(VLOOKUP($X1175&amp;"-"&amp;TEXT($A1191,"mmm-aaaa"),Informes!$A:$P,COLUMN(Informes!K$1),FALSE), "")</f>
        <v/>
      </c>
      <c r="X1191" s="34" t="str">
        <f>IFERROR(VLOOKUP($X1152&amp;"-"&amp;TEXT($A1191,"mmm-aaaa"),Informes!$A:$P,COLUMN(Informes!C$1),FALSE), "")</f>
        <v/>
      </c>
    </row>
    <row r="1192" spans="1:24" ht="16.5" customHeight="1" x14ac:dyDescent="0.2">
      <c r="A1192" s="34">
        <f t="shared" si="232"/>
        <v>45839</v>
      </c>
      <c r="B1192" s="243" t="str">
        <f t="shared" si="230"/>
        <v>Julio</v>
      </c>
      <c r="C1192" s="244"/>
      <c r="D1192" s="244"/>
      <c r="E1192" s="244"/>
      <c r="F1192" s="281" t="str">
        <f>IFERROR(IF(VLOOKUP($X1152&amp;"-"&amp;TEXT($A1192,"mmm-aaaa"),Informes!$A:$P,COLUMN(Informes!H$1),FALSE),"þ","¨"),"¨")</f>
        <v>¨</v>
      </c>
      <c r="G1192" s="281"/>
      <c r="H1192" s="281"/>
      <c r="I1192" s="248" t="str">
        <f>IFERROR(IF(ISBLANK(
VLOOKUP($X1175&amp;"-"&amp;TEXT($A1192,"mmm-aaaa"),Informes!$A:$P,COLUMN(Informes!I$1),FALSE)), "",
VLOOKUP($X1175&amp;"-"&amp;TEXT($A1192,"mmm-aaaa"),Informes!$A:$P,COLUMN(Informes!I$1),FALSE)), "")</f>
        <v/>
      </c>
      <c r="J1192" s="248"/>
      <c r="K1192" s="248"/>
      <c r="L1192" s="173" t="str">
        <f t="shared" si="231"/>
        <v>¨</v>
      </c>
      <c r="M1192" s="248" t="str">
        <f>IFERROR(IF(OR($X1192=$L$7,$X1192=$K$5,$X1192=$O$5,$X1192=$T$5),IF(ISBLANK(
VLOOKUP($X1152&amp;"-"&amp;TEXT($A1192,"mmm-aaaa"),Informes!$A:$P,COLUMN(Informes!J$1),FALSE)), "",
VLOOKUP($X1152&amp;"-"&amp;TEXT($A1192,"mmm-aaaa"),Informes!$A:$P,COLUMN(Informes!J$1),FALSE)), ""), "")</f>
        <v/>
      </c>
      <c r="N1192" s="248"/>
      <c r="O1192" s="248"/>
      <c r="P1192" s="248"/>
      <c r="Q1192" s="248"/>
      <c r="R1192" s="284" t="str">
        <f t="shared" si="229"/>
        <v/>
      </c>
      <c r="S1192" s="284"/>
      <c r="T1192" s="284"/>
      <c r="U1192" s="284"/>
      <c r="V1192" s="285"/>
      <c r="W1192" s="4" t="str">
        <f>IFERROR(VLOOKUP($X1175&amp;"-"&amp;TEXT($A1192,"mmm-aaaa"),Informes!$A:$P,COLUMN(Informes!K$1),FALSE), "")</f>
        <v/>
      </c>
      <c r="X1192" s="34" t="str">
        <f>IFERROR(VLOOKUP($X1152&amp;"-"&amp;TEXT($A1192,"mmm-aaaa"),Informes!$A:$P,COLUMN(Informes!C$1),FALSE), "")</f>
        <v/>
      </c>
    </row>
    <row r="1193" spans="1:24" ht="16.5" customHeight="1" thickBot="1" x14ac:dyDescent="0.25">
      <c r="A1193" s="34">
        <f t="shared" si="232"/>
        <v>45870</v>
      </c>
      <c r="B1193" s="264" t="str">
        <f t="shared" si="230"/>
        <v>Agosto</v>
      </c>
      <c r="C1193" s="265"/>
      <c r="D1193" s="265"/>
      <c r="E1193" s="265"/>
      <c r="F1193" s="280" t="str">
        <f>IFERROR(IF(VLOOKUP($X1152&amp;"-"&amp;TEXT($A1193,"mmm-aaaa"),Informes!$A:$P,COLUMN(Informes!H$1),FALSE),"þ","¨"),"¨")</f>
        <v>¨</v>
      </c>
      <c r="G1193" s="280"/>
      <c r="H1193" s="280"/>
      <c r="I1193" s="269" t="str">
        <f>IFERROR(IF(ISBLANK(
VLOOKUP($X1175&amp;"-"&amp;TEXT($A1193,"mmm-aaaa"),Informes!$A:$P,COLUMN(Informes!I$1),FALSE)), "",
VLOOKUP($X1175&amp;"-"&amp;TEXT($A1193,"mmm-aaaa"),Informes!$A:$P,COLUMN(Informes!I$1),FALSE)), "")</f>
        <v/>
      </c>
      <c r="J1193" s="269"/>
      <c r="K1193" s="269"/>
      <c r="L1193" s="172" t="str">
        <f t="shared" si="231"/>
        <v>¨</v>
      </c>
      <c r="M1193" s="269" t="str">
        <f>IFERROR(IF(OR($X1193=$L$7,$X1193=$K$5,$X1193=$O$5,$X1193=$T$5),IF(ISBLANK(
VLOOKUP($X1152&amp;"-"&amp;TEXT($A1193,"mmm-aaaa"),Informes!$A:$P,COLUMN(Informes!J$1),FALSE)), "",
VLOOKUP($X1152&amp;"-"&amp;TEXT($A1193,"mmm-aaaa"),Informes!$A:$P,COLUMN(Informes!J$1),FALSE)), ""), "")</f>
        <v/>
      </c>
      <c r="N1193" s="269"/>
      <c r="O1193" s="269"/>
      <c r="P1193" s="269"/>
      <c r="Q1193" s="269"/>
      <c r="R1193" s="282" t="str">
        <f t="shared" si="229"/>
        <v/>
      </c>
      <c r="S1193" s="282"/>
      <c r="T1193" s="282"/>
      <c r="U1193" s="282"/>
      <c r="V1193" s="283"/>
      <c r="W1193" s="4" t="str">
        <f>IFERROR(VLOOKUP($X1175&amp;"-"&amp;TEXT($A1193,"mmm-aaaa"),Informes!$A:$P,COLUMN(Informes!K$1),FALSE), "")</f>
        <v/>
      </c>
      <c r="X1193" s="34" t="str">
        <f>IFERROR(VLOOKUP($X1152&amp;"-"&amp;TEXT($A1193,"mmm-aaaa"),Informes!$A:$P,COLUMN(Informes!C$1),FALSE), "")</f>
        <v/>
      </c>
    </row>
    <row r="1194" spans="1:24" ht="16.5" customHeight="1" thickBot="1" x14ac:dyDescent="0.3">
      <c r="D1194" s="124"/>
      <c r="E1194" s="124"/>
      <c r="F1194" s="129"/>
      <c r="G1194" s="124" t="str">
        <f>IF(SUM(F1182:F1193)=0,"",SUM(F1182:F1193))</f>
        <v/>
      </c>
      <c r="H1194" s="124"/>
      <c r="I1194" s="124"/>
      <c r="J1194" s="130"/>
      <c r="K1194" s="124"/>
      <c r="L1194" s="131" t="s">
        <v>107</v>
      </c>
      <c r="M1194" s="272" t="str">
        <f>IF(SUM(M1182:M1193)=0,"",SUM(M1182:M1193))</f>
        <v/>
      </c>
      <c r="N1194" s="273"/>
      <c r="O1194" s="273"/>
      <c r="P1194" s="273"/>
      <c r="Q1194" s="274"/>
      <c r="R1194" s="275"/>
      <c r="S1194" s="276"/>
      <c r="T1194" s="276"/>
      <c r="U1194" s="276"/>
      <c r="V1194" s="277"/>
      <c r="W1194" s="4"/>
      <c r="X1194" s="4"/>
    </row>
    <row r="1195" spans="1:24" ht="16.5" customHeight="1" x14ac:dyDescent="0.2">
      <c r="W1195" s="4"/>
      <c r="X1195" s="4"/>
    </row>
    <row r="1196" spans="1:24" ht="279.75" customHeight="1" x14ac:dyDescent="0.15">
      <c r="B1196" s="11"/>
      <c r="C1196" s="132" t="s">
        <v>136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</row>
    <row r="1197" spans="1:24" ht="24" customHeight="1" x14ac:dyDescent="0.2">
      <c r="A1197" s="35">
        <f>A1151+1</f>
        <v>27</v>
      </c>
      <c r="B1197" s="256" t="s">
        <v>127</v>
      </c>
      <c r="C1197" s="256"/>
      <c r="D1197" s="256"/>
      <c r="E1197" s="256"/>
      <c r="F1197" s="256"/>
      <c r="G1197" s="256"/>
      <c r="H1197" s="256"/>
      <c r="I1197" s="256"/>
      <c r="J1197" s="256"/>
      <c r="K1197" s="256"/>
      <c r="L1197" s="256"/>
      <c r="M1197" s="256"/>
      <c r="N1197" s="256"/>
      <c r="O1197" s="256"/>
      <c r="P1197" s="256"/>
      <c r="Q1197" s="256"/>
      <c r="R1197" s="256"/>
      <c r="S1197" s="256"/>
      <c r="T1197" s="256"/>
      <c r="U1197" s="256"/>
      <c r="V1197" s="256"/>
      <c r="X1197" s="2"/>
    </row>
    <row r="1198" spans="1:24" ht="17.25" customHeight="1" x14ac:dyDescent="0.2">
      <c r="A1198" s="35"/>
      <c r="B1198" s="120" t="s">
        <v>128</v>
      </c>
      <c r="D1198" s="123" t="e">
        <f>IF(A1197=0,0,INDEX(TblPublicadores[Nombre completo],A1197))</f>
        <v>#REF!</v>
      </c>
      <c r="F1198" s="123"/>
      <c r="G1198" s="123"/>
      <c r="H1198" s="123"/>
      <c r="I1198" s="123"/>
      <c r="J1198" s="123"/>
      <c r="K1198" s="123"/>
      <c r="L1198" s="123"/>
      <c r="M1198" s="123"/>
      <c r="N1198" s="123"/>
      <c r="O1198" s="123"/>
      <c r="P1198" s="123"/>
      <c r="Q1198" s="123"/>
      <c r="R1198" s="123"/>
      <c r="S1198" s="123"/>
      <c r="T1198" s="123"/>
      <c r="U1198" s="123"/>
      <c r="V1198" s="123"/>
      <c r="W1198" s="15"/>
      <c r="X1198" s="154" t="e">
        <f>IF(A1197=0,0,INDEX(TblPublicadores[Nombre],A1197))</f>
        <v>#REF!</v>
      </c>
    </row>
    <row r="1199" spans="1:24" ht="17.25" customHeight="1" x14ac:dyDescent="0.2">
      <c r="B1199" s="120" t="s">
        <v>129</v>
      </c>
      <c r="D1199" s="121"/>
      <c r="E1199" s="121"/>
      <c r="F1199" s="7"/>
      <c r="G1199" s="7"/>
      <c r="H1199" s="257" t="e">
        <f>IF(A1197=0,"",INDEX(TblPublicadores[Fecha de nacimiento],A1197))</f>
        <v>#REF!</v>
      </c>
      <c r="I1199" s="257"/>
      <c r="J1199" s="257"/>
      <c r="K1199" s="257"/>
      <c r="L1199" s="257"/>
      <c r="M1199" s="257"/>
      <c r="N1199" s="257"/>
      <c r="O1199" s="257"/>
      <c r="P1199" s="128" t="e">
        <f>IF(INDEX(TblPublicadores[Sexo],A1197)=Q1199,"þ","¨")</f>
        <v>#REF!</v>
      </c>
      <c r="Q1199" s="120" t="s">
        <v>75</v>
      </c>
      <c r="S1199" s="12"/>
      <c r="T1199" s="13"/>
      <c r="U1199" s="128" t="e">
        <f>IF(INDEX(TblPublicadores[Sexo],A1197)=V1199,"þ","¨")</f>
        <v>#REF!</v>
      </c>
      <c r="V1199" s="120" t="s">
        <v>79</v>
      </c>
      <c r="W1199" s="12"/>
      <c r="X1199" s="6"/>
    </row>
    <row r="1200" spans="1:24" ht="17.25" customHeight="1" x14ac:dyDescent="0.2">
      <c r="B1200" s="120" t="s">
        <v>130</v>
      </c>
      <c r="D1200" s="122"/>
      <c r="E1200" s="122"/>
      <c r="F1200" s="7"/>
      <c r="G1200" s="258" t="e">
        <f>IF(A1197=0,"",IF(INDEX(TblPublicadores[Fecha de bautismo],A1197)="", "",INDEX(TblPublicadores[Fecha de bautismo],A1197)))</f>
        <v>#REF!</v>
      </c>
      <c r="H1200" s="258"/>
      <c r="I1200" s="258"/>
      <c r="J1200" s="258"/>
      <c r="K1200" s="258"/>
      <c r="L1200" s="258"/>
      <c r="M1200" s="258"/>
      <c r="N1200" s="258"/>
      <c r="O1200" s="258"/>
      <c r="P1200" s="128" t="s">
        <v>137</v>
      </c>
      <c r="Q1200" s="120" t="s">
        <v>131</v>
      </c>
      <c r="S1200" s="12"/>
      <c r="T1200" s="12"/>
      <c r="U1200" s="128" t="s">
        <v>138</v>
      </c>
      <c r="V1200" s="120" t="s">
        <v>61</v>
      </c>
      <c r="W1200" s="12"/>
      <c r="X1200" s="6"/>
    </row>
    <row r="1201" spans="1:24" ht="28.5" customHeight="1" x14ac:dyDescent="0.2">
      <c r="B1201" s="127" t="e">
        <f>IF(INDEX(TblPublicadores[Privilegio],A1197)=C1201,"þ","¨")</f>
        <v>#REF!</v>
      </c>
      <c r="C1201" s="125" t="s">
        <v>76</v>
      </c>
      <c r="D1201" s="127" t="e">
        <f>IF(INDEX(TblPublicadores[Privilegio],A1197)=E1201,"þ","¨")</f>
        <v>#REF!</v>
      </c>
      <c r="E1201" s="125" t="s">
        <v>81</v>
      </c>
      <c r="F1201" s="7"/>
      <c r="G1201" s="7"/>
      <c r="H1201" s="5"/>
      <c r="I1201" s="10"/>
      <c r="J1201" s="127" t="e">
        <f>IF(INDEX(TblPublicadores[Tipo Publicador],A1197)=K1201,"þ","¨")</f>
        <v>#REF!</v>
      </c>
      <c r="K1201" s="125" t="s">
        <v>77</v>
      </c>
      <c r="L1201" s="5"/>
      <c r="M1201" s="5"/>
      <c r="N1201" s="127" t="e">
        <f>IF(INDEX(TblPublicadores[Tipo Publicador],A1197)=O1201,"þ","¨")</f>
        <v>#REF!</v>
      </c>
      <c r="O1201" s="125" t="s">
        <v>132</v>
      </c>
      <c r="P1201" s="126"/>
      <c r="Q1201" s="126"/>
      <c r="R1201" s="9"/>
      <c r="S1201" s="127" t="e">
        <f>IF(INDEX(TblPublicadores[Tipo Publicador],A1197)=T1201,"þ","¨")</f>
        <v>#REF!</v>
      </c>
      <c r="T1201" s="259" t="s">
        <v>133</v>
      </c>
      <c r="U1201" s="259"/>
      <c r="V1201" s="259"/>
      <c r="W1201" s="13"/>
      <c r="X1201" s="6"/>
    </row>
    <row r="1202" spans="1:24" ht="4.5" customHeight="1" thickBot="1" x14ac:dyDescent="0.25">
      <c r="B1202" s="8"/>
      <c r="C1202" s="7"/>
      <c r="D1202" s="8"/>
      <c r="E1202" s="7"/>
      <c r="F1202" s="7"/>
      <c r="G1202" s="7"/>
      <c r="H1202" s="5"/>
      <c r="I1202" s="10"/>
      <c r="J1202" s="8"/>
      <c r="K1202" s="5"/>
      <c r="L1202" s="5"/>
      <c r="M1202" s="5"/>
      <c r="N1202" s="7"/>
      <c r="O1202" s="5"/>
      <c r="P1202" s="8"/>
      <c r="Q1202" s="8"/>
      <c r="R1202" s="9"/>
      <c r="S1202" s="9"/>
      <c r="T1202" s="7"/>
      <c r="U1202" s="8"/>
      <c r="V1202" s="9"/>
      <c r="W1202" s="9"/>
      <c r="X1202" s="6"/>
    </row>
    <row r="1203" spans="1:24" ht="26.25" customHeight="1" x14ac:dyDescent="0.25">
      <c r="B1203" s="260" t="s">
        <v>17</v>
      </c>
      <c r="C1203" s="261"/>
      <c r="D1203" s="261"/>
      <c r="E1203" s="261"/>
      <c r="F1203" s="262" t="s">
        <v>134</v>
      </c>
      <c r="G1203" s="262"/>
      <c r="H1203" s="262"/>
      <c r="I1203" s="262" t="s">
        <v>12</v>
      </c>
      <c r="J1203" s="262"/>
      <c r="K1203" s="262"/>
      <c r="L1203" s="262" t="s">
        <v>105</v>
      </c>
      <c r="M1203" s="236" t="s">
        <v>135</v>
      </c>
      <c r="N1203" s="236"/>
      <c r="O1203" s="236"/>
      <c r="P1203" s="236"/>
      <c r="Q1203" s="236"/>
      <c r="R1203" s="236" t="s">
        <v>101</v>
      </c>
      <c r="S1203" s="236"/>
      <c r="T1203" s="236"/>
      <c r="U1203" s="236"/>
      <c r="V1203" s="237"/>
      <c r="W1203" s="14"/>
      <c r="X1203" s="3"/>
    </row>
    <row r="1204" spans="1:24" ht="27.75" customHeight="1" x14ac:dyDescent="0.2">
      <c r="B1204" s="240">
        <v>45292</v>
      </c>
      <c r="C1204" s="241"/>
      <c r="D1204" s="241"/>
      <c r="E1204" s="242"/>
      <c r="F1204" s="263"/>
      <c r="G1204" s="263"/>
      <c r="H1204" s="263"/>
      <c r="I1204" s="263"/>
      <c r="J1204" s="263"/>
      <c r="K1204" s="263"/>
      <c r="L1204" s="263"/>
      <c r="M1204" s="238"/>
      <c r="N1204" s="238"/>
      <c r="O1204" s="238"/>
      <c r="P1204" s="238"/>
      <c r="Q1204" s="238"/>
      <c r="R1204" s="238"/>
      <c r="S1204" s="238"/>
      <c r="T1204" s="238"/>
      <c r="U1204" s="238"/>
      <c r="V1204" s="239"/>
      <c r="W1204" s="14"/>
      <c r="X1204" s="3"/>
    </row>
    <row r="1205" spans="1:24" ht="16.5" customHeight="1" x14ac:dyDescent="0.2">
      <c r="A1205" s="34">
        <f>EDATE(B1204,-4)</f>
        <v>45170</v>
      </c>
      <c r="B1205" s="243" t="str">
        <f>PROPER(TEXT(A1205, "mmmm"))</f>
        <v>Septiembre</v>
      </c>
      <c r="C1205" s="244"/>
      <c r="D1205" s="244" t="str">
        <f>PROPER(TEXT(C1205, "mmmm"))</f>
        <v>Enero</v>
      </c>
      <c r="E1205" s="244"/>
      <c r="F1205" s="281" t="str">
        <f>IFERROR(IF(VLOOKUP($X1198&amp;"-"&amp;TEXT($A1205,"mmm-aaaa"),Informes!$A:$P,COLUMN(Informes!H$1),FALSE),"þ","¨"),"¨")</f>
        <v>¨</v>
      </c>
      <c r="G1205" s="281"/>
      <c r="H1205" s="281"/>
      <c r="I1205" s="248" t="str">
        <f>IFERROR(IF(ISBLANK(
VLOOKUP($X1198&amp;"-"&amp;TEXT($A1205,"mmm-aaaa"),Informes!$A:$P,COLUMN(Informes!I$1),FALSE)), "",
VLOOKUP($X1198&amp;"-"&amp;TEXT($A1205,"mmm-aaaa"),Informes!$A:$P,COLUMN(Informes!I$1),FALSE)), "")</f>
        <v/>
      </c>
      <c r="J1205" s="248"/>
      <c r="K1205" s="248"/>
      <c r="L1205" s="173" t="str">
        <f>IFERROR(IF($X1205=$L$7,"þ","¨"),"¨")</f>
        <v>¨</v>
      </c>
      <c r="M1205" s="248" t="str">
        <f>IFERROR(IF(OR($X1205=$L$7,$X1205=$K$5,$X1205=$O$5,$X1205=$T$5),IF(ISBLANK(
VLOOKUP($X1198&amp;"-"&amp;TEXT($A1205,"mmm-aaaa"),Informes!$A:$P,COLUMN(Informes!J$1),FALSE)), "",
VLOOKUP($X1198&amp;"-"&amp;TEXT($A1205,"mmm-aaaa"),Informes!$A:$P,COLUMN(Informes!J$1),FALSE)), ""), "")</f>
        <v/>
      </c>
      <c r="N1205" s="248"/>
      <c r="O1205" s="248"/>
      <c r="P1205" s="248"/>
      <c r="Q1205" s="248"/>
      <c r="R1205" s="284" t="str">
        <f t="shared" ref="R1205:R1216" si="233">IF(W1205=0, "", W1205)</f>
        <v/>
      </c>
      <c r="S1205" s="284"/>
      <c r="T1205" s="284"/>
      <c r="U1205" s="284"/>
      <c r="V1205" s="285"/>
      <c r="W1205" s="4" t="str">
        <f>IFERROR(VLOOKUP($X1198&amp;"-"&amp;TEXT($A1205,"mmm-aaaa"),Informes!$A:$P,COLUMN(Informes!K$1),FALSE), "")</f>
        <v/>
      </c>
      <c r="X1205" s="34" t="str">
        <f>IFERROR(VLOOKUP($X1198&amp;"-"&amp;TEXT($A1205,"mmm-aaaa"),Informes!$A:$P,COLUMN(Informes!C$1),FALSE), "")</f>
        <v/>
      </c>
    </row>
    <row r="1206" spans="1:24" ht="16.5" customHeight="1" x14ac:dyDescent="0.2">
      <c r="A1206" s="34">
        <f>EDATE(A1205,1)</f>
        <v>45200</v>
      </c>
      <c r="B1206" s="243" t="str">
        <f t="shared" ref="B1206:B1216" si="234">PROPER(TEXT(A1206, "mmmm"))</f>
        <v>Octubre</v>
      </c>
      <c r="C1206" s="244"/>
      <c r="D1206" s="244" t="str">
        <f t="shared" ref="D1206:D1216" si="235">PROPER(TEXT(C1206, "mmmm"))</f>
        <v>Enero</v>
      </c>
      <c r="E1206" s="244"/>
      <c r="F1206" s="281" t="str">
        <f>IFERROR(IF(VLOOKUP($X1198&amp;"-"&amp;TEXT($A1206,"mmm-aaaa"),Informes!$A:$P,COLUMN(Informes!H$1),FALSE),"þ","¨"),"¨")</f>
        <v>¨</v>
      </c>
      <c r="G1206" s="281"/>
      <c r="H1206" s="281"/>
      <c r="I1206" s="248" t="str">
        <f>IFERROR(IF(ISBLANK(
VLOOKUP($X1198&amp;"-"&amp;TEXT($A1206,"mmm-aaaa"),Informes!$A:$P,COLUMN(Informes!I$1),FALSE)), "",
VLOOKUP($X1198&amp;"-"&amp;TEXT($A1206,"mmm-aaaa"),Informes!$A:$P,COLUMN(Informes!I$1),FALSE)), "")</f>
        <v/>
      </c>
      <c r="J1206" s="248"/>
      <c r="K1206" s="248"/>
      <c r="L1206" s="173" t="str">
        <f t="shared" ref="L1206:L1216" si="236">IFERROR(IF($X1206=$L$7,"þ","¨"),"¨")</f>
        <v>¨</v>
      </c>
      <c r="M1206" s="248" t="str">
        <f>IFERROR(IF(OR($X1206=$L$7,$X1206=$K$5,$X1206=$O$5,$X1206=$T$5),IF(ISBLANK(
VLOOKUP($X1198&amp;"-"&amp;TEXT($A1206,"mmm-aaaa"),Informes!$A:$P,COLUMN(Informes!J$1),FALSE)), "",
VLOOKUP($X1198&amp;"-"&amp;TEXT($A1206,"mmm-aaaa"),Informes!$A:$P,COLUMN(Informes!J$1),FALSE)), ""), "")</f>
        <v/>
      </c>
      <c r="N1206" s="248"/>
      <c r="O1206" s="248"/>
      <c r="P1206" s="248"/>
      <c r="Q1206" s="248"/>
      <c r="R1206" s="284" t="str">
        <f t="shared" si="233"/>
        <v/>
      </c>
      <c r="S1206" s="284"/>
      <c r="T1206" s="284"/>
      <c r="U1206" s="284"/>
      <c r="V1206" s="285"/>
      <c r="W1206" s="4" t="str">
        <f>IFERROR(VLOOKUP($X1198&amp;"-"&amp;TEXT($A1206,"mmm-aaaa"),Informes!$A:$P,COLUMN(Informes!K$1),FALSE), "")</f>
        <v/>
      </c>
      <c r="X1206" s="34" t="str">
        <f>IFERROR(VLOOKUP($X1198&amp;"-"&amp;TEXT($A1206,"mmm-aaaa"),Informes!$A:$P,COLUMN(Informes!C$1),FALSE), "")</f>
        <v/>
      </c>
    </row>
    <row r="1207" spans="1:24" ht="16.5" customHeight="1" x14ac:dyDescent="0.2">
      <c r="A1207" s="34">
        <f t="shared" ref="A1207:A1216" si="237">EDATE(A1206,1)</f>
        <v>45231</v>
      </c>
      <c r="B1207" s="243" t="str">
        <f t="shared" si="234"/>
        <v>Noviembre</v>
      </c>
      <c r="C1207" s="244"/>
      <c r="D1207" s="244" t="str">
        <f t="shared" si="235"/>
        <v>Enero</v>
      </c>
      <c r="E1207" s="244"/>
      <c r="F1207" s="281" t="str">
        <f>IFERROR(IF(VLOOKUP($X1198&amp;"-"&amp;TEXT($A1207,"mmm-aaaa"),Informes!$A:$P,COLUMN(Informes!H$1),FALSE),"þ","¨"),"¨")</f>
        <v>¨</v>
      </c>
      <c r="G1207" s="281"/>
      <c r="H1207" s="281"/>
      <c r="I1207" s="248" t="str">
        <f>IFERROR(IF(ISBLANK(
VLOOKUP($X1198&amp;"-"&amp;TEXT($A1207,"mmm-aaaa"),Informes!$A:$P,COLUMN(Informes!I$1),FALSE)), "",
VLOOKUP($X1198&amp;"-"&amp;TEXT($A1207,"mmm-aaaa"),Informes!$A:$P,COLUMN(Informes!I$1),FALSE)), "")</f>
        <v/>
      </c>
      <c r="J1207" s="248"/>
      <c r="K1207" s="248"/>
      <c r="L1207" s="173" t="str">
        <f t="shared" si="236"/>
        <v>¨</v>
      </c>
      <c r="M1207" s="248" t="str">
        <f>IFERROR(IF(OR($X1207=$L$7,$X1207=$K$5,$X1207=$O$5,$X1207=$T$5),IF(ISBLANK(
VLOOKUP($X1198&amp;"-"&amp;TEXT($A1207,"mmm-aaaa"),Informes!$A:$P,COLUMN(Informes!J$1),FALSE)), "",
VLOOKUP($X1198&amp;"-"&amp;TEXT($A1207,"mmm-aaaa"),Informes!$A:$P,COLUMN(Informes!J$1),FALSE)), ""), "")</f>
        <v/>
      </c>
      <c r="N1207" s="248"/>
      <c r="O1207" s="248"/>
      <c r="P1207" s="248"/>
      <c r="Q1207" s="248"/>
      <c r="R1207" s="284" t="str">
        <f t="shared" si="233"/>
        <v/>
      </c>
      <c r="S1207" s="284"/>
      <c r="T1207" s="284"/>
      <c r="U1207" s="284"/>
      <c r="V1207" s="285"/>
      <c r="W1207" s="4" t="str">
        <f>IFERROR(VLOOKUP($X1198&amp;"-"&amp;TEXT($A1207,"mmm-aaaa"),Informes!$A:$P,COLUMN(Informes!K$1),FALSE), "")</f>
        <v/>
      </c>
      <c r="X1207" s="34" t="str">
        <f>IFERROR(VLOOKUP($X1198&amp;"-"&amp;TEXT($A1207,"mmm-aaaa"),Informes!$A:$P,COLUMN(Informes!C$1),FALSE), "")</f>
        <v/>
      </c>
    </row>
    <row r="1208" spans="1:24" ht="16.5" customHeight="1" x14ac:dyDescent="0.2">
      <c r="A1208" s="34">
        <f t="shared" si="237"/>
        <v>45261</v>
      </c>
      <c r="B1208" s="243" t="str">
        <f t="shared" si="234"/>
        <v>Diciembre</v>
      </c>
      <c r="C1208" s="244"/>
      <c r="D1208" s="244" t="str">
        <f t="shared" si="235"/>
        <v>Enero</v>
      </c>
      <c r="E1208" s="244"/>
      <c r="F1208" s="281" t="str">
        <f>IFERROR(IF(VLOOKUP($X1198&amp;"-"&amp;TEXT($A1208,"mmm-aaaa"),Informes!$A:$P,COLUMN(Informes!H$1),FALSE),"þ","¨"),"¨")</f>
        <v>¨</v>
      </c>
      <c r="G1208" s="281"/>
      <c r="H1208" s="281"/>
      <c r="I1208" s="248" t="str">
        <f>IFERROR(IF(ISBLANK(
VLOOKUP($X1198&amp;"-"&amp;TEXT($A1208,"mmm-aaaa"),Informes!$A:$P,COLUMN(Informes!I$1),FALSE)), "",
VLOOKUP($X1198&amp;"-"&amp;TEXT($A1208,"mmm-aaaa"),Informes!$A:$P,COLUMN(Informes!I$1),FALSE)), "")</f>
        <v/>
      </c>
      <c r="J1208" s="248"/>
      <c r="K1208" s="248"/>
      <c r="L1208" s="173" t="str">
        <f t="shared" si="236"/>
        <v>¨</v>
      </c>
      <c r="M1208" s="248" t="str">
        <f>IFERROR(IF(OR($X1208=$L$7,$X1208=$K$5,$X1208=$O$5,$X1208=$T$5),IF(ISBLANK(
VLOOKUP($X1198&amp;"-"&amp;TEXT($A1208,"mmm-aaaa"),Informes!$A:$P,COLUMN(Informes!J$1),FALSE)), "",
VLOOKUP($X1198&amp;"-"&amp;TEXT($A1208,"mmm-aaaa"),Informes!$A:$P,COLUMN(Informes!J$1),FALSE)), ""), "")</f>
        <v/>
      </c>
      <c r="N1208" s="248"/>
      <c r="O1208" s="248"/>
      <c r="P1208" s="248"/>
      <c r="Q1208" s="248"/>
      <c r="R1208" s="284" t="str">
        <f t="shared" si="233"/>
        <v/>
      </c>
      <c r="S1208" s="284"/>
      <c r="T1208" s="284"/>
      <c r="U1208" s="284"/>
      <c r="V1208" s="285"/>
      <c r="W1208" s="4" t="str">
        <f>IFERROR(VLOOKUP($X1198&amp;"-"&amp;TEXT($A1208,"mmm-aaaa"),Informes!$A:$P,COLUMN(Informes!K$1),FALSE), "")</f>
        <v/>
      </c>
      <c r="X1208" s="34" t="str">
        <f>IFERROR(VLOOKUP($X1198&amp;"-"&amp;TEXT($A1208,"mmm-aaaa"),Informes!$A:$P,COLUMN(Informes!C$1),FALSE), "")</f>
        <v/>
      </c>
    </row>
    <row r="1209" spans="1:24" ht="16.5" customHeight="1" x14ac:dyDescent="0.2">
      <c r="A1209" s="34">
        <f t="shared" si="237"/>
        <v>45292</v>
      </c>
      <c r="B1209" s="243" t="str">
        <f t="shared" si="234"/>
        <v>Enero</v>
      </c>
      <c r="C1209" s="244"/>
      <c r="D1209" s="244" t="str">
        <f t="shared" si="235"/>
        <v>Enero</v>
      </c>
      <c r="E1209" s="244"/>
      <c r="F1209" s="281" t="str">
        <f>IFERROR(IF(VLOOKUP($X1198&amp;"-"&amp;TEXT($A1209,"mmm-aaaa"),Informes!$A:$P,COLUMN(Informes!H$1),FALSE),"þ","¨"),"¨")</f>
        <v>¨</v>
      </c>
      <c r="G1209" s="281"/>
      <c r="H1209" s="281"/>
      <c r="I1209" s="248" t="str">
        <f>IFERROR(IF(ISBLANK(
VLOOKUP($X1198&amp;"-"&amp;TEXT($A1209,"mmm-aaaa"),Informes!$A:$P,COLUMN(Informes!I$1),FALSE)), "",
VLOOKUP($X1198&amp;"-"&amp;TEXT($A1209,"mmm-aaaa"),Informes!$A:$P,COLUMN(Informes!I$1),FALSE)), "")</f>
        <v/>
      </c>
      <c r="J1209" s="248"/>
      <c r="K1209" s="248"/>
      <c r="L1209" s="173" t="str">
        <f t="shared" si="236"/>
        <v>¨</v>
      </c>
      <c r="M1209" s="248" t="str">
        <f>IFERROR(IF(OR($X1209=$L$7,$X1209=$K$5,$X1209=$O$5,$X1209=$T$5),IF(ISBLANK(
VLOOKUP($X1198&amp;"-"&amp;TEXT($A1209,"mmm-aaaa"),Informes!$A:$P,COLUMN(Informes!J$1),FALSE)), "",
VLOOKUP($X1198&amp;"-"&amp;TEXT($A1209,"mmm-aaaa"),Informes!$A:$P,COLUMN(Informes!J$1),FALSE)), ""), "")</f>
        <v/>
      </c>
      <c r="N1209" s="248"/>
      <c r="O1209" s="248"/>
      <c r="P1209" s="248"/>
      <c r="Q1209" s="248"/>
      <c r="R1209" s="284" t="str">
        <f t="shared" si="233"/>
        <v/>
      </c>
      <c r="S1209" s="284"/>
      <c r="T1209" s="284"/>
      <c r="U1209" s="284"/>
      <c r="V1209" s="285"/>
      <c r="W1209" s="4" t="str">
        <f>IFERROR(VLOOKUP($X1198&amp;"-"&amp;TEXT($A1209,"mmm-aaaa"),Informes!$A:$P,COLUMN(Informes!K$1),FALSE), "")</f>
        <v/>
      </c>
      <c r="X1209" s="34" t="str">
        <f>IFERROR(VLOOKUP($X1198&amp;"-"&amp;TEXT($A1209,"mmm-aaaa"),Informes!$A:$P,COLUMN(Informes!C$1),FALSE), "")</f>
        <v/>
      </c>
    </row>
    <row r="1210" spans="1:24" ht="16.5" customHeight="1" x14ac:dyDescent="0.2">
      <c r="A1210" s="34">
        <f t="shared" si="237"/>
        <v>45323</v>
      </c>
      <c r="B1210" s="243" t="str">
        <f t="shared" si="234"/>
        <v>Febrero</v>
      </c>
      <c r="C1210" s="244"/>
      <c r="D1210" s="244" t="str">
        <f t="shared" si="235"/>
        <v>Enero</v>
      </c>
      <c r="E1210" s="244"/>
      <c r="F1210" s="281" t="str">
        <f>IFERROR(IF(VLOOKUP($X1198&amp;"-"&amp;TEXT($A1210,"mmm-aaaa"),Informes!$A:$P,COLUMN(Informes!H$1),FALSE),"þ","¨"),"¨")</f>
        <v>¨</v>
      </c>
      <c r="G1210" s="281"/>
      <c r="H1210" s="281"/>
      <c r="I1210" s="248" t="str">
        <f>IFERROR(IF(ISBLANK(
VLOOKUP($X1198&amp;"-"&amp;TEXT($A1210,"mmm-aaaa"),Informes!$A:$P,COLUMN(Informes!I$1),FALSE)), "",
VLOOKUP($X1198&amp;"-"&amp;TEXT($A1210,"mmm-aaaa"),Informes!$A:$P,COLUMN(Informes!I$1),FALSE)), "")</f>
        <v/>
      </c>
      <c r="J1210" s="248"/>
      <c r="K1210" s="248"/>
      <c r="L1210" s="173" t="str">
        <f t="shared" si="236"/>
        <v>¨</v>
      </c>
      <c r="M1210" s="248" t="str">
        <f>IFERROR(IF(OR($X1210=$L$7,$X1210=$K$5,$X1210=$O$5,$X1210=$T$5),IF(ISBLANK(
VLOOKUP($X1198&amp;"-"&amp;TEXT($A1210,"mmm-aaaa"),Informes!$A:$P,COLUMN(Informes!J$1),FALSE)), "",
VLOOKUP($X1198&amp;"-"&amp;TEXT($A1210,"mmm-aaaa"),Informes!$A:$P,COLUMN(Informes!J$1),FALSE)), ""), "")</f>
        <v/>
      </c>
      <c r="N1210" s="248"/>
      <c r="O1210" s="248"/>
      <c r="P1210" s="248"/>
      <c r="Q1210" s="248"/>
      <c r="R1210" s="284" t="str">
        <f t="shared" si="233"/>
        <v/>
      </c>
      <c r="S1210" s="284"/>
      <c r="T1210" s="284"/>
      <c r="U1210" s="284"/>
      <c r="V1210" s="285"/>
      <c r="W1210" s="4" t="str">
        <f>IFERROR(VLOOKUP($X1198&amp;"-"&amp;TEXT($A1210,"mmm-aaaa"),Informes!$A:$P,COLUMN(Informes!K$1),FALSE), "")</f>
        <v/>
      </c>
      <c r="X1210" s="34" t="str">
        <f>IFERROR(VLOOKUP($X1198&amp;"-"&amp;TEXT($A1210,"mmm-aaaa"),Informes!$A:$P,COLUMN(Informes!C$1),FALSE), "")</f>
        <v/>
      </c>
    </row>
    <row r="1211" spans="1:24" ht="16.5" customHeight="1" x14ac:dyDescent="0.2">
      <c r="A1211" s="34">
        <f t="shared" si="237"/>
        <v>45352</v>
      </c>
      <c r="B1211" s="243" t="str">
        <f t="shared" si="234"/>
        <v>Marzo</v>
      </c>
      <c r="C1211" s="244"/>
      <c r="D1211" s="244" t="str">
        <f t="shared" si="235"/>
        <v>Enero</v>
      </c>
      <c r="E1211" s="244"/>
      <c r="F1211" s="281" t="str">
        <f>IFERROR(IF(VLOOKUP($X1198&amp;"-"&amp;TEXT($A1211,"mmm-aaaa"),Informes!$A:$P,COLUMN(Informes!H$1),FALSE),"þ","¨"),"¨")</f>
        <v>¨</v>
      </c>
      <c r="G1211" s="281"/>
      <c r="H1211" s="281"/>
      <c r="I1211" s="248" t="str">
        <f>IFERROR(IF(ISBLANK(
VLOOKUP($X1198&amp;"-"&amp;TEXT($A1211,"mmm-aaaa"),Informes!$A:$P,COLUMN(Informes!I$1),FALSE)), "",
VLOOKUP($X1198&amp;"-"&amp;TEXT($A1211,"mmm-aaaa"),Informes!$A:$P,COLUMN(Informes!I$1),FALSE)), "")</f>
        <v/>
      </c>
      <c r="J1211" s="248"/>
      <c r="K1211" s="248"/>
      <c r="L1211" s="173" t="str">
        <f t="shared" si="236"/>
        <v>¨</v>
      </c>
      <c r="M1211" s="248" t="str">
        <f>IFERROR(IF(OR($X1211=$L$7,$X1211=$K$5,$X1211=$O$5,$X1211=$T$5),IF(ISBLANK(
VLOOKUP($X1198&amp;"-"&amp;TEXT($A1211,"mmm-aaaa"),Informes!$A:$P,COLUMN(Informes!J$1),FALSE)), "",
VLOOKUP($X1198&amp;"-"&amp;TEXT($A1211,"mmm-aaaa"),Informes!$A:$P,COLUMN(Informes!J$1),FALSE)), ""), "")</f>
        <v/>
      </c>
      <c r="N1211" s="248"/>
      <c r="O1211" s="248"/>
      <c r="P1211" s="248"/>
      <c r="Q1211" s="248"/>
      <c r="R1211" s="284" t="str">
        <f t="shared" si="233"/>
        <v/>
      </c>
      <c r="S1211" s="284"/>
      <c r="T1211" s="284"/>
      <c r="U1211" s="284"/>
      <c r="V1211" s="285"/>
      <c r="W1211" s="4" t="str">
        <f>IFERROR(VLOOKUP($X1198&amp;"-"&amp;TEXT($A1211,"mmm-aaaa"),Informes!$A:$P,COLUMN(Informes!K$1),FALSE), "")</f>
        <v/>
      </c>
      <c r="X1211" s="34" t="str">
        <f>IFERROR(VLOOKUP($X1198&amp;"-"&amp;TEXT($A1211,"mmm-aaaa"),Informes!$A:$P,COLUMN(Informes!C$1),FALSE), "")</f>
        <v/>
      </c>
    </row>
    <row r="1212" spans="1:24" ht="16.5" customHeight="1" x14ac:dyDescent="0.2">
      <c r="A1212" s="34">
        <f t="shared" si="237"/>
        <v>45383</v>
      </c>
      <c r="B1212" s="243" t="str">
        <f t="shared" si="234"/>
        <v>Abril</v>
      </c>
      <c r="C1212" s="244"/>
      <c r="D1212" s="244" t="str">
        <f t="shared" si="235"/>
        <v>Enero</v>
      </c>
      <c r="E1212" s="244"/>
      <c r="F1212" s="281" t="str">
        <f>IFERROR(IF(VLOOKUP($X1198&amp;"-"&amp;TEXT($A1212,"mmm-aaaa"),Informes!$A:$P,COLUMN(Informes!H$1),FALSE),"þ","¨"),"¨")</f>
        <v>¨</v>
      </c>
      <c r="G1212" s="281"/>
      <c r="H1212" s="281"/>
      <c r="I1212" s="248" t="str">
        <f>IFERROR(IF(ISBLANK(
VLOOKUP($X1198&amp;"-"&amp;TEXT($A1212,"mmm-aaaa"),Informes!$A:$P,COLUMN(Informes!I$1),FALSE)), "",
VLOOKUP($X1198&amp;"-"&amp;TEXT($A1212,"mmm-aaaa"),Informes!$A:$P,COLUMN(Informes!I$1),FALSE)), "")</f>
        <v/>
      </c>
      <c r="J1212" s="248"/>
      <c r="K1212" s="248"/>
      <c r="L1212" s="173" t="str">
        <f t="shared" si="236"/>
        <v>¨</v>
      </c>
      <c r="M1212" s="248" t="str">
        <f>IFERROR(IF(OR($X1212=$L$7,$X1212=$K$5,$X1212=$O$5,$X1212=$T$5),IF(ISBLANK(
VLOOKUP($X1198&amp;"-"&amp;TEXT($A1212,"mmm-aaaa"),Informes!$A:$P,COLUMN(Informes!J$1),FALSE)), "",
VLOOKUP($X1198&amp;"-"&amp;TEXT($A1212,"mmm-aaaa"),Informes!$A:$P,COLUMN(Informes!J$1),FALSE)), ""), "")</f>
        <v/>
      </c>
      <c r="N1212" s="248"/>
      <c r="O1212" s="248"/>
      <c r="P1212" s="248"/>
      <c r="Q1212" s="248"/>
      <c r="R1212" s="284" t="str">
        <f t="shared" si="233"/>
        <v/>
      </c>
      <c r="S1212" s="284"/>
      <c r="T1212" s="284"/>
      <c r="U1212" s="284"/>
      <c r="V1212" s="285"/>
      <c r="W1212" s="4" t="str">
        <f>IFERROR(VLOOKUP($X1198&amp;"-"&amp;TEXT($A1212,"mmm-aaaa"),Informes!$A:$P,COLUMN(Informes!K$1),FALSE), "")</f>
        <v/>
      </c>
      <c r="X1212" s="34" t="str">
        <f>IFERROR(VLOOKUP($X1198&amp;"-"&amp;TEXT($A1212,"mmm-aaaa"),Informes!$A:$P,COLUMN(Informes!C$1),FALSE), "")</f>
        <v/>
      </c>
    </row>
    <row r="1213" spans="1:24" ht="16.5" customHeight="1" x14ac:dyDescent="0.2">
      <c r="A1213" s="34">
        <f t="shared" si="237"/>
        <v>45413</v>
      </c>
      <c r="B1213" s="243" t="str">
        <f t="shared" si="234"/>
        <v>Mayo</v>
      </c>
      <c r="C1213" s="244"/>
      <c r="D1213" s="244" t="str">
        <f t="shared" si="235"/>
        <v>Enero</v>
      </c>
      <c r="E1213" s="244"/>
      <c r="F1213" s="281" t="str">
        <f>IFERROR(IF(VLOOKUP($X1198&amp;"-"&amp;TEXT($A1213,"mmm-aaaa"),Informes!$A:$P,COLUMN(Informes!H$1),FALSE),"þ","¨"),"¨")</f>
        <v>¨</v>
      </c>
      <c r="G1213" s="281"/>
      <c r="H1213" s="281"/>
      <c r="I1213" s="248" t="str">
        <f>IFERROR(IF(ISBLANK(
VLOOKUP($X1198&amp;"-"&amp;TEXT($A1213,"mmm-aaaa"),Informes!$A:$P,COLUMN(Informes!I$1),FALSE)), "",
VLOOKUP($X1198&amp;"-"&amp;TEXT($A1213,"mmm-aaaa"),Informes!$A:$P,COLUMN(Informes!I$1),FALSE)), "")</f>
        <v/>
      </c>
      <c r="J1213" s="248"/>
      <c r="K1213" s="248"/>
      <c r="L1213" s="173" t="str">
        <f t="shared" si="236"/>
        <v>¨</v>
      </c>
      <c r="M1213" s="248" t="str">
        <f>IFERROR(IF(OR($X1213=$L$7,$X1213=$K$5,$X1213=$O$5,$X1213=$T$5),IF(ISBLANK(
VLOOKUP($X1198&amp;"-"&amp;TEXT($A1213,"mmm-aaaa"),Informes!$A:$P,COLUMN(Informes!J$1),FALSE)), "",
VLOOKUP($X1198&amp;"-"&amp;TEXT($A1213,"mmm-aaaa"),Informes!$A:$P,COLUMN(Informes!J$1),FALSE)), ""), "")</f>
        <v/>
      </c>
      <c r="N1213" s="248"/>
      <c r="O1213" s="248"/>
      <c r="P1213" s="248"/>
      <c r="Q1213" s="248"/>
      <c r="R1213" s="284" t="str">
        <f t="shared" si="233"/>
        <v/>
      </c>
      <c r="S1213" s="284"/>
      <c r="T1213" s="284"/>
      <c r="U1213" s="284"/>
      <c r="V1213" s="285"/>
      <c r="W1213" s="4" t="str">
        <f>IFERROR(VLOOKUP($X1198&amp;"-"&amp;TEXT($A1213,"mmm-aaaa"),Informes!$A:$P,COLUMN(Informes!K$1),FALSE), "")</f>
        <v/>
      </c>
      <c r="X1213" s="34" t="str">
        <f>IFERROR(VLOOKUP($X1198&amp;"-"&amp;TEXT($A1213,"mmm-aaaa"),Informes!$A:$P,COLUMN(Informes!C$1),FALSE), "")</f>
        <v/>
      </c>
    </row>
    <row r="1214" spans="1:24" ht="16.5" customHeight="1" x14ac:dyDescent="0.2">
      <c r="A1214" s="34">
        <f t="shared" si="237"/>
        <v>45444</v>
      </c>
      <c r="B1214" s="243" t="str">
        <f t="shared" si="234"/>
        <v>Junio</v>
      </c>
      <c r="C1214" s="244"/>
      <c r="D1214" s="244" t="str">
        <f t="shared" si="235"/>
        <v>Enero</v>
      </c>
      <c r="E1214" s="244"/>
      <c r="F1214" s="281" t="str">
        <f>IFERROR(IF(VLOOKUP($X1198&amp;"-"&amp;TEXT($A1214,"mmm-aaaa"),Informes!$A:$P,COLUMN(Informes!H$1),FALSE),"þ","¨"),"¨")</f>
        <v>¨</v>
      </c>
      <c r="G1214" s="281"/>
      <c r="H1214" s="281"/>
      <c r="I1214" s="248" t="str">
        <f>IFERROR(IF(ISBLANK(
VLOOKUP($X1198&amp;"-"&amp;TEXT($A1214,"mmm-aaaa"),Informes!$A:$P,COLUMN(Informes!I$1),FALSE)), "",
VLOOKUP($X1198&amp;"-"&amp;TEXT($A1214,"mmm-aaaa"),Informes!$A:$P,COLUMN(Informes!I$1),FALSE)), "")</f>
        <v/>
      </c>
      <c r="J1214" s="248"/>
      <c r="K1214" s="248"/>
      <c r="L1214" s="173" t="str">
        <f t="shared" si="236"/>
        <v>¨</v>
      </c>
      <c r="M1214" s="248" t="str">
        <f>IFERROR(IF(OR($X1214=$L$7,$X1214=$K$5,$X1214=$O$5,$X1214=$T$5),IF(ISBLANK(
VLOOKUP($X1198&amp;"-"&amp;TEXT($A1214,"mmm-aaaa"),Informes!$A:$P,COLUMN(Informes!J$1),FALSE)), "",
VLOOKUP($X1198&amp;"-"&amp;TEXT($A1214,"mmm-aaaa"),Informes!$A:$P,COLUMN(Informes!J$1),FALSE)), ""), "")</f>
        <v/>
      </c>
      <c r="N1214" s="248"/>
      <c r="O1214" s="248"/>
      <c r="P1214" s="248"/>
      <c r="Q1214" s="248"/>
      <c r="R1214" s="284" t="str">
        <f t="shared" si="233"/>
        <v/>
      </c>
      <c r="S1214" s="284"/>
      <c r="T1214" s="284"/>
      <c r="U1214" s="284"/>
      <c r="V1214" s="285"/>
      <c r="W1214" s="4" t="str">
        <f>IFERROR(VLOOKUP($X1198&amp;"-"&amp;TEXT($A1214,"mmm-aaaa"),Informes!$A:$P,COLUMN(Informes!K$1),FALSE), "")</f>
        <v/>
      </c>
      <c r="X1214" s="34" t="str">
        <f>IFERROR(VLOOKUP($X1198&amp;"-"&amp;TEXT($A1214,"mmm-aaaa"),Informes!$A:$P,COLUMN(Informes!C$1),FALSE), "")</f>
        <v/>
      </c>
    </row>
    <row r="1215" spans="1:24" ht="16.5" customHeight="1" x14ac:dyDescent="0.2">
      <c r="A1215" s="34">
        <f t="shared" si="237"/>
        <v>45474</v>
      </c>
      <c r="B1215" s="243" t="str">
        <f t="shared" si="234"/>
        <v>Julio</v>
      </c>
      <c r="C1215" s="244"/>
      <c r="D1215" s="244" t="str">
        <f t="shared" si="235"/>
        <v>Enero</v>
      </c>
      <c r="E1215" s="244"/>
      <c r="F1215" s="281" t="str">
        <f>IFERROR(IF(VLOOKUP($X1198&amp;"-"&amp;TEXT($A1215,"mmm-aaaa"),Informes!$A:$P,COLUMN(Informes!H$1),FALSE),"þ","¨"),"¨")</f>
        <v>¨</v>
      </c>
      <c r="G1215" s="281"/>
      <c r="H1215" s="281"/>
      <c r="I1215" s="248" t="str">
        <f>IFERROR(IF(ISBLANK(
VLOOKUP($X1198&amp;"-"&amp;TEXT($A1215,"mmm-aaaa"),Informes!$A:$P,COLUMN(Informes!I$1),FALSE)), "",
VLOOKUP($X1198&amp;"-"&amp;TEXT($A1215,"mmm-aaaa"),Informes!$A:$P,COLUMN(Informes!I$1),FALSE)), "")</f>
        <v/>
      </c>
      <c r="J1215" s="248"/>
      <c r="K1215" s="248"/>
      <c r="L1215" s="173" t="str">
        <f t="shared" si="236"/>
        <v>¨</v>
      </c>
      <c r="M1215" s="248" t="str">
        <f>IFERROR(IF(OR($X1215=$L$7,$X1215=$K$5,$X1215=$O$5,$X1215=$T$5),IF(ISBLANK(
VLOOKUP($X1198&amp;"-"&amp;TEXT($A1215,"mmm-aaaa"),Informes!$A:$P,COLUMN(Informes!J$1),FALSE)), "",
VLOOKUP($X1198&amp;"-"&amp;TEXT($A1215,"mmm-aaaa"),Informes!$A:$P,COLUMN(Informes!J$1),FALSE)), ""), "")</f>
        <v/>
      </c>
      <c r="N1215" s="248"/>
      <c r="O1215" s="248"/>
      <c r="P1215" s="248"/>
      <c r="Q1215" s="248"/>
      <c r="R1215" s="284" t="str">
        <f t="shared" si="233"/>
        <v/>
      </c>
      <c r="S1215" s="284"/>
      <c r="T1215" s="284"/>
      <c r="U1215" s="284"/>
      <c r="V1215" s="285"/>
      <c r="W1215" s="4" t="str">
        <f>IFERROR(VLOOKUP($X1198&amp;"-"&amp;TEXT($A1215,"mmm-aaaa"),Informes!$A:$P,COLUMN(Informes!K$1),FALSE), "")</f>
        <v/>
      </c>
      <c r="X1215" s="34" t="str">
        <f>IFERROR(VLOOKUP($X1198&amp;"-"&amp;TEXT($A1215,"mmm-aaaa"),Informes!$A:$P,COLUMN(Informes!C$1),FALSE), "")</f>
        <v/>
      </c>
    </row>
    <row r="1216" spans="1:24" ht="16.5" customHeight="1" thickBot="1" x14ac:dyDescent="0.25">
      <c r="A1216" s="34">
        <f t="shared" si="237"/>
        <v>45505</v>
      </c>
      <c r="B1216" s="264" t="str">
        <f t="shared" si="234"/>
        <v>Agosto</v>
      </c>
      <c r="C1216" s="265"/>
      <c r="D1216" s="265" t="str">
        <f t="shared" si="235"/>
        <v>Enero</v>
      </c>
      <c r="E1216" s="265"/>
      <c r="F1216" s="280" t="str">
        <f>IFERROR(IF(VLOOKUP($X1198&amp;"-"&amp;TEXT($A1216,"mmm-aaaa"),Informes!$A:$P,COLUMN(Informes!H$1),FALSE),"þ","¨"),"¨")</f>
        <v>¨</v>
      </c>
      <c r="G1216" s="280"/>
      <c r="H1216" s="280"/>
      <c r="I1216" s="269" t="str">
        <f>IFERROR(IF(ISBLANK(
VLOOKUP($X1198&amp;"-"&amp;TEXT($A1216,"mmm-aaaa"),Informes!$A:$P,COLUMN(Informes!I$1),FALSE)), "",
VLOOKUP($X1198&amp;"-"&amp;TEXT($A1216,"mmm-aaaa"),Informes!$A:$P,COLUMN(Informes!I$1),FALSE)), "")</f>
        <v/>
      </c>
      <c r="J1216" s="269"/>
      <c r="K1216" s="269"/>
      <c r="L1216" s="172" t="str">
        <f t="shared" si="236"/>
        <v>¨</v>
      </c>
      <c r="M1216" s="269" t="str">
        <f>IFERROR(IF(OR($X1216=$L$7,$X1216=$K$5,$X1216=$O$5,$X1216=$T$5),IF(ISBLANK(
VLOOKUP($X1198&amp;"-"&amp;TEXT($A1216,"mmm-aaaa"),Informes!$A:$P,COLUMN(Informes!J$1),FALSE)), "",
VLOOKUP($X1198&amp;"-"&amp;TEXT($A1216,"mmm-aaaa"),Informes!$A:$P,COLUMN(Informes!J$1),FALSE)), ""), "")</f>
        <v/>
      </c>
      <c r="N1216" s="269"/>
      <c r="O1216" s="269"/>
      <c r="P1216" s="269"/>
      <c r="Q1216" s="269"/>
      <c r="R1216" s="282" t="str">
        <f t="shared" si="233"/>
        <v/>
      </c>
      <c r="S1216" s="282"/>
      <c r="T1216" s="282"/>
      <c r="U1216" s="282"/>
      <c r="V1216" s="283"/>
      <c r="W1216" s="4" t="str">
        <f>IFERROR(VLOOKUP($X1198&amp;"-"&amp;TEXT($A1216,"mmm-aaaa"),Informes!$A:$P,COLUMN(Informes!K$1),FALSE), "")</f>
        <v/>
      </c>
      <c r="X1216" s="34" t="str">
        <f>IFERROR(VLOOKUP($X1198&amp;"-"&amp;TEXT($A1216,"mmm-aaaa"),Informes!$A:$P,COLUMN(Informes!C$1),FALSE), "")</f>
        <v/>
      </c>
    </row>
    <row r="1217" spans="1:24" ht="16.5" customHeight="1" thickBot="1" x14ac:dyDescent="0.3">
      <c r="D1217" s="124"/>
      <c r="E1217" s="124"/>
      <c r="F1217" s="129"/>
      <c r="G1217" s="124" t="str">
        <f>IF(SUM(F1205:F1216)=0,"",SUM(F1205:F1216))</f>
        <v/>
      </c>
      <c r="H1217" s="124"/>
      <c r="I1217" s="124"/>
      <c r="J1217" s="130"/>
      <c r="K1217" s="124"/>
      <c r="L1217" s="131" t="s">
        <v>107</v>
      </c>
      <c r="M1217" s="272" t="str">
        <f>IF(SUM(M1205:M1216)=0,"",SUM(M1205:M1216))</f>
        <v/>
      </c>
      <c r="N1217" s="273"/>
      <c r="O1217" s="273"/>
      <c r="P1217" s="273"/>
      <c r="Q1217" s="274"/>
      <c r="R1217" s="275"/>
      <c r="S1217" s="276"/>
      <c r="T1217" s="276"/>
      <c r="U1217" s="276"/>
      <c r="V1217" s="277"/>
      <c r="W1217" s="4"/>
      <c r="X1217" s="4"/>
    </row>
    <row r="1218" spans="1:24" ht="16.5" customHeight="1" x14ac:dyDescent="0.2">
      <c r="W1218" s="4"/>
      <c r="X1218" s="4"/>
    </row>
    <row r="1219" spans="1:24" ht="279.75" customHeight="1" x14ac:dyDescent="0.15">
      <c r="B1219" s="11"/>
      <c r="C1219" s="132" t="s">
        <v>136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</row>
    <row r="1220" spans="1:24" ht="24" customHeight="1" x14ac:dyDescent="0.2">
      <c r="A1220" s="35"/>
      <c r="B1220" s="256" t="s">
        <v>127</v>
      </c>
      <c r="C1220" s="256"/>
      <c r="D1220" s="256"/>
      <c r="E1220" s="256"/>
      <c r="F1220" s="256"/>
      <c r="G1220" s="256"/>
      <c r="H1220" s="256"/>
      <c r="I1220" s="256"/>
      <c r="J1220" s="256"/>
      <c r="K1220" s="256"/>
      <c r="L1220" s="256"/>
      <c r="M1220" s="256"/>
      <c r="N1220" s="256"/>
      <c r="O1220" s="256"/>
      <c r="P1220" s="256"/>
      <c r="Q1220" s="256"/>
      <c r="R1220" s="256"/>
      <c r="S1220" s="256"/>
      <c r="T1220" s="256"/>
      <c r="U1220" s="256"/>
      <c r="V1220" s="256"/>
      <c r="X1220" s="2"/>
    </row>
    <row r="1221" spans="1:24" ht="15" customHeight="1" x14ac:dyDescent="0.2">
      <c r="A1221" s="35"/>
      <c r="B1221" s="120" t="s">
        <v>128</v>
      </c>
      <c r="D1221" s="123" t="e">
        <f>D1198</f>
        <v>#REF!</v>
      </c>
      <c r="F1221" s="123"/>
      <c r="G1221" s="123"/>
      <c r="H1221" s="123"/>
      <c r="I1221" s="123"/>
      <c r="J1221" s="123"/>
      <c r="K1221" s="123"/>
      <c r="L1221" s="123"/>
      <c r="M1221" s="123"/>
      <c r="N1221" s="123"/>
      <c r="O1221" s="123"/>
      <c r="P1221" s="123"/>
      <c r="Q1221" s="123"/>
      <c r="R1221" s="123"/>
      <c r="S1221" s="123"/>
      <c r="T1221" s="123"/>
      <c r="U1221" s="123"/>
      <c r="V1221" s="123"/>
      <c r="W1221" s="15"/>
      <c r="X1221" s="154" t="e">
        <f>X1198</f>
        <v>#REF!</v>
      </c>
    </row>
    <row r="1222" spans="1:24" ht="17.25" x14ac:dyDescent="0.2">
      <c r="B1222" s="120" t="s">
        <v>129</v>
      </c>
      <c r="D1222" s="121"/>
      <c r="E1222" s="121"/>
      <c r="F1222" s="7"/>
      <c r="G1222" s="7"/>
      <c r="H1222" s="257" t="e">
        <f>H1199</f>
        <v>#REF!</v>
      </c>
      <c r="I1222" s="257"/>
      <c r="J1222" s="257"/>
      <c r="K1222" s="257"/>
      <c r="L1222" s="257"/>
      <c r="M1222" s="257"/>
      <c r="N1222" s="257"/>
      <c r="O1222" s="257"/>
      <c r="P1222" s="127" t="e">
        <f>P1199</f>
        <v>#REF!</v>
      </c>
      <c r="Q1222" s="120" t="s">
        <v>75</v>
      </c>
      <c r="S1222" s="12"/>
      <c r="T1222" s="13"/>
      <c r="U1222" s="127" t="e">
        <f>U1199</f>
        <v>#REF!</v>
      </c>
      <c r="V1222" s="120" t="s">
        <v>79</v>
      </c>
      <c r="W1222" s="12"/>
      <c r="X1222" s="6"/>
    </row>
    <row r="1223" spans="1:24" ht="17.25" x14ac:dyDescent="0.2">
      <c r="B1223" s="120" t="s">
        <v>130</v>
      </c>
      <c r="D1223" s="122"/>
      <c r="E1223" s="122"/>
      <c r="F1223" s="7"/>
      <c r="G1223" s="258" t="e">
        <f>G1200</f>
        <v>#REF!</v>
      </c>
      <c r="H1223" s="258"/>
      <c r="I1223" s="258"/>
      <c r="J1223" s="258"/>
      <c r="K1223" s="258"/>
      <c r="L1223" s="258"/>
      <c r="M1223" s="258"/>
      <c r="N1223" s="258"/>
      <c r="O1223" s="258"/>
      <c r="P1223" s="128" t="s">
        <v>137</v>
      </c>
      <c r="Q1223" s="120" t="s">
        <v>131</v>
      </c>
      <c r="S1223" s="12"/>
      <c r="T1223" s="12"/>
      <c r="U1223" s="128" t="s">
        <v>138</v>
      </c>
      <c r="V1223" s="120" t="s">
        <v>61</v>
      </c>
      <c r="W1223" s="12"/>
      <c r="X1223" s="6"/>
    </row>
    <row r="1224" spans="1:24" ht="28.5" customHeight="1" x14ac:dyDescent="0.2">
      <c r="B1224" s="127" t="e">
        <f>B1201</f>
        <v>#REF!</v>
      </c>
      <c r="C1224" s="125" t="s">
        <v>76</v>
      </c>
      <c r="D1224" s="127" t="e">
        <f>D1201</f>
        <v>#REF!</v>
      </c>
      <c r="E1224" s="125" t="s">
        <v>81</v>
      </c>
      <c r="F1224" s="7"/>
      <c r="G1224" s="7"/>
      <c r="H1224" s="5"/>
      <c r="I1224" s="10"/>
      <c r="J1224" s="127" t="e">
        <f>J1201</f>
        <v>#REF!</v>
      </c>
      <c r="K1224" s="125" t="s">
        <v>77</v>
      </c>
      <c r="L1224" s="5"/>
      <c r="M1224" s="5"/>
      <c r="N1224" s="127" t="e">
        <f>N1201</f>
        <v>#REF!</v>
      </c>
      <c r="O1224" s="125" t="s">
        <v>132</v>
      </c>
      <c r="P1224" s="126"/>
      <c r="Q1224" s="126"/>
      <c r="R1224" s="9"/>
      <c r="S1224" s="127" t="e">
        <f>S1201</f>
        <v>#REF!</v>
      </c>
      <c r="T1224" s="259" t="s">
        <v>133</v>
      </c>
      <c r="U1224" s="259"/>
      <c r="V1224" s="259"/>
      <c r="W1224" s="13"/>
      <c r="X1224" s="6"/>
    </row>
    <row r="1225" spans="1:24" ht="4.5" customHeight="1" thickBot="1" x14ac:dyDescent="0.25">
      <c r="B1225" s="8"/>
      <c r="C1225" s="7"/>
      <c r="D1225" s="8"/>
      <c r="E1225" s="7"/>
      <c r="F1225" s="7"/>
      <c r="G1225" s="7"/>
      <c r="H1225" s="5"/>
      <c r="I1225" s="10"/>
      <c r="J1225" s="8"/>
      <c r="K1225" s="5"/>
      <c r="L1225" s="5"/>
      <c r="M1225" s="5"/>
      <c r="N1225" s="7"/>
      <c r="O1225" s="5"/>
      <c r="P1225" s="8"/>
      <c r="Q1225" s="8"/>
      <c r="R1225" s="9"/>
      <c r="S1225" s="9"/>
      <c r="T1225" s="7"/>
      <c r="U1225" s="8"/>
      <c r="V1225" s="9"/>
      <c r="W1225" s="9"/>
      <c r="X1225" s="6"/>
    </row>
    <row r="1226" spans="1:24" ht="27" customHeight="1" x14ac:dyDescent="0.25">
      <c r="B1226" s="260" t="s">
        <v>17</v>
      </c>
      <c r="C1226" s="261"/>
      <c r="D1226" s="261"/>
      <c r="E1226" s="261"/>
      <c r="F1226" s="262" t="s">
        <v>134</v>
      </c>
      <c r="G1226" s="262"/>
      <c r="H1226" s="262"/>
      <c r="I1226" s="262" t="s">
        <v>12</v>
      </c>
      <c r="J1226" s="262"/>
      <c r="K1226" s="262"/>
      <c r="L1226" s="262" t="s">
        <v>105</v>
      </c>
      <c r="M1226" s="236" t="s">
        <v>135</v>
      </c>
      <c r="N1226" s="236"/>
      <c r="O1226" s="236"/>
      <c r="P1226" s="236"/>
      <c r="Q1226" s="236"/>
      <c r="R1226" s="236" t="s">
        <v>101</v>
      </c>
      <c r="S1226" s="236"/>
      <c r="T1226" s="236"/>
      <c r="U1226" s="236"/>
      <c r="V1226" s="237"/>
      <c r="W1226" s="14"/>
      <c r="X1226" s="3"/>
    </row>
    <row r="1227" spans="1:24" ht="27.75" customHeight="1" x14ac:dyDescent="0.2">
      <c r="B1227" s="240">
        <f>EDATE(B1204,12)</f>
        <v>45658</v>
      </c>
      <c r="C1227" s="241"/>
      <c r="D1227" s="241"/>
      <c r="E1227" s="242"/>
      <c r="F1227" s="263"/>
      <c r="G1227" s="263"/>
      <c r="H1227" s="263"/>
      <c r="I1227" s="263"/>
      <c r="J1227" s="263"/>
      <c r="K1227" s="263"/>
      <c r="L1227" s="263"/>
      <c r="M1227" s="238"/>
      <c r="N1227" s="238"/>
      <c r="O1227" s="238"/>
      <c r="P1227" s="238"/>
      <c r="Q1227" s="238"/>
      <c r="R1227" s="238"/>
      <c r="S1227" s="238"/>
      <c r="T1227" s="238"/>
      <c r="U1227" s="238"/>
      <c r="V1227" s="239"/>
      <c r="W1227" s="14"/>
      <c r="X1227" s="3"/>
    </row>
    <row r="1228" spans="1:24" ht="16.5" customHeight="1" x14ac:dyDescent="0.2">
      <c r="A1228" s="34">
        <f>EDATE(B1227,-4)</f>
        <v>45536</v>
      </c>
      <c r="B1228" s="243" t="str">
        <f>PROPER(TEXT(A1228, "mmmm"))</f>
        <v>Septiembre</v>
      </c>
      <c r="C1228" s="244"/>
      <c r="D1228" s="244"/>
      <c r="E1228" s="244"/>
      <c r="F1228" s="281" t="str">
        <f>IFERROR(IF(VLOOKUP($X1198&amp;"-"&amp;TEXT($A1228,"mmm-aaaa"),Informes!$A:$P,COLUMN(Informes!H$1),FALSE),"þ","¨"),"¨")</f>
        <v>¨</v>
      </c>
      <c r="G1228" s="281"/>
      <c r="H1228" s="281"/>
      <c r="I1228" s="248" t="str">
        <f>IFERROR(IF(ISBLANK(
VLOOKUP($X1221&amp;"-"&amp;TEXT($A1228,"mmm-aaaa"),Informes!$A:$P,COLUMN(Informes!I$1),FALSE)), "",
VLOOKUP($X1221&amp;"-"&amp;TEXT($A1228,"mmm-aaaa"),Informes!$A:$P,COLUMN(Informes!I$1),FALSE)), "")</f>
        <v/>
      </c>
      <c r="J1228" s="248"/>
      <c r="K1228" s="248"/>
      <c r="L1228" s="173" t="str">
        <f>IFERROR(IF($X1228=$L$7,"þ","¨"),"¨")</f>
        <v>¨</v>
      </c>
      <c r="M1228" s="248" t="str">
        <f>IFERROR(IF(OR($X1228=$L$7,$X1228=$K$5,$X1228=$O$5,$X1228=$T$5),IF(ISBLANK(
VLOOKUP($X1198&amp;"-"&amp;TEXT($A1228,"mmm-aaaa"),Informes!$A:$P,COLUMN(Informes!J$1),FALSE)), "",
VLOOKUP($X1198&amp;"-"&amp;TEXT($A1228,"mmm-aaaa"),Informes!$A:$P,COLUMN(Informes!J$1),FALSE)), ""), "")</f>
        <v/>
      </c>
      <c r="N1228" s="248"/>
      <c r="O1228" s="248"/>
      <c r="P1228" s="248"/>
      <c r="Q1228" s="248"/>
      <c r="R1228" s="284" t="str">
        <f t="shared" ref="R1228:R1239" si="238">IF(W1228=0, "", W1228)</f>
        <v/>
      </c>
      <c r="S1228" s="284"/>
      <c r="T1228" s="284"/>
      <c r="U1228" s="284"/>
      <c r="V1228" s="285"/>
      <c r="W1228" s="4" t="str">
        <f>IFERROR(VLOOKUP($X1221&amp;"-"&amp;TEXT($A1228,"mmm-aaaa"),Informes!$A:$P,COLUMN(Informes!K$1),FALSE), "")</f>
        <v/>
      </c>
      <c r="X1228" s="34" t="str">
        <f>IFERROR(VLOOKUP($X1198&amp;"-"&amp;TEXT($A1228,"mmm-aaaa"),Informes!$A:$P,COLUMN(Informes!C$1),FALSE), "")</f>
        <v/>
      </c>
    </row>
    <row r="1229" spans="1:24" ht="16.5" customHeight="1" x14ac:dyDescent="0.2">
      <c r="A1229" s="34">
        <f>EDATE(A1228,1)</f>
        <v>45566</v>
      </c>
      <c r="B1229" s="243" t="str">
        <f t="shared" ref="B1229:B1239" si="239">PROPER(TEXT(A1229, "mmmm"))</f>
        <v>Octubre</v>
      </c>
      <c r="C1229" s="244"/>
      <c r="D1229" s="244"/>
      <c r="E1229" s="244"/>
      <c r="F1229" s="281" t="str">
        <f>IFERROR(IF(VLOOKUP($X1198&amp;"-"&amp;TEXT($A1229,"mmm-aaaa"),Informes!$A:$P,COLUMN(Informes!H$1),FALSE),"þ","¨"),"¨")</f>
        <v>¨</v>
      </c>
      <c r="G1229" s="281"/>
      <c r="H1229" s="281"/>
      <c r="I1229" s="248" t="str">
        <f>IFERROR(IF(ISBLANK(
VLOOKUP($X1221&amp;"-"&amp;TEXT($A1229,"mmm-aaaa"),Informes!$A:$P,COLUMN(Informes!I$1),FALSE)), "",
VLOOKUP($X1221&amp;"-"&amp;TEXT($A1229,"mmm-aaaa"),Informes!$A:$P,COLUMN(Informes!I$1),FALSE)), "")</f>
        <v/>
      </c>
      <c r="J1229" s="248"/>
      <c r="K1229" s="248"/>
      <c r="L1229" s="173" t="str">
        <f t="shared" ref="L1229:L1239" si="240">IFERROR(IF($X1229=$L$7,"þ","¨"),"¨")</f>
        <v>¨</v>
      </c>
      <c r="M1229" s="248" t="str">
        <f>IFERROR(IF(OR($X1229=$L$7,$X1229=$K$5,$X1229=$O$5,$X1229=$T$5),IF(ISBLANK(
VLOOKUP($X1198&amp;"-"&amp;TEXT($A1229,"mmm-aaaa"),Informes!$A:$P,COLUMN(Informes!J$1),FALSE)), "",
VLOOKUP($X1198&amp;"-"&amp;TEXT($A1229,"mmm-aaaa"),Informes!$A:$P,COLUMN(Informes!J$1),FALSE)), ""), "")</f>
        <v/>
      </c>
      <c r="N1229" s="248"/>
      <c r="O1229" s="248"/>
      <c r="P1229" s="248"/>
      <c r="Q1229" s="248"/>
      <c r="R1229" s="284" t="str">
        <f t="shared" si="238"/>
        <v/>
      </c>
      <c r="S1229" s="284"/>
      <c r="T1229" s="284"/>
      <c r="U1229" s="284"/>
      <c r="V1229" s="285"/>
      <c r="W1229" s="4" t="str">
        <f>IFERROR(VLOOKUP($X1221&amp;"-"&amp;TEXT($A1229,"mmm-aaaa"),Informes!$A:$P,COLUMN(Informes!K$1),FALSE), "")</f>
        <v/>
      </c>
      <c r="X1229" s="34" t="str">
        <f>IFERROR(VLOOKUP($X1198&amp;"-"&amp;TEXT($A1229,"mmm-aaaa"),Informes!$A:$P,COLUMN(Informes!C$1),FALSE), "")</f>
        <v/>
      </c>
    </row>
    <row r="1230" spans="1:24" ht="16.5" customHeight="1" x14ac:dyDescent="0.2">
      <c r="A1230" s="34">
        <f t="shared" ref="A1230:A1239" si="241">EDATE(A1229,1)</f>
        <v>45597</v>
      </c>
      <c r="B1230" s="243" t="str">
        <f t="shared" si="239"/>
        <v>Noviembre</v>
      </c>
      <c r="C1230" s="244"/>
      <c r="D1230" s="244"/>
      <c r="E1230" s="244"/>
      <c r="F1230" s="281" t="str">
        <f>IFERROR(IF(VLOOKUP($X1198&amp;"-"&amp;TEXT($A1230,"mmm-aaaa"),Informes!$A:$P,COLUMN(Informes!H$1),FALSE),"þ","¨"),"¨")</f>
        <v>¨</v>
      </c>
      <c r="G1230" s="281"/>
      <c r="H1230" s="281"/>
      <c r="I1230" s="248" t="str">
        <f>IFERROR(IF(ISBLANK(
VLOOKUP($X1221&amp;"-"&amp;TEXT($A1230,"mmm-aaaa"),Informes!$A:$P,COLUMN(Informes!I$1),FALSE)), "",
VLOOKUP($X1221&amp;"-"&amp;TEXT($A1230,"mmm-aaaa"),Informes!$A:$P,COLUMN(Informes!I$1),FALSE)), "")</f>
        <v/>
      </c>
      <c r="J1230" s="248"/>
      <c r="K1230" s="248"/>
      <c r="L1230" s="173" t="str">
        <f t="shared" si="240"/>
        <v>¨</v>
      </c>
      <c r="M1230" s="248" t="str">
        <f>IFERROR(IF(OR($X1230=$L$7,$X1230=$K$5,$X1230=$O$5,$X1230=$T$5),IF(ISBLANK(
VLOOKUP($X1198&amp;"-"&amp;TEXT($A1230,"mmm-aaaa"),Informes!$A:$P,COLUMN(Informes!J$1),FALSE)), "",
VLOOKUP($X1198&amp;"-"&amp;TEXT($A1230,"mmm-aaaa"),Informes!$A:$P,COLUMN(Informes!J$1),FALSE)), ""), "")</f>
        <v/>
      </c>
      <c r="N1230" s="248"/>
      <c r="O1230" s="248"/>
      <c r="P1230" s="248"/>
      <c r="Q1230" s="248"/>
      <c r="R1230" s="284" t="str">
        <f t="shared" si="238"/>
        <v/>
      </c>
      <c r="S1230" s="284"/>
      <c r="T1230" s="284"/>
      <c r="U1230" s="284"/>
      <c r="V1230" s="285"/>
      <c r="W1230" s="4" t="str">
        <f>IFERROR(VLOOKUP($X1221&amp;"-"&amp;TEXT($A1230,"mmm-aaaa"),Informes!$A:$P,COLUMN(Informes!K$1),FALSE), "")</f>
        <v/>
      </c>
      <c r="X1230" s="34" t="str">
        <f>IFERROR(VLOOKUP($X1198&amp;"-"&amp;TEXT($A1230,"mmm-aaaa"),Informes!$A:$P,COLUMN(Informes!C$1),FALSE), "")</f>
        <v/>
      </c>
    </row>
    <row r="1231" spans="1:24" ht="16.5" customHeight="1" x14ac:dyDescent="0.2">
      <c r="A1231" s="34">
        <f t="shared" si="241"/>
        <v>45627</v>
      </c>
      <c r="B1231" s="243" t="str">
        <f t="shared" si="239"/>
        <v>Diciembre</v>
      </c>
      <c r="C1231" s="244"/>
      <c r="D1231" s="244"/>
      <c r="E1231" s="244"/>
      <c r="F1231" s="281" t="str">
        <f>IFERROR(IF(VLOOKUP($X1198&amp;"-"&amp;TEXT($A1231,"mmm-aaaa"),Informes!$A:$P,COLUMN(Informes!H$1),FALSE),"þ","¨"),"¨")</f>
        <v>¨</v>
      </c>
      <c r="G1231" s="281"/>
      <c r="H1231" s="281"/>
      <c r="I1231" s="248" t="str">
        <f>IFERROR(IF(ISBLANK(
VLOOKUP($X1221&amp;"-"&amp;TEXT($A1231,"mmm-aaaa"),Informes!$A:$P,COLUMN(Informes!I$1),FALSE)), "",
VLOOKUP($X1221&amp;"-"&amp;TEXT($A1231,"mmm-aaaa"),Informes!$A:$P,COLUMN(Informes!I$1),FALSE)), "")</f>
        <v/>
      </c>
      <c r="J1231" s="248"/>
      <c r="K1231" s="248"/>
      <c r="L1231" s="173" t="str">
        <f t="shared" si="240"/>
        <v>¨</v>
      </c>
      <c r="M1231" s="248" t="str">
        <f>IFERROR(IF(OR($X1231=$L$7,$X1231=$K$5,$X1231=$O$5,$X1231=$T$5),IF(ISBLANK(
VLOOKUP($X1198&amp;"-"&amp;TEXT($A1231,"mmm-aaaa"),Informes!$A:$P,COLUMN(Informes!J$1),FALSE)), "",
VLOOKUP($X1198&amp;"-"&amp;TEXT($A1231,"mmm-aaaa"),Informes!$A:$P,COLUMN(Informes!J$1),FALSE)), ""), "")</f>
        <v/>
      </c>
      <c r="N1231" s="248"/>
      <c r="O1231" s="248"/>
      <c r="P1231" s="248"/>
      <c r="Q1231" s="248"/>
      <c r="R1231" s="284" t="str">
        <f t="shared" si="238"/>
        <v/>
      </c>
      <c r="S1231" s="284"/>
      <c r="T1231" s="284"/>
      <c r="U1231" s="284"/>
      <c r="V1231" s="285"/>
      <c r="W1231" s="4" t="str">
        <f>IFERROR(VLOOKUP($X1221&amp;"-"&amp;TEXT($A1231,"mmm-aaaa"),Informes!$A:$P,COLUMN(Informes!K$1),FALSE), "")</f>
        <v/>
      </c>
      <c r="X1231" s="34" t="str">
        <f>IFERROR(VLOOKUP($X1198&amp;"-"&amp;TEXT($A1231,"mmm-aaaa"),Informes!$A:$P,COLUMN(Informes!C$1),FALSE), "")</f>
        <v/>
      </c>
    </row>
    <row r="1232" spans="1:24" ht="16.5" customHeight="1" x14ac:dyDescent="0.2">
      <c r="A1232" s="34">
        <f t="shared" si="241"/>
        <v>45658</v>
      </c>
      <c r="B1232" s="243" t="str">
        <f t="shared" si="239"/>
        <v>Enero</v>
      </c>
      <c r="C1232" s="244"/>
      <c r="D1232" s="244"/>
      <c r="E1232" s="244"/>
      <c r="F1232" s="281" t="str">
        <f>IFERROR(IF(VLOOKUP($X1198&amp;"-"&amp;TEXT($A1232,"mmm-aaaa"),Informes!$A:$P,COLUMN(Informes!H$1),FALSE),"þ","¨"),"¨")</f>
        <v>¨</v>
      </c>
      <c r="G1232" s="281"/>
      <c r="H1232" s="281"/>
      <c r="I1232" s="248" t="str">
        <f>IFERROR(IF(ISBLANK(
VLOOKUP($X1221&amp;"-"&amp;TEXT($A1232,"mmm-aaaa"),Informes!$A:$P,COLUMN(Informes!I$1),FALSE)), "",
VLOOKUP($X1221&amp;"-"&amp;TEXT($A1232,"mmm-aaaa"),Informes!$A:$P,COLUMN(Informes!I$1),FALSE)), "")</f>
        <v/>
      </c>
      <c r="J1232" s="248"/>
      <c r="K1232" s="248"/>
      <c r="L1232" s="173" t="str">
        <f t="shared" si="240"/>
        <v>¨</v>
      </c>
      <c r="M1232" s="248" t="str">
        <f>IFERROR(IF(OR($X1232=$L$7,$X1232=$K$5,$X1232=$O$5,$X1232=$T$5),IF(ISBLANK(
VLOOKUP($X1198&amp;"-"&amp;TEXT($A1232,"mmm-aaaa"),Informes!$A:$P,COLUMN(Informes!J$1),FALSE)), "",
VLOOKUP($X1198&amp;"-"&amp;TEXT($A1232,"mmm-aaaa"),Informes!$A:$P,COLUMN(Informes!J$1),FALSE)), ""), "")</f>
        <v/>
      </c>
      <c r="N1232" s="248"/>
      <c r="O1232" s="248"/>
      <c r="P1232" s="248"/>
      <c r="Q1232" s="248"/>
      <c r="R1232" s="284" t="str">
        <f t="shared" si="238"/>
        <v/>
      </c>
      <c r="S1232" s="284"/>
      <c r="T1232" s="284"/>
      <c r="U1232" s="284"/>
      <c r="V1232" s="285"/>
      <c r="W1232" s="4" t="str">
        <f>IFERROR(VLOOKUP($X1221&amp;"-"&amp;TEXT($A1232,"mmm-aaaa"),Informes!$A:$P,COLUMN(Informes!K$1),FALSE), "")</f>
        <v/>
      </c>
      <c r="X1232" s="34" t="str">
        <f>IFERROR(VLOOKUP($X1198&amp;"-"&amp;TEXT($A1232,"mmm-aaaa"),Informes!$A:$P,COLUMN(Informes!C$1),FALSE), "")</f>
        <v/>
      </c>
    </row>
    <row r="1233" spans="1:24" ht="16.5" customHeight="1" x14ac:dyDescent="0.2">
      <c r="A1233" s="34">
        <f t="shared" si="241"/>
        <v>45689</v>
      </c>
      <c r="B1233" s="243" t="str">
        <f t="shared" si="239"/>
        <v>Febrero</v>
      </c>
      <c r="C1233" s="244"/>
      <c r="D1233" s="244"/>
      <c r="E1233" s="244"/>
      <c r="F1233" s="281" t="str">
        <f>IFERROR(IF(VLOOKUP($X1198&amp;"-"&amp;TEXT($A1233,"mmm-aaaa"),Informes!$A:$P,COLUMN(Informes!H$1),FALSE),"þ","¨"),"¨")</f>
        <v>¨</v>
      </c>
      <c r="G1233" s="281"/>
      <c r="H1233" s="281"/>
      <c r="I1233" s="248" t="str">
        <f>IFERROR(IF(ISBLANK(
VLOOKUP($X1221&amp;"-"&amp;TEXT($A1233,"mmm-aaaa"),Informes!$A:$P,COLUMN(Informes!I$1),FALSE)), "",
VLOOKUP($X1221&amp;"-"&amp;TEXT($A1233,"mmm-aaaa"),Informes!$A:$P,COLUMN(Informes!I$1),FALSE)), "")</f>
        <v/>
      </c>
      <c r="J1233" s="248"/>
      <c r="K1233" s="248"/>
      <c r="L1233" s="173" t="str">
        <f t="shared" si="240"/>
        <v>¨</v>
      </c>
      <c r="M1233" s="248" t="str">
        <f>IFERROR(IF(OR($X1233=$L$7,$X1233=$K$5,$X1233=$O$5,$X1233=$T$5),IF(ISBLANK(
VLOOKUP($X1198&amp;"-"&amp;TEXT($A1233,"mmm-aaaa"),Informes!$A:$P,COLUMN(Informes!J$1),FALSE)), "",
VLOOKUP($X1198&amp;"-"&amp;TEXT($A1233,"mmm-aaaa"),Informes!$A:$P,COLUMN(Informes!J$1),FALSE)), ""), "")</f>
        <v/>
      </c>
      <c r="N1233" s="248"/>
      <c r="O1233" s="248"/>
      <c r="P1233" s="248"/>
      <c r="Q1233" s="248"/>
      <c r="R1233" s="284" t="str">
        <f t="shared" si="238"/>
        <v/>
      </c>
      <c r="S1233" s="284"/>
      <c r="T1233" s="284"/>
      <c r="U1233" s="284"/>
      <c r="V1233" s="285"/>
      <c r="W1233" s="4" t="str">
        <f>IFERROR(VLOOKUP($X1221&amp;"-"&amp;TEXT($A1233,"mmm-aaaa"),Informes!$A:$P,COLUMN(Informes!K$1),FALSE), "")</f>
        <v/>
      </c>
      <c r="X1233" s="34" t="str">
        <f>IFERROR(VLOOKUP($X1198&amp;"-"&amp;TEXT($A1233,"mmm-aaaa"),Informes!$A:$P,COLUMN(Informes!C$1),FALSE), "")</f>
        <v/>
      </c>
    </row>
    <row r="1234" spans="1:24" ht="16.5" customHeight="1" x14ac:dyDescent="0.2">
      <c r="A1234" s="34">
        <f t="shared" si="241"/>
        <v>45717</v>
      </c>
      <c r="B1234" s="243" t="str">
        <f t="shared" si="239"/>
        <v>Marzo</v>
      </c>
      <c r="C1234" s="244"/>
      <c r="D1234" s="244"/>
      <c r="E1234" s="244"/>
      <c r="F1234" s="281" t="str">
        <f>IFERROR(IF(VLOOKUP($X1198&amp;"-"&amp;TEXT($A1234,"mmm-aaaa"),Informes!$A:$P,COLUMN(Informes!H$1),FALSE),"þ","¨"),"¨")</f>
        <v>¨</v>
      </c>
      <c r="G1234" s="281"/>
      <c r="H1234" s="281"/>
      <c r="I1234" s="248" t="str">
        <f>IFERROR(IF(ISBLANK(
VLOOKUP($X1221&amp;"-"&amp;TEXT($A1234,"mmm-aaaa"),Informes!$A:$P,COLUMN(Informes!I$1),FALSE)), "",
VLOOKUP($X1221&amp;"-"&amp;TEXT($A1234,"mmm-aaaa"),Informes!$A:$P,COLUMN(Informes!I$1),FALSE)), "")</f>
        <v/>
      </c>
      <c r="J1234" s="248"/>
      <c r="K1234" s="248"/>
      <c r="L1234" s="173" t="str">
        <f t="shared" si="240"/>
        <v>¨</v>
      </c>
      <c r="M1234" s="248" t="str">
        <f>IFERROR(IF(OR($X1234=$L$7,$X1234=$K$5,$X1234=$O$5,$X1234=$T$5),IF(ISBLANK(
VLOOKUP($X1198&amp;"-"&amp;TEXT($A1234,"mmm-aaaa"),Informes!$A:$P,COLUMN(Informes!J$1),FALSE)), "",
VLOOKUP($X1198&amp;"-"&amp;TEXT($A1234,"mmm-aaaa"),Informes!$A:$P,COLUMN(Informes!J$1),FALSE)), ""), "")</f>
        <v/>
      </c>
      <c r="N1234" s="248"/>
      <c r="O1234" s="248"/>
      <c r="P1234" s="248"/>
      <c r="Q1234" s="248"/>
      <c r="R1234" s="284" t="str">
        <f t="shared" si="238"/>
        <v/>
      </c>
      <c r="S1234" s="284"/>
      <c r="T1234" s="284"/>
      <c r="U1234" s="284"/>
      <c r="V1234" s="285"/>
      <c r="W1234" s="4" t="str">
        <f>IFERROR(VLOOKUP($X1221&amp;"-"&amp;TEXT($A1234,"mmm-aaaa"),Informes!$A:$P,COLUMN(Informes!K$1),FALSE), "")</f>
        <v/>
      </c>
      <c r="X1234" s="34" t="str">
        <f>IFERROR(VLOOKUP($X1198&amp;"-"&amp;TEXT($A1234,"mmm-aaaa"),Informes!$A:$P,COLUMN(Informes!C$1),FALSE), "")</f>
        <v/>
      </c>
    </row>
    <row r="1235" spans="1:24" ht="16.5" customHeight="1" x14ac:dyDescent="0.2">
      <c r="A1235" s="34">
        <f t="shared" si="241"/>
        <v>45748</v>
      </c>
      <c r="B1235" s="243" t="str">
        <f t="shared" si="239"/>
        <v>Abril</v>
      </c>
      <c r="C1235" s="244"/>
      <c r="D1235" s="244"/>
      <c r="E1235" s="244"/>
      <c r="F1235" s="281" t="str">
        <f>IFERROR(IF(VLOOKUP($X1198&amp;"-"&amp;TEXT($A1235,"mmm-aaaa"),Informes!$A:$P,COLUMN(Informes!H$1),FALSE),"þ","¨"),"¨")</f>
        <v>¨</v>
      </c>
      <c r="G1235" s="281"/>
      <c r="H1235" s="281"/>
      <c r="I1235" s="248" t="str">
        <f>IFERROR(IF(ISBLANK(
VLOOKUP($X1221&amp;"-"&amp;TEXT($A1235,"mmm-aaaa"),Informes!$A:$P,COLUMN(Informes!I$1),FALSE)), "",
VLOOKUP($X1221&amp;"-"&amp;TEXT($A1235,"mmm-aaaa"),Informes!$A:$P,COLUMN(Informes!I$1),FALSE)), "")</f>
        <v/>
      </c>
      <c r="J1235" s="248"/>
      <c r="K1235" s="248"/>
      <c r="L1235" s="173" t="str">
        <f t="shared" si="240"/>
        <v>¨</v>
      </c>
      <c r="M1235" s="248" t="str">
        <f>IFERROR(IF(OR($X1235=$L$7,$X1235=$K$5,$X1235=$O$5,$X1235=$T$5),IF(ISBLANK(
VLOOKUP($X1198&amp;"-"&amp;TEXT($A1235,"mmm-aaaa"),Informes!$A:$P,COLUMN(Informes!J$1),FALSE)), "",
VLOOKUP($X1198&amp;"-"&amp;TEXT($A1235,"mmm-aaaa"),Informes!$A:$P,COLUMN(Informes!J$1),FALSE)), ""), "")</f>
        <v/>
      </c>
      <c r="N1235" s="248"/>
      <c r="O1235" s="248"/>
      <c r="P1235" s="248"/>
      <c r="Q1235" s="248"/>
      <c r="R1235" s="284" t="str">
        <f t="shared" si="238"/>
        <v/>
      </c>
      <c r="S1235" s="284"/>
      <c r="T1235" s="284"/>
      <c r="U1235" s="284"/>
      <c r="V1235" s="285"/>
      <c r="W1235" s="4" t="str">
        <f>IFERROR(VLOOKUP($X1221&amp;"-"&amp;TEXT($A1235,"mmm-aaaa"),Informes!$A:$P,COLUMN(Informes!K$1),FALSE), "")</f>
        <v/>
      </c>
      <c r="X1235" s="34" t="str">
        <f>IFERROR(VLOOKUP($X1198&amp;"-"&amp;TEXT($A1235,"mmm-aaaa"),Informes!$A:$P,COLUMN(Informes!C$1),FALSE), "")</f>
        <v/>
      </c>
    </row>
    <row r="1236" spans="1:24" ht="16.5" customHeight="1" x14ac:dyDescent="0.2">
      <c r="A1236" s="34">
        <f t="shared" si="241"/>
        <v>45778</v>
      </c>
      <c r="B1236" s="243" t="str">
        <f t="shared" si="239"/>
        <v>Mayo</v>
      </c>
      <c r="C1236" s="244"/>
      <c r="D1236" s="244"/>
      <c r="E1236" s="244"/>
      <c r="F1236" s="281" t="str">
        <f>IFERROR(IF(VLOOKUP($X1198&amp;"-"&amp;TEXT($A1236,"mmm-aaaa"),Informes!$A:$P,COLUMN(Informes!H$1),FALSE),"þ","¨"),"¨")</f>
        <v>¨</v>
      </c>
      <c r="G1236" s="281"/>
      <c r="H1236" s="281"/>
      <c r="I1236" s="248" t="str">
        <f>IFERROR(IF(ISBLANK(
VLOOKUP($X1221&amp;"-"&amp;TEXT($A1236,"mmm-aaaa"),Informes!$A:$P,COLUMN(Informes!I$1),FALSE)), "",
VLOOKUP($X1221&amp;"-"&amp;TEXT($A1236,"mmm-aaaa"),Informes!$A:$P,COLUMN(Informes!I$1),FALSE)), "")</f>
        <v/>
      </c>
      <c r="J1236" s="248"/>
      <c r="K1236" s="248"/>
      <c r="L1236" s="173" t="str">
        <f t="shared" si="240"/>
        <v>¨</v>
      </c>
      <c r="M1236" s="248" t="str">
        <f>IFERROR(IF(OR($X1236=$L$7,$X1236=$K$5,$X1236=$O$5,$X1236=$T$5),IF(ISBLANK(
VLOOKUP($X1198&amp;"-"&amp;TEXT($A1236,"mmm-aaaa"),Informes!$A:$P,COLUMN(Informes!J$1),FALSE)), "",
VLOOKUP($X1198&amp;"-"&amp;TEXT($A1236,"mmm-aaaa"),Informes!$A:$P,COLUMN(Informes!J$1),FALSE)), ""), "")</f>
        <v/>
      </c>
      <c r="N1236" s="248"/>
      <c r="O1236" s="248"/>
      <c r="P1236" s="248"/>
      <c r="Q1236" s="248"/>
      <c r="R1236" s="284" t="str">
        <f t="shared" si="238"/>
        <v/>
      </c>
      <c r="S1236" s="284"/>
      <c r="T1236" s="284"/>
      <c r="U1236" s="284"/>
      <c r="V1236" s="285"/>
      <c r="W1236" s="4" t="str">
        <f>IFERROR(VLOOKUP($X1221&amp;"-"&amp;TEXT($A1236,"mmm-aaaa"),Informes!$A:$P,COLUMN(Informes!K$1),FALSE), "")</f>
        <v/>
      </c>
      <c r="X1236" s="34" t="str">
        <f>IFERROR(VLOOKUP($X1198&amp;"-"&amp;TEXT($A1236,"mmm-aaaa"),Informes!$A:$P,COLUMN(Informes!C$1),FALSE), "")</f>
        <v/>
      </c>
    </row>
    <row r="1237" spans="1:24" ht="16.5" customHeight="1" x14ac:dyDescent="0.2">
      <c r="A1237" s="34">
        <f t="shared" si="241"/>
        <v>45809</v>
      </c>
      <c r="B1237" s="243" t="str">
        <f t="shared" si="239"/>
        <v>Junio</v>
      </c>
      <c r="C1237" s="244"/>
      <c r="D1237" s="244"/>
      <c r="E1237" s="244"/>
      <c r="F1237" s="281" t="str">
        <f>IFERROR(IF(VLOOKUP($X1198&amp;"-"&amp;TEXT($A1237,"mmm-aaaa"),Informes!$A:$P,COLUMN(Informes!H$1),FALSE),"þ","¨"),"¨")</f>
        <v>¨</v>
      </c>
      <c r="G1237" s="281"/>
      <c r="H1237" s="281"/>
      <c r="I1237" s="248" t="str">
        <f>IFERROR(IF(ISBLANK(
VLOOKUP($X1221&amp;"-"&amp;TEXT($A1237,"mmm-aaaa"),Informes!$A:$P,COLUMN(Informes!I$1),FALSE)), "",
VLOOKUP($X1221&amp;"-"&amp;TEXT($A1237,"mmm-aaaa"),Informes!$A:$P,COLUMN(Informes!I$1),FALSE)), "")</f>
        <v/>
      </c>
      <c r="J1237" s="248"/>
      <c r="K1237" s="248"/>
      <c r="L1237" s="173" t="str">
        <f t="shared" si="240"/>
        <v>¨</v>
      </c>
      <c r="M1237" s="248" t="str">
        <f>IFERROR(IF(OR($X1237=$L$7,$X1237=$K$5,$X1237=$O$5,$X1237=$T$5),IF(ISBLANK(
VLOOKUP($X1198&amp;"-"&amp;TEXT($A1237,"mmm-aaaa"),Informes!$A:$P,COLUMN(Informes!J$1),FALSE)), "",
VLOOKUP($X1198&amp;"-"&amp;TEXT($A1237,"mmm-aaaa"),Informes!$A:$P,COLUMN(Informes!J$1),FALSE)), ""), "")</f>
        <v/>
      </c>
      <c r="N1237" s="248"/>
      <c r="O1237" s="248"/>
      <c r="P1237" s="248"/>
      <c r="Q1237" s="248"/>
      <c r="R1237" s="284" t="str">
        <f t="shared" si="238"/>
        <v/>
      </c>
      <c r="S1237" s="284"/>
      <c r="T1237" s="284"/>
      <c r="U1237" s="284"/>
      <c r="V1237" s="285"/>
      <c r="W1237" s="4" t="str">
        <f>IFERROR(VLOOKUP($X1221&amp;"-"&amp;TEXT($A1237,"mmm-aaaa"),Informes!$A:$P,COLUMN(Informes!K$1),FALSE), "")</f>
        <v/>
      </c>
      <c r="X1237" s="34" t="str">
        <f>IFERROR(VLOOKUP($X1198&amp;"-"&amp;TEXT($A1237,"mmm-aaaa"),Informes!$A:$P,COLUMN(Informes!C$1),FALSE), "")</f>
        <v/>
      </c>
    </row>
    <row r="1238" spans="1:24" ht="16.5" customHeight="1" x14ac:dyDescent="0.2">
      <c r="A1238" s="34">
        <f t="shared" si="241"/>
        <v>45839</v>
      </c>
      <c r="B1238" s="243" t="str">
        <f t="shared" si="239"/>
        <v>Julio</v>
      </c>
      <c r="C1238" s="244"/>
      <c r="D1238" s="244"/>
      <c r="E1238" s="244"/>
      <c r="F1238" s="281" t="str">
        <f>IFERROR(IF(VLOOKUP($X1198&amp;"-"&amp;TEXT($A1238,"mmm-aaaa"),Informes!$A:$P,COLUMN(Informes!H$1),FALSE),"þ","¨"),"¨")</f>
        <v>¨</v>
      </c>
      <c r="G1238" s="281"/>
      <c r="H1238" s="281"/>
      <c r="I1238" s="248" t="str">
        <f>IFERROR(IF(ISBLANK(
VLOOKUP($X1221&amp;"-"&amp;TEXT($A1238,"mmm-aaaa"),Informes!$A:$P,COLUMN(Informes!I$1),FALSE)), "",
VLOOKUP($X1221&amp;"-"&amp;TEXT($A1238,"mmm-aaaa"),Informes!$A:$P,COLUMN(Informes!I$1),FALSE)), "")</f>
        <v/>
      </c>
      <c r="J1238" s="248"/>
      <c r="K1238" s="248"/>
      <c r="L1238" s="173" t="str">
        <f t="shared" si="240"/>
        <v>¨</v>
      </c>
      <c r="M1238" s="248" t="str">
        <f>IFERROR(IF(OR($X1238=$L$7,$X1238=$K$5,$X1238=$O$5,$X1238=$T$5),IF(ISBLANK(
VLOOKUP($X1198&amp;"-"&amp;TEXT($A1238,"mmm-aaaa"),Informes!$A:$P,COLUMN(Informes!J$1),FALSE)), "",
VLOOKUP($X1198&amp;"-"&amp;TEXT($A1238,"mmm-aaaa"),Informes!$A:$P,COLUMN(Informes!J$1),FALSE)), ""), "")</f>
        <v/>
      </c>
      <c r="N1238" s="248"/>
      <c r="O1238" s="248"/>
      <c r="P1238" s="248"/>
      <c r="Q1238" s="248"/>
      <c r="R1238" s="284" t="str">
        <f t="shared" si="238"/>
        <v/>
      </c>
      <c r="S1238" s="284"/>
      <c r="T1238" s="284"/>
      <c r="U1238" s="284"/>
      <c r="V1238" s="285"/>
      <c r="W1238" s="4" t="str">
        <f>IFERROR(VLOOKUP($X1221&amp;"-"&amp;TEXT($A1238,"mmm-aaaa"),Informes!$A:$P,COLUMN(Informes!K$1),FALSE), "")</f>
        <v/>
      </c>
      <c r="X1238" s="34" t="str">
        <f>IFERROR(VLOOKUP($X1198&amp;"-"&amp;TEXT($A1238,"mmm-aaaa"),Informes!$A:$P,COLUMN(Informes!C$1),FALSE), "")</f>
        <v/>
      </c>
    </row>
    <row r="1239" spans="1:24" ht="16.5" thickBot="1" x14ac:dyDescent="0.25">
      <c r="A1239" s="34">
        <f t="shared" si="241"/>
        <v>45870</v>
      </c>
      <c r="B1239" s="264" t="str">
        <f t="shared" si="239"/>
        <v>Agosto</v>
      </c>
      <c r="C1239" s="265"/>
      <c r="D1239" s="265"/>
      <c r="E1239" s="265"/>
      <c r="F1239" s="280" t="str">
        <f>IFERROR(IF(VLOOKUP($X1198&amp;"-"&amp;TEXT($A1239,"mmm-aaaa"),Informes!$A:$P,COLUMN(Informes!H$1),FALSE),"þ","¨"),"¨")</f>
        <v>¨</v>
      </c>
      <c r="G1239" s="280"/>
      <c r="H1239" s="280"/>
      <c r="I1239" s="269" t="str">
        <f>IFERROR(IF(ISBLANK(
VLOOKUP($X1221&amp;"-"&amp;TEXT($A1239,"mmm-aaaa"),Informes!$A:$P,COLUMN(Informes!I$1),FALSE)), "",
VLOOKUP($X1221&amp;"-"&amp;TEXT($A1239,"mmm-aaaa"),Informes!$A:$P,COLUMN(Informes!I$1),FALSE)), "")</f>
        <v/>
      </c>
      <c r="J1239" s="269"/>
      <c r="K1239" s="269"/>
      <c r="L1239" s="172" t="str">
        <f t="shared" si="240"/>
        <v>¨</v>
      </c>
      <c r="M1239" s="269" t="str">
        <f>IFERROR(IF(OR($X1239=$L$7,$X1239=$K$5,$X1239=$O$5,$X1239=$T$5),IF(ISBLANK(
VLOOKUP($X1198&amp;"-"&amp;TEXT($A1239,"mmm-aaaa"),Informes!$A:$P,COLUMN(Informes!J$1),FALSE)), "",
VLOOKUP($X1198&amp;"-"&amp;TEXT($A1239,"mmm-aaaa"),Informes!$A:$P,COLUMN(Informes!J$1),FALSE)), ""), "")</f>
        <v/>
      </c>
      <c r="N1239" s="269"/>
      <c r="O1239" s="269"/>
      <c r="P1239" s="269"/>
      <c r="Q1239" s="269"/>
      <c r="R1239" s="282" t="str">
        <f t="shared" si="238"/>
        <v/>
      </c>
      <c r="S1239" s="282"/>
      <c r="T1239" s="282"/>
      <c r="U1239" s="282"/>
      <c r="V1239" s="283"/>
      <c r="W1239" s="4" t="str">
        <f>IFERROR(VLOOKUP($X1221&amp;"-"&amp;TEXT($A1239,"mmm-aaaa"),Informes!$A:$P,COLUMN(Informes!K$1),FALSE), "")</f>
        <v/>
      </c>
      <c r="X1239" s="34" t="str">
        <f>IFERROR(VLOOKUP($X1198&amp;"-"&amp;TEXT($A1239,"mmm-aaaa"),Informes!$A:$P,COLUMN(Informes!C$1),FALSE), "")</f>
        <v/>
      </c>
    </row>
    <row r="1240" spans="1:24" ht="16.5" thickBot="1" x14ac:dyDescent="0.3">
      <c r="D1240" s="124"/>
      <c r="E1240" s="124"/>
      <c r="F1240" s="129"/>
      <c r="G1240" s="124" t="str">
        <f>IF(SUM(F1228:F1239)=0,"",SUM(F1228:F1239))</f>
        <v/>
      </c>
      <c r="H1240" s="124"/>
      <c r="I1240" s="124"/>
      <c r="J1240" s="130"/>
      <c r="K1240" s="124"/>
      <c r="L1240" s="131" t="s">
        <v>107</v>
      </c>
      <c r="M1240" s="272" t="str">
        <f>IF(SUM(M1228:M1239)=0,"",SUM(M1228:M1239))</f>
        <v/>
      </c>
      <c r="N1240" s="273"/>
      <c r="O1240" s="273"/>
      <c r="P1240" s="273"/>
      <c r="Q1240" s="274"/>
      <c r="R1240" s="275"/>
      <c r="S1240" s="276"/>
      <c r="T1240" s="276"/>
      <c r="U1240" s="276"/>
      <c r="V1240" s="277"/>
      <c r="W1240" s="4"/>
      <c r="X1240" s="4"/>
    </row>
    <row r="1241" spans="1:24" ht="16.5" customHeight="1" x14ac:dyDescent="0.2">
      <c r="W1241" s="4"/>
      <c r="X1241" s="4"/>
    </row>
    <row r="1242" spans="1:24" ht="279.75" customHeight="1" x14ac:dyDescent="0.15">
      <c r="B1242" s="11"/>
      <c r="C1242" s="132" t="s">
        <v>136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</row>
    <row r="1243" spans="1:24" ht="24" customHeight="1" x14ac:dyDescent="0.2">
      <c r="A1243" s="35">
        <f>A1197+1</f>
        <v>28</v>
      </c>
      <c r="B1243" s="256" t="s">
        <v>127</v>
      </c>
      <c r="C1243" s="256"/>
      <c r="D1243" s="256"/>
      <c r="E1243" s="256"/>
      <c r="F1243" s="256"/>
      <c r="G1243" s="256"/>
      <c r="H1243" s="256"/>
      <c r="I1243" s="256"/>
      <c r="J1243" s="256"/>
      <c r="K1243" s="256"/>
      <c r="L1243" s="256"/>
      <c r="M1243" s="256"/>
      <c r="N1243" s="256"/>
      <c r="O1243" s="256"/>
      <c r="P1243" s="256"/>
      <c r="Q1243" s="256"/>
      <c r="R1243" s="256"/>
      <c r="S1243" s="256"/>
      <c r="T1243" s="256"/>
      <c r="U1243" s="256"/>
      <c r="V1243" s="256"/>
      <c r="X1243" s="2"/>
    </row>
    <row r="1244" spans="1:24" ht="17.25" customHeight="1" x14ac:dyDescent="0.2">
      <c r="A1244" s="35"/>
      <c r="B1244" s="120" t="s">
        <v>128</v>
      </c>
      <c r="D1244" s="123" t="e">
        <f>IF(A1243=0,0,INDEX(TblPublicadores[Nombre completo],A1243))</f>
        <v>#REF!</v>
      </c>
      <c r="F1244" s="123"/>
      <c r="G1244" s="123"/>
      <c r="H1244" s="123"/>
      <c r="I1244" s="123"/>
      <c r="J1244" s="123"/>
      <c r="K1244" s="123"/>
      <c r="L1244" s="123"/>
      <c r="M1244" s="123"/>
      <c r="N1244" s="123"/>
      <c r="O1244" s="123"/>
      <c r="P1244" s="123"/>
      <c r="Q1244" s="123"/>
      <c r="R1244" s="123"/>
      <c r="S1244" s="123"/>
      <c r="T1244" s="123"/>
      <c r="U1244" s="123"/>
      <c r="V1244" s="123"/>
      <c r="W1244" s="15"/>
      <c r="X1244" s="154" t="e">
        <f>IF(A1243=0,0,INDEX(TblPublicadores[Nombre],A1243))</f>
        <v>#REF!</v>
      </c>
    </row>
    <row r="1245" spans="1:24" ht="17.25" x14ac:dyDescent="0.2">
      <c r="B1245" s="120" t="s">
        <v>129</v>
      </c>
      <c r="D1245" s="121"/>
      <c r="E1245" s="121"/>
      <c r="F1245" s="7"/>
      <c r="G1245" s="7"/>
      <c r="H1245" s="257" t="e">
        <f>IF(A1243=0,"",INDEX(TblPublicadores[Fecha de nacimiento],A1243))</f>
        <v>#REF!</v>
      </c>
      <c r="I1245" s="257"/>
      <c r="J1245" s="257"/>
      <c r="K1245" s="257"/>
      <c r="L1245" s="257"/>
      <c r="M1245" s="257"/>
      <c r="N1245" s="257"/>
      <c r="O1245" s="257"/>
      <c r="P1245" s="128" t="e">
        <f>IF(INDEX(TblPublicadores[Sexo],A1243)=Q1245,"þ","¨")</f>
        <v>#REF!</v>
      </c>
      <c r="Q1245" s="120" t="s">
        <v>75</v>
      </c>
      <c r="S1245" s="12"/>
      <c r="T1245" s="13"/>
      <c r="U1245" s="128" t="e">
        <f>IF(INDEX(TblPublicadores[Sexo],A1243)=V1245,"þ","¨")</f>
        <v>#REF!</v>
      </c>
      <c r="V1245" s="120" t="s">
        <v>79</v>
      </c>
      <c r="W1245" s="12"/>
      <c r="X1245" s="6"/>
    </row>
    <row r="1246" spans="1:24" ht="17.25" x14ac:dyDescent="0.2">
      <c r="B1246" s="120" t="s">
        <v>130</v>
      </c>
      <c r="D1246" s="122"/>
      <c r="E1246" s="122"/>
      <c r="F1246" s="7"/>
      <c r="G1246" s="258" t="e">
        <f>IF(A1243=0,"",IF(INDEX(TblPublicadores[Fecha de bautismo],A1243)="", "",INDEX(TblPublicadores[Fecha de bautismo],A1243)))</f>
        <v>#REF!</v>
      </c>
      <c r="H1246" s="258"/>
      <c r="I1246" s="258"/>
      <c r="J1246" s="258"/>
      <c r="K1246" s="258"/>
      <c r="L1246" s="258"/>
      <c r="M1246" s="258"/>
      <c r="N1246" s="258"/>
      <c r="O1246" s="258"/>
      <c r="P1246" s="128" t="s">
        <v>137</v>
      </c>
      <c r="Q1246" s="120" t="s">
        <v>131</v>
      </c>
      <c r="S1246" s="12"/>
      <c r="T1246" s="12"/>
      <c r="U1246" s="128" t="s">
        <v>138</v>
      </c>
      <c r="V1246" s="120" t="s">
        <v>61</v>
      </c>
      <c r="W1246" s="12"/>
      <c r="X1246" s="6"/>
    </row>
    <row r="1247" spans="1:24" ht="28.5" customHeight="1" x14ac:dyDescent="0.2">
      <c r="B1247" s="127" t="e">
        <f>IF(INDEX(TblPublicadores[Privilegio],A1243)=C1247,"þ","¨")</f>
        <v>#REF!</v>
      </c>
      <c r="C1247" s="125" t="s">
        <v>76</v>
      </c>
      <c r="D1247" s="127" t="e">
        <f>IF(INDEX(TblPublicadores[Privilegio],A1243)=E1247,"þ","¨")</f>
        <v>#REF!</v>
      </c>
      <c r="E1247" s="125" t="s">
        <v>81</v>
      </c>
      <c r="F1247" s="7"/>
      <c r="G1247" s="7"/>
      <c r="H1247" s="5"/>
      <c r="I1247" s="10"/>
      <c r="J1247" s="127" t="e">
        <f>IF(INDEX(TblPublicadores[Tipo Publicador],A1243)=K1247,"þ","¨")</f>
        <v>#REF!</v>
      </c>
      <c r="K1247" s="125" t="s">
        <v>77</v>
      </c>
      <c r="L1247" s="5"/>
      <c r="M1247" s="5"/>
      <c r="N1247" s="127" t="e">
        <f>IF(INDEX(TblPublicadores[Tipo Publicador],A1243)=O1247,"þ","¨")</f>
        <v>#REF!</v>
      </c>
      <c r="O1247" s="125" t="s">
        <v>132</v>
      </c>
      <c r="P1247" s="126"/>
      <c r="Q1247" s="126"/>
      <c r="R1247" s="9"/>
      <c r="S1247" s="127" t="e">
        <f>IF(INDEX(TblPublicadores[Tipo Publicador],A1243)=T1247,"þ","¨")</f>
        <v>#REF!</v>
      </c>
      <c r="T1247" s="259" t="s">
        <v>133</v>
      </c>
      <c r="U1247" s="259"/>
      <c r="V1247" s="259"/>
      <c r="W1247" s="13"/>
      <c r="X1247" s="6"/>
    </row>
    <row r="1248" spans="1:24" ht="4.5" customHeight="1" thickBot="1" x14ac:dyDescent="0.25">
      <c r="B1248" s="8"/>
      <c r="C1248" s="7"/>
      <c r="D1248" s="8"/>
      <c r="E1248" s="7"/>
      <c r="F1248" s="7"/>
      <c r="G1248" s="7"/>
      <c r="H1248" s="5"/>
      <c r="I1248" s="10"/>
      <c r="J1248" s="8"/>
      <c r="K1248" s="5"/>
      <c r="L1248" s="5"/>
      <c r="M1248" s="5"/>
      <c r="N1248" s="7"/>
      <c r="O1248" s="5"/>
      <c r="P1248" s="8"/>
      <c r="Q1248" s="8"/>
      <c r="R1248" s="9"/>
      <c r="S1248" s="9"/>
      <c r="T1248" s="7"/>
      <c r="U1248" s="8"/>
      <c r="V1248" s="9"/>
      <c r="W1248" s="9"/>
      <c r="X1248" s="6"/>
    </row>
    <row r="1249" spans="1:24" ht="26.25" customHeight="1" x14ac:dyDescent="0.25">
      <c r="B1249" s="260" t="s">
        <v>17</v>
      </c>
      <c r="C1249" s="261"/>
      <c r="D1249" s="261"/>
      <c r="E1249" s="261"/>
      <c r="F1249" s="262" t="s">
        <v>134</v>
      </c>
      <c r="G1249" s="262"/>
      <c r="H1249" s="262"/>
      <c r="I1249" s="262" t="s">
        <v>12</v>
      </c>
      <c r="J1249" s="262"/>
      <c r="K1249" s="262"/>
      <c r="L1249" s="262" t="s">
        <v>105</v>
      </c>
      <c r="M1249" s="236" t="s">
        <v>135</v>
      </c>
      <c r="N1249" s="236"/>
      <c r="O1249" s="236"/>
      <c r="P1249" s="236"/>
      <c r="Q1249" s="236"/>
      <c r="R1249" s="236" t="s">
        <v>101</v>
      </c>
      <c r="S1249" s="236"/>
      <c r="T1249" s="236"/>
      <c r="U1249" s="236"/>
      <c r="V1249" s="237"/>
      <c r="W1249" s="14"/>
      <c r="X1249" s="3"/>
    </row>
    <row r="1250" spans="1:24" ht="27.75" customHeight="1" x14ac:dyDescent="0.2">
      <c r="B1250" s="240">
        <v>45292</v>
      </c>
      <c r="C1250" s="241"/>
      <c r="D1250" s="241"/>
      <c r="E1250" s="242"/>
      <c r="F1250" s="263"/>
      <c r="G1250" s="263"/>
      <c r="H1250" s="263"/>
      <c r="I1250" s="263"/>
      <c r="J1250" s="263"/>
      <c r="K1250" s="263"/>
      <c r="L1250" s="263"/>
      <c r="M1250" s="238"/>
      <c r="N1250" s="238"/>
      <c r="O1250" s="238"/>
      <c r="P1250" s="238"/>
      <c r="Q1250" s="238"/>
      <c r="R1250" s="238"/>
      <c r="S1250" s="238"/>
      <c r="T1250" s="238"/>
      <c r="U1250" s="238"/>
      <c r="V1250" s="239"/>
      <c r="W1250" s="14"/>
      <c r="X1250" s="3"/>
    </row>
    <row r="1251" spans="1:24" ht="16.5" customHeight="1" x14ac:dyDescent="0.2">
      <c r="A1251" s="34">
        <f>EDATE(B1250,-4)</f>
        <v>45170</v>
      </c>
      <c r="B1251" s="243" t="str">
        <f>PROPER(TEXT(A1251, "mmmm"))</f>
        <v>Septiembre</v>
      </c>
      <c r="C1251" s="244"/>
      <c r="D1251" s="244" t="str">
        <f>PROPER(TEXT(C1251, "mmmm"))</f>
        <v>Enero</v>
      </c>
      <c r="E1251" s="244"/>
      <c r="F1251" s="281" t="str">
        <f>IFERROR(IF(VLOOKUP($X1244&amp;"-"&amp;TEXT($A1251,"mmm-aaaa"),Informes!$A:$P,COLUMN(Informes!H$1),FALSE),"þ","¨"),"¨")</f>
        <v>¨</v>
      </c>
      <c r="G1251" s="281"/>
      <c r="H1251" s="281"/>
      <c r="I1251" s="248" t="str">
        <f>IFERROR(IF(ISBLANK(
VLOOKUP($X1244&amp;"-"&amp;TEXT($A1251,"mmm-aaaa"),Informes!$A:$P,COLUMN(Informes!I$1),FALSE)), "",
VLOOKUP($X1244&amp;"-"&amp;TEXT($A1251,"mmm-aaaa"),Informes!$A:$P,COLUMN(Informes!I$1),FALSE)), "")</f>
        <v/>
      </c>
      <c r="J1251" s="248"/>
      <c r="K1251" s="248"/>
      <c r="L1251" s="173" t="str">
        <f>IFERROR(IF($X1251=$L$7,"þ","¨"),"¨")</f>
        <v>¨</v>
      </c>
      <c r="M1251" s="248" t="str">
        <f>IFERROR(IF(OR($X1251=$L$7,$X1251=$K$5,$X1251=$O$5,$X1251=$T$5),IF(ISBLANK(
VLOOKUP($X1244&amp;"-"&amp;TEXT($A1251,"mmm-aaaa"),Informes!$A:$P,COLUMN(Informes!J$1),FALSE)), "",
VLOOKUP($X1244&amp;"-"&amp;TEXT($A1251,"mmm-aaaa"),Informes!$A:$P,COLUMN(Informes!J$1),FALSE)), ""), "")</f>
        <v/>
      </c>
      <c r="N1251" s="248"/>
      <c r="O1251" s="248"/>
      <c r="P1251" s="248"/>
      <c r="Q1251" s="248"/>
      <c r="R1251" s="284" t="str">
        <f t="shared" ref="R1251:R1262" si="242">IF(W1251=0, "", W1251)</f>
        <v/>
      </c>
      <c r="S1251" s="284"/>
      <c r="T1251" s="284"/>
      <c r="U1251" s="284"/>
      <c r="V1251" s="285"/>
      <c r="W1251" s="4" t="str">
        <f>IFERROR(VLOOKUP($X1244&amp;"-"&amp;TEXT($A1251,"mmm-aaaa"),Informes!$A:$P,COLUMN(Informes!K$1),FALSE), "")</f>
        <v/>
      </c>
      <c r="X1251" s="34" t="str">
        <f>IFERROR(VLOOKUP($X1244&amp;"-"&amp;TEXT($A1251,"mmm-aaaa"),Informes!$A:$P,COLUMN(Informes!C$1),FALSE), "")</f>
        <v/>
      </c>
    </row>
    <row r="1252" spans="1:24" ht="16.5" customHeight="1" x14ac:dyDescent="0.2">
      <c r="A1252" s="34">
        <f>EDATE(A1251,1)</f>
        <v>45200</v>
      </c>
      <c r="B1252" s="243" t="str">
        <f t="shared" ref="B1252:B1262" si="243">PROPER(TEXT(A1252, "mmmm"))</f>
        <v>Octubre</v>
      </c>
      <c r="C1252" s="244"/>
      <c r="D1252" s="244" t="str">
        <f t="shared" ref="D1252:D1262" si="244">PROPER(TEXT(C1252, "mmmm"))</f>
        <v>Enero</v>
      </c>
      <c r="E1252" s="244"/>
      <c r="F1252" s="281" t="str">
        <f>IFERROR(IF(VLOOKUP($X1244&amp;"-"&amp;TEXT($A1252,"mmm-aaaa"),Informes!$A:$P,COLUMN(Informes!H$1),FALSE),"þ","¨"),"¨")</f>
        <v>¨</v>
      </c>
      <c r="G1252" s="281"/>
      <c r="H1252" s="281"/>
      <c r="I1252" s="248" t="str">
        <f>IFERROR(IF(ISBLANK(
VLOOKUP($X1244&amp;"-"&amp;TEXT($A1252,"mmm-aaaa"),Informes!$A:$P,COLUMN(Informes!I$1),FALSE)), "",
VLOOKUP($X1244&amp;"-"&amp;TEXT($A1252,"mmm-aaaa"),Informes!$A:$P,COLUMN(Informes!I$1),FALSE)), "")</f>
        <v/>
      </c>
      <c r="J1252" s="248"/>
      <c r="K1252" s="248"/>
      <c r="L1252" s="173" t="str">
        <f t="shared" ref="L1252:L1262" si="245">IFERROR(IF($X1252=$L$7,"þ","¨"),"¨")</f>
        <v>¨</v>
      </c>
      <c r="M1252" s="248" t="str">
        <f>IFERROR(IF(OR($X1252=$L$7,$X1252=$K$5,$X1252=$O$5,$X1252=$T$5),IF(ISBLANK(
VLOOKUP($X1244&amp;"-"&amp;TEXT($A1252,"mmm-aaaa"),Informes!$A:$P,COLUMN(Informes!J$1),FALSE)), "",
VLOOKUP($X1244&amp;"-"&amp;TEXT($A1252,"mmm-aaaa"),Informes!$A:$P,COLUMN(Informes!J$1),FALSE)), ""), "")</f>
        <v/>
      </c>
      <c r="N1252" s="248"/>
      <c r="O1252" s="248"/>
      <c r="P1252" s="248"/>
      <c r="Q1252" s="248"/>
      <c r="R1252" s="284" t="str">
        <f t="shared" si="242"/>
        <v/>
      </c>
      <c r="S1252" s="284"/>
      <c r="T1252" s="284"/>
      <c r="U1252" s="284"/>
      <c r="V1252" s="285"/>
      <c r="W1252" s="4" t="str">
        <f>IFERROR(VLOOKUP($X1244&amp;"-"&amp;TEXT($A1252,"mmm-aaaa"),Informes!$A:$P,COLUMN(Informes!K$1),FALSE), "")</f>
        <v/>
      </c>
      <c r="X1252" s="34" t="str">
        <f>IFERROR(VLOOKUP($X1244&amp;"-"&amp;TEXT($A1252,"mmm-aaaa"),Informes!$A:$P,COLUMN(Informes!C$1),FALSE), "")</f>
        <v/>
      </c>
    </row>
    <row r="1253" spans="1:24" ht="16.5" customHeight="1" x14ac:dyDescent="0.2">
      <c r="A1253" s="34">
        <f t="shared" ref="A1253:A1262" si="246">EDATE(A1252,1)</f>
        <v>45231</v>
      </c>
      <c r="B1253" s="243" t="str">
        <f t="shared" si="243"/>
        <v>Noviembre</v>
      </c>
      <c r="C1253" s="244"/>
      <c r="D1253" s="244" t="str">
        <f t="shared" si="244"/>
        <v>Enero</v>
      </c>
      <c r="E1253" s="244"/>
      <c r="F1253" s="281" t="str">
        <f>IFERROR(IF(VLOOKUP($X1244&amp;"-"&amp;TEXT($A1253,"mmm-aaaa"),Informes!$A:$P,COLUMN(Informes!H$1),FALSE),"þ","¨"),"¨")</f>
        <v>¨</v>
      </c>
      <c r="G1253" s="281"/>
      <c r="H1253" s="281"/>
      <c r="I1253" s="248" t="str">
        <f>IFERROR(IF(ISBLANK(
VLOOKUP($X1244&amp;"-"&amp;TEXT($A1253,"mmm-aaaa"),Informes!$A:$P,COLUMN(Informes!I$1),FALSE)), "",
VLOOKUP($X1244&amp;"-"&amp;TEXT($A1253,"mmm-aaaa"),Informes!$A:$P,COLUMN(Informes!I$1),FALSE)), "")</f>
        <v/>
      </c>
      <c r="J1253" s="248"/>
      <c r="K1253" s="248"/>
      <c r="L1253" s="173" t="str">
        <f t="shared" si="245"/>
        <v>¨</v>
      </c>
      <c r="M1253" s="248" t="str">
        <f>IFERROR(IF(OR($X1253=$L$7,$X1253=$K$5,$X1253=$O$5,$X1253=$T$5),IF(ISBLANK(
VLOOKUP($X1244&amp;"-"&amp;TEXT($A1253,"mmm-aaaa"),Informes!$A:$P,COLUMN(Informes!J$1),FALSE)), "",
VLOOKUP($X1244&amp;"-"&amp;TEXT($A1253,"mmm-aaaa"),Informes!$A:$P,COLUMN(Informes!J$1),FALSE)), ""), "")</f>
        <v/>
      </c>
      <c r="N1253" s="248"/>
      <c r="O1253" s="248"/>
      <c r="P1253" s="248"/>
      <c r="Q1253" s="248"/>
      <c r="R1253" s="284" t="str">
        <f t="shared" si="242"/>
        <v/>
      </c>
      <c r="S1253" s="284"/>
      <c r="T1253" s="284"/>
      <c r="U1253" s="284"/>
      <c r="V1253" s="285"/>
      <c r="W1253" s="4" t="str">
        <f>IFERROR(VLOOKUP($X1244&amp;"-"&amp;TEXT($A1253,"mmm-aaaa"),Informes!$A:$P,COLUMN(Informes!K$1),FALSE), "")</f>
        <v/>
      </c>
      <c r="X1253" s="34" t="str">
        <f>IFERROR(VLOOKUP($X1244&amp;"-"&amp;TEXT($A1253,"mmm-aaaa"),Informes!$A:$P,COLUMN(Informes!C$1),FALSE), "")</f>
        <v/>
      </c>
    </row>
    <row r="1254" spans="1:24" ht="16.5" customHeight="1" x14ac:dyDescent="0.2">
      <c r="A1254" s="34">
        <f t="shared" si="246"/>
        <v>45261</v>
      </c>
      <c r="B1254" s="243" t="str">
        <f t="shared" si="243"/>
        <v>Diciembre</v>
      </c>
      <c r="C1254" s="244"/>
      <c r="D1254" s="244" t="str">
        <f t="shared" si="244"/>
        <v>Enero</v>
      </c>
      <c r="E1254" s="244"/>
      <c r="F1254" s="281" t="str">
        <f>IFERROR(IF(VLOOKUP($X1244&amp;"-"&amp;TEXT($A1254,"mmm-aaaa"),Informes!$A:$P,COLUMN(Informes!H$1),FALSE),"þ","¨"),"¨")</f>
        <v>¨</v>
      </c>
      <c r="G1254" s="281"/>
      <c r="H1254" s="281"/>
      <c r="I1254" s="248" t="str">
        <f>IFERROR(IF(ISBLANK(
VLOOKUP($X1244&amp;"-"&amp;TEXT($A1254,"mmm-aaaa"),Informes!$A:$P,COLUMN(Informes!I$1),FALSE)), "",
VLOOKUP($X1244&amp;"-"&amp;TEXT($A1254,"mmm-aaaa"),Informes!$A:$P,COLUMN(Informes!I$1),FALSE)), "")</f>
        <v/>
      </c>
      <c r="J1254" s="248"/>
      <c r="K1254" s="248"/>
      <c r="L1254" s="173" t="str">
        <f t="shared" si="245"/>
        <v>¨</v>
      </c>
      <c r="M1254" s="248" t="str">
        <f>IFERROR(IF(OR($X1254=$L$7,$X1254=$K$5,$X1254=$O$5,$X1254=$T$5),IF(ISBLANK(
VLOOKUP($X1244&amp;"-"&amp;TEXT($A1254,"mmm-aaaa"),Informes!$A:$P,COLUMN(Informes!J$1),FALSE)), "",
VLOOKUP($X1244&amp;"-"&amp;TEXT($A1254,"mmm-aaaa"),Informes!$A:$P,COLUMN(Informes!J$1),FALSE)), ""), "")</f>
        <v/>
      </c>
      <c r="N1254" s="248"/>
      <c r="O1254" s="248"/>
      <c r="P1254" s="248"/>
      <c r="Q1254" s="248"/>
      <c r="R1254" s="284" t="str">
        <f t="shared" si="242"/>
        <v/>
      </c>
      <c r="S1254" s="284"/>
      <c r="T1254" s="284"/>
      <c r="U1254" s="284"/>
      <c r="V1254" s="285"/>
      <c r="W1254" s="4" t="str">
        <f>IFERROR(VLOOKUP($X1244&amp;"-"&amp;TEXT($A1254,"mmm-aaaa"),Informes!$A:$P,COLUMN(Informes!K$1),FALSE), "")</f>
        <v/>
      </c>
      <c r="X1254" s="34" t="str">
        <f>IFERROR(VLOOKUP($X1244&amp;"-"&amp;TEXT($A1254,"mmm-aaaa"),Informes!$A:$P,COLUMN(Informes!C$1),FALSE), "")</f>
        <v/>
      </c>
    </row>
    <row r="1255" spans="1:24" ht="16.5" customHeight="1" x14ac:dyDescent="0.2">
      <c r="A1255" s="34">
        <f t="shared" si="246"/>
        <v>45292</v>
      </c>
      <c r="B1255" s="243" t="str">
        <f t="shared" si="243"/>
        <v>Enero</v>
      </c>
      <c r="C1255" s="244"/>
      <c r="D1255" s="244" t="str">
        <f t="shared" si="244"/>
        <v>Enero</v>
      </c>
      <c r="E1255" s="244"/>
      <c r="F1255" s="281" t="str">
        <f>IFERROR(IF(VLOOKUP($X1244&amp;"-"&amp;TEXT($A1255,"mmm-aaaa"),Informes!$A:$P,COLUMN(Informes!H$1),FALSE),"þ","¨"),"¨")</f>
        <v>¨</v>
      </c>
      <c r="G1255" s="281"/>
      <c r="H1255" s="281"/>
      <c r="I1255" s="248" t="str">
        <f>IFERROR(IF(ISBLANK(
VLOOKUP($X1244&amp;"-"&amp;TEXT($A1255,"mmm-aaaa"),Informes!$A:$P,COLUMN(Informes!I$1),FALSE)), "",
VLOOKUP($X1244&amp;"-"&amp;TEXT($A1255,"mmm-aaaa"),Informes!$A:$P,COLUMN(Informes!I$1),FALSE)), "")</f>
        <v/>
      </c>
      <c r="J1255" s="248"/>
      <c r="K1255" s="248"/>
      <c r="L1255" s="173" t="str">
        <f t="shared" si="245"/>
        <v>¨</v>
      </c>
      <c r="M1255" s="248" t="str">
        <f>IFERROR(IF(OR($X1255=$L$7,$X1255=$K$5,$X1255=$O$5,$X1255=$T$5),IF(ISBLANK(
VLOOKUP($X1244&amp;"-"&amp;TEXT($A1255,"mmm-aaaa"),Informes!$A:$P,COLUMN(Informes!J$1),FALSE)), "",
VLOOKUP($X1244&amp;"-"&amp;TEXT($A1255,"mmm-aaaa"),Informes!$A:$P,COLUMN(Informes!J$1),FALSE)), ""), "")</f>
        <v/>
      </c>
      <c r="N1255" s="248"/>
      <c r="O1255" s="248"/>
      <c r="P1255" s="248"/>
      <c r="Q1255" s="248"/>
      <c r="R1255" s="284" t="str">
        <f t="shared" si="242"/>
        <v/>
      </c>
      <c r="S1255" s="284"/>
      <c r="T1255" s="284"/>
      <c r="U1255" s="284"/>
      <c r="V1255" s="285"/>
      <c r="W1255" s="4" t="str">
        <f>IFERROR(VLOOKUP($X1244&amp;"-"&amp;TEXT($A1255,"mmm-aaaa"),Informes!$A:$P,COLUMN(Informes!K$1),FALSE), "")</f>
        <v/>
      </c>
      <c r="X1255" s="34" t="str">
        <f>IFERROR(VLOOKUP($X1244&amp;"-"&amp;TEXT($A1255,"mmm-aaaa"),Informes!$A:$P,COLUMN(Informes!C$1),FALSE), "")</f>
        <v/>
      </c>
    </row>
    <row r="1256" spans="1:24" ht="16.5" customHeight="1" x14ac:dyDescent="0.2">
      <c r="A1256" s="34">
        <f t="shared" si="246"/>
        <v>45323</v>
      </c>
      <c r="B1256" s="243" t="str">
        <f t="shared" si="243"/>
        <v>Febrero</v>
      </c>
      <c r="C1256" s="244"/>
      <c r="D1256" s="244" t="str">
        <f t="shared" si="244"/>
        <v>Enero</v>
      </c>
      <c r="E1256" s="244"/>
      <c r="F1256" s="281" t="str">
        <f>IFERROR(IF(VLOOKUP($X1244&amp;"-"&amp;TEXT($A1256,"mmm-aaaa"),Informes!$A:$P,COLUMN(Informes!H$1),FALSE),"þ","¨"),"¨")</f>
        <v>¨</v>
      </c>
      <c r="G1256" s="281"/>
      <c r="H1256" s="281"/>
      <c r="I1256" s="248" t="str">
        <f>IFERROR(IF(ISBLANK(
VLOOKUP($X1244&amp;"-"&amp;TEXT($A1256,"mmm-aaaa"),Informes!$A:$P,COLUMN(Informes!I$1),FALSE)), "",
VLOOKUP($X1244&amp;"-"&amp;TEXT($A1256,"mmm-aaaa"),Informes!$A:$P,COLUMN(Informes!I$1),FALSE)), "")</f>
        <v/>
      </c>
      <c r="J1256" s="248"/>
      <c r="K1256" s="248"/>
      <c r="L1256" s="173" t="str">
        <f t="shared" si="245"/>
        <v>¨</v>
      </c>
      <c r="M1256" s="248" t="str">
        <f>IFERROR(IF(OR($X1256=$L$7,$X1256=$K$5,$X1256=$O$5,$X1256=$T$5),IF(ISBLANK(
VLOOKUP($X1244&amp;"-"&amp;TEXT($A1256,"mmm-aaaa"),Informes!$A:$P,COLUMN(Informes!J$1),FALSE)), "",
VLOOKUP($X1244&amp;"-"&amp;TEXT($A1256,"mmm-aaaa"),Informes!$A:$P,COLUMN(Informes!J$1),FALSE)), ""), "")</f>
        <v/>
      </c>
      <c r="N1256" s="248"/>
      <c r="O1256" s="248"/>
      <c r="P1256" s="248"/>
      <c r="Q1256" s="248"/>
      <c r="R1256" s="284" t="str">
        <f t="shared" si="242"/>
        <v/>
      </c>
      <c r="S1256" s="284"/>
      <c r="T1256" s="284"/>
      <c r="U1256" s="284"/>
      <c r="V1256" s="285"/>
      <c r="W1256" s="4" t="str">
        <f>IFERROR(VLOOKUP($X1244&amp;"-"&amp;TEXT($A1256,"mmm-aaaa"),Informes!$A:$P,COLUMN(Informes!K$1),FALSE), "")</f>
        <v/>
      </c>
      <c r="X1256" s="34" t="str">
        <f>IFERROR(VLOOKUP($X1244&amp;"-"&amp;TEXT($A1256,"mmm-aaaa"),Informes!$A:$P,COLUMN(Informes!C$1),FALSE), "")</f>
        <v/>
      </c>
    </row>
    <row r="1257" spans="1:24" ht="16.5" customHeight="1" x14ac:dyDescent="0.2">
      <c r="A1257" s="34">
        <f t="shared" si="246"/>
        <v>45352</v>
      </c>
      <c r="B1257" s="243" t="str">
        <f t="shared" si="243"/>
        <v>Marzo</v>
      </c>
      <c r="C1257" s="244"/>
      <c r="D1257" s="244" t="str">
        <f t="shared" si="244"/>
        <v>Enero</v>
      </c>
      <c r="E1257" s="244"/>
      <c r="F1257" s="281" t="str">
        <f>IFERROR(IF(VLOOKUP($X1244&amp;"-"&amp;TEXT($A1257,"mmm-aaaa"),Informes!$A:$P,COLUMN(Informes!H$1),FALSE),"þ","¨"),"¨")</f>
        <v>¨</v>
      </c>
      <c r="G1257" s="281"/>
      <c r="H1257" s="281"/>
      <c r="I1257" s="248" t="str">
        <f>IFERROR(IF(ISBLANK(
VLOOKUP($X1244&amp;"-"&amp;TEXT($A1257,"mmm-aaaa"),Informes!$A:$P,COLUMN(Informes!I$1),FALSE)), "",
VLOOKUP($X1244&amp;"-"&amp;TEXT($A1257,"mmm-aaaa"),Informes!$A:$P,COLUMN(Informes!I$1),FALSE)), "")</f>
        <v/>
      </c>
      <c r="J1257" s="248"/>
      <c r="K1257" s="248"/>
      <c r="L1257" s="173" t="str">
        <f t="shared" si="245"/>
        <v>¨</v>
      </c>
      <c r="M1257" s="248" t="str">
        <f>IFERROR(IF(OR($X1257=$L$7,$X1257=$K$5,$X1257=$O$5,$X1257=$T$5),IF(ISBLANK(
VLOOKUP($X1244&amp;"-"&amp;TEXT($A1257,"mmm-aaaa"),Informes!$A:$P,COLUMN(Informes!J$1),FALSE)), "",
VLOOKUP($X1244&amp;"-"&amp;TEXT($A1257,"mmm-aaaa"),Informes!$A:$P,COLUMN(Informes!J$1),FALSE)), ""), "")</f>
        <v/>
      </c>
      <c r="N1257" s="248"/>
      <c r="O1257" s="248"/>
      <c r="P1257" s="248"/>
      <c r="Q1257" s="248"/>
      <c r="R1257" s="284" t="str">
        <f t="shared" si="242"/>
        <v/>
      </c>
      <c r="S1257" s="284"/>
      <c r="T1257" s="284"/>
      <c r="U1257" s="284"/>
      <c r="V1257" s="285"/>
      <c r="W1257" s="4" t="str">
        <f>IFERROR(VLOOKUP($X1244&amp;"-"&amp;TEXT($A1257,"mmm-aaaa"),Informes!$A:$P,COLUMN(Informes!K$1),FALSE), "")</f>
        <v/>
      </c>
      <c r="X1257" s="34" t="str">
        <f>IFERROR(VLOOKUP($X1244&amp;"-"&amp;TEXT($A1257,"mmm-aaaa"),Informes!$A:$P,COLUMN(Informes!C$1),FALSE), "")</f>
        <v/>
      </c>
    </row>
    <row r="1258" spans="1:24" ht="16.5" customHeight="1" x14ac:dyDescent="0.2">
      <c r="A1258" s="34">
        <f t="shared" si="246"/>
        <v>45383</v>
      </c>
      <c r="B1258" s="243" t="str">
        <f t="shared" si="243"/>
        <v>Abril</v>
      </c>
      <c r="C1258" s="244"/>
      <c r="D1258" s="244" t="str">
        <f t="shared" si="244"/>
        <v>Enero</v>
      </c>
      <c r="E1258" s="244"/>
      <c r="F1258" s="281" t="str">
        <f>IFERROR(IF(VLOOKUP($X1244&amp;"-"&amp;TEXT($A1258,"mmm-aaaa"),Informes!$A:$P,COLUMN(Informes!H$1),FALSE),"þ","¨"),"¨")</f>
        <v>¨</v>
      </c>
      <c r="G1258" s="281"/>
      <c r="H1258" s="281"/>
      <c r="I1258" s="248" t="str">
        <f>IFERROR(IF(ISBLANK(
VLOOKUP($X1244&amp;"-"&amp;TEXT($A1258,"mmm-aaaa"),Informes!$A:$P,COLUMN(Informes!I$1),FALSE)), "",
VLOOKUP($X1244&amp;"-"&amp;TEXT($A1258,"mmm-aaaa"),Informes!$A:$P,COLUMN(Informes!I$1),FALSE)), "")</f>
        <v/>
      </c>
      <c r="J1258" s="248"/>
      <c r="K1258" s="248"/>
      <c r="L1258" s="173" t="str">
        <f t="shared" si="245"/>
        <v>¨</v>
      </c>
      <c r="M1258" s="248" t="str">
        <f>IFERROR(IF(OR($X1258=$L$7,$X1258=$K$5,$X1258=$O$5,$X1258=$T$5),IF(ISBLANK(
VLOOKUP($X1244&amp;"-"&amp;TEXT($A1258,"mmm-aaaa"),Informes!$A:$P,COLUMN(Informes!J$1),FALSE)), "",
VLOOKUP($X1244&amp;"-"&amp;TEXT($A1258,"mmm-aaaa"),Informes!$A:$P,COLUMN(Informes!J$1),FALSE)), ""), "")</f>
        <v/>
      </c>
      <c r="N1258" s="248"/>
      <c r="O1258" s="248"/>
      <c r="P1258" s="248"/>
      <c r="Q1258" s="248"/>
      <c r="R1258" s="284" t="str">
        <f t="shared" si="242"/>
        <v/>
      </c>
      <c r="S1258" s="284"/>
      <c r="T1258" s="284"/>
      <c r="U1258" s="284"/>
      <c r="V1258" s="285"/>
      <c r="W1258" s="4" t="str">
        <f>IFERROR(VLOOKUP($X1244&amp;"-"&amp;TEXT($A1258,"mmm-aaaa"),Informes!$A:$P,COLUMN(Informes!K$1),FALSE), "")</f>
        <v/>
      </c>
      <c r="X1258" s="34" t="str">
        <f>IFERROR(VLOOKUP($X1244&amp;"-"&amp;TEXT($A1258,"mmm-aaaa"),Informes!$A:$P,COLUMN(Informes!C$1),FALSE), "")</f>
        <v/>
      </c>
    </row>
    <row r="1259" spans="1:24" ht="16.5" customHeight="1" x14ac:dyDescent="0.2">
      <c r="A1259" s="34">
        <f t="shared" si="246"/>
        <v>45413</v>
      </c>
      <c r="B1259" s="243" t="str">
        <f t="shared" si="243"/>
        <v>Mayo</v>
      </c>
      <c r="C1259" s="244"/>
      <c r="D1259" s="244" t="str">
        <f t="shared" si="244"/>
        <v>Enero</v>
      </c>
      <c r="E1259" s="244"/>
      <c r="F1259" s="281" t="str">
        <f>IFERROR(IF(VLOOKUP($X1244&amp;"-"&amp;TEXT($A1259,"mmm-aaaa"),Informes!$A:$P,COLUMN(Informes!H$1),FALSE),"þ","¨"),"¨")</f>
        <v>¨</v>
      </c>
      <c r="G1259" s="281"/>
      <c r="H1259" s="281"/>
      <c r="I1259" s="248" t="str">
        <f>IFERROR(IF(ISBLANK(
VLOOKUP($X1244&amp;"-"&amp;TEXT($A1259,"mmm-aaaa"),Informes!$A:$P,COLUMN(Informes!I$1),FALSE)), "",
VLOOKUP($X1244&amp;"-"&amp;TEXT($A1259,"mmm-aaaa"),Informes!$A:$P,COLUMN(Informes!I$1),FALSE)), "")</f>
        <v/>
      </c>
      <c r="J1259" s="248"/>
      <c r="K1259" s="248"/>
      <c r="L1259" s="173" t="str">
        <f t="shared" si="245"/>
        <v>¨</v>
      </c>
      <c r="M1259" s="248" t="str">
        <f>IFERROR(IF(OR($X1259=$L$7,$X1259=$K$5,$X1259=$O$5,$X1259=$T$5),IF(ISBLANK(
VLOOKUP($X1244&amp;"-"&amp;TEXT($A1259,"mmm-aaaa"),Informes!$A:$P,COLUMN(Informes!J$1),FALSE)), "",
VLOOKUP($X1244&amp;"-"&amp;TEXT($A1259,"mmm-aaaa"),Informes!$A:$P,COLUMN(Informes!J$1),FALSE)), ""), "")</f>
        <v/>
      </c>
      <c r="N1259" s="248"/>
      <c r="O1259" s="248"/>
      <c r="P1259" s="248"/>
      <c r="Q1259" s="248"/>
      <c r="R1259" s="284" t="str">
        <f t="shared" si="242"/>
        <v/>
      </c>
      <c r="S1259" s="284"/>
      <c r="T1259" s="284"/>
      <c r="U1259" s="284"/>
      <c r="V1259" s="285"/>
      <c r="W1259" s="4" t="str">
        <f>IFERROR(VLOOKUP($X1244&amp;"-"&amp;TEXT($A1259,"mmm-aaaa"),Informes!$A:$P,COLUMN(Informes!K$1),FALSE), "")</f>
        <v/>
      </c>
      <c r="X1259" s="34" t="str">
        <f>IFERROR(VLOOKUP($X1244&amp;"-"&amp;TEXT($A1259,"mmm-aaaa"),Informes!$A:$P,COLUMN(Informes!C$1),FALSE), "")</f>
        <v/>
      </c>
    </row>
    <row r="1260" spans="1:24" ht="16.5" customHeight="1" x14ac:dyDescent="0.2">
      <c r="A1260" s="34">
        <f t="shared" si="246"/>
        <v>45444</v>
      </c>
      <c r="B1260" s="243" t="str">
        <f t="shared" si="243"/>
        <v>Junio</v>
      </c>
      <c r="C1260" s="244"/>
      <c r="D1260" s="244" t="str">
        <f t="shared" si="244"/>
        <v>Enero</v>
      </c>
      <c r="E1260" s="244"/>
      <c r="F1260" s="281" t="str">
        <f>IFERROR(IF(VLOOKUP($X1244&amp;"-"&amp;TEXT($A1260,"mmm-aaaa"),Informes!$A:$P,COLUMN(Informes!H$1),FALSE),"þ","¨"),"¨")</f>
        <v>¨</v>
      </c>
      <c r="G1260" s="281"/>
      <c r="H1260" s="281"/>
      <c r="I1260" s="248" t="str">
        <f>IFERROR(IF(ISBLANK(
VLOOKUP($X1244&amp;"-"&amp;TEXT($A1260,"mmm-aaaa"),Informes!$A:$P,COLUMN(Informes!I$1),FALSE)), "",
VLOOKUP($X1244&amp;"-"&amp;TEXT($A1260,"mmm-aaaa"),Informes!$A:$P,COLUMN(Informes!I$1),FALSE)), "")</f>
        <v/>
      </c>
      <c r="J1260" s="248"/>
      <c r="K1260" s="248"/>
      <c r="L1260" s="173" t="str">
        <f t="shared" si="245"/>
        <v>¨</v>
      </c>
      <c r="M1260" s="248" t="str">
        <f>IFERROR(IF(OR($X1260=$L$7,$X1260=$K$5,$X1260=$O$5,$X1260=$T$5),IF(ISBLANK(
VLOOKUP($X1244&amp;"-"&amp;TEXT($A1260,"mmm-aaaa"),Informes!$A:$P,COLUMN(Informes!J$1),FALSE)), "",
VLOOKUP($X1244&amp;"-"&amp;TEXT($A1260,"mmm-aaaa"),Informes!$A:$P,COLUMN(Informes!J$1),FALSE)), ""), "")</f>
        <v/>
      </c>
      <c r="N1260" s="248"/>
      <c r="O1260" s="248"/>
      <c r="P1260" s="248"/>
      <c r="Q1260" s="248"/>
      <c r="R1260" s="284" t="str">
        <f t="shared" si="242"/>
        <v/>
      </c>
      <c r="S1260" s="284"/>
      <c r="T1260" s="284"/>
      <c r="U1260" s="284"/>
      <c r="V1260" s="285"/>
      <c r="W1260" s="4" t="str">
        <f>IFERROR(VLOOKUP($X1244&amp;"-"&amp;TEXT($A1260,"mmm-aaaa"),Informes!$A:$P,COLUMN(Informes!K$1),FALSE), "")</f>
        <v/>
      </c>
      <c r="X1260" s="34" t="str">
        <f>IFERROR(VLOOKUP($X1244&amp;"-"&amp;TEXT($A1260,"mmm-aaaa"),Informes!$A:$P,COLUMN(Informes!C$1),FALSE), "")</f>
        <v/>
      </c>
    </row>
    <row r="1261" spans="1:24" ht="16.5" customHeight="1" x14ac:dyDescent="0.2">
      <c r="A1261" s="34">
        <f t="shared" si="246"/>
        <v>45474</v>
      </c>
      <c r="B1261" s="243" t="str">
        <f t="shared" si="243"/>
        <v>Julio</v>
      </c>
      <c r="C1261" s="244"/>
      <c r="D1261" s="244" t="str">
        <f t="shared" si="244"/>
        <v>Enero</v>
      </c>
      <c r="E1261" s="244"/>
      <c r="F1261" s="281" t="str">
        <f>IFERROR(IF(VLOOKUP($X1244&amp;"-"&amp;TEXT($A1261,"mmm-aaaa"),Informes!$A:$P,COLUMN(Informes!H$1),FALSE),"þ","¨"),"¨")</f>
        <v>¨</v>
      </c>
      <c r="G1261" s="281"/>
      <c r="H1261" s="281"/>
      <c r="I1261" s="248" t="str">
        <f>IFERROR(IF(ISBLANK(
VLOOKUP($X1244&amp;"-"&amp;TEXT($A1261,"mmm-aaaa"),Informes!$A:$P,COLUMN(Informes!I$1),FALSE)), "",
VLOOKUP($X1244&amp;"-"&amp;TEXT($A1261,"mmm-aaaa"),Informes!$A:$P,COLUMN(Informes!I$1),FALSE)), "")</f>
        <v/>
      </c>
      <c r="J1261" s="248"/>
      <c r="K1261" s="248"/>
      <c r="L1261" s="173" t="str">
        <f t="shared" si="245"/>
        <v>¨</v>
      </c>
      <c r="M1261" s="248" t="str">
        <f>IFERROR(IF(OR($X1261=$L$7,$X1261=$K$5,$X1261=$O$5,$X1261=$T$5),IF(ISBLANK(
VLOOKUP($X1244&amp;"-"&amp;TEXT($A1261,"mmm-aaaa"),Informes!$A:$P,COLUMN(Informes!J$1),FALSE)), "",
VLOOKUP($X1244&amp;"-"&amp;TEXT($A1261,"mmm-aaaa"),Informes!$A:$P,COLUMN(Informes!J$1),FALSE)), ""), "")</f>
        <v/>
      </c>
      <c r="N1261" s="248"/>
      <c r="O1261" s="248"/>
      <c r="P1261" s="248"/>
      <c r="Q1261" s="248"/>
      <c r="R1261" s="284" t="str">
        <f t="shared" si="242"/>
        <v/>
      </c>
      <c r="S1261" s="284"/>
      <c r="T1261" s="284"/>
      <c r="U1261" s="284"/>
      <c r="V1261" s="285"/>
      <c r="W1261" s="4" t="str">
        <f>IFERROR(VLOOKUP($X1244&amp;"-"&amp;TEXT($A1261,"mmm-aaaa"),Informes!$A:$P,COLUMN(Informes!K$1),FALSE), "")</f>
        <v/>
      </c>
      <c r="X1261" s="34" t="str">
        <f>IFERROR(VLOOKUP($X1244&amp;"-"&amp;TEXT($A1261,"mmm-aaaa"),Informes!$A:$P,COLUMN(Informes!C$1),FALSE), "")</f>
        <v/>
      </c>
    </row>
    <row r="1262" spans="1:24" ht="16.5" customHeight="1" thickBot="1" x14ac:dyDescent="0.25">
      <c r="A1262" s="34">
        <f t="shared" si="246"/>
        <v>45505</v>
      </c>
      <c r="B1262" s="264" t="str">
        <f t="shared" si="243"/>
        <v>Agosto</v>
      </c>
      <c r="C1262" s="265"/>
      <c r="D1262" s="265" t="str">
        <f t="shared" si="244"/>
        <v>Enero</v>
      </c>
      <c r="E1262" s="265"/>
      <c r="F1262" s="280" t="str">
        <f>IFERROR(IF(VLOOKUP($X1244&amp;"-"&amp;TEXT($A1262,"mmm-aaaa"),Informes!$A:$P,COLUMN(Informes!H$1),FALSE),"þ","¨"),"¨")</f>
        <v>¨</v>
      </c>
      <c r="G1262" s="280"/>
      <c r="H1262" s="280"/>
      <c r="I1262" s="269" t="str">
        <f>IFERROR(IF(ISBLANK(
VLOOKUP($X1244&amp;"-"&amp;TEXT($A1262,"mmm-aaaa"),Informes!$A:$P,COLUMN(Informes!I$1),FALSE)), "",
VLOOKUP($X1244&amp;"-"&amp;TEXT($A1262,"mmm-aaaa"),Informes!$A:$P,COLUMN(Informes!I$1),FALSE)), "")</f>
        <v/>
      </c>
      <c r="J1262" s="269"/>
      <c r="K1262" s="269"/>
      <c r="L1262" s="172" t="str">
        <f t="shared" si="245"/>
        <v>¨</v>
      </c>
      <c r="M1262" s="269" t="str">
        <f>IFERROR(IF(OR($X1262=$L$7,$X1262=$K$5,$X1262=$O$5,$X1262=$T$5),IF(ISBLANK(
VLOOKUP($X1244&amp;"-"&amp;TEXT($A1262,"mmm-aaaa"),Informes!$A:$P,COLUMN(Informes!J$1),FALSE)), "",
VLOOKUP($X1244&amp;"-"&amp;TEXT($A1262,"mmm-aaaa"),Informes!$A:$P,COLUMN(Informes!J$1),FALSE)), ""), "")</f>
        <v/>
      </c>
      <c r="N1262" s="269"/>
      <c r="O1262" s="269"/>
      <c r="P1262" s="269"/>
      <c r="Q1262" s="269"/>
      <c r="R1262" s="282" t="str">
        <f t="shared" si="242"/>
        <v/>
      </c>
      <c r="S1262" s="282"/>
      <c r="T1262" s="282"/>
      <c r="U1262" s="282"/>
      <c r="V1262" s="283"/>
      <c r="W1262" s="4" t="str">
        <f>IFERROR(VLOOKUP($X1244&amp;"-"&amp;TEXT($A1262,"mmm-aaaa"),Informes!$A:$P,COLUMN(Informes!K$1),FALSE), "")</f>
        <v/>
      </c>
      <c r="X1262" s="34" t="str">
        <f>IFERROR(VLOOKUP($X1244&amp;"-"&amp;TEXT($A1262,"mmm-aaaa"),Informes!$A:$P,COLUMN(Informes!C$1),FALSE), "")</f>
        <v/>
      </c>
    </row>
    <row r="1263" spans="1:24" ht="16.5" customHeight="1" thickBot="1" x14ac:dyDescent="0.3">
      <c r="D1263" s="124"/>
      <c r="E1263" s="124"/>
      <c r="F1263" s="129"/>
      <c r="G1263" s="124" t="str">
        <f>IF(SUM(F1251:F1262)=0,"",SUM(F1251:F1262))</f>
        <v/>
      </c>
      <c r="H1263" s="124"/>
      <c r="I1263" s="124"/>
      <c r="J1263" s="130"/>
      <c r="K1263" s="124"/>
      <c r="L1263" s="131" t="s">
        <v>107</v>
      </c>
      <c r="M1263" s="272" t="str">
        <f>IF(SUM(M1251:M1262)=0,"",SUM(M1251:M1262))</f>
        <v/>
      </c>
      <c r="N1263" s="273"/>
      <c r="O1263" s="273"/>
      <c r="P1263" s="273"/>
      <c r="Q1263" s="274"/>
      <c r="R1263" s="275"/>
      <c r="S1263" s="276"/>
      <c r="T1263" s="276"/>
      <c r="U1263" s="276"/>
      <c r="V1263" s="277"/>
      <c r="W1263" s="4"/>
      <c r="X1263" s="4"/>
    </row>
    <row r="1264" spans="1:24" ht="16.5" customHeight="1" x14ac:dyDescent="0.2">
      <c r="W1264" s="4"/>
      <c r="X1264" s="4"/>
    </row>
    <row r="1265" spans="1:24" ht="279.75" customHeight="1" x14ac:dyDescent="0.15">
      <c r="B1265" s="11"/>
      <c r="C1265" s="132" t="s">
        <v>136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</row>
    <row r="1266" spans="1:24" ht="24" customHeight="1" x14ac:dyDescent="0.2">
      <c r="A1266" s="35"/>
      <c r="B1266" s="256" t="s">
        <v>127</v>
      </c>
      <c r="C1266" s="256"/>
      <c r="D1266" s="256"/>
      <c r="E1266" s="256"/>
      <c r="F1266" s="256"/>
      <c r="G1266" s="256"/>
      <c r="H1266" s="256"/>
      <c r="I1266" s="256"/>
      <c r="J1266" s="256"/>
      <c r="K1266" s="256"/>
      <c r="L1266" s="256"/>
      <c r="M1266" s="256"/>
      <c r="N1266" s="256"/>
      <c r="O1266" s="256"/>
      <c r="P1266" s="256"/>
      <c r="Q1266" s="256"/>
      <c r="R1266" s="256"/>
      <c r="S1266" s="256"/>
      <c r="T1266" s="256"/>
      <c r="U1266" s="256"/>
      <c r="V1266" s="256"/>
      <c r="X1266" s="2"/>
    </row>
    <row r="1267" spans="1:24" ht="15" customHeight="1" x14ac:dyDescent="0.2">
      <c r="A1267" s="35"/>
      <c r="B1267" s="120" t="s">
        <v>128</v>
      </c>
      <c r="D1267" s="123" t="e">
        <f>D1244</f>
        <v>#REF!</v>
      </c>
      <c r="F1267" s="123"/>
      <c r="G1267" s="123"/>
      <c r="H1267" s="123"/>
      <c r="I1267" s="123"/>
      <c r="J1267" s="123"/>
      <c r="K1267" s="123"/>
      <c r="L1267" s="123"/>
      <c r="M1267" s="123"/>
      <c r="N1267" s="123"/>
      <c r="O1267" s="123"/>
      <c r="P1267" s="123"/>
      <c r="Q1267" s="123"/>
      <c r="R1267" s="123"/>
      <c r="S1267" s="123"/>
      <c r="T1267" s="123"/>
      <c r="U1267" s="123"/>
      <c r="V1267" s="123"/>
      <c r="W1267" s="15"/>
      <c r="X1267" s="154" t="e">
        <f>X1244</f>
        <v>#REF!</v>
      </c>
    </row>
    <row r="1268" spans="1:24" ht="17.25" x14ac:dyDescent="0.2">
      <c r="B1268" s="120" t="s">
        <v>129</v>
      </c>
      <c r="D1268" s="121"/>
      <c r="E1268" s="121"/>
      <c r="F1268" s="7"/>
      <c r="G1268" s="7"/>
      <c r="H1268" s="257" t="e">
        <f>H1245</f>
        <v>#REF!</v>
      </c>
      <c r="I1268" s="257"/>
      <c r="J1268" s="257"/>
      <c r="K1268" s="257"/>
      <c r="L1268" s="257"/>
      <c r="M1268" s="257"/>
      <c r="N1268" s="257"/>
      <c r="O1268" s="257"/>
      <c r="P1268" s="127" t="e">
        <f>P1245</f>
        <v>#REF!</v>
      </c>
      <c r="Q1268" s="120" t="s">
        <v>75</v>
      </c>
      <c r="S1268" s="12"/>
      <c r="T1268" s="13"/>
      <c r="U1268" s="127" t="e">
        <f>U1245</f>
        <v>#REF!</v>
      </c>
      <c r="V1268" s="120" t="s">
        <v>79</v>
      </c>
      <c r="W1268" s="12"/>
      <c r="X1268" s="6"/>
    </row>
    <row r="1269" spans="1:24" ht="17.25" x14ac:dyDescent="0.2">
      <c r="B1269" s="120" t="s">
        <v>130</v>
      </c>
      <c r="D1269" s="122"/>
      <c r="E1269" s="122"/>
      <c r="F1269" s="7"/>
      <c r="G1269" s="258" t="e">
        <f>G1246</f>
        <v>#REF!</v>
      </c>
      <c r="H1269" s="258"/>
      <c r="I1269" s="258"/>
      <c r="J1269" s="258"/>
      <c r="K1269" s="258"/>
      <c r="L1269" s="258"/>
      <c r="M1269" s="258"/>
      <c r="N1269" s="258"/>
      <c r="O1269" s="258"/>
      <c r="P1269" s="128" t="s">
        <v>137</v>
      </c>
      <c r="Q1269" s="120" t="s">
        <v>131</v>
      </c>
      <c r="S1269" s="12"/>
      <c r="T1269" s="12"/>
      <c r="U1269" s="128" t="s">
        <v>138</v>
      </c>
      <c r="V1269" s="120" t="s">
        <v>61</v>
      </c>
      <c r="W1269" s="12"/>
      <c r="X1269" s="6"/>
    </row>
    <row r="1270" spans="1:24" ht="28.5" customHeight="1" x14ac:dyDescent="0.2">
      <c r="B1270" s="127" t="e">
        <f>B1247</f>
        <v>#REF!</v>
      </c>
      <c r="C1270" s="125" t="s">
        <v>76</v>
      </c>
      <c r="D1270" s="127" t="e">
        <f>D1247</f>
        <v>#REF!</v>
      </c>
      <c r="E1270" s="125" t="s">
        <v>81</v>
      </c>
      <c r="F1270" s="7"/>
      <c r="G1270" s="7"/>
      <c r="H1270" s="5"/>
      <c r="I1270" s="10"/>
      <c r="J1270" s="127" t="e">
        <f>J1247</f>
        <v>#REF!</v>
      </c>
      <c r="K1270" s="125" t="s">
        <v>77</v>
      </c>
      <c r="L1270" s="5"/>
      <c r="M1270" s="5"/>
      <c r="N1270" s="127" t="e">
        <f>N1247</f>
        <v>#REF!</v>
      </c>
      <c r="O1270" s="125" t="s">
        <v>132</v>
      </c>
      <c r="P1270" s="126"/>
      <c r="Q1270" s="126"/>
      <c r="R1270" s="9"/>
      <c r="S1270" s="127" t="e">
        <f>S1247</f>
        <v>#REF!</v>
      </c>
      <c r="T1270" s="259" t="s">
        <v>133</v>
      </c>
      <c r="U1270" s="259"/>
      <c r="V1270" s="259"/>
      <c r="W1270" s="13"/>
      <c r="X1270" s="6"/>
    </row>
    <row r="1271" spans="1:24" ht="4.5" customHeight="1" thickBot="1" x14ac:dyDescent="0.25">
      <c r="B1271" s="8"/>
      <c r="C1271" s="7"/>
      <c r="D1271" s="8"/>
      <c r="E1271" s="7"/>
      <c r="F1271" s="7"/>
      <c r="G1271" s="7"/>
      <c r="H1271" s="5"/>
      <c r="I1271" s="10"/>
      <c r="J1271" s="8"/>
      <c r="K1271" s="5"/>
      <c r="L1271" s="5"/>
      <c r="M1271" s="5"/>
      <c r="N1271" s="7"/>
      <c r="O1271" s="5"/>
      <c r="P1271" s="8"/>
      <c r="Q1271" s="8"/>
      <c r="R1271" s="9"/>
      <c r="S1271" s="9"/>
      <c r="T1271" s="7"/>
      <c r="U1271" s="8"/>
      <c r="V1271" s="9"/>
      <c r="W1271" s="9"/>
      <c r="X1271" s="6"/>
    </row>
    <row r="1272" spans="1:24" ht="27" customHeight="1" x14ac:dyDescent="0.25">
      <c r="B1272" s="260" t="s">
        <v>17</v>
      </c>
      <c r="C1272" s="261"/>
      <c r="D1272" s="261"/>
      <c r="E1272" s="261"/>
      <c r="F1272" s="262" t="s">
        <v>134</v>
      </c>
      <c r="G1272" s="262"/>
      <c r="H1272" s="262"/>
      <c r="I1272" s="262" t="s">
        <v>12</v>
      </c>
      <c r="J1272" s="262"/>
      <c r="K1272" s="262"/>
      <c r="L1272" s="262" t="s">
        <v>105</v>
      </c>
      <c r="M1272" s="236" t="s">
        <v>135</v>
      </c>
      <c r="N1272" s="236"/>
      <c r="O1272" s="236"/>
      <c r="P1272" s="236"/>
      <c r="Q1272" s="236"/>
      <c r="R1272" s="236" t="s">
        <v>101</v>
      </c>
      <c r="S1272" s="236"/>
      <c r="T1272" s="236"/>
      <c r="U1272" s="236"/>
      <c r="V1272" s="237"/>
      <c r="W1272" s="14"/>
      <c r="X1272" s="3"/>
    </row>
    <row r="1273" spans="1:24" ht="27.75" customHeight="1" x14ac:dyDescent="0.2">
      <c r="B1273" s="240">
        <f>EDATE(B1250,12)</f>
        <v>45658</v>
      </c>
      <c r="C1273" s="241"/>
      <c r="D1273" s="241"/>
      <c r="E1273" s="242"/>
      <c r="F1273" s="263"/>
      <c r="G1273" s="263"/>
      <c r="H1273" s="263"/>
      <c r="I1273" s="263"/>
      <c r="J1273" s="263"/>
      <c r="K1273" s="263"/>
      <c r="L1273" s="263"/>
      <c r="M1273" s="238"/>
      <c r="N1273" s="238"/>
      <c r="O1273" s="238"/>
      <c r="P1273" s="238"/>
      <c r="Q1273" s="238"/>
      <c r="R1273" s="238"/>
      <c r="S1273" s="238"/>
      <c r="T1273" s="238"/>
      <c r="U1273" s="238"/>
      <c r="V1273" s="239"/>
      <c r="W1273" s="14"/>
      <c r="X1273" s="3"/>
    </row>
    <row r="1274" spans="1:24" ht="16.5" customHeight="1" x14ac:dyDescent="0.2">
      <c r="A1274" s="34">
        <f>EDATE(B1273,-4)</f>
        <v>45536</v>
      </c>
      <c r="B1274" s="243" t="str">
        <f>PROPER(TEXT(A1274, "mmmm"))</f>
        <v>Septiembre</v>
      </c>
      <c r="C1274" s="244"/>
      <c r="D1274" s="244"/>
      <c r="E1274" s="244"/>
      <c r="F1274" s="281" t="str">
        <f>IFERROR(IF(VLOOKUP($X1244&amp;"-"&amp;TEXT($A1274,"mmm-aaaa"),Informes!$A:$P,COLUMN(Informes!H$1),FALSE),"þ","¨"),"¨")</f>
        <v>¨</v>
      </c>
      <c r="G1274" s="281"/>
      <c r="H1274" s="281"/>
      <c r="I1274" s="248" t="str">
        <f>IFERROR(IF(ISBLANK(
VLOOKUP($X1267&amp;"-"&amp;TEXT($A1274,"mmm-aaaa"),Informes!$A:$P,COLUMN(Informes!I$1),FALSE)), "",
VLOOKUP($X1267&amp;"-"&amp;TEXT($A1274,"mmm-aaaa"),Informes!$A:$P,COLUMN(Informes!I$1),FALSE)), "")</f>
        <v/>
      </c>
      <c r="J1274" s="248"/>
      <c r="K1274" s="248"/>
      <c r="L1274" s="173" t="str">
        <f>IFERROR(IF($X1274=$L$7,"þ","¨"),"¨")</f>
        <v>¨</v>
      </c>
      <c r="M1274" s="248" t="str">
        <f>IFERROR(IF(OR($X1274=$L$7,$X1274=$K$5,$X1274=$O$5,$X1274=$T$5),IF(ISBLANK(
VLOOKUP($X1244&amp;"-"&amp;TEXT($A1274,"mmm-aaaa"),Informes!$A:$P,COLUMN(Informes!J$1),FALSE)), "",
VLOOKUP($X1244&amp;"-"&amp;TEXT($A1274,"mmm-aaaa"),Informes!$A:$P,COLUMN(Informes!J$1),FALSE)), ""), "")</f>
        <v/>
      </c>
      <c r="N1274" s="248"/>
      <c r="O1274" s="248"/>
      <c r="P1274" s="248"/>
      <c r="Q1274" s="248"/>
      <c r="R1274" s="284" t="str">
        <f t="shared" ref="R1274:R1285" si="247">IF(W1274=0, "", W1274)</f>
        <v/>
      </c>
      <c r="S1274" s="284"/>
      <c r="T1274" s="284"/>
      <c r="U1274" s="284"/>
      <c r="V1274" s="285"/>
      <c r="W1274" s="4" t="str">
        <f>IFERROR(VLOOKUP($X1267&amp;"-"&amp;TEXT($A1274,"mmm-aaaa"),Informes!$A:$P,COLUMN(Informes!K$1),FALSE), "")</f>
        <v/>
      </c>
      <c r="X1274" s="34" t="str">
        <f>IFERROR(VLOOKUP($X1244&amp;"-"&amp;TEXT($A1274,"mmm-aaaa"),Informes!$A:$P,COLUMN(Informes!C$1),FALSE), "")</f>
        <v/>
      </c>
    </row>
    <row r="1275" spans="1:24" ht="16.5" customHeight="1" x14ac:dyDescent="0.2">
      <c r="A1275" s="34">
        <f>EDATE(A1274,1)</f>
        <v>45566</v>
      </c>
      <c r="B1275" s="243" t="str">
        <f t="shared" ref="B1275:B1285" si="248">PROPER(TEXT(A1275, "mmmm"))</f>
        <v>Octubre</v>
      </c>
      <c r="C1275" s="244"/>
      <c r="D1275" s="244"/>
      <c r="E1275" s="244"/>
      <c r="F1275" s="281" t="str">
        <f>IFERROR(IF(VLOOKUP($X1244&amp;"-"&amp;TEXT($A1275,"mmm-aaaa"),Informes!$A:$P,COLUMN(Informes!H$1),FALSE),"þ","¨"),"¨")</f>
        <v>¨</v>
      </c>
      <c r="G1275" s="281"/>
      <c r="H1275" s="281"/>
      <c r="I1275" s="248" t="str">
        <f>IFERROR(IF(ISBLANK(
VLOOKUP($X1267&amp;"-"&amp;TEXT($A1275,"mmm-aaaa"),Informes!$A:$P,COLUMN(Informes!I$1),FALSE)), "",
VLOOKUP($X1267&amp;"-"&amp;TEXT($A1275,"mmm-aaaa"),Informes!$A:$P,COLUMN(Informes!I$1),FALSE)), "")</f>
        <v/>
      </c>
      <c r="J1275" s="248"/>
      <c r="K1275" s="248"/>
      <c r="L1275" s="173" t="str">
        <f t="shared" ref="L1275:L1285" si="249">IFERROR(IF($X1275=$L$7,"þ","¨"),"¨")</f>
        <v>¨</v>
      </c>
      <c r="M1275" s="248" t="str">
        <f>IFERROR(IF(OR($X1275=$L$7,$X1275=$K$5,$X1275=$O$5,$X1275=$T$5),IF(ISBLANK(
VLOOKUP($X1244&amp;"-"&amp;TEXT($A1275,"mmm-aaaa"),Informes!$A:$P,COLUMN(Informes!J$1),FALSE)), "",
VLOOKUP($X1244&amp;"-"&amp;TEXT($A1275,"mmm-aaaa"),Informes!$A:$P,COLUMN(Informes!J$1),FALSE)), ""), "")</f>
        <v/>
      </c>
      <c r="N1275" s="248"/>
      <c r="O1275" s="248"/>
      <c r="P1275" s="248"/>
      <c r="Q1275" s="248"/>
      <c r="R1275" s="284" t="str">
        <f t="shared" si="247"/>
        <v/>
      </c>
      <c r="S1275" s="284"/>
      <c r="T1275" s="284"/>
      <c r="U1275" s="284"/>
      <c r="V1275" s="285"/>
      <c r="W1275" s="4" t="str">
        <f>IFERROR(VLOOKUP($X1267&amp;"-"&amp;TEXT($A1275,"mmm-aaaa"),Informes!$A:$P,COLUMN(Informes!K$1),FALSE), "")</f>
        <v/>
      </c>
      <c r="X1275" s="34" t="str">
        <f>IFERROR(VLOOKUP($X1244&amp;"-"&amp;TEXT($A1275,"mmm-aaaa"),Informes!$A:$P,COLUMN(Informes!C$1),FALSE), "")</f>
        <v/>
      </c>
    </row>
    <row r="1276" spans="1:24" ht="16.5" customHeight="1" x14ac:dyDescent="0.2">
      <c r="A1276" s="34">
        <f t="shared" ref="A1276:A1285" si="250">EDATE(A1275,1)</f>
        <v>45597</v>
      </c>
      <c r="B1276" s="243" t="str">
        <f t="shared" si="248"/>
        <v>Noviembre</v>
      </c>
      <c r="C1276" s="244"/>
      <c r="D1276" s="244"/>
      <c r="E1276" s="244"/>
      <c r="F1276" s="281" t="str">
        <f>IFERROR(IF(VLOOKUP($X1244&amp;"-"&amp;TEXT($A1276,"mmm-aaaa"),Informes!$A:$P,COLUMN(Informes!H$1),FALSE),"þ","¨"),"¨")</f>
        <v>¨</v>
      </c>
      <c r="G1276" s="281"/>
      <c r="H1276" s="281"/>
      <c r="I1276" s="248" t="str">
        <f>IFERROR(IF(ISBLANK(
VLOOKUP($X1267&amp;"-"&amp;TEXT($A1276,"mmm-aaaa"),Informes!$A:$P,COLUMN(Informes!I$1),FALSE)), "",
VLOOKUP($X1267&amp;"-"&amp;TEXT($A1276,"mmm-aaaa"),Informes!$A:$P,COLUMN(Informes!I$1),FALSE)), "")</f>
        <v/>
      </c>
      <c r="J1276" s="248"/>
      <c r="K1276" s="248"/>
      <c r="L1276" s="173" t="str">
        <f t="shared" si="249"/>
        <v>¨</v>
      </c>
      <c r="M1276" s="248" t="str">
        <f>IFERROR(IF(OR($X1276=$L$7,$X1276=$K$5,$X1276=$O$5,$X1276=$T$5),IF(ISBLANK(
VLOOKUP($X1244&amp;"-"&amp;TEXT($A1276,"mmm-aaaa"),Informes!$A:$P,COLUMN(Informes!J$1),FALSE)), "",
VLOOKUP($X1244&amp;"-"&amp;TEXT($A1276,"mmm-aaaa"),Informes!$A:$P,COLUMN(Informes!J$1),FALSE)), ""), "")</f>
        <v/>
      </c>
      <c r="N1276" s="248"/>
      <c r="O1276" s="248"/>
      <c r="P1276" s="248"/>
      <c r="Q1276" s="248"/>
      <c r="R1276" s="284" t="str">
        <f t="shared" si="247"/>
        <v/>
      </c>
      <c r="S1276" s="284"/>
      <c r="T1276" s="284"/>
      <c r="U1276" s="284"/>
      <c r="V1276" s="285"/>
      <c r="W1276" s="4" t="str">
        <f>IFERROR(VLOOKUP($X1267&amp;"-"&amp;TEXT($A1276,"mmm-aaaa"),Informes!$A:$P,COLUMN(Informes!K$1),FALSE), "")</f>
        <v/>
      </c>
      <c r="X1276" s="34" t="str">
        <f>IFERROR(VLOOKUP($X1244&amp;"-"&amp;TEXT($A1276,"mmm-aaaa"),Informes!$A:$P,COLUMN(Informes!C$1),FALSE), "")</f>
        <v/>
      </c>
    </row>
    <row r="1277" spans="1:24" ht="16.5" customHeight="1" x14ac:dyDescent="0.2">
      <c r="A1277" s="34">
        <f t="shared" si="250"/>
        <v>45627</v>
      </c>
      <c r="B1277" s="243" t="str">
        <f t="shared" si="248"/>
        <v>Diciembre</v>
      </c>
      <c r="C1277" s="244"/>
      <c r="D1277" s="244"/>
      <c r="E1277" s="244"/>
      <c r="F1277" s="281" t="str">
        <f>IFERROR(IF(VLOOKUP($X1244&amp;"-"&amp;TEXT($A1277,"mmm-aaaa"),Informes!$A:$P,COLUMN(Informes!H$1),FALSE),"þ","¨"),"¨")</f>
        <v>¨</v>
      </c>
      <c r="G1277" s="281"/>
      <c r="H1277" s="281"/>
      <c r="I1277" s="248" t="str">
        <f>IFERROR(IF(ISBLANK(
VLOOKUP($X1267&amp;"-"&amp;TEXT($A1277,"mmm-aaaa"),Informes!$A:$P,COLUMN(Informes!I$1),FALSE)), "",
VLOOKUP($X1267&amp;"-"&amp;TEXT($A1277,"mmm-aaaa"),Informes!$A:$P,COLUMN(Informes!I$1),FALSE)), "")</f>
        <v/>
      </c>
      <c r="J1277" s="248"/>
      <c r="K1277" s="248"/>
      <c r="L1277" s="173" t="str">
        <f t="shared" si="249"/>
        <v>¨</v>
      </c>
      <c r="M1277" s="248" t="str">
        <f>IFERROR(IF(OR($X1277=$L$7,$X1277=$K$5,$X1277=$O$5,$X1277=$T$5),IF(ISBLANK(
VLOOKUP($X1244&amp;"-"&amp;TEXT($A1277,"mmm-aaaa"),Informes!$A:$P,COLUMN(Informes!J$1),FALSE)), "",
VLOOKUP($X1244&amp;"-"&amp;TEXT($A1277,"mmm-aaaa"),Informes!$A:$P,COLUMN(Informes!J$1),FALSE)), ""), "")</f>
        <v/>
      </c>
      <c r="N1277" s="248"/>
      <c r="O1277" s="248"/>
      <c r="P1277" s="248"/>
      <c r="Q1277" s="248"/>
      <c r="R1277" s="284" t="str">
        <f t="shared" si="247"/>
        <v/>
      </c>
      <c r="S1277" s="284"/>
      <c r="T1277" s="284"/>
      <c r="U1277" s="284"/>
      <c r="V1277" s="285"/>
      <c r="W1277" s="4" t="str">
        <f>IFERROR(VLOOKUP($X1267&amp;"-"&amp;TEXT($A1277,"mmm-aaaa"),Informes!$A:$P,COLUMN(Informes!K$1),FALSE), "")</f>
        <v/>
      </c>
      <c r="X1277" s="34" t="str">
        <f>IFERROR(VLOOKUP($X1244&amp;"-"&amp;TEXT($A1277,"mmm-aaaa"),Informes!$A:$P,COLUMN(Informes!C$1),FALSE), "")</f>
        <v/>
      </c>
    </row>
    <row r="1278" spans="1:24" ht="16.5" customHeight="1" x14ac:dyDescent="0.2">
      <c r="A1278" s="34">
        <f t="shared" si="250"/>
        <v>45658</v>
      </c>
      <c r="B1278" s="243" t="str">
        <f t="shared" si="248"/>
        <v>Enero</v>
      </c>
      <c r="C1278" s="244"/>
      <c r="D1278" s="244"/>
      <c r="E1278" s="244"/>
      <c r="F1278" s="281" t="str">
        <f>IFERROR(IF(VLOOKUP($X1244&amp;"-"&amp;TEXT($A1278,"mmm-aaaa"),Informes!$A:$P,COLUMN(Informes!H$1),FALSE),"þ","¨"),"¨")</f>
        <v>¨</v>
      </c>
      <c r="G1278" s="281"/>
      <c r="H1278" s="281"/>
      <c r="I1278" s="248" t="str">
        <f>IFERROR(IF(ISBLANK(
VLOOKUP($X1267&amp;"-"&amp;TEXT($A1278,"mmm-aaaa"),Informes!$A:$P,COLUMN(Informes!I$1),FALSE)), "",
VLOOKUP($X1267&amp;"-"&amp;TEXT($A1278,"mmm-aaaa"),Informes!$A:$P,COLUMN(Informes!I$1),FALSE)), "")</f>
        <v/>
      </c>
      <c r="J1278" s="248"/>
      <c r="K1278" s="248"/>
      <c r="L1278" s="173" t="str">
        <f t="shared" si="249"/>
        <v>¨</v>
      </c>
      <c r="M1278" s="248" t="str">
        <f>IFERROR(IF(OR($X1278=$L$7,$X1278=$K$5,$X1278=$O$5,$X1278=$T$5),IF(ISBLANK(
VLOOKUP($X1244&amp;"-"&amp;TEXT($A1278,"mmm-aaaa"),Informes!$A:$P,COLUMN(Informes!J$1),FALSE)), "",
VLOOKUP($X1244&amp;"-"&amp;TEXT($A1278,"mmm-aaaa"),Informes!$A:$P,COLUMN(Informes!J$1),FALSE)), ""), "")</f>
        <v/>
      </c>
      <c r="N1278" s="248"/>
      <c r="O1278" s="248"/>
      <c r="P1278" s="248"/>
      <c r="Q1278" s="248"/>
      <c r="R1278" s="284" t="str">
        <f t="shared" si="247"/>
        <v/>
      </c>
      <c r="S1278" s="284"/>
      <c r="T1278" s="284"/>
      <c r="U1278" s="284"/>
      <c r="V1278" s="285"/>
      <c r="W1278" s="4" t="str">
        <f>IFERROR(VLOOKUP($X1267&amp;"-"&amp;TEXT($A1278,"mmm-aaaa"),Informes!$A:$P,COLUMN(Informes!K$1),FALSE), "")</f>
        <v/>
      </c>
      <c r="X1278" s="34" t="str">
        <f>IFERROR(VLOOKUP($X1244&amp;"-"&amp;TEXT($A1278,"mmm-aaaa"),Informes!$A:$P,COLUMN(Informes!C$1),FALSE), "")</f>
        <v/>
      </c>
    </row>
    <row r="1279" spans="1:24" ht="16.5" customHeight="1" x14ac:dyDescent="0.2">
      <c r="A1279" s="34">
        <f t="shared" si="250"/>
        <v>45689</v>
      </c>
      <c r="B1279" s="243" t="str">
        <f t="shared" si="248"/>
        <v>Febrero</v>
      </c>
      <c r="C1279" s="244"/>
      <c r="D1279" s="244"/>
      <c r="E1279" s="244"/>
      <c r="F1279" s="281" t="str">
        <f>IFERROR(IF(VLOOKUP($X1244&amp;"-"&amp;TEXT($A1279,"mmm-aaaa"),Informes!$A:$P,COLUMN(Informes!H$1),FALSE),"þ","¨"),"¨")</f>
        <v>¨</v>
      </c>
      <c r="G1279" s="281"/>
      <c r="H1279" s="281"/>
      <c r="I1279" s="248" t="str">
        <f>IFERROR(IF(ISBLANK(
VLOOKUP($X1267&amp;"-"&amp;TEXT($A1279,"mmm-aaaa"),Informes!$A:$P,COLUMN(Informes!I$1),FALSE)), "",
VLOOKUP($X1267&amp;"-"&amp;TEXT($A1279,"mmm-aaaa"),Informes!$A:$P,COLUMN(Informes!I$1),FALSE)), "")</f>
        <v/>
      </c>
      <c r="J1279" s="248"/>
      <c r="K1279" s="248"/>
      <c r="L1279" s="173" t="str">
        <f t="shared" si="249"/>
        <v>¨</v>
      </c>
      <c r="M1279" s="248" t="str">
        <f>IFERROR(IF(OR($X1279=$L$7,$X1279=$K$5,$X1279=$O$5,$X1279=$T$5),IF(ISBLANK(
VLOOKUP($X1244&amp;"-"&amp;TEXT($A1279,"mmm-aaaa"),Informes!$A:$P,COLUMN(Informes!J$1),FALSE)), "",
VLOOKUP($X1244&amp;"-"&amp;TEXT($A1279,"mmm-aaaa"),Informes!$A:$P,COLUMN(Informes!J$1),FALSE)), ""), "")</f>
        <v/>
      </c>
      <c r="N1279" s="248"/>
      <c r="O1279" s="248"/>
      <c r="P1279" s="248"/>
      <c r="Q1279" s="248"/>
      <c r="R1279" s="284" t="str">
        <f t="shared" si="247"/>
        <v/>
      </c>
      <c r="S1279" s="284"/>
      <c r="T1279" s="284"/>
      <c r="U1279" s="284"/>
      <c r="V1279" s="285"/>
      <c r="W1279" s="4" t="str">
        <f>IFERROR(VLOOKUP($X1267&amp;"-"&amp;TEXT($A1279,"mmm-aaaa"),Informes!$A:$P,COLUMN(Informes!K$1),FALSE), "")</f>
        <v/>
      </c>
      <c r="X1279" s="34" t="str">
        <f>IFERROR(VLOOKUP($X1244&amp;"-"&amp;TEXT($A1279,"mmm-aaaa"),Informes!$A:$P,COLUMN(Informes!C$1),FALSE), "")</f>
        <v/>
      </c>
    </row>
    <row r="1280" spans="1:24" ht="16.5" customHeight="1" x14ac:dyDescent="0.2">
      <c r="A1280" s="34">
        <f t="shared" si="250"/>
        <v>45717</v>
      </c>
      <c r="B1280" s="243" t="str">
        <f t="shared" si="248"/>
        <v>Marzo</v>
      </c>
      <c r="C1280" s="244"/>
      <c r="D1280" s="244"/>
      <c r="E1280" s="244"/>
      <c r="F1280" s="281" t="str">
        <f>IFERROR(IF(VLOOKUP($X1244&amp;"-"&amp;TEXT($A1280,"mmm-aaaa"),Informes!$A:$P,COLUMN(Informes!H$1),FALSE),"þ","¨"),"¨")</f>
        <v>¨</v>
      </c>
      <c r="G1280" s="281"/>
      <c r="H1280" s="281"/>
      <c r="I1280" s="248" t="str">
        <f>IFERROR(IF(ISBLANK(
VLOOKUP($X1267&amp;"-"&amp;TEXT($A1280,"mmm-aaaa"),Informes!$A:$P,COLUMN(Informes!I$1),FALSE)), "",
VLOOKUP($X1267&amp;"-"&amp;TEXT($A1280,"mmm-aaaa"),Informes!$A:$P,COLUMN(Informes!I$1),FALSE)), "")</f>
        <v/>
      </c>
      <c r="J1280" s="248"/>
      <c r="K1280" s="248"/>
      <c r="L1280" s="173" t="str">
        <f t="shared" si="249"/>
        <v>¨</v>
      </c>
      <c r="M1280" s="248" t="str">
        <f>IFERROR(IF(OR($X1280=$L$7,$X1280=$K$5,$X1280=$O$5,$X1280=$T$5),IF(ISBLANK(
VLOOKUP($X1244&amp;"-"&amp;TEXT($A1280,"mmm-aaaa"),Informes!$A:$P,COLUMN(Informes!J$1),FALSE)), "",
VLOOKUP($X1244&amp;"-"&amp;TEXT($A1280,"mmm-aaaa"),Informes!$A:$P,COLUMN(Informes!J$1),FALSE)), ""), "")</f>
        <v/>
      </c>
      <c r="N1280" s="248"/>
      <c r="O1280" s="248"/>
      <c r="P1280" s="248"/>
      <c r="Q1280" s="248"/>
      <c r="R1280" s="284" t="str">
        <f t="shared" si="247"/>
        <v/>
      </c>
      <c r="S1280" s="284"/>
      <c r="T1280" s="284"/>
      <c r="U1280" s="284"/>
      <c r="V1280" s="285"/>
      <c r="W1280" s="4" t="str">
        <f>IFERROR(VLOOKUP($X1267&amp;"-"&amp;TEXT($A1280,"mmm-aaaa"),Informes!$A:$P,COLUMN(Informes!K$1),FALSE), "")</f>
        <v/>
      </c>
      <c r="X1280" s="34" t="str">
        <f>IFERROR(VLOOKUP($X1244&amp;"-"&amp;TEXT($A1280,"mmm-aaaa"),Informes!$A:$P,COLUMN(Informes!C$1),FALSE), "")</f>
        <v/>
      </c>
    </row>
    <row r="1281" spans="1:24" ht="16.5" customHeight="1" x14ac:dyDescent="0.2">
      <c r="A1281" s="34">
        <f t="shared" si="250"/>
        <v>45748</v>
      </c>
      <c r="B1281" s="243" t="str">
        <f t="shared" si="248"/>
        <v>Abril</v>
      </c>
      <c r="C1281" s="244"/>
      <c r="D1281" s="244"/>
      <c r="E1281" s="244"/>
      <c r="F1281" s="281" t="str">
        <f>IFERROR(IF(VLOOKUP($X1244&amp;"-"&amp;TEXT($A1281,"mmm-aaaa"),Informes!$A:$P,COLUMN(Informes!H$1),FALSE),"þ","¨"),"¨")</f>
        <v>¨</v>
      </c>
      <c r="G1281" s="281"/>
      <c r="H1281" s="281"/>
      <c r="I1281" s="248" t="str">
        <f>IFERROR(IF(ISBLANK(
VLOOKUP($X1267&amp;"-"&amp;TEXT($A1281,"mmm-aaaa"),Informes!$A:$P,COLUMN(Informes!I$1),FALSE)), "",
VLOOKUP($X1267&amp;"-"&amp;TEXT($A1281,"mmm-aaaa"),Informes!$A:$P,COLUMN(Informes!I$1),FALSE)), "")</f>
        <v/>
      </c>
      <c r="J1281" s="248"/>
      <c r="K1281" s="248"/>
      <c r="L1281" s="173" t="str">
        <f t="shared" si="249"/>
        <v>¨</v>
      </c>
      <c r="M1281" s="248" t="str">
        <f>IFERROR(IF(OR($X1281=$L$7,$X1281=$K$5,$X1281=$O$5,$X1281=$T$5),IF(ISBLANK(
VLOOKUP($X1244&amp;"-"&amp;TEXT($A1281,"mmm-aaaa"),Informes!$A:$P,COLUMN(Informes!J$1),FALSE)), "",
VLOOKUP($X1244&amp;"-"&amp;TEXT($A1281,"mmm-aaaa"),Informes!$A:$P,COLUMN(Informes!J$1),FALSE)), ""), "")</f>
        <v/>
      </c>
      <c r="N1281" s="248"/>
      <c r="O1281" s="248"/>
      <c r="P1281" s="248"/>
      <c r="Q1281" s="248"/>
      <c r="R1281" s="284" t="str">
        <f t="shared" si="247"/>
        <v/>
      </c>
      <c r="S1281" s="284"/>
      <c r="T1281" s="284"/>
      <c r="U1281" s="284"/>
      <c r="V1281" s="285"/>
      <c r="W1281" s="4" t="str">
        <f>IFERROR(VLOOKUP($X1267&amp;"-"&amp;TEXT($A1281,"mmm-aaaa"),Informes!$A:$P,COLUMN(Informes!K$1),FALSE), "")</f>
        <v/>
      </c>
      <c r="X1281" s="34" t="str">
        <f>IFERROR(VLOOKUP($X1244&amp;"-"&amp;TEXT($A1281,"mmm-aaaa"),Informes!$A:$P,COLUMN(Informes!C$1),FALSE), "")</f>
        <v/>
      </c>
    </row>
    <row r="1282" spans="1:24" ht="16.5" customHeight="1" x14ac:dyDescent="0.2">
      <c r="A1282" s="34">
        <f t="shared" si="250"/>
        <v>45778</v>
      </c>
      <c r="B1282" s="243" t="str">
        <f t="shared" si="248"/>
        <v>Mayo</v>
      </c>
      <c r="C1282" s="244"/>
      <c r="D1282" s="244"/>
      <c r="E1282" s="244"/>
      <c r="F1282" s="281" t="str">
        <f>IFERROR(IF(VLOOKUP($X1244&amp;"-"&amp;TEXT($A1282,"mmm-aaaa"),Informes!$A:$P,COLUMN(Informes!H$1),FALSE),"þ","¨"),"¨")</f>
        <v>¨</v>
      </c>
      <c r="G1282" s="281"/>
      <c r="H1282" s="281"/>
      <c r="I1282" s="248" t="str">
        <f>IFERROR(IF(ISBLANK(
VLOOKUP($X1267&amp;"-"&amp;TEXT($A1282,"mmm-aaaa"),Informes!$A:$P,COLUMN(Informes!I$1),FALSE)), "",
VLOOKUP($X1267&amp;"-"&amp;TEXT($A1282,"mmm-aaaa"),Informes!$A:$P,COLUMN(Informes!I$1),FALSE)), "")</f>
        <v/>
      </c>
      <c r="J1282" s="248"/>
      <c r="K1282" s="248"/>
      <c r="L1282" s="173" t="str">
        <f t="shared" si="249"/>
        <v>¨</v>
      </c>
      <c r="M1282" s="248" t="str">
        <f>IFERROR(IF(OR($X1282=$L$7,$X1282=$K$5,$X1282=$O$5,$X1282=$T$5),IF(ISBLANK(
VLOOKUP($X1244&amp;"-"&amp;TEXT($A1282,"mmm-aaaa"),Informes!$A:$P,COLUMN(Informes!J$1),FALSE)), "",
VLOOKUP($X1244&amp;"-"&amp;TEXT($A1282,"mmm-aaaa"),Informes!$A:$P,COLUMN(Informes!J$1),FALSE)), ""), "")</f>
        <v/>
      </c>
      <c r="N1282" s="248"/>
      <c r="O1282" s="248"/>
      <c r="P1282" s="248"/>
      <c r="Q1282" s="248"/>
      <c r="R1282" s="284" t="str">
        <f t="shared" si="247"/>
        <v/>
      </c>
      <c r="S1282" s="284"/>
      <c r="T1282" s="284"/>
      <c r="U1282" s="284"/>
      <c r="V1282" s="285"/>
      <c r="W1282" s="4" t="str">
        <f>IFERROR(VLOOKUP($X1267&amp;"-"&amp;TEXT($A1282,"mmm-aaaa"),Informes!$A:$P,COLUMN(Informes!K$1),FALSE), "")</f>
        <v/>
      </c>
      <c r="X1282" s="34" t="str">
        <f>IFERROR(VLOOKUP($X1244&amp;"-"&amp;TEXT($A1282,"mmm-aaaa"),Informes!$A:$P,COLUMN(Informes!C$1),FALSE), "")</f>
        <v/>
      </c>
    </row>
    <row r="1283" spans="1:24" ht="16.5" customHeight="1" x14ac:dyDescent="0.2">
      <c r="A1283" s="34">
        <f t="shared" si="250"/>
        <v>45809</v>
      </c>
      <c r="B1283" s="243" t="str">
        <f t="shared" si="248"/>
        <v>Junio</v>
      </c>
      <c r="C1283" s="244"/>
      <c r="D1283" s="244"/>
      <c r="E1283" s="244"/>
      <c r="F1283" s="281" t="str">
        <f>IFERROR(IF(VLOOKUP($X1244&amp;"-"&amp;TEXT($A1283,"mmm-aaaa"),Informes!$A:$P,COLUMN(Informes!H$1),FALSE),"þ","¨"),"¨")</f>
        <v>¨</v>
      </c>
      <c r="G1283" s="281"/>
      <c r="H1283" s="281"/>
      <c r="I1283" s="248" t="str">
        <f>IFERROR(IF(ISBLANK(
VLOOKUP($X1267&amp;"-"&amp;TEXT($A1283,"mmm-aaaa"),Informes!$A:$P,COLUMN(Informes!I$1),FALSE)), "",
VLOOKUP($X1267&amp;"-"&amp;TEXT($A1283,"mmm-aaaa"),Informes!$A:$P,COLUMN(Informes!I$1),FALSE)), "")</f>
        <v/>
      </c>
      <c r="J1283" s="248"/>
      <c r="K1283" s="248"/>
      <c r="L1283" s="173" t="str">
        <f t="shared" si="249"/>
        <v>¨</v>
      </c>
      <c r="M1283" s="248" t="str">
        <f>IFERROR(IF(OR($X1283=$L$7,$X1283=$K$5,$X1283=$O$5,$X1283=$T$5),IF(ISBLANK(
VLOOKUP($X1244&amp;"-"&amp;TEXT($A1283,"mmm-aaaa"),Informes!$A:$P,COLUMN(Informes!J$1),FALSE)), "",
VLOOKUP($X1244&amp;"-"&amp;TEXT($A1283,"mmm-aaaa"),Informes!$A:$P,COLUMN(Informes!J$1),FALSE)), ""), "")</f>
        <v/>
      </c>
      <c r="N1283" s="248"/>
      <c r="O1283" s="248"/>
      <c r="P1283" s="248"/>
      <c r="Q1283" s="248"/>
      <c r="R1283" s="284" t="str">
        <f t="shared" si="247"/>
        <v/>
      </c>
      <c r="S1283" s="284"/>
      <c r="T1283" s="284"/>
      <c r="U1283" s="284"/>
      <c r="V1283" s="285"/>
      <c r="W1283" s="4" t="str">
        <f>IFERROR(VLOOKUP($X1267&amp;"-"&amp;TEXT($A1283,"mmm-aaaa"),Informes!$A:$P,COLUMN(Informes!K$1),FALSE), "")</f>
        <v/>
      </c>
      <c r="X1283" s="34" t="str">
        <f>IFERROR(VLOOKUP($X1244&amp;"-"&amp;TEXT($A1283,"mmm-aaaa"),Informes!$A:$P,COLUMN(Informes!C$1),FALSE), "")</f>
        <v/>
      </c>
    </row>
    <row r="1284" spans="1:24" ht="16.5" customHeight="1" x14ac:dyDescent="0.2">
      <c r="A1284" s="34">
        <f t="shared" si="250"/>
        <v>45839</v>
      </c>
      <c r="B1284" s="243" t="str">
        <f t="shared" si="248"/>
        <v>Julio</v>
      </c>
      <c r="C1284" s="244"/>
      <c r="D1284" s="244"/>
      <c r="E1284" s="244"/>
      <c r="F1284" s="281" t="str">
        <f>IFERROR(IF(VLOOKUP($X1244&amp;"-"&amp;TEXT($A1284,"mmm-aaaa"),Informes!$A:$P,COLUMN(Informes!H$1),FALSE),"þ","¨"),"¨")</f>
        <v>¨</v>
      </c>
      <c r="G1284" s="281"/>
      <c r="H1284" s="281"/>
      <c r="I1284" s="248" t="str">
        <f>IFERROR(IF(ISBLANK(
VLOOKUP($X1267&amp;"-"&amp;TEXT($A1284,"mmm-aaaa"),Informes!$A:$P,COLUMN(Informes!I$1),FALSE)), "",
VLOOKUP($X1267&amp;"-"&amp;TEXT($A1284,"mmm-aaaa"),Informes!$A:$P,COLUMN(Informes!I$1),FALSE)), "")</f>
        <v/>
      </c>
      <c r="J1284" s="248"/>
      <c r="K1284" s="248"/>
      <c r="L1284" s="173" t="str">
        <f t="shared" si="249"/>
        <v>¨</v>
      </c>
      <c r="M1284" s="248" t="str">
        <f>IFERROR(IF(OR($X1284=$L$7,$X1284=$K$5,$X1284=$O$5,$X1284=$T$5),IF(ISBLANK(
VLOOKUP($X1244&amp;"-"&amp;TEXT($A1284,"mmm-aaaa"),Informes!$A:$P,COLUMN(Informes!J$1),FALSE)), "",
VLOOKUP($X1244&amp;"-"&amp;TEXT($A1284,"mmm-aaaa"),Informes!$A:$P,COLUMN(Informes!J$1),FALSE)), ""), "")</f>
        <v/>
      </c>
      <c r="N1284" s="248"/>
      <c r="O1284" s="248"/>
      <c r="P1284" s="248"/>
      <c r="Q1284" s="248"/>
      <c r="R1284" s="284" t="str">
        <f t="shared" si="247"/>
        <v/>
      </c>
      <c r="S1284" s="284"/>
      <c r="T1284" s="284"/>
      <c r="U1284" s="284"/>
      <c r="V1284" s="285"/>
      <c r="W1284" s="4" t="str">
        <f>IFERROR(VLOOKUP($X1267&amp;"-"&amp;TEXT($A1284,"mmm-aaaa"),Informes!$A:$P,COLUMN(Informes!K$1),FALSE), "")</f>
        <v/>
      </c>
      <c r="X1284" s="34" t="str">
        <f>IFERROR(VLOOKUP($X1244&amp;"-"&amp;TEXT($A1284,"mmm-aaaa"),Informes!$A:$P,COLUMN(Informes!C$1),FALSE), "")</f>
        <v/>
      </c>
    </row>
    <row r="1285" spans="1:24" ht="16.5" customHeight="1" thickBot="1" x14ac:dyDescent="0.25">
      <c r="A1285" s="34">
        <f t="shared" si="250"/>
        <v>45870</v>
      </c>
      <c r="B1285" s="264" t="str">
        <f t="shared" si="248"/>
        <v>Agosto</v>
      </c>
      <c r="C1285" s="265"/>
      <c r="D1285" s="265"/>
      <c r="E1285" s="265"/>
      <c r="F1285" s="280" t="str">
        <f>IFERROR(IF(VLOOKUP($X1244&amp;"-"&amp;TEXT($A1285,"mmm-aaaa"),Informes!$A:$P,COLUMN(Informes!H$1),FALSE),"þ","¨"),"¨")</f>
        <v>¨</v>
      </c>
      <c r="G1285" s="280"/>
      <c r="H1285" s="280"/>
      <c r="I1285" s="269" t="str">
        <f>IFERROR(IF(ISBLANK(
VLOOKUP($X1267&amp;"-"&amp;TEXT($A1285,"mmm-aaaa"),Informes!$A:$P,COLUMN(Informes!I$1),FALSE)), "",
VLOOKUP($X1267&amp;"-"&amp;TEXT($A1285,"mmm-aaaa"),Informes!$A:$P,COLUMN(Informes!I$1),FALSE)), "")</f>
        <v/>
      </c>
      <c r="J1285" s="269"/>
      <c r="K1285" s="269"/>
      <c r="L1285" s="172" t="str">
        <f t="shared" si="249"/>
        <v>¨</v>
      </c>
      <c r="M1285" s="269" t="str">
        <f>IFERROR(IF(OR($X1285=$L$7,$X1285=$K$5,$X1285=$O$5,$X1285=$T$5),IF(ISBLANK(
VLOOKUP($X1244&amp;"-"&amp;TEXT($A1285,"mmm-aaaa"),Informes!$A:$P,COLUMN(Informes!J$1),FALSE)), "",
VLOOKUP($X1244&amp;"-"&amp;TEXT($A1285,"mmm-aaaa"),Informes!$A:$P,COLUMN(Informes!J$1),FALSE)), ""), "")</f>
        <v/>
      </c>
      <c r="N1285" s="269"/>
      <c r="O1285" s="269"/>
      <c r="P1285" s="269"/>
      <c r="Q1285" s="269"/>
      <c r="R1285" s="282" t="str">
        <f t="shared" si="247"/>
        <v/>
      </c>
      <c r="S1285" s="282"/>
      <c r="T1285" s="282"/>
      <c r="U1285" s="282"/>
      <c r="V1285" s="283"/>
      <c r="W1285" s="4" t="str">
        <f>IFERROR(VLOOKUP($X1267&amp;"-"&amp;TEXT($A1285,"mmm-aaaa"),Informes!$A:$P,COLUMN(Informes!K$1),FALSE), "")</f>
        <v/>
      </c>
      <c r="X1285" s="34" t="str">
        <f>IFERROR(VLOOKUP($X1244&amp;"-"&amp;TEXT($A1285,"mmm-aaaa"),Informes!$A:$P,COLUMN(Informes!C$1),FALSE), "")</f>
        <v/>
      </c>
    </row>
    <row r="1286" spans="1:24" ht="16.5" customHeight="1" thickBot="1" x14ac:dyDescent="0.3">
      <c r="D1286" s="124"/>
      <c r="E1286" s="124"/>
      <c r="F1286" s="129"/>
      <c r="G1286" s="124" t="str">
        <f>IF(SUM(F1274:F1285)=0,"",SUM(F1274:F1285))</f>
        <v/>
      </c>
      <c r="H1286" s="124"/>
      <c r="I1286" s="124"/>
      <c r="J1286" s="130"/>
      <c r="K1286" s="124"/>
      <c r="L1286" s="131" t="s">
        <v>107</v>
      </c>
      <c r="M1286" s="272" t="str">
        <f>IF(SUM(M1274:M1285)=0,"",SUM(M1274:M1285))</f>
        <v/>
      </c>
      <c r="N1286" s="273"/>
      <c r="O1286" s="273"/>
      <c r="P1286" s="273"/>
      <c r="Q1286" s="274"/>
      <c r="R1286" s="275"/>
      <c r="S1286" s="276"/>
      <c r="T1286" s="276"/>
      <c r="U1286" s="276"/>
      <c r="V1286" s="277"/>
      <c r="W1286" s="4"/>
      <c r="X1286" s="4"/>
    </row>
    <row r="1287" spans="1:24" ht="16.5" customHeight="1" x14ac:dyDescent="0.2">
      <c r="W1287" s="4"/>
      <c r="X1287" s="4"/>
    </row>
    <row r="1288" spans="1:24" ht="279.75" customHeight="1" x14ac:dyDescent="0.15">
      <c r="B1288" s="11"/>
      <c r="C1288" s="132" t="s">
        <v>136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</row>
    <row r="1289" spans="1:24" ht="24" customHeight="1" x14ac:dyDescent="0.2">
      <c r="A1289" s="35">
        <f>A1243+1</f>
        <v>29</v>
      </c>
      <c r="B1289" s="256" t="s">
        <v>127</v>
      </c>
      <c r="C1289" s="256"/>
      <c r="D1289" s="256"/>
      <c r="E1289" s="256"/>
      <c r="F1289" s="256"/>
      <c r="G1289" s="256"/>
      <c r="H1289" s="256"/>
      <c r="I1289" s="256"/>
      <c r="J1289" s="256"/>
      <c r="K1289" s="256"/>
      <c r="L1289" s="256"/>
      <c r="M1289" s="256"/>
      <c r="N1289" s="256"/>
      <c r="O1289" s="256"/>
      <c r="P1289" s="256"/>
      <c r="Q1289" s="256"/>
      <c r="R1289" s="256"/>
      <c r="S1289" s="256"/>
      <c r="T1289" s="256"/>
      <c r="U1289" s="256"/>
      <c r="V1289" s="256"/>
      <c r="X1289" s="2"/>
    </row>
    <row r="1290" spans="1:24" ht="17.25" customHeight="1" x14ac:dyDescent="0.2">
      <c r="A1290" s="35"/>
      <c r="B1290" s="120" t="s">
        <v>128</v>
      </c>
      <c r="D1290" s="123" t="e">
        <f>IF(A1289=0,0,INDEX(TblPublicadores[Nombre completo],A1289))</f>
        <v>#REF!</v>
      </c>
      <c r="F1290" s="123"/>
      <c r="G1290" s="123"/>
      <c r="H1290" s="123"/>
      <c r="I1290" s="123"/>
      <c r="J1290" s="123"/>
      <c r="K1290" s="123"/>
      <c r="L1290" s="123"/>
      <c r="M1290" s="123"/>
      <c r="N1290" s="123"/>
      <c r="O1290" s="123"/>
      <c r="P1290" s="123"/>
      <c r="Q1290" s="123"/>
      <c r="R1290" s="123"/>
      <c r="S1290" s="123"/>
      <c r="T1290" s="123"/>
      <c r="U1290" s="123"/>
      <c r="V1290" s="123"/>
      <c r="W1290" s="15"/>
      <c r="X1290" s="154" t="e">
        <f>IF(A1289=0,0,INDEX(TblPublicadores[Nombre],A1289))</f>
        <v>#REF!</v>
      </c>
    </row>
    <row r="1291" spans="1:24" ht="17.25" customHeight="1" x14ac:dyDescent="0.2">
      <c r="B1291" s="120" t="s">
        <v>129</v>
      </c>
      <c r="D1291" s="121"/>
      <c r="E1291" s="121"/>
      <c r="F1291" s="7"/>
      <c r="G1291" s="7"/>
      <c r="H1291" s="257" t="e">
        <f>IF(A1289=0,"",INDEX(TblPublicadores[Fecha de nacimiento],A1289))</f>
        <v>#REF!</v>
      </c>
      <c r="I1291" s="257"/>
      <c r="J1291" s="257"/>
      <c r="K1291" s="257"/>
      <c r="L1291" s="257"/>
      <c r="M1291" s="257"/>
      <c r="N1291" s="257"/>
      <c r="O1291" s="257"/>
      <c r="P1291" s="128" t="e">
        <f>IF(INDEX(TblPublicadores[Sexo],A1289)=Q1291,"þ","¨")</f>
        <v>#REF!</v>
      </c>
      <c r="Q1291" s="120" t="s">
        <v>75</v>
      </c>
      <c r="S1291" s="12"/>
      <c r="T1291" s="13"/>
      <c r="U1291" s="128" t="e">
        <f>IF(INDEX(TblPublicadores[Sexo],A1289)=V1291,"þ","¨")</f>
        <v>#REF!</v>
      </c>
      <c r="V1291" s="120" t="s">
        <v>79</v>
      </c>
      <c r="W1291" s="12"/>
      <c r="X1291" s="6"/>
    </row>
    <row r="1292" spans="1:24" ht="17.25" customHeight="1" x14ac:dyDescent="0.2">
      <c r="B1292" s="120" t="s">
        <v>130</v>
      </c>
      <c r="D1292" s="122"/>
      <c r="E1292" s="122"/>
      <c r="F1292" s="7"/>
      <c r="G1292" s="258" t="e">
        <f>IF(A1289=0,"",IF(INDEX(TblPublicadores[Fecha de bautismo],A1289)="", "",INDEX(TblPublicadores[Fecha de bautismo],A1289)))</f>
        <v>#REF!</v>
      </c>
      <c r="H1292" s="258"/>
      <c r="I1292" s="258"/>
      <c r="J1292" s="258"/>
      <c r="K1292" s="258"/>
      <c r="L1292" s="258"/>
      <c r="M1292" s="258"/>
      <c r="N1292" s="258"/>
      <c r="O1292" s="258"/>
      <c r="P1292" s="128" t="s">
        <v>137</v>
      </c>
      <c r="Q1292" s="120" t="s">
        <v>131</v>
      </c>
      <c r="S1292" s="12"/>
      <c r="T1292" s="12"/>
      <c r="U1292" s="128" t="s">
        <v>138</v>
      </c>
      <c r="V1292" s="120" t="s">
        <v>61</v>
      </c>
      <c r="W1292" s="12"/>
      <c r="X1292" s="6"/>
    </row>
    <row r="1293" spans="1:24" ht="28.5" customHeight="1" x14ac:dyDescent="0.2">
      <c r="B1293" s="127" t="e">
        <f>IF(INDEX(TblPublicadores[Privilegio],A1289)=C1293,"þ","¨")</f>
        <v>#REF!</v>
      </c>
      <c r="C1293" s="125" t="s">
        <v>76</v>
      </c>
      <c r="D1293" s="127" t="e">
        <f>IF(INDEX(TblPublicadores[Privilegio],A1289)=E1293,"þ","¨")</f>
        <v>#REF!</v>
      </c>
      <c r="E1293" s="125" t="s">
        <v>81</v>
      </c>
      <c r="F1293" s="7"/>
      <c r="G1293" s="7"/>
      <c r="H1293" s="5"/>
      <c r="I1293" s="10"/>
      <c r="J1293" s="127" t="e">
        <f>IF(INDEX(TblPublicadores[Tipo Publicador],A1289)=K1293,"þ","¨")</f>
        <v>#REF!</v>
      </c>
      <c r="K1293" s="125" t="s">
        <v>77</v>
      </c>
      <c r="L1293" s="5"/>
      <c r="M1293" s="5"/>
      <c r="N1293" s="127" t="e">
        <f>IF(INDEX(TblPublicadores[Tipo Publicador],A1289)=O1293,"þ","¨")</f>
        <v>#REF!</v>
      </c>
      <c r="O1293" s="125" t="s">
        <v>132</v>
      </c>
      <c r="P1293" s="126"/>
      <c r="Q1293" s="126"/>
      <c r="R1293" s="9"/>
      <c r="S1293" s="127" t="e">
        <f>IF(INDEX(TblPublicadores[Tipo Publicador],A1289)=T1293,"þ","¨")</f>
        <v>#REF!</v>
      </c>
      <c r="T1293" s="259" t="s">
        <v>133</v>
      </c>
      <c r="U1293" s="259"/>
      <c r="V1293" s="259"/>
      <c r="W1293" s="13"/>
      <c r="X1293" s="6"/>
    </row>
    <row r="1294" spans="1:24" ht="4.5" customHeight="1" thickBot="1" x14ac:dyDescent="0.25">
      <c r="B1294" s="8"/>
      <c r="C1294" s="7"/>
      <c r="D1294" s="8"/>
      <c r="E1294" s="7"/>
      <c r="F1294" s="7"/>
      <c r="G1294" s="7"/>
      <c r="H1294" s="5"/>
      <c r="I1294" s="10"/>
      <c r="J1294" s="8"/>
      <c r="K1294" s="5"/>
      <c r="L1294" s="5"/>
      <c r="M1294" s="5"/>
      <c r="N1294" s="7"/>
      <c r="O1294" s="5"/>
      <c r="P1294" s="8"/>
      <c r="Q1294" s="8"/>
      <c r="R1294" s="9"/>
      <c r="S1294" s="9"/>
      <c r="T1294" s="7"/>
      <c r="U1294" s="8"/>
      <c r="V1294" s="9"/>
      <c r="W1294" s="9"/>
      <c r="X1294" s="6"/>
    </row>
    <row r="1295" spans="1:24" ht="26.25" customHeight="1" x14ac:dyDescent="0.25">
      <c r="B1295" s="260" t="s">
        <v>17</v>
      </c>
      <c r="C1295" s="261"/>
      <c r="D1295" s="261"/>
      <c r="E1295" s="261"/>
      <c r="F1295" s="262" t="s">
        <v>134</v>
      </c>
      <c r="G1295" s="262"/>
      <c r="H1295" s="262"/>
      <c r="I1295" s="262" t="s">
        <v>12</v>
      </c>
      <c r="J1295" s="262"/>
      <c r="K1295" s="262"/>
      <c r="L1295" s="262" t="s">
        <v>105</v>
      </c>
      <c r="M1295" s="236" t="s">
        <v>135</v>
      </c>
      <c r="N1295" s="236"/>
      <c r="O1295" s="236"/>
      <c r="P1295" s="236"/>
      <c r="Q1295" s="236"/>
      <c r="R1295" s="236" t="s">
        <v>101</v>
      </c>
      <c r="S1295" s="236"/>
      <c r="T1295" s="236"/>
      <c r="U1295" s="236"/>
      <c r="V1295" s="237"/>
      <c r="W1295" s="14"/>
      <c r="X1295" s="3"/>
    </row>
    <row r="1296" spans="1:24" ht="27.75" customHeight="1" x14ac:dyDescent="0.2">
      <c r="B1296" s="240">
        <v>45292</v>
      </c>
      <c r="C1296" s="241"/>
      <c r="D1296" s="241"/>
      <c r="E1296" s="242"/>
      <c r="F1296" s="263"/>
      <c r="G1296" s="263"/>
      <c r="H1296" s="263"/>
      <c r="I1296" s="263"/>
      <c r="J1296" s="263"/>
      <c r="K1296" s="263"/>
      <c r="L1296" s="263"/>
      <c r="M1296" s="238"/>
      <c r="N1296" s="238"/>
      <c r="O1296" s="238"/>
      <c r="P1296" s="238"/>
      <c r="Q1296" s="238"/>
      <c r="R1296" s="238"/>
      <c r="S1296" s="238"/>
      <c r="T1296" s="238"/>
      <c r="U1296" s="238"/>
      <c r="V1296" s="239"/>
      <c r="W1296" s="14"/>
      <c r="X1296" s="3"/>
    </row>
    <row r="1297" spans="1:24" ht="16.5" customHeight="1" x14ac:dyDescent="0.2">
      <c r="A1297" s="34">
        <f>EDATE(B1296,-4)</f>
        <v>45170</v>
      </c>
      <c r="B1297" s="243" t="str">
        <f>PROPER(TEXT(A1297, "mmmm"))</f>
        <v>Septiembre</v>
      </c>
      <c r="C1297" s="244"/>
      <c r="D1297" s="244" t="str">
        <f>PROPER(TEXT(C1297, "mmmm"))</f>
        <v>Enero</v>
      </c>
      <c r="E1297" s="244"/>
      <c r="F1297" s="281" t="str">
        <f>IFERROR(IF(VLOOKUP($X1290&amp;"-"&amp;TEXT($A1297,"mmm-aaaa"),Informes!$A:$P,COLUMN(Informes!H$1),FALSE),"þ","¨"),"¨")</f>
        <v>¨</v>
      </c>
      <c r="G1297" s="281"/>
      <c r="H1297" s="281"/>
      <c r="I1297" s="248" t="str">
        <f>IFERROR(IF(ISBLANK(
VLOOKUP($X1290&amp;"-"&amp;TEXT($A1297,"mmm-aaaa"),Informes!$A:$P,COLUMN(Informes!I$1),FALSE)), "",
VLOOKUP($X1290&amp;"-"&amp;TEXT($A1297,"mmm-aaaa"),Informes!$A:$P,COLUMN(Informes!I$1),FALSE)), "")</f>
        <v/>
      </c>
      <c r="J1297" s="248"/>
      <c r="K1297" s="248"/>
      <c r="L1297" s="173" t="str">
        <f>IFERROR(IF($X1297=$L$7,"þ","¨"),"¨")</f>
        <v>¨</v>
      </c>
      <c r="M1297" s="248" t="str">
        <f>IFERROR(IF(OR($X1297=$L$7,$X1297=$K$5,$X1297=$O$5,$X1297=$T$5),IF(ISBLANK(
VLOOKUP($X1290&amp;"-"&amp;TEXT($A1297,"mmm-aaaa"),Informes!$A:$P,COLUMN(Informes!J$1),FALSE)), "",
VLOOKUP($X1290&amp;"-"&amp;TEXT($A1297,"mmm-aaaa"),Informes!$A:$P,COLUMN(Informes!J$1),FALSE)), ""), "")</f>
        <v/>
      </c>
      <c r="N1297" s="248"/>
      <c r="O1297" s="248"/>
      <c r="P1297" s="248"/>
      <c r="Q1297" s="248"/>
      <c r="R1297" s="284" t="str">
        <f t="shared" ref="R1297:R1308" si="251">IF(W1297=0, "", W1297)</f>
        <v/>
      </c>
      <c r="S1297" s="284"/>
      <c r="T1297" s="284"/>
      <c r="U1297" s="284"/>
      <c r="V1297" s="285"/>
      <c r="W1297" s="4" t="str">
        <f>IFERROR(VLOOKUP($X1290&amp;"-"&amp;TEXT($A1297,"mmm-aaaa"),Informes!$A:$P,COLUMN(Informes!K$1),FALSE), "")</f>
        <v/>
      </c>
      <c r="X1297" s="34" t="str">
        <f>IFERROR(VLOOKUP($X1290&amp;"-"&amp;TEXT($A1297,"mmm-aaaa"),Informes!$A:$P,COLUMN(Informes!C$1),FALSE), "")</f>
        <v/>
      </c>
    </row>
    <row r="1298" spans="1:24" ht="16.5" customHeight="1" x14ac:dyDescent="0.2">
      <c r="A1298" s="34">
        <f>EDATE(A1297,1)</f>
        <v>45200</v>
      </c>
      <c r="B1298" s="243" t="str">
        <f t="shared" ref="B1298:B1308" si="252">PROPER(TEXT(A1298, "mmmm"))</f>
        <v>Octubre</v>
      </c>
      <c r="C1298" s="244"/>
      <c r="D1298" s="244" t="str">
        <f t="shared" ref="D1298:D1308" si="253">PROPER(TEXT(C1298, "mmmm"))</f>
        <v>Enero</v>
      </c>
      <c r="E1298" s="244"/>
      <c r="F1298" s="281" t="str">
        <f>IFERROR(IF(VLOOKUP($X1290&amp;"-"&amp;TEXT($A1298,"mmm-aaaa"),Informes!$A:$P,COLUMN(Informes!H$1),FALSE),"þ","¨"),"¨")</f>
        <v>¨</v>
      </c>
      <c r="G1298" s="281"/>
      <c r="H1298" s="281"/>
      <c r="I1298" s="248" t="str">
        <f>IFERROR(IF(ISBLANK(
VLOOKUP($X1290&amp;"-"&amp;TEXT($A1298,"mmm-aaaa"),Informes!$A:$P,COLUMN(Informes!I$1),FALSE)), "",
VLOOKUP($X1290&amp;"-"&amp;TEXT($A1298,"mmm-aaaa"),Informes!$A:$P,COLUMN(Informes!I$1),FALSE)), "")</f>
        <v/>
      </c>
      <c r="J1298" s="248"/>
      <c r="K1298" s="248"/>
      <c r="L1298" s="173" t="str">
        <f t="shared" ref="L1298:L1308" si="254">IFERROR(IF($X1298=$L$7,"þ","¨"),"¨")</f>
        <v>¨</v>
      </c>
      <c r="M1298" s="248" t="str">
        <f>IFERROR(IF(OR($X1298=$L$7,$X1298=$K$5,$X1298=$O$5,$X1298=$T$5),IF(ISBLANK(
VLOOKUP($X1290&amp;"-"&amp;TEXT($A1298,"mmm-aaaa"),Informes!$A:$P,COLUMN(Informes!J$1),FALSE)), "",
VLOOKUP($X1290&amp;"-"&amp;TEXT($A1298,"mmm-aaaa"),Informes!$A:$P,COLUMN(Informes!J$1),FALSE)), ""), "")</f>
        <v/>
      </c>
      <c r="N1298" s="248"/>
      <c r="O1298" s="248"/>
      <c r="P1298" s="248"/>
      <c r="Q1298" s="248"/>
      <c r="R1298" s="284" t="str">
        <f t="shared" si="251"/>
        <v/>
      </c>
      <c r="S1298" s="284"/>
      <c r="T1298" s="284"/>
      <c r="U1298" s="284"/>
      <c r="V1298" s="285"/>
      <c r="W1298" s="4" t="str">
        <f>IFERROR(VLOOKUP($X1290&amp;"-"&amp;TEXT($A1298,"mmm-aaaa"),Informes!$A:$P,COLUMN(Informes!K$1),FALSE), "")</f>
        <v/>
      </c>
      <c r="X1298" s="34" t="str">
        <f>IFERROR(VLOOKUP($X1290&amp;"-"&amp;TEXT($A1298,"mmm-aaaa"),Informes!$A:$P,COLUMN(Informes!C$1),FALSE), "")</f>
        <v/>
      </c>
    </row>
    <row r="1299" spans="1:24" ht="16.5" customHeight="1" x14ac:dyDescent="0.2">
      <c r="A1299" s="34">
        <f t="shared" ref="A1299:A1308" si="255">EDATE(A1298,1)</f>
        <v>45231</v>
      </c>
      <c r="B1299" s="243" t="str">
        <f t="shared" si="252"/>
        <v>Noviembre</v>
      </c>
      <c r="C1299" s="244"/>
      <c r="D1299" s="244" t="str">
        <f t="shared" si="253"/>
        <v>Enero</v>
      </c>
      <c r="E1299" s="244"/>
      <c r="F1299" s="281" t="str">
        <f>IFERROR(IF(VLOOKUP($X1290&amp;"-"&amp;TEXT($A1299,"mmm-aaaa"),Informes!$A:$P,COLUMN(Informes!H$1),FALSE),"þ","¨"),"¨")</f>
        <v>¨</v>
      </c>
      <c r="G1299" s="281"/>
      <c r="H1299" s="281"/>
      <c r="I1299" s="248" t="str">
        <f>IFERROR(IF(ISBLANK(
VLOOKUP($X1290&amp;"-"&amp;TEXT($A1299,"mmm-aaaa"),Informes!$A:$P,COLUMN(Informes!I$1),FALSE)), "",
VLOOKUP($X1290&amp;"-"&amp;TEXT($A1299,"mmm-aaaa"),Informes!$A:$P,COLUMN(Informes!I$1),FALSE)), "")</f>
        <v/>
      </c>
      <c r="J1299" s="248"/>
      <c r="K1299" s="248"/>
      <c r="L1299" s="173" t="str">
        <f t="shared" si="254"/>
        <v>¨</v>
      </c>
      <c r="M1299" s="248" t="str">
        <f>IFERROR(IF(OR($X1299=$L$7,$X1299=$K$5,$X1299=$O$5,$X1299=$T$5),IF(ISBLANK(
VLOOKUP($X1290&amp;"-"&amp;TEXT($A1299,"mmm-aaaa"),Informes!$A:$P,COLUMN(Informes!J$1),FALSE)), "",
VLOOKUP($X1290&amp;"-"&amp;TEXT($A1299,"mmm-aaaa"),Informes!$A:$P,COLUMN(Informes!J$1),FALSE)), ""), "")</f>
        <v/>
      </c>
      <c r="N1299" s="248"/>
      <c r="O1299" s="248"/>
      <c r="P1299" s="248"/>
      <c r="Q1299" s="248"/>
      <c r="R1299" s="284" t="str">
        <f t="shared" si="251"/>
        <v/>
      </c>
      <c r="S1299" s="284"/>
      <c r="T1299" s="284"/>
      <c r="U1299" s="284"/>
      <c r="V1299" s="285"/>
      <c r="W1299" s="4" t="str">
        <f>IFERROR(VLOOKUP($X1290&amp;"-"&amp;TEXT($A1299,"mmm-aaaa"),Informes!$A:$P,COLUMN(Informes!K$1),FALSE), "")</f>
        <v/>
      </c>
      <c r="X1299" s="34" t="str">
        <f>IFERROR(VLOOKUP($X1290&amp;"-"&amp;TEXT($A1299,"mmm-aaaa"),Informes!$A:$P,COLUMN(Informes!C$1),FALSE), "")</f>
        <v/>
      </c>
    </row>
    <row r="1300" spans="1:24" ht="16.5" customHeight="1" x14ac:dyDescent="0.2">
      <c r="A1300" s="34">
        <f t="shared" si="255"/>
        <v>45261</v>
      </c>
      <c r="B1300" s="243" t="str">
        <f t="shared" si="252"/>
        <v>Diciembre</v>
      </c>
      <c r="C1300" s="244"/>
      <c r="D1300" s="244" t="str">
        <f t="shared" si="253"/>
        <v>Enero</v>
      </c>
      <c r="E1300" s="244"/>
      <c r="F1300" s="281" t="str">
        <f>IFERROR(IF(VLOOKUP($X1290&amp;"-"&amp;TEXT($A1300,"mmm-aaaa"),Informes!$A:$P,COLUMN(Informes!H$1),FALSE),"þ","¨"),"¨")</f>
        <v>¨</v>
      </c>
      <c r="G1300" s="281"/>
      <c r="H1300" s="281"/>
      <c r="I1300" s="248" t="str">
        <f>IFERROR(IF(ISBLANK(
VLOOKUP($X1290&amp;"-"&amp;TEXT($A1300,"mmm-aaaa"),Informes!$A:$P,COLUMN(Informes!I$1),FALSE)), "",
VLOOKUP($X1290&amp;"-"&amp;TEXT($A1300,"mmm-aaaa"),Informes!$A:$P,COLUMN(Informes!I$1),FALSE)), "")</f>
        <v/>
      </c>
      <c r="J1300" s="248"/>
      <c r="K1300" s="248"/>
      <c r="L1300" s="173" t="str">
        <f t="shared" si="254"/>
        <v>¨</v>
      </c>
      <c r="M1300" s="248" t="str">
        <f>IFERROR(IF(OR($X1300=$L$7,$X1300=$K$5,$X1300=$O$5,$X1300=$T$5),IF(ISBLANK(
VLOOKUP($X1290&amp;"-"&amp;TEXT($A1300,"mmm-aaaa"),Informes!$A:$P,COLUMN(Informes!J$1),FALSE)), "",
VLOOKUP($X1290&amp;"-"&amp;TEXT($A1300,"mmm-aaaa"),Informes!$A:$P,COLUMN(Informes!J$1),FALSE)), ""), "")</f>
        <v/>
      </c>
      <c r="N1300" s="248"/>
      <c r="O1300" s="248"/>
      <c r="P1300" s="248"/>
      <c r="Q1300" s="248"/>
      <c r="R1300" s="284" t="str">
        <f t="shared" si="251"/>
        <v/>
      </c>
      <c r="S1300" s="284"/>
      <c r="T1300" s="284"/>
      <c r="U1300" s="284"/>
      <c r="V1300" s="285"/>
      <c r="W1300" s="4" t="str">
        <f>IFERROR(VLOOKUP($X1290&amp;"-"&amp;TEXT($A1300,"mmm-aaaa"),Informes!$A:$P,COLUMN(Informes!K$1),FALSE), "")</f>
        <v/>
      </c>
      <c r="X1300" s="34" t="str">
        <f>IFERROR(VLOOKUP($X1290&amp;"-"&amp;TEXT($A1300,"mmm-aaaa"),Informes!$A:$P,COLUMN(Informes!C$1),FALSE), "")</f>
        <v/>
      </c>
    </row>
    <row r="1301" spans="1:24" ht="16.5" customHeight="1" x14ac:dyDescent="0.2">
      <c r="A1301" s="34">
        <f t="shared" si="255"/>
        <v>45292</v>
      </c>
      <c r="B1301" s="243" t="str">
        <f t="shared" si="252"/>
        <v>Enero</v>
      </c>
      <c r="C1301" s="244"/>
      <c r="D1301" s="244" t="str">
        <f t="shared" si="253"/>
        <v>Enero</v>
      </c>
      <c r="E1301" s="244"/>
      <c r="F1301" s="281" t="str">
        <f>IFERROR(IF(VLOOKUP($X1290&amp;"-"&amp;TEXT($A1301,"mmm-aaaa"),Informes!$A:$P,COLUMN(Informes!H$1),FALSE),"þ","¨"),"¨")</f>
        <v>¨</v>
      </c>
      <c r="G1301" s="281"/>
      <c r="H1301" s="281"/>
      <c r="I1301" s="248" t="str">
        <f>IFERROR(IF(ISBLANK(
VLOOKUP($X1290&amp;"-"&amp;TEXT($A1301,"mmm-aaaa"),Informes!$A:$P,COLUMN(Informes!I$1),FALSE)), "",
VLOOKUP($X1290&amp;"-"&amp;TEXT($A1301,"mmm-aaaa"),Informes!$A:$P,COLUMN(Informes!I$1),FALSE)), "")</f>
        <v/>
      </c>
      <c r="J1301" s="248"/>
      <c r="K1301" s="248"/>
      <c r="L1301" s="173" t="str">
        <f t="shared" si="254"/>
        <v>¨</v>
      </c>
      <c r="M1301" s="248" t="str">
        <f>IFERROR(IF(OR($X1301=$L$7,$X1301=$K$5,$X1301=$O$5,$X1301=$T$5),IF(ISBLANK(
VLOOKUP($X1290&amp;"-"&amp;TEXT($A1301,"mmm-aaaa"),Informes!$A:$P,COLUMN(Informes!J$1),FALSE)), "",
VLOOKUP($X1290&amp;"-"&amp;TEXT($A1301,"mmm-aaaa"),Informes!$A:$P,COLUMN(Informes!J$1),FALSE)), ""), "")</f>
        <v/>
      </c>
      <c r="N1301" s="248"/>
      <c r="O1301" s="248"/>
      <c r="P1301" s="248"/>
      <c r="Q1301" s="248"/>
      <c r="R1301" s="284" t="str">
        <f t="shared" si="251"/>
        <v/>
      </c>
      <c r="S1301" s="284"/>
      <c r="T1301" s="284"/>
      <c r="U1301" s="284"/>
      <c r="V1301" s="285"/>
      <c r="W1301" s="4" t="str">
        <f>IFERROR(VLOOKUP($X1290&amp;"-"&amp;TEXT($A1301,"mmm-aaaa"),Informes!$A:$P,COLUMN(Informes!K$1),FALSE), "")</f>
        <v/>
      </c>
      <c r="X1301" s="34" t="str">
        <f>IFERROR(VLOOKUP($X1290&amp;"-"&amp;TEXT($A1301,"mmm-aaaa"),Informes!$A:$P,COLUMN(Informes!C$1),FALSE), "")</f>
        <v/>
      </c>
    </row>
    <row r="1302" spans="1:24" ht="16.5" customHeight="1" x14ac:dyDescent="0.2">
      <c r="A1302" s="34">
        <f t="shared" si="255"/>
        <v>45323</v>
      </c>
      <c r="B1302" s="243" t="str">
        <f t="shared" si="252"/>
        <v>Febrero</v>
      </c>
      <c r="C1302" s="244"/>
      <c r="D1302" s="244" t="str">
        <f t="shared" si="253"/>
        <v>Enero</v>
      </c>
      <c r="E1302" s="244"/>
      <c r="F1302" s="281" t="str">
        <f>IFERROR(IF(VLOOKUP($X1290&amp;"-"&amp;TEXT($A1302,"mmm-aaaa"),Informes!$A:$P,COLUMN(Informes!H$1),FALSE),"þ","¨"),"¨")</f>
        <v>¨</v>
      </c>
      <c r="G1302" s="281"/>
      <c r="H1302" s="281"/>
      <c r="I1302" s="248" t="str">
        <f>IFERROR(IF(ISBLANK(
VLOOKUP($X1290&amp;"-"&amp;TEXT($A1302,"mmm-aaaa"),Informes!$A:$P,COLUMN(Informes!I$1),FALSE)), "",
VLOOKUP($X1290&amp;"-"&amp;TEXT($A1302,"mmm-aaaa"),Informes!$A:$P,COLUMN(Informes!I$1),FALSE)), "")</f>
        <v/>
      </c>
      <c r="J1302" s="248"/>
      <c r="K1302" s="248"/>
      <c r="L1302" s="173" t="str">
        <f t="shared" si="254"/>
        <v>¨</v>
      </c>
      <c r="M1302" s="248" t="str">
        <f>IFERROR(IF(OR($X1302=$L$7,$X1302=$K$5,$X1302=$O$5,$X1302=$T$5),IF(ISBLANK(
VLOOKUP($X1290&amp;"-"&amp;TEXT($A1302,"mmm-aaaa"),Informes!$A:$P,COLUMN(Informes!J$1),FALSE)), "",
VLOOKUP($X1290&amp;"-"&amp;TEXT($A1302,"mmm-aaaa"),Informes!$A:$P,COLUMN(Informes!J$1),FALSE)), ""), "")</f>
        <v/>
      </c>
      <c r="N1302" s="248"/>
      <c r="O1302" s="248"/>
      <c r="P1302" s="248"/>
      <c r="Q1302" s="248"/>
      <c r="R1302" s="284" t="str">
        <f t="shared" si="251"/>
        <v/>
      </c>
      <c r="S1302" s="284"/>
      <c r="T1302" s="284"/>
      <c r="U1302" s="284"/>
      <c r="V1302" s="285"/>
      <c r="W1302" s="4" t="str">
        <f>IFERROR(VLOOKUP($X1290&amp;"-"&amp;TEXT($A1302,"mmm-aaaa"),Informes!$A:$P,COLUMN(Informes!K$1),FALSE), "")</f>
        <v/>
      </c>
      <c r="X1302" s="34" t="str">
        <f>IFERROR(VLOOKUP($X1290&amp;"-"&amp;TEXT($A1302,"mmm-aaaa"),Informes!$A:$P,COLUMN(Informes!C$1),FALSE), "")</f>
        <v/>
      </c>
    </row>
    <row r="1303" spans="1:24" ht="16.5" customHeight="1" x14ac:dyDescent="0.2">
      <c r="A1303" s="34">
        <f t="shared" si="255"/>
        <v>45352</v>
      </c>
      <c r="B1303" s="243" t="str">
        <f t="shared" si="252"/>
        <v>Marzo</v>
      </c>
      <c r="C1303" s="244"/>
      <c r="D1303" s="244" t="str">
        <f t="shared" si="253"/>
        <v>Enero</v>
      </c>
      <c r="E1303" s="244"/>
      <c r="F1303" s="281" t="str">
        <f>IFERROR(IF(VLOOKUP($X1290&amp;"-"&amp;TEXT($A1303,"mmm-aaaa"),Informes!$A:$P,COLUMN(Informes!H$1),FALSE),"þ","¨"),"¨")</f>
        <v>¨</v>
      </c>
      <c r="G1303" s="281"/>
      <c r="H1303" s="281"/>
      <c r="I1303" s="248" t="str">
        <f>IFERROR(IF(ISBLANK(
VLOOKUP($X1290&amp;"-"&amp;TEXT($A1303,"mmm-aaaa"),Informes!$A:$P,COLUMN(Informes!I$1),FALSE)), "",
VLOOKUP($X1290&amp;"-"&amp;TEXT($A1303,"mmm-aaaa"),Informes!$A:$P,COLUMN(Informes!I$1),FALSE)), "")</f>
        <v/>
      </c>
      <c r="J1303" s="248"/>
      <c r="K1303" s="248"/>
      <c r="L1303" s="173" t="str">
        <f t="shared" si="254"/>
        <v>¨</v>
      </c>
      <c r="M1303" s="248" t="str">
        <f>IFERROR(IF(OR($X1303=$L$7,$X1303=$K$5,$X1303=$O$5,$X1303=$T$5),IF(ISBLANK(
VLOOKUP($X1290&amp;"-"&amp;TEXT($A1303,"mmm-aaaa"),Informes!$A:$P,COLUMN(Informes!J$1),FALSE)), "",
VLOOKUP($X1290&amp;"-"&amp;TEXT($A1303,"mmm-aaaa"),Informes!$A:$P,COLUMN(Informes!J$1),FALSE)), ""), "")</f>
        <v/>
      </c>
      <c r="N1303" s="248"/>
      <c r="O1303" s="248"/>
      <c r="P1303" s="248"/>
      <c r="Q1303" s="248"/>
      <c r="R1303" s="284" t="str">
        <f t="shared" si="251"/>
        <v/>
      </c>
      <c r="S1303" s="284"/>
      <c r="T1303" s="284"/>
      <c r="U1303" s="284"/>
      <c r="V1303" s="285"/>
      <c r="W1303" s="4" t="str">
        <f>IFERROR(VLOOKUP($X1290&amp;"-"&amp;TEXT($A1303,"mmm-aaaa"),Informes!$A:$P,COLUMN(Informes!K$1),FALSE), "")</f>
        <v/>
      </c>
      <c r="X1303" s="34" t="str">
        <f>IFERROR(VLOOKUP($X1290&amp;"-"&amp;TEXT($A1303,"mmm-aaaa"),Informes!$A:$P,COLUMN(Informes!C$1),FALSE), "")</f>
        <v/>
      </c>
    </row>
    <row r="1304" spans="1:24" ht="16.5" customHeight="1" x14ac:dyDescent="0.2">
      <c r="A1304" s="34">
        <f t="shared" si="255"/>
        <v>45383</v>
      </c>
      <c r="B1304" s="243" t="str">
        <f t="shared" si="252"/>
        <v>Abril</v>
      </c>
      <c r="C1304" s="244"/>
      <c r="D1304" s="244" t="str">
        <f t="shared" si="253"/>
        <v>Enero</v>
      </c>
      <c r="E1304" s="244"/>
      <c r="F1304" s="281" t="str">
        <f>IFERROR(IF(VLOOKUP($X1290&amp;"-"&amp;TEXT($A1304,"mmm-aaaa"),Informes!$A:$P,COLUMN(Informes!H$1),FALSE),"þ","¨"),"¨")</f>
        <v>¨</v>
      </c>
      <c r="G1304" s="281"/>
      <c r="H1304" s="281"/>
      <c r="I1304" s="248" t="str">
        <f>IFERROR(IF(ISBLANK(
VLOOKUP($X1290&amp;"-"&amp;TEXT($A1304,"mmm-aaaa"),Informes!$A:$P,COLUMN(Informes!I$1),FALSE)), "",
VLOOKUP($X1290&amp;"-"&amp;TEXT($A1304,"mmm-aaaa"),Informes!$A:$P,COLUMN(Informes!I$1),FALSE)), "")</f>
        <v/>
      </c>
      <c r="J1304" s="248"/>
      <c r="K1304" s="248"/>
      <c r="L1304" s="173" t="str">
        <f t="shared" si="254"/>
        <v>¨</v>
      </c>
      <c r="M1304" s="248" t="str">
        <f>IFERROR(IF(OR($X1304=$L$7,$X1304=$K$5,$X1304=$O$5,$X1304=$T$5),IF(ISBLANK(
VLOOKUP($X1290&amp;"-"&amp;TEXT($A1304,"mmm-aaaa"),Informes!$A:$P,COLUMN(Informes!J$1),FALSE)), "",
VLOOKUP($X1290&amp;"-"&amp;TEXT($A1304,"mmm-aaaa"),Informes!$A:$P,COLUMN(Informes!J$1),FALSE)), ""), "")</f>
        <v/>
      </c>
      <c r="N1304" s="248"/>
      <c r="O1304" s="248"/>
      <c r="P1304" s="248"/>
      <c r="Q1304" s="248"/>
      <c r="R1304" s="284" t="str">
        <f t="shared" si="251"/>
        <v/>
      </c>
      <c r="S1304" s="284"/>
      <c r="T1304" s="284"/>
      <c r="U1304" s="284"/>
      <c r="V1304" s="285"/>
      <c r="W1304" s="4" t="str">
        <f>IFERROR(VLOOKUP($X1290&amp;"-"&amp;TEXT($A1304,"mmm-aaaa"),Informes!$A:$P,COLUMN(Informes!K$1),FALSE), "")</f>
        <v/>
      </c>
      <c r="X1304" s="34" t="str">
        <f>IFERROR(VLOOKUP($X1290&amp;"-"&amp;TEXT($A1304,"mmm-aaaa"),Informes!$A:$P,COLUMN(Informes!C$1),FALSE), "")</f>
        <v/>
      </c>
    </row>
    <row r="1305" spans="1:24" ht="16.5" customHeight="1" x14ac:dyDescent="0.2">
      <c r="A1305" s="34">
        <f t="shared" si="255"/>
        <v>45413</v>
      </c>
      <c r="B1305" s="243" t="str">
        <f t="shared" si="252"/>
        <v>Mayo</v>
      </c>
      <c r="C1305" s="244"/>
      <c r="D1305" s="244" t="str">
        <f t="shared" si="253"/>
        <v>Enero</v>
      </c>
      <c r="E1305" s="244"/>
      <c r="F1305" s="281" t="str">
        <f>IFERROR(IF(VLOOKUP($X1290&amp;"-"&amp;TEXT($A1305,"mmm-aaaa"),Informes!$A:$P,COLUMN(Informes!H$1),FALSE),"þ","¨"),"¨")</f>
        <v>¨</v>
      </c>
      <c r="G1305" s="281"/>
      <c r="H1305" s="281"/>
      <c r="I1305" s="248" t="str">
        <f>IFERROR(IF(ISBLANK(
VLOOKUP($X1290&amp;"-"&amp;TEXT($A1305,"mmm-aaaa"),Informes!$A:$P,COLUMN(Informes!I$1),FALSE)), "",
VLOOKUP($X1290&amp;"-"&amp;TEXT($A1305,"mmm-aaaa"),Informes!$A:$P,COLUMN(Informes!I$1),FALSE)), "")</f>
        <v/>
      </c>
      <c r="J1305" s="248"/>
      <c r="K1305" s="248"/>
      <c r="L1305" s="173" t="str">
        <f t="shared" si="254"/>
        <v>¨</v>
      </c>
      <c r="M1305" s="248" t="str">
        <f>IFERROR(IF(OR($X1305=$L$7,$X1305=$K$5,$X1305=$O$5,$X1305=$T$5),IF(ISBLANK(
VLOOKUP($X1290&amp;"-"&amp;TEXT($A1305,"mmm-aaaa"),Informes!$A:$P,COLUMN(Informes!J$1),FALSE)), "",
VLOOKUP($X1290&amp;"-"&amp;TEXT($A1305,"mmm-aaaa"),Informes!$A:$P,COLUMN(Informes!J$1),FALSE)), ""), "")</f>
        <v/>
      </c>
      <c r="N1305" s="248"/>
      <c r="O1305" s="248"/>
      <c r="P1305" s="248"/>
      <c r="Q1305" s="248"/>
      <c r="R1305" s="284" t="str">
        <f t="shared" si="251"/>
        <v/>
      </c>
      <c r="S1305" s="284"/>
      <c r="T1305" s="284"/>
      <c r="U1305" s="284"/>
      <c r="V1305" s="285"/>
      <c r="W1305" s="4" t="str">
        <f>IFERROR(VLOOKUP($X1290&amp;"-"&amp;TEXT($A1305,"mmm-aaaa"),Informes!$A:$P,COLUMN(Informes!K$1),FALSE), "")</f>
        <v/>
      </c>
      <c r="X1305" s="34" t="str">
        <f>IFERROR(VLOOKUP($X1290&amp;"-"&amp;TEXT($A1305,"mmm-aaaa"),Informes!$A:$P,COLUMN(Informes!C$1),FALSE), "")</f>
        <v/>
      </c>
    </row>
    <row r="1306" spans="1:24" ht="16.5" customHeight="1" x14ac:dyDescent="0.2">
      <c r="A1306" s="34">
        <f t="shared" si="255"/>
        <v>45444</v>
      </c>
      <c r="B1306" s="243" t="str">
        <f t="shared" si="252"/>
        <v>Junio</v>
      </c>
      <c r="C1306" s="244"/>
      <c r="D1306" s="244" t="str">
        <f t="shared" si="253"/>
        <v>Enero</v>
      </c>
      <c r="E1306" s="244"/>
      <c r="F1306" s="281" t="str">
        <f>IFERROR(IF(VLOOKUP($X1290&amp;"-"&amp;TEXT($A1306,"mmm-aaaa"),Informes!$A:$P,COLUMN(Informes!H$1),FALSE),"þ","¨"),"¨")</f>
        <v>¨</v>
      </c>
      <c r="G1306" s="281"/>
      <c r="H1306" s="281"/>
      <c r="I1306" s="248" t="str">
        <f>IFERROR(IF(ISBLANK(
VLOOKUP($X1290&amp;"-"&amp;TEXT($A1306,"mmm-aaaa"),Informes!$A:$P,COLUMN(Informes!I$1),FALSE)), "",
VLOOKUP($X1290&amp;"-"&amp;TEXT($A1306,"mmm-aaaa"),Informes!$A:$P,COLUMN(Informes!I$1),FALSE)), "")</f>
        <v/>
      </c>
      <c r="J1306" s="248"/>
      <c r="K1306" s="248"/>
      <c r="L1306" s="173" t="str">
        <f t="shared" si="254"/>
        <v>¨</v>
      </c>
      <c r="M1306" s="248" t="str">
        <f>IFERROR(IF(OR($X1306=$L$7,$X1306=$K$5,$X1306=$O$5,$X1306=$T$5),IF(ISBLANK(
VLOOKUP($X1290&amp;"-"&amp;TEXT($A1306,"mmm-aaaa"),Informes!$A:$P,COLUMN(Informes!J$1),FALSE)), "",
VLOOKUP($X1290&amp;"-"&amp;TEXT($A1306,"mmm-aaaa"),Informes!$A:$P,COLUMN(Informes!J$1),FALSE)), ""), "")</f>
        <v/>
      </c>
      <c r="N1306" s="248"/>
      <c r="O1306" s="248"/>
      <c r="P1306" s="248"/>
      <c r="Q1306" s="248"/>
      <c r="R1306" s="284" t="str">
        <f t="shared" si="251"/>
        <v/>
      </c>
      <c r="S1306" s="284"/>
      <c r="T1306" s="284"/>
      <c r="U1306" s="284"/>
      <c r="V1306" s="285"/>
      <c r="W1306" s="4" t="str">
        <f>IFERROR(VLOOKUP($X1290&amp;"-"&amp;TEXT($A1306,"mmm-aaaa"),Informes!$A:$P,COLUMN(Informes!K$1),FALSE), "")</f>
        <v/>
      </c>
      <c r="X1306" s="34" t="str">
        <f>IFERROR(VLOOKUP($X1290&amp;"-"&amp;TEXT($A1306,"mmm-aaaa"),Informes!$A:$P,COLUMN(Informes!C$1),FALSE), "")</f>
        <v/>
      </c>
    </row>
    <row r="1307" spans="1:24" ht="16.5" customHeight="1" x14ac:dyDescent="0.2">
      <c r="A1307" s="34">
        <f t="shared" si="255"/>
        <v>45474</v>
      </c>
      <c r="B1307" s="243" t="str">
        <f t="shared" si="252"/>
        <v>Julio</v>
      </c>
      <c r="C1307" s="244"/>
      <c r="D1307" s="244" t="str">
        <f t="shared" si="253"/>
        <v>Enero</v>
      </c>
      <c r="E1307" s="244"/>
      <c r="F1307" s="281" t="str">
        <f>IFERROR(IF(VLOOKUP($X1290&amp;"-"&amp;TEXT($A1307,"mmm-aaaa"),Informes!$A:$P,COLUMN(Informes!H$1),FALSE),"þ","¨"),"¨")</f>
        <v>¨</v>
      </c>
      <c r="G1307" s="281"/>
      <c r="H1307" s="281"/>
      <c r="I1307" s="248" t="str">
        <f>IFERROR(IF(ISBLANK(
VLOOKUP($X1290&amp;"-"&amp;TEXT($A1307,"mmm-aaaa"),Informes!$A:$P,COLUMN(Informes!I$1),FALSE)), "",
VLOOKUP($X1290&amp;"-"&amp;TEXT($A1307,"mmm-aaaa"),Informes!$A:$P,COLUMN(Informes!I$1),FALSE)), "")</f>
        <v/>
      </c>
      <c r="J1307" s="248"/>
      <c r="K1307" s="248"/>
      <c r="L1307" s="173" t="str">
        <f t="shared" si="254"/>
        <v>¨</v>
      </c>
      <c r="M1307" s="248" t="str">
        <f>IFERROR(IF(OR($X1307=$L$7,$X1307=$K$5,$X1307=$O$5,$X1307=$T$5),IF(ISBLANK(
VLOOKUP($X1290&amp;"-"&amp;TEXT($A1307,"mmm-aaaa"),Informes!$A:$P,COLUMN(Informes!J$1),FALSE)), "",
VLOOKUP($X1290&amp;"-"&amp;TEXT($A1307,"mmm-aaaa"),Informes!$A:$P,COLUMN(Informes!J$1),FALSE)), ""), "")</f>
        <v/>
      </c>
      <c r="N1307" s="248"/>
      <c r="O1307" s="248"/>
      <c r="P1307" s="248"/>
      <c r="Q1307" s="248"/>
      <c r="R1307" s="284" t="str">
        <f t="shared" si="251"/>
        <v/>
      </c>
      <c r="S1307" s="284"/>
      <c r="T1307" s="284"/>
      <c r="U1307" s="284"/>
      <c r="V1307" s="285"/>
      <c r="W1307" s="4" t="str">
        <f>IFERROR(VLOOKUP($X1290&amp;"-"&amp;TEXT($A1307,"mmm-aaaa"),Informes!$A:$P,COLUMN(Informes!K$1),FALSE), "")</f>
        <v/>
      </c>
      <c r="X1307" s="34" t="str">
        <f>IFERROR(VLOOKUP($X1290&amp;"-"&amp;TEXT($A1307,"mmm-aaaa"),Informes!$A:$P,COLUMN(Informes!C$1),FALSE), "")</f>
        <v/>
      </c>
    </row>
    <row r="1308" spans="1:24" ht="16.5" customHeight="1" thickBot="1" x14ac:dyDescent="0.25">
      <c r="A1308" s="34">
        <f t="shared" si="255"/>
        <v>45505</v>
      </c>
      <c r="B1308" s="264" t="str">
        <f t="shared" si="252"/>
        <v>Agosto</v>
      </c>
      <c r="C1308" s="265"/>
      <c r="D1308" s="265" t="str">
        <f t="shared" si="253"/>
        <v>Enero</v>
      </c>
      <c r="E1308" s="265"/>
      <c r="F1308" s="280" t="str">
        <f>IFERROR(IF(VLOOKUP($X1290&amp;"-"&amp;TEXT($A1308,"mmm-aaaa"),Informes!$A:$P,COLUMN(Informes!H$1),FALSE),"þ","¨"),"¨")</f>
        <v>¨</v>
      </c>
      <c r="G1308" s="280"/>
      <c r="H1308" s="280"/>
      <c r="I1308" s="269" t="str">
        <f>IFERROR(IF(ISBLANK(
VLOOKUP($X1290&amp;"-"&amp;TEXT($A1308,"mmm-aaaa"),Informes!$A:$P,COLUMN(Informes!I$1),FALSE)), "",
VLOOKUP($X1290&amp;"-"&amp;TEXT($A1308,"mmm-aaaa"),Informes!$A:$P,COLUMN(Informes!I$1),FALSE)), "")</f>
        <v/>
      </c>
      <c r="J1308" s="269"/>
      <c r="K1308" s="269"/>
      <c r="L1308" s="172" t="str">
        <f t="shared" si="254"/>
        <v>¨</v>
      </c>
      <c r="M1308" s="269" t="str">
        <f>IFERROR(IF(OR($X1308=$L$7,$X1308=$K$5,$X1308=$O$5,$X1308=$T$5),IF(ISBLANK(
VLOOKUP($X1290&amp;"-"&amp;TEXT($A1308,"mmm-aaaa"),Informes!$A:$P,COLUMN(Informes!J$1),FALSE)), "",
VLOOKUP($X1290&amp;"-"&amp;TEXT($A1308,"mmm-aaaa"),Informes!$A:$P,COLUMN(Informes!J$1),FALSE)), ""), "")</f>
        <v/>
      </c>
      <c r="N1308" s="269"/>
      <c r="O1308" s="269"/>
      <c r="P1308" s="269"/>
      <c r="Q1308" s="269"/>
      <c r="R1308" s="282" t="str">
        <f t="shared" si="251"/>
        <v/>
      </c>
      <c r="S1308" s="282"/>
      <c r="T1308" s="282"/>
      <c r="U1308" s="282"/>
      <c r="V1308" s="283"/>
      <c r="W1308" s="4" t="str">
        <f>IFERROR(VLOOKUP($X1290&amp;"-"&amp;TEXT($A1308,"mmm-aaaa"),Informes!$A:$P,COLUMN(Informes!K$1),FALSE), "")</f>
        <v/>
      </c>
      <c r="X1308" s="34" t="str">
        <f>IFERROR(VLOOKUP($X1290&amp;"-"&amp;TEXT($A1308,"mmm-aaaa"),Informes!$A:$P,COLUMN(Informes!C$1),FALSE), "")</f>
        <v/>
      </c>
    </row>
    <row r="1309" spans="1:24" ht="16.5" customHeight="1" thickBot="1" x14ac:dyDescent="0.3">
      <c r="D1309" s="124"/>
      <c r="E1309" s="124"/>
      <c r="F1309" s="129"/>
      <c r="G1309" s="124" t="str">
        <f>IF(SUM(F1297:F1308)=0,"",SUM(F1297:F1308))</f>
        <v/>
      </c>
      <c r="H1309" s="124"/>
      <c r="I1309" s="124"/>
      <c r="J1309" s="130"/>
      <c r="K1309" s="124"/>
      <c r="L1309" s="131" t="s">
        <v>107</v>
      </c>
      <c r="M1309" s="272" t="str">
        <f>IF(SUM(M1297:M1308)=0,"",SUM(M1297:M1308))</f>
        <v/>
      </c>
      <c r="N1309" s="273"/>
      <c r="O1309" s="273"/>
      <c r="P1309" s="273"/>
      <c r="Q1309" s="274"/>
      <c r="R1309" s="275"/>
      <c r="S1309" s="276"/>
      <c r="T1309" s="276"/>
      <c r="U1309" s="276"/>
      <c r="V1309" s="277"/>
      <c r="W1309" s="4"/>
      <c r="X1309" s="4"/>
    </row>
    <row r="1310" spans="1:24" ht="16.5" customHeight="1" x14ac:dyDescent="0.2">
      <c r="W1310" s="4"/>
      <c r="X1310" s="4"/>
    </row>
    <row r="1311" spans="1:24" ht="279.75" customHeight="1" x14ac:dyDescent="0.15">
      <c r="B1311" s="11"/>
      <c r="C1311" s="132" t="s">
        <v>136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</row>
    <row r="1312" spans="1:24" ht="24" customHeight="1" x14ac:dyDescent="0.2">
      <c r="A1312" s="35"/>
      <c r="B1312" s="256" t="s">
        <v>127</v>
      </c>
      <c r="C1312" s="256"/>
      <c r="D1312" s="256"/>
      <c r="E1312" s="256"/>
      <c r="F1312" s="256"/>
      <c r="G1312" s="256"/>
      <c r="H1312" s="256"/>
      <c r="I1312" s="256"/>
      <c r="J1312" s="256"/>
      <c r="K1312" s="256"/>
      <c r="L1312" s="256"/>
      <c r="M1312" s="256"/>
      <c r="N1312" s="256"/>
      <c r="O1312" s="256"/>
      <c r="P1312" s="256"/>
      <c r="Q1312" s="256"/>
      <c r="R1312" s="256"/>
      <c r="S1312" s="256"/>
      <c r="T1312" s="256"/>
      <c r="U1312" s="256"/>
      <c r="V1312" s="256"/>
      <c r="X1312" s="2"/>
    </row>
    <row r="1313" spans="1:24" ht="15" customHeight="1" x14ac:dyDescent="0.2">
      <c r="A1313" s="35"/>
      <c r="B1313" s="120" t="s">
        <v>128</v>
      </c>
      <c r="D1313" s="123" t="e">
        <f>D1290</f>
        <v>#REF!</v>
      </c>
      <c r="F1313" s="123"/>
      <c r="G1313" s="123"/>
      <c r="H1313" s="123"/>
      <c r="I1313" s="123"/>
      <c r="J1313" s="123"/>
      <c r="K1313" s="123"/>
      <c r="L1313" s="123"/>
      <c r="M1313" s="123"/>
      <c r="N1313" s="123"/>
      <c r="O1313" s="123"/>
      <c r="P1313" s="123"/>
      <c r="Q1313" s="123"/>
      <c r="R1313" s="123"/>
      <c r="S1313" s="123"/>
      <c r="T1313" s="123"/>
      <c r="U1313" s="123"/>
      <c r="V1313" s="123"/>
      <c r="W1313" s="15"/>
      <c r="X1313" s="154" t="e">
        <f>X1290</f>
        <v>#REF!</v>
      </c>
    </row>
    <row r="1314" spans="1:24" ht="17.25" x14ac:dyDescent="0.2">
      <c r="B1314" s="120" t="s">
        <v>129</v>
      </c>
      <c r="D1314" s="121"/>
      <c r="E1314" s="121"/>
      <c r="F1314" s="7"/>
      <c r="G1314" s="7"/>
      <c r="H1314" s="257" t="e">
        <f>H1291</f>
        <v>#REF!</v>
      </c>
      <c r="I1314" s="257"/>
      <c r="J1314" s="257"/>
      <c r="K1314" s="257"/>
      <c r="L1314" s="257"/>
      <c r="M1314" s="257"/>
      <c r="N1314" s="257"/>
      <c r="O1314" s="257"/>
      <c r="P1314" s="127" t="e">
        <f>P1291</f>
        <v>#REF!</v>
      </c>
      <c r="Q1314" s="120" t="s">
        <v>75</v>
      </c>
      <c r="S1314" s="12"/>
      <c r="T1314" s="13"/>
      <c r="U1314" s="127" t="e">
        <f>U1291</f>
        <v>#REF!</v>
      </c>
      <c r="V1314" s="120" t="s">
        <v>79</v>
      </c>
      <c r="W1314" s="12"/>
      <c r="X1314" s="6"/>
    </row>
    <row r="1315" spans="1:24" ht="17.25" x14ac:dyDescent="0.2">
      <c r="B1315" s="120" t="s">
        <v>130</v>
      </c>
      <c r="D1315" s="122"/>
      <c r="E1315" s="122"/>
      <c r="F1315" s="7"/>
      <c r="G1315" s="258" t="e">
        <f>G1292</f>
        <v>#REF!</v>
      </c>
      <c r="H1315" s="258"/>
      <c r="I1315" s="258"/>
      <c r="J1315" s="258"/>
      <c r="K1315" s="258"/>
      <c r="L1315" s="258"/>
      <c r="M1315" s="258"/>
      <c r="N1315" s="258"/>
      <c r="O1315" s="258"/>
      <c r="P1315" s="128" t="s">
        <v>137</v>
      </c>
      <c r="Q1315" s="120" t="s">
        <v>131</v>
      </c>
      <c r="S1315" s="12"/>
      <c r="T1315" s="12"/>
      <c r="U1315" s="128" t="s">
        <v>138</v>
      </c>
      <c r="V1315" s="120" t="s">
        <v>61</v>
      </c>
      <c r="W1315" s="12"/>
      <c r="X1315" s="6"/>
    </row>
    <row r="1316" spans="1:24" ht="28.5" customHeight="1" x14ac:dyDescent="0.2">
      <c r="B1316" s="127" t="e">
        <f>B1293</f>
        <v>#REF!</v>
      </c>
      <c r="C1316" s="125" t="s">
        <v>76</v>
      </c>
      <c r="D1316" s="127" t="e">
        <f>D1293</f>
        <v>#REF!</v>
      </c>
      <c r="E1316" s="125" t="s">
        <v>81</v>
      </c>
      <c r="F1316" s="7"/>
      <c r="G1316" s="7"/>
      <c r="H1316" s="5"/>
      <c r="I1316" s="10"/>
      <c r="J1316" s="127" t="e">
        <f>J1293</f>
        <v>#REF!</v>
      </c>
      <c r="K1316" s="125" t="s">
        <v>77</v>
      </c>
      <c r="L1316" s="5"/>
      <c r="M1316" s="5"/>
      <c r="N1316" s="127" t="e">
        <f>N1293</f>
        <v>#REF!</v>
      </c>
      <c r="O1316" s="125" t="s">
        <v>132</v>
      </c>
      <c r="P1316" s="126"/>
      <c r="Q1316" s="126"/>
      <c r="R1316" s="9"/>
      <c r="S1316" s="127" t="e">
        <f>S1293</f>
        <v>#REF!</v>
      </c>
      <c r="T1316" s="259" t="s">
        <v>133</v>
      </c>
      <c r="U1316" s="259"/>
      <c r="V1316" s="259"/>
      <c r="W1316" s="13"/>
      <c r="X1316" s="6"/>
    </row>
    <row r="1317" spans="1:24" ht="4.5" customHeight="1" thickBot="1" x14ac:dyDescent="0.25">
      <c r="B1317" s="8"/>
      <c r="C1317" s="7"/>
      <c r="D1317" s="8"/>
      <c r="E1317" s="7"/>
      <c r="F1317" s="7"/>
      <c r="G1317" s="7"/>
      <c r="H1317" s="5"/>
      <c r="I1317" s="10"/>
      <c r="J1317" s="8"/>
      <c r="K1317" s="5"/>
      <c r="L1317" s="5"/>
      <c r="M1317" s="5"/>
      <c r="N1317" s="7"/>
      <c r="O1317" s="5"/>
      <c r="P1317" s="8"/>
      <c r="Q1317" s="8"/>
      <c r="R1317" s="9"/>
      <c r="S1317" s="9"/>
      <c r="T1317" s="7"/>
      <c r="U1317" s="8"/>
      <c r="V1317" s="9"/>
      <c r="W1317" s="9"/>
      <c r="X1317" s="6"/>
    </row>
    <row r="1318" spans="1:24" ht="27" customHeight="1" x14ac:dyDescent="0.25">
      <c r="B1318" s="260" t="s">
        <v>17</v>
      </c>
      <c r="C1318" s="261"/>
      <c r="D1318" s="261"/>
      <c r="E1318" s="261"/>
      <c r="F1318" s="262" t="s">
        <v>134</v>
      </c>
      <c r="G1318" s="262"/>
      <c r="H1318" s="262"/>
      <c r="I1318" s="262" t="s">
        <v>12</v>
      </c>
      <c r="J1318" s="262"/>
      <c r="K1318" s="262"/>
      <c r="L1318" s="262" t="s">
        <v>105</v>
      </c>
      <c r="M1318" s="236" t="s">
        <v>135</v>
      </c>
      <c r="N1318" s="236"/>
      <c r="O1318" s="236"/>
      <c r="P1318" s="236"/>
      <c r="Q1318" s="236"/>
      <c r="R1318" s="236" t="s">
        <v>101</v>
      </c>
      <c r="S1318" s="236"/>
      <c r="T1318" s="236"/>
      <c r="U1318" s="236"/>
      <c r="V1318" s="237"/>
      <c r="W1318" s="14"/>
      <c r="X1318" s="3"/>
    </row>
    <row r="1319" spans="1:24" ht="27.75" customHeight="1" x14ac:dyDescent="0.2">
      <c r="B1319" s="240">
        <f>EDATE(B1296,12)</f>
        <v>45658</v>
      </c>
      <c r="C1319" s="241"/>
      <c r="D1319" s="241"/>
      <c r="E1319" s="242"/>
      <c r="F1319" s="263"/>
      <c r="G1319" s="263"/>
      <c r="H1319" s="263"/>
      <c r="I1319" s="263"/>
      <c r="J1319" s="263"/>
      <c r="K1319" s="263"/>
      <c r="L1319" s="263"/>
      <c r="M1319" s="238"/>
      <c r="N1319" s="238"/>
      <c r="O1319" s="238"/>
      <c r="P1319" s="238"/>
      <c r="Q1319" s="238"/>
      <c r="R1319" s="238"/>
      <c r="S1319" s="238"/>
      <c r="T1319" s="238"/>
      <c r="U1319" s="238"/>
      <c r="V1319" s="239"/>
      <c r="W1319" s="14"/>
      <c r="X1319" s="3"/>
    </row>
    <row r="1320" spans="1:24" ht="16.5" customHeight="1" x14ac:dyDescent="0.2">
      <c r="A1320" s="34">
        <f>EDATE(B1319,-4)</f>
        <v>45536</v>
      </c>
      <c r="B1320" s="243" t="str">
        <f>PROPER(TEXT(A1320, "mmmm"))</f>
        <v>Septiembre</v>
      </c>
      <c r="C1320" s="244"/>
      <c r="D1320" s="244"/>
      <c r="E1320" s="244"/>
      <c r="F1320" s="281" t="str">
        <f>IFERROR(IF(VLOOKUP($X1290&amp;"-"&amp;TEXT($A1320,"mmm-aaaa"),Informes!$A:$P,COLUMN(Informes!H$1),FALSE),"þ","¨"),"¨")</f>
        <v>¨</v>
      </c>
      <c r="G1320" s="281"/>
      <c r="H1320" s="281"/>
      <c r="I1320" s="248" t="str">
        <f>IFERROR(IF(ISBLANK(
VLOOKUP($X1313&amp;"-"&amp;TEXT($A1320,"mmm-aaaa"),Informes!$A:$P,COLUMN(Informes!I$1),FALSE)), "",
VLOOKUP($X1313&amp;"-"&amp;TEXT($A1320,"mmm-aaaa"),Informes!$A:$P,COLUMN(Informes!I$1),FALSE)), "")</f>
        <v/>
      </c>
      <c r="J1320" s="248"/>
      <c r="K1320" s="248"/>
      <c r="L1320" s="173" t="str">
        <f>IFERROR(IF($X1320=$L$7,"þ","¨"),"¨")</f>
        <v>¨</v>
      </c>
      <c r="M1320" s="248" t="str">
        <f>IFERROR(IF(OR($X1320=$L$7,$X1320=$K$5,$X1320=$O$5,$X1320=$T$5),IF(ISBLANK(
VLOOKUP($X1290&amp;"-"&amp;TEXT($A1320,"mmm-aaaa"),Informes!$A:$P,COLUMN(Informes!J$1),FALSE)), "",
VLOOKUP($X1290&amp;"-"&amp;TEXT($A1320,"mmm-aaaa"),Informes!$A:$P,COLUMN(Informes!J$1),FALSE)), ""), "")</f>
        <v/>
      </c>
      <c r="N1320" s="248"/>
      <c r="O1320" s="248"/>
      <c r="P1320" s="248"/>
      <c r="Q1320" s="248"/>
      <c r="R1320" s="284" t="str">
        <f t="shared" ref="R1320:R1331" si="256">IF(W1320=0, "", W1320)</f>
        <v/>
      </c>
      <c r="S1320" s="284"/>
      <c r="T1320" s="284"/>
      <c r="U1320" s="284"/>
      <c r="V1320" s="285"/>
      <c r="W1320" s="4" t="str">
        <f>IFERROR(VLOOKUP($X1313&amp;"-"&amp;TEXT($A1320,"mmm-aaaa"),Informes!$A:$P,COLUMN(Informes!K$1),FALSE), "")</f>
        <v/>
      </c>
      <c r="X1320" s="34" t="str">
        <f>IFERROR(VLOOKUP($X1290&amp;"-"&amp;TEXT($A1320,"mmm-aaaa"),Informes!$A:$P,COLUMN(Informes!C$1),FALSE), "")</f>
        <v/>
      </c>
    </row>
    <row r="1321" spans="1:24" ht="16.5" customHeight="1" x14ac:dyDescent="0.2">
      <c r="A1321" s="34">
        <f>EDATE(A1320,1)</f>
        <v>45566</v>
      </c>
      <c r="B1321" s="243" t="str">
        <f t="shared" ref="B1321:B1331" si="257">PROPER(TEXT(A1321, "mmmm"))</f>
        <v>Octubre</v>
      </c>
      <c r="C1321" s="244"/>
      <c r="D1321" s="244"/>
      <c r="E1321" s="244"/>
      <c r="F1321" s="281" t="str">
        <f>IFERROR(IF(VLOOKUP($X1290&amp;"-"&amp;TEXT($A1321,"mmm-aaaa"),Informes!$A:$P,COLUMN(Informes!H$1),FALSE),"þ","¨"),"¨")</f>
        <v>¨</v>
      </c>
      <c r="G1321" s="281"/>
      <c r="H1321" s="281"/>
      <c r="I1321" s="248" t="str">
        <f>IFERROR(IF(ISBLANK(
VLOOKUP($X1313&amp;"-"&amp;TEXT($A1321,"mmm-aaaa"),Informes!$A:$P,COLUMN(Informes!I$1),FALSE)), "",
VLOOKUP($X1313&amp;"-"&amp;TEXT($A1321,"mmm-aaaa"),Informes!$A:$P,COLUMN(Informes!I$1),FALSE)), "")</f>
        <v/>
      </c>
      <c r="J1321" s="248"/>
      <c r="K1321" s="248"/>
      <c r="L1321" s="173" t="str">
        <f t="shared" ref="L1321:L1331" si="258">IFERROR(IF($X1321=$L$7,"þ","¨"),"¨")</f>
        <v>¨</v>
      </c>
      <c r="M1321" s="248" t="str">
        <f>IFERROR(IF(OR($X1321=$L$7,$X1321=$K$5,$X1321=$O$5,$X1321=$T$5),IF(ISBLANK(
VLOOKUP($X1290&amp;"-"&amp;TEXT($A1321,"mmm-aaaa"),Informes!$A:$P,COLUMN(Informes!J$1),FALSE)), "",
VLOOKUP($X1290&amp;"-"&amp;TEXT($A1321,"mmm-aaaa"),Informes!$A:$P,COLUMN(Informes!J$1),FALSE)), ""), "")</f>
        <v/>
      </c>
      <c r="N1321" s="248"/>
      <c r="O1321" s="248"/>
      <c r="P1321" s="248"/>
      <c r="Q1321" s="248"/>
      <c r="R1321" s="284" t="str">
        <f t="shared" si="256"/>
        <v/>
      </c>
      <c r="S1321" s="284"/>
      <c r="T1321" s="284"/>
      <c r="U1321" s="284"/>
      <c r="V1321" s="285"/>
      <c r="W1321" s="4" t="str">
        <f>IFERROR(VLOOKUP($X1313&amp;"-"&amp;TEXT($A1321,"mmm-aaaa"),Informes!$A:$P,COLUMN(Informes!K$1),FALSE), "")</f>
        <v/>
      </c>
      <c r="X1321" s="34" t="str">
        <f>IFERROR(VLOOKUP($X1290&amp;"-"&amp;TEXT($A1321,"mmm-aaaa"),Informes!$A:$P,COLUMN(Informes!C$1),FALSE), "")</f>
        <v/>
      </c>
    </row>
    <row r="1322" spans="1:24" ht="16.5" customHeight="1" x14ac:dyDescent="0.2">
      <c r="A1322" s="34">
        <f t="shared" ref="A1322:A1331" si="259">EDATE(A1321,1)</f>
        <v>45597</v>
      </c>
      <c r="B1322" s="243" t="str">
        <f t="shared" si="257"/>
        <v>Noviembre</v>
      </c>
      <c r="C1322" s="244"/>
      <c r="D1322" s="244"/>
      <c r="E1322" s="244"/>
      <c r="F1322" s="281" t="str">
        <f>IFERROR(IF(VLOOKUP($X1290&amp;"-"&amp;TEXT($A1322,"mmm-aaaa"),Informes!$A:$P,COLUMN(Informes!H$1),FALSE),"þ","¨"),"¨")</f>
        <v>¨</v>
      </c>
      <c r="G1322" s="281"/>
      <c r="H1322" s="281"/>
      <c r="I1322" s="248" t="str">
        <f>IFERROR(IF(ISBLANK(
VLOOKUP($X1313&amp;"-"&amp;TEXT($A1322,"mmm-aaaa"),Informes!$A:$P,COLUMN(Informes!I$1),FALSE)), "",
VLOOKUP($X1313&amp;"-"&amp;TEXT($A1322,"mmm-aaaa"),Informes!$A:$P,COLUMN(Informes!I$1),FALSE)), "")</f>
        <v/>
      </c>
      <c r="J1322" s="248"/>
      <c r="K1322" s="248"/>
      <c r="L1322" s="173" t="str">
        <f t="shared" si="258"/>
        <v>¨</v>
      </c>
      <c r="M1322" s="248" t="str">
        <f>IFERROR(IF(OR($X1322=$L$7,$X1322=$K$5,$X1322=$O$5,$X1322=$T$5),IF(ISBLANK(
VLOOKUP($X1290&amp;"-"&amp;TEXT($A1322,"mmm-aaaa"),Informes!$A:$P,COLUMN(Informes!J$1),FALSE)), "",
VLOOKUP($X1290&amp;"-"&amp;TEXT($A1322,"mmm-aaaa"),Informes!$A:$P,COLUMN(Informes!J$1),FALSE)), ""), "")</f>
        <v/>
      </c>
      <c r="N1322" s="248"/>
      <c r="O1322" s="248"/>
      <c r="P1322" s="248"/>
      <c r="Q1322" s="248"/>
      <c r="R1322" s="284" t="str">
        <f t="shared" si="256"/>
        <v/>
      </c>
      <c r="S1322" s="284"/>
      <c r="T1322" s="284"/>
      <c r="U1322" s="284"/>
      <c r="V1322" s="285"/>
      <c r="W1322" s="4" t="str">
        <f>IFERROR(VLOOKUP($X1313&amp;"-"&amp;TEXT($A1322,"mmm-aaaa"),Informes!$A:$P,COLUMN(Informes!K$1),FALSE), "")</f>
        <v/>
      </c>
      <c r="X1322" s="34" t="str">
        <f>IFERROR(VLOOKUP($X1290&amp;"-"&amp;TEXT($A1322,"mmm-aaaa"),Informes!$A:$P,COLUMN(Informes!C$1),FALSE), "")</f>
        <v/>
      </c>
    </row>
    <row r="1323" spans="1:24" ht="16.5" customHeight="1" x14ac:dyDescent="0.2">
      <c r="A1323" s="34">
        <f t="shared" si="259"/>
        <v>45627</v>
      </c>
      <c r="B1323" s="243" t="str">
        <f t="shared" si="257"/>
        <v>Diciembre</v>
      </c>
      <c r="C1323" s="244"/>
      <c r="D1323" s="244"/>
      <c r="E1323" s="244"/>
      <c r="F1323" s="281" t="str">
        <f>IFERROR(IF(VLOOKUP($X1290&amp;"-"&amp;TEXT($A1323,"mmm-aaaa"),Informes!$A:$P,COLUMN(Informes!H$1),FALSE),"þ","¨"),"¨")</f>
        <v>¨</v>
      </c>
      <c r="G1323" s="281"/>
      <c r="H1323" s="281"/>
      <c r="I1323" s="248" t="str">
        <f>IFERROR(IF(ISBLANK(
VLOOKUP($X1313&amp;"-"&amp;TEXT($A1323,"mmm-aaaa"),Informes!$A:$P,COLUMN(Informes!I$1),FALSE)), "",
VLOOKUP($X1313&amp;"-"&amp;TEXT($A1323,"mmm-aaaa"),Informes!$A:$P,COLUMN(Informes!I$1),FALSE)), "")</f>
        <v/>
      </c>
      <c r="J1323" s="248"/>
      <c r="K1323" s="248"/>
      <c r="L1323" s="173" t="str">
        <f t="shared" si="258"/>
        <v>¨</v>
      </c>
      <c r="M1323" s="248" t="str">
        <f>IFERROR(IF(OR($X1323=$L$7,$X1323=$K$5,$X1323=$O$5,$X1323=$T$5),IF(ISBLANK(
VLOOKUP($X1290&amp;"-"&amp;TEXT($A1323,"mmm-aaaa"),Informes!$A:$P,COLUMN(Informes!J$1),FALSE)), "",
VLOOKUP($X1290&amp;"-"&amp;TEXT($A1323,"mmm-aaaa"),Informes!$A:$P,COLUMN(Informes!J$1),FALSE)), ""), "")</f>
        <v/>
      </c>
      <c r="N1323" s="248"/>
      <c r="O1323" s="248"/>
      <c r="P1323" s="248"/>
      <c r="Q1323" s="248"/>
      <c r="R1323" s="284" t="str">
        <f t="shared" si="256"/>
        <v/>
      </c>
      <c r="S1323" s="284"/>
      <c r="T1323" s="284"/>
      <c r="U1323" s="284"/>
      <c r="V1323" s="285"/>
      <c r="W1323" s="4" t="str">
        <f>IFERROR(VLOOKUP($X1313&amp;"-"&amp;TEXT($A1323,"mmm-aaaa"),Informes!$A:$P,COLUMN(Informes!K$1),FALSE), "")</f>
        <v/>
      </c>
      <c r="X1323" s="34" t="str">
        <f>IFERROR(VLOOKUP($X1290&amp;"-"&amp;TEXT($A1323,"mmm-aaaa"),Informes!$A:$P,COLUMN(Informes!C$1),FALSE), "")</f>
        <v/>
      </c>
    </row>
    <row r="1324" spans="1:24" ht="16.5" customHeight="1" x14ac:dyDescent="0.2">
      <c r="A1324" s="34">
        <f t="shared" si="259"/>
        <v>45658</v>
      </c>
      <c r="B1324" s="243" t="str">
        <f t="shared" si="257"/>
        <v>Enero</v>
      </c>
      <c r="C1324" s="244"/>
      <c r="D1324" s="244"/>
      <c r="E1324" s="244"/>
      <c r="F1324" s="281" t="str">
        <f>IFERROR(IF(VLOOKUP($X1290&amp;"-"&amp;TEXT($A1324,"mmm-aaaa"),Informes!$A:$P,COLUMN(Informes!H$1),FALSE),"þ","¨"),"¨")</f>
        <v>¨</v>
      </c>
      <c r="G1324" s="281"/>
      <c r="H1324" s="281"/>
      <c r="I1324" s="248" t="str">
        <f>IFERROR(IF(ISBLANK(
VLOOKUP($X1313&amp;"-"&amp;TEXT($A1324,"mmm-aaaa"),Informes!$A:$P,COLUMN(Informes!I$1),FALSE)), "",
VLOOKUP($X1313&amp;"-"&amp;TEXT($A1324,"mmm-aaaa"),Informes!$A:$P,COLUMN(Informes!I$1),FALSE)), "")</f>
        <v/>
      </c>
      <c r="J1324" s="248"/>
      <c r="K1324" s="248"/>
      <c r="L1324" s="173" t="str">
        <f t="shared" si="258"/>
        <v>¨</v>
      </c>
      <c r="M1324" s="248" t="str">
        <f>IFERROR(IF(OR($X1324=$L$7,$X1324=$K$5,$X1324=$O$5,$X1324=$T$5),IF(ISBLANK(
VLOOKUP($X1290&amp;"-"&amp;TEXT($A1324,"mmm-aaaa"),Informes!$A:$P,COLUMN(Informes!J$1),FALSE)), "",
VLOOKUP($X1290&amp;"-"&amp;TEXT($A1324,"mmm-aaaa"),Informes!$A:$P,COLUMN(Informes!J$1),FALSE)), ""), "")</f>
        <v/>
      </c>
      <c r="N1324" s="248"/>
      <c r="O1324" s="248"/>
      <c r="P1324" s="248"/>
      <c r="Q1324" s="248"/>
      <c r="R1324" s="284" t="str">
        <f t="shared" si="256"/>
        <v/>
      </c>
      <c r="S1324" s="284"/>
      <c r="T1324" s="284"/>
      <c r="U1324" s="284"/>
      <c r="V1324" s="285"/>
      <c r="W1324" s="4" t="str">
        <f>IFERROR(VLOOKUP($X1313&amp;"-"&amp;TEXT($A1324,"mmm-aaaa"),Informes!$A:$P,COLUMN(Informes!K$1),FALSE), "")</f>
        <v/>
      </c>
      <c r="X1324" s="34" t="str">
        <f>IFERROR(VLOOKUP($X1290&amp;"-"&amp;TEXT($A1324,"mmm-aaaa"),Informes!$A:$P,COLUMN(Informes!C$1),FALSE), "")</f>
        <v/>
      </c>
    </row>
    <row r="1325" spans="1:24" ht="16.5" customHeight="1" x14ac:dyDescent="0.2">
      <c r="A1325" s="34">
        <f t="shared" si="259"/>
        <v>45689</v>
      </c>
      <c r="B1325" s="243" t="str">
        <f t="shared" si="257"/>
        <v>Febrero</v>
      </c>
      <c r="C1325" s="244"/>
      <c r="D1325" s="244"/>
      <c r="E1325" s="244"/>
      <c r="F1325" s="281" t="str">
        <f>IFERROR(IF(VLOOKUP($X1290&amp;"-"&amp;TEXT($A1325,"mmm-aaaa"),Informes!$A:$P,COLUMN(Informes!H$1),FALSE),"þ","¨"),"¨")</f>
        <v>¨</v>
      </c>
      <c r="G1325" s="281"/>
      <c r="H1325" s="281"/>
      <c r="I1325" s="248" t="str">
        <f>IFERROR(IF(ISBLANK(
VLOOKUP($X1313&amp;"-"&amp;TEXT($A1325,"mmm-aaaa"),Informes!$A:$P,COLUMN(Informes!I$1),FALSE)), "",
VLOOKUP($X1313&amp;"-"&amp;TEXT($A1325,"mmm-aaaa"),Informes!$A:$P,COLUMN(Informes!I$1),FALSE)), "")</f>
        <v/>
      </c>
      <c r="J1325" s="248"/>
      <c r="K1325" s="248"/>
      <c r="L1325" s="173" t="str">
        <f t="shared" si="258"/>
        <v>¨</v>
      </c>
      <c r="M1325" s="248" t="str">
        <f>IFERROR(IF(OR($X1325=$L$7,$X1325=$K$5,$X1325=$O$5,$X1325=$T$5),IF(ISBLANK(
VLOOKUP($X1290&amp;"-"&amp;TEXT($A1325,"mmm-aaaa"),Informes!$A:$P,COLUMN(Informes!J$1),FALSE)), "",
VLOOKUP($X1290&amp;"-"&amp;TEXT($A1325,"mmm-aaaa"),Informes!$A:$P,COLUMN(Informes!J$1),FALSE)), ""), "")</f>
        <v/>
      </c>
      <c r="N1325" s="248"/>
      <c r="O1325" s="248"/>
      <c r="P1325" s="248"/>
      <c r="Q1325" s="248"/>
      <c r="R1325" s="284" t="str">
        <f t="shared" si="256"/>
        <v/>
      </c>
      <c r="S1325" s="284"/>
      <c r="T1325" s="284"/>
      <c r="U1325" s="284"/>
      <c r="V1325" s="285"/>
      <c r="W1325" s="4" t="str">
        <f>IFERROR(VLOOKUP($X1313&amp;"-"&amp;TEXT($A1325,"mmm-aaaa"),Informes!$A:$P,COLUMN(Informes!K$1),FALSE), "")</f>
        <v/>
      </c>
      <c r="X1325" s="34" t="str">
        <f>IFERROR(VLOOKUP($X1290&amp;"-"&amp;TEXT($A1325,"mmm-aaaa"),Informes!$A:$P,COLUMN(Informes!C$1),FALSE), "")</f>
        <v/>
      </c>
    </row>
    <row r="1326" spans="1:24" ht="16.5" customHeight="1" x14ac:dyDescent="0.2">
      <c r="A1326" s="34">
        <f t="shared" si="259"/>
        <v>45717</v>
      </c>
      <c r="B1326" s="243" t="str">
        <f t="shared" si="257"/>
        <v>Marzo</v>
      </c>
      <c r="C1326" s="244"/>
      <c r="D1326" s="244"/>
      <c r="E1326" s="244"/>
      <c r="F1326" s="281" t="str">
        <f>IFERROR(IF(VLOOKUP($X1290&amp;"-"&amp;TEXT($A1326,"mmm-aaaa"),Informes!$A:$P,COLUMN(Informes!H$1),FALSE),"þ","¨"),"¨")</f>
        <v>¨</v>
      </c>
      <c r="G1326" s="281"/>
      <c r="H1326" s="281"/>
      <c r="I1326" s="248" t="str">
        <f>IFERROR(IF(ISBLANK(
VLOOKUP($X1313&amp;"-"&amp;TEXT($A1326,"mmm-aaaa"),Informes!$A:$P,COLUMN(Informes!I$1),FALSE)), "",
VLOOKUP($X1313&amp;"-"&amp;TEXT($A1326,"mmm-aaaa"),Informes!$A:$P,COLUMN(Informes!I$1),FALSE)), "")</f>
        <v/>
      </c>
      <c r="J1326" s="248"/>
      <c r="K1326" s="248"/>
      <c r="L1326" s="173" t="str">
        <f t="shared" si="258"/>
        <v>¨</v>
      </c>
      <c r="M1326" s="248" t="str">
        <f>IFERROR(IF(OR($X1326=$L$7,$X1326=$K$5,$X1326=$O$5,$X1326=$T$5),IF(ISBLANK(
VLOOKUP($X1290&amp;"-"&amp;TEXT($A1326,"mmm-aaaa"),Informes!$A:$P,COLUMN(Informes!J$1),FALSE)), "",
VLOOKUP($X1290&amp;"-"&amp;TEXT($A1326,"mmm-aaaa"),Informes!$A:$P,COLUMN(Informes!J$1),FALSE)), ""), "")</f>
        <v/>
      </c>
      <c r="N1326" s="248"/>
      <c r="O1326" s="248"/>
      <c r="P1326" s="248"/>
      <c r="Q1326" s="248"/>
      <c r="R1326" s="284" t="str">
        <f t="shared" si="256"/>
        <v/>
      </c>
      <c r="S1326" s="284"/>
      <c r="T1326" s="284"/>
      <c r="U1326" s="284"/>
      <c r="V1326" s="285"/>
      <c r="W1326" s="4" t="str">
        <f>IFERROR(VLOOKUP($X1313&amp;"-"&amp;TEXT($A1326,"mmm-aaaa"),Informes!$A:$P,COLUMN(Informes!K$1),FALSE), "")</f>
        <v/>
      </c>
      <c r="X1326" s="34" t="str">
        <f>IFERROR(VLOOKUP($X1290&amp;"-"&amp;TEXT($A1326,"mmm-aaaa"),Informes!$A:$P,COLUMN(Informes!C$1),FALSE), "")</f>
        <v/>
      </c>
    </row>
    <row r="1327" spans="1:24" ht="16.5" customHeight="1" x14ac:dyDescent="0.2">
      <c r="A1327" s="34">
        <f t="shared" si="259"/>
        <v>45748</v>
      </c>
      <c r="B1327" s="243" t="str">
        <f t="shared" si="257"/>
        <v>Abril</v>
      </c>
      <c r="C1327" s="244"/>
      <c r="D1327" s="244"/>
      <c r="E1327" s="244"/>
      <c r="F1327" s="281" t="str">
        <f>IFERROR(IF(VLOOKUP($X1290&amp;"-"&amp;TEXT($A1327,"mmm-aaaa"),Informes!$A:$P,COLUMN(Informes!H$1),FALSE),"þ","¨"),"¨")</f>
        <v>¨</v>
      </c>
      <c r="G1327" s="281"/>
      <c r="H1327" s="281"/>
      <c r="I1327" s="248" t="str">
        <f>IFERROR(IF(ISBLANK(
VLOOKUP($X1313&amp;"-"&amp;TEXT($A1327,"mmm-aaaa"),Informes!$A:$P,COLUMN(Informes!I$1),FALSE)), "",
VLOOKUP($X1313&amp;"-"&amp;TEXT($A1327,"mmm-aaaa"),Informes!$A:$P,COLUMN(Informes!I$1),FALSE)), "")</f>
        <v/>
      </c>
      <c r="J1327" s="248"/>
      <c r="K1327" s="248"/>
      <c r="L1327" s="173" t="str">
        <f t="shared" si="258"/>
        <v>¨</v>
      </c>
      <c r="M1327" s="248" t="str">
        <f>IFERROR(IF(OR($X1327=$L$7,$X1327=$K$5,$X1327=$O$5,$X1327=$T$5),IF(ISBLANK(
VLOOKUP($X1290&amp;"-"&amp;TEXT($A1327,"mmm-aaaa"),Informes!$A:$P,COLUMN(Informes!J$1),FALSE)), "",
VLOOKUP($X1290&amp;"-"&amp;TEXT($A1327,"mmm-aaaa"),Informes!$A:$P,COLUMN(Informes!J$1),FALSE)), ""), "")</f>
        <v/>
      </c>
      <c r="N1327" s="248"/>
      <c r="O1327" s="248"/>
      <c r="P1327" s="248"/>
      <c r="Q1327" s="248"/>
      <c r="R1327" s="284" t="str">
        <f t="shared" si="256"/>
        <v/>
      </c>
      <c r="S1327" s="284"/>
      <c r="T1327" s="284"/>
      <c r="U1327" s="284"/>
      <c r="V1327" s="285"/>
      <c r="W1327" s="4" t="str">
        <f>IFERROR(VLOOKUP($X1313&amp;"-"&amp;TEXT($A1327,"mmm-aaaa"),Informes!$A:$P,COLUMN(Informes!K$1),FALSE), "")</f>
        <v/>
      </c>
      <c r="X1327" s="34" t="str">
        <f>IFERROR(VLOOKUP($X1290&amp;"-"&amp;TEXT($A1327,"mmm-aaaa"),Informes!$A:$P,COLUMN(Informes!C$1),FALSE), "")</f>
        <v/>
      </c>
    </row>
    <row r="1328" spans="1:24" ht="16.5" customHeight="1" x14ac:dyDescent="0.2">
      <c r="A1328" s="34">
        <f t="shared" si="259"/>
        <v>45778</v>
      </c>
      <c r="B1328" s="243" t="str">
        <f t="shared" si="257"/>
        <v>Mayo</v>
      </c>
      <c r="C1328" s="244"/>
      <c r="D1328" s="244"/>
      <c r="E1328" s="244"/>
      <c r="F1328" s="281" t="str">
        <f>IFERROR(IF(VLOOKUP($X1290&amp;"-"&amp;TEXT($A1328,"mmm-aaaa"),Informes!$A:$P,COLUMN(Informes!H$1),FALSE),"þ","¨"),"¨")</f>
        <v>¨</v>
      </c>
      <c r="G1328" s="281"/>
      <c r="H1328" s="281"/>
      <c r="I1328" s="248" t="str">
        <f>IFERROR(IF(ISBLANK(
VLOOKUP($X1313&amp;"-"&amp;TEXT($A1328,"mmm-aaaa"),Informes!$A:$P,COLUMN(Informes!I$1),FALSE)), "",
VLOOKUP($X1313&amp;"-"&amp;TEXT($A1328,"mmm-aaaa"),Informes!$A:$P,COLUMN(Informes!I$1),FALSE)), "")</f>
        <v/>
      </c>
      <c r="J1328" s="248"/>
      <c r="K1328" s="248"/>
      <c r="L1328" s="173" t="str">
        <f t="shared" si="258"/>
        <v>¨</v>
      </c>
      <c r="M1328" s="248" t="str">
        <f>IFERROR(IF(OR($X1328=$L$7,$X1328=$K$5,$X1328=$O$5,$X1328=$T$5),IF(ISBLANK(
VLOOKUP($X1290&amp;"-"&amp;TEXT($A1328,"mmm-aaaa"),Informes!$A:$P,COLUMN(Informes!J$1),FALSE)), "",
VLOOKUP($X1290&amp;"-"&amp;TEXT($A1328,"mmm-aaaa"),Informes!$A:$P,COLUMN(Informes!J$1),FALSE)), ""), "")</f>
        <v/>
      </c>
      <c r="N1328" s="248"/>
      <c r="O1328" s="248"/>
      <c r="P1328" s="248"/>
      <c r="Q1328" s="248"/>
      <c r="R1328" s="284" t="str">
        <f t="shared" si="256"/>
        <v/>
      </c>
      <c r="S1328" s="284"/>
      <c r="T1328" s="284"/>
      <c r="U1328" s="284"/>
      <c r="V1328" s="285"/>
      <c r="W1328" s="4" t="str">
        <f>IFERROR(VLOOKUP($X1313&amp;"-"&amp;TEXT($A1328,"mmm-aaaa"),Informes!$A:$P,COLUMN(Informes!K$1),FALSE), "")</f>
        <v/>
      </c>
      <c r="X1328" s="34" t="str">
        <f>IFERROR(VLOOKUP($X1290&amp;"-"&amp;TEXT($A1328,"mmm-aaaa"),Informes!$A:$P,COLUMN(Informes!C$1),FALSE), "")</f>
        <v/>
      </c>
    </row>
    <row r="1329" spans="1:24" ht="16.5" customHeight="1" x14ac:dyDescent="0.2">
      <c r="A1329" s="34">
        <f t="shared" si="259"/>
        <v>45809</v>
      </c>
      <c r="B1329" s="243" t="str">
        <f t="shared" si="257"/>
        <v>Junio</v>
      </c>
      <c r="C1329" s="244"/>
      <c r="D1329" s="244"/>
      <c r="E1329" s="244"/>
      <c r="F1329" s="281" t="str">
        <f>IFERROR(IF(VLOOKUP($X1290&amp;"-"&amp;TEXT($A1329,"mmm-aaaa"),Informes!$A:$P,COLUMN(Informes!H$1),FALSE),"þ","¨"),"¨")</f>
        <v>¨</v>
      </c>
      <c r="G1329" s="281"/>
      <c r="H1329" s="281"/>
      <c r="I1329" s="248" t="str">
        <f>IFERROR(IF(ISBLANK(
VLOOKUP($X1313&amp;"-"&amp;TEXT($A1329,"mmm-aaaa"),Informes!$A:$P,COLUMN(Informes!I$1),FALSE)), "",
VLOOKUP($X1313&amp;"-"&amp;TEXT($A1329,"mmm-aaaa"),Informes!$A:$P,COLUMN(Informes!I$1),FALSE)), "")</f>
        <v/>
      </c>
      <c r="J1329" s="248"/>
      <c r="K1329" s="248"/>
      <c r="L1329" s="173" t="str">
        <f t="shared" si="258"/>
        <v>¨</v>
      </c>
      <c r="M1329" s="248" t="str">
        <f>IFERROR(IF(OR($X1329=$L$7,$X1329=$K$5,$X1329=$O$5,$X1329=$T$5),IF(ISBLANK(
VLOOKUP($X1290&amp;"-"&amp;TEXT($A1329,"mmm-aaaa"),Informes!$A:$P,COLUMN(Informes!J$1),FALSE)), "",
VLOOKUP($X1290&amp;"-"&amp;TEXT($A1329,"mmm-aaaa"),Informes!$A:$P,COLUMN(Informes!J$1),FALSE)), ""), "")</f>
        <v/>
      </c>
      <c r="N1329" s="248"/>
      <c r="O1329" s="248"/>
      <c r="P1329" s="248"/>
      <c r="Q1329" s="248"/>
      <c r="R1329" s="284" t="str">
        <f t="shared" si="256"/>
        <v/>
      </c>
      <c r="S1329" s="284"/>
      <c r="T1329" s="284"/>
      <c r="U1329" s="284"/>
      <c r="V1329" s="285"/>
      <c r="W1329" s="4" t="str">
        <f>IFERROR(VLOOKUP($X1313&amp;"-"&amp;TEXT($A1329,"mmm-aaaa"),Informes!$A:$P,COLUMN(Informes!K$1),FALSE), "")</f>
        <v/>
      </c>
      <c r="X1329" s="34" t="str">
        <f>IFERROR(VLOOKUP($X1290&amp;"-"&amp;TEXT($A1329,"mmm-aaaa"),Informes!$A:$P,COLUMN(Informes!C$1),FALSE), "")</f>
        <v/>
      </c>
    </row>
    <row r="1330" spans="1:24" ht="16.5" customHeight="1" x14ac:dyDescent="0.2">
      <c r="A1330" s="34">
        <f t="shared" si="259"/>
        <v>45839</v>
      </c>
      <c r="B1330" s="243" t="str">
        <f t="shared" si="257"/>
        <v>Julio</v>
      </c>
      <c r="C1330" s="244"/>
      <c r="D1330" s="244"/>
      <c r="E1330" s="244"/>
      <c r="F1330" s="281" t="str">
        <f>IFERROR(IF(VLOOKUP($X1290&amp;"-"&amp;TEXT($A1330,"mmm-aaaa"),Informes!$A:$P,COLUMN(Informes!H$1),FALSE),"þ","¨"),"¨")</f>
        <v>¨</v>
      </c>
      <c r="G1330" s="281"/>
      <c r="H1330" s="281"/>
      <c r="I1330" s="248" t="str">
        <f>IFERROR(IF(ISBLANK(
VLOOKUP($X1313&amp;"-"&amp;TEXT($A1330,"mmm-aaaa"),Informes!$A:$P,COLUMN(Informes!I$1),FALSE)), "",
VLOOKUP($X1313&amp;"-"&amp;TEXT($A1330,"mmm-aaaa"),Informes!$A:$P,COLUMN(Informes!I$1),FALSE)), "")</f>
        <v/>
      </c>
      <c r="J1330" s="248"/>
      <c r="K1330" s="248"/>
      <c r="L1330" s="173" t="str">
        <f t="shared" si="258"/>
        <v>¨</v>
      </c>
      <c r="M1330" s="248" t="str">
        <f>IFERROR(IF(OR($X1330=$L$7,$X1330=$K$5,$X1330=$O$5,$X1330=$T$5),IF(ISBLANK(
VLOOKUP($X1290&amp;"-"&amp;TEXT($A1330,"mmm-aaaa"),Informes!$A:$P,COLUMN(Informes!J$1),FALSE)), "",
VLOOKUP($X1290&amp;"-"&amp;TEXT($A1330,"mmm-aaaa"),Informes!$A:$P,COLUMN(Informes!J$1),FALSE)), ""), "")</f>
        <v/>
      </c>
      <c r="N1330" s="248"/>
      <c r="O1330" s="248"/>
      <c r="P1330" s="248"/>
      <c r="Q1330" s="248"/>
      <c r="R1330" s="284" t="str">
        <f t="shared" si="256"/>
        <v/>
      </c>
      <c r="S1330" s="284"/>
      <c r="T1330" s="284"/>
      <c r="U1330" s="284"/>
      <c r="V1330" s="285"/>
      <c r="W1330" s="4" t="str">
        <f>IFERROR(VLOOKUP($X1313&amp;"-"&amp;TEXT($A1330,"mmm-aaaa"),Informes!$A:$P,COLUMN(Informes!K$1),FALSE), "")</f>
        <v/>
      </c>
      <c r="X1330" s="34" t="str">
        <f>IFERROR(VLOOKUP($X1290&amp;"-"&amp;TEXT($A1330,"mmm-aaaa"),Informes!$A:$P,COLUMN(Informes!C$1),FALSE), "")</f>
        <v/>
      </c>
    </row>
    <row r="1331" spans="1:24" ht="16.5" customHeight="1" thickBot="1" x14ac:dyDescent="0.25">
      <c r="A1331" s="34">
        <f t="shared" si="259"/>
        <v>45870</v>
      </c>
      <c r="B1331" s="264" t="str">
        <f t="shared" si="257"/>
        <v>Agosto</v>
      </c>
      <c r="C1331" s="265"/>
      <c r="D1331" s="265"/>
      <c r="E1331" s="265"/>
      <c r="F1331" s="280" t="str">
        <f>IFERROR(IF(VLOOKUP($X1290&amp;"-"&amp;TEXT($A1331,"mmm-aaaa"),Informes!$A:$P,COLUMN(Informes!H$1),FALSE),"þ","¨"),"¨")</f>
        <v>¨</v>
      </c>
      <c r="G1331" s="280"/>
      <c r="H1331" s="280"/>
      <c r="I1331" s="269" t="str">
        <f>IFERROR(IF(ISBLANK(
VLOOKUP($X1313&amp;"-"&amp;TEXT($A1331,"mmm-aaaa"),Informes!$A:$P,COLUMN(Informes!I$1),FALSE)), "",
VLOOKUP($X1313&amp;"-"&amp;TEXT($A1331,"mmm-aaaa"),Informes!$A:$P,COLUMN(Informes!I$1),FALSE)), "")</f>
        <v/>
      </c>
      <c r="J1331" s="269"/>
      <c r="K1331" s="269"/>
      <c r="L1331" s="172" t="str">
        <f t="shared" si="258"/>
        <v>¨</v>
      </c>
      <c r="M1331" s="269" t="str">
        <f>IFERROR(IF(OR($X1331=$L$7,$X1331=$K$5,$X1331=$O$5,$X1331=$T$5),IF(ISBLANK(
VLOOKUP($X1290&amp;"-"&amp;TEXT($A1331,"mmm-aaaa"),Informes!$A:$P,COLUMN(Informes!J$1),FALSE)), "",
VLOOKUP($X1290&amp;"-"&amp;TEXT($A1331,"mmm-aaaa"),Informes!$A:$P,COLUMN(Informes!J$1),FALSE)), ""), "")</f>
        <v/>
      </c>
      <c r="N1331" s="269"/>
      <c r="O1331" s="269"/>
      <c r="P1331" s="269"/>
      <c r="Q1331" s="269"/>
      <c r="R1331" s="282" t="str">
        <f t="shared" si="256"/>
        <v/>
      </c>
      <c r="S1331" s="282"/>
      <c r="T1331" s="282"/>
      <c r="U1331" s="282"/>
      <c r="V1331" s="283"/>
      <c r="W1331" s="4" t="str">
        <f>IFERROR(VLOOKUP($X1313&amp;"-"&amp;TEXT($A1331,"mmm-aaaa"),Informes!$A:$P,COLUMN(Informes!K$1),FALSE), "")</f>
        <v/>
      </c>
      <c r="X1331" s="34" t="str">
        <f>IFERROR(VLOOKUP($X1290&amp;"-"&amp;TEXT($A1331,"mmm-aaaa"),Informes!$A:$P,COLUMN(Informes!C$1),FALSE), "")</f>
        <v/>
      </c>
    </row>
    <row r="1332" spans="1:24" ht="16.5" customHeight="1" thickBot="1" x14ac:dyDescent="0.3">
      <c r="D1332" s="124"/>
      <c r="E1332" s="124"/>
      <c r="F1332" s="129"/>
      <c r="G1332" s="124" t="str">
        <f>IF(SUM(F1320:F1331)=0,"",SUM(F1320:F1331))</f>
        <v/>
      </c>
      <c r="H1332" s="124"/>
      <c r="I1332" s="124"/>
      <c r="J1332" s="130"/>
      <c r="K1332" s="124"/>
      <c r="L1332" s="131" t="s">
        <v>107</v>
      </c>
      <c r="M1332" s="272" t="str">
        <f>IF(SUM(M1320:M1331)=0,"",SUM(M1320:M1331))</f>
        <v/>
      </c>
      <c r="N1332" s="273"/>
      <c r="O1332" s="273"/>
      <c r="P1332" s="273"/>
      <c r="Q1332" s="274"/>
      <c r="R1332" s="275"/>
      <c r="S1332" s="276"/>
      <c r="T1332" s="276"/>
      <c r="U1332" s="276"/>
      <c r="V1332" s="277"/>
      <c r="W1332" s="4"/>
      <c r="X1332" s="4"/>
    </row>
    <row r="1333" spans="1:24" ht="16.5" customHeight="1" x14ac:dyDescent="0.2">
      <c r="W1333" s="4"/>
      <c r="X1333" s="4"/>
    </row>
    <row r="1334" spans="1:24" ht="279.75" customHeight="1" x14ac:dyDescent="0.15">
      <c r="B1334" s="11"/>
      <c r="C1334" s="132" t="s">
        <v>136</v>
      </c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</row>
    <row r="1335" spans="1:24" ht="24" customHeight="1" x14ac:dyDescent="0.2">
      <c r="A1335" s="35">
        <f>A1289+1</f>
        <v>30</v>
      </c>
      <c r="B1335" s="256" t="s">
        <v>127</v>
      </c>
      <c r="C1335" s="256"/>
      <c r="D1335" s="256"/>
      <c r="E1335" s="256"/>
      <c r="F1335" s="256"/>
      <c r="G1335" s="256"/>
      <c r="H1335" s="256"/>
      <c r="I1335" s="256"/>
      <c r="J1335" s="256"/>
      <c r="K1335" s="256"/>
      <c r="L1335" s="256"/>
      <c r="M1335" s="256"/>
      <c r="N1335" s="256"/>
      <c r="O1335" s="256"/>
      <c r="P1335" s="256"/>
      <c r="Q1335" s="256"/>
      <c r="R1335" s="256"/>
      <c r="S1335" s="256"/>
      <c r="T1335" s="256"/>
      <c r="U1335" s="256"/>
      <c r="V1335" s="256"/>
      <c r="X1335" s="2"/>
    </row>
    <row r="1336" spans="1:24" ht="17.25" customHeight="1" x14ac:dyDescent="0.2">
      <c r="A1336" s="35"/>
      <c r="B1336" s="120" t="s">
        <v>128</v>
      </c>
      <c r="D1336" s="123" t="e">
        <f>IF(A1335=0,0,INDEX(TblPublicadores[Nombre completo],A1335))</f>
        <v>#REF!</v>
      </c>
      <c r="F1336" s="123"/>
      <c r="G1336" s="123"/>
      <c r="H1336" s="123"/>
      <c r="I1336" s="123"/>
      <c r="J1336" s="123"/>
      <c r="K1336" s="123"/>
      <c r="L1336" s="123"/>
      <c r="M1336" s="123"/>
      <c r="N1336" s="123"/>
      <c r="O1336" s="123"/>
      <c r="P1336" s="123"/>
      <c r="Q1336" s="123"/>
      <c r="R1336" s="123"/>
      <c r="S1336" s="123"/>
      <c r="T1336" s="123"/>
      <c r="U1336" s="123"/>
      <c r="V1336" s="123"/>
      <c r="W1336" s="15"/>
      <c r="X1336" s="154" t="e">
        <f>IF(A1335=0,0,INDEX(TblPublicadores[Nombre],A1335))</f>
        <v>#REF!</v>
      </c>
    </row>
    <row r="1337" spans="1:24" ht="17.25" customHeight="1" x14ac:dyDescent="0.2">
      <c r="B1337" s="120" t="s">
        <v>129</v>
      </c>
      <c r="D1337" s="121"/>
      <c r="E1337" s="121"/>
      <c r="F1337" s="7"/>
      <c r="G1337" s="7"/>
      <c r="H1337" s="257" t="e">
        <f>IF(A1335=0,"",INDEX(TblPublicadores[Fecha de nacimiento],A1335))</f>
        <v>#REF!</v>
      </c>
      <c r="I1337" s="257"/>
      <c r="J1337" s="257"/>
      <c r="K1337" s="257"/>
      <c r="L1337" s="257"/>
      <c r="M1337" s="257"/>
      <c r="N1337" s="257"/>
      <c r="O1337" s="257"/>
      <c r="P1337" s="128" t="e">
        <f>IF(INDEX(TblPublicadores[Sexo],A1335)=Q1337,"þ","¨")</f>
        <v>#REF!</v>
      </c>
      <c r="Q1337" s="120" t="s">
        <v>75</v>
      </c>
      <c r="S1337" s="12"/>
      <c r="T1337" s="13"/>
      <c r="U1337" s="128" t="e">
        <f>IF(INDEX(TblPublicadores[Sexo],A1335)=V1337,"þ","¨")</f>
        <v>#REF!</v>
      </c>
      <c r="V1337" s="120" t="s">
        <v>79</v>
      </c>
      <c r="W1337" s="12"/>
      <c r="X1337" s="6"/>
    </row>
    <row r="1338" spans="1:24" ht="17.25" customHeight="1" x14ac:dyDescent="0.2">
      <c r="B1338" s="120" t="s">
        <v>130</v>
      </c>
      <c r="D1338" s="122"/>
      <c r="E1338" s="122"/>
      <c r="F1338" s="7"/>
      <c r="G1338" s="258" t="e">
        <f>IF(A1335=0,"",IF(INDEX(TblPublicadores[Fecha de bautismo],A1335)="", "",INDEX(TblPublicadores[Fecha de bautismo],A1335)))</f>
        <v>#REF!</v>
      </c>
      <c r="H1338" s="258"/>
      <c r="I1338" s="258"/>
      <c r="J1338" s="258"/>
      <c r="K1338" s="258"/>
      <c r="L1338" s="258"/>
      <c r="M1338" s="258"/>
      <c r="N1338" s="258"/>
      <c r="O1338" s="258"/>
      <c r="P1338" s="128" t="s">
        <v>137</v>
      </c>
      <c r="Q1338" s="120" t="s">
        <v>131</v>
      </c>
      <c r="S1338" s="12"/>
      <c r="T1338" s="12"/>
      <c r="U1338" s="128" t="s">
        <v>138</v>
      </c>
      <c r="V1338" s="120" t="s">
        <v>61</v>
      </c>
      <c r="W1338" s="12"/>
      <c r="X1338" s="6"/>
    </row>
    <row r="1339" spans="1:24" ht="28.5" customHeight="1" x14ac:dyDescent="0.2">
      <c r="B1339" s="127" t="e">
        <f>IF(INDEX(TblPublicadores[Privilegio],A1335)=C1339,"þ","¨")</f>
        <v>#REF!</v>
      </c>
      <c r="C1339" s="125" t="s">
        <v>76</v>
      </c>
      <c r="D1339" s="127" t="e">
        <f>IF(INDEX(TblPublicadores[Privilegio],A1335)=E1339,"þ","¨")</f>
        <v>#REF!</v>
      </c>
      <c r="E1339" s="125" t="s">
        <v>81</v>
      </c>
      <c r="F1339" s="7"/>
      <c r="G1339" s="7"/>
      <c r="H1339" s="5"/>
      <c r="I1339" s="10"/>
      <c r="J1339" s="127" t="e">
        <f>IF(INDEX(TblPublicadores[Tipo Publicador],A1335)=K1339,"þ","¨")</f>
        <v>#REF!</v>
      </c>
      <c r="K1339" s="125" t="s">
        <v>77</v>
      </c>
      <c r="L1339" s="5"/>
      <c r="M1339" s="5"/>
      <c r="N1339" s="127" t="e">
        <f>IF(INDEX(TblPublicadores[Tipo Publicador],A1335)=O1339,"þ","¨")</f>
        <v>#REF!</v>
      </c>
      <c r="O1339" s="125" t="s">
        <v>132</v>
      </c>
      <c r="P1339" s="126"/>
      <c r="Q1339" s="126"/>
      <c r="R1339" s="9"/>
      <c r="S1339" s="127" t="e">
        <f>IF(INDEX(TblPublicadores[Tipo Publicador],A1335)=T1339,"þ","¨")</f>
        <v>#REF!</v>
      </c>
      <c r="T1339" s="259" t="s">
        <v>133</v>
      </c>
      <c r="U1339" s="259"/>
      <c r="V1339" s="259"/>
      <c r="W1339" s="13"/>
      <c r="X1339" s="6"/>
    </row>
    <row r="1340" spans="1:24" ht="4.5" customHeight="1" thickBot="1" x14ac:dyDescent="0.25">
      <c r="B1340" s="8"/>
      <c r="C1340" s="7"/>
      <c r="D1340" s="8"/>
      <c r="E1340" s="7"/>
      <c r="F1340" s="7"/>
      <c r="G1340" s="7"/>
      <c r="H1340" s="5"/>
      <c r="I1340" s="10"/>
      <c r="J1340" s="8"/>
      <c r="K1340" s="5"/>
      <c r="L1340" s="5"/>
      <c r="M1340" s="5"/>
      <c r="N1340" s="7"/>
      <c r="O1340" s="5"/>
      <c r="P1340" s="8"/>
      <c r="Q1340" s="8"/>
      <c r="R1340" s="9"/>
      <c r="S1340" s="9"/>
      <c r="T1340" s="7"/>
      <c r="U1340" s="8"/>
      <c r="V1340" s="9"/>
      <c r="W1340" s="9"/>
      <c r="X1340" s="6"/>
    </row>
    <row r="1341" spans="1:24" ht="26.25" customHeight="1" x14ac:dyDescent="0.25">
      <c r="B1341" s="260" t="s">
        <v>17</v>
      </c>
      <c r="C1341" s="261"/>
      <c r="D1341" s="261"/>
      <c r="E1341" s="261"/>
      <c r="F1341" s="262" t="s">
        <v>134</v>
      </c>
      <c r="G1341" s="262"/>
      <c r="H1341" s="262"/>
      <c r="I1341" s="262" t="s">
        <v>12</v>
      </c>
      <c r="J1341" s="262"/>
      <c r="K1341" s="262"/>
      <c r="L1341" s="262" t="s">
        <v>105</v>
      </c>
      <c r="M1341" s="236" t="s">
        <v>135</v>
      </c>
      <c r="N1341" s="236"/>
      <c r="O1341" s="236"/>
      <c r="P1341" s="236"/>
      <c r="Q1341" s="236"/>
      <c r="R1341" s="236" t="s">
        <v>101</v>
      </c>
      <c r="S1341" s="236"/>
      <c r="T1341" s="236"/>
      <c r="U1341" s="236"/>
      <c r="V1341" s="237"/>
      <c r="W1341" s="14"/>
      <c r="X1341" s="3"/>
    </row>
    <row r="1342" spans="1:24" ht="27.75" customHeight="1" x14ac:dyDescent="0.2">
      <c r="B1342" s="240">
        <v>45292</v>
      </c>
      <c r="C1342" s="241"/>
      <c r="D1342" s="241"/>
      <c r="E1342" s="242"/>
      <c r="F1342" s="263"/>
      <c r="G1342" s="263"/>
      <c r="H1342" s="263"/>
      <c r="I1342" s="263"/>
      <c r="J1342" s="263"/>
      <c r="K1342" s="263"/>
      <c r="L1342" s="263"/>
      <c r="M1342" s="238"/>
      <c r="N1342" s="238"/>
      <c r="O1342" s="238"/>
      <c r="P1342" s="238"/>
      <c r="Q1342" s="238"/>
      <c r="R1342" s="238"/>
      <c r="S1342" s="238"/>
      <c r="T1342" s="238"/>
      <c r="U1342" s="238"/>
      <c r="V1342" s="239"/>
      <c r="W1342" s="14"/>
      <c r="X1342" s="3"/>
    </row>
    <row r="1343" spans="1:24" ht="16.5" customHeight="1" x14ac:dyDescent="0.2">
      <c r="A1343" s="34">
        <f>EDATE(B1342,-4)</f>
        <v>45170</v>
      </c>
      <c r="B1343" s="243" t="str">
        <f>PROPER(TEXT(A1343, "mmmm"))</f>
        <v>Septiembre</v>
      </c>
      <c r="C1343" s="244"/>
      <c r="D1343" s="244" t="str">
        <f>PROPER(TEXT(C1343, "mmmm"))</f>
        <v>Enero</v>
      </c>
      <c r="E1343" s="244"/>
      <c r="F1343" s="281" t="str">
        <f>IFERROR(IF(VLOOKUP($X1336&amp;"-"&amp;TEXT($A1343,"mmm-aaaa"),Informes!$A:$P,COLUMN(Informes!H$1),FALSE),"þ","¨"),"¨")</f>
        <v>¨</v>
      </c>
      <c r="G1343" s="281"/>
      <c r="H1343" s="281"/>
      <c r="I1343" s="248" t="str">
        <f>IFERROR(IF(ISBLANK(
VLOOKUP($X1336&amp;"-"&amp;TEXT($A1343,"mmm-aaaa"),Informes!$A:$P,COLUMN(Informes!I$1),FALSE)), "",
VLOOKUP($X1336&amp;"-"&amp;TEXT($A1343,"mmm-aaaa"),Informes!$A:$P,COLUMN(Informes!I$1),FALSE)), "")</f>
        <v/>
      </c>
      <c r="J1343" s="248"/>
      <c r="K1343" s="248"/>
      <c r="L1343" s="173" t="str">
        <f>IFERROR(IF($X1343=$L$7,"þ","¨"),"¨")</f>
        <v>¨</v>
      </c>
      <c r="M1343" s="248" t="str">
        <f>IFERROR(IF(OR($X1343=$L$7,$X1343=$K$5,$X1343=$O$5,$X1343=$T$5),IF(ISBLANK(
VLOOKUP($X1336&amp;"-"&amp;TEXT($A1343,"mmm-aaaa"),Informes!$A:$P,COLUMN(Informes!J$1),FALSE)), "",
VLOOKUP($X1336&amp;"-"&amp;TEXT($A1343,"mmm-aaaa"),Informes!$A:$P,COLUMN(Informes!J$1),FALSE)), ""), "")</f>
        <v/>
      </c>
      <c r="N1343" s="248"/>
      <c r="O1343" s="248"/>
      <c r="P1343" s="248"/>
      <c r="Q1343" s="248"/>
      <c r="R1343" s="284" t="str">
        <f t="shared" ref="R1343:R1354" si="260">IF(W1343=0, "", W1343)</f>
        <v/>
      </c>
      <c r="S1343" s="284"/>
      <c r="T1343" s="284"/>
      <c r="U1343" s="284"/>
      <c r="V1343" s="285"/>
      <c r="W1343" s="4" t="str">
        <f>IFERROR(VLOOKUP($X1336&amp;"-"&amp;TEXT($A1343,"mmm-aaaa"),Informes!$A:$P,COLUMN(Informes!K$1),FALSE), "")</f>
        <v/>
      </c>
      <c r="X1343" s="34" t="str">
        <f>IFERROR(VLOOKUP($X1336&amp;"-"&amp;TEXT($A1343,"mmm-aaaa"),Informes!$A:$P,COLUMN(Informes!C$1),FALSE), "")</f>
        <v/>
      </c>
    </row>
    <row r="1344" spans="1:24" ht="16.5" customHeight="1" x14ac:dyDescent="0.2">
      <c r="A1344" s="34">
        <f>EDATE(A1343,1)</f>
        <v>45200</v>
      </c>
      <c r="B1344" s="243" t="str">
        <f t="shared" ref="B1344:B1354" si="261">PROPER(TEXT(A1344, "mmmm"))</f>
        <v>Octubre</v>
      </c>
      <c r="C1344" s="244"/>
      <c r="D1344" s="244" t="str">
        <f t="shared" ref="D1344:D1354" si="262">PROPER(TEXT(C1344, "mmmm"))</f>
        <v>Enero</v>
      </c>
      <c r="E1344" s="244"/>
      <c r="F1344" s="281" t="str">
        <f>IFERROR(IF(VLOOKUP($X1336&amp;"-"&amp;TEXT($A1344,"mmm-aaaa"),Informes!$A:$P,COLUMN(Informes!H$1),FALSE),"þ","¨"),"¨")</f>
        <v>¨</v>
      </c>
      <c r="G1344" s="281"/>
      <c r="H1344" s="281"/>
      <c r="I1344" s="248" t="str">
        <f>IFERROR(IF(ISBLANK(
VLOOKUP($X1336&amp;"-"&amp;TEXT($A1344,"mmm-aaaa"),Informes!$A:$P,COLUMN(Informes!I$1),FALSE)), "",
VLOOKUP($X1336&amp;"-"&amp;TEXT($A1344,"mmm-aaaa"),Informes!$A:$P,COLUMN(Informes!I$1),FALSE)), "")</f>
        <v/>
      </c>
      <c r="J1344" s="248"/>
      <c r="K1344" s="248"/>
      <c r="L1344" s="173" t="str">
        <f t="shared" ref="L1344:L1354" si="263">IFERROR(IF($X1344=$L$7,"þ","¨"),"¨")</f>
        <v>¨</v>
      </c>
      <c r="M1344" s="248" t="str">
        <f>IFERROR(IF(OR($X1344=$L$7,$X1344=$K$5,$X1344=$O$5,$X1344=$T$5),IF(ISBLANK(
VLOOKUP($X1336&amp;"-"&amp;TEXT($A1344,"mmm-aaaa"),Informes!$A:$P,COLUMN(Informes!J$1),FALSE)), "",
VLOOKUP($X1336&amp;"-"&amp;TEXT($A1344,"mmm-aaaa"),Informes!$A:$P,COLUMN(Informes!J$1),FALSE)), ""), "")</f>
        <v/>
      </c>
      <c r="N1344" s="248"/>
      <c r="O1344" s="248"/>
      <c r="P1344" s="248"/>
      <c r="Q1344" s="248"/>
      <c r="R1344" s="284" t="str">
        <f t="shared" si="260"/>
        <v/>
      </c>
      <c r="S1344" s="284"/>
      <c r="T1344" s="284"/>
      <c r="U1344" s="284"/>
      <c r="V1344" s="285"/>
      <c r="W1344" s="4" t="str">
        <f>IFERROR(VLOOKUP($X1336&amp;"-"&amp;TEXT($A1344,"mmm-aaaa"),Informes!$A:$P,COLUMN(Informes!K$1),FALSE), "")</f>
        <v/>
      </c>
      <c r="X1344" s="34" t="str">
        <f>IFERROR(VLOOKUP($X1336&amp;"-"&amp;TEXT($A1344,"mmm-aaaa"),Informes!$A:$P,COLUMN(Informes!C$1),FALSE), "")</f>
        <v/>
      </c>
    </row>
    <row r="1345" spans="1:24" ht="16.5" customHeight="1" x14ac:dyDescent="0.2">
      <c r="A1345" s="34">
        <f t="shared" ref="A1345:A1354" si="264">EDATE(A1344,1)</f>
        <v>45231</v>
      </c>
      <c r="B1345" s="243" t="str">
        <f t="shared" si="261"/>
        <v>Noviembre</v>
      </c>
      <c r="C1345" s="244"/>
      <c r="D1345" s="244" t="str">
        <f t="shared" si="262"/>
        <v>Enero</v>
      </c>
      <c r="E1345" s="244"/>
      <c r="F1345" s="281" t="str">
        <f>IFERROR(IF(VLOOKUP($X1336&amp;"-"&amp;TEXT($A1345,"mmm-aaaa"),Informes!$A:$P,COLUMN(Informes!H$1),FALSE),"þ","¨"),"¨")</f>
        <v>¨</v>
      </c>
      <c r="G1345" s="281"/>
      <c r="H1345" s="281"/>
      <c r="I1345" s="248" t="str">
        <f>IFERROR(IF(ISBLANK(
VLOOKUP($X1336&amp;"-"&amp;TEXT($A1345,"mmm-aaaa"),Informes!$A:$P,COLUMN(Informes!I$1),FALSE)), "",
VLOOKUP($X1336&amp;"-"&amp;TEXT($A1345,"mmm-aaaa"),Informes!$A:$P,COLUMN(Informes!I$1),FALSE)), "")</f>
        <v/>
      </c>
      <c r="J1345" s="248"/>
      <c r="K1345" s="248"/>
      <c r="L1345" s="173" t="str">
        <f t="shared" si="263"/>
        <v>¨</v>
      </c>
      <c r="M1345" s="248" t="str">
        <f>IFERROR(IF(OR($X1345=$L$7,$X1345=$K$5,$X1345=$O$5,$X1345=$T$5),IF(ISBLANK(
VLOOKUP($X1336&amp;"-"&amp;TEXT($A1345,"mmm-aaaa"),Informes!$A:$P,COLUMN(Informes!J$1),FALSE)), "",
VLOOKUP($X1336&amp;"-"&amp;TEXT($A1345,"mmm-aaaa"),Informes!$A:$P,COLUMN(Informes!J$1),FALSE)), ""), "")</f>
        <v/>
      </c>
      <c r="N1345" s="248"/>
      <c r="O1345" s="248"/>
      <c r="P1345" s="248"/>
      <c r="Q1345" s="248"/>
      <c r="R1345" s="284" t="str">
        <f t="shared" si="260"/>
        <v/>
      </c>
      <c r="S1345" s="284"/>
      <c r="T1345" s="284"/>
      <c r="U1345" s="284"/>
      <c r="V1345" s="285"/>
      <c r="W1345" s="4" t="str">
        <f>IFERROR(VLOOKUP($X1336&amp;"-"&amp;TEXT($A1345,"mmm-aaaa"),Informes!$A:$P,COLUMN(Informes!K$1),FALSE), "")</f>
        <v/>
      </c>
      <c r="X1345" s="34" t="str">
        <f>IFERROR(VLOOKUP($X1336&amp;"-"&amp;TEXT($A1345,"mmm-aaaa"),Informes!$A:$P,COLUMN(Informes!C$1),FALSE), "")</f>
        <v/>
      </c>
    </row>
    <row r="1346" spans="1:24" ht="16.5" customHeight="1" x14ac:dyDescent="0.2">
      <c r="A1346" s="34">
        <f t="shared" si="264"/>
        <v>45261</v>
      </c>
      <c r="B1346" s="243" t="str">
        <f t="shared" si="261"/>
        <v>Diciembre</v>
      </c>
      <c r="C1346" s="244"/>
      <c r="D1346" s="244" t="str">
        <f t="shared" si="262"/>
        <v>Enero</v>
      </c>
      <c r="E1346" s="244"/>
      <c r="F1346" s="281" t="str">
        <f>IFERROR(IF(VLOOKUP($X1336&amp;"-"&amp;TEXT($A1346,"mmm-aaaa"),Informes!$A:$P,COLUMN(Informes!H$1),FALSE),"þ","¨"),"¨")</f>
        <v>¨</v>
      </c>
      <c r="G1346" s="281"/>
      <c r="H1346" s="281"/>
      <c r="I1346" s="248" t="str">
        <f>IFERROR(IF(ISBLANK(
VLOOKUP($X1336&amp;"-"&amp;TEXT($A1346,"mmm-aaaa"),Informes!$A:$P,COLUMN(Informes!I$1),FALSE)), "",
VLOOKUP($X1336&amp;"-"&amp;TEXT($A1346,"mmm-aaaa"),Informes!$A:$P,COLUMN(Informes!I$1),FALSE)), "")</f>
        <v/>
      </c>
      <c r="J1346" s="248"/>
      <c r="K1346" s="248"/>
      <c r="L1346" s="173" t="str">
        <f t="shared" si="263"/>
        <v>¨</v>
      </c>
      <c r="M1346" s="248" t="str">
        <f>IFERROR(IF(OR($X1346=$L$7,$X1346=$K$5,$X1346=$O$5,$X1346=$T$5),IF(ISBLANK(
VLOOKUP($X1336&amp;"-"&amp;TEXT($A1346,"mmm-aaaa"),Informes!$A:$P,COLUMN(Informes!J$1),FALSE)), "",
VLOOKUP($X1336&amp;"-"&amp;TEXT($A1346,"mmm-aaaa"),Informes!$A:$P,COLUMN(Informes!J$1),FALSE)), ""), "")</f>
        <v/>
      </c>
      <c r="N1346" s="248"/>
      <c r="O1346" s="248"/>
      <c r="P1346" s="248"/>
      <c r="Q1346" s="248"/>
      <c r="R1346" s="284" t="str">
        <f t="shared" si="260"/>
        <v/>
      </c>
      <c r="S1346" s="284"/>
      <c r="T1346" s="284"/>
      <c r="U1346" s="284"/>
      <c r="V1346" s="285"/>
      <c r="W1346" s="4" t="str">
        <f>IFERROR(VLOOKUP($X1336&amp;"-"&amp;TEXT($A1346,"mmm-aaaa"),Informes!$A:$P,COLUMN(Informes!K$1),FALSE), "")</f>
        <v/>
      </c>
      <c r="X1346" s="34" t="str">
        <f>IFERROR(VLOOKUP($X1336&amp;"-"&amp;TEXT($A1346,"mmm-aaaa"),Informes!$A:$P,COLUMN(Informes!C$1),FALSE), "")</f>
        <v/>
      </c>
    </row>
    <row r="1347" spans="1:24" ht="16.5" customHeight="1" x14ac:dyDescent="0.2">
      <c r="A1347" s="34">
        <f t="shared" si="264"/>
        <v>45292</v>
      </c>
      <c r="B1347" s="243" t="str">
        <f t="shared" si="261"/>
        <v>Enero</v>
      </c>
      <c r="C1347" s="244"/>
      <c r="D1347" s="244" t="str">
        <f t="shared" si="262"/>
        <v>Enero</v>
      </c>
      <c r="E1347" s="244"/>
      <c r="F1347" s="281" t="str">
        <f>IFERROR(IF(VLOOKUP($X1336&amp;"-"&amp;TEXT($A1347,"mmm-aaaa"),Informes!$A:$P,COLUMN(Informes!H$1),FALSE),"þ","¨"),"¨")</f>
        <v>¨</v>
      </c>
      <c r="G1347" s="281"/>
      <c r="H1347" s="281"/>
      <c r="I1347" s="248" t="str">
        <f>IFERROR(IF(ISBLANK(
VLOOKUP($X1336&amp;"-"&amp;TEXT($A1347,"mmm-aaaa"),Informes!$A:$P,COLUMN(Informes!I$1),FALSE)), "",
VLOOKUP($X1336&amp;"-"&amp;TEXT($A1347,"mmm-aaaa"),Informes!$A:$P,COLUMN(Informes!I$1),FALSE)), "")</f>
        <v/>
      </c>
      <c r="J1347" s="248"/>
      <c r="K1347" s="248"/>
      <c r="L1347" s="173" t="str">
        <f t="shared" si="263"/>
        <v>¨</v>
      </c>
      <c r="M1347" s="248" t="str">
        <f>IFERROR(IF(OR($X1347=$L$7,$X1347=$K$5,$X1347=$O$5,$X1347=$T$5),IF(ISBLANK(
VLOOKUP($X1336&amp;"-"&amp;TEXT($A1347,"mmm-aaaa"),Informes!$A:$P,COLUMN(Informes!J$1),FALSE)), "",
VLOOKUP($X1336&amp;"-"&amp;TEXT($A1347,"mmm-aaaa"),Informes!$A:$P,COLUMN(Informes!J$1),FALSE)), ""), "")</f>
        <v/>
      </c>
      <c r="N1347" s="248"/>
      <c r="O1347" s="248"/>
      <c r="P1347" s="248"/>
      <c r="Q1347" s="248"/>
      <c r="R1347" s="284" t="str">
        <f t="shared" si="260"/>
        <v/>
      </c>
      <c r="S1347" s="284"/>
      <c r="T1347" s="284"/>
      <c r="U1347" s="284"/>
      <c r="V1347" s="285"/>
      <c r="W1347" s="4" t="str">
        <f>IFERROR(VLOOKUP($X1336&amp;"-"&amp;TEXT($A1347,"mmm-aaaa"),Informes!$A:$P,COLUMN(Informes!K$1),FALSE), "")</f>
        <v/>
      </c>
      <c r="X1347" s="34" t="str">
        <f>IFERROR(VLOOKUP($X1336&amp;"-"&amp;TEXT($A1347,"mmm-aaaa"),Informes!$A:$P,COLUMN(Informes!C$1),FALSE), "")</f>
        <v/>
      </c>
    </row>
    <row r="1348" spans="1:24" ht="16.5" customHeight="1" x14ac:dyDescent="0.2">
      <c r="A1348" s="34">
        <f t="shared" si="264"/>
        <v>45323</v>
      </c>
      <c r="B1348" s="243" t="str">
        <f t="shared" si="261"/>
        <v>Febrero</v>
      </c>
      <c r="C1348" s="244"/>
      <c r="D1348" s="244" t="str">
        <f t="shared" si="262"/>
        <v>Enero</v>
      </c>
      <c r="E1348" s="244"/>
      <c r="F1348" s="281" t="str">
        <f>IFERROR(IF(VLOOKUP($X1336&amp;"-"&amp;TEXT($A1348,"mmm-aaaa"),Informes!$A:$P,COLUMN(Informes!H$1),FALSE),"þ","¨"),"¨")</f>
        <v>¨</v>
      </c>
      <c r="G1348" s="281"/>
      <c r="H1348" s="281"/>
      <c r="I1348" s="248" t="str">
        <f>IFERROR(IF(ISBLANK(
VLOOKUP($X1336&amp;"-"&amp;TEXT($A1348,"mmm-aaaa"),Informes!$A:$P,COLUMN(Informes!I$1),FALSE)), "",
VLOOKUP($X1336&amp;"-"&amp;TEXT($A1348,"mmm-aaaa"),Informes!$A:$P,COLUMN(Informes!I$1),FALSE)), "")</f>
        <v/>
      </c>
      <c r="J1348" s="248"/>
      <c r="K1348" s="248"/>
      <c r="L1348" s="173" t="str">
        <f t="shared" si="263"/>
        <v>¨</v>
      </c>
      <c r="M1348" s="248" t="str">
        <f>IFERROR(IF(OR($X1348=$L$7,$X1348=$K$5,$X1348=$O$5,$X1348=$T$5),IF(ISBLANK(
VLOOKUP($X1336&amp;"-"&amp;TEXT($A1348,"mmm-aaaa"),Informes!$A:$P,COLUMN(Informes!J$1),FALSE)), "",
VLOOKUP($X1336&amp;"-"&amp;TEXT($A1348,"mmm-aaaa"),Informes!$A:$P,COLUMN(Informes!J$1),FALSE)), ""), "")</f>
        <v/>
      </c>
      <c r="N1348" s="248"/>
      <c r="O1348" s="248"/>
      <c r="P1348" s="248"/>
      <c r="Q1348" s="248"/>
      <c r="R1348" s="284" t="str">
        <f t="shared" si="260"/>
        <v/>
      </c>
      <c r="S1348" s="284"/>
      <c r="T1348" s="284"/>
      <c r="U1348" s="284"/>
      <c r="V1348" s="285"/>
      <c r="W1348" s="4" t="str">
        <f>IFERROR(VLOOKUP($X1336&amp;"-"&amp;TEXT($A1348,"mmm-aaaa"),Informes!$A:$P,COLUMN(Informes!K$1),FALSE), "")</f>
        <v/>
      </c>
      <c r="X1348" s="34" t="str">
        <f>IFERROR(VLOOKUP($X1336&amp;"-"&amp;TEXT($A1348,"mmm-aaaa"),Informes!$A:$P,COLUMN(Informes!C$1),FALSE), "")</f>
        <v/>
      </c>
    </row>
    <row r="1349" spans="1:24" ht="16.5" customHeight="1" x14ac:dyDescent="0.2">
      <c r="A1349" s="34">
        <f t="shared" si="264"/>
        <v>45352</v>
      </c>
      <c r="B1349" s="243" t="str">
        <f t="shared" si="261"/>
        <v>Marzo</v>
      </c>
      <c r="C1349" s="244"/>
      <c r="D1349" s="244" t="str">
        <f t="shared" si="262"/>
        <v>Enero</v>
      </c>
      <c r="E1349" s="244"/>
      <c r="F1349" s="281" t="str">
        <f>IFERROR(IF(VLOOKUP($X1336&amp;"-"&amp;TEXT($A1349,"mmm-aaaa"),Informes!$A:$P,COLUMN(Informes!H$1),FALSE),"þ","¨"),"¨")</f>
        <v>¨</v>
      </c>
      <c r="G1349" s="281"/>
      <c r="H1349" s="281"/>
      <c r="I1349" s="248" t="str">
        <f>IFERROR(IF(ISBLANK(
VLOOKUP($X1336&amp;"-"&amp;TEXT($A1349,"mmm-aaaa"),Informes!$A:$P,COLUMN(Informes!I$1),FALSE)), "",
VLOOKUP($X1336&amp;"-"&amp;TEXT($A1349,"mmm-aaaa"),Informes!$A:$P,COLUMN(Informes!I$1),FALSE)), "")</f>
        <v/>
      </c>
      <c r="J1349" s="248"/>
      <c r="K1349" s="248"/>
      <c r="L1349" s="173" t="str">
        <f t="shared" si="263"/>
        <v>¨</v>
      </c>
      <c r="M1349" s="248" t="str">
        <f>IFERROR(IF(OR($X1349=$L$7,$X1349=$K$5,$X1349=$O$5,$X1349=$T$5),IF(ISBLANK(
VLOOKUP($X1336&amp;"-"&amp;TEXT($A1349,"mmm-aaaa"),Informes!$A:$P,COLUMN(Informes!J$1),FALSE)), "",
VLOOKUP($X1336&amp;"-"&amp;TEXT($A1349,"mmm-aaaa"),Informes!$A:$P,COLUMN(Informes!J$1),FALSE)), ""), "")</f>
        <v/>
      </c>
      <c r="N1349" s="248"/>
      <c r="O1349" s="248"/>
      <c r="P1349" s="248"/>
      <c r="Q1349" s="248"/>
      <c r="R1349" s="284" t="str">
        <f t="shared" si="260"/>
        <v/>
      </c>
      <c r="S1349" s="284"/>
      <c r="T1349" s="284"/>
      <c r="U1349" s="284"/>
      <c r="V1349" s="285"/>
      <c r="W1349" s="4" t="str">
        <f>IFERROR(VLOOKUP($X1336&amp;"-"&amp;TEXT($A1349,"mmm-aaaa"),Informes!$A:$P,COLUMN(Informes!K$1),FALSE), "")</f>
        <v/>
      </c>
      <c r="X1349" s="34" t="str">
        <f>IFERROR(VLOOKUP($X1336&amp;"-"&amp;TEXT($A1349,"mmm-aaaa"),Informes!$A:$P,COLUMN(Informes!C$1),FALSE), "")</f>
        <v/>
      </c>
    </row>
    <row r="1350" spans="1:24" ht="16.5" customHeight="1" x14ac:dyDescent="0.2">
      <c r="A1350" s="34">
        <f t="shared" si="264"/>
        <v>45383</v>
      </c>
      <c r="B1350" s="243" t="str">
        <f t="shared" si="261"/>
        <v>Abril</v>
      </c>
      <c r="C1350" s="244"/>
      <c r="D1350" s="244" t="str">
        <f t="shared" si="262"/>
        <v>Enero</v>
      </c>
      <c r="E1350" s="244"/>
      <c r="F1350" s="281" t="str">
        <f>IFERROR(IF(VLOOKUP($X1336&amp;"-"&amp;TEXT($A1350,"mmm-aaaa"),Informes!$A:$P,COLUMN(Informes!H$1),FALSE),"þ","¨"),"¨")</f>
        <v>¨</v>
      </c>
      <c r="G1350" s="281"/>
      <c r="H1350" s="281"/>
      <c r="I1350" s="248" t="str">
        <f>IFERROR(IF(ISBLANK(
VLOOKUP($X1336&amp;"-"&amp;TEXT($A1350,"mmm-aaaa"),Informes!$A:$P,COLUMN(Informes!I$1),FALSE)), "",
VLOOKUP($X1336&amp;"-"&amp;TEXT($A1350,"mmm-aaaa"),Informes!$A:$P,COLUMN(Informes!I$1),FALSE)), "")</f>
        <v/>
      </c>
      <c r="J1350" s="248"/>
      <c r="K1350" s="248"/>
      <c r="L1350" s="173" t="str">
        <f t="shared" si="263"/>
        <v>¨</v>
      </c>
      <c r="M1350" s="248" t="str">
        <f>IFERROR(IF(OR($X1350=$L$7,$X1350=$K$5,$X1350=$O$5,$X1350=$T$5),IF(ISBLANK(
VLOOKUP($X1336&amp;"-"&amp;TEXT($A1350,"mmm-aaaa"),Informes!$A:$P,COLUMN(Informes!J$1),FALSE)), "",
VLOOKUP($X1336&amp;"-"&amp;TEXT($A1350,"mmm-aaaa"),Informes!$A:$P,COLUMN(Informes!J$1),FALSE)), ""), "")</f>
        <v/>
      </c>
      <c r="N1350" s="248"/>
      <c r="O1350" s="248"/>
      <c r="P1350" s="248"/>
      <c r="Q1350" s="248"/>
      <c r="R1350" s="284" t="str">
        <f t="shared" si="260"/>
        <v/>
      </c>
      <c r="S1350" s="284"/>
      <c r="T1350" s="284"/>
      <c r="U1350" s="284"/>
      <c r="V1350" s="285"/>
      <c r="W1350" s="4" t="str">
        <f>IFERROR(VLOOKUP($X1336&amp;"-"&amp;TEXT($A1350,"mmm-aaaa"),Informes!$A:$P,COLUMN(Informes!K$1),FALSE), "")</f>
        <v/>
      </c>
      <c r="X1350" s="34" t="str">
        <f>IFERROR(VLOOKUP($X1336&amp;"-"&amp;TEXT($A1350,"mmm-aaaa"),Informes!$A:$P,COLUMN(Informes!C$1),FALSE), "")</f>
        <v/>
      </c>
    </row>
    <row r="1351" spans="1:24" ht="16.5" customHeight="1" x14ac:dyDescent="0.2">
      <c r="A1351" s="34">
        <f t="shared" si="264"/>
        <v>45413</v>
      </c>
      <c r="B1351" s="243" t="str">
        <f t="shared" si="261"/>
        <v>Mayo</v>
      </c>
      <c r="C1351" s="244"/>
      <c r="D1351" s="244" t="str">
        <f t="shared" si="262"/>
        <v>Enero</v>
      </c>
      <c r="E1351" s="244"/>
      <c r="F1351" s="281" t="str">
        <f>IFERROR(IF(VLOOKUP($X1336&amp;"-"&amp;TEXT($A1351,"mmm-aaaa"),Informes!$A:$P,COLUMN(Informes!H$1),FALSE),"þ","¨"),"¨")</f>
        <v>¨</v>
      </c>
      <c r="G1351" s="281"/>
      <c r="H1351" s="281"/>
      <c r="I1351" s="248" t="str">
        <f>IFERROR(IF(ISBLANK(
VLOOKUP($X1336&amp;"-"&amp;TEXT($A1351,"mmm-aaaa"),Informes!$A:$P,COLUMN(Informes!I$1),FALSE)), "",
VLOOKUP($X1336&amp;"-"&amp;TEXT($A1351,"mmm-aaaa"),Informes!$A:$P,COLUMN(Informes!I$1),FALSE)), "")</f>
        <v/>
      </c>
      <c r="J1351" s="248"/>
      <c r="K1351" s="248"/>
      <c r="L1351" s="173" t="str">
        <f t="shared" si="263"/>
        <v>¨</v>
      </c>
      <c r="M1351" s="248" t="str">
        <f>IFERROR(IF(OR($X1351=$L$7,$X1351=$K$5,$X1351=$O$5,$X1351=$T$5),IF(ISBLANK(
VLOOKUP($X1336&amp;"-"&amp;TEXT($A1351,"mmm-aaaa"),Informes!$A:$P,COLUMN(Informes!J$1),FALSE)), "",
VLOOKUP($X1336&amp;"-"&amp;TEXT($A1351,"mmm-aaaa"),Informes!$A:$P,COLUMN(Informes!J$1),FALSE)), ""), "")</f>
        <v/>
      </c>
      <c r="N1351" s="248"/>
      <c r="O1351" s="248"/>
      <c r="P1351" s="248"/>
      <c r="Q1351" s="248"/>
      <c r="R1351" s="284" t="str">
        <f t="shared" si="260"/>
        <v/>
      </c>
      <c r="S1351" s="284"/>
      <c r="T1351" s="284"/>
      <c r="U1351" s="284"/>
      <c r="V1351" s="285"/>
      <c r="W1351" s="4" t="str">
        <f>IFERROR(VLOOKUP($X1336&amp;"-"&amp;TEXT($A1351,"mmm-aaaa"),Informes!$A:$P,COLUMN(Informes!K$1),FALSE), "")</f>
        <v/>
      </c>
      <c r="X1351" s="34" t="str">
        <f>IFERROR(VLOOKUP($X1336&amp;"-"&amp;TEXT($A1351,"mmm-aaaa"),Informes!$A:$P,COLUMN(Informes!C$1),FALSE), "")</f>
        <v/>
      </c>
    </row>
    <row r="1352" spans="1:24" ht="16.5" customHeight="1" x14ac:dyDescent="0.2">
      <c r="A1352" s="34">
        <f t="shared" si="264"/>
        <v>45444</v>
      </c>
      <c r="B1352" s="243" t="str">
        <f t="shared" si="261"/>
        <v>Junio</v>
      </c>
      <c r="C1352" s="244"/>
      <c r="D1352" s="244" t="str">
        <f t="shared" si="262"/>
        <v>Enero</v>
      </c>
      <c r="E1352" s="244"/>
      <c r="F1352" s="281" t="str">
        <f>IFERROR(IF(VLOOKUP($X1336&amp;"-"&amp;TEXT($A1352,"mmm-aaaa"),Informes!$A:$P,COLUMN(Informes!H$1),FALSE),"þ","¨"),"¨")</f>
        <v>¨</v>
      </c>
      <c r="G1352" s="281"/>
      <c r="H1352" s="281"/>
      <c r="I1352" s="248" t="str">
        <f>IFERROR(IF(ISBLANK(
VLOOKUP($X1336&amp;"-"&amp;TEXT($A1352,"mmm-aaaa"),Informes!$A:$P,COLUMN(Informes!I$1),FALSE)), "",
VLOOKUP($X1336&amp;"-"&amp;TEXT($A1352,"mmm-aaaa"),Informes!$A:$P,COLUMN(Informes!I$1),FALSE)), "")</f>
        <v/>
      </c>
      <c r="J1352" s="248"/>
      <c r="K1352" s="248"/>
      <c r="L1352" s="173" t="str">
        <f t="shared" si="263"/>
        <v>¨</v>
      </c>
      <c r="M1352" s="248" t="str">
        <f>IFERROR(IF(OR($X1352=$L$7,$X1352=$K$5,$X1352=$O$5,$X1352=$T$5),IF(ISBLANK(
VLOOKUP($X1336&amp;"-"&amp;TEXT($A1352,"mmm-aaaa"),Informes!$A:$P,COLUMN(Informes!J$1),FALSE)), "",
VLOOKUP($X1336&amp;"-"&amp;TEXT($A1352,"mmm-aaaa"),Informes!$A:$P,COLUMN(Informes!J$1),FALSE)), ""), "")</f>
        <v/>
      </c>
      <c r="N1352" s="248"/>
      <c r="O1352" s="248"/>
      <c r="P1352" s="248"/>
      <c r="Q1352" s="248"/>
      <c r="R1352" s="284" t="str">
        <f t="shared" si="260"/>
        <v/>
      </c>
      <c r="S1352" s="284"/>
      <c r="T1352" s="284"/>
      <c r="U1352" s="284"/>
      <c r="V1352" s="285"/>
      <c r="W1352" s="4" t="str">
        <f>IFERROR(VLOOKUP($X1336&amp;"-"&amp;TEXT($A1352,"mmm-aaaa"),Informes!$A:$P,COLUMN(Informes!K$1),FALSE), "")</f>
        <v/>
      </c>
      <c r="X1352" s="34" t="str">
        <f>IFERROR(VLOOKUP($X1336&amp;"-"&amp;TEXT($A1352,"mmm-aaaa"),Informes!$A:$P,COLUMN(Informes!C$1),FALSE), "")</f>
        <v/>
      </c>
    </row>
    <row r="1353" spans="1:24" ht="16.5" customHeight="1" x14ac:dyDescent="0.2">
      <c r="A1353" s="34">
        <f t="shared" si="264"/>
        <v>45474</v>
      </c>
      <c r="B1353" s="243" t="str">
        <f t="shared" si="261"/>
        <v>Julio</v>
      </c>
      <c r="C1353" s="244"/>
      <c r="D1353" s="244" t="str">
        <f t="shared" si="262"/>
        <v>Enero</v>
      </c>
      <c r="E1353" s="244"/>
      <c r="F1353" s="281" t="str">
        <f>IFERROR(IF(VLOOKUP($X1336&amp;"-"&amp;TEXT($A1353,"mmm-aaaa"),Informes!$A:$P,COLUMN(Informes!H$1),FALSE),"þ","¨"),"¨")</f>
        <v>¨</v>
      </c>
      <c r="G1353" s="281"/>
      <c r="H1353" s="281"/>
      <c r="I1353" s="248" t="str">
        <f>IFERROR(IF(ISBLANK(
VLOOKUP($X1336&amp;"-"&amp;TEXT($A1353,"mmm-aaaa"),Informes!$A:$P,COLUMN(Informes!I$1),FALSE)), "",
VLOOKUP($X1336&amp;"-"&amp;TEXT($A1353,"mmm-aaaa"),Informes!$A:$P,COLUMN(Informes!I$1),FALSE)), "")</f>
        <v/>
      </c>
      <c r="J1353" s="248"/>
      <c r="K1353" s="248"/>
      <c r="L1353" s="173" t="str">
        <f t="shared" si="263"/>
        <v>¨</v>
      </c>
      <c r="M1353" s="248" t="str">
        <f>IFERROR(IF(OR($X1353=$L$7,$X1353=$K$5,$X1353=$O$5,$X1353=$T$5),IF(ISBLANK(
VLOOKUP($X1336&amp;"-"&amp;TEXT($A1353,"mmm-aaaa"),Informes!$A:$P,COLUMN(Informes!J$1),FALSE)), "",
VLOOKUP($X1336&amp;"-"&amp;TEXT($A1353,"mmm-aaaa"),Informes!$A:$P,COLUMN(Informes!J$1),FALSE)), ""), "")</f>
        <v/>
      </c>
      <c r="N1353" s="248"/>
      <c r="O1353" s="248"/>
      <c r="P1353" s="248"/>
      <c r="Q1353" s="248"/>
      <c r="R1353" s="284" t="str">
        <f t="shared" si="260"/>
        <v/>
      </c>
      <c r="S1353" s="284"/>
      <c r="T1353" s="284"/>
      <c r="U1353" s="284"/>
      <c r="V1353" s="285"/>
      <c r="W1353" s="4" t="str">
        <f>IFERROR(VLOOKUP($X1336&amp;"-"&amp;TEXT($A1353,"mmm-aaaa"),Informes!$A:$P,COLUMN(Informes!K$1),FALSE), "")</f>
        <v/>
      </c>
      <c r="X1353" s="34" t="str">
        <f>IFERROR(VLOOKUP($X1336&amp;"-"&amp;TEXT($A1353,"mmm-aaaa"),Informes!$A:$P,COLUMN(Informes!C$1),FALSE), "")</f>
        <v/>
      </c>
    </row>
    <row r="1354" spans="1:24" ht="16.5" customHeight="1" thickBot="1" x14ac:dyDescent="0.25">
      <c r="A1354" s="34">
        <f t="shared" si="264"/>
        <v>45505</v>
      </c>
      <c r="B1354" s="264" t="str">
        <f t="shared" si="261"/>
        <v>Agosto</v>
      </c>
      <c r="C1354" s="265"/>
      <c r="D1354" s="265" t="str">
        <f t="shared" si="262"/>
        <v>Enero</v>
      </c>
      <c r="E1354" s="265"/>
      <c r="F1354" s="280" t="str">
        <f>IFERROR(IF(VLOOKUP($X1336&amp;"-"&amp;TEXT($A1354,"mmm-aaaa"),Informes!$A:$P,COLUMN(Informes!H$1),FALSE),"þ","¨"),"¨")</f>
        <v>¨</v>
      </c>
      <c r="G1354" s="280"/>
      <c r="H1354" s="280"/>
      <c r="I1354" s="269" t="str">
        <f>IFERROR(IF(ISBLANK(
VLOOKUP($X1336&amp;"-"&amp;TEXT($A1354,"mmm-aaaa"),Informes!$A:$P,COLUMN(Informes!I$1),FALSE)), "",
VLOOKUP($X1336&amp;"-"&amp;TEXT($A1354,"mmm-aaaa"),Informes!$A:$P,COLUMN(Informes!I$1),FALSE)), "")</f>
        <v/>
      </c>
      <c r="J1354" s="269"/>
      <c r="K1354" s="269"/>
      <c r="L1354" s="172" t="str">
        <f t="shared" si="263"/>
        <v>¨</v>
      </c>
      <c r="M1354" s="269" t="str">
        <f>IFERROR(IF(OR($X1354=$L$7,$X1354=$K$5,$X1354=$O$5,$X1354=$T$5),IF(ISBLANK(
VLOOKUP($X1336&amp;"-"&amp;TEXT($A1354,"mmm-aaaa"),Informes!$A:$P,COLUMN(Informes!J$1),FALSE)), "",
VLOOKUP($X1336&amp;"-"&amp;TEXT($A1354,"mmm-aaaa"),Informes!$A:$P,COLUMN(Informes!J$1),FALSE)), ""), "")</f>
        <v/>
      </c>
      <c r="N1354" s="269"/>
      <c r="O1354" s="269"/>
      <c r="P1354" s="269"/>
      <c r="Q1354" s="269"/>
      <c r="R1354" s="282" t="str">
        <f t="shared" si="260"/>
        <v/>
      </c>
      <c r="S1354" s="282"/>
      <c r="T1354" s="282"/>
      <c r="U1354" s="282"/>
      <c r="V1354" s="283"/>
      <c r="W1354" s="4" t="str">
        <f>IFERROR(VLOOKUP($X1336&amp;"-"&amp;TEXT($A1354,"mmm-aaaa"),Informes!$A:$P,COLUMN(Informes!K$1),FALSE), "")</f>
        <v/>
      </c>
      <c r="X1354" s="34" t="str">
        <f>IFERROR(VLOOKUP($X1336&amp;"-"&amp;TEXT($A1354,"mmm-aaaa"),Informes!$A:$P,COLUMN(Informes!C$1),FALSE), "")</f>
        <v/>
      </c>
    </row>
    <row r="1355" spans="1:24" ht="16.5" customHeight="1" thickBot="1" x14ac:dyDescent="0.3">
      <c r="D1355" s="124"/>
      <c r="E1355" s="124"/>
      <c r="F1355" s="129"/>
      <c r="G1355" s="124" t="str">
        <f>IF(SUM(F1343:F1354)=0,"",SUM(F1343:F1354))</f>
        <v/>
      </c>
      <c r="H1355" s="124"/>
      <c r="I1355" s="124"/>
      <c r="J1355" s="130"/>
      <c r="K1355" s="124"/>
      <c r="L1355" s="131" t="s">
        <v>107</v>
      </c>
      <c r="M1355" s="272" t="str">
        <f>IF(SUM(M1343:M1354)=0,"",SUM(M1343:M1354))</f>
        <v/>
      </c>
      <c r="N1355" s="273"/>
      <c r="O1355" s="273"/>
      <c r="P1355" s="273"/>
      <c r="Q1355" s="274"/>
      <c r="R1355" s="275"/>
      <c r="S1355" s="276"/>
      <c r="T1355" s="276"/>
      <c r="U1355" s="276"/>
      <c r="V1355" s="277"/>
      <c r="W1355" s="4"/>
      <c r="X1355" s="4"/>
    </row>
    <row r="1356" spans="1:24" ht="16.5" customHeight="1" x14ac:dyDescent="0.2">
      <c r="W1356" s="4"/>
      <c r="X1356" s="4"/>
    </row>
    <row r="1357" spans="1:24" ht="279.75" customHeight="1" x14ac:dyDescent="0.15">
      <c r="B1357" s="11"/>
      <c r="C1357" s="132" t="s">
        <v>136</v>
      </c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</row>
    <row r="1358" spans="1:24" ht="24" customHeight="1" x14ac:dyDescent="0.2">
      <c r="A1358" s="35"/>
      <c r="B1358" s="256" t="s">
        <v>127</v>
      </c>
      <c r="C1358" s="256"/>
      <c r="D1358" s="256"/>
      <c r="E1358" s="256"/>
      <c r="F1358" s="256"/>
      <c r="G1358" s="256"/>
      <c r="H1358" s="256"/>
      <c r="I1358" s="256"/>
      <c r="J1358" s="256"/>
      <c r="K1358" s="256"/>
      <c r="L1358" s="256"/>
      <c r="M1358" s="256"/>
      <c r="N1358" s="256"/>
      <c r="O1358" s="256"/>
      <c r="P1358" s="256"/>
      <c r="Q1358" s="256"/>
      <c r="R1358" s="256"/>
      <c r="S1358" s="256"/>
      <c r="T1358" s="256"/>
      <c r="U1358" s="256"/>
      <c r="V1358" s="256"/>
      <c r="X1358" s="2"/>
    </row>
    <row r="1359" spans="1:24" ht="15" customHeight="1" x14ac:dyDescent="0.2">
      <c r="A1359" s="35"/>
      <c r="B1359" s="120" t="s">
        <v>128</v>
      </c>
      <c r="D1359" s="123" t="e">
        <f>D1336</f>
        <v>#REF!</v>
      </c>
      <c r="F1359" s="123"/>
      <c r="G1359" s="123"/>
      <c r="H1359" s="123"/>
      <c r="I1359" s="123"/>
      <c r="J1359" s="123"/>
      <c r="K1359" s="123"/>
      <c r="L1359" s="123"/>
      <c r="M1359" s="123"/>
      <c r="N1359" s="123"/>
      <c r="O1359" s="123"/>
      <c r="P1359" s="123"/>
      <c r="Q1359" s="123"/>
      <c r="R1359" s="123"/>
      <c r="S1359" s="123"/>
      <c r="T1359" s="123"/>
      <c r="U1359" s="123"/>
      <c r="V1359" s="123"/>
      <c r="W1359" s="15"/>
      <c r="X1359" s="154" t="e">
        <f>X1336</f>
        <v>#REF!</v>
      </c>
    </row>
    <row r="1360" spans="1:24" ht="17.25" x14ac:dyDescent="0.2">
      <c r="B1360" s="120" t="s">
        <v>129</v>
      </c>
      <c r="D1360" s="121"/>
      <c r="E1360" s="121"/>
      <c r="F1360" s="7"/>
      <c r="G1360" s="7"/>
      <c r="H1360" s="257" t="e">
        <f>H1337</f>
        <v>#REF!</v>
      </c>
      <c r="I1360" s="257"/>
      <c r="J1360" s="257"/>
      <c r="K1360" s="257"/>
      <c r="L1360" s="257"/>
      <c r="M1360" s="257"/>
      <c r="N1360" s="257"/>
      <c r="O1360" s="257"/>
      <c r="P1360" s="127" t="e">
        <f>P1337</f>
        <v>#REF!</v>
      </c>
      <c r="Q1360" s="120" t="s">
        <v>75</v>
      </c>
      <c r="S1360" s="12"/>
      <c r="T1360" s="13"/>
      <c r="U1360" s="127" t="e">
        <f>U1337</f>
        <v>#REF!</v>
      </c>
      <c r="V1360" s="120" t="s">
        <v>79</v>
      </c>
      <c r="W1360" s="12"/>
      <c r="X1360" s="6"/>
    </row>
    <row r="1361" spans="1:24" ht="17.25" x14ac:dyDescent="0.2">
      <c r="B1361" s="120" t="s">
        <v>130</v>
      </c>
      <c r="D1361" s="122"/>
      <c r="E1361" s="122"/>
      <c r="F1361" s="7"/>
      <c r="G1361" s="258" t="e">
        <f>G1338</f>
        <v>#REF!</v>
      </c>
      <c r="H1361" s="258"/>
      <c r="I1361" s="258"/>
      <c r="J1361" s="258"/>
      <c r="K1361" s="258"/>
      <c r="L1361" s="258"/>
      <c r="M1361" s="258"/>
      <c r="N1361" s="258"/>
      <c r="O1361" s="258"/>
      <c r="P1361" s="128" t="s">
        <v>137</v>
      </c>
      <c r="Q1361" s="120" t="s">
        <v>131</v>
      </c>
      <c r="S1361" s="12"/>
      <c r="T1361" s="12"/>
      <c r="U1361" s="128" t="s">
        <v>138</v>
      </c>
      <c r="V1361" s="120" t="s">
        <v>61</v>
      </c>
      <c r="W1361" s="12"/>
      <c r="X1361" s="6"/>
    </row>
    <row r="1362" spans="1:24" ht="28.5" customHeight="1" x14ac:dyDescent="0.2">
      <c r="B1362" s="127" t="e">
        <f>B1339</f>
        <v>#REF!</v>
      </c>
      <c r="C1362" s="125" t="s">
        <v>76</v>
      </c>
      <c r="D1362" s="127" t="e">
        <f>D1339</f>
        <v>#REF!</v>
      </c>
      <c r="E1362" s="125" t="s">
        <v>81</v>
      </c>
      <c r="F1362" s="7"/>
      <c r="G1362" s="7"/>
      <c r="H1362" s="5"/>
      <c r="I1362" s="10"/>
      <c r="J1362" s="127" t="e">
        <f>J1339</f>
        <v>#REF!</v>
      </c>
      <c r="K1362" s="125" t="s">
        <v>77</v>
      </c>
      <c r="L1362" s="5"/>
      <c r="M1362" s="5"/>
      <c r="N1362" s="127" t="e">
        <f>N1339</f>
        <v>#REF!</v>
      </c>
      <c r="O1362" s="125" t="s">
        <v>132</v>
      </c>
      <c r="P1362" s="126"/>
      <c r="Q1362" s="126"/>
      <c r="R1362" s="9"/>
      <c r="S1362" s="127" t="e">
        <f>S1339</f>
        <v>#REF!</v>
      </c>
      <c r="T1362" s="259" t="s">
        <v>133</v>
      </c>
      <c r="U1362" s="259"/>
      <c r="V1362" s="259"/>
      <c r="W1362" s="13"/>
      <c r="X1362" s="6"/>
    </row>
    <row r="1363" spans="1:24" ht="4.5" customHeight="1" thickBot="1" x14ac:dyDescent="0.25">
      <c r="B1363" s="8"/>
      <c r="C1363" s="7"/>
      <c r="D1363" s="8"/>
      <c r="E1363" s="7"/>
      <c r="F1363" s="7"/>
      <c r="G1363" s="7"/>
      <c r="H1363" s="5"/>
      <c r="I1363" s="10"/>
      <c r="J1363" s="8"/>
      <c r="K1363" s="5"/>
      <c r="L1363" s="5"/>
      <c r="M1363" s="5"/>
      <c r="N1363" s="7"/>
      <c r="O1363" s="5"/>
      <c r="P1363" s="8"/>
      <c r="Q1363" s="8"/>
      <c r="R1363" s="9"/>
      <c r="S1363" s="9"/>
      <c r="T1363" s="7"/>
      <c r="U1363" s="8"/>
      <c r="V1363" s="9"/>
      <c r="W1363" s="9"/>
      <c r="X1363" s="6"/>
    </row>
    <row r="1364" spans="1:24" ht="27" customHeight="1" x14ac:dyDescent="0.25">
      <c r="B1364" s="260" t="s">
        <v>17</v>
      </c>
      <c r="C1364" s="261"/>
      <c r="D1364" s="261"/>
      <c r="E1364" s="261"/>
      <c r="F1364" s="262" t="s">
        <v>134</v>
      </c>
      <c r="G1364" s="262"/>
      <c r="H1364" s="262"/>
      <c r="I1364" s="262" t="s">
        <v>12</v>
      </c>
      <c r="J1364" s="262"/>
      <c r="K1364" s="262"/>
      <c r="L1364" s="262" t="s">
        <v>105</v>
      </c>
      <c r="M1364" s="236" t="s">
        <v>135</v>
      </c>
      <c r="N1364" s="236"/>
      <c r="O1364" s="236"/>
      <c r="P1364" s="236"/>
      <c r="Q1364" s="236"/>
      <c r="R1364" s="236" t="s">
        <v>101</v>
      </c>
      <c r="S1364" s="236"/>
      <c r="T1364" s="236"/>
      <c r="U1364" s="236"/>
      <c r="V1364" s="237"/>
      <c r="W1364" s="14"/>
      <c r="X1364" s="3"/>
    </row>
    <row r="1365" spans="1:24" ht="27.75" customHeight="1" x14ac:dyDescent="0.2">
      <c r="B1365" s="240">
        <f>EDATE(B1342,12)</f>
        <v>45658</v>
      </c>
      <c r="C1365" s="241"/>
      <c r="D1365" s="241"/>
      <c r="E1365" s="242"/>
      <c r="F1365" s="263"/>
      <c r="G1365" s="263"/>
      <c r="H1365" s="263"/>
      <c r="I1365" s="263"/>
      <c r="J1365" s="263"/>
      <c r="K1365" s="263"/>
      <c r="L1365" s="263"/>
      <c r="M1365" s="238"/>
      <c r="N1365" s="238"/>
      <c r="O1365" s="238"/>
      <c r="P1365" s="238"/>
      <c r="Q1365" s="238"/>
      <c r="R1365" s="238"/>
      <c r="S1365" s="238"/>
      <c r="T1365" s="238"/>
      <c r="U1365" s="238"/>
      <c r="V1365" s="239"/>
      <c r="W1365" s="14"/>
      <c r="X1365" s="3"/>
    </row>
    <row r="1366" spans="1:24" ht="16.5" customHeight="1" x14ac:dyDescent="0.2">
      <c r="A1366" s="34">
        <f>EDATE(B1365,-4)</f>
        <v>45536</v>
      </c>
      <c r="B1366" s="243" t="str">
        <f>PROPER(TEXT(A1366, "mmmm"))</f>
        <v>Septiembre</v>
      </c>
      <c r="C1366" s="244"/>
      <c r="D1366" s="244"/>
      <c r="E1366" s="244"/>
      <c r="F1366" s="281" t="str">
        <f>IFERROR(IF(VLOOKUP($X1336&amp;"-"&amp;TEXT($A1366,"mmm-aaaa"),Informes!$A:$P,COLUMN(Informes!H$1),FALSE),"þ","¨"),"¨")</f>
        <v>¨</v>
      </c>
      <c r="G1366" s="281"/>
      <c r="H1366" s="281"/>
      <c r="I1366" s="248" t="str">
        <f>IFERROR(IF(ISBLANK(
VLOOKUP($X1359&amp;"-"&amp;TEXT($A1366,"mmm-aaaa"),Informes!$A:$P,COLUMN(Informes!I$1),FALSE)), "",
VLOOKUP($X1359&amp;"-"&amp;TEXT($A1366,"mmm-aaaa"),Informes!$A:$P,COLUMN(Informes!I$1),FALSE)), "")</f>
        <v/>
      </c>
      <c r="J1366" s="248"/>
      <c r="K1366" s="248"/>
      <c r="L1366" s="173" t="str">
        <f>IFERROR(IF($X1366=$L$7,"þ","¨"),"¨")</f>
        <v>¨</v>
      </c>
      <c r="M1366" s="248" t="str">
        <f>IFERROR(IF(OR($X1366=$L$7,$X1366=$K$5,$X1366=$O$5,$X1366=$T$5),IF(ISBLANK(
VLOOKUP($X1336&amp;"-"&amp;TEXT($A1366,"mmm-aaaa"),Informes!$A:$P,COLUMN(Informes!J$1),FALSE)), "",
VLOOKUP($X1336&amp;"-"&amp;TEXT($A1366,"mmm-aaaa"),Informes!$A:$P,COLUMN(Informes!J$1),FALSE)), ""), "")</f>
        <v/>
      </c>
      <c r="N1366" s="248"/>
      <c r="O1366" s="248"/>
      <c r="P1366" s="248"/>
      <c r="Q1366" s="248"/>
      <c r="R1366" s="284" t="str">
        <f t="shared" ref="R1366:R1377" si="265">IF(W1366=0, "", W1366)</f>
        <v/>
      </c>
      <c r="S1366" s="284"/>
      <c r="T1366" s="284"/>
      <c r="U1366" s="284"/>
      <c r="V1366" s="285"/>
      <c r="W1366" s="4" t="str">
        <f>IFERROR(VLOOKUP($X1359&amp;"-"&amp;TEXT($A1366,"mmm-aaaa"),Informes!$A:$P,COLUMN(Informes!K$1),FALSE), "")</f>
        <v/>
      </c>
      <c r="X1366" s="34" t="str">
        <f>IFERROR(VLOOKUP($X1336&amp;"-"&amp;TEXT($A1366,"mmm-aaaa"),Informes!$A:$P,COLUMN(Informes!C$1),FALSE), "")</f>
        <v/>
      </c>
    </row>
    <row r="1367" spans="1:24" ht="16.5" customHeight="1" x14ac:dyDescent="0.2">
      <c r="A1367" s="34">
        <f>EDATE(A1366,1)</f>
        <v>45566</v>
      </c>
      <c r="B1367" s="243" t="str">
        <f t="shared" ref="B1367:B1377" si="266">PROPER(TEXT(A1367, "mmmm"))</f>
        <v>Octubre</v>
      </c>
      <c r="C1367" s="244"/>
      <c r="D1367" s="244"/>
      <c r="E1367" s="244"/>
      <c r="F1367" s="281" t="str">
        <f>IFERROR(IF(VLOOKUP($X1336&amp;"-"&amp;TEXT($A1367,"mmm-aaaa"),Informes!$A:$P,COLUMN(Informes!H$1),FALSE),"þ","¨"),"¨")</f>
        <v>¨</v>
      </c>
      <c r="G1367" s="281"/>
      <c r="H1367" s="281"/>
      <c r="I1367" s="248" t="str">
        <f>IFERROR(IF(ISBLANK(
VLOOKUP($X1359&amp;"-"&amp;TEXT($A1367,"mmm-aaaa"),Informes!$A:$P,COLUMN(Informes!I$1),FALSE)), "",
VLOOKUP($X1359&amp;"-"&amp;TEXT($A1367,"mmm-aaaa"),Informes!$A:$P,COLUMN(Informes!I$1),FALSE)), "")</f>
        <v/>
      </c>
      <c r="J1367" s="248"/>
      <c r="K1367" s="248"/>
      <c r="L1367" s="173" t="str">
        <f t="shared" ref="L1367:L1377" si="267">IFERROR(IF($X1367=$L$7,"þ","¨"),"¨")</f>
        <v>¨</v>
      </c>
      <c r="M1367" s="248" t="str">
        <f>IFERROR(IF(OR($X1367=$L$7,$X1367=$K$5,$X1367=$O$5,$X1367=$T$5),IF(ISBLANK(
VLOOKUP($X1336&amp;"-"&amp;TEXT($A1367,"mmm-aaaa"),Informes!$A:$P,COLUMN(Informes!J$1),FALSE)), "",
VLOOKUP($X1336&amp;"-"&amp;TEXT($A1367,"mmm-aaaa"),Informes!$A:$P,COLUMN(Informes!J$1),FALSE)), ""), "")</f>
        <v/>
      </c>
      <c r="N1367" s="248"/>
      <c r="O1367" s="248"/>
      <c r="P1367" s="248"/>
      <c r="Q1367" s="248"/>
      <c r="R1367" s="284" t="str">
        <f t="shared" si="265"/>
        <v/>
      </c>
      <c r="S1367" s="284"/>
      <c r="T1367" s="284"/>
      <c r="U1367" s="284"/>
      <c r="V1367" s="285"/>
      <c r="W1367" s="4" t="str">
        <f>IFERROR(VLOOKUP($X1359&amp;"-"&amp;TEXT($A1367,"mmm-aaaa"),Informes!$A:$P,COLUMN(Informes!K$1),FALSE), "")</f>
        <v/>
      </c>
      <c r="X1367" s="34" t="str">
        <f>IFERROR(VLOOKUP($X1336&amp;"-"&amp;TEXT($A1367,"mmm-aaaa"),Informes!$A:$P,COLUMN(Informes!C$1),FALSE), "")</f>
        <v/>
      </c>
    </row>
    <row r="1368" spans="1:24" ht="16.5" customHeight="1" x14ac:dyDescent="0.2">
      <c r="A1368" s="34">
        <f t="shared" ref="A1368:A1377" si="268">EDATE(A1367,1)</f>
        <v>45597</v>
      </c>
      <c r="B1368" s="243" t="str">
        <f t="shared" si="266"/>
        <v>Noviembre</v>
      </c>
      <c r="C1368" s="244"/>
      <c r="D1368" s="244"/>
      <c r="E1368" s="244"/>
      <c r="F1368" s="281" t="str">
        <f>IFERROR(IF(VLOOKUP($X1336&amp;"-"&amp;TEXT($A1368,"mmm-aaaa"),Informes!$A:$P,COLUMN(Informes!H$1),FALSE),"þ","¨"),"¨")</f>
        <v>¨</v>
      </c>
      <c r="G1368" s="281"/>
      <c r="H1368" s="281"/>
      <c r="I1368" s="248" t="str">
        <f>IFERROR(IF(ISBLANK(
VLOOKUP($X1359&amp;"-"&amp;TEXT($A1368,"mmm-aaaa"),Informes!$A:$P,COLUMN(Informes!I$1),FALSE)), "",
VLOOKUP($X1359&amp;"-"&amp;TEXT($A1368,"mmm-aaaa"),Informes!$A:$P,COLUMN(Informes!I$1),FALSE)), "")</f>
        <v/>
      </c>
      <c r="J1368" s="248"/>
      <c r="K1368" s="248"/>
      <c r="L1368" s="173" t="str">
        <f t="shared" si="267"/>
        <v>¨</v>
      </c>
      <c r="M1368" s="248" t="str">
        <f>IFERROR(IF(OR($X1368=$L$7,$X1368=$K$5,$X1368=$O$5,$X1368=$T$5),IF(ISBLANK(
VLOOKUP($X1336&amp;"-"&amp;TEXT($A1368,"mmm-aaaa"),Informes!$A:$P,COLUMN(Informes!J$1),FALSE)), "",
VLOOKUP($X1336&amp;"-"&amp;TEXT($A1368,"mmm-aaaa"),Informes!$A:$P,COLUMN(Informes!J$1),FALSE)), ""), "")</f>
        <v/>
      </c>
      <c r="N1368" s="248"/>
      <c r="O1368" s="248"/>
      <c r="P1368" s="248"/>
      <c r="Q1368" s="248"/>
      <c r="R1368" s="284" t="str">
        <f t="shared" si="265"/>
        <v/>
      </c>
      <c r="S1368" s="284"/>
      <c r="T1368" s="284"/>
      <c r="U1368" s="284"/>
      <c r="V1368" s="285"/>
      <c r="W1368" s="4" t="str">
        <f>IFERROR(VLOOKUP($X1359&amp;"-"&amp;TEXT($A1368,"mmm-aaaa"),Informes!$A:$P,COLUMN(Informes!K$1),FALSE), "")</f>
        <v/>
      </c>
      <c r="X1368" s="34" t="str">
        <f>IFERROR(VLOOKUP($X1336&amp;"-"&amp;TEXT($A1368,"mmm-aaaa"),Informes!$A:$P,COLUMN(Informes!C$1),FALSE), "")</f>
        <v/>
      </c>
    </row>
    <row r="1369" spans="1:24" ht="16.5" customHeight="1" x14ac:dyDescent="0.2">
      <c r="A1369" s="34">
        <f t="shared" si="268"/>
        <v>45627</v>
      </c>
      <c r="B1369" s="243" t="str">
        <f t="shared" si="266"/>
        <v>Diciembre</v>
      </c>
      <c r="C1369" s="244"/>
      <c r="D1369" s="244"/>
      <c r="E1369" s="244"/>
      <c r="F1369" s="281" t="str">
        <f>IFERROR(IF(VLOOKUP($X1336&amp;"-"&amp;TEXT($A1369,"mmm-aaaa"),Informes!$A:$P,COLUMN(Informes!H$1),FALSE),"þ","¨"),"¨")</f>
        <v>¨</v>
      </c>
      <c r="G1369" s="281"/>
      <c r="H1369" s="281"/>
      <c r="I1369" s="248" t="str">
        <f>IFERROR(IF(ISBLANK(
VLOOKUP($X1359&amp;"-"&amp;TEXT($A1369,"mmm-aaaa"),Informes!$A:$P,COLUMN(Informes!I$1),FALSE)), "",
VLOOKUP($X1359&amp;"-"&amp;TEXT($A1369,"mmm-aaaa"),Informes!$A:$P,COLUMN(Informes!I$1),FALSE)), "")</f>
        <v/>
      </c>
      <c r="J1369" s="248"/>
      <c r="K1369" s="248"/>
      <c r="L1369" s="173" t="str">
        <f t="shared" si="267"/>
        <v>¨</v>
      </c>
      <c r="M1369" s="248" t="str">
        <f>IFERROR(IF(OR($X1369=$L$7,$X1369=$K$5,$X1369=$O$5,$X1369=$T$5),IF(ISBLANK(
VLOOKUP($X1336&amp;"-"&amp;TEXT($A1369,"mmm-aaaa"),Informes!$A:$P,COLUMN(Informes!J$1),FALSE)), "",
VLOOKUP($X1336&amp;"-"&amp;TEXT($A1369,"mmm-aaaa"),Informes!$A:$P,COLUMN(Informes!J$1),FALSE)), ""), "")</f>
        <v/>
      </c>
      <c r="N1369" s="248"/>
      <c r="O1369" s="248"/>
      <c r="P1369" s="248"/>
      <c r="Q1369" s="248"/>
      <c r="R1369" s="284" t="str">
        <f t="shared" si="265"/>
        <v/>
      </c>
      <c r="S1369" s="284"/>
      <c r="T1369" s="284"/>
      <c r="U1369" s="284"/>
      <c r="V1369" s="285"/>
      <c r="W1369" s="4" t="str">
        <f>IFERROR(VLOOKUP($X1359&amp;"-"&amp;TEXT($A1369,"mmm-aaaa"),Informes!$A:$P,COLUMN(Informes!K$1),FALSE), "")</f>
        <v/>
      </c>
      <c r="X1369" s="34" t="str">
        <f>IFERROR(VLOOKUP($X1336&amp;"-"&amp;TEXT($A1369,"mmm-aaaa"),Informes!$A:$P,COLUMN(Informes!C$1),FALSE), "")</f>
        <v/>
      </c>
    </row>
    <row r="1370" spans="1:24" ht="16.5" customHeight="1" x14ac:dyDescent="0.2">
      <c r="A1370" s="34">
        <f t="shared" si="268"/>
        <v>45658</v>
      </c>
      <c r="B1370" s="243" t="str">
        <f t="shared" si="266"/>
        <v>Enero</v>
      </c>
      <c r="C1370" s="244"/>
      <c r="D1370" s="244"/>
      <c r="E1370" s="244"/>
      <c r="F1370" s="281" t="str">
        <f>IFERROR(IF(VLOOKUP($X1336&amp;"-"&amp;TEXT($A1370,"mmm-aaaa"),Informes!$A:$P,COLUMN(Informes!H$1),FALSE),"þ","¨"),"¨")</f>
        <v>¨</v>
      </c>
      <c r="G1370" s="281"/>
      <c r="H1370" s="281"/>
      <c r="I1370" s="248" t="str">
        <f>IFERROR(IF(ISBLANK(
VLOOKUP($X1359&amp;"-"&amp;TEXT($A1370,"mmm-aaaa"),Informes!$A:$P,COLUMN(Informes!I$1),FALSE)), "",
VLOOKUP($X1359&amp;"-"&amp;TEXT($A1370,"mmm-aaaa"),Informes!$A:$P,COLUMN(Informes!I$1),FALSE)), "")</f>
        <v/>
      </c>
      <c r="J1370" s="248"/>
      <c r="K1370" s="248"/>
      <c r="L1370" s="173" t="str">
        <f t="shared" si="267"/>
        <v>¨</v>
      </c>
      <c r="M1370" s="248" t="str">
        <f>IFERROR(IF(OR($X1370=$L$7,$X1370=$K$5,$X1370=$O$5,$X1370=$T$5),IF(ISBLANK(
VLOOKUP($X1336&amp;"-"&amp;TEXT($A1370,"mmm-aaaa"),Informes!$A:$P,COLUMN(Informes!J$1),FALSE)), "",
VLOOKUP($X1336&amp;"-"&amp;TEXT($A1370,"mmm-aaaa"),Informes!$A:$P,COLUMN(Informes!J$1),FALSE)), ""), "")</f>
        <v/>
      </c>
      <c r="N1370" s="248"/>
      <c r="O1370" s="248"/>
      <c r="P1370" s="248"/>
      <c r="Q1370" s="248"/>
      <c r="R1370" s="284" t="str">
        <f t="shared" si="265"/>
        <v/>
      </c>
      <c r="S1370" s="284"/>
      <c r="T1370" s="284"/>
      <c r="U1370" s="284"/>
      <c r="V1370" s="285"/>
      <c r="W1370" s="4" t="str">
        <f>IFERROR(VLOOKUP($X1359&amp;"-"&amp;TEXT($A1370,"mmm-aaaa"),Informes!$A:$P,COLUMN(Informes!K$1),FALSE), "")</f>
        <v/>
      </c>
      <c r="X1370" s="34" t="str">
        <f>IFERROR(VLOOKUP($X1336&amp;"-"&amp;TEXT($A1370,"mmm-aaaa"),Informes!$A:$P,COLUMN(Informes!C$1),FALSE), "")</f>
        <v/>
      </c>
    </row>
    <row r="1371" spans="1:24" ht="16.5" customHeight="1" x14ac:dyDescent="0.2">
      <c r="A1371" s="34">
        <f t="shared" si="268"/>
        <v>45689</v>
      </c>
      <c r="B1371" s="243" t="str">
        <f t="shared" si="266"/>
        <v>Febrero</v>
      </c>
      <c r="C1371" s="244"/>
      <c r="D1371" s="244"/>
      <c r="E1371" s="244"/>
      <c r="F1371" s="281" t="str">
        <f>IFERROR(IF(VLOOKUP($X1336&amp;"-"&amp;TEXT($A1371,"mmm-aaaa"),Informes!$A:$P,COLUMN(Informes!H$1),FALSE),"þ","¨"),"¨")</f>
        <v>¨</v>
      </c>
      <c r="G1371" s="281"/>
      <c r="H1371" s="281"/>
      <c r="I1371" s="248" t="str">
        <f>IFERROR(IF(ISBLANK(
VLOOKUP($X1359&amp;"-"&amp;TEXT($A1371,"mmm-aaaa"),Informes!$A:$P,COLUMN(Informes!I$1),FALSE)), "",
VLOOKUP($X1359&amp;"-"&amp;TEXT($A1371,"mmm-aaaa"),Informes!$A:$P,COLUMN(Informes!I$1),FALSE)), "")</f>
        <v/>
      </c>
      <c r="J1371" s="248"/>
      <c r="K1371" s="248"/>
      <c r="L1371" s="173" t="str">
        <f t="shared" si="267"/>
        <v>¨</v>
      </c>
      <c r="M1371" s="248" t="str">
        <f>IFERROR(IF(OR($X1371=$L$7,$X1371=$K$5,$X1371=$O$5,$X1371=$T$5),IF(ISBLANK(
VLOOKUP($X1336&amp;"-"&amp;TEXT($A1371,"mmm-aaaa"),Informes!$A:$P,COLUMN(Informes!J$1),FALSE)), "",
VLOOKUP($X1336&amp;"-"&amp;TEXT($A1371,"mmm-aaaa"),Informes!$A:$P,COLUMN(Informes!J$1),FALSE)), ""), "")</f>
        <v/>
      </c>
      <c r="N1371" s="248"/>
      <c r="O1371" s="248"/>
      <c r="P1371" s="248"/>
      <c r="Q1371" s="248"/>
      <c r="R1371" s="284" t="str">
        <f t="shared" si="265"/>
        <v/>
      </c>
      <c r="S1371" s="284"/>
      <c r="T1371" s="284"/>
      <c r="U1371" s="284"/>
      <c r="V1371" s="285"/>
      <c r="W1371" s="4" t="str">
        <f>IFERROR(VLOOKUP($X1359&amp;"-"&amp;TEXT($A1371,"mmm-aaaa"),Informes!$A:$P,COLUMN(Informes!K$1),FALSE), "")</f>
        <v/>
      </c>
      <c r="X1371" s="34" t="str">
        <f>IFERROR(VLOOKUP($X1336&amp;"-"&amp;TEXT($A1371,"mmm-aaaa"),Informes!$A:$P,COLUMN(Informes!C$1),FALSE), "")</f>
        <v/>
      </c>
    </row>
    <row r="1372" spans="1:24" ht="16.5" customHeight="1" x14ac:dyDescent="0.2">
      <c r="A1372" s="34">
        <f t="shared" si="268"/>
        <v>45717</v>
      </c>
      <c r="B1372" s="243" t="str">
        <f t="shared" si="266"/>
        <v>Marzo</v>
      </c>
      <c r="C1372" s="244"/>
      <c r="D1372" s="244"/>
      <c r="E1372" s="244"/>
      <c r="F1372" s="281" t="str">
        <f>IFERROR(IF(VLOOKUP($X1336&amp;"-"&amp;TEXT($A1372,"mmm-aaaa"),Informes!$A:$P,COLUMN(Informes!H$1),FALSE),"þ","¨"),"¨")</f>
        <v>¨</v>
      </c>
      <c r="G1372" s="281"/>
      <c r="H1372" s="281"/>
      <c r="I1372" s="248" t="str">
        <f>IFERROR(IF(ISBLANK(
VLOOKUP($X1359&amp;"-"&amp;TEXT($A1372,"mmm-aaaa"),Informes!$A:$P,COLUMN(Informes!I$1),FALSE)), "",
VLOOKUP($X1359&amp;"-"&amp;TEXT($A1372,"mmm-aaaa"),Informes!$A:$P,COLUMN(Informes!I$1),FALSE)), "")</f>
        <v/>
      </c>
      <c r="J1372" s="248"/>
      <c r="K1372" s="248"/>
      <c r="L1372" s="173" t="str">
        <f t="shared" si="267"/>
        <v>¨</v>
      </c>
      <c r="M1372" s="248" t="str">
        <f>IFERROR(IF(OR($X1372=$L$7,$X1372=$K$5,$X1372=$O$5,$X1372=$T$5),IF(ISBLANK(
VLOOKUP($X1336&amp;"-"&amp;TEXT($A1372,"mmm-aaaa"),Informes!$A:$P,COLUMN(Informes!J$1),FALSE)), "",
VLOOKUP($X1336&amp;"-"&amp;TEXT($A1372,"mmm-aaaa"),Informes!$A:$P,COLUMN(Informes!J$1),FALSE)), ""), "")</f>
        <v/>
      </c>
      <c r="N1372" s="248"/>
      <c r="O1372" s="248"/>
      <c r="P1372" s="248"/>
      <c r="Q1372" s="248"/>
      <c r="R1372" s="284" t="str">
        <f t="shared" si="265"/>
        <v/>
      </c>
      <c r="S1372" s="284"/>
      <c r="T1372" s="284"/>
      <c r="U1372" s="284"/>
      <c r="V1372" s="285"/>
      <c r="W1372" s="4" t="str">
        <f>IFERROR(VLOOKUP($X1359&amp;"-"&amp;TEXT($A1372,"mmm-aaaa"),Informes!$A:$P,COLUMN(Informes!K$1),FALSE), "")</f>
        <v/>
      </c>
      <c r="X1372" s="34" t="str">
        <f>IFERROR(VLOOKUP($X1336&amp;"-"&amp;TEXT($A1372,"mmm-aaaa"),Informes!$A:$P,COLUMN(Informes!C$1),FALSE), "")</f>
        <v/>
      </c>
    </row>
    <row r="1373" spans="1:24" ht="16.5" customHeight="1" x14ac:dyDescent="0.2">
      <c r="A1373" s="34">
        <f t="shared" si="268"/>
        <v>45748</v>
      </c>
      <c r="B1373" s="243" t="str">
        <f t="shared" si="266"/>
        <v>Abril</v>
      </c>
      <c r="C1373" s="244"/>
      <c r="D1373" s="244"/>
      <c r="E1373" s="244"/>
      <c r="F1373" s="281" t="str">
        <f>IFERROR(IF(VLOOKUP($X1336&amp;"-"&amp;TEXT($A1373,"mmm-aaaa"),Informes!$A:$P,COLUMN(Informes!H$1),FALSE),"þ","¨"),"¨")</f>
        <v>¨</v>
      </c>
      <c r="G1373" s="281"/>
      <c r="H1373" s="281"/>
      <c r="I1373" s="248" t="str">
        <f>IFERROR(IF(ISBLANK(
VLOOKUP($X1359&amp;"-"&amp;TEXT($A1373,"mmm-aaaa"),Informes!$A:$P,COLUMN(Informes!I$1),FALSE)), "",
VLOOKUP($X1359&amp;"-"&amp;TEXT($A1373,"mmm-aaaa"),Informes!$A:$P,COLUMN(Informes!I$1),FALSE)), "")</f>
        <v/>
      </c>
      <c r="J1373" s="248"/>
      <c r="K1373" s="248"/>
      <c r="L1373" s="173" t="str">
        <f t="shared" si="267"/>
        <v>¨</v>
      </c>
      <c r="M1373" s="248" t="str">
        <f>IFERROR(IF(OR($X1373=$L$7,$X1373=$K$5,$X1373=$O$5,$X1373=$T$5),IF(ISBLANK(
VLOOKUP($X1336&amp;"-"&amp;TEXT($A1373,"mmm-aaaa"),Informes!$A:$P,COLUMN(Informes!J$1),FALSE)), "",
VLOOKUP($X1336&amp;"-"&amp;TEXT($A1373,"mmm-aaaa"),Informes!$A:$P,COLUMN(Informes!J$1),FALSE)), ""), "")</f>
        <v/>
      </c>
      <c r="N1373" s="248"/>
      <c r="O1373" s="248"/>
      <c r="P1373" s="248"/>
      <c r="Q1373" s="248"/>
      <c r="R1373" s="284" t="str">
        <f t="shared" si="265"/>
        <v/>
      </c>
      <c r="S1373" s="284"/>
      <c r="T1373" s="284"/>
      <c r="U1373" s="284"/>
      <c r="V1373" s="285"/>
      <c r="W1373" s="4" t="str">
        <f>IFERROR(VLOOKUP($X1359&amp;"-"&amp;TEXT($A1373,"mmm-aaaa"),Informes!$A:$P,COLUMN(Informes!K$1),FALSE), "")</f>
        <v/>
      </c>
      <c r="X1373" s="34" t="str">
        <f>IFERROR(VLOOKUP($X1336&amp;"-"&amp;TEXT($A1373,"mmm-aaaa"),Informes!$A:$P,COLUMN(Informes!C$1),FALSE), "")</f>
        <v/>
      </c>
    </row>
    <row r="1374" spans="1:24" ht="16.5" customHeight="1" x14ac:dyDescent="0.2">
      <c r="A1374" s="34">
        <f t="shared" si="268"/>
        <v>45778</v>
      </c>
      <c r="B1374" s="243" t="str">
        <f t="shared" si="266"/>
        <v>Mayo</v>
      </c>
      <c r="C1374" s="244"/>
      <c r="D1374" s="244"/>
      <c r="E1374" s="244"/>
      <c r="F1374" s="281" t="str">
        <f>IFERROR(IF(VLOOKUP($X1336&amp;"-"&amp;TEXT($A1374,"mmm-aaaa"),Informes!$A:$P,COLUMN(Informes!H$1),FALSE),"þ","¨"),"¨")</f>
        <v>¨</v>
      </c>
      <c r="G1374" s="281"/>
      <c r="H1374" s="281"/>
      <c r="I1374" s="248" t="str">
        <f>IFERROR(IF(ISBLANK(
VLOOKUP($X1359&amp;"-"&amp;TEXT($A1374,"mmm-aaaa"),Informes!$A:$P,COLUMN(Informes!I$1),FALSE)), "",
VLOOKUP($X1359&amp;"-"&amp;TEXT($A1374,"mmm-aaaa"),Informes!$A:$P,COLUMN(Informes!I$1),FALSE)), "")</f>
        <v/>
      </c>
      <c r="J1374" s="248"/>
      <c r="K1374" s="248"/>
      <c r="L1374" s="173" t="str">
        <f t="shared" si="267"/>
        <v>¨</v>
      </c>
      <c r="M1374" s="248" t="str">
        <f>IFERROR(IF(OR($X1374=$L$7,$X1374=$K$5,$X1374=$O$5,$X1374=$T$5),IF(ISBLANK(
VLOOKUP($X1336&amp;"-"&amp;TEXT($A1374,"mmm-aaaa"),Informes!$A:$P,COLUMN(Informes!J$1),FALSE)), "",
VLOOKUP($X1336&amp;"-"&amp;TEXT($A1374,"mmm-aaaa"),Informes!$A:$P,COLUMN(Informes!J$1),FALSE)), ""), "")</f>
        <v/>
      </c>
      <c r="N1374" s="248"/>
      <c r="O1374" s="248"/>
      <c r="P1374" s="248"/>
      <c r="Q1374" s="248"/>
      <c r="R1374" s="284" t="str">
        <f t="shared" si="265"/>
        <v/>
      </c>
      <c r="S1374" s="284"/>
      <c r="T1374" s="284"/>
      <c r="U1374" s="284"/>
      <c r="V1374" s="285"/>
      <c r="W1374" s="4" t="str">
        <f>IFERROR(VLOOKUP($X1359&amp;"-"&amp;TEXT($A1374,"mmm-aaaa"),Informes!$A:$P,COLUMN(Informes!K$1),FALSE), "")</f>
        <v/>
      </c>
      <c r="X1374" s="34" t="str">
        <f>IFERROR(VLOOKUP($X1336&amp;"-"&amp;TEXT($A1374,"mmm-aaaa"),Informes!$A:$P,COLUMN(Informes!C$1),FALSE), "")</f>
        <v/>
      </c>
    </row>
    <row r="1375" spans="1:24" ht="16.5" customHeight="1" x14ac:dyDescent="0.2">
      <c r="A1375" s="34">
        <f t="shared" si="268"/>
        <v>45809</v>
      </c>
      <c r="B1375" s="243" t="str">
        <f t="shared" si="266"/>
        <v>Junio</v>
      </c>
      <c r="C1375" s="244"/>
      <c r="D1375" s="244"/>
      <c r="E1375" s="244"/>
      <c r="F1375" s="281" t="str">
        <f>IFERROR(IF(VLOOKUP($X1336&amp;"-"&amp;TEXT($A1375,"mmm-aaaa"),Informes!$A:$P,COLUMN(Informes!H$1),FALSE),"þ","¨"),"¨")</f>
        <v>¨</v>
      </c>
      <c r="G1375" s="281"/>
      <c r="H1375" s="281"/>
      <c r="I1375" s="248" t="str">
        <f>IFERROR(IF(ISBLANK(
VLOOKUP($X1359&amp;"-"&amp;TEXT($A1375,"mmm-aaaa"),Informes!$A:$P,COLUMN(Informes!I$1),FALSE)), "",
VLOOKUP($X1359&amp;"-"&amp;TEXT($A1375,"mmm-aaaa"),Informes!$A:$P,COLUMN(Informes!I$1),FALSE)), "")</f>
        <v/>
      </c>
      <c r="J1375" s="248"/>
      <c r="K1375" s="248"/>
      <c r="L1375" s="173" t="str">
        <f t="shared" si="267"/>
        <v>¨</v>
      </c>
      <c r="M1375" s="248" t="str">
        <f>IFERROR(IF(OR($X1375=$L$7,$X1375=$K$5,$X1375=$O$5,$X1375=$T$5),IF(ISBLANK(
VLOOKUP($X1336&amp;"-"&amp;TEXT($A1375,"mmm-aaaa"),Informes!$A:$P,COLUMN(Informes!J$1),FALSE)), "",
VLOOKUP($X1336&amp;"-"&amp;TEXT($A1375,"mmm-aaaa"),Informes!$A:$P,COLUMN(Informes!J$1),FALSE)), ""), "")</f>
        <v/>
      </c>
      <c r="N1375" s="248"/>
      <c r="O1375" s="248"/>
      <c r="P1375" s="248"/>
      <c r="Q1375" s="248"/>
      <c r="R1375" s="284" t="str">
        <f t="shared" si="265"/>
        <v/>
      </c>
      <c r="S1375" s="284"/>
      <c r="T1375" s="284"/>
      <c r="U1375" s="284"/>
      <c r="V1375" s="285"/>
      <c r="W1375" s="4" t="str">
        <f>IFERROR(VLOOKUP($X1359&amp;"-"&amp;TEXT($A1375,"mmm-aaaa"),Informes!$A:$P,COLUMN(Informes!K$1),FALSE), "")</f>
        <v/>
      </c>
      <c r="X1375" s="34" t="str">
        <f>IFERROR(VLOOKUP($X1336&amp;"-"&amp;TEXT($A1375,"mmm-aaaa"),Informes!$A:$P,COLUMN(Informes!C$1),FALSE), "")</f>
        <v/>
      </c>
    </row>
    <row r="1376" spans="1:24" ht="16.5" customHeight="1" x14ac:dyDescent="0.2">
      <c r="A1376" s="34">
        <f t="shared" si="268"/>
        <v>45839</v>
      </c>
      <c r="B1376" s="243" t="str">
        <f t="shared" si="266"/>
        <v>Julio</v>
      </c>
      <c r="C1376" s="244"/>
      <c r="D1376" s="244"/>
      <c r="E1376" s="244"/>
      <c r="F1376" s="281" t="str">
        <f>IFERROR(IF(VLOOKUP($X1336&amp;"-"&amp;TEXT($A1376,"mmm-aaaa"),Informes!$A:$P,COLUMN(Informes!H$1),FALSE),"þ","¨"),"¨")</f>
        <v>¨</v>
      </c>
      <c r="G1376" s="281"/>
      <c r="H1376" s="281"/>
      <c r="I1376" s="248" t="str">
        <f>IFERROR(IF(ISBLANK(
VLOOKUP($X1359&amp;"-"&amp;TEXT($A1376,"mmm-aaaa"),Informes!$A:$P,COLUMN(Informes!I$1),FALSE)), "",
VLOOKUP($X1359&amp;"-"&amp;TEXT($A1376,"mmm-aaaa"),Informes!$A:$P,COLUMN(Informes!I$1),FALSE)), "")</f>
        <v/>
      </c>
      <c r="J1376" s="248"/>
      <c r="K1376" s="248"/>
      <c r="L1376" s="173" t="str">
        <f t="shared" si="267"/>
        <v>¨</v>
      </c>
      <c r="M1376" s="248" t="str">
        <f>IFERROR(IF(OR($X1376=$L$7,$X1376=$K$5,$X1376=$O$5,$X1376=$T$5),IF(ISBLANK(
VLOOKUP($X1336&amp;"-"&amp;TEXT($A1376,"mmm-aaaa"),Informes!$A:$P,COLUMN(Informes!J$1),FALSE)), "",
VLOOKUP($X1336&amp;"-"&amp;TEXT($A1376,"mmm-aaaa"),Informes!$A:$P,COLUMN(Informes!J$1),FALSE)), ""), "")</f>
        <v/>
      </c>
      <c r="N1376" s="248"/>
      <c r="O1376" s="248"/>
      <c r="P1376" s="248"/>
      <c r="Q1376" s="248"/>
      <c r="R1376" s="284" t="str">
        <f t="shared" si="265"/>
        <v/>
      </c>
      <c r="S1376" s="284"/>
      <c r="T1376" s="284"/>
      <c r="U1376" s="284"/>
      <c r="V1376" s="285"/>
      <c r="W1376" s="4" t="str">
        <f>IFERROR(VLOOKUP($X1359&amp;"-"&amp;TEXT($A1376,"mmm-aaaa"),Informes!$A:$P,COLUMN(Informes!K$1),FALSE), "")</f>
        <v/>
      </c>
      <c r="X1376" s="34" t="str">
        <f>IFERROR(VLOOKUP($X1336&amp;"-"&amp;TEXT($A1376,"mmm-aaaa"),Informes!$A:$P,COLUMN(Informes!C$1),FALSE), "")</f>
        <v/>
      </c>
    </row>
    <row r="1377" spans="1:24" ht="16.5" customHeight="1" thickBot="1" x14ac:dyDescent="0.25">
      <c r="A1377" s="34">
        <f t="shared" si="268"/>
        <v>45870</v>
      </c>
      <c r="B1377" s="264" t="str">
        <f t="shared" si="266"/>
        <v>Agosto</v>
      </c>
      <c r="C1377" s="265"/>
      <c r="D1377" s="265"/>
      <c r="E1377" s="265"/>
      <c r="F1377" s="280" t="str">
        <f>IFERROR(IF(VLOOKUP($X1336&amp;"-"&amp;TEXT($A1377,"mmm-aaaa"),Informes!$A:$P,COLUMN(Informes!H$1),FALSE),"þ","¨"),"¨")</f>
        <v>¨</v>
      </c>
      <c r="G1377" s="280"/>
      <c r="H1377" s="280"/>
      <c r="I1377" s="269" t="str">
        <f>IFERROR(IF(ISBLANK(
VLOOKUP($X1359&amp;"-"&amp;TEXT($A1377,"mmm-aaaa"),Informes!$A:$P,COLUMN(Informes!I$1),FALSE)), "",
VLOOKUP($X1359&amp;"-"&amp;TEXT($A1377,"mmm-aaaa"),Informes!$A:$P,COLUMN(Informes!I$1),FALSE)), "")</f>
        <v/>
      </c>
      <c r="J1377" s="269"/>
      <c r="K1377" s="269"/>
      <c r="L1377" s="172" t="str">
        <f t="shared" si="267"/>
        <v>¨</v>
      </c>
      <c r="M1377" s="269" t="str">
        <f>IFERROR(IF(OR($X1377=$L$7,$X1377=$K$5,$X1377=$O$5,$X1377=$T$5),IF(ISBLANK(
VLOOKUP($X1336&amp;"-"&amp;TEXT($A1377,"mmm-aaaa"),Informes!$A:$P,COLUMN(Informes!J$1),FALSE)), "",
VLOOKUP($X1336&amp;"-"&amp;TEXT($A1377,"mmm-aaaa"),Informes!$A:$P,COLUMN(Informes!J$1),FALSE)), ""), "")</f>
        <v/>
      </c>
      <c r="N1377" s="269"/>
      <c r="O1377" s="269"/>
      <c r="P1377" s="269"/>
      <c r="Q1377" s="269"/>
      <c r="R1377" s="282" t="str">
        <f t="shared" si="265"/>
        <v/>
      </c>
      <c r="S1377" s="282"/>
      <c r="T1377" s="282"/>
      <c r="U1377" s="282"/>
      <c r="V1377" s="283"/>
      <c r="W1377" s="4" t="str">
        <f>IFERROR(VLOOKUP($X1359&amp;"-"&amp;TEXT($A1377,"mmm-aaaa"),Informes!$A:$P,COLUMN(Informes!K$1),FALSE), "")</f>
        <v/>
      </c>
      <c r="X1377" s="34" t="str">
        <f>IFERROR(VLOOKUP($X1336&amp;"-"&amp;TEXT($A1377,"mmm-aaaa"),Informes!$A:$P,COLUMN(Informes!C$1),FALSE), "")</f>
        <v/>
      </c>
    </row>
    <row r="1378" spans="1:24" ht="16.5" customHeight="1" thickBot="1" x14ac:dyDescent="0.3">
      <c r="D1378" s="124"/>
      <c r="E1378" s="124"/>
      <c r="F1378" s="129"/>
      <c r="G1378" s="124" t="str">
        <f>IF(SUM(F1366:F1377)=0,"",SUM(F1366:F1377))</f>
        <v/>
      </c>
      <c r="H1378" s="124"/>
      <c r="I1378" s="124"/>
      <c r="J1378" s="130"/>
      <c r="K1378" s="124"/>
      <c r="L1378" s="131" t="s">
        <v>107</v>
      </c>
      <c r="M1378" s="272" t="str">
        <f>IF(SUM(M1366:M1377)=0,"",SUM(M1366:M1377))</f>
        <v/>
      </c>
      <c r="N1378" s="273"/>
      <c r="O1378" s="273"/>
      <c r="P1378" s="273"/>
      <c r="Q1378" s="274"/>
      <c r="R1378" s="275"/>
      <c r="S1378" s="276"/>
      <c r="T1378" s="276"/>
      <c r="U1378" s="276"/>
      <c r="V1378" s="277"/>
      <c r="W1378" s="4"/>
      <c r="X1378" s="4"/>
    </row>
    <row r="1379" spans="1:24" ht="16.5" customHeight="1" x14ac:dyDescent="0.2">
      <c r="W1379" s="4"/>
      <c r="X1379" s="4"/>
    </row>
    <row r="1380" spans="1:24" ht="279.75" customHeight="1" x14ac:dyDescent="0.15">
      <c r="B1380" s="11"/>
      <c r="C1380" s="132" t="s">
        <v>136</v>
      </c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</row>
    <row r="1381" spans="1:24" ht="24" customHeight="1" x14ac:dyDescent="0.2">
      <c r="A1381" s="35">
        <f>A1335+1</f>
        <v>31</v>
      </c>
      <c r="B1381" s="256" t="s">
        <v>127</v>
      </c>
      <c r="C1381" s="256"/>
      <c r="D1381" s="256"/>
      <c r="E1381" s="256"/>
      <c r="F1381" s="256"/>
      <c r="G1381" s="256"/>
      <c r="H1381" s="256"/>
      <c r="I1381" s="256"/>
      <c r="J1381" s="256"/>
      <c r="K1381" s="256"/>
      <c r="L1381" s="256"/>
      <c r="M1381" s="256"/>
      <c r="N1381" s="256"/>
      <c r="O1381" s="256"/>
      <c r="P1381" s="256"/>
      <c r="Q1381" s="256"/>
      <c r="R1381" s="256"/>
      <c r="S1381" s="256"/>
      <c r="T1381" s="256"/>
      <c r="U1381" s="256"/>
      <c r="V1381" s="256"/>
      <c r="X1381" s="2"/>
    </row>
    <row r="1382" spans="1:24" ht="17.25" customHeight="1" x14ac:dyDescent="0.2">
      <c r="A1382" s="35"/>
      <c r="B1382" s="120" t="s">
        <v>128</v>
      </c>
      <c r="D1382" s="123" t="e">
        <f>IF(A1381=0,0,INDEX(TblPublicadores[Nombre completo],A1381))</f>
        <v>#REF!</v>
      </c>
      <c r="F1382" s="123"/>
      <c r="G1382" s="123"/>
      <c r="H1382" s="123"/>
      <c r="I1382" s="123"/>
      <c r="J1382" s="123"/>
      <c r="K1382" s="123"/>
      <c r="L1382" s="123"/>
      <c r="M1382" s="123"/>
      <c r="N1382" s="123"/>
      <c r="O1382" s="123"/>
      <c r="P1382" s="123"/>
      <c r="Q1382" s="123"/>
      <c r="R1382" s="123"/>
      <c r="S1382" s="123"/>
      <c r="T1382" s="123"/>
      <c r="U1382" s="123"/>
      <c r="V1382" s="123"/>
      <c r="W1382" s="15"/>
      <c r="X1382" s="154" t="e">
        <f>IF(A1381=0,0,INDEX(TblPublicadores[Nombre],A1381))</f>
        <v>#REF!</v>
      </c>
    </row>
    <row r="1383" spans="1:24" ht="17.25" customHeight="1" x14ac:dyDescent="0.2">
      <c r="B1383" s="120" t="s">
        <v>129</v>
      </c>
      <c r="D1383" s="121"/>
      <c r="E1383" s="121"/>
      <c r="F1383" s="7"/>
      <c r="G1383" s="7"/>
      <c r="H1383" s="257" t="e">
        <f>IF(A1381=0,"",INDEX(TblPublicadores[Fecha de nacimiento],A1381))</f>
        <v>#REF!</v>
      </c>
      <c r="I1383" s="257"/>
      <c r="J1383" s="257"/>
      <c r="K1383" s="257"/>
      <c r="L1383" s="257"/>
      <c r="M1383" s="257"/>
      <c r="N1383" s="257"/>
      <c r="O1383" s="257"/>
      <c r="P1383" s="128" t="e">
        <f>IF(INDEX(TblPublicadores[Sexo],A1381)=Q1383,"þ","¨")</f>
        <v>#REF!</v>
      </c>
      <c r="Q1383" s="120" t="s">
        <v>75</v>
      </c>
      <c r="S1383" s="12"/>
      <c r="T1383" s="13"/>
      <c r="U1383" s="128" t="e">
        <f>IF(INDEX(TblPublicadores[Sexo],A1381)=V1383,"þ","¨")</f>
        <v>#REF!</v>
      </c>
      <c r="V1383" s="120" t="s">
        <v>79</v>
      </c>
      <c r="W1383" s="12"/>
      <c r="X1383" s="6"/>
    </row>
    <row r="1384" spans="1:24" ht="17.25" customHeight="1" x14ac:dyDescent="0.2">
      <c r="B1384" s="120" t="s">
        <v>130</v>
      </c>
      <c r="D1384" s="122"/>
      <c r="E1384" s="122"/>
      <c r="F1384" s="7"/>
      <c r="G1384" s="258" t="e">
        <f>IF(A1381=0,"",IF(INDEX(TblPublicadores[Fecha de bautismo],A1381)="", "",INDEX(TblPublicadores[Fecha de bautismo],A1381)))</f>
        <v>#REF!</v>
      </c>
      <c r="H1384" s="258"/>
      <c r="I1384" s="258"/>
      <c r="J1384" s="258"/>
      <c r="K1384" s="258"/>
      <c r="L1384" s="258"/>
      <c r="M1384" s="258"/>
      <c r="N1384" s="258"/>
      <c r="O1384" s="258"/>
      <c r="P1384" s="128" t="s">
        <v>137</v>
      </c>
      <c r="Q1384" s="120" t="s">
        <v>131</v>
      </c>
      <c r="S1384" s="12"/>
      <c r="T1384" s="12"/>
      <c r="U1384" s="128" t="s">
        <v>138</v>
      </c>
      <c r="V1384" s="120" t="s">
        <v>61</v>
      </c>
      <c r="W1384" s="12"/>
      <c r="X1384" s="6"/>
    </row>
    <row r="1385" spans="1:24" ht="28.5" customHeight="1" x14ac:dyDescent="0.2">
      <c r="B1385" s="127" t="e">
        <f>IF(INDEX(TblPublicadores[Privilegio],A1381)=C1385,"þ","¨")</f>
        <v>#REF!</v>
      </c>
      <c r="C1385" s="125" t="s">
        <v>76</v>
      </c>
      <c r="D1385" s="127" t="e">
        <f>IF(INDEX(TblPublicadores[Privilegio],A1381)=E1385,"þ","¨")</f>
        <v>#REF!</v>
      </c>
      <c r="E1385" s="125" t="s">
        <v>81</v>
      </c>
      <c r="F1385" s="7"/>
      <c r="G1385" s="7"/>
      <c r="H1385" s="5"/>
      <c r="I1385" s="10"/>
      <c r="J1385" s="127" t="e">
        <f>IF(INDEX(TblPublicadores[Tipo Publicador],A1381)=K1385,"þ","¨")</f>
        <v>#REF!</v>
      </c>
      <c r="K1385" s="125" t="s">
        <v>77</v>
      </c>
      <c r="L1385" s="5"/>
      <c r="M1385" s="5"/>
      <c r="N1385" s="127" t="e">
        <f>IF(INDEX(TblPublicadores[Tipo Publicador],A1381)=O1385,"þ","¨")</f>
        <v>#REF!</v>
      </c>
      <c r="O1385" s="125" t="s">
        <v>132</v>
      </c>
      <c r="P1385" s="126"/>
      <c r="Q1385" s="126"/>
      <c r="R1385" s="9"/>
      <c r="S1385" s="127" t="e">
        <f>IF(INDEX(TblPublicadores[Tipo Publicador],A1381)=T1385,"þ","¨")</f>
        <v>#REF!</v>
      </c>
      <c r="T1385" s="259" t="s">
        <v>133</v>
      </c>
      <c r="U1385" s="259"/>
      <c r="V1385" s="259"/>
      <c r="W1385" s="13"/>
      <c r="X1385" s="6"/>
    </row>
    <row r="1386" spans="1:24" ht="4.5" customHeight="1" thickBot="1" x14ac:dyDescent="0.25">
      <c r="B1386" s="8"/>
      <c r="C1386" s="7"/>
      <c r="D1386" s="8"/>
      <c r="E1386" s="7"/>
      <c r="F1386" s="7"/>
      <c r="G1386" s="7"/>
      <c r="H1386" s="5"/>
      <c r="I1386" s="10"/>
      <c r="J1386" s="8"/>
      <c r="K1386" s="5"/>
      <c r="L1386" s="5"/>
      <c r="M1386" s="5"/>
      <c r="N1386" s="7"/>
      <c r="O1386" s="5"/>
      <c r="P1386" s="8"/>
      <c r="Q1386" s="8"/>
      <c r="R1386" s="9"/>
      <c r="S1386" s="9"/>
      <c r="T1386" s="7"/>
      <c r="U1386" s="8"/>
      <c r="V1386" s="9"/>
      <c r="W1386" s="9"/>
      <c r="X1386" s="6"/>
    </row>
    <row r="1387" spans="1:24" ht="26.25" customHeight="1" x14ac:dyDescent="0.25">
      <c r="B1387" s="260" t="s">
        <v>17</v>
      </c>
      <c r="C1387" s="261"/>
      <c r="D1387" s="261"/>
      <c r="E1387" s="261"/>
      <c r="F1387" s="262" t="s">
        <v>134</v>
      </c>
      <c r="G1387" s="262"/>
      <c r="H1387" s="262"/>
      <c r="I1387" s="262" t="s">
        <v>12</v>
      </c>
      <c r="J1387" s="262"/>
      <c r="K1387" s="262"/>
      <c r="L1387" s="262" t="s">
        <v>105</v>
      </c>
      <c r="M1387" s="236" t="s">
        <v>135</v>
      </c>
      <c r="N1387" s="236"/>
      <c r="O1387" s="236"/>
      <c r="P1387" s="236"/>
      <c r="Q1387" s="236"/>
      <c r="R1387" s="236" t="s">
        <v>101</v>
      </c>
      <c r="S1387" s="236"/>
      <c r="T1387" s="236"/>
      <c r="U1387" s="236"/>
      <c r="V1387" s="237"/>
      <c r="W1387" s="14"/>
      <c r="X1387" s="3"/>
    </row>
    <row r="1388" spans="1:24" ht="27.75" customHeight="1" x14ac:dyDescent="0.2">
      <c r="B1388" s="240">
        <v>45292</v>
      </c>
      <c r="C1388" s="241"/>
      <c r="D1388" s="241"/>
      <c r="E1388" s="242"/>
      <c r="F1388" s="263"/>
      <c r="G1388" s="263"/>
      <c r="H1388" s="263"/>
      <c r="I1388" s="263"/>
      <c r="J1388" s="263"/>
      <c r="K1388" s="263"/>
      <c r="L1388" s="263"/>
      <c r="M1388" s="238"/>
      <c r="N1388" s="238"/>
      <c r="O1388" s="238"/>
      <c r="P1388" s="238"/>
      <c r="Q1388" s="238"/>
      <c r="R1388" s="238"/>
      <c r="S1388" s="238"/>
      <c r="T1388" s="238"/>
      <c r="U1388" s="238"/>
      <c r="V1388" s="239"/>
      <c r="W1388" s="14"/>
      <c r="X1388" s="3"/>
    </row>
    <row r="1389" spans="1:24" ht="16.5" customHeight="1" x14ac:dyDescent="0.2">
      <c r="A1389" s="34">
        <f>EDATE(B1388,-4)</f>
        <v>45170</v>
      </c>
      <c r="B1389" s="243" t="str">
        <f>PROPER(TEXT(A1389, "mmmm"))</f>
        <v>Septiembre</v>
      </c>
      <c r="C1389" s="244"/>
      <c r="D1389" s="244" t="str">
        <f>PROPER(TEXT(C1389, "mmmm"))</f>
        <v>Enero</v>
      </c>
      <c r="E1389" s="244"/>
      <c r="F1389" s="281" t="str">
        <f>IFERROR(IF(VLOOKUP($X1382&amp;"-"&amp;TEXT($A1389,"mmm-aaaa"),Informes!$A:$P,COLUMN(Informes!H$1),FALSE),"þ","¨"),"¨")</f>
        <v>¨</v>
      </c>
      <c r="G1389" s="281"/>
      <c r="H1389" s="281"/>
      <c r="I1389" s="248" t="str">
        <f>IFERROR(IF(ISBLANK(
VLOOKUP($X1382&amp;"-"&amp;TEXT($A1389,"mmm-aaaa"),Informes!$A:$P,COLUMN(Informes!I$1),FALSE)), "",
VLOOKUP($X1382&amp;"-"&amp;TEXT($A1389,"mmm-aaaa"),Informes!$A:$P,COLUMN(Informes!I$1),FALSE)), "")</f>
        <v/>
      </c>
      <c r="J1389" s="248"/>
      <c r="K1389" s="248"/>
      <c r="L1389" s="173" t="str">
        <f>IFERROR(IF($X1389=$L$7,"þ","¨"),"¨")</f>
        <v>¨</v>
      </c>
      <c r="M1389" s="248" t="str">
        <f>IFERROR(IF(OR($X1389=$L$7,$X1389=$K$5,$X1389=$O$5,$X1389=$T$5),IF(ISBLANK(
VLOOKUP($X1382&amp;"-"&amp;TEXT($A1389,"mmm-aaaa"),Informes!$A:$P,COLUMN(Informes!J$1),FALSE)), "",
VLOOKUP($X1382&amp;"-"&amp;TEXT($A1389,"mmm-aaaa"),Informes!$A:$P,COLUMN(Informes!J$1),FALSE)), ""), "")</f>
        <v/>
      </c>
      <c r="N1389" s="248"/>
      <c r="O1389" s="248"/>
      <c r="P1389" s="248"/>
      <c r="Q1389" s="248"/>
      <c r="R1389" s="284" t="str">
        <f t="shared" ref="R1389:R1400" si="269">IF(W1389=0, "", W1389)</f>
        <v/>
      </c>
      <c r="S1389" s="284"/>
      <c r="T1389" s="284"/>
      <c r="U1389" s="284"/>
      <c r="V1389" s="285"/>
      <c r="W1389" s="4" t="str">
        <f>IFERROR(VLOOKUP($X1382&amp;"-"&amp;TEXT($A1389,"mmm-aaaa"),Informes!$A:$P,COLUMN(Informes!K$1),FALSE), "")</f>
        <v/>
      </c>
      <c r="X1389" s="34" t="str">
        <f>IFERROR(VLOOKUP($X1382&amp;"-"&amp;TEXT($A1389,"mmm-aaaa"),Informes!$A:$P,COLUMN(Informes!C$1),FALSE), "")</f>
        <v/>
      </c>
    </row>
    <row r="1390" spans="1:24" ht="16.5" customHeight="1" x14ac:dyDescent="0.2">
      <c r="A1390" s="34">
        <f>EDATE(A1389,1)</f>
        <v>45200</v>
      </c>
      <c r="B1390" s="243" t="str">
        <f t="shared" ref="B1390:B1400" si="270">PROPER(TEXT(A1390, "mmmm"))</f>
        <v>Octubre</v>
      </c>
      <c r="C1390" s="244"/>
      <c r="D1390" s="244" t="str">
        <f t="shared" ref="D1390:D1400" si="271">PROPER(TEXT(C1390, "mmmm"))</f>
        <v>Enero</v>
      </c>
      <c r="E1390" s="244"/>
      <c r="F1390" s="281" t="str">
        <f>IFERROR(IF(VLOOKUP($X1382&amp;"-"&amp;TEXT($A1390,"mmm-aaaa"),Informes!$A:$P,COLUMN(Informes!H$1),FALSE),"þ","¨"),"¨")</f>
        <v>¨</v>
      </c>
      <c r="G1390" s="281"/>
      <c r="H1390" s="281"/>
      <c r="I1390" s="248" t="str">
        <f>IFERROR(IF(ISBLANK(
VLOOKUP($X1382&amp;"-"&amp;TEXT($A1390,"mmm-aaaa"),Informes!$A:$P,COLUMN(Informes!I$1),FALSE)), "",
VLOOKUP($X1382&amp;"-"&amp;TEXT($A1390,"mmm-aaaa"),Informes!$A:$P,COLUMN(Informes!I$1),FALSE)), "")</f>
        <v/>
      </c>
      <c r="J1390" s="248"/>
      <c r="K1390" s="248"/>
      <c r="L1390" s="173" t="str">
        <f t="shared" ref="L1390:L1400" si="272">IFERROR(IF($X1390=$L$7,"þ","¨"),"¨")</f>
        <v>¨</v>
      </c>
      <c r="M1390" s="248" t="str">
        <f>IFERROR(IF(OR($X1390=$L$7,$X1390=$K$5,$X1390=$O$5,$X1390=$T$5),IF(ISBLANK(
VLOOKUP($X1382&amp;"-"&amp;TEXT($A1390,"mmm-aaaa"),Informes!$A:$P,COLUMN(Informes!J$1),FALSE)), "",
VLOOKUP($X1382&amp;"-"&amp;TEXT($A1390,"mmm-aaaa"),Informes!$A:$P,COLUMN(Informes!J$1),FALSE)), ""), "")</f>
        <v/>
      </c>
      <c r="N1390" s="248"/>
      <c r="O1390" s="248"/>
      <c r="P1390" s="248"/>
      <c r="Q1390" s="248"/>
      <c r="R1390" s="284" t="str">
        <f t="shared" si="269"/>
        <v/>
      </c>
      <c r="S1390" s="284"/>
      <c r="T1390" s="284"/>
      <c r="U1390" s="284"/>
      <c r="V1390" s="285"/>
      <c r="W1390" s="4" t="str">
        <f>IFERROR(VLOOKUP($X1382&amp;"-"&amp;TEXT($A1390,"mmm-aaaa"),Informes!$A:$P,COLUMN(Informes!K$1),FALSE), "")</f>
        <v/>
      </c>
      <c r="X1390" s="34" t="str">
        <f>IFERROR(VLOOKUP($X1382&amp;"-"&amp;TEXT($A1390,"mmm-aaaa"),Informes!$A:$P,COLUMN(Informes!C$1),FALSE), "")</f>
        <v/>
      </c>
    </row>
    <row r="1391" spans="1:24" ht="16.5" customHeight="1" x14ac:dyDescent="0.2">
      <c r="A1391" s="34">
        <f t="shared" ref="A1391:A1400" si="273">EDATE(A1390,1)</f>
        <v>45231</v>
      </c>
      <c r="B1391" s="243" t="str">
        <f t="shared" si="270"/>
        <v>Noviembre</v>
      </c>
      <c r="C1391" s="244"/>
      <c r="D1391" s="244" t="str">
        <f t="shared" si="271"/>
        <v>Enero</v>
      </c>
      <c r="E1391" s="244"/>
      <c r="F1391" s="281" t="str">
        <f>IFERROR(IF(VLOOKUP($X1382&amp;"-"&amp;TEXT($A1391,"mmm-aaaa"),Informes!$A:$P,COLUMN(Informes!H$1),FALSE),"þ","¨"),"¨")</f>
        <v>¨</v>
      </c>
      <c r="G1391" s="281"/>
      <c r="H1391" s="281"/>
      <c r="I1391" s="248" t="str">
        <f>IFERROR(IF(ISBLANK(
VLOOKUP($X1382&amp;"-"&amp;TEXT($A1391,"mmm-aaaa"),Informes!$A:$P,COLUMN(Informes!I$1),FALSE)), "",
VLOOKUP($X1382&amp;"-"&amp;TEXT($A1391,"mmm-aaaa"),Informes!$A:$P,COLUMN(Informes!I$1),FALSE)), "")</f>
        <v/>
      </c>
      <c r="J1391" s="248"/>
      <c r="K1391" s="248"/>
      <c r="L1391" s="173" t="str">
        <f t="shared" si="272"/>
        <v>¨</v>
      </c>
      <c r="M1391" s="248" t="str">
        <f>IFERROR(IF(OR($X1391=$L$7,$X1391=$K$5,$X1391=$O$5,$X1391=$T$5),IF(ISBLANK(
VLOOKUP($X1382&amp;"-"&amp;TEXT($A1391,"mmm-aaaa"),Informes!$A:$P,COLUMN(Informes!J$1),FALSE)), "",
VLOOKUP($X1382&amp;"-"&amp;TEXT($A1391,"mmm-aaaa"),Informes!$A:$P,COLUMN(Informes!J$1),FALSE)), ""), "")</f>
        <v/>
      </c>
      <c r="N1391" s="248"/>
      <c r="O1391" s="248"/>
      <c r="P1391" s="248"/>
      <c r="Q1391" s="248"/>
      <c r="R1391" s="284" t="str">
        <f t="shared" si="269"/>
        <v/>
      </c>
      <c r="S1391" s="284"/>
      <c r="T1391" s="284"/>
      <c r="U1391" s="284"/>
      <c r="V1391" s="285"/>
      <c r="W1391" s="4" t="str">
        <f>IFERROR(VLOOKUP($X1382&amp;"-"&amp;TEXT($A1391,"mmm-aaaa"),Informes!$A:$P,COLUMN(Informes!K$1),FALSE), "")</f>
        <v/>
      </c>
      <c r="X1391" s="34" t="str">
        <f>IFERROR(VLOOKUP($X1382&amp;"-"&amp;TEXT($A1391,"mmm-aaaa"),Informes!$A:$P,COLUMN(Informes!C$1),FALSE), "")</f>
        <v/>
      </c>
    </row>
    <row r="1392" spans="1:24" ht="16.5" customHeight="1" x14ac:dyDescent="0.2">
      <c r="A1392" s="34">
        <f t="shared" si="273"/>
        <v>45261</v>
      </c>
      <c r="B1392" s="243" t="str">
        <f t="shared" si="270"/>
        <v>Diciembre</v>
      </c>
      <c r="C1392" s="244"/>
      <c r="D1392" s="244" t="str">
        <f t="shared" si="271"/>
        <v>Enero</v>
      </c>
      <c r="E1392" s="244"/>
      <c r="F1392" s="281" t="str">
        <f>IFERROR(IF(VLOOKUP($X1382&amp;"-"&amp;TEXT($A1392,"mmm-aaaa"),Informes!$A:$P,COLUMN(Informes!H$1),FALSE),"þ","¨"),"¨")</f>
        <v>¨</v>
      </c>
      <c r="G1392" s="281"/>
      <c r="H1392" s="281"/>
      <c r="I1392" s="248" t="str">
        <f>IFERROR(IF(ISBLANK(
VLOOKUP($X1382&amp;"-"&amp;TEXT($A1392,"mmm-aaaa"),Informes!$A:$P,COLUMN(Informes!I$1),FALSE)), "",
VLOOKUP($X1382&amp;"-"&amp;TEXT($A1392,"mmm-aaaa"),Informes!$A:$P,COLUMN(Informes!I$1),FALSE)), "")</f>
        <v/>
      </c>
      <c r="J1392" s="248"/>
      <c r="K1392" s="248"/>
      <c r="L1392" s="173" t="str">
        <f t="shared" si="272"/>
        <v>¨</v>
      </c>
      <c r="M1392" s="248" t="str">
        <f>IFERROR(IF(OR($X1392=$L$7,$X1392=$K$5,$X1392=$O$5,$X1392=$T$5),IF(ISBLANK(
VLOOKUP($X1382&amp;"-"&amp;TEXT($A1392,"mmm-aaaa"),Informes!$A:$P,COLUMN(Informes!J$1),FALSE)), "",
VLOOKUP($X1382&amp;"-"&amp;TEXT($A1392,"mmm-aaaa"),Informes!$A:$P,COLUMN(Informes!J$1),FALSE)), ""), "")</f>
        <v/>
      </c>
      <c r="N1392" s="248"/>
      <c r="O1392" s="248"/>
      <c r="P1392" s="248"/>
      <c r="Q1392" s="248"/>
      <c r="R1392" s="284" t="str">
        <f t="shared" si="269"/>
        <v/>
      </c>
      <c r="S1392" s="284"/>
      <c r="T1392" s="284"/>
      <c r="U1392" s="284"/>
      <c r="V1392" s="285"/>
      <c r="W1392" s="4" t="str">
        <f>IFERROR(VLOOKUP($X1382&amp;"-"&amp;TEXT($A1392,"mmm-aaaa"),Informes!$A:$P,COLUMN(Informes!K$1),FALSE), "")</f>
        <v/>
      </c>
      <c r="X1392" s="34" t="str">
        <f>IFERROR(VLOOKUP($X1382&amp;"-"&amp;TEXT($A1392,"mmm-aaaa"),Informes!$A:$P,COLUMN(Informes!C$1),FALSE), "")</f>
        <v/>
      </c>
    </row>
    <row r="1393" spans="1:24" ht="16.5" customHeight="1" x14ac:dyDescent="0.2">
      <c r="A1393" s="34">
        <f t="shared" si="273"/>
        <v>45292</v>
      </c>
      <c r="B1393" s="243" t="str">
        <f t="shared" si="270"/>
        <v>Enero</v>
      </c>
      <c r="C1393" s="244"/>
      <c r="D1393" s="244" t="str">
        <f t="shared" si="271"/>
        <v>Enero</v>
      </c>
      <c r="E1393" s="244"/>
      <c r="F1393" s="281" t="str">
        <f>IFERROR(IF(VLOOKUP($X1382&amp;"-"&amp;TEXT($A1393,"mmm-aaaa"),Informes!$A:$P,COLUMN(Informes!H$1),FALSE),"þ","¨"),"¨")</f>
        <v>¨</v>
      </c>
      <c r="G1393" s="281"/>
      <c r="H1393" s="281"/>
      <c r="I1393" s="248" t="str">
        <f>IFERROR(IF(ISBLANK(
VLOOKUP($X1382&amp;"-"&amp;TEXT($A1393,"mmm-aaaa"),Informes!$A:$P,COLUMN(Informes!I$1),FALSE)), "",
VLOOKUP($X1382&amp;"-"&amp;TEXT($A1393,"mmm-aaaa"),Informes!$A:$P,COLUMN(Informes!I$1),FALSE)), "")</f>
        <v/>
      </c>
      <c r="J1393" s="248"/>
      <c r="K1393" s="248"/>
      <c r="L1393" s="173" t="str">
        <f t="shared" si="272"/>
        <v>¨</v>
      </c>
      <c r="M1393" s="248" t="str">
        <f>IFERROR(IF(OR($X1393=$L$7,$X1393=$K$5,$X1393=$O$5,$X1393=$T$5),IF(ISBLANK(
VLOOKUP($X1382&amp;"-"&amp;TEXT($A1393,"mmm-aaaa"),Informes!$A:$P,COLUMN(Informes!J$1),FALSE)), "",
VLOOKUP($X1382&amp;"-"&amp;TEXT($A1393,"mmm-aaaa"),Informes!$A:$P,COLUMN(Informes!J$1),FALSE)), ""), "")</f>
        <v/>
      </c>
      <c r="N1393" s="248"/>
      <c r="O1393" s="248"/>
      <c r="P1393" s="248"/>
      <c r="Q1393" s="248"/>
      <c r="R1393" s="284" t="str">
        <f t="shared" si="269"/>
        <v/>
      </c>
      <c r="S1393" s="284"/>
      <c r="T1393" s="284"/>
      <c r="U1393" s="284"/>
      <c r="V1393" s="285"/>
      <c r="W1393" s="4" t="str">
        <f>IFERROR(VLOOKUP($X1382&amp;"-"&amp;TEXT($A1393,"mmm-aaaa"),Informes!$A:$P,COLUMN(Informes!K$1),FALSE), "")</f>
        <v/>
      </c>
      <c r="X1393" s="34" t="str">
        <f>IFERROR(VLOOKUP($X1382&amp;"-"&amp;TEXT($A1393,"mmm-aaaa"),Informes!$A:$P,COLUMN(Informes!C$1),FALSE), "")</f>
        <v/>
      </c>
    </row>
    <row r="1394" spans="1:24" ht="16.5" customHeight="1" x14ac:dyDescent="0.2">
      <c r="A1394" s="34">
        <f t="shared" si="273"/>
        <v>45323</v>
      </c>
      <c r="B1394" s="243" t="str">
        <f t="shared" si="270"/>
        <v>Febrero</v>
      </c>
      <c r="C1394" s="244"/>
      <c r="D1394" s="244" t="str">
        <f t="shared" si="271"/>
        <v>Enero</v>
      </c>
      <c r="E1394" s="244"/>
      <c r="F1394" s="281" t="str">
        <f>IFERROR(IF(VLOOKUP($X1382&amp;"-"&amp;TEXT($A1394,"mmm-aaaa"),Informes!$A:$P,COLUMN(Informes!H$1),FALSE),"þ","¨"),"¨")</f>
        <v>¨</v>
      </c>
      <c r="G1394" s="281"/>
      <c r="H1394" s="281"/>
      <c r="I1394" s="248" t="str">
        <f>IFERROR(IF(ISBLANK(
VLOOKUP($X1382&amp;"-"&amp;TEXT($A1394,"mmm-aaaa"),Informes!$A:$P,COLUMN(Informes!I$1),FALSE)), "",
VLOOKUP($X1382&amp;"-"&amp;TEXT($A1394,"mmm-aaaa"),Informes!$A:$P,COLUMN(Informes!I$1),FALSE)), "")</f>
        <v/>
      </c>
      <c r="J1394" s="248"/>
      <c r="K1394" s="248"/>
      <c r="L1394" s="173" t="str">
        <f t="shared" si="272"/>
        <v>¨</v>
      </c>
      <c r="M1394" s="248" t="str">
        <f>IFERROR(IF(OR($X1394=$L$7,$X1394=$K$5,$X1394=$O$5,$X1394=$T$5),IF(ISBLANK(
VLOOKUP($X1382&amp;"-"&amp;TEXT($A1394,"mmm-aaaa"),Informes!$A:$P,COLUMN(Informes!J$1),FALSE)), "",
VLOOKUP($X1382&amp;"-"&amp;TEXT($A1394,"mmm-aaaa"),Informes!$A:$P,COLUMN(Informes!J$1),FALSE)), ""), "")</f>
        <v/>
      </c>
      <c r="N1394" s="248"/>
      <c r="O1394" s="248"/>
      <c r="P1394" s="248"/>
      <c r="Q1394" s="248"/>
      <c r="R1394" s="284" t="str">
        <f t="shared" si="269"/>
        <v/>
      </c>
      <c r="S1394" s="284"/>
      <c r="T1394" s="284"/>
      <c r="U1394" s="284"/>
      <c r="V1394" s="285"/>
      <c r="W1394" s="4" t="str">
        <f>IFERROR(VLOOKUP($X1382&amp;"-"&amp;TEXT($A1394,"mmm-aaaa"),Informes!$A:$P,COLUMN(Informes!K$1),FALSE), "")</f>
        <v/>
      </c>
      <c r="X1394" s="34" t="str">
        <f>IFERROR(VLOOKUP($X1382&amp;"-"&amp;TEXT($A1394,"mmm-aaaa"),Informes!$A:$P,COLUMN(Informes!C$1),FALSE), "")</f>
        <v/>
      </c>
    </row>
    <row r="1395" spans="1:24" ht="16.5" customHeight="1" x14ac:dyDescent="0.2">
      <c r="A1395" s="34">
        <f t="shared" si="273"/>
        <v>45352</v>
      </c>
      <c r="B1395" s="243" t="str">
        <f t="shared" si="270"/>
        <v>Marzo</v>
      </c>
      <c r="C1395" s="244"/>
      <c r="D1395" s="244" t="str">
        <f t="shared" si="271"/>
        <v>Enero</v>
      </c>
      <c r="E1395" s="244"/>
      <c r="F1395" s="281" t="str">
        <f>IFERROR(IF(VLOOKUP($X1382&amp;"-"&amp;TEXT($A1395,"mmm-aaaa"),Informes!$A:$P,COLUMN(Informes!H$1),FALSE),"þ","¨"),"¨")</f>
        <v>¨</v>
      </c>
      <c r="G1395" s="281"/>
      <c r="H1395" s="281"/>
      <c r="I1395" s="248" t="str">
        <f>IFERROR(IF(ISBLANK(
VLOOKUP($X1382&amp;"-"&amp;TEXT($A1395,"mmm-aaaa"),Informes!$A:$P,COLUMN(Informes!I$1),FALSE)), "",
VLOOKUP($X1382&amp;"-"&amp;TEXT($A1395,"mmm-aaaa"),Informes!$A:$P,COLUMN(Informes!I$1),FALSE)), "")</f>
        <v/>
      </c>
      <c r="J1395" s="248"/>
      <c r="K1395" s="248"/>
      <c r="L1395" s="173" t="str">
        <f t="shared" si="272"/>
        <v>¨</v>
      </c>
      <c r="M1395" s="248" t="str">
        <f>IFERROR(IF(OR($X1395=$L$7,$X1395=$K$5,$X1395=$O$5,$X1395=$T$5),IF(ISBLANK(
VLOOKUP($X1382&amp;"-"&amp;TEXT($A1395,"mmm-aaaa"),Informes!$A:$P,COLUMN(Informes!J$1),FALSE)), "",
VLOOKUP($X1382&amp;"-"&amp;TEXT($A1395,"mmm-aaaa"),Informes!$A:$P,COLUMN(Informes!J$1),FALSE)), ""), "")</f>
        <v/>
      </c>
      <c r="N1395" s="248"/>
      <c r="O1395" s="248"/>
      <c r="P1395" s="248"/>
      <c r="Q1395" s="248"/>
      <c r="R1395" s="284" t="str">
        <f t="shared" si="269"/>
        <v/>
      </c>
      <c r="S1395" s="284"/>
      <c r="T1395" s="284"/>
      <c r="U1395" s="284"/>
      <c r="V1395" s="285"/>
      <c r="W1395" s="4" t="str">
        <f>IFERROR(VLOOKUP($X1382&amp;"-"&amp;TEXT($A1395,"mmm-aaaa"),Informes!$A:$P,COLUMN(Informes!K$1),FALSE), "")</f>
        <v/>
      </c>
      <c r="X1395" s="34" t="str">
        <f>IFERROR(VLOOKUP($X1382&amp;"-"&amp;TEXT($A1395,"mmm-aaaa"),Informes!$A:$P,COLUMN(Informes!C$1),FALSE), "")</f>
        <v/>
      </c>
    </row>
    <row r="1396" spans="1:24" ht="16.5" customHeight="1" x14ac:dyDescent="0.2">
      <c r="A1396" s="34">
        <f t="shared" si="273"/>
        <v>45383</v>
      </c>
      <c r="B1396" s="243" t="str">
        <f t="shared" si="270"/>
        <v>Abril</v>
      </c>
      <c r="C1396" s="244"/>
      <c r="D1396" s="244" t="str">
        <f t="shared" si="271"/>
        <v>Enero</v>
      </c>
      <c r="E1396" s="244"/>
      <c r="F1396" s="281" t="str">
        <f>IFERROR(IF(VLOOKUP($X1382&amp;"-"&amp;TEXT($A1396,"mmm-aaaa"),Informes!$A:$P,COLUMN(Informes!H$1),FALSE),"þ","¨"),"¨")</f>
        <v>¨</v>
      </c>
      <c r="G1396" s="281"/>
      <c r="H1396" s="281"/>
      <c r="I1396" s="248" t="str">
        <f>IFERROR(IF(ISBLANK(
VLOOKUP($X1382&amp;"-"&amp;TEXT($A1396,"mmm-aaaa"),Informes!$A:$P,COLUMN(Informes!I$1),FALSE)), "",
VLOOKUP($X1382&amp;"-"&amp;TEXT($A1396,"mmm-aaaa"),Informes!$A:$P,COLUMN(Informes!I$1),FALSE)), "")</f>
        <v/>
      </c>
      <c r="J1396" s="248"/>
      <c r="K1396" s="248"/>
      <c r="L1396" s="173" t="str">
        <f t="shared" si="272"/>
        <v>¨</v>
      </c>
      <c r="M1396" s="248" t="str">
        <f>IFERROR(IF(OR($X1396=$L$7,$X1396=$K$5,$X1396=$O$5,$X1396=$T$5),IF(ISBLANK(
VLOOKUP($X1382&amp;"-"&amp;TEXT($A1396,"mmm-aaaa"),Informes!$A:$P,COLUMN(Informes!J$1),FALSE)), "",
VLOOKUP($X1382&amp;"-"&amp;TEXT($A1396,"mmm-aaaa"),Informes!$A:$P,COLUMN(Informes!J$1),FALSE)), ""), "")</f>
        <v/>
      </c>
      <c r="N1396" s="248"/>
      <c r="O1396" s="248"/>
      <c r="P1396" s="248"/>
      <c r="Q1396" s="248"/>
      <c r="R1396" s="284" t="str">
        <f t="shared" si="269"/>
        <v/>
      </c>
      <c r="S1396" s="284"/>
      <c r="T1396" s="284"/>
      <c r="U1396" s="284"/>
      <c r="V1396" s="285"/>
      <c r="W1396" s="4" t="str">
        <f>IFERROR(VLOOKUP($X1382&amp;"-"&amp;TEXT($A1396,"mmm-aaaa"),Informes!$A:$P,COLUMN(Informes!K$1),FALSE), "")</f>
        <v/>
      </c>
      <c r="X1396" s="34" t="str">
        <f>IFERROR(VLOOKUP($X1382&amp;"-"&amp;TEXT($A1396,"mmm-aaaa"),Informes!$A:$P,COLUMN(Informes!C$1),FALSE), "")</f>
        <v/>
      </c>
    </row>
    <row r="1397" spans="1:24" ht="16.5" customHeight="1" x14ac:dyDescent="0.2">
      <c r="A1397" s="34">
        <f t="shared" si="273"/>
        <v>45413</v>
      </c>
      <c r="B1397" s="243" t="str">
        <f t="shared" si="270"/>
        <v>Mayo</v>
      </c>
      <c r="C1397" s="244"/>
      <c r="D1397" s="244" t="str">
        <f t="shared" si="271"/>
        <v>Enero</v>
      </c>
      <c r="E1397" s="244"/>
      <c r="F1397" s="281" t="str">
        <f>IFERROR(IF(VLOOKUP($X1382&amp;"-"&amp;TEXT($A1397,"mmm-aaaa"),Informes!$A:$P,COLUMN(Informes!H$1),FALSE),"þ","¨"),"¨")</f>
        <v>¨</v>
      </c>
      <c r="G1397" s="281"/>
      <c r="H1397" s="281"/>
      <c r="I1397" s="248" t="str">
        <f>IFERROR(IF(ISBLANK(
VLOOKUP($X1382&amp;"-"&amp;TEXT($A1397,"mmm-aaaa"),Informes!$A:$P,COLUMN(Informes!I$1),FALSE)), "",
VLOOKUP($X1382&amp;"-"&amp;TEXT($A1397,"mmm-aaaa"),Informes!$A:$P,COLUMN(Informes!I$1),FALSE)), "")</f>
        <v/>
      </c>
      <c r="J1397" s="248"/>
      <c r="K1397" s="248"/>
      <c r="L1397" s="173" t="str">
        <f t="shared" si="272"/>
        <v>¨</v>
      </c>
      <c r="M1397" s="248" t="str">
        <f>IFERROR(IF(OR($X1397=$L$7,$X1397=$K$5,$X1397=$O$5,$X1397=$T$5),IF(ISBLANK(
VLOOKUP($X1382&amp;"-"&amp;TEXT($A1397,"mmm-aaaa"),Informes!$A:$P,COLUMN(Informes!J$1),FALSE)), "",
VLOOKUP($X1382&amp;"-"&amp;TEXT($A1397,"mmm-aaaa"),Informes!$A:$P,COLUMN(Informes!J$1),FALSE)), ""), "")</f>
        <v/>
      </c>
      <c r="N1397" s="248"/>
      <c r="O1397" s="248"/>
      <c r="P1397" s="248"/>
      <c r="Q1397" s="248"/>
      <c r="R1397" s="284" t="str">
        <f t="shared" si="269"/>
        <v/>
      </c>
      <c r="S1397" s="284"/>
      <c r="T1397" s="284"/>
      <c r="U1397" s="284"/>
      <c r="V1397" s="285"/>
      <c r="W1397" s="4" t="str">
        <f>IFERROR(VLOOKUP($X1382&amp;"-"&amp;TEXT($A1397,"mmm-aaaa"),Informes!$A:$P,COLUMN(Informes!K$1),FALSE), "")</f>
        <v/>
      </c>
      <c r="X1397" s="34" t="str">
        <f>IFERROR(VLOOKUP($X1382&amp;"-"&amp;TEXT($A1397,"mmm-aaaa"),Informes!$A:$P,COLUMN(Informes!C$1),FALSE), "")</f>
        <v/>
      </c>
    </row>
    <row r="1398" spans="1:24" ht="16.5" customHeight="1" x14ac:dyDescent="0.2">
      <c r="A1398" s="34">
        <f t="shared" si="273"/>
        <v>45444</v>
      </c>
      <c r="B1398" s="243" t="str">
        <f t="shared" si="270"/>
        <v>Junio</v>
      </c>
      <c r="C1398" s="244"/>
      <c r="D1398" s="244" t="str">
        <f t="shared" si="271"/>
        <v>Enero</v>
      </c>
      <c r="E1398" s="244"/>
      <c r="F1398" s="281" t="str">
        <f>IFERROR(IF(VLOOKUP($X1382&amp;"-"&amp;TEXT($A1398,"mmm-aaaa"),Informes!$A:$P,COLUMN(Informes!H$1),FALSE),"þ","¨"),"¨")</f>
        <v>¨</v>
      </c>
      <c r="G1398" s="281"/>
      <c r="H1398" s="281"/>
      <c r="I1398" s="248" t="str">
        <f>IFERROR(IF(ISBLANK(
VLOOKUP($X1382&amp;"-"&amp;TEXT($A1398,"mmm-aaaa"),Informes!$A:$P,COLUMN(Informes!I$1),FALSE)), "",
VLOOKUP($X1382&amp;"-"&amp;TEXT($A1398,"mmm-aaaa"),Informes!$A:$P,COLUMN(Informes!I$1),FALSE)), "")</f>
        <v/>
      </c>
      <c r="J1398" s="248"/>
      <c r="K1398" s="248"/>
      <c r="L1398" s="173" t="str">
        <f t="shared" si="272"/>
        <v>¨</v>
      </c>
      <c r="M1398" s="248" t="str">
        <f>IFERROR(IF(OR($X1398=$L$7,$X1398=$K$5,$X1398=$O$5,$X1398=$T$5),IF(ISBLANK(
VLOOKUP($X1382&amp;"-"&amp;TEXT($A1398,"mmm-aaaa"),Informes!$A:$P,COLUMN(Informes!J$1),FALSE)), "",
VLOOKUP($X1382&amp;"-"&amp;TEXT($A1398,"mmm-aaaa"),Informes!$A:$P,COLUMN(Informes!J$1),FALSE)), ""), "")</f>
        <v/>
      </c>
      <c r="N1398" s="248"/>
      <c r="O1398" s="248"/>
      <c r="P1398" s="248"/>
      <c r="Q1398" s="248"/>
      <c r="R1398" s="284" t="str">
        <f t="shared" si="269"/>
        <v/>
      </c>
      <c r="S1398" s="284"/>
      <c r="T1398" s="284"/>
      <c r="U1398" s="284"/>
      <c r="V1398" s="285"/>
      <c r="W1398" s="4" t="str">
        <f>IFERROR(VLOOKUP($X1382&amp;"-"&amp;TEXT($A1398,"mmm-aaaa"),Informes!$A:$P,COLUMN(Informes!K$1),FALSE), "")</f>
        <v/>
      </c>
      <c r="X1398" s="34" t="str">
        <f>IFERROR(VLOOKUP($X1382&amp;"-"&amp;TEXT($A1398,"mmm-aaaa"),Informes!$A:$P,COLUMN(Informes!C$1),FALSE), "")</f>
        <v/>
      </c>
    </row>
    <row r="1399" spans="1:24" ht="16.5" customHeight="1" x14ac:dyDescent="0.2">
      <c r="A1399" s="34">
        <f t="shared" si="273"/>
        <v>45474</v>
      </c>
      <c r="B1399" s="243" t="str">
        <f t="shared" si="270"/>
        <v>Julio</v>
      </c>
      <c r="C1399" s="244"/>
      <c r="D1399" s="244" t="str">
        <f t="shared" si="271"/>
        <v>Enero</v>
      </c>
      <c r="E1399" s="244"/>
      <c r="F1399" s="281" t="str">
        <f>IFERROR(IF(VLOOKUP($X1382&amp;"-"&amp;TEXT($A1399,"mmm-aaaa"),Informes!$A:$P,COLUMN(Informes!H$1),FALSE),"þ","¨"),"¨")</f>
        <v>¨</v>
      </c>
      <c r="G1399" s="281"/>
      <c r="H1399" s="281"/>
      <c r="I1399" s="248" t="str">
        <f>IFERROR(IF(ISBLANK(
VLOOKUP($X1382&amp;"-"&amp;TEXT($A1399,"mmm-aaaa"),Informes!$A:$P,COLUMN(Informes!I$1),FALSE)), "",
VLOOKUP($X1382&amp;"-"&amp;TEXT($A1399,"mmm-aaaa"),Informes!$A:$P,COLUMN(Informes!I$1),FALSE)), "")</f>
        <v/>
      </c>
      <c r="J1399" s="248"/>
      <c r="K1399" s="248"/>
      <c r="L1399" s="173" t="str">
        <f t="shared" si="272"/>
        <v>¨</v>
      </c>
      <c r="M1399" s="248" t="str">
        <f>IFERROR(IF(OR($X1399=$L$7,$X1399=$K$5,$X1399=$O$5,$X1399=$T$5),IF(ISBLANK(
VLOOKUP($X1382&amp;"-"&amp;TEXT($A1399,"mmm-aaaa"),Informes!$A:$P,COLUMN(Informes!J$1),FALSE)), "",
VLOOKUP($X1382&amp;"-"&amp;TEXT($A1399,"mmm-aaaa"),Informes!$A:$P,COLUMN(Informes!J$1),FALSE)), ""), "")</f>
        <v/>
      </c>
      <c r="N1399" s="248"/>
      <c r="O1399" s="248"/>
      <c r="P1399" s="248"/>
      <c r="Q1399" s="248"/>
      <c r="R1399" s="284" t="str">
        <f t="shared" si="269"/>
        <v/>
      </c>
      <c r="S1399" s="284"/>
      <c r="T1399" s="284"/>
      <c r="U1399" s="284"/>
      <c r="V1399" s="285"/>
      <c r="W1399" s="4" t="str">
        <f>IFERROR(VLOOKUP($X1382&amp;"-"&amp;TEXT($A1399,"mmm-aaaa"),Informes!$A:$P,COLUMN(Informes!K$1),FALSE), "")</f>
        <v/>
      </c>
      <c r="X1399" s="34" t="str">
        <f>IFERROR(VLOOKUP($X1382&amp;"-"&amp;TEXT($A1399,"mmm-aaaa"),Informes!$A:$P,COLUMN(Informes!C$1),FALSE), "")</f>
        <v/>
      </c>
    </row>
    <row r="1400" spans="1:24" ht="16.5" customHeight="1" thickBot="1" x14ac:dyDescent="0.25">
      <c r="A1400" s="34">
        <f t="shared" si="273"/>
        <v>45505</v>
      </c>
      <c r="B1400" s="264" t="str">
        <f t="shared" si="270"/>
        <v>Agosto</v>
      </c>
      <c r="C1400" s="265"/>
      <c r="D1400" s="265" t="str">
        <f t="shared" si="271"/>
        <v>Enero</v>
      </c>
      <c r="E1400" s="265"/>
      <c r="F1400" s="280" t="str">
        <f>IFERROR(IF(VLOOKUP($X1382&amp;"-"&amp;TEXT($A1400,"mmm-aaaa"),Informes!$A:$P,COLUMN(Informes!H$1),FALSE),"þ","¨"),"¨")</f>
        <v>¨</v>
      </c>
      <c r="G1400" s="280"/>
      <c r="H1400" s="280"/>
      <c r="I1400" s="269" t="str">
        <f>IFERROR(IF(ISBLANK(
VLOOKUP($X1382&amp;"-"&amp;TEXT($A1400,"mmm-aaaa"),Informes!$A:$P,COLUMN(Informes!I$1),FALSE)), "",
VLOOKUP($X1382&amp;"-"&amp;TEXT($A1400,"mmm-aaaa"),Informes!$A:$P,COLUMN(Informes!I$1),FALSE)), "")</f>
        <v/>
      </c>
      <c r="J1400" s="269"/>
      <c r="K1400" s="269"/>
      <c r="L1400" s="172" t="str">
        <f t="shared" si="272"/>
        <v>¨</v>
      </c>
      <c r="M1400" s="269" t="str">
        <f>IFERROR(IF(OR($X1400=$L$7,$X1400=$K$5,$X1400=$O$5,$X1400=$T$5),IF(ISBLANK(
VLOOKUP($X1382&amp;"-"&amp;TEXT($A1400,"mmm-aaaa"),Informes!$A:$P,COLUMN(Informes!J$1),FALSE)), "",
VLOOKUP($X1382&amp;"-"&amp;TEXT($A1400,"mmm-aaaa"),Informes!$A:$P,COLUMN(Informes!J$1),FALSE)), ""), "")</f>
        <v/>
      </c>
      <c r="N1400" s="269"/>
      <c r="O1400" s="269"/>
      <c r="P1400" s="269"/>
      <c r="Q1400" s="269"/>
      <c r="R1400" s="282" t="str">
        <f t="shared" si="269"/>
        <v/>
      </c>
      <c r="S1400" s="282"/>
      <c r="T1400" s="282"/>
      <c r="U1400" s="282"/>
      <c r="V1400" s="283"/>
      <c r="W1400" s="4" t="str">
        <f>IFERROR(VLOOKUP($X1382&amp;"-"&amp;TEXT($A1400,"mmm-aaaa"),Informes!$A:$P,COLUMN(Informes!K$1),FALSE), "")</f>
        <v/>
      </c>
      <c r="X1400" s="34" t="str">
        <f>IFERROR(VLOOKUP($X1382&amp;"-"&amp;TEXT($A1400,"mmm-aaaa"),Informes!$A:$P,COLUMN(Informes!C$1),FALSE), "")</f>
        <v/>
      </c>
    </row>
    <row r="1401" spans="1:24" ht="16.5" customHeight="1" thickBot="1" x14ac:dyDescent="0.3">
      <c r="D1401" s="124"/>
      <c r="E1401" s="124"/>
      <c r="F1401" s="129"/>
      <c r="G1401" s="124" t="str">
        <f>IF(SUM(F1389:F1400)=0,"",SUM(F1389:F1400))</f>
        <v/>
      </c>
      <c r="H1401" s="124"/>
      <c r="I1401" s="124"/>
      <c r="J1401" s="130"/>
      <c r="K1401" s="124"/>
      <c r="L1401" s="131" t="s">
        <v>107</v>
      </c>
      <c r="M1401" s="272" t="str">
        <f>IF(SUM(M1389:M1400)=0,"",SUM(M1389:M1400))</f>
        <v/>
      </c>
      <c r="N1401" s="273"/>
      <c r="O1401" s="273"/>
      <c r="P1401" s="273"/>
      <c r="Q1401" s="274"/>
      <c r="R1401" s="275"/>
      <c r="S1401" s="276"/>
      <c r="T1401" s="276"/>
      <c r="U1401" s="276"/>
      <c r="V1401" s="277"/>
      <c r="W1401" s="4"/>
      <c r="X1401" s="4"/>
    </row>
    <row r="1402" spans="1:24" ht="16.5" customHeight="1" x14ac:dyDescent="0.2">
      <c r="W1402" s="4"/>
      <c r="X1402" s="4"/>
    </row>
    <row r="1403" spans="1:24" ht="279.75" customHeight="1" x14ac:dyDescent="0.15">
      <c r="B1403" s="11"/>
      <c r="C1403" s="132" t="s">
        <v>136</v>
      </c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</row>
    <row r="1404" spans="1:24" ht="24" customHeight="1" x14ac:dyDescent="0.2">
      <c r="A1404" s="35"/>
      <c r="B1404" s="256" t="s">
        <v>127</v>
      </c>
      <c r="C1404" s="256"/>
      <c r="D1404" s="256"/>
      <c r="E1404" s="256"/>
      <c r="F1404" s="256"/>
      <c r="G1404" s="256"/>
      <c r="H1404" s="256"/>
      <c r="I1404" s="256"/>
      <c r="J1404" s="256"/>
      <c r="K1404" s="256"/>
      <c r="L1404" s="256"/>
      <c r="M1404" s="256"/>
      <c r="N1404" s="256"/>
      <c r="O1404" s="256"/>
      <c r="P1404" s="256"/>
      <c r="Q1404" s="256"/>
      <c r="R1404" s="256"/>
      <c r="S1404" s="256"/>
      <c r="T1404" s="256"/>
      <c r="U1404" s="256"/>
      <c r="V1404" s="256"/>
      <c r="X1404" s="2"/>
    </row>
    <row r="1405" spans="1:24" ht="15" x14ac:dyDescent="0.2">
      <c r="A1405" s="35"/>
      <c r="B1405" s="120" t="s">
        <v>128</v>
      </c>
      <c r="D1405" s="123" t="e">
        <f>D1382</f>
        <v>#REF!</v>
      </c>
      <c r="F1405" s="123"/>
      <c r="G1405" s="123"/>
      <c r="H1405" s="123"/>
      <c r="I1405" s="123"/>
      <c r="J1405" s="123"/>
      <c r="K1405" s="123"/>
      <c r="L1405" s="123"/>
      <c r="M1405" s="123"/>
      <c r="N1405" s="123"/>
      <c r="O1405" s="123"/>
      <c r="P1405" s="123"/>
      <c r="Q1405" s="123"/>
      <c r="R1405" s="123"/>
      <c r="S1405" s="123"/>
      <c r="T1405" s="123"/>
      <c r="U1405" s="123"/>
      <c r="V1405" s="123"/>
      <c r="W1405" s="15"/>
      <c r="X1405" s="154" t="e">
        <f>X1382</f>
        <v>#REF!</v>
      </c>
    </row>
    <row r="1406" spans="1:24" ht="17.25" x14ac:dyDescent="0.2">
      <c r="B1406" s="120" t="s">
        <v>129</v>
      </c>
      <c r="D1406" s="121"/>
      <c r="E1406" s="121"/>
      <c r="F1406" s="7"/>
      <c r="G1406" s="7"/>
      <c r="H1406" s="257" t="e">
        <f>H1383</f>
        <v>#REF!</v>
      </c>
      <c r="I1406" s="257"/>
      <c r="J1406" s="257"/>
      <c r="K1406" s="257"/>
      <c r="L1406" s="257"/>
      <c r="M1406" s="257"/>
      <c r="N1406" s="257"/>
      <c r="O1406" s="257"/>
      <c r="P1406" s="127" t="e">
        <f>P1383</f>
        <v>#REF!</v>
      </c>
      <c r="Q1406" s="120" t="s">
        <v>75</v>
      </c>
      <c r="S1406" s="12"/>
      <c r="T1406" s="13"/>
      <c r="U1406" s="127" t="e">
        <f>U1383</f>
        <v>#REF!</v>
      </c>
      <c r="V1406" s="120" t="s">
        <v>79</v>
      </c>
      <c r="W1406" s="12"/>
      <c r="X1406" s="6"/>
    </row>
    <row r="1407" spans="1:24" ht="17.25" x14ac:dyDescent="0.2">
      <c r="B1407" s="120" t="s">
        <v>130</v>
      </c>
      <c r="D1407" s="122"/>
      <c r="E1407" s="122"/>
      <c r="F1407" s="7"/>
      <c r="G1407" s="258" t="e">
        <f>G1384</f>
        <v>#REF!</v>
      </c>
      <c r="H1407" s="258"/>
      <c r="I1407" s="258"/>
      <c r="J1407" s="258"/>
      <c r="K1407" s="258"/>
      <c r="L1407" s="258"/>
      <c r="M1407" s="258"/>
      <c r="N1407" s="258"/>
      <c r="O1407" s="258"/>
      <c r="P1407" s="128" t="s">
        <v>137</v>
      </c>
      <c r="Q1407" s="120" t="s">
        <v>131</v>
      </c>
      <c r="S1407" s="12"/>
      <c r="T1407" s="12"/>
      <c r="U1407" s="128" t="s">
        <v>138</v>
      </c>
      <c r="V1407" s="120" t="s">
        <v>61</v>
      </c>
      <c r="W1407" s="12"/>
      <c r="X1407" s="6"/>
    </row>
    <row r="1408" spans="1:24" ht="28.5" customHeight="1" x14ac:dyDescent="0.2">
      <c r="B1408" s="127" t="e">
        <f>B1385</f>
        <v>#REF!</v>
      </c>
      <c r="C1408" s="125" t="s">
        <v>76</v>
      </c>
      <c r="D1408" s="127" t="e">
        <f>D1385</f>
        <v>#REF!</v>
      </c>
      <c r="E1408" s="125" t="s">
        <v>81</v>
      </c>
      <c r="F1408" s="7"/>
      <c r="G1408" s="7"/>
      <c r="H1408" s="5"/>
      <c r="I1408" s="10"/>
      <c r="J1408" s="127" t="e">
        <f>J1385</f>
        <v>#REF!</v>
      </c>
      <c r="K1408" s="125" t="s">
        <v>77</v>
      </c>
      <c r="L1408" s="5"/>
      <c r="M1408" s="5"/>
      <c r="N1408" s="127" t="e">
        <f>N1385</f>
        <v>#REF!</v>
      </c>
      <c r="O1408" s="125" t="s">
        <v>132</v>
      </c>
      <c r="P1408" s="126"/>
      <c r="Q1408" s="126"/>
      <c r="R1408" s="9"/>
      <c r="S1408" s="127" t="e">
        <f>S1385</f>
        <v>#REF!</v>
      </c>
      <c r="T1408" s="259" t="s">
        <v>133</v>
      </c>
      <c r="U1408" s="259"/>
      <c r="V1408" s="259"/>
      <c r="W1408" s="13"/>
      <c r="X1408" s="6"/>
    </row>
    <row r="1409" spans="1:24" ht="4.5" customHeight="1" thickBot="1" x14ac:dyDescent="0.25">
      <c r="B1409" s="8"/>
      <c r="C1409" s="7"/>
      <c r="D1409" s="8"/>
      <c r="E1409" s="7"/>
      <c r="F1409" s="7"/>
      <c r="G1409" s="7"/>
      <c r="H1409" s="5"/>
      <c r="I1409" s="10"/>
      <c r="J1409" s="8"/>
      <c r="K1409" s="5"/>
      <c r="L1409" s="5"/>
      <c r="M1409" s="5"/>
      <c r="N1409" s="7"/>
      <c r="O1409" s="5"/>
      <c r="P1409" s="8"/>
      <c r="Q1409" s="8"/>
      <c r="R1409" s="9"/>
      <c r="S1409" s="9"/>
      <c r="T1409" s="7"/>
      <c r="U1409" s="8"/>
      <c r="V1409" s="9"/>
      <c r="W1409" s="9"/>
      <c r="X1409" s="6"/>
    </row>
    <row r="1410" spans="1:24" ht="27" customHeight="1" x14ac:dyDescent="0.25">
      <c r="B1410" s="260" t="s">
        <v>17</v>
      </c>
      <c r="C1410" s="261"/>
      <c r="D1410" s="261"/>
      <c r="E1410" s="261"/>
      <c r="F1410" s="262" t="s">
        <v>134</v>
      </c>
      <c r="G1410" s="262"/>
      <c r="H1410" s="262"/>
      <c r="I1410" s="262" t="s">
        <v>12</v>
      </c>
      <c r="J1410" s="262"/>
      <c r="K1410" s="262"/>
      <c r="L1410" s="262" t="s">
        <v>105</v>
      </c>
      <c r="M1410" s="236" t="s">
        <v>135</v>
      </c>
      <c r="N1410" s="236"/>
      <c r="O1410" s="236"/>
      <c r="P1410" s="236"/>
      <c r="Q1410" s="236"/>
      <c r="R1410" s="236" t="s">
        <v>101</v>
      </c>
      <c r="S1410" s="236"/>
      <c r="T1410" s="236"/>
      <c r="U1410" s="236"/>
      <c r="V1410" s="237"/>
      <c r="W1410" s="14"/>
      <c r="X1410" s="3"/>
    </row>
    <row r="1411" spans="1:24" ht="27.75" customHeight="1" x14ac:dyDescent="0.2">
      <c r="B1411" s="240">
        <f>EDATE(B1388,12)</f>
        <v>45658</v>
      </c>
      <c r="C1411" s="241"/>
      <c r="D1411" s="241"/>
      <c r="E1411" s="242"/>
      <c r="F1411" s="263"/>
      <c r="G1411" s="263"/>
      <c r="H1411" s="263"/>
      <c r="I1411" s="263"/>
      <c r="J1411" s="263"/>
      <c r="K1411" s="263"/>
      <c r="L1411" s="263"/>
      <c r="M1411" s="238"/>
      <c r="N1411" s="238"/>
      <c r="O1411" s="238"/>
      <c r="P1411" s="238"/>
      <c r="Q1411" s="238"/>
      <c r="R1411" s="238"/>
      <c r="S1411" s="238"/>
      <c r="T1411" s="238"/>
      <c r="U1411" s="238"/>
      <c r="V1411" s="239"/>
      <c r="W1411" s="14"/>
      <c r="X1411" s="3"/>
    </row>
    <row r="1412" spans="1:24" ht="16.5" customHeight="1" x14ac:dyDescent="0.2">
      <c r="A1412" s="34">
        <f>EDATE(B1411,-4)</f>
        <v>45536</v>
      </c>
      <c r="B1412" s="243" t="str">
        <f>PROPER(TEXT(A1412, "mmmm"))</f>
        <v>Septiembre</v>
      </c>
      <c r="C1412" s="244"/>
      <c r="D1412" s="244"/>
      <c r="E1412" s="244"/>
      <c r="F1412" s="281" t="str">
        <f>IFERROR(IF(VLOOKUP($X1382&amp;"-"&amp;TEXT($A1412,"mmm-aaaa"),Informes!$A:$P,COLUMN(Informes!H$1),FALSE),"þ","¨"),"¨")</f>
        <v>¨</v>
      </c>
      <c r="G1412" s="281"/>
      <c r="H1412" s="281"/>
      <c r="I1412" s="248" t="str">
        <f>IFERROR(IF(ISBLANK(
VLOOKUP($X1405&amp;"-"&amp;TEXT($A1412,"mmm-aaaa"),Informes!$A:$P,COLUMN(Informes!I$1),FALSE)), "",
VLOOKUP($X1405&amp;"-"&amp;TEXT($A1412,"mmm-aaaa"),Informes!$A:$P,COLUMN(Informes!I$1),FALSE)), "")</f>
        <v/>
      </c>
      <c r="J1412" s="248"/>
      <c r="K1412" s="248"/>
      <c r="L1412" s="173" t="str">
        <f>IFERROR(IF($X1412=$L$7,"þ","¨"),"¨")</f>
        <v>¨</v>
      </c>
      <c r="M1412" s="248" t="str">
        <f>IFERROR(IF(OR($X1412=$L$7,$X1412=$K$5,$X1412=$O$5,$X1412=$T$5),IF(ISBLANK(
VLOOKUP($X1382&amp;"-"&amp;TEXT($A1412,"mmm-aaaa"),Informes!$A:$P,COLUMN(Informes!J$1),FALSE)), "",
VLOOKUP($X1382&amp;"-"&amp;TEXT($A1412,"mmm-aaaa"),Informes!$A:$P,COLUMN(Informes!J$1),FALSE)), ""), "")</f>
        <v/>
      </c>
      <c r="N1412" s="248"/>
      <c r="O1412" s="248"/>
      <c r="P1412" s="248"/>
      <c r="Q1412" s="248"/>
      <c r="R1412" s="284" t="str">
        <f t="shared" ref="R1412:R1423" si="274">IF(W1412=0, "", W1412)</f>
        <v/>
      </c>
      <c r="S1412" s="284"/>
      <c r="T1412" s="284"/>
      <c r="U1412" s="284"/>
      <c r="V1412" s="285"/>
      <c r="W1412" s="4" t="str">
        <f>IFERROR(VLOOKUP($X1405&amp;"-"&amp;TEXT($A1412,"mmm-aaaa"),Informes!$A:$P,COLUMN(Informes!K$1),FALSE), "")</f>
        <v/>
      </c>
      <c r="X1412" s="34" t="str">
        <f>IFERROR(VLOOKUP($X1382&amp;"-"&amp;TEXT($A1412,"mmm-aaaa"),Informes!$A:$P,COLUMN(Informes!C$1),FALSE), "")</f>
        <v/>
      </c>
    </row>
    <row r="1413" spans="1:24" ht="16.5" customHeight="1" x14ac:dyDescent="0.2">
      <c r="A1413" s="34">
        <f>EDATE(A1412,1)</f>
        <v>45566</v>
      </c>
      <c r="B1413" s="243" t="str">
        <f t="shared" ref="B1413:B1423" si="275">PROPER(TEXT(A1413, "mmmm"))</f>
        <v>Octubre</v>
      </c>
      <c r="C1413" s="244"/>
      <c r="D1413" s="244"/>
      <c r="E1413" s="244"/>
      <c r="F1413" s="281" t="str">
        <f>IFERROR(IF(VLOOKUP($X1382&amp;"-"&amp;TEXT($A1413,"mmm-aaaa"),Informes!$A:$P,COLUMN(Informes!H$1),FALSE),"þ","¨"),"¨")</f>
        <v>¨</v>
      </c>
      <c r="G1413" s="281"/>
      <c r="H1413" s="281"/>
      <c r="I1413" s="248" t="str">
        <f>IFERROR(IF(ISBLANK(
VLOOKUP($X1405&amp;"-"&amp;TEXT($A1413,"mmm-aaaa"),Informes!$A:$P,COLUMN(Informes!I$1),FALSE)), "",
VLOOKUP($X1405&amp;"-"&amp;TEXT($A1413,"mmm-aaaa"),Informes!$A:$P,COLUMN(Informes!I$1),FALSE)), "")</f>
        <v/>
      </c>
      <c r="J1413" s="248"/>
      <c r="K1413" s="248"/>
      <c r="L1413" s="173" t="str">
        <f t="shared" ref="L1413:L1423" si="276">IFERROR(IF($X1413=$L$7,"þ","¨"),"¨")</f>
        <v>¨</v>
      </c>
      <c r="M1413" s="248" t="str">
        <f>IFERROR(IF(OR($X1413=$L$7,$X1413=$K$5,$X1413=$O$5,$X1413=$T$5),IF(ISBLANK(
VLOOKUP($X1382&amp;"-"&amp;TEXT($A1413,"mmm-aaaa"),Informes!$A:$P,COLUMN(Informes!J$1),FALSE)), "",
VLOOKUP($X1382&amp;"-"&amp;TEXT($A1413,"mmm-aaaa"),Informes!$A:$P,COLUMN(Informes!J$1),FALSE)), ""), "")</f>
        <v/>
      </c>
      <c r="N1413" s="248"/>
      <c r="O1413" s="248"/>
      <c r="P1413" s="248"/>
      <c r="Q1413" s="248"/>
      <c r="R1413" s="284" t="str">
        <f t="shared" si="274"/>
        <v/>
      </c>
      <c r="S1413" s="284"/>
      <c r="T1413" s="284"/>
      <c r="U1413" s="284"/>
      <c r="V1413" s="285"/>
      <c r="W1413" s="4" t="str">
        <f>IFERROR(VLOOKUP($X1405&amp;"-"&amp;TEXT($A1413,"mmm-aaaa"),Informes!$A:$P,COLUMN(Informes!K$1),FALSE), "")</f>
        <v/>
      </c>
      <c r="X1413" s="34" t="str">
        <f>IFERROR(VLOOKUP($X1382&amp;"-"&amp;TEXT($A1413,"mmm-aaaa"),Informes!$A:$P,COLUMN(Informes!C$1),FALSE), "")</f>
        <v/>
      </c>
    </row>
    <row r="1414" spans="1:24" ht="16.5" customHeight="1" x14ac:dyDescent="0.2">
      <c r="A1414" s="34">
        <f t="shared" ref="A1414:A1423" si="277">EDATE(A1413,1)</f>
        <v>45597</v>
      </c>
      <c r="B1414" s="243" t="str">
        <f t="shared" si="275"/>
        <v>Noviembre</v>
      </c>
      <c r="C1414" s="244"/>
      <c r="D1414" s="244"/>
      <c r="E1414" s="244"/>
      <c r="F1414" s="281" t="str">
        <f>IFERROR(IF(VLOOKUP($X1382&amp;"-"&amp;TEXT($A1414,"mmm-aaaa"),Informes!$A:$P,COLUMN(Informes!H$1),FALSE),"þ","¨"),"¨")</f>
        <v>¨</v>
      </c>
      <c r="G1414" s="281"/>
      <c r="H1414" s="281"/>
      <c r="I1414" s="248" t="str">
        <f>IFERROR(IF(ISBLANK(
VLOOKUP($X1405&amp;"-"&amp;TEXT($A1414,"mmm-aaaa"),Informes!$A:$P,COLUMN(Informes!I$1),FALSE)), "",
VLOOKUP($X1405&amp;"-"&amp;TEXT($A1414,"mmm-aaaa"),Informes!$A:$P,COLUMN(Informes!I$1),FALSE)), "")</f>
        <v/>
      </c>
      <c r="J1414" s="248"/>
      <c r="K1414" s="248"/>
      <c r="L1414" s="173" t="str">
        <f t="shared" si="276"/>
        <v>¨</v>
      </c>
      <c r="M1414" s="248" t="str">
        <f>IFERROR(IF(OR($X1414=$L$7,$X1414=$K$5,$X1414=$O$5,$X1414=$T$5),IF(ISBLANK(
VLOOKUP($X1382&amp;"-"&amp;TEXT($A1414,"mmm-aaaa"),Informes!$A:$P,COLUMN(Informes!J$1),FALSE)), "",
VLOOKUP($X1382&amp;"-"&amp;TEXT($A1414,"mmm-aaaa"),Informes!$A:$P,COLUMN(Informes!J$1),FALSE)), ""), "")</f>
        <v/>
      </c>
      <c r="N1414" s="248"/>
      <c r="O1414" s="248"/>
      <c r="P1414" s="248"/>
      <c r="Q1414" s="248"/>
      <c r="R1414" s="284" t="str">
        <f t="shared" si="274"/>
        <v/>
      </c>
      <c r="S1414" s="284"/>
      <c r="T1414" s="284"/>
      <c r="U1414" s="284"/>
      <c r="V1414" s="285"/>
      <c r="W1414" s="4" t="str">
        <f>IFERROR(VLOOKUP($X1405&amp;"-"&amp;TEXT($A1414,"mmm-aaaa"),Informes!$A:$P,COLUMN(Informes!K$1),FALSE), "")</f>
        <v/>
      </c>
      <c r="X1414" s="34" t="str">
        <f>IFERROR(VLOOKUP($X1382&amp;"-"&amp;TEXT($A1414,"mmm-aaaa"),Informes!$A:$P,COLUMN(Informes!C$1),FALSE), "")</f>
        <v/>
      </c>
    </row>
    <row r="1415" spans="1:24" ht="16.5" customHeight="1" x14ac:dyDescent="0.2">
      <c r="A1415" s="34">
        <f t="shared" si="277"/>
        <v>45627</v>
      </c>
      <c r="B1415" s="243" t="str">
        <f t="shared" si="275"/>
        <v>Diciembre</v>
      </c>
      <c r="C1415" s="244"/>
      <c r="D1415" s="244"/>
      <c r="E1415" s="244"/>
      <c r="F1415" s="281" t="str">
        <f>IFERROR(IF(VLOOKUP($X1382&amp;"-"&amp;TEXT($A1415,"mmm-aaaa"),Informes!$A:$P,COLUMN(Informes!H$1),FALSE),"þ","¨"),"¨")</f>
        <v>¨</v>
      </c>
      <c r="G1415" s="281"/>
      <c r="H1415" s="281"/>
      <c r="I1415" s="248" t="str">
        <f>IFERROR(IF(ISBLANK(
VLOOKUP($X1405&amp;"-"&amp;TEXT($A1415,"mmm-aaaa"),Informes!$A:$P,COLUMN(Informes!I$1),FALSE)), "",
VLOOKUP($X1405&amp;"-"&amp;TEXT($A1415,"mmm-aaaa"),Informes!$A:$P,COLUMN(Informes!I$1),FALSE)), "")</f>
        <v/>
      </c>
      <c r="J1415" s="248"/>
      <c r="K1415" s="248"/>
      <c r="L1415" s="173" t="str">
        <f t="shared" si="276"/>
        <v>¨</v>
      </c>
      <c r="M1415" s="248" t="str">
        <f>IFERROR(IF(OR($X1415=$L$7,$X1415=$K$5,$X1415=$O$5,$X1415=$T$5),IF(ISBLANK(
VLOOKUP($X1382&amp;"-"&amp;TEXT($A1415,"mmm-aaaa"),Informes!$A:$P,COLUMN(Informes!J$1),FALSE)), "",
VLOOKUP($X1382&amp;"-"&amp;TEXT($A1415,"mmm-aaaa"),Informes!$A:$P,COLUMN(Informes!J$1),FALSE)), ""), "")</f>
        <v/>
      </c>
      <c r="N1415" s="248"/>
      <c r="O1415" s="248"/>
      <c r="P1415" s="248"/>
      <c r="Q1415" s="248"/>
      <c r="R1415" s="284" t="str">
        <f t="shared" si="274"/>
        <v/>
      </c>
      <c r="S1415" s="284"/>
      <c r="T1415" s="284"/>
      <c r="U1415" s="284"/>
      <c r="V1415" s="285"/>
      <c r="W1415" s="4" t="str">
        <f>IFERROR(VLOOKUP($X1405&amp;"-"&amp;TEXT($A1415,"mmm-aaaa"),Informes!$A:$P,COLUMN(Informes!K$1),FALSE), "")</f>
        <v/>
      </c>
      <c r="X1415" s="34" t="str">
        <f>IFERROR(VLOOKUP($X1382&amp;"-"&amp;TEXT($A1415,"mmm-aaaa"),Informes!$A:$P,COLUMN(Informes!C$1),FALSE), "")</f>
        <v/>
      </c>
    </row>
    <row r="1416" spans="1:24" ht="16.5" customHeight="1" x14ac:dyDescent="0.2">
      <c r="A1416" s="34">
        <f t="shared" si="277"/>
        <v>45658</v>
      </c>
      <c r="B1416" s="243" t="str">
        <f t="shared" si="275"/>
        <v>Enero</v>
      </c>
      <c r="C1416" s="244"/>
      <c r="D1416" s="244"/>
      <c r="E1416" s="244"/>
      <c r="F1416" s="281" t="str">
        <f>IFERROR(IF(VLOOKUP($X1382&amp;"-"&amp;TEXT($A1416,"mmm-aaaa"),Informes!$A:$P,COLUMN(Informes!H$1),FALSE),"þ","¨"),"¨")</f>
        <v>¨</v>
      </c>
      <c r="G1416" s="281"/>
      <c r="H1416" s="281"/>
      <c r="I1416" s="248" t="str">
        <f>IFERROR(IF(ISBLANK(
VLOOKUP($X1405&amp;"-"&amp;TEXT($A1416,"mmm-aaaa"),Informes!$A:$P,COLUMN(Informes!I$1),FALSE)), "",
VLOOKUP($X1405&amp;"-"&amp;TEXT($A1416,"mmm-aaaa"),Informes!$A:$P,COLUMN(Informes!I$1),FALSE)), "")</f>
        <v/>
      </c>
      <c r="J1416" s="248"/>
      <c r="K1416" s="248"/>
      <c r="L1416" s="173" t="str">
        <f t="shared" si="276"/>
        <v>¨</v>
      </c>
      <c r="M1416" s="248" t="str">
        <f>IFERROR(IF(OR($X1416=$L$7,$X1416=$K$5,$X1416=$O$5,$X1416=$T$5),IF(ISBLANK(
VLOOKUP($X1382&amp;"-"&amp;TEXT($A1416,"mmm-aaaa"),Informes!$A:$P,COLUMN(Informes!J$1),FALSE)), "",
VLOOKUP($X1382&amp;"-"&amp;TEXT($A1416,"mmm-aaaa"),Informes!$A:$P,COLUMN(Informes!J$1),FALSE)), ""), "")</f>
        <v/>
      </c>
      <c r="N1416" s="248"/>
      <c r="O1416" s="248"/>
      <c r="P1416" s="248"/>
      <c r="Q1416" s="248"/>
      <c r="R1416" s="284" t="str">
        <f t="shared" si="274"/>
        <v/>
      </c>
      <c r="S1416" s="284"/>
      <c r="T1416" s="284"/>
      <c r="U1416" s="284"/>
      <c r="V1416" s="285"/>
      <c r="W1416" s="4" t="str">
        <f>IFERROR(VLOOKUP($X1405&amp;"-"&amp;TEXT($A1416,"mmm-aaaa"),Informes!$A:$P,COLUMN(Informes!K$1),FALSE), "")</f>
        <v/>
      </c>
      <c r="X1416" s="34" t="str">
        <f>IFERROR(VLOOKUP($X1382&amp;"-"&amp;TEXT($A1416,"mmm-aaaa"),Informes!$A:$P,COLUMN(Informes!C$1),FALSE), "")</f>
        <v/>
      </c>
    </row>
    <row r="1417" spans="1:24" ht="16.5" customHeight="1" x14ac:dyDescent="0.2">
      <c r="A1417" s="34">
        <f t="shared" si="277"/>
        <v>45689</v>
      </c>
      <c r="B1417" s="243" t="str">
        <f t="shared" si="275"/>
        <v>Febrero</v>
      </c>
      <c r="C1417" s="244"/>
      <c r="D1417" s="244"/>
      <c r="E1417" s="244"/>
      <c r="F1417" s="281" t="str">
        <f>IFERROR(IF(VLOOKUP($X1382&amp;"-"&amp;TEXT($A1417,"mmm-aaaa"),Informes!$A:$P,COLUMN(Informes!H$1),FALSE),"þ","¨"),"¨")</f>
        <v>¨</v>
      </c>
      <c r="G1417" s="281"/>
      <c r="H1417" s="281"/>
      <c r="I1417" s="248" t="str">
        <f>IFERROR(IF(ISBLANK(
VLOOKUP($X1405&amp;"-"&amp;TEXT($A1417,"mmm-aaaa"),Informes!$A:$P,COLUMN(Informes!I$1),FALSE)), "",
VLOOKUP($X1405&amp;"-"&amp;TEXT($A1417,"mmm-aaaa"),Informes!$A:$P,COLUMN(Informes!I$1),FALSE)), "")</f>
        <v/>
      </c>
      <c r="J1417" s="248"/>
      <c r="K1417" s="248"/>
      <c r="L1417" s="173" t="str">
        <f t="shared" si="276"/>
        <v>¨</v>
      </c>
      <c r="M1417" s="248" t="str">
        <f>IFERROR(IF(OR($X1417=$L$7,$X1417=$K$5,$X1417=$O$5,$X1417=$T$5),IF(ISBLANK(
VLOOKUP($X1382&amp;"-"&amp;TEXT($A1417,"mmm-aaaa"),Informes!$A:$P,COLUMN(Informes!J$1),FALSE)), "",
VLOOKUP($X1382&amp;"-"&amp;TEXT($A1417,"mmm-aaaa"),Informes!$A:$P,COLUMN(Informes!J$1),FALSE)), ""), "")</f>
        <v/>
      </c>
      <c r="N1417" s="248"/>
      <c r="O1417" s="248"/>
      <c r="P1417" s="248"/>
      <c r="Q1417" s="248"/>
      <c r="R1417" s="284" t="str">
        <f t="shared" si="274"/>
        <v/>
      </c>
      <c r="S1417" s="284"/>
      <c r="T1417" s="284"/>
      <c r="U1417" s="284"/>
      <c r="V1417" s="285"/>
      <c r="W1417" s="4" t="str">
        <f>IFERROR(VLOOKUP($X1405&amp;"-"&amp;TEXT($A1417,"mmm-aaaa"),Informes!$A:$P,COLUMN(Informes!K$1),FALSE), "")</f>
        <v/>
      </c>
      <c r="X1417" s="34" t="str">
        <f>IFERROR(VLOOKUP($X1382&amp;"-"&amp;TEXT($A1417,"mmm-aaaa"),Informes!$A:$P,COLUMN(Informes!C$1),FALSE), "")</f>
        <v/>
      </c>
    </row>
    <row r="1418" spans="1:24" ht="16.5" customHeight="1" x14ac:dyDescent="0.2">
      <c r="A1418" s="34">
        <f t="shared" si="277"/>
        <v>45717</v>
      </c>
      <c r="B1418" s="243" t="str">
        <f t="shared" si="275"/>
        <v>Marzo</v>
      </c>
      <c r="C1418" s="244"/>
      <c r="D1418" s="244"/>
      <c r="E1418" s="244"/>
      <c r="F1418" s="281" t="str">
        <f>IFERROR(IF(VLOOKUP($X1382&amp;"-"&amp;TEXT($A1418,"mmm-aaaa"),Informes!$A:$P,COLUMN(Informes!H$1),FALSE),"þ","¨"),"¨")</f>
        <v>¨</v>
      </c>
      <c r="G1418" s="281"/>
      <c r="H1418" s="281"/>
      <c r="I1418" s="248" t="str">
        <f>IFERROR(IF(ISBLANK(
VLOOKUP($X1405&amp;"-"&amp;TEXT($A1418,"mmm-aaaa"),Informes!$A:$P,COLUMN(Informes!I$1),FALSE)), "",
VLOOKUP($X1405&amp;"-"&amp;TEXT($A1418,"mmm-aaaa"),Informes!$A:$P,COLUMN(Informes!I$1),FALSE)), "")</f>
        <v/>
      </c>
      <c r="J1418" s="248"/>
      <c r="K1418" s="248"/>
      <c r="L1418" s="173" t="str">
        <f t="shared" si="276"/>
        <v>¨</v>
      </c>
      <c r="M1418" s="248" t="str">
        <f>IFERROR(IF(OR($X1418=$L$7,$X1418=$K$5,$X1418=$O$5,$X1418=$T$5),IF(ISBLANK(
VLOOKUP($X1382&amp;"-"&amp;TEXT($A1418,"mmm-aaaa"),Informes!$A:$P,COLUMN(Informes!J$1),FALSE)), "",
VLOOKUP($X1382&amp;"-"&amp;TEXT($A1418,"mmm-aaaa"),Informes!$A:$P,COLUMN(Informes!J$1),FALSE)), ""), "")</f>
        <v/>
      </c>
      <c r="N1418" s="248"/>
      <c r="O1418" s="248"/>
      <c r="P1418" s="248"/>
      <c r="Q1418" s="248"/>
      <c r="R1418" s="284" t="str">
        <f t="shared" si="274"/>
        <v/>
      </c>
      <c r="S1418" s="284"/>
      <c r="T1418" s="284"/>
      <c r="U1418" s="284"/>
      <c r="V1418" s="285"/>
      <c r="W1418" s="4" t="str">
        <f>IFERROR(VLOOKUP($X1405&amp;"-"&amp;TEXT($A1418,"mmm-aaaa"),Informes!$A:$P,COLUMN(Informes!K$1),FALSE), "")</f>
        <v/>
      </c>
      <c r="X1418" s="34" t="str">
        <f>IFERROR(VLOOKUP($X1382&amp;"-"&amp;TEXT($A1418,"mmm-aaaa"),Informes!$A:$P,COLUMN(Informes!C$1),FALSE), "")</f>
        <v/>
      </c>
    </row>
    <row r="1419" spans="1:24" ht="16.5" customHeight="1" x14ac:dyDescent="0.2">
      <c r="A1419" s="34">
        <f t="shared" si="277"/>
        <v>45748</v>
      </c>
      <c r="B1419" s="243" t="str">
        <f t="shared" si="275"/>
        <v>Abril</v>
      </c>
      <c r="C1419" s="244"/>
      <c r="D1419" s="244"/>
      <c r="E1419" s="244"/>
      <c r="F1419" s="281" t="str">
        <f>IFERROR(IF(VLOOKUP($X1382&amp;"-"&amp;TEXT($A1419,"mmm-aaaa"),Informes!$A:$P,COLUMN(Informes!H$1),FALSE),"þ","¨"),"¨")</f>
        <v>¨</v>
      </c>
      <c r="G1419" s="281"/>
      <c r="H1419" s="281"/>
      <c r="I1419" s="248" t="str">
        <f>IFERROR(IF(ISBLANK(
VLOOKUP($X1405&amp;"-"&amp;TEXT($A1419,"mmm-aaaa"),Informes!$A:$P,COLUMN(Informes!I$1),FALSE)), "",
VLOOKUP($X1405&amp;"-"&amp;TEXT($A1419,"mmm-aaaa"),Informes!$A:$P,COLUMN(Informes!I$1),FALSE)), "")</f>
        <v/>
      </c>
      <c r="J1419" s="248"/>
      <c r="K1419" s="248"/>
      <c r="L1419" s="173" t="str">
        <f t="shared" si="276"/>
        <v>¨</v>
      </c>
      <c r="M1419" s="248" t="str">
        <f>IFERROR(IF(OR($X1419=$L$7,$X1419=$K$5,$X1419=$O$5,$X1419=$T$5),IF(ISBLANK(
VLOOKUP($X1382&amp;"-"&amp;TEXT($A1419,"mmm-aaaa"),Informes!$A:$P,COLUMN(Informes!J$1),FALSE)), "",
VLOOKUP($X1382&amp;"-"&amp;TEXT($A1419,"mmm-aaaa"),Informes!$A:$P,COLUMN(Informes!J$1),FALSE)), ""), "")</f>
        <v/>
      </c>
      <c r="N1419" s="248"/>
      <c r="O1419" s="248"/>
      <c r="P1419" s="248"/>
      <c r="Q1419" s="248"/>
      <c r="R1419" s="284" t="str">
        <f t="shared" si="274"/>
        <v/>
      </c>
      <c r="S1419" s="284"/>
      <c r="T1419" s="284"/>
      <c r="U1419" s="284"/>
      <c r="V1419" s="285"/>
      <c r="W1419" s="4" t="str">
        <f>IFERROR(VLOOKUP($X1405&amp;"-"&amp;TEXT($A1419,"mmm-aaaa"),Informes!$A:$P,COLUMN(Informes!K$1),FALSE), "")</f>
        <v/>
      </c>
      <c r="X1419" s="34" t="str">
        <f>IFERROR(VLOOKUP($X1382&amp;"-"&amp;TEXT($A1419,"mmm-aaaa"),Informes!$A:$P,COLUMN(Informes!C$1),FALSE), "")</f>
        <v/>
      </c>
    </row>
    <row r="1420" spans="1:24" ht="16.5" customHeight="1" x14ac:dyDescent="0.2">
      <c r="A1420" s="34">
        <f t="shared" si="277"/>
        <v>45778</v>
      </c>
      <c r="B1420" s="243" t="str">
        <f t="shared" si="275"/>
        <v>Mayo</v>
      </c>
      <c r="C1420" s="244"/>
      <c r="D1420" s="244"/>
      <c r="E1420" s="244"/>
      <c r="F1420" s="281" t="str">
        <f>IFERROR(IF(VLOOKUP($X1382&amp;"-"&amp;TEXT($A1420,"mmm-aaaa"),Informes!$A:$P,COLUMN(Informes!H$1),FALSE),"þ","¨"),"¨")</f>
        <v>¨</v>
      </c>
      <c r="G1420" s="281"/>
      <c r="H1420" s="281"/>
      <c r="I1420" s="248" t="str">
        <f>IFERROR(IF(ISBLANK(
VLOOKUP($X1405&amp;"-"&amp;TEXT($A1420,"mmm-aaaa"),Informes!$A:$P,COLUMN(Informes!I$1),FALSE)), "",
VLOOKUP($X1405&amp;"-"&amp;TEXT($A1420,"mmm-aaaa"),Informes!$A:$P,COLUMN(Informes!I$1),FALSE)), "")</f>
        <v/>
      </c>
      <c r="J1420" s="248"/>
      <c r="K1420" s="248"/>
      <c r="L1420" s="173" t="str">
        <f t="shared" si="276"/>
        <v>¨</v>
      </c>
      <c r="M1420" s="248" t="str">
        <f>IFERROR(IF(OR($X1420=$L$7,$X1420=$K$5,$X1420=$O$5,$X1420=$T$5),IF(ISBLANK(
VLOOKUP($X1382&amp;"-"&amp;TEXT($A1420,"mmm-aaaa"),Informes!$A:$P,COLUMN(Informes!J$1),FALSE)), "",
VLOOKUP($X1382&amp;"-"&amp;TEXT($A1420,"mmm-aaaa"),Informes!$A:$P,COLUMN(Informes!J$1),FALSE)), ""), "")</f>
        <v/>
      </c>
      <c r="N1420" s="248"/>
      <c r="O1420" s="248"/>
      <c r="P1420" s="248"/>
      <c r="Q1420" s="248"/>
      <c r="R1420" s="284" t="str">
        <f t="shared" si="274"/>
        <v/>
      </c>
      <c r="S1420" s="284"/>
      <c r="T1420" s="284"/>
      <c r="U1420" s="284"/>
      <c r="V1420" s="285"/>
      <c r="W1420" s="4" t="str">
        <f>IFERROR(VLOOKUP($X1405&amp;"-"&amp;TEXT($A1420,"mmm-aaaa"),Informes!$A:$P,COLUMN(Informes!K$1),FALSE), "")</f>
        <v/>
      </c>
      <c r="X1420" s="34" t="str">
        <f>IFERROR(VLOOKUP($X1382&amp;"-"&amp;TEXT($A1420,"mmm-aaaa"),Informes!$A:$P,COLUMN(Informes!C$1),FALSE), "")</f>
        <v/>
      </c>
    </row>
    <row r="1421" spans="1:24" ht="16.5" customHeight="1" x14ac:dyDescent="0.2">
      <c r="A1421" s="34">
        <f t="shared" si="277"/>
        <v>45809</v>
      </c>
      <c r="B1421" s="243" t="str">
        <f t="shared" si="275"/>
        <v>Junio</v>
      </c>
      <c r="C1421" s="244"/>
      <c r="D1421" s="244"/>
      <c r="E1421" s="244"/>
      <c r="F1421" s="281" t="str">
        <f>IFERROR(IF(VLOOKUP($X1382&amp;"-"&amp;TEXT($A1421,"mmm-aaaa"),Informes!$A:$P,COLUMN(Informes!H$1),FALSE),"þ","¨"),"¨")</f>
        <v>¨</v>
      </c>
      <c r="G1421" s="281"/>
      <c r="H1421" s="281"/>
      <c r="I1421" s="248" t="str">
        <f>IFERROR(IF(ISBLANK(
VLOOKUP($X1405&amp;"-"&amp;TEXT($A1421,"mmm-aaaa"),Informes!$A:$P,COLUMN(Informes!I$1),FALSE)), "",
VLOOKUP($X1405&amp;"-"&amp;TEXT($A1421,"mmm-aaaa"),Informes!$A:$P,COLUMN(Informes!I$1),FALSE)), "")</f>
        <v/>
      </c>
      <c r="J1421" s="248"/>
      <c r="K1421" s="248"/>
      <c r="L1421" s="173" t="str">
        <f t="shared" si="276"/>
        <v>¨</v>
      </c>
      <c r="M1421" s="248" t="str">
        <f>IFERROR(IF(OR($X1421=$L$7,$X1421=$K$5,$X1421=$O$5,$X1421=$T$5),IF(ISBLANK(
VLOOKUP($X1382&amp;"-"&amp;TEXT($A1421,"mmm-aaaa"),Informes!$A:$P,COLUMN(Informes!J$1),FALSE)), "",
VLOOKUP($X1382&amp;"-"&amp;TEXT($A1421,"mmm-aaaa"),Informes!$A:$P,COLUMN(Informes!J$1),FALSE)), ""), "")</f>
        <v/>
      </c>
      <c r="N1421" s="248"/>
      <c r="O1421" s="248"/>
      <c r="P1421" s="248"/>
      <c r="Q1421" s="248"/>
      <c r="R1421" s="284" t="str">
        <f t="shared" si="274"/>
        <v/>
      </c>
      <c r="S1421" s="284"/>
      <c r="T1421" s="284"/>
      <c r="U1421" s="284"/>
      <c r="V1421" s="285"/>
      <c r="W1421" s="4" t="str">
        <f>IFERROR(VLOOKUP($X1405&amp;"-"&amp;TEXT($A1421,"mmm-aaaa"),Informes!$A:$P,COLUMN(Informes!K$1),FALSE), "")</f>
        <v/>
      </c>
      <c r="X1421" s="34" t="str">
        <f>IFERROR(VLOOKUP($X1382&amp;"-"&amp;TEXT($A1421,"mmm-aaaa"),Informes!$A:$P,COLUMN(Informes!C$1),FALSE), "")</f>
        <v/>
      </c>
    </row>
    <row r="1422" spans="1:24" ht="16.5" customHeight="1" x14ac:dyDescent="0.2">
      <c r="A1422" s="34">
        <f t="shared" si="277"/>
        <v>45839</v>
      </c>
      <c r="B1422" s="243" t="str">
        <f t="shared" si="275"/>
        <v>Julio</v>
      </c>
      <c r="C1422" s="244"/>
      <c r="D1422" s="244"/>
      <c r="E1422" s="244"/>
      <c r="F1422" s="281" t="str">
        <f>IFERROR(IF(VLOOKUP($X1382&amp;"-"&amp;TEXT($A1422,"mmm-aaaa"),Informes!$A:$P,COLUMN(Informes!H$1),FALSE),"þ","¨"),"¨")</f>
        <v>¨</v>
      </c>
      <c r="G1422" s="281"/>
      <c r="H1422" s="281"/>
      <c r="I1422" s="248" t="str">
        <f>IFERROR(IF(ISBLANK(
VLOOKUP($X1405&amp;"-"&amp;TEXT($A1422,"mmm-aaaa"),Informes!$A:$P,COLUMN(Informes!I$1),FALSE)), "",
VLOOKUP($X1405&amp;"-"&amp;TEXT($A1422,"mmm-aaaa"),Informes!$A:$P,COLUMN(Informes!I$1),FALSE)), "")</f>
        <v/>
      </c>
      <c r="J1422" s="248"/>
      <c r="K1422" s="248"/>
      <c r="L1422" s="173" t="str">
        <f t="shared" si="276"/>
        <v>¨</v>
      </c>
      <c r="M1422" s="248" t="str">
        <f>IFERROR(IF(OR($X1422=$L$7,$X1422=$K$5,$X1422=$O$5,$X1422=$T$5),IF(ISBLANK(
VLOOKUP($X1382&amp;"-"&amp;TEXT($A1422,"mmm-aaaa"),Informes!$A:$P,COLUMN(Informes!J$1),FALSE)), "",
VLOOKUP($X1382&amp;"-"&amp;TEXT($A1422,"mmm-aaaa"),Informes!$A:$P,COLUMN(Informes!J$1),FALSE)), ""), "")</f>
        <v/>
      </c>
      <c r="N1422" s="248"/>
      <c r="O1422" s="248"/>
      <c r="P1422" s="248"/>
      <c r="Q1422" s="248"/>
      <c r="R1422" s="284" t="str">
        <f t="shared" si="274"/>
        <v/>
      </c>
      <c r="S1422" s="284"/>
      <c r="T1422" s="284"/>
      <c r="U1422" s="284"/>
      <c r="V1422" s="285"/>
      <c r="W1422" s="4" t="str">
        <f>IFERROR(VLOOKUP($X1405&amp;"-"&amp;TEXT($A1422,"mmm-aaaa"),Informes!$A:$P,COLUMN(Informes!K$1),FALSE), "")</f>
        <v/>
      </c>
      <c r="X1422" s="34" t="str">
        <f>IFERROR(VLOOKUP($X1382&amp;"-"&amp;TEXT($A1422,"mmm-aaaa"),Informes!$A:$P,COLUMN(Informes!C$1),FALSE), "")</f>
        <v/>
      </c>
    </row>
    <row r="1423" spans="1:24" ht="16.5" customHeight="1" thickBot="1" x14ac:dyDescent="0.25">
      <c r="A1423" s="34">
        <f t="shared" si="277"/>
        <v>45870</v>
      </c>
      <c r="B1423" s="264" t="str">
        <f t="shared" si="275"/>
        <v>Agosto</v>
      </c>
      <c r="C1423" s="265"/>
      <c r="D1423" s="265"/>
      <c r="E1423" s="265"/>
      <c r="F1423" s="280" t="str">
        <f>IFERROR(IF(VLOOKUP($X1382&amp;"-"&amp;TEXT($A1423,"mmm-aaaa"),Informes!$A:$P,COLUMN(Informes!H$1),FALSE),"þ","¨"),"¨")</f>
        <v>¨</v>
      </c>
      <c r="G1423" s="280"/>
      <c r="H1423" s="280"/>
      <c r="I1423" s="269" t="str">
        <f>IFERROR(IF(ISBLANK(
VLOOKUP($X1405&amp;"-"&amp;TEXT($A1423,"mmm-aaaa"),Informes!$A:$P,COLUMN(Informes!I$1),FALSE)), "",
VLOOKUP($X1405&amp;"-"&amp;TEXT($A1423,"mmm-aaaa"),Informes!$A:$P,COLUMN(Informes!I$1),FALSE)), "")</f>
        <v/>
      </c>
      <c r="J1423" s="269"/>
      <c r="K1423" s="269"/>
      <c r="L1423" s="172" t="str">
        <f t="shared" si="276"/>
        <v>¨</v>
      </c>
      <c r="M1423" s="269" t="str">
        <f>IFERROR(IF(OR($X1423=$L$7,$X1423=$K$5,$X1423=$O$5,$X1423=$T$5),IF(ISBLANK(
VLOOKUP($X1382&amp;"-"&amp;TEXT($A1423,"mmm-aaaa"),Informes!$A:$P,COLUMN(Informes!J$1),FALSE)), "",
VLOOKUP($X1382&amp;"-"&amp;TEXT($A1423,"mmm-aaaa"),Informes!$A:$P,COLUMN(Informes!J$1),FALSE)), ""), "")</f>
        <v/>
      </c>
      <c r="N1423" s="269"/>
      <c r="O1423" s="269"/>
      <c r="P1423" s="269"/>
      <c r="Q1423" s="269"/>
      <c r="R1423" s="282" t="str">
        <f t="shared" si="274"/>
        <v/>
      </c>
      <c r="S1423" s="282"/>
      <c r="T1423" s="282"/>
      <c r="U1423" s="282"/>
      <c r="V1423" s="283"/>
      <c r="W1423" s="4" t="str">
        <f>IFERROR(VLOOKUP($X1405&amp;"-"&amp;TEXT($A1423,"mmm-aaaa"),Informes!$A:$P,COLUMN(Informes!K$1),FALSE), "")</f>
        <v/>
      </c>
      <c r="X1423" s="34" t="str">
        <f>IFERROR(VLOOKUP($X1382&amp;"-"&amp;TEXT($A1423,"mmm-aaaa"),Informes!$A:$P,COLUMN(Informes!C$1),FALSE), "")</f>
        <v/>
      </c>
    </row>
    <row r="1424" spans="1:24" ht="16.5" customHeight="1" thickBot="1" x14ac:dyDescent="0.3">
      <c r="D1424" s="124"/>
      <c r="E1424" s="124"/>
      <c r="F1424" s="129"/>
      <c r="G1424" s="124" t="str">
        <f>IF(SUM(F1412:F1423)=0,"",SUM(F1412:F1423))</f>
        <v/>
      </c>
      <c r="H1424" s="124"/>
      <c r="I1424" s="124"/>
      <c r="J1424" s="130"/>
      <c r="K1424" s="124"/>
      <c r="L1424" s="131" t="s">
        <v>107</v>
      </c>
      <c r="M1424" s="272" t="str">
        <f>IF(SUM(M1412:M1423)=0,"",SUM(M1412:M1423))</f>
        <v/>
      </c>
      <c r="N1424" s="273"/>
      <c r="O1424" s="273"/>
      <c r="P1424" s="273"/>
      <c r="Q1424" s="274"/>
      <c r="R1424" s="275"/>
      <c r="S1424" s="276"/>
      <c r="T1424" s="276"/>
      <c r="U1424" s="276"/>
      <c r="V1424" s="277"/>
      <c r="W1424" s="4"/>
      <c r="X1424" s="4"/>
    </row>
    <row r="1425" spans="1:24" ht="16.5" customHeight="1" x14ac:dyDescent="0.2">
      <c r="W1425" s="4"/>
      <c r="X1425" s="4"/>
    </row>
    <row r="1426" spans="1:24" ht="279.75" customHeight="1" x14ac:dyDescent="0.15">
      <c r="B1426" s="11"/>
      <c r="C1426" s="132" t="s">
        <v>136</v>
      </c>
      <c r="D1426" s="11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</row>
    <row r="1427" spans="1:24" ht="24" customHeight="1" x14ac:dyDescent="0.2">
      <c r="A1427" s="35">
        <f>A1381+1</f>
        <v>32</v>
      </c>
      <c r="B1427" s="256" t="s">
        <v>127</v>
      </c>
      <c r="C1427" s="256"/>
      <c r="D1427" s="256"/>
      <c r="E1427" s="256"/>
      <c r="F1427" s="256"/>
      <c r="G1427" s="256"/>
      <c r="H1427" s="256"/>
      <c r="I1427" s="256"/>
      <c r="J1427" s="256"/>
      <c r="K1427" s="256"/>
      <c r="L1427" s="256"/>
      <c r="M1427" s="256"/>
      <c r="N1427" s="256"/>
      <c r="O1427" s="256"/>
      <c r="P1427" s="256"/>
      <c r="Q1427" s="256"/>
      <c r="R1427" s="256"/>
      <c r="S1427" s="256"/>
      <c r="T1427" s="256"/>
      <c r="U1427" s="256"/>
      <c r="V1427" s="256"/>
      <c r="X1427" s="2"/>
    </row>
    <row r="1428" spans="1:24" ht="17.25" customHeight="1" x14ac:dyDescent="0.2">
      <c r="A1428" s="35"/>
      <c r="B1428" s="120" t="s">
        <v>128</v>
      </c>
      <c r="D1428" s="123" t="e">
        <f>IF(A1427=0,0,INDEX(TblPublicadores[Nombre completo],A1427))</f>
        <v>#REF!</v>
      </c>
      <c r="F1428" s="123"/>
      <c r="G1428" s="123"/>
      <c r="H1428" s="123"/>
      <c r="I1428" s="123"/>
      <c r="J1428" s="123"/>
      <c r="K1428" s="123"/>
      <c r="L1428" s="123"/>
      <c r="M1428" s="123"/>
      <c r="N1428" s="123"/>
      <c r="O1428" s="123"/>
      <c r="P1428" s="123"/>
      <c r="Q1428" s="123"/>
      <c r="R1428" s="123"/>
      <c r="S1428" s="123"/>
      <c r="T1428" s="123"/>
      <c r="U1428" s="123"/>
      <c r="V1428" s="123"/>
      <c r="W1428" s="15"/>
      <c r="X1428" s="154" t="e">
        <f>IF(A1427=0,0,INDEX(TblPublicadores[Nombre],A1427))</f>
        <v>#REF!</v>
      </c>
    </row>
    <row r="1429" spans="1:24" ht="17.25" customHeight="1" x14ac:dyDescent="0.2">
      <c r="B1429" s="120" t="s">
        <v>129</v>
      </c>
      <c r="D1429" s="121"/>
      <c r="E1429" s="121"/>
      <c r="F1429" s="7"/>
      <c r="G1429" s="7"/>
      <c r="H1429" s="257" t="e">
        <f>IF(A1427=0,"",INDEX(TblPublicadores[Fecha de nacimiento],A1427))</f>
        <v>#REF!</v>
      </c>
      <c r="I1429" s="257"/>
      <c r="J1429" s="257"/>
      <c r="K1429" s="257"/>
      <c r="L1429" s="257"/>
      <c r="M1429" s="257"/>
      <c r="N1429" s="257"/>
      <c r="O1429" s="257"/>
      <c r="P1429" s="128" t="e">
        <f>IF(INDEX(TblPublicadores[Sexo],A1427)=Q1429,"þ","¨")</f>
        <v>#REF!</v>
      </c>
      <c r="Q1429" s="120" t="s">
        <v>75</v>
      </c>
      <c r="S1429" s="12"/>
      <c r="T1429" s="13"/>
      <c r="U1429" s="128" t="e">
        <f>IF(INDEX(TblPublicadores[Sexo],A1427)=V1429,"þ","¨")</f>
        <v>#REF!</v>
      </c>
      <c r="V1429" s="120" t="s">
        <v>79</v>
      </c>
      <c r="W1429" s="12"/>
      <c r="X1429" s="6"/>
    </row>
    <row r="1430" spans="1:24" ht="17.25" customHeight="1" x14ac:dyDescent="0.2">
      <c r="B1430" s="120" t="s">
        <v>130</v>
      </c>
      <c r="D1430" s="122"/>
      <c r="E1430" s="122"/>
      <c r="F1430" s="7"/>
      <c r="G1430" s="258" t="e">
        <f>IF(A1427=0,"",IF(INDEX(TblPublicadores[Fecha de bautismo],A1427)="", "",INDEX(TblPublicadores[Fecha de bautismo],A1427)))</f>
        <v>#REF!</v>
      </c>
      <c r="H1430" s="258"/>
      <c r="I1430" s="258"/>
      <c r="J1430" s="258"/>
      <c r="K1430" s="258"/>
      <c r="L1430" s="258"/>
      <c r="M1430" s="258"/>
      <c r="N1430" s="258"/>
      <c r="O1430" s="258"/>
      <c r="P1430" s="128" t="s">
        <v>137</v>
      </c>
      <c r="Q1430" s="120" t="s">
        <v>131</v>
      </c>
      <c r="S1430" s="12"/>
      <c r="T1430" s="12"/>
      <c r="U1430" s="128" t="s">
        <v>138</v>
      </c>
      <c r="V1430" s="120" t="s">
        <v>61</v>
      </c>
      <c r="W1430" s="12"/>
      <c r="X1430" s="6"/>
    </row>
    <row r="1431" spans="1:24" ht="28.5" customHeight="1" x14ac:dyDescent="0.2">
      <c r="B1431" s="127" t="e">
        <f>IF(INDEX(TblPublicadores[Privilegio],A1427)=C1431,"þ","¨")</f>
        <v>#REF!</v>
      </c>
      <c r="C1431" s="125" t="s">
        <v>76</v>
      </c>
      <c r="D1431" s="127" t="e">
        <f>IF(INDEX(TblPublicadores[Privilegio],A1427)=E1431,"þ","¨")</f>
        <v>#REF!</v>
      </c>
      <c r="E1431" s="125" t="s">
        <v>81</v>
      </c>
      <c r="F1431" s="7"/>
      <c r="G1431" s="7"/>
      <c r="H1431" s="5"/>
      <c r="I1431" s="10"/>
      <c r="J1431" s="127" t="e">
        <f>IF(INDEX(TblPublicadores[Tipo Publicador],A1427)=K1431,"þ","¨")</f>
        <v>#REF!</v>
      </c>
      <c r="K1431" s="125" t="s">
        <v>77</v>
      </c>
      <c r="L1431" s="5"/>
      <c r="M1431" s="5"/>
      <c r="N1431" s="127" t="e">
        <f>IF(INDEX(TblPublicadores[Tipo Publicador],A1427)=O1431,"þ","¨")</f>
        <v>#REF!</v>
      </c>
      <c r="O1431" s="125" t="s">
        <v>132</v>
      </c>
      <c r="P1431" s="126"/>
      <c r="Q1431" s="126"/>
      <c r="R1431" s="9"/>
      <c r="S1431" s="127" t="e">
        <f>IF(INDEX(TblPublicadores[Tipo Publicador],A1427)=T1431,"þ","¨")</f>
        <v>#REF!</v>
      </c>
      <c r="T1431" s="259" t="s">
        <v>133</v>
      </c>
      <c r="U1431" s="259"/>
      <c r="V1431" s="259"/>
      <c r="W1431" s="13"/>
      <c r="X1431" s="6"/>
    </row>
    <row r="1432" spans="1:24" ht="4.5" customHeight="1" thickBot="1" x14ac:dyDescent="0.25">
      <c r="B1432" s="8"/>
      <c r="C1432" s="7"/>
      <c r="D1432" s="8"/>
      <c r="E1432" s="7"/>
      <c r="F1432" s="7"/>
      <c r="G1432" s="7"/>
      <c r="H1432" s="5"/>
      <c r="I1432" s="10"/>
      <c r="J1432" s="8"/>
      <c r="K1432" s="5"/>
      <c r="L1432" s="5"/>
      <c r="M1432" s="5"/>
      <c r="N1432" s="7"/>
      <c r="O1432" s="5"/>
      <c r="P1432" s="8"/>
      <c r="Q1432" s="8"/>
      <c r="R1432" s="9"/>
      <c r="S1432" s="9"/>
      <c r="T1432" s="7"/>
      <c r="U1432" s="8"/>
      <c r="V1432" s="9"/>
      <c r="W1432" s="9"/>
      <c r="X1432" s="6"/>
    </row>
    <row r="1433" spans="1:24" ht="26.25" customHeight="1" x14ac:dyDescent="0.25">
      <c r="B1433" s="260" t="s">
        <v>17</v>
      </c>
      <c r="C1433" s="261"/>
      <c r="D1433" s="261"/>
      <c r="E1433" s="261"/>
      <c r="F1433" s="262" t="s">
        <v>134</v>
      </c>
      <c r="G1433" s="262"/>
      <c r="H1433" s="262"/>
      <c r="I1433" s="262" t="s">
        <v>12</v>
      </c>
      <c r="J1433" s="262"/>
      <c r="K1433" s="262"/>
      <c r="L1433" s="262" t="s">
        <v>105</v>
      </c>
      <c r="M1433" s="236" t="s">
        <v>135</v>
      </c>
      <c r="N1433" s="236"/>
      <c r="O1433" s="236"/>
      <c r="P1433" s="236"/>
      <c r="Q1433" s="236"/>
      <c r="R1433" s="236" t="s">
        <v>101</v>
      </c>
      <c r="S1433" s="236"/>
      <c r="T1433" s="236"/>
      <c r="U1433" s="236"/>
      <c r="V1433" s="237"/>
      <c r="W1433" s="14"/>
      <c r="X1433" s="3"/>
    </row>
    <row r="1434" spans="1:24" ht="27.75" customHeight="1" x14ac:dyDescent="0.2">
      <c r="B1434" s="240">
        <v>45292</v>
      </c>
      <c r="C1434" s="241"/>
      <c r="D1434" s="241"/>
      <c r="E1434" s="242"/>
      <c r="F1434" s="263"/>
      <c r="G1434" s="263"/>
      <c r="H1434" s="263"/>
      <c r="I1434" s="263"/>
      <c r="J1434" s="263"/>
      <c r="K1434" s="263"/>
      <c r="L1434" s="263"/>
      <c r="M1434" s="238"/>
      <c r="N1434" s="238"/>
      <c r="O1434" s="238"/>
      <c r="P1434" s="238"/>
      <c r="Q1434" s="238"/>
      <c r="R1434" s="238"/>
      <c r="S1434" s="238"/>
      <c r="T1434" s="238"/>
      <c r="U1434" s="238"/>
      <c r="V1434" s="239"/>
      <c r="W1434" s="14"/>
      <c r="X1434" s="3"/>
    </row>
    <row r="1435" spans="1:24" ht="16.5" customHeight="1" x14ac:dyDescent="0.2">
      <c r="A1435" s="34">
        <f>EDATE(B1434,-4)</f>
        <v>45170</v>
      </c>
      <c r="B1435" s="243" t="str">
        <f>PROPER(TEXT(A1435, "mmmm"))</f>
        <v>Septiembre</v>
      </c>
      <c r="C1435" s="244"/>
      <c r="D1435" s="244" t="str">
        <f>PROPER(TEXT(C1435, "mmmm"))</f>
        <v>Enero</v>
      </c>
      <c r="E1435" s="244"/>
      <c r="F1435" s="281" t="str">
        <f>IFERROR(IF(VLOOKUP($X1428&amp;"-"&amp;TEXT($A1435,"mmm-aaaa"),Informes!$A:$P,COLUMN(Informes!H$1),FALSE),"þ","¨"),"¨")</f>
        <v>¨</v>
      </c>
      <c r="G1435" s="281"/>
      <c r="H1435" s="281"/>
      <c r="I1435" s="248" t="str">
        <f>IFERROR(IF(ISBLANK(
VLOOKUP($X1428&amp;"-"&amp;TEXT($A1435,"mmm-aaaa"),Informes!$A:$P,COLUMN(Informes!I$1),FALSE)), "",
VLOOKUP($X1428&amp;"-"&amp;TEXT($A1435,"mmm-aaaa"),Informes!$A:$P,COLUMN(Informes!I$1),FALSE)), "")</f>
        <v/>
      </c>
      <c r="J1435" s="248"/>
      <c r="K1435" s="248"/>
      <c r="L1435" s="173" t="str">
        <f>IFERROR(IF($X1435=$L$7,"þ","¨"),"¨")</f>
        <v>¨</v>
      </c>
      <c r="M1435" s="248" t="str">
        <f>IFERROR(IF(OR($X1435=$L$7,$X1435=$K$5,$X1435=$O$5,$X1435=$T$5),IF(ISBLANK(
VLOOKUP($X1428&amp;"-"&amp;TEXT($A1435,"mmm-aaaa"),Informes!$A:$P,COLUMN(Informes!J$1),FALSE)), "",
VLOOKUP($X1428&amp;"-"&amp;TEXT($A1435,"mmm-aaaa"),Informes!$A:$P,COLUMN(Informes!J$1),FALSE)), ""), "")</f>
        <v/>
      </c>
      <c r="N1435" s="248"/>
      <c r="O1435" s="248"/>
      <c r="P1435" s="248"/>
      <c r="Q1435" s="248"/>
      <c r="R1435" s="284" t="str">
        <f t="shared" ref="R1435:R1446" si="278">IF(W1435=0, "", W1435)</f>
        <v/>
      </c>
      <c r="S1435" s="284"/>
      <c r="T1435" s="284"/>
      <c r="U1435" s="284"/>
      <c r="V1435" s="285"/>
      <c r="W1435" s="4" t="str">
        <f>IFERROR(VLOOKUP($X1428&amp;"-"&amp;TEXT($A1435,"mmm-aaaa"),Informes!$A:$P,COLUMN(Informes!K$1),FALSE), "")</f>
        <v/>
      </c>
      <c r="X1435" s="34" t="str">
        <f>IFERROR(VLOOKUP($X1428&amp;"-"&amp;TEXT($A1435,"mmm-aaaa"),Informes!$A:$P,COLUMN(Informes!C$1),FALSE), "")</f>
        <v/>
      </c>
    </row>
    <row r="1436" spans="1:24" ht="16.5" customHeight="1" x14ac:dyDescent="0.2">
      <c r="A1436" s="34">
        <f>EDATE(A1435,1)</f>
        <v>45200</v>
      </c>
      <c r="B1436" s="243" t="str">
        <f t="shared" ref="B1436:B1446" si="279">PROPER(TEXT(A1436, "mmmm"))</f>
        <v>Octubre</v>
      </c>
      <c r="C1436" s="244"/>
      <c r="D1436" s="244" t="str">
        <f t="shared" ref="D1436:D1446" si="280">PROPER(TEXT(C1436, "mmmm"))</f>
        <v>Enero</v>
      </c>
      <c r="E1436" s="244"/>
      <c r="F1436" s="281" t="str">
        <f>IFERROR(IF(VLOOKUP($X1428&amp;"-"&amp;TEXT($A1436,"mmm-aaaa"),Informes!$A:$P,COLUMN(Informes!H$1),FALSE),"þ","¨"),"¨")</f>
        <v>¨</v>
      </c>
      <c r="G1436" s="281"/>
      <c r="H1436" s="281"/>
      <c r="I1436" s="248" t="str">
        <f>IFERROR(IF(ISBLANK(
VLOOKUP($X1428&amp;"-"&amp;TEXT($A1436,"mmm-aaaa"),Informes!$A:$P,COLUMN(Informes!I$1),FALSE)), "",
VLOOKUP($X1428&amp;"-"&amp;TEXT($A1436,"mmm-aaaa"),Informes!$A:$P,COLUMN(Informes!I$1),FALSE)), "")</f>
        <v/>
      </c>
      <c r="J1436" s="248"/>
      <c r="K1436" s="248"/>
      <c r="L1436" s="173" t="str">
        <f t="shared" ref="L1436:L1446" si="281">IFERROR(IF($X1436=$L$7,"þ","¨"),"¨")</f>
        <v>¨</v>
      </c>
      <c r="M1436" s="248" t="str">
        <f>IFERROR(IF(OR($X1436=$L$7,$X1436=$K$5,$X1436=$O$5,$X1436=$T$5),IF(ISBLANK(
VLOOKUP($X1428&amp;"-"&amp;TEXT($A1436,"mmm-aaaa"),Informes!$A:$P,COLUMN(Informes!J$1),FALSE)), "",
VLOOKUP($X1428&amp;"-"&amp;TEXT($A1436,"mmm-aaaa"),Informes!$A:$P,COLUMN(Informes!J$1),FALSE)), ""), "")</f>
        <v/>
      </c>
      <c r="N1436" s="248"/>
      <c r="O1436" s="248"/>
      <c r="P1436" s="248"/>
      <c r="Q1436" s="248"/>
      <c r="R1436" s="284" t="str">
        <f t="shared" si="278"/>
        <v/>
      </c>
      <c r="S1436" s="284"/>
      <c r="T1436" s="284"/>
      <c r="U1436" s="284"/>
      <c r="V1436" s="285"/>
      <c r="W1436" s="4" t="str">
        <f>IFERROR(VLOOKUP($X1428&amp;"-"&amp;TEXT($A1436,"mmm-aaaa"),Informes!$A:$P,COLUMN(Informes!K$1),FALSE), "")</f>
        <v/>
      </c>
      <c r="X1436" s="34" t="str">
        <f>IFERROR(VLOOKUP($X1428&amp;"-"&amp;TEXT($A1436,"mmm-aaaa"),Informes!$A:$P,COLUMN(Informes!C$1),FALSE), "")</f>
        <v/>
      </c>
    </row>
    <row r="1437" spans="1:24" ht="16.5" customHeight="1" x14ac:dyDescent="0.2">
      <c r="A1437" s="34">
        <f t="shared" ref="A1437:A1446" si="282">EDATE(A1436,1)</f>
        <v>45231</v>
      </c>
      <c r="B1437" s="243" t="str">
        <f t="shared" si="279"/>
        <v>Noviembre</v>
      </c>
      <c r="C1437" s="244"/>
      <c r="D1437" s="244" t="str">
        <f t="shared" si="280"/>
        <v>Enero</v>
      </c>
      <c r="E1437" s="244"/>
      <c r="F1437" s="281" t="str">
        <f>IFERROR(IF(VLOOKUP($X1428&amp;"-"&amp;TEXT($A1437,"mmm-aaaa"),Informes!$A:$P,COLUMN(Informes!H$1),FALSE),"þ","¨"),"¨")</f>
        <v>¨</v>
      </c>
      <c r="G1437" s="281"/>
      <c r="H1437" s="281"/>
      <c r="I1437" s="248" t="str">
        <f>IFERROR(IF(ISBLANK(
VLOOKUP($X1428&amp;"-"&amp;TEXT($A1437,"mmm-aaaa"),Informes!$A:$P,COLUMN(Informes!I$1),FALSE)), "",
VLOOKUP($X1428&amp;"-"&amp;TEXT($A1437,"mmm-aaaa"),Informes!$A:$P,COLUMN(Informes!I$1),FALSE)), "")</f>
        <v/>
      </c>
      <c r="J1437" s="248"/>
      <c r="K1437" s="248"/>
      <c r="L1437" s="173" t="str">
        <f t="shared" si="281"/>
        <v>¨</v>
      </c>
      <c r="M1437" s="248" t="str">
        <f>IFERROR(IF(OR($X1437=$L$7,$X1437=$K$5,$X1437=$O$5,$X1437=$T$5),IF(ISBLANK(
VLOOKUP($X1428&amp;"-"&amp;TEXT($A1437,"mmm-aaaa"),Informes!$A:$P,COLUMN(Informes!J$1),FALSE)), "",
VLOOKUP($X1428&amp;"-"&amp;TEXT($A1437,"mmm-aaaa"),Informes!$A:$P,COLUMN(Informes!J$1),FALSE)), ""), "")</f>
        <v/>
      </c>
      <c r="N1437" s="248"/>
      <c r="O1437" s="248"/>
      <c r="P1437" s="248"/>
      <c r="Q1437" s="248"/>
      <c r="R1437" s="284" t="str">
        <f t="shared" si="278"/>
        <v/>
      </c>
      <c r="S1437" s="284"/>
      <c r="T1437" s="284"/>
      <c r="U1437" s="284"/>
      <c r="V1437" s="285"/>
      <c r="W1437" s="4" t="str">
        <f>IFERROR(VLOOKUP($X1428&amp;"-"&amp;TEXT($A1437,"mmm-aaaa"),Informes!$A:$P,COLUMN(Informes!K$1),FALSE), "")</f>
        <v/>
      </c>
      <c r="X1437" s="34" t="str">
        <f>IFERROR(VLOOKUP($X1428&amp;"-"&amp;TEXT($A1437,"mmm-aaaa"),Informes!$A:$P,COLUMN(Informes!C$1),FALSE), "")</f>
        <v/>
      </c>
    </row>
    <row r="1438" spans="1:24" ht="16.5" customHeight="1" x14ac:dyDescent="0.2">
      <c r="A1438" s="34">
        <f t="shared" si="282"/>
        <v>45261</v>
      </c>
      <c r="B1438" s="243" t="str">
        <f t="shared" si="279"/>
        <v>Diciembre</v>
      </c>
      <c r="C1438" s="244"/>
      <c r="D1438" s="244" t="str">
        <f t="shared" si="280"/>
        <v>Enero</v>
      </c>
      <c r="E1438" s="244"/>
      <c r="F1438" s="281" t="str">
        <f>IFERROR(IF(VLOOKUP($X1428&amp;"-"&amp;TEXT($A1438,"mmm-aaaa"),Informes!$A:$P,COLUMN(Informes!H$1),FALSE),"þ","¨"),"¨")</f>
        <v>¨</v>
      </c>
      <c r="G1438" s="281"/>
      <c r="H1438" s="281"/>
      <c r="I1438" s="248" t="str">
        <f>IFERROR(IF(ISBLANK(
VLOOKUP($X1428&amp;"-"&amp;TEXT($A1438,"mmm-aaaa"),Informes!$A:$P,COLUMN(Informes!I$1),FALSE)), "",
VLOOKUP($X1428&amp;"-"&amp;TEXT($A1438,"mmm-aaaa"),Informes!$A:$P,COLUMN(Informes!I$1),FALSE)), "")</f>
        <v/>
      </c>
      <c r="J1438" s="248"/>
      <c r="K1438" s="248"/>
      <c r="L1438" s="173" t="str">
        <f t="shared" si="281"/>
        <v>¨</v>
      </c>
      <c r="M1438" s="248" t="str">
        <f>IFERROR(IF(OR($X1438=$L$7,$X1438=$K$5,$X1438=$O$5,$X1438=$T$5),IF(ISBLANK(
VLOOKUP($X1428&amp;"-"&amp;TEXT($A1438,"mmm-aaaa"),Informes!$A:$P,COLUMN(Informes!J$1),FALSE)), "",
VLOOKUP($X1428&amp;"-"&amp;TEXT($A1438,"mmm-aaaa"),Informes!$A:$P,COLUMN(Informes!J$1),FALSE)), ""), "")</f>
        <v/>
      </c>
      <c r="N1438" s="248"/>
      <c r="O1438" s="248"/>
      <c r="P1438" s="248"/>
      <c r="Q1438" s="248"/>
      <c r="R1438" s="284" t="str">
        <f t="shared" si="278"/>
        <v/>
      </c>
      <c r="S1438" s="284"/>
      <c r="T1438" s="284"/>
      <c r="U1438" s="284"/>
      <c r="V1438" s="285"/>
      <c r="W1438" s="4" t="str">
        <f>IFERROR(VLOOKUP($X1428&amp;"-"&amp;TEXT($A1438,"mmm-aaaa"),Informes!$A:$P,COLUMN(Informes!K$1),FALSE), "")</f>
        <v/>
      </c>
      <c r="X1438" s="34" t="str">
        <f>IFERROR(VLOOKUP($X1428&amp;"-"&amp;TEXT($A1438,"mmm-aaaa"),Informes!$A:$P,COLUMN(Informes!C$1),FALSE), "")</f>
        <v/>
      </c>
    </row>
    <row r="1439" spans="1:24" ht="16.5" customHeight="1" x14ac:dyDescent="0.2">
      <c r="A1439" s="34">
        <f t="shared" si="282"/>
        <v>45292</v>
      </c>
      <c r="B1439" s="243" t="str">
        <f t="shared" si="279"/>
        <v>Enero</v>
      </c>
      <c r="C1439" s="244"/>
      <c r="D1439" s="244" t="str">
        <f t="shared" si="280"/>
        <v>Enero</v>
      </c>
      <c r="E1439" s="244"/>
      <c r="F1439" s="281" t="str">
        <f>IFERROR(IF(VLOOKUP($X1428&amp;"-"&amp;TEXT($A1439,"mmm-aaaa"),Informes!$A:$P,COLUMN(Informes!H$1),FALSE),"þ","¨"),"¨")</f>
        <v>¨</v>
      </c>
      <c r="G1439" s="281"/>
      <c r="H1439" s="281"/>
      <c r="I1439" s="248" t="str">
        <f>IFERROR(IF(ISBLANK(
VLOOKUP($X1428&amp;"-"&amp;TEXT($A1439,"mmm-aaaa"),Informes!$A:$P,COLUMN(Informes!I$1),FALSE)), "",
VLOOKUP($X1428&amp;"-"&amp;TEXT($A1439,"mmm-aaaa"),Informes!$A:$P,COLUMN(Informes!I$1),FALSE)), "")</f>
        <v/>
      </c>
      <c r="J1439" s="248"/>
      <c r="K1439" s="248"/>
      <c r="L1439" s="173" t="str">
        <f t="shared" si="281"/>
        <v>¨</v>
      </c>
      <c r="M1439" s="248" t="str">
        <f>IFERROR(IF(OR($X1439=$L$7,$X1439=$K$5,$X1439=$O$5,$X1439=$T$5),IF(ISBLANK(
VLOOKUP($X1428&amp;"-"&amp;TEXT($A1439,"mmm-aaaa"),Informes!$A:$P,COLUMN(Informes!J$1),FALSE)), "",
VLOOKUP($X1428&amp;"-"&amp;TEXT($A1439,"mmm-aaaa"),Informes!$A:$P,COLUMN(Informes!J$1),FALSE)), ""), "")</f>
        <v/>
      </c>
      <c r="N1439" s="248"/>
      <c r="O1439" s="248"/>
      <c r="P1439" s="248"/>
      <c r="Q1439" s="248"/>
      <c r="R1439" s="284" t="str">
        <f t="shared" si="278"/>
        <v/>
      </c>
      <c r="S1439" s="284"/>
      <c r="T1439" s="284"/>
      <c r="U1439" s="284"/>
      <c r="V1439" s="285"/>
      <c r="W1439" s="4" t="str">
        <f>IFERROR(VLOOKUP($X1428&amp;"-"&amp;TEXT($A1439,"mmm-aaaa"),Informes!$A:$P,COLUMN(Informes!K$1),FALSE), "")</f>
        <v/>
      </c>
      <c r="X1439" s="34" t="str">
        <f>IFERROR(VLOOKUP($X1428&amp;"-"&amp;TEXT($A1439,"mmm-aaaa"),Informes!$A:$P,COLUMN(Informes!C$1),FALSE), "")</f>
        <v/>
      </c>
    </row>
    <row r="1440" spans="1:24" ht="16.5" customHeight="1" x14ac:dyDescent="0.2">
      <c r="A1440" s="34">
        <f t="shared" si="282"/>
        <v>45323</v>
      </c>
      <c r="B1440" s="243" t="str">
        <f t="shared" si="279"/>
        <v>Febrero</v>
      </c>
      <c r="C1440" s="244"/>
      <c r="D1440" s="244" t="str">
        <f t="shared" si="280"/>
        <v>Enero</v>
      </c>
      <c r="E1440" s="244"/>
      <c r="F1440" s="281" t="str">
        <f>IFERROR(IF(VLOOKUP($X1428&amp;"-"&amp;TEXT($A1440,"mmm-aaaa"),Informes!$A:$P,COLUMN(Informes!H$1),FALSE),"þ","¨"),"¨")</f>
        <v>¨</v>
      </c>
      <c r="G1440" s="281"/>
      <c r="H1440" s="281"/>
      <c r="I1440" s="248" t="str">
        <f>IFERROR(IF(ISBLANK(
VLOOKUP($X1428&amp;"-"&amp;TEXT($A1440,"mmm-aaaa"),Informes!$A:$P,COLUMN(Informes!I$1),FALSE)), "",
VLOOKUP($X1428&amp;"-"&amp;TEXT($A1440,"mmm-aaaa"),Informes!$A:$P,COLUMN(Informes!I$1),FALSE)), "")</f>
        <v/>
      </c>
      <c r="J1440" s="248"/>
      <c r="K1440" s="248"/>
      <c r="L1440" s="173" t="str">
        <f t="shared" si="281"/>
        <v>¨</v>
      </c>
      <c r="M1440" s="248" t="str">
        <f>IFERROR(IF(OR($X1440=$L$7,$X1440=$K$5,$X1440=$O$5,$X1440=$T$5),IF(ISBLANK(
VLOOKUP($X1428&amp;"-"&amp;TEXT($A1440,"mmm-aaaa"),Informes!$A:$P,COLUMN(Informes!J$1),FALSE)), "",
VLOOKUP($X1428&amp;"-"&amp;TEXT($A1440,"mmm-aaaa"),Informes!$A:$P,COLUMN(Informes!J$1),FALSE)), ""), "")</f>
        <v/>
      </c>
      <c r="N1440" s="248"/>
      <c r="O1440" s="248"/>
      <c r="P1440" s="248"/>
      <c r="Q1440" s="248"/>
      <c r="R1440" s="284" t="str">
        <f t="shared" si="278"/>
        <v/>
      </c>
      <c r="S1440" s="284"/>
      <c r="T1440" s="284"/>
      <c r="U1440" s="284"/>
      <c r="V1440" s="285"/>
      <c r="W1440" s="4" t="str">
        <f>IFERROR(VLOOKUP($X1428&amp;"-"&amp;TEXT($A1440,"mmm-aaaa"),Informes!$A:$P,COLUMN(Informes!K$1),FALSE), "")</f>
        <v/>
      </c>
      <c r="X1440" s="34" t="str">
        <f>IFERROR(VLOOKUP($X1428&amp;"-"&amp;TEXT($A1440,"mmm-aaaa"),Informes!$A:$P,COLUMN(Informes!C$1),FALSE), "")</f>
        <v/>
      </c>
    </row>
    <row r="1441" spans="1:24" ht="16.5" customHeight="1" x14ac:dyDescent="0.2">
      <c r="A1441" s="34">
        <f t="shared" si="282"/>
        <v>45352</v>
      </c>
      <c r="B1441" s="243" t="str">
        <f t="shared" si="279"/>
        <v>Marzo</v>
      </c>
      <c r="C1441" s="244"/>
      <c r="D1441" s="244" t="str">
        <f t="shared" si="280"/>
        <v>Enero</v>
      </c>
      <c r="E1441" s="244"/>
      <c r="F1441" s="281" t="str">
        <f>IFERROR(IF(VLOOKUP($X1428&amp;"-"&amp;TEXT($A1441,"mmm-aaaa"),Informes!$A:$P,COLUMN(Informes!H$1),FALSE),"þ","¨"),"¨")</f>
        <v>¨</v>
      </c>
      <c r="G1441" s="281"/>
      <c r="H1441" s="281"/>
      <c r="I1441" s="248" t="str">
        <f>IFERROR(IF(ISBLANK(
VLOOKUP($X1428&amp;"-"&amp;TEXT($A1441,"mmm-aaaa"),Informes!$A:$P,COLUMN(Informes!I$1),FALSE)), "",
VLOOKUP($X1428&amp;"-"&amp;TEXT($A1441,"mmm-aaaa"),Informes!$A:$P,COLUMN(Informes!I$1),FALSE)), "")</f>
        <v/>
      </c>
      <c r="J1441" s="248"/>
      <c r="K1441" s="248"/>
      <c r="L1441" s="173" t="str">
        <f t="shared" si="281"/>
        <v>¨</v>
      </c>
      <c r="M1441" s="248" t="str">
        <f>IFERROR(IF(OR($X1441=$L$7,$X1441=$K$5,$X1441=$O$5,$X1441=$T$5),IF(ISBLANK(
VLOOKUP($X1428&amp;"-"&amp;TEXT($A1441,"mmm-aaaa"),Informes!$A:$P,COLUMN(Informes!J$1),FALSE)), "",
VLOOKUP($X1428&amp;"-"&amp;TEXT($A1441,"mmm-aaaa"),Informes!$A:$P,COLUMN(Informes!J$1),FALSE)), ""), "")</f>
        <v/>
      </c>
      <c r="N1441" s="248"/>
      <c r="O1441" s="248"/>
      <c r="P1441" s="248"/>
      <c r="Q1441" s="248"/>
      <c r="R1441" s="284" t="str">
        <f t="shared" si="278"/>
        <v/>
      </c>
      <c r="S1441" s="284"/>
      <c r="T1441" s="284"/>
      <c r="U1441" s="284"/>
      <c r="V1441" s="285"/>
      <c r="W1441" s="4" t="str">
        <f>IFERROR(VLOOKUP($X1428&amp;"-"&amp;TEXT($A1441,"mmm-aaaa"),Informes!$A:$P,COLUMN(Informes!K$1),FALSE), "")</f>
        <v/>
      </c>
      <c r="X1441" s="34" t="str">
        <f>IFERROR(VLOOKUP($X1428&amp;"-"&amp;TEXT($A1441,"mmm-aaaa"),Informes!$A:$P,COLUMN(Informes!C$1),FALSE), "")</f>
        <v/>
      </c>
    </row>
    <row r="1442" spans="1:24" ht="16.5" customHeight="1" x14ac:dyDescent="0.2">
      <c r="A1442" s="34">
        <f t="shared" si="282"/>
        <v>45383</v>
      </c>
      <c r="B1442" s="243" t="str">
        <f t="shared" si="279"/>
        <v>Abril</v>
      </c>
      <c r="C1442" s="244"/>
      <c r="D1442" s="244" t="str">
        <f t="shared" si="280"/>
        <v>Enero</v>
      </c>
      <c r="E1442" s="244"/>
      <c r="F1442" s="281" t="str">
        <f>IFERROR(IF(VLOOKUP($X1428&amp;"-"&amp;TEXT($A1442,"mmm-aaaa"),Informes!$A:$P,COLUMN(Informes!H$1),FALSE),"þ","¨"),"¨")</f>
        <v>¨</v>
      </c>
      <c r="G1442" s="281"/>
      <c r="H1442" s="281"/>
      <c r="I1442" s="248" t="str">
        <f>IFERROR(IF(ISBLANK(
VLOOKUP($X1428&amp;"-"&amp;TEXT($A1442,"mmm-aaaa"),Informes!$A:$P,COLUMN(Informes!I$1),FALSE)), "",
VLOOKUP($X1428&amp;"-"&amp;TEXT($A1442,"mmm-aaaa"),Informes!$A:$P,COLUMN(Informes!I$1),FALSE)), "")</f>
        <v/>
      </c>
      <c r="J1442" s="248"/>
      <c r="K1442" s="248"/>
      <c r="L1442" s="173" t="str">
        <f t="shared" si="281"/>
        <v>¨</v>
      </c>
      <c r="M1442" s="248" t="str">
        <f>IFERROR(IF(OR($X1442=$L$7,$X1442=$K$5,$X1442=$O$5,$X1442=$T$5),IF(ISBLANK(
VLOOKUP($X1428&amp;"-"&amp;TEXT($A1442,"mmm-aaaa"),Informes!$A:$P,COLUMN(Informes!J$1),FALSE)), "",
VLOOKUP($X1428&amp;"-"&amp;TEXT($A1442,"mmm-aaaa"),Informes!$A:$P,COLUMN(Informes!J$1),FALSE)), ""), "")</f>
        <v/>
      </c>
      <c r="N1442" s="248"/>
      <c r="O1442" s="248"/>
      <c r="P1442" s="248"/>
      <c r="Q1442" s="248"/>
      <c r="R1442" s="284" t="str">
        <f t="shared" si="278"/>
        <v/>
      </c>
      <c r="S1442" s="284"/>
      <c r="T1442" s="284"/>
      <c r="U1442" s="284"/>
      <c r="V1442" s="285"/>
      <c r="W1442" s="4" t="str">
        <f>IFERROR(VLOOKUP($X1428&amp;"-"&amp;TEXT($A1442,"mmm-aaaa"),Informes!$A:$P,COLUMN(Informes!K$1),FALSE), "")</f>
        <v/>
      </c>
      <c r="X1442" s="34" t="str">
        <f>IFERROR(VLOOKUP($X1428&amp;"-"&amp;TEXT($A1442,"mmm-aaaa"),Informes!$A:$P,COLUMN(Informes!C$1),FALSE), "")</f>
        <v/>
      </c>
    </row>
    <row r="1443" spans="1:24" ht="16.5" customHeight="1" x14ac:dyDescent="0.2">
      <c r="A1443" s="34">
        <f t="shared" si="282"/>
        <v>45413</v>
      </c>
      <c r="B1443" s="243" t="str">
        <f t="shared" si="279"/>
        <v>Mayo</v>
      </c>
      <c r="C1443" s="244"/>
      <c r="D1443" s="244" t="str">
        <f t="shared" si="280"/>
        <v>Enero</v>
      </c>
      <c r="E1443" s="244"/>
      <c r="F1443" s="281" t="str">
        <f>IFERROR(IF(VLOOKUP($X1428&amp;"-"&amp;TEXT($A1443,"mmm-aaaa"),Informes!$A:$P,COLUMN(Informes!H$1),FALSE),"þ","¨"),"¨")</f>
        <v>¨</v>
      </c>
      <c r="G1443" s="281"/>
      <c r="H1443" s="281"/>
      <c r="I1443" s="248" t="str">
        <f>IFERROR(IF(ISBLANK(
VLOOKUP($X1428&amp;"-"&amp;TEXT($A1443,"mmm-aaaa"),Informes!$A:$P,COLUMN(Informes!I$1),FALSE)), "",
VLOOKUP($X1428&amp;"-"&amp;TEXT($A1443,"mmm-aaaa"),Informes!$A:$P,COLUMN(Informes!I$1),FALSE)), "")</f>
        <v/>
      </c>
      <c r="J1443" s="248"/>
      <c r="K1443" s="248"/>
      <c r="L1443" s="173" t="str">
        <f t="shared" si="281"/>
        <v>¨</v>
      </c>
      <c r="M1443" s="248" t="str">
        <f>IFERROR(IF(OR($X1443=$L$7,$X1443=$K$5,$X1443=$O$5,$X1443=$T$5),IF(ISBLANK(
VLOOKUP($X1428&amp;"-"&amp;TEXT($A1443,"mmm-aaaa"),Informes!$A:$P,COLUMN(Informes!J$1),FALSE)), "",
VLOOKUP($X1428&amp;"-"&amp;TEXT($A1443,"mmm-aaaa"),Informes!$A:$P,COLUMN(Informes!J$1),FALSE)), ""), "")</f>
        <v/>
      </c>
      <c r="N1443" s="248"/>
      <c r="O1443" s="248"/>
      <c r="P1443" s="248"/>
      <c r="Q1443" s="248"/>
      <c r="R1443" s="284" t="str">
        <f t="shared" si="278"/>
        <v/>
      </c>
      <c r="S1443" s="284"/>
      <c r="T1443" s="284"/>
      <c r="U1443" s="284"/>
      <c r="V1443" s="285"/>
      <c r="W1443" s="4" t="str">
        <f>IFERROR(VLOOKUP($X1428&amp;"-"&amp;TEXT($A1443,"mmm-aaaa"),Informes!$A:$P,COLUMN(Informes!K$1),FALSE), "")</f>
        <v/>
      </c>
      <c r="X1443" s="34" t="str">
        <f>IFERROR(VLOOKUP($X1428&amp;"-"&amp;TEXT($A1443,"mmm-aaaa"),Informes!$A:$P,COLUMN(Informes!C$1),FALSE), "")</f>
        <v/>
      </c>
    </row>
    <row r="1444" spans="1:24" ht="16.5" customHeight="1" x14ac:dyDescent="0.2">
      <c r="A1444" s="34">
        <f t="shared" si="282"/>
        <v>45444</v>
      </c>
      <c r="B1444" s="243" t="str">
        <f t="shared" si="279"/>
        <v>Junio</v>
      </c>
      <c r="C1444" s="244"/>
      <c r="D1444" s="244" t="str">
        <f t="shared" si="280"/>
        <v>Enero</v>
      </c>
      <c r="E1444" s="244"/>
      <c r="F1444" s="281" t="str">
        <f>IFERROR(IF(VLOOKUP($X1428&amp;"-"&amp;TEXT($A1444,"mmm-aaaa"),Informes!$A:$P,COLUMN(Informes!H$1),FALSE),"þ","¨"),"¨")</f>
        <v>¨</v>
      </c>
      <c r="G1444" s="281"/>
      <c r="H1444" s="281"/>
      <c r="I1444" s="248" t="str">
        <f>IFERROR(IF(ISBLANK(
VLOOKUP($X1428&amp;"-"&amp;TEXT($A1444,"mmm-aaaa"),Informes!$A:$P,COLUMN(Informes!I$1),FALSE)), "",
VLOOKUP($X1428&amp;"-"&amp;TEXT($A1444,"mmm-aaaa"),Informes!$A:$P,COLUMN(Informes!I$1),FALSE)), "")</f>
        <v/>
      </c>
      <c r="J1444" s="248"/>
      <c r="K1444" s="248"/>
      <c r="L1444" s="173" t="str">
        <f t="shared" si="281"/>
        <v>¨</v>
      </c>
      <c r="M1444" s="248" t="str">
        <f>IFERROR(IF(OR($X1444=$L$7,$X1444=$K$5,$X1444=$O$5,$X1444=$T$5),IF(ISBLANK(
VLOOKUP($X1428&amp;"-"&amp;TEXT($A1444,"mmm-aaaa"),Informes!$A:$P,COLUMN(Informes!J$1),FALSE)), "",
VLOOKUP($X1428&amp;"-"&amp;TEXT($A1444,"mmm-aaaa"),Informes!$A:$P,COLUMN(Informes!J$1),FALSE)), ""), "")</f>
        <v/>
      </c>
      <c r="N1444" s="248"/>
      <c r="O1444" s="248"/>
      <c r="P1444" s="248"/>
      <c r="Q1444" s="248"/>
      <c r="R1444" s="284" t="str">
        <f t="shared" si="278"/>
        <v/>
      </c>
      <c r="S1444" s="284"/>
      <c r="T1444" s="284"/>
      <c r="U1444" s="284"/>
      <c r="V1444" s="285"/>
      <c r="W1444" s="4" t="str">
        <f>IFERROR(VLOOKUP($X1428&amp;"-"&amp;TEXT($A1444,"mmm-aaaa"),Informes!$A:$P,COLUMN(Informes!K$1),FALSE), "")</f>
        <v/>
      </c>
      <c r="X1444" s="34" t="str">
        <f>IFERROR(VLOOKUP($X1428&amp;"-"&amp;TEXT($A1444,"mmm-aaaa"),Informes!$A:$P,COLUMN(Informes!C$1),FALSE), "")</f>
        <v/>
      </c>
    </row>
    <row r="1445" spans="1:24" ht="16.5" customHeight="1" x14ac:dyDescent="0.2">
      <c r="A1445" s="34">
        <f t="shared" si="282"/>
        <v>45474</v>
      </c>
      <c r="B1445" s="243" t="str">
        <f t="shared" si="279"/>
        <v>Julio</v>
      </c>
      <c r="C1445" s="244"/>
      <c r="D1445" s="244" t="str">
        <f t="shared" si="280"/>
        <v>Enero</v>
      </c>
      <c r="E1445" s="244"/>
      <c r="F1445" s="281" t="str">
        <f>IFERROR(IF(VLOOKUP($X1428&amp;"-"&amp;TEXT($A1445,"mmm-aaaa"),Informes!$A:$P,COLUMN(Informes!H$1),FALSE),"þ","¨"),"¨")</f>
        <v>¨</v>
      </c>
      <c r="G1445" s="281"/>
      <c r="H1445" s="281"/>
      <c r="I1445" s="248" t="str">
        <f>IFERROR(IF(ISBLANK(
VLOOKUP($X1428&amp;"-"&amp;TEXT($A1445,"mmm-aaaa"),Informes!$A:$P,COLUMN(Informes!I$1),FALSE)), "",
VLOOKUP($X1428&amp;"-"&amp;TEXT($A1445,"mmm-aaaa"),Informes!$A:$P,COLUMN(Informes!I$1),FALSE)), "")</f>
        <v/>
      </c>
      <c r="J1445" s="248"/>
      <c r="K1445" s="248"/>
      <c r="L1445" s="173" t="str">
        <f t="shared" si="281"/>
        <v>¨</v>
      </c>
      <c r="M1445" s="248" t="str">
        <f>IFERROR(IF(OR($X1445=$L$7,$X1445=$K$5,$X1445=$O$5,$X1445=$T$5),IF(ISBLANK(
VLOOKUP($X1428&amp;"-"&amp;TEXT($A1445,"mmm-aaaa"),Informes!$A:$P,COLUMN(Informes!J$1),FALSE)), "",
VLOOKUP($X1428&amp;"-"&amp;TEXT($A1445,"mmm-aaaa"),Informes!$A:$P,COLUMN(Informes!J$1),FALSE)), ""), "")</f>
        <v/>
      </c>
      <c r="N1445" s="248"/>
      <c r="O1445" s="248"/>
      <c r="P1445" s="248"/>
      <c r="Q1445" s="248"/>
      <c r="R1445" s="284" t="str">
        <f t="shared" si="278"/>
        <v/>
      </c>
      <c r="S1445" s="284"/>
      <c r="T1445" s="284"/>
      <c r="U1445" s="284"/>
      <c r="V1445" s="285"/>
      <c r="W1445" s="4" t="str">
        <f>IFERROR(VLOOKUP($X1428&amp;"-"&amp;TEXT($A1445,"mmm-aaaa"),Informes!$A:$P,COLUMN(Informes!K$1),FALSE), "")</f>
        <v/>
      </c>
      <c r="X1445" s="34" t="str">
        <f>IFERROR(VLOOKUP($X1428&amp;"-"&amp;TEXT($A1445,"mmm-aaaa"),Informes!$A:$P,COLUMN(Informes!C$1),FALSE), "")</f>
        <v/>
      </c>
    </row>
    <row r="1446" spans="1:24" ht="16.5" customHeight="1" thickBot="1" x14ac:dyDescent="0.25">
      <c r="A1446" s="34">
        <f t="shared" si="282"/>
        <v>45505</v>
      </c>
      <c r="B1446" s="264" t="str">
        <f t="shared" si="279"/>
        <v>Agosto</v>
      </c>
      <c r="C1446" s="265"/>
      <c r="D1446" s="265" t="str">
        <f t="shared" si="280"/>
        <v>Enero</v>
      </c>
      <c r="E1446" s="265"/>
      <c r="F1446" s="280" t="str">
        <f>IFERROR(IF(VLOOKUP($X1428&amp;"-"&amp;TEXT($A1446,"mmm-aaaa"),Informes!$A:$P,COLUMN(Informes!H$1),FALSE),"þ","¨"),"¨")</f>
        <v>¨</v>
      </c>
      <c r="G1446" s="280"/>
      <c r="H1446" s="280"/>
      <c r="I1446" s="269" t="str">
        <f>IFERROR(IF(ISBLANK(
VLOOKUP($X1428&amp;"-"&amp;TEXT($A1446,"mmm-aaaa"),Informes!$A:$P,COLUMN(Informes!I$1),FALSE)), "",
VLOOKUP($X1428&amp;"-"&amp;TEXT($A1446,"mmm-aaaa"),Informes!$A:$P,COLUMN(Informes!I$1),FALSE)), "")</f>
        <v/>
      </c>
      <c r="J1446" s="269"/>
      <c r="K1446" s="269"/>
      <c r="L1446" s="172" t="str">
        <f t="shared" si="281"/>
        <v>¨</v>
      </c>
      <c r="M1446" s="269" t="str">
        <f>IFERROR(IF(OR($X1446=$L$7,$X1446=$K$5,$X1446=$O$5,$X1446=$T$5),IF(ISBLANK(
VLOOKUP($X1428&amp;"-"&amp;TEXT($A1446,"mmm-aaaa"),Informes!$A:$P,COLUMN(Informes!J$1),FALSE)), "",
VLOOKUP($X1428&amp;"-"&amp;TEXT($A1446,"mmm-aaaa"),Informes!$A:$P,COLUMN(Informes!J$1),FALSE)), ""), "")</f>
        <v/>
      </c>
      <c r="N1446" s="269"/>
      <c r="O1446" s="269"/>
      <c r="P1446" s="269"/>
      <c r="Q1446" s="269"/>
      <c r="R1446" s="282" t="str">
        <f t="shared" si="278"/>
        <v/>
      </c>
      <c r="S1446" s="282"/>
      <c r="T1446" s="282"/>
      <c r="U1446" s="282"/>
      <c r="V1446" s="283"/>
      <c r="W1446" s="4" t="str">
        <f>IFERROR(VLOOKUP($X1428&amp;"-"&amp;TEXT($A1446,"mmm-aaaa"),Informes!$A:$P,COLUMN(Informes!K$1),FALSE), "")</f>
        <v/>
      </c>
      <c r="X1446" s="34" t="str">
        <f>IFERROR(VLOOKUP($X1428&amp;"-"&amp;TEXT($A1446,"mmm-aaaa"),Informes!$A:$P,COLUMN(Informes!C$1),FALSE), "")</f>
        <v/>
      </c>
    </row>
    <row r="1447" spans="1:24" ht="16.5" customHeight="1" thickBot="1" x14ac:dyDescent="0.3">
      <c r="D1447" s="124"/>
      <c r="E1447" s="124"/>
      <c r="F1447" s="129"/>
      <c r="G1447" s="124" t="str">
        <f>IF(SUM(F1435:F1446)=0,"",SUM(F1435:F1446))</f>
        <v/>
      </c>
      <c r="H1447" s="124"/>
      <c r="I1447" s="124"/>
      <c r="J1447" s="130"/>
      <c r="K1447" s="124"/>
      <c r="L1447" s="131" t="s">
        <v>107</v>
      </c>
      <c r="M1447" s="272" t="str">
        <f>IF(SUM(M1435:M1446)=0,"",SUM(M1435:M1446))</f>
        <v/>
      </c>
      <c r="N1447" s="273"/>
      <c r="O1447" s="273"/>
      <c r="P1447" s="273"/>
      <c r="Q1447" s="274"/>
      <c r="R1447" s="275"/>
      <c r="S1447" s="276"/>
      <c r="T1447" s="276"/>
      <c r="U1447" s="276"/>
      <c r="V1447" s="277"/>
      <c r="W1447" s="4"/>
      <c r="X1447" s="4"/>
    </row>
    <row r="1448" spans="1:24" ht="16.5" customHeight="1" x14ac:dyDescent="0.2">
      <c r="W1448" s="4"/>
      <c r="X1448" s="4"/>
    </row>
    <row r="1449" spans="1:24" ht="279.75" customHeight="1" x14ac:dyDescent="0.15">
      <c r="B1449" s="11"/>
      <c r="C1449" s="132" t="s">
        <v>136</v>
      </c>
      <c r="D1449" s="11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</row>
    <row r="1450" spans="1:24" ht="24" customHeight="1" x14ac:dyDescent="0.2">
      <c r="A1450" s="35"/>
      <c r="B1450" s="256" t="s">
        <v>127</v>
      </c>
      <c r="C1450" s="256"/>
      <c r="D1450" s="256"/>
      <c r="E1450" s="256"/>
      <c r="F1450" s="256"/>
      <c r="G1450" s="256"/>
      <c r="H1450" s="256"/>
      <c r="I1450" s="256"/>
      <c r="J1450" s="256"/>
      <c r="K1450" s="256"/>
      <c r="L1450" s="256"/>
      <c r="M1450" s="256"/>
      <c r="N1450" s="256"/>
      <c r="O1450" s="256"/>
      <c r="P1450" s="256"/>
      <c r="Q1450" s="256"/>
      <c r="R1450" s="256"/>
      <c r="S1450" s="256"/>
      <c r="T1450" s="256"/>
      <c r="U1450" s="256"/>
      <c r="V1450" s="256"/>
      <c r="X1450" s="2"/>
    </row>
    <row r="1451" spans="1:24" ht="15" x14ac:dyDescent="0.2">
      <c r="A1451" s="35"/>
      <c r="B1451" s="120" t="s">
        <v>128</v>
      </c>
      <c r="D1451" s="123" t="e">
        <f>D1428</f>
        <v>#REF!</v>
      </c>
      <c r="F1451" s="123"/>
      <c r="G1451" s="123"/>
      <c r="H1451" s="123"/>
      <c r="I1451" s="123"/>
      <c r="J1451" s="123"/>
      <c r="K1451" s="123"/>
      <c r="L1451" s="123"/>
      <c r="M1451" s="123"/>
      <c r="N1451" s="123"/>
      <c r="O1451" s="123"/>
      <c r="P1451" s="123"/>
      <c r="Q1451" s="123"/>
      <c r="R1451" s="123"/>
      <c r="S1451" s="123"/>
      <c r="T1451" s="123"/>
      <c r="U1451" s="123"/>
      <c r="V1451" s="123"/>
      <c r="W1451" s="15"/>
      <c r="X1451" s="154" t="e">
        <f>X1428</f>
        <v>#REF!</v>
      </c>
    </row>
    <row r="1452" spans="1:24" ht="17.25" x14ac:dyDescent="0.2">
      <c r="B1452" s="120" t="s">
        <v>129</v>
      </c>
      <c r="D1452" s="121"/>
      <c r="E1452" s="121"/>
      <c r="F1452" s="7"/>
      <c r="G1452" s="7"/>
      <c r="H1452" s="257" t="e">
        <f>H1429</f>
        <v>#REF!</v>
      </c>
      <c r="I1452" s="257"/>
      <c r="J1452" s="257"/>
      <c r="K1452" s="257"/>
      <c r="L1452" s="257"/>
      <c r="M1452" s="257"/>
      <c r="N1452" s="257"/>
      <c r="O1452" s="257"/>
      <c r="P1452" s="127" t="e">
        <f>P1429</f>
        <v>#REF!</v>
      </c>
      <c r="Q1452" s="120" t="s">
        <v>75</v>
      </c>
      <c r="S1452" s="12"/>
      <c r="T1452" s="13"/>
      <c r="U1452" s="127" t="e">
        <f>U1429</f>
        <v>#REF!</v>
      </c>
      <c r="V1452" s="120" t="s">
        <v>79</v>
      </c>
      <c r="W1452" s="12"/>
      <c r="X1452" s="6"/>
    </row>
    <row r="1453" spans="1:24" ht="17.25" x14ac:dyDescent="0.2">
      <c r="B1453" s="120" t="s">
        <v>130</v>
      </c>
      <c r="D1453" s="122"/>
      <c r="E1453" s="122"/>
      <c r="F1453" s="7"/>
      <c r="G1453" s="258" t="e">
        <f>G1430</f>
        <v>#REF!</v>
      </c>
      <c r="H1453" s="258"/>
      <c r="I1453" s="258"/>
      <c r="J1453" s="258"/>
      <c r="K1453" s="258"/>
      <c r="L1453" s="258"/>
      <c r="M1453" s="258"/>
      <c r="N1453" s="258"/>
      <c r="O1453" s="258"/>
      <c r="P1453" s="128" t="s">
        <v>137</v>
      </c>
      <c r="Q1453" s="120" t="s">
        <v>131</v>
      </c>
      <c r="S1453" s="12"/>
      <c r="T1453" s="12"/>
      <c r="U1453" s="128" t="s">
        <v>138</v>
      </c>
      <c r="V1453" s="120" t="s">
        <v>61</v>
      </c>
      <c r="W1453" s="12"/>
      <c r="X1453" s="6"/>
    </row>
    <row r="1454" spans="1:24" ht="28.5" customHeight="1" x14ac:dyDescent="0.2">
      <c r="B1454" s="127" t="e">
        <f>B1431</f>
        <v>#REF!</v>
      </c>
      <c r="C1454" s="125" t="s">
        <v>76</v>
      </c>
      <c r="D1454" s="127" t="e">
        <f>D1431</f>
        <v>#REF!</v>
      </c>
      <c r="E1454" s="125" t="s">
        <v>81</v>
      </c>
      <c r="F1454" s="7"/>
      <c r="G1454" s="7"/>
      <c r="H1454" s="5"/>
      <c r="I1454" s="10"/>
      <c r="J1454" s="127" t="e">
        <f>J1431</f>
        <v>#REF!</v>
      </c>
      <c r="K1454" s="125" t="s">
        <v>77</v>
      </c>
      <c r="L1454" s="5"/>
      <c r="M1454" s="5"/>
      <c r="N1454" s="127" t="e">
        <f>N1431</f>
        <v>#REF!</v>
      </c>
      <c r="O1454" s="125" t="s">
        <v>132</v>
      </c>
      <c r="P1454" s="126"/>
      <c r="Q1454" s="126"/>
      <c r="R1454" s="9"/>
      <c r="S1454" s="127" t="e">
        <f>S1431</f>
        <v>#REF!</v>
      </c>
      <c r="T1454" s="259" t="s">
        <v>133</v>
      </c>
      <c r="U1454" s="259"/>
      <c r="V1454" s="259"/>
      <c r="W1454" s="13"/>
      <c r="X1454" s="6"/>
    </row>
    <row r="1455" spans="1:24" ht="4.5" customHeight="1" thickBot="1" x14ac:dyDescent="0.25">
      <c r="B1455" s="8"/>
      <c r="C1455" s="7"/>
      <c r="D1455" s="8"/>
      <c r="E1455" s="7"/>
      <c r="F1455" s="7"/>
      <c r="G1455" s="7"/>
      <c r="H1455" s="5"/>
      <c r="I1455" s="10"/>
      <c r="J1455" s="8"/>
      <c r="K1455" s="5"/>
      <c r="L1455" s="5"/>
      <c r="M1455" s="5"/>
      <c r="N1455" s="7"/>
      <c r="O1455" s="5"/>
      <c r="P1455" s="8"/>
      <c r="Q1455" s="8"/>
      <c r="R1455" s="9"/>
      <c r="S1455" s="9"/>
      <c r="T1455" s="7"/>
      <c r="U1455" s="8"/>
      <c r="V1455" s="9"/>
      <c r="W1455" s="9"/>
      <c r="X1455" s="6"/>
    </row>
    <row r="1456" spans="1:24" ht="27" customHeight="1" x14ac:dyDescent="0.25">
      <c r="B1456" s="260" t="s">
        <v>17</v>
      </c>
      <c r="C1456" s="261"/>
      <c r="D1456" s="261"/>
      <c r="E1456" s="261"/>
      <c r="F1456" s="262" t="s">
        <v>134</v>
      </c>
      <c r="G1456" s="262"/>
      <c r="H1456" s="262"/>
      <c r="I1456" s="262" t="s">
        <v>12</v>
      </c>
      <c r="J1456" s="262"/>
      <c r="K1456" s="262"/>
      <c r="L1456" s="262" t="s">
        <v>105</v>
      </c>
      <c r="M1456" s="236" t="s">
        <v>135</v>
      </c>
      <c r="N1456" s="236"/>
      <c r="O1456" s="236"/>
      <c r="P1456" s="236"/>
      <c r="Q1456" s="236"/>
      <c r="R1456" s="236" t="s">
        <v>101</v>
      </c>
      <c r="S1456" s="236"/>
      <c r="T1456" s="236"/>
      <c r="U1456" s="236"/>
      <c r="V1456" s="237"/>
      <c r="W1456" s="14"/>
      <c r="X1456" s="3"/>
    </row>
    <row r="1457" spans="1:24" ht="27.75" customHeight="1" x14ac:dyDescent="0.2">
      <c r="B1457" s="240">
        <f>EDATE(B1434,12)</f>
        <v>45658</v>
      </c>
      <c r="C1457" s="241"/>
      <c r="D1457" s="241"/>
      <c r="E1457" s="242"/>
      <c r="F1457" s="263"/>
      <c r="G1457" s="263"/>
      <c r="H1457" s="263"/>
      <c r="I1457" s="263"/>
      <c r="J1457" s="263"/>
      <c r="K1457" s="263"/>
      <c r="L1457" s="263"/>
      <c r="M1457" s="238"/>
      <c r="N1457" s="238"/>
      <c r="O1457" s="238"/>
      <c r="P1457" s="238"/>
      <c r="Q1457" s="238"/>
      <c r="R1457" s="238"/>
      <c r="S1457" s="238"/>
      <c r="T1457" s="238"/>
      <c r="U1457" s="238"/>
      <c r="V1457" s="239"/>
      <c r="W1457" s="14"/>
      <c r="X1457" s="3"/>
    </row>
    <row r="1458" spans="1:24" ht="16.5" customHeight="1" x14ac:dyDescent="0.2">
      <c r="A1458" s="34">
        <f>EDATE(B1457,-4)</f>
        <v>45536</v>
      </c>
      <c r="B1458" s="243" t="str">
        <f>PROPER(TEXT(A1458, "mmmm"))</f>
        <v>Septiembre</v>
      </c>
      <c r="C1458" s="244"/>
      <c r="D1458" s="244"/>
      <c r="E1458" s="244"/>
      <c r="F1458" s="281" t="str">
        <f>IFERROR(IF(VLOOKUP($X1428&amp;"-"&amp;TEXT($A1458,"mmm-aaaa"),Informes!$A:$P,COLUMN(Informes!H$1),FALSE),"þ","¨"),"¨")</f>
        <v>¨</v>
      </c>
      <c r="G1458" s="281"/>
      <c r="H1458" s="281"/>
      <c r="I1458" s="248" t="str">
        <f>IFERROR(IF(ISBLANK(
VLOOKUP($X1451&amp;"-"&amp;TEXT($A1458,"mmm-aaaa"),Informes!$A:$P,COLUMN(Informes!I$1),FALSE)), "",
VLOOKUP($X1451&amp;"-"&amp;TEXT($A1458,"mmm-aaaa"),Informes!$A:$P,COLUMN(Informes!I$1),FALSE)), "")</f>
        <v/>
      </c>
      <c r="J1458" s="248"/>
      <c r="K1458" s="248"/>
      <c r="L1458" s="173" t="str">
        <f>IFERROR(IF($X1458=$L$7,"þ","¨"),"¨")</f>
        <v>¨</v>
      </c>
      <c r="M1458" s="248" t="str">
        <f>IFERROR(IF(OR($X1458=$L$7,$X1458=$K$5,$X1458=$O$5,$X1458=$T$5),IF(ISBLANK(
VLOOKUP($X1428&amp;"-"&amp;TEXT($A1458,"mmm-aaaa"),Informes!$A:$P,COLUMN(Informes!J$1),FALSE)), "",
VLOOKUP($X1428&amp;"-"&amp;TEXT($A1458,"mmm-aaaa"),Informes!$A:$P,COLUMN(Informes!J$1),FALSE)), ""), "")</f>
        <v/>
      </c>
      <c r="N1458" s="248"/>
      <c r="O1458" s="248"/>
      <c r="P1458" s="248"/>
      <c r="Q1458" s="248"/>
      <c r="R1458" s="284" t="str">
        <f t="shared" ref="R1458:R1469" si="283">IF(W1458=0, "", W1458)</f>
        <v/>
      </c>
      <c r="S1458" s="284"/>
      <c r="T1458" s="284"/>
      <c r="U1458" s="284"/>
      <c r="V1458" s="285"/>
      <c r="W1458" s="4" t="str">
        <f>IFERROR(VLOOKUP($X1451&amp;"-"&amp;TEXT($A1458,"mmm-aaaa"),Informes!$A:$P,COLUMN(Informes!K$1),FALSE), "")</f>
        <v/>
      </c>
      <c r="X1458" s="34" t="str">
        <f>IFERROR(VLOOKUP($X1428&amp;"-"&amp;TEXT($A1458,"mmm-aaaa"),Informes!$A:$P,COLUMN(Informes!C$1),FALSE), "")</f>
        <v/>
      </c>
    </row>
    <row r="1459" spans="1:24" ht="16.5" customHeight="1" x14ac:dyDescent="0.2">
      <c r="A1459" s="34">
        <f>EDATE(A1458,1)</f>
        <v>45566</v>
      </c>
      <c r="B1459" s="243" t="str">
        <f t="shared" ref="B1459:B1469" si="284">PROPER(TEXT(A1459, "mmmm"))</f>
        <v>Octubre</v>
      </c>
      <c r="C1459" s="244"/>
      <c r="D1459" s="244"/>
      <c r="E1459" s="244"/>
      <c r="F1459" s="281" t="str">
        <f>IFERROR(IF(VLOOKUP($X1428&amp;"-"&amp;TEXT($A1459,"mmm-aaaa"),Informes!$A:$P,COLUMN(Informes!H$1),FALSE),"þ","¨"),"¨")</f>
        <v>¨</v>
      </c>
      <c r="G1459" s="281"/>
      <c r="H1459" s="281"/>
      <c r="I1459" s="248" t="str">
        <f>IFERROR(IF(ISBLANK(
VLOOKUP($X1451&amp;"-"&amp;TEXT($A1459,"mmm-aaaa"),Informes!$A:$P,COLUMN(Informes!I$1),FALSE)), "",
VLOOKUP($X1451&amp;"-"&amp;TEXT($A1459,"mmm-aaaa"),Informes!$A:$P,COLUMN(Informes!I$1),FALSE)), "")</f>
        <v/>
      </c>
      <c r="J1459" s="248"/>
      <c r="K1459" s="248"/>
      <c r="L1459" s="173" t="str">
        <f t="shared" ref="L1459:L1469" si="285">IFERROR(IF($X1459=$L$7,"þ","¨"),"¨")</f>
        <v>¨</v>
      </c>
      <c r="M1459" s="248" t="str">
        <f>IFERROR(IF(OR($X1459=$L$7,$X1459=$K$5,$X1459=$O$5,$X1459=$T$5),IF(ISBLANK(
VLOOKUP($X1428&amp;"-"&amp;TEXT($A1459,"mmm-aaaa"),Informes!$A:$P,COLUMN(Informes!J$1),FALSE)), "",
VLOOKUP($X1428&amp;"-"&amp;TEXT($A1459,"mmm-aaaa"),Informes!$A:$P,COLUMN(Informes!J$1),FALSE)), ""), "")</f>
        <v/>
      </c>
      <c r="N1459" s="248"/>
      <c r="O1459" s="248"/>
      <c r="P1459" s="248"/>
      <c r="Q1459" s="248"/>
      <c r="R1459" s="284" t="str">
        <f t="shared" si="283"/>
        <v/>
      </c>
      <c r="S1459" s="284"/>
      <c r="T1459" s="284"/>
      <c r="U1459" s="284"/>
      <c r="V1459" s="285"/>
      <c r="W1459" s="4" t="str">
        <f>IFERROR(VLOOKUP($X1451&amp;"-"&amp;TEXT($A1459,"mmm-aaaa"),Informes!$A:$P,COLUMN(Informes!K$1),FALSE), "")</f>
        <v/>
      </c>
      <c r="X1459" s="34" t="str">
        <f>IFERROR(VLOOKUP($X1428&amp;"-"&amp;TEXT($A1459,"mmm-aaaa"),Informes!$A:$P,COLUMN(Informes!C$1),FALSE), "")</f>
        <v/>
      </c>
    </row>
    <row r="1460" spans="1:24" ht="16.5" customHeight="1" x14ac:dyDescent="0.2">
      <c r="A1460" s="34">
        <f t="shared" ref="A1460:A1469" si="286">EDATE(A1459,1)</f>
        <v>45597</v>
      </c>
      <c r="B1460" s="243" t="str">
        <f t="shared" si="284"/>
        <v>Noviembre</v>
      </c>
      <c r="C1460" s="244"/>
      <c r="D1460" s="244"/>
      <c r="E1460" s="244"/>
      <c r="F1460" s="281" t="str">
        <f>IFERROR(IF(VLOOKUP($X1428&amp;"-"&amp;TEXT($A1460,"mmm-aaaa"),Informes!$A:$P,COLUMN(Informes!H$1),FALSE),"þ","¨"),"¨")</f>
        <v>¨</v>
      </c>
      <c r="G1460" s="281"/>
      <c r="H1460" s="281"/>
      <c r="I1460" s="248" t="str">
        <f>IFERROR(IF(ISBLANK(
VLOOKUP($X1451&amp;"-"&amp;TEXT($A1460,"mmm-aaaa"),Informes!$A:$P,COLUMN(Informes!I$1),FALSE)), "",
VLOOKUP($X1451&amp;"-"&amp;TEXT($A1460,"mmm-aaaa"),Informes!$A:$P,COLUMN(Informes!I$1),FALSE)), "")</f>
        <v/>
      </c>
      <c r="J1460" s="248"/>
      <c r="K1460" s="248"/>
      <c r="L1460" s="173" t="str">
        <f t="shared" si="285"/>
        <v>¨</v>
      </c>
      <c r="M1460" s="248" t="str">
        <f>IFERROR(IF(OR($X1460=$L$7,$X1460=$K$5,$X1460=$O$5,$X1460=$T$5),IF(ISBLANK(
VLOOKUP($X1428&amp;"-"&amp;TEXT($A1460,"mmm-aaaa"),Informes!$A:$P,COLUMN(Informes!J$1),FALSE)), "",
VLOOKUP($X1428&amp;"-"&amp;TEXT($A1460,"mmm-aaaa"),Informes!$A:$P,COLUMN(Informes!J$1),FALSE)), ""), "")</f>
        <v/>
      </c>
      <c r="N1460" s="248"/>
      <c r="O1460" s="248"/>
      <c r="P1460" s="248"/>
      <c r="Q1460" s="248"/>
      <c r="R1460" s="284" t="str">
        <f t="shared" si="283"/>
        <v/>
      </c>
      <c r="S1460" s="284"/>
      <c r="T1460" s="284"/>
      <c r="U1460" s="284"/>
      <c r="V1460" s="285"/>
      <c r="W1460" s="4" t="str">
        <f>IFERROR(VLOOKUP($X1451&amp;"-"&amp;TEXT($A1460,"mmm-aaaa"),Informes!$A:$P,COLUMN(Informes!K$1),FALSE), "")</f>
        <v/>
      </c>
      <c r="X1460" s="34" t="str">
        <f>IFERROR(VLOOKUP($X1428&amp;"-"&amp;TEXT($A1460,"mmm-aaaa"),Informes!$A:$P,COLUMN(Informes!C$1),FALSE), "")</f>
        <v/>
      </c>
    </row>
    <row r="1461" spans="1:24" ht="16.5" customHeight="1" x14ac:dyDescent="0.2">
      <c r="A1461" s="34">
        <f t="shared" si="286"/>
        <v>45627</v>
      </c>
      <c r="B1461" s="243" t="str">
        <f t="shared" si="284"/>
        <v>Diciembre</v>
      </c>
      <c r="C1461" s="244"/>
      <c r="D1461" s="244"/>
      <c r="E1461" s="244"/>
      <c r="F1461" s="281" t="str">
        <f>IFERROR(IF(VLOOKUP($X1428&amp;"-"&amp;TEXT($A1461,"mmm-aaaa"),Informes!$A:$P,COLUMN(Informes!H$1),FALSE),"þ","¨"),"¨")</f>
        <v>¨</v>
      </c>
      <c r="G1461" s="281"/>
      <c r="H1461" s="281"/>
      <c r="I1461" s="248" t="str">
        <f>IFERROR(IF(ISBLANK(
VLOOKUP($X1451&amp;"-"&amp;TEXT($A1461,"mmm-aaaa"),Informes!$A:$P,COLUMN(Informes!I$1),FALSE)), "",
VLOOKUP($X1451&amp;"-"&amp;TEXT($A1461,"mmm-aaaa"),Informes!$A:$P,COLUMN(Informes!I$1),FALSE)), "")</f>
        <v/>
      </c>
      <c r="J1461" s="248"/>
      <c r="K1461" s="248"/>
      <c r="L1461" s="173" t="str">
        <f t="shared" si="285"/>
        <v>¨</v>
      </c>
      <c r="M1461" s="248" t="str">
        <f>IFERROR(IF(OR($X1461=$L$7,$X1461=$K$5,$X1461=$O$5,$X1461=$T$5),IF(ISBLANK(
VLOOKUP($X1428&amp;"-"&amp;TEXT($A1461,"mmm-aaaa"),Informes!$A:$P,COLUMN(Informes!J$1),FALSE)), "",
VLOOKUP($X1428&amp;"-"&amp;TEXT($A1461,"mmm-aaaa"),Informes!$A:$P,COLUMN(Informes!J$1),FALSE)), ""), "")</f>
        <v/>
      </c>
      <c r="N1461" s="248"/>
      <c r="O1461" s="248"/>
      <c r="P1461" s="248"/>
      <c r="Q1461" s="248"/>
      <c r="R1461" s="284" t="str">
        <f t="shared" si="283"/>
        <v/>
      </c>
      <c r="S1461" s="284"/>
      <c r="T1461" s="284"/>
      <c r="U1461" s="284"/>
      <c r="V1461" s="285"/>
      <c r="W1461" s="4" t="str">
        <f>IFERROR(VLOOKUP($X1451&amp;"-"&amp;TEXT($A1461,"mmm-aaaa"),Informes!$A:$P,COLUMN(Informes!K$1),FALSE), "")</f>
        <v/>
      </c>
      <c r="X1461" s="34" t="str">
        <f>IFERROR(VLOOKUP($X1428&amp;"-"&amp;TEXT($A1461,"mmm-aaaa"),Informes!$A:$P,COLUMN(Informes!C$1),FALSE), "")</f>
        <v/>
      </c>
    </row>
    <row r="1462" spans="1:24" ht="16.5" customHeight="1" x14ac:dyDescent="0.2">
      <c r="A1462" s="34">
        <f t="shared" si="286"/>
        <v>45658</v>
      </c>
      <c r="B1462" s="243" t="str">
        <f t="shared" si="284"/>
        <v>Enero</v>
      </c>
      <c r="C1462" s="244"/>
      <c r="D1462" s="244"/>
      <c r="E1462" s="244"/>
      <c r="F1462" s="281" t="str">
        <f>IFERROR(IF(VLOOKUP($X1428&amp;"-"&amp;TEXT($A1462,"mmm-aaaa"),Informes!$A:$P,COLUMN(Informes!H$1),FALSE),"þ","¨"),"¨")</f>
        <v>¨</v>
      </c>
      <c r="G1462" s="281"/>
      <c r="H1462" s="281"/>
      <c r="I1462" s="248" t="str">
        <f>IFERROR(IF(ISBLANK(
VLOOKUP($X1451&amp;"-"&amp;TEXT($A1462,"mmm-aaaa"),Informes!$A:$P,COLUMN(Informes!I$1),FALSE)), "",
VLOOKUP($X1451&amp;"-"&amp;TEXT($A1462,"mmm-aaaa"),Informes!$A:$P,COLUMN(Informes!I$1),FALSE)), "")</f>
        <v/>
      </c>
      <c r="J1462" s="248"/>
      <c r="K1462" s="248"/>
      <c r="L1462" s="173" t="str">
        <f t="shared" si="285"/>
        <v>¨</v>
      </c>
      <c r="M1462" s="248" t="str">
        <f>IFERROR(IF(OR($X1462=$L$7,$X1462=$K$5,$X1462=$O$5,$X1462=$T$5),IF(ISBLANK(
VLOOKUP($X1428&amp;"-"&amp;TEXT($A1462,"mmm-aaaa"),Informes!$A:$P,COLUMN(Informes!J$1),FALSE)), "",
VLOOKUP($X1428&amp;"-"&amp;TEXT($A1462,"mmm-aaaa"),Informes!$A:$P,COLUMN(Informes!J$1),FALSE)), ""), "")</f>
        <v/>
      </c>
      <c r="N1462" s="248"/>
      <c r="O1462" s="248"/>
      <c r="P1462" s="248"/>
      <c r="Q1462" s="248"/>
      <c r="R1462" s="284" t="str">
        <f t="shared" si="283"/>
        <v/>
      </c>
      <c r="S1462" s="284"/>
      <c r="T1462" s="284"/>
      <c r="U1462" s="284"/>
      <c r="V1462" s="285"/>
      <c r="W1462" s="4" t="str">
        <f>IFERROR(VLOOKUP($X1451&amp;"-"&amp;TEXT($A1462,"mmm-aaaa"),Informes!$A:$P,COLUMN(Informes!K$1),FALSE), "")</f>
        <v/>
      </c>
      <c r="X1462" s="34" t="str">
        <f>IFERROR(VLOOKUP($X1428&amp;"-"&amp;TEXT($A1462,"mmm-aaaa"),Informes!$A:$P,COLUMN(Informes!C$1),FALSE), "")</f>
        <v/>
      </c>
    </row>
    <row r="1463" spans="1:24" ht="16.5" customHeight="1" x14ac:dyDescent="0.2">
      <c r="A1463" s="34">
        <f t="shared" si="286"/>
        <v>45689</v>
      </c>
      <c r="B1463" s="243" t="str">
        <f t="shared" si="284"/>
        <v>Febrero</v>
      </c>
      <c r="C1463" s="244"/>
      <c r="D1463" s="244"/>
      <c r="E1463" s="244"/>
      <c r="F1463" s="281" t="str">
        <f>IFERROR(IF(VLOOKUP($X1428&amp;"-"&amp;TEXT($A1463,"mmm-aaaa"),Informes!$A:$P,COLUMN(Informes!H$1),FALSE),"þ","¨"),"¨")</f>
        <v>¨</v>
      </c>
      <c r="G1463" s="281"/>
      <c r="H1463" s="281"/>
      <c r="I1463" s="248" t="str">
        <f>IFERROR(IF(ISBLANK(
VLOOKUP($X1451&amp;"-"&amp;TEXT($A1463,"mmm-aaaa"),Informes!$A:$P,COLUMN(Informes!I$1),FALSE)), "",
VLOOKUP($X1451&amp;"-"&amp;TEXT($A1463,"mmm-aaaa"),Informes!$A:$P,COLUMN(Informes!I$1),FALSE)), "")</f>
        <v/>
      </c>
      <c r="J1463" s="248"/>
      <c r="K1463" s="248"/>
      <c r="L1463" s="173" t="str">
        <f t="shared" si="285"/>
        <v>¨</v>
      </c>
      <c r="M1463" s="248" t="str">
        <f>IFERROR(IF(OR($X1463=$L$7,$X1463=$K$5,$X1463=$O$5,$X1463=$T$5),IF(ISBLANK(
VLOOKUP($X1428&amp;"-"&amp;TEXT($A1463,"mmm-aaaa"),Informes!$A:$P,COLUMN(Informes!J$1),FALSE)), "",
VLOOKUP($X1428&amp;"-"&amp;TEXT($A1463,"mmm-aaaa"),Informes!$A:$P,COLUMN(Informes!J$1),FALSE)), ""), "")</f>
        <v/>
      </c>
      <c r="N1463" s="248"/>
      <c r="O1463" s="248"/>
      <c r="P1463" s="248"/>
      <c r="Q1463" s="248"/>
      <c r="R1463" s="284" t="str">
        <f t="shared" si="283"/>
        <v/>
      </c>
      <c r="S1463" s="284"/>
      <c r="T1463" s="284"/>
      <c r="U1463" s="284"/>
      <c r="V1463" s="285"/>
      <c r="W1463" s="4" t="str">
        <f>IFERROR(VLOOKUP($X1451&amp;"-"&amp;TEXT($A1463,"mmm-aaaa"),Informes!$A:$P,COLUMN(Informes!K$1),FALSE), "")</f>
        <v/>
      </c>
      <c r="X1463" s="34" t="str">
        <f>IFERROR(VLOOKUP($X1428&amp;"-"&amp;TEXT($A1463,"mmm-aaaa"),Informes!$A:$P,COLUMN(Informes!C$1),FALSE), "")</f>
        <v/>
      </c>
    </row>
    <row r="1464" spans="1:24" ht="16.5" customHeight="1" x14ac:dyDescent="0.2">
      <c r="A1464" s="34">
        <f t="shared" si="286"/>
        <v>45717</v>
      </c>
      <c r="B1464" s="243" t="str">
        <f t="shared" si="284"/>
        <v>Marzo</v>
      </c>
      <c r="C1464" s="244"/>
      <c r="D1464" s="244"/>
      <c r="E1464" s="244"/>
      <c r="F1464" s="281" t="str">
        <f>IFERROR(IF(VLOOKUP($X1428&amp;"-"&amp;TEXT($A1464,"mmm-aaaa"),Informes!$A:$P,COLUMN(Informes!H$1),FALSE),"þ","¨"),"¨")</f>
        <v>¨</v>
      </c>
      <c r="G1464" s="281"/>
      <c r="H1464" s="281"/>
      <c r="I1464" s="248" t="str">
        <f>IFERROR(IF(ISBLANK(
VLOOKUP($X1451&amp;"-"&amp;TEXT($A1464,"mmm-aaaa"),Informes!$A:$P,COLUMN(Informes!I$1),FALSE)), "",
VLOOKUP($X1451&amp;"-"&amp;TEXT($A1464,"mmm-aaaa"),Informes!$A:$P,COLUMN(Informes!I$1),FALSE)), "")</f>
        <v/>
      </c>
      <c r="J1464" s="248"/>
      <c r="K1464" s="248"/>
      <c r="L1464" s="173" t="str">
        <f t="shared" si="285"/>
        <v>¨</v>
      </c>
      <c r="M1464" s="248" t="str">
        <f>IFERROR(IF(OR($X1464=$L$7,$X1464=$K$5,$X1464=$O$5,$X1464=$T$5),IF(ISBLANK(
VLOOKUP($X1428&amp;"-"&amp;TEXT($A1464,"mmm-aaaa"),Informes!$A:$P,COLUMN(Informes!J$1),FALSE)), "",
VLOOKUP($X1428&amp;"-"&amp;TEXT($A1464,"mmm-aaaa"),Informes!$A:$P,COLUMN(Informes!J$1),FALSE)), ""), "")</f>
        <v/>
      </c>
      <c r="N1464" s="248"/>
      <c r="O1464" s="248"/>
      <c r="P1464" s="248"/>
      <c r="Q1464" s="248"/>
      <c r="R1464" s="284" t="str">
        <f t="shared" si="283"/>
        <v/>
      </c>
      <c r="S1464" s="284"/>
      <c r="T1464" s="284"/>
      <c r="U1464" s="284"/>
      <c r="V1464" s="285"/>
      <c r="W1464" s="4" t="str">
        <f>IFERROR(VLOOKUP($X1451&amp;"-"&amp;TEXT($A1464,"mmm-aaaa"),Informes!$A:$P,COLUMN(Informes!K$1),FALSE), "")</f>
        <v/>
      </c>
      <c r="X1464" s="34" t="str">
        <f>IFERROR(VLOOKUP($X1428&amp;"-"&amp;TEXT($A1464,"mmm-aaaa"),Informes!$A:$P,COLUMN(Informes!C$1),FALSE), "")</f>
        <v/>
      </c>
    </row>
    <row r="1465" spans="1:24" ht="16.5" customHeight="1" x14ac:dyDescent="0.2">
      <c r="A1465" s="34">
        <f t="shared" si="286"/>
        <v>45748</v>
      </c>
      <c r="B1465" s="243" t="str">
        <f t="shared" si="284"/>
        <v>Abril</v>
      </c>
      <c r="C1465" s="244"/>
      <c r="D1465" s="244"/>
      <c r="E1465" s="244"/>
      <c r="F1465" s="281" t="str">
        <f>IFERROR(IF(VLOOKUP($X1428&amp;"-"&amp;TEXT($A1465,"mmm-aaaa"),Informes!$A:$P,COLUMN(Informes!H$1),FALSE),"þ","¨"),"¨")</f>
        <v>¨</v>
      </c>
      <c r="G1465" s="281"/>
      <c r="H1465" s="281"/>
      <c r="I1465" s="248" t="str">
        <f>IFERROR(IF(ISBLANK(
VLOOKUP($X1451&amp;"-"&amp;TEXT($A1465,"mmm-aaaa"),Informes!$A:$P,COLUMN(Informes!I$1),FALSE)), "",
VLOOKUP($X1451&amp;"-"&amp;TEXT($A1465,"mmm-aaaa"),Informes!$A:$P,COLUMN(Informes!I$1),FALSE)), "")</f>
        <v/>
      </c>
      <c r="J1465" s="248"/>
      <c r="K1465" s="248"/>
      <c r="L1465" s="173" t="str">
        <f t="shared" si="285"/>
        <v>¨</v>
      </c>
      <c r="M1465" s="248" t="str">
        <f>IFERROR(IF(OR($X1465=$L$7,$X1465=$K$5,$X1465=$O$5,$X1465=$T$5),IF(ISBLANK(
VLOOKUP($X1428&amp;"-"&amp;TEXT($A1465,"mmm-aaaa"),Informes!$A:$P,COLUMN(Informes!J$1),FALSE)), "",
VLOOKUP($X1428&amp;"-"&amp;TEXT($A1465,"mmm-aaaa"),Informes!$A:$P,COLUMN(Informes!J$1),FALSE)), ""), "")</f>
        <v/>
      </c>
      <c r="N1465" s="248"/>
      <c r="O1465" s="248"/>
      <c r="P1465" s="248"/>
      <c r="Q1465" s="248"/>
      <c r="R1465" s="284" t="str">
        <f t="shared" si="283"/>
        <v/>
      </c>
      <c r="S1465" s="284"/>
      <c r="T1465" s="284"/>
      <c r="U1465" s="284"/>
      <c r="V1465" s="285"/>
      <c r="W1465" s="4" t="str">
        <f>IFERROR(VLOOKUP($X1451&amp;"-"&amp;TEXT($A1465,"mmm-aaaa"),Informes!$A:$P,COLUMN(Informes!K$1),FALSE), "")</f>
        <v/>
      </c>
      <c r="X1465" s="34" t="str">
        <f>IFERROR(VLOOKUP($X1428&amp;"-"&amp;TEXT($A1465,"mmm-aaaa"),Informes!$A:$P,COLUMN(Informes!C$1),FALSE), "")</f>
        <v/>
      </c>
    </row>
    <row r="1466" spans="1:24" ht="16.5" customHeight="1" x14ac:dyDescent="0.2">
      <c r="A1466" s="34">
        <f t="shared" si="286"/>
        <v>45778</v>
      </c>
      <c r="B1466" s="243" t="str">
        <f t="shared" si="284"/>
        <v>Mayo</v>
      </c>
      <c r="C1466" s="244"/>
      <c r="D1466" s="244"/>
      <c r="E1466" s="244"/>
      <c r="F1466" s="281" t="str">
        <f>IFERROR(IF(VLOOKUP($X1428&amp;"-"&amp;TEXT($A1466,"mmm-aaaa"),Informes!$A:$P,COLUMN(Informes!H$1),FALSE),"þ","¨"),"¨")</f>
        <v>¨</v>
      </c>
      <c r="G1466" s="281"/>
      <c r="H1466" s="281"/>
      <c r="I1466" s="248" t="str">
        <f>IFERROR(IF(ISBLANK(
VLOOKUP($X1451&amp;"-"&amp;TEXT($A1466,"mmm-aaaa"),Informes!$A:$P,COLUMN(Informes!I$1),FALSE)), "",
VLOOKUP($X1451&amp;"-"&amp;TEXT($A1466,"mmm-aaaa"),Informes!$A:$P,COLUMN(Informes!I$1),FALSE)), "")</f>
        <v/>
      </c>
      <c r="J1466" s="248"/>
      <c r="K1466" s="248"/>
      <c r="L1466" s="173" t="str">
        <f t="shared" si="285"/>
        <v>¨</v>
      </c>
      <c r="M1466" s="248" t="str">
        <f>IFERROR(IF(OR($X1466=$L$7,$X1466=$K$5,$X1466=$O$5,$X1466=$T$5),IF(ISBLANK(
VLOOKUP($X1428&amp;"-"&amp;TEXT($A1466,"mmm-aaaa"),Informes!$A:$P,COLUMN(Informes!J$1),FALSE)), "",
VLOOKUP($X1428&amp;"-"&amp;TEXT($A1466,"mmm-aaaa"),Informes!$A:$P,COLUMN(Informes!J$1),FALSE)), ""), "")</f>
        <v/>
      </c>
      <c r="N1466" s="248"/>
      <c r="O1466" s="248"/>
      <c r="P1466" s="248"/>
      <c r="Q1466" s="248"/>
      <c r="R1466" s="284" t="str">
        <f t="shared" si="283"/>
        <v/>
      </c>
      <c r="S1466" s="284"/>
      <c r="T1466" s="284"/>
      <c r="U1466" s="284"/>
      <c r="V1466" s="285"/>
      <c r="W1466" s="4" t="str">
        <f>IFERROR(VLOOKUP($X1451&amp;"-"&amp;TEXT($A1466,"mmm-aaaa"),Informes!$A:$P,COLUMN(Informes!K$1),FALSE), "")</f>
        <v/>
      </c>
      <c r="X1466" s="34" t="str">
        <f>IFERROR(VLOOKUP($X1428&amp;"-"&amp;TEXT($A1466,"mmm-aaaa"),Informes!$A:$P,COLUMN(Informes!C$1),FALSE), "")</f>
        <v/>
      </c>
    </row>
    <row r="1467" spans="1:24" ht="16.5" customHeight="1" x14ac:dyDescent="0.2">
      <c r="A1467" s="34">
        <f t="shared" si="286"/>
        <v>45809</v>
      </c>
      <c r="B1467" s="243" t="str">
        <f t="shared" si="284"/>
        <v>Junio</v>
      </c>
      <c r="C1467" s="244"/>
      <c r="D1467" s="244"/>
      <c r="E1467" s="244"/>
      <c r="F1467" s="281" t="str">
        <f>IFERROR(IF(VLOOKUP($X1428&amp;"-"&amp;TEXT($A1467,"mmm-aaaa"),Informes!$A:$P,COLUMN(Informes!H$1),FALSE),"þ","¨"),"¨")</f>
        <v>¨</v>
      </c>
      <c r="G1467" s="281"/>
      <c r="H1467" s="281"/>
      <c r="I1467" s="248" t="str">
        <f>IFERROR(IF(ISBLANK(
VLOOKUP($X1451&amp;"-"&amp;TEXT($A1467,"mmm-aaaa"),Informes!$A:$P,COLUMN(Informes!I$1),FALSE)), "",
VLOOKUP($X1451&amp;"-"&amp;TEXT($A1467,"mmm-aaaa"),Informes!$A:$P,COLUMN(Informes!I$1),FALSE)), "")</f>
        <v/>
      </c>
      <c r="J1467" s="248"/>
      <c r="K1467" s="248"/>
      <c r="L1467" s="173" t="str">
        <f t="shared" si="285"/>
        <v>¨</v>
      </c>
      <c r="M1467" s="248" t="str">
        <f>IFERROR(IF(OR($X1467=$L$7,$X1467=$K$5,$X1467=$O$5,$X1467=$T$5),IF(ISBLANK(
VLOOKUP($X1428&amp;"-"&amp;TEXT($A1467,"mmm-aaaa"),Informes!$A:$P,COLUMN(Informes!J$1),FALSE)), "",
VLOOKUP($X1428&amp;"-"&amp;TEXT($A1467,"mmm-aaaa"),Informes!$A:$P,COLUMN(Informes!J$1),FALSE)), ""), "")</f>
        <v/>
      </c>
      <c r="N1467" s="248"/>
      <c r="O1467" s="248"/>
      <c r="P1467" s="248"/>
      <c r="Q1467" s="248"/>
      <c r="R1467" s="284" t="str">
        <f t="shared" si="283"/>
        <v/>
      </c>
      <c r="S1467" s="284"/>
      <c r="T1467" s="284"/>
      <c r="U1467" s="284"/>
      <c r="V1467" s="285"/>
      <c r="W1467" s="4" t="str">
        <f>IFERROR(VLOOKUP($X1451&amp;"-"&amp;TEXT($A1467,"mmm-aaaa"),Informes!$A:$P,COLUMN(Informes!K$1),FALSE), "")</f>
        <v/>
      </c>
      <c r="X1467" s="34" t="str">
        <f>IFERROR(VLOOKUP($X1428&amp;"-"&amp;TEXT($A1467,"mmm-aaaa"),Informes!$A:$P,COLUMN(Informes!C$1),FALSE), "")</f>
        <v/>
      </c>
    </row>
    <row r="1468" spans="1:24" ht="16.5" customHeight="1" x14ac:dyDescent="0.2">
      <c r="A1468" s="34">
        <f t="shared" si="286"/>
        <v>45839</v>
      </c>
      <c r="B1468" s="243" t="str">
        <f t="shared" si="284"/>
        <v>Julio</v>
      </c>
      <c r="C1468" s="244"/>
      <c r="D1468" s="244"/>
      <c r="E1468" s="244"/>
      <c r="F1468" s="281" t="str">
        <f>IFERROR(IF(VLOOKUP($X1428&amp;"-"&amp;TEXT($A1468,"mmm-aaaa"),Informes!$A:$P,COLUMN(Informes!H$1),FALSE),"þ","¨"),"¨")</f>
        <v>¨</v>
      </c>
      <c r="G1468" s="281"/>
      <c r="H1468" s="281"/>
      <c r="I1468" s="248" t="str">
        <f>IFERROR(IF(ISBLANK(
VLOOKUP($X1451&amp;"-"&amp;TEXT($A1468,"mmm-aaaa"),Informes!$A:$P,COLUMN(Informes!I$1),FALSE)), "",
VLOOKUP($X1451&amp;"-"&amp;TEXT($A1468,"mmm-aaaa"),Informes!$A:$P,COLUMN(Informes!I$1),FALSE)), "")</f>
        <v/>
      </c>
      <c r="J1468" s="248"/>
      <c r="K1468" s="248"/>
      <c r="L1468" s="173" t="str">
        <f t="shared" si="285"/>
        <v>¨</v>
      </c>
      <c r="M1468" s="248" t="str">
        <f>IFERROR(IF(OR($X1468=$L$7,$X1468=$K$5,$X1468=$O$5,$X1468=$T$5),IF(ISBLANK(
VLOOKUP($X1428&amp;"-"&amp;TEXT($A1468,"mmm-aaaa"),Informes!$A:$P,COLUMN(Informes!J$1),FALSE)), "",
VLOOKUP($X1428&amp;"-"&amp;TEXT($A1468,"mmm-aaaa"),Informes!$A:$P,COLUMN(Informes!J$1),FALSE)), ""), "")</f>
        <v/>
      </c>
      <c r="N1468" s="248"/>
      <c r="O1468" s="248"/>
      <c r="P1468" s="248"/>
      <c r="Q1468" s="248"/>
      <c r="R1468" s="284" t="str">
        <f t="shared" si="283"/>
        <v/>
      </c>
      <c r="S1468" s="284"/>
      <c r="T1468" s="284"/>
      <c r="U1468" s="284"/>
      <c r="V1468" s="285"/>
      <c r="W1468" s="4" t="str">
        <f>IFERROR(VLOOKUP($X1451&amp;"-"&amp;TEXT($A1468,"mmm-aaaa"),Informes!$A:$P,COLUMN(Informes!K$1),FALSE), "")</f>
        <v/>
      </c>
      <c r="X1468" s="34" t="str">
        <f>IFERROR(VLOOKUP($X1428&amp;"-"&amp;TEXT($A1468,"mmm-aaaa"),Informes!$A:$P,COLUMN(Informes!C$1),FALSE), "")</f>
        <v/>
      </c>
    </row>
    <row r="1469" spans="1:24" ht="16.5" customHeight="1" thickBot="1" x14ac:dyDescent="0.25">
      <c r="A1469" s="34">
        <f t="shared" si="286"/>
        <v>45870</v>
      </c>
      <c r="B1469" s="264" t="str">
        <f t="shared" si="284"/>
        <v>Agosto</v>
      </c>
      <c r="C1469" s="265"/>
      <c r="D1469" s="265"/>
      <c r="E1469" s="265"/>
      <c r="F1469" s="280" t="str">
        <f>IFERROR(IF(VLOOKUP($X1428&amp;"-"&amp;TEXT($A1469,"mmm-aaaa"),Informes!$A:$P,COLUMN(Informes!H$1),FALSE),"þ","¨"),"¨")</f>
        <v>¨</v>
      </c>
      <c r="G1469" s="280"/>
      <c r="H1469" s="280"/>
      <c r="I1469" s="269" t="str">
        <f>IFERROR(IF(ISBLANK(
VLOOKUP($X1451&amp;"-"&amp;TEXT($A1469,"mmm-aaaa"),Informes!$A:$P,COLUMN(Informes!I$1),FALSE)), "",
VLOOKUP($X1451&amp;"-"&amp;TEXT($A1469,"mmm-aaaa"),Informes!$A:$P,COLUMN(Informes!I$1),FALSE)), "")</f>
        <v/>
      </c>
      <c r="J1469" s="269"/>
      <c r="K1469" s="269"/>
      <c r="L1469" s="172" t="str">
        <f t="shared" si="285"/>
        <v>¨</v>
      </c>
      <c r="M1469" s="269" t="str">
        <f>IFERROR(IF(OR($X1469=$L$7,$X1469=$K$5,$X1469=$O$5,$X1469=$T$5),IF(ISBLANK(
VLOOKUP($X1428&amp;"-"&amp;TEXT($A1469,"mmm-aaaa"),Informes!$A:$P,COLUMN(Informes!J$1),FALSE)), "",
VLOOKUP($X1428&amp;"-"&amp;TEXT($A1469,"mmm-aaaa"),Informes!$A:$P,COLUMN(Informes!J$1),FALSE)), ""), "")</f>
        <v/>
      </c>
      <c r="N1469" s="269"/>
      <c r="O1469" s="269"/>
      <c r="P1469" s="269"/>
      <c r="Q1469" s="269"/>
      <c r="R1469" s="282" t="str">
        <f t="shared" si="283"/>
        <v/>
      </c>
      <c r="S1469" s="282"/>
      <c r="T1469" s="282"/>
      <c r="U1469" s="282"/>
      <c r="V1469" s="283"/>
      <c r="W1469" s="4" t="str">
        <f>IFERROR(VLOOKUP($X1451&amp;"-"&amp;TEXT($A1469,"mmm-aaaa"),Informes!$A:$P,COLUMN(Informes!K$1),FALSE), "")</f>
        <v/>
      </c>
      <c r="X1469" s="34" t="str">
        <f>IFERROR(VLOOKUP($X1428&amp;"-"&amp;TEXT($A1469,"mmm-aaaa"),Informes!$A:$P,COLUMN(Informes!C$1),FALSE), "")</f>
        <v/>
      </c>
    </row>
    <row r="1470" spans="1:24" ht="16.5" customHeight="1" thickBot="1" x14ac:dyDescent="0.3">
      <c r="D1470" s="124"/>
      <c r="E1470" s="124"/>
      <c r="F1470" s="129"/>
      <c r="G1470" s="124" t="str">
        <f>IF(SUM(F1458:F1469)=0,"",SUM(F1458:F1469))</f>
        <v/>
      </c>
      <c r="H1470" s="124"/>
      <c r="I1470" s="124"/>
      <c r="J1470" s="130"/>
      <c r="K1470" s="124"/>
      <c r="L1470" s="131" t="s">
        <v>107</v>
      </c>
      <c r="M1470" s="272" t="str">
        <f>IF(SUM(M1458:M1469)=0,"",SUM(M1458:M1469))</f>
        <v/>
      </c>
      <c r="N1470" s="273"/>
      <c r="O1470" s="273"/>
      <c r="P1470" s="273"/>
      <c r="Q1470" s="274"/>
      <c r="R1470" s="275"/>
      <c r="S1470" s="276"/>
      <c r="T1470" s="276"/>
      <c r="U1470" s="276"/>
      <c r="V1470" s="277"/>
      <c r="W1470" s="4"/>
      <c r="X1470" s="4"/>
    </row>
    <row r="1471" spans="1:24" ht="16.5" customHeight="1" x14ac:dyDescent="0.2">
      <c r="W1471" s="4"/>
      <c r="X1471" s="4"/>
    </row>
    <row r="1472" spans="1:24" ht="279.75" customHeight="1" x14ac:dyDescent="0.15">
      <c r="B1472" s="11"/>
      <c r="C1472" s="132" t="s">
        <v>136</v>
      </c>
      <c r="D1472" s="11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</row>
    <row r="1473" spans="1:24" ht="24" customHeight="1" x14ac:dyDescent="0.2">
      <c r="A1473" s="35">
        <f>A1427+1</f>
        <v>33</v>
      </c>
      <c r="B1473" s="256" t="s">
        <v>127</v>
      </c>
      <c r="C1473" s="256"/>
      <c r="D1473" s="256"/>
      <c r="E1473" s="256"/>
      <c r="F1473" s="256"/>
      <c r="G1473" s="256"/>
      <c r="H1473" s="256"/>
      <c r="I1473" s="256"/>
      <c r="J1473" s="256"/>
      <c r="K1473" s="256"/>
      <c r="L1473" s="256"/>
      <c r="M1473" s="256"/>
      <c r="N1473" s="256"/>
      <c r="O1473" s="256"/>
      <c r="P1473" s="256"/>
      <c r="Q1473" s="256"/>
      <c r="R1473" s="256"/>
      <c r="S1473" s="256"/>
      <c r="T1473" s="256"/>
      <c r="U1473" s="256"/>
      <c r="V1473" s="256"/>
      <c r="X1473" s="2"/>
    </row>
    <row r="1474" spans="1:24" ht="17.25" customHeight="1" x14ac:dyDescent="0.2">
      <c r="A1474" s="35"/>
      <c r="B1474" s="120" t="s">
        <v>128</v>
      </c>
      <c r="D1474" s="123" t="e">
        <f>IF(A1473=0,0,INDEX(TblPublicadores[Nombre completo],A1473))</f>
        <v>#REF!</v>
      </c>
      <c r="F1474" s="123"/>
      <c r="G1474" s="123"/>
      <c r="H1474" s="123"/>
      <c r="I1474" s="123"/>
      <c r="J1474" s="123"/>
      <c r="K1474" s="123"/>
      <c r="L1474" s="123"/>
      <c r="M1474" s="123"/>
      <c r="N1474" s="123"/>
      <c r="O1474" s="123"/>
      <c r="P1474" s="123"/>
      <c r="Q1474" s="123"/>
      <c r="R1474" s="123"/>
      <c r="S1474" s="123"/>
      <c r="T1474" s="123"/>
      <c r="U1474" s="123"/>
      <c r="V1474" s="123"/>
      <c r="W1474" s="15"/>
      <c r="X1474" s="154" t="e">
        <f>IF(A1473=0,0,INDEX(TblPublicadores[Nombre],A1473))</f>
        <v>#REF!</v>
      </c>
    </row>
    <row r="1475" spans="1:24" ht="17.25" customHeight="1" x14ac:dyDescent="0.2">
      <c r="B1475" s="120" t="s">
        <v>129</v>
      </c>
      <c r="D1475" s="121"/>
      <c r="E1475" s="121"/>
      <c r="F1475" s="7"/>
      <c r="G1475" s="7"/>
      <c r="H1475" s="257" t="e">
        <f>IF(A1473=0,"",INDEX(TblPublicadores[Fecha de nacimiento],A1473))</f>
        <v>#REF!</v>
      </c>
      <c r="I1475" s="257"/>
      <c r="J1475" s="257"/>
      <c r="K1475" s="257"/>
      <c r="L1475" s="257"/>
      <c r="M1475" s="257"/>
      <c r="N1475" s="257"/>
      <c r="O1475" s="257"/>
      <c r="P1475" s="128" t="e">
        <f>IF(INDEX(TblPublicadores[Sexo],A1473)=Q1475,"þ","¨")</f>
        <v>#REF!</v>
      </c>
      <c r="Q1475" s="120" t="s">
        <v>75</v>
      </c>
      <c r="S1475" s="12"/>
      <c r="T1475" s="13"/>
      <c r="U1475" s="128" t="e">
        <f>IF(INDEX(TblPublicadores[Sexo],A1473)=V1475,"þ","¨")</f>
        <v>#REF!</v>
      </c>
      <c r="V1475" s="120" t="s">
        <v>79</v>
      </c>
      <c r="W1475" s="12"/>
      <c r="X1475" s="6"/>
    </row>
    <row r="1476" spans="1:24" ht="17.25" customHeight="1" x14ac:dyDescent="0.2">
      <c r="B1476" s="120" t="s">
        <v>130</v>
      </c>
      <c r="D1476" s="122"/>
      <c r="E1476" s="122"/>
      <c r="F1476" s="7"/>
      <c r="G1476" s="258" t="e">
        <f>IF(A1473=0,"",IF(INDEX(TblPublicadores[Fecha de bautismo],A1473)="", "",INDEX(TblPublicadores[Fecha de bautismo],A1473)))</f>
        <v>#REF!</v>
      </c>
      <c r="H1476" s="258"/>
      <c r="I1476" s="258"/>
      <c r="J1476" s="258"/>
      <c r="K1476" s="258"/>
      <c r="L1476" s="258"/>
      <c r="M1476" s="258"/>
      <c r="N1476" s="258"/>
      <c r="O1476" s="258"/>
      <c r="P1476" s="128" t="s">
        <v>137</v>
      </c>
      <c r="Q1476" s="120" t="s">
        <v>131</v>
      </c>
      <c r="S1476" s="12"/>
      <c r="T1476" s="12"/>
      <c r="U1476" s="128" t="s">
        <v>138</v>
      </c>
      <c r="V1476" s="120" t="s">
        <v>61</v>
      </c>
      <c r="W1476" s="12"/>
      <c r="X1476" s="6"/>
    </row>
    <row r="1477" spans="1:24" ht="28.5" customHeight="1" x14ac:dyDescent="0.2">
      <c r="B1477" s="127" t="e">
        <f>IF(INDEX(TblPublicadores[Privilegio],A1473)=C1477,"þ","¨")</f>
        <v>#REF!</v>
      </c>
      <c r="C1477" s="125" t="s">
        <v>76</v>
      </c>
      <c r="D1477" s="127" t="e">
        <f>IF(INDEX(TblPublicadores[Privilegio],A1473)=E1477,"þ","¨")</f>
        <v>#REF!</v>
      </c>
      <c r="E1477" s="125" t="s">
        <v>81</v>
      </c>
      <c r="F1477" s="7"/>
      <c r="G1477" s="7"/>
      <c r="H1477" s="5"/>
      <c r="I1477" s="10"/>
      <c r="J1477" s="127" t="e">
        <f>IF(INDEX(TblPublicadores[Tipo Publicador],A1473)=K1477,"þ","¨")</f>
        <v>#REF!</v>
      </c>
      <c r="K1477" s="125" t="s">
        <v>77</v>
      </c>
      <c r="L1477" s="5"/>
      <c r="M1477" s="5"/>
      <c r="N1477" s="127" t="e">
        <f>IF(INDEX(TblPublicadores[Tipo Publicador],A1473)=O1477,"þ","¨")</f>
        <v>#REF!</v>
      </c>
      <c r="O1477" s="125" t="s">
        <v>132</v>
      </c>
      <c r="P1477" s="126"/>
      <c r="Q1477" s="126"/>
      <c r="R1477" s="9"/>
      <c r="S1477" s="127" t="e">
        <f>IF(INDEX(TblPublicadores[Tipo Publicador],A1473)=T1477,"þ","¨")</f>
        <v>#REF!</v>
      </c>
      <c r="T1477" s="259" t="s">
        <v>133</v>
      </c>
      <c r="U1477" s="259"/>
      <c r="V1477" s="259"/>
      <c r="W1477" s="13"/>
      <c r="X1477" s="6"/>
    </row>
    <row r="1478" spans="1:24" ht="4.5" customHeight="1" thickBot="1" x14ac:dyDescent="0.25">
      <c r="B1478" s="8"/>
      <c r="C1478" s="7"/>
      <c r="D1478" s="8"/>
      <c r="E1478" s="7"/>
      <c r="F1478" s="7"/>
      <c r="G1478" s="7"/>
      <c r="H1478" s="5"/>
      <c r="I1478" s="10"/>
      <c r="J1478" s="8"/>
      <c r="K1478" s="5"/>
      <c r="L1478" s="5"/>
      <c r="M1478" s="5"/>
      <c r="N1478" s="7"/>
      <c r="O1478" s="5"/>
      <c r="P1478" s="8"/>
      <c r="Q1478" s="8"/>
      <c r="R1478" s="9"/>
      <c r="S1478" s="9"/>
      <c r="T1478" s="7"/>
      <c r="U1478" s="8"/>
      <c r="V1478" s="9"/>
      <c r="W1478" s="9"/>
      <c r="X1478" s="6"/>
    </row>
    <row r="1479" spans="1:24" ht="26.25" customHeight="1" x14ac:dyDescent="0.25">
      <c r="B1479" s="260" t="s">
        <v>17</v>
      </c>
      <c r="C1479" s="261"/>
      <c r="D1479" s="261"/>
      <c r="E1479" s="261"/>
      <c r="F1479" s="262" t="s">
        <v>134</v>
      </c>
      <c r="G1479" s="262"/>
      <c r="H1479" s="262"/>
      <c r="I1479" s="262" t="s">
        <v>12</v>
      </c>
      <c r="J1479" s="262"/>
      <c r="K1479" s="262"/>
      <c r="L1479" s="262" t="s">
        <v>105</v>
      </c>
      <c r="M1479" s="236" t="s">
        <v>135</v>
      </c>
      <c r="N1479" s="236"/>
      <c r="O1479" s="236"/>
      <c r="P1479" s="236"/>
      <c r="Q1479" s="236"/>
      <c r="R1479" s="236" t="s">
        <v>101</v>
      </c>
      <c r="S1479" s="236"/>
      <c r="T1479" s="236"/>
      <c r="U1479" s="236"/>
      <c r="V1479" s="237"/>
      <c r="W1479" s="14"/>
      <c r="X1479" s="3"/>
    </row>
    <row r="1480" spans="1:24" ht="27.75" customHeight="1" x14ac:dyDescent="0.2">
      <c r="B1480" s="240">
        <v>45292</v>
      </c>
      <c r="C1480" s="241"/>
      <c r="D1480" s="241"/>
      <c r="E1480" s="242"/>
      <c r="F1480" s="263"/>
      <c r="G1480" s="263"/>
      <c r="H1480" s="263"/>
      <c r="I1480" s="263"/>
      <c r="J1480" s="263"/>
      <c r="K1480" s="263"/>
      <c r="L1480" s="263"/>
      <c r="M1480" s="238"/>
      <c r="N1480" s="238"/>
      <c r="O1480" s="238"/>
      <c r="P1480" s="238"/>
      <c r="Q1480" s="238"/>
      <c r="R1480" s="238"/>
      <c r="S1480" s="238"/>
      <c r="T1480" s="238"/>
      <c r="U1480" s="238"/>
      <c r="V1480" s="239"/>
      <c r="W1480" s="14"/>
      <c r="X1480" s="3"/>
    </row>
    <row r="1481" spans="1:24" ht="16.5" customHeight="1" x14ac:dyDescent="0.2">
      <c r="A1481" s="34">
        <f>EDATE(B1480,-4)</f>
        <v>45170</v>
      </c>
      <c r="B1481" s="243" t="str">
        <f>PROPER(TEXT(A1481, "mmmm"))</f>
        <v>Septiembre</v>
      </c>
      <c r="C1481" s="244"/>
      <c r="D1481" s="244" t="str">
        <f>PROPER(TEXT(C1481, "mmmm"))</f>
        <v>Enero</v>
      </c>
      <c r="E1481" s="244"/>
      <c r="F1481" s="281" t="str">
        <f>IFERROR(IF(VLOOKUP($X1474&amp;"-"&amp;TEXT($A1481,"mmm-aaaa"),Informes!$A:$P,COLUMN(Informes!H$1),FALSE),"þ","¨"),"¨")</f>
        <v>¨</v>
      </c>
      <c r="G1481" s="281"/>
      <c r="H1481" s="281"/>
      <c r="I1481" s="248" t="str">
        <f>IFERROR(IF(ISBLANK(
VLOOKUP($X1474&amp;"-"&amp;TEXT($A1481,"mmm-aaaa"),Informes!$A:$P,COLUMN(Informes!I$1),FALSE)), "",
VLOOKUP($X1474&amp;"-"&amp;TEXT($A1481,"mmm-aaaa"),Informes!$A:$P,COLUMN(Informes!I$1),FALSE)), "")</f>
        <v/>
      </c>
      <c r="J1481" s="248"/>
      <c r="K1481" s="248"/>
      <c r="L1481" s="173" t="str">
        <f>IFERROR(IF($X1481=$L$7,"þ","¨"),"¨")</f>
        <v>¨</v>
      </c>
      <c r="M1481" s="248" t="str">
        <f>IFERROR(IF(OR($X1481=$L$7,$X1481=$K$5,$X1481=$O$5,$X1481=$T$5),IF(ISBLANK(
VLOOKUP($X1474&amp;"-"&amp;TEXT($A1481,"mmm-aaaa"),Informes!$A:$P,COLUMN(Informes!J$1),FALSE)), "",
VLOOKUP($X1474&amp;"-"&amp;TEXT($A1481,"mmm-aaaa"),Informes!$A:$P,COLUMN(Informes!J$1),FALSE)), ""), "")</f>
        <v/>
      </c>
      <c r="N1481" s="248"/>
      <c r="O1481" s="248"/>
      <c r="P1481" s="248"/>
      <c r="Q1481" s="248"/>
      <c r="R1481" s="284" t="str">
        <f t="shared" ref="R1481:R1492" si="287">IF(W1481=0, "", W1481)</f>
        <v/>
      </c>
      <c r="S1481" s="284"/>
      <c r="T1481" s="284"/>
      <c r="U1481" s="284"/>
      <c r="V1481" s="285"/>
      <c r="W1481" s="4" t="str">
        <f>IFERROR(VLOOKUP($X1474&amp;"-"&amp;TEXT($A1481,"mmm-aaaa"),Informes!$A:$P,COLUMN(Informes!K$1),FALSE), "")</f>
        <v/>
      </c>
      <c r="X1481" s="34" t="str">
        <f>IFERROR(VLOOKUP($X1474&amp;"-"&amp;TEXT($A1481,"mmm-aaaa"),Informes!$A:$P,COLUMN(Informes!C$1),FALSE), "")</f>
        <v/>
      </c>
    </row>
    <row r="1482" spans="1:24" ht="16.5" customHeight="1" x14ac:dyDescent="0.2">
      <c r="A1482" s="34">
        <f>EDATE(A1481,1)</f>
        <v>45200</v>
      </c>
      <c r="B1482" s="243" t="str">
        <f t="shared" ref="B1482:B1492" si="288">PROPER(TEXT(A1482, "mmmm"))</f>
        <v>Octubre</v>
      </c>
      <c r="C1482" s="244"/>
      <c r="D1482" s="244" t="str">
        <f t="shared" ref="D1482:D1492" si="289">PROPER(TEXT(C1482, "mmmm"))</f>
        <v>Enero</v>
      </c>
      <c r="E1482" s="244"/>
      <c r="F1482" s="281" t="str">
        <f>IFERROR(IF(VLOOKUP($X1474&amp;"-"&amp;TEXT($A1482,"mmm-aaaa"),Informes!$A:$P,COLUMN(Informes!H$1),FALSE),"þ","¨"),"¨")</f>
        <v>¨</v>
      </c>
      <c r="G1482" s="281"/>
      <c r="H1482" s="281"/>
      <c r="I1482" s="248" t="str">
        <f>IFERROR(IF(ISBLANK(
VLOOKUP($X1474&amp;"-"&amp;TEXT($A1482,"mmm-aaaa"),Informes!$A:$P,COLUMN(Informes!I$1),FALSE)), "",
VLOOKUP($X1474&amp;"-"&amp;TEXT($A1482,"mmm-aaaa"),Informes!$A:$P,COLUMN(Informes!I$1),FALSE)), "")</f>
        <v/>
      </c>
      <c r="J1482" s="248"/>
      <c r="K1482" s="248"/>
      <c r="L1482" s="173" t="str">
        <f t="shared" ref="L1482:L1492" si="290">IFERROR(IF($X1482=$L$7,"þ","¨"),"¨")</f>
        <v>¨</v>
      </c>
      <c r="M1482" s="248" t="str">
        <f>IFERROR(IF(OR($X1482=$L$7,$X1482=$K$5,$X1482=$O$5,$X1482=$T$5),IF(ISBLANK(
VLOOKUP($X1474&amp;"-"&amp;TEXT($A1482,"mmm-aaaa"),Informes!$A:$P,COLUMN(Informes!J$1),FALSE)), "",
VLOOKUP($X1474&amp;"-"&amp;TEXT($A1482,"mmm-aaaa"),Informes!$A:$P,COLUMN(Informes!J$1),FALSE)), ""), "")</f>
        <v/>
      </c>
      <c r="N1482" s="248"/>
      <c r="O1482" s="248"/>
      <c r="P1482" s="248"/>
      <c r="Q1482" s="248"/>
      <c r="R1482" s="284" t="str">
        <f t="shared" si="287"/>
        <v/>
      </c>
      <c r="S1482" s="284"/>
      <c r="T1482" s="284"/>
      <c r="U1482" s="284"/>
      <c r="V1482" s="285"/>
      <c r="W1482" s="4" t="str">
        <f>IFERROR(VLOOKUP($X1474&amp;"-"&amp;TEXT($A1482,"mmm-aaaa"),Informes!$A:$P,COLUMN(Informes!K$1),FALSE), "")</f>
        <v/>
      </c>
      <c r="X1482" s="34" t="str">
        <f>IFERROR(VLOOKUP($X1474&amp;"-"&amp;TEXT($A1482,"mmm-aaaa"),Informes!$A:$P,COLUMN(Informes!C$1),FALSE), "")</f>
        <v/>
      </c>
    </row>
    <row r="1483" spans="1:24" ht="16.5" customHeight="1" x14ac:dyDescent="0.2">
      <c r="A1483" s="34">
        <f t="shared" ref="A1483:A1492" si="291">EDATE(A1482,1)</f>
        <v>45231</v>
      </c>
      <c r="B1483" s="243" t="str">
        <f t="shared" si="288"/>
        <v>Noviembre</v>
      </c>
      <c r="C1483" s="244"/>
      <c r="D1483" s="244" t="str">
        <f t="shared" si="289"/>
        <v>Enero</v>
      </c>
      <c r="E1483" s="244"/>
      <c r="F1483" s="281" t="str">
        <f>IFERROR(IF(VLOOKUP($X1474&amp;"-"&amp;TEXT($A1483,"mmm-aaaa"),Informes!$A:$P,COLUMN(Informes!H$1),FALSE),"þ","¨"),"¨")</f>
        <v>¨</v>
      </c>
      <c r="G1483" s="281"/>
      <c r="H1483" s="281"/>
      <c r="I1483" s="248" t="str">
        <f>IFERROR(IF(ISBLANK(
VLOOKUP($X1474&amp;"-"&amp;TEXT($A1483,"mmm-aaaa"),Informes!$A:$P,COLUMN(Informes!I$1),FALSE)), "",
VLOOKUP($X1474&amp;"-"&amp;TEXT($A1483,"mmm-aaaa"),Informes!$A:$P,COLUMN(Informes!I$1),FALSE)), "")</f>
        <v/>
      </c>
      <c r="J1483" s="248"/>
      <c r="K1483" s="248"/>
      <c r="L1483" s="173" t="str">
        <f t="shared" si="290"/>
        <v>¨</v>
      </c>
      <c r="M1483" s="248" t="str">
        <f>IFERROR(IF(OR($X1483=$L$7,$X1483=$K$5,$X1483=$O$5,$X1483=$T$5),IF(ISBLANK(
VLOOKUP($X1474&amp;"-"&amp;TEXT($A1483,"mmm-aaaa"),Informes!$A:$P,COLUMN(Informes!J$1),FALSE)), "",
VLOOKUP($X1474&amp;"-"&amp;TEXT($A1483,"mmm-aaaa"),Informes!$A:$P,COLUMN(Informes!J$1),FALSE)), ""), "")</f>
        <v/>
      </c>
      <c r="N1483" s="248"/>
      <c r="O1483" s="248"/>
      <c r="P1483" s="248"/>
      <c r="Q1483" s="248"/>
      <c r="R1483" s="284" t="str">
        <f t="shared" si="287"/>
        <v/>
      </c>
      <c r="S1483" s="284"/>
      <c r="T1483" s="284"/>
      <c r="U1483" s="284"/>
      <c r="V1483" s="285"/>
      <c r="W1483" s="4" t="str">
        <f>IFERROR(VLOOKUP($X1474&amp;"-"&amp;TEXT($A1483,"mmm-aaaa"),Informes!$A:$P,COLUMN(Informes!K$1),FALSE), "")</f>
        <v/>
      </c>
      <c r="X1483" s="34" t="str">
        <f>IFERROR(VLOOKUP($X1474&amp;"-"&amp;TEXT($A1483,"mmm-aaaa"),Informes!$A:$P,COLUMN(Informes!C$1),FALSE), "")</f>
        <v/>
      </c>
    </row>
    <row r="1484" spans="1:24" ht="16.5" customHeight="1" x14ac:dyDescent="0.2">
      <c r="A1484" s="34">
        <f t="shared" si="291"/>
        <v>45261</v>
      </c>
      <c r="B1484" s="243" t="str">
        <f t="shared" si="288"/>
        <v>Diciembre</v>
      </c>
      <c r="C1484" s="244"/>
      <c r="D1484" s="244" t="str">
        <f t="shared" si="289"/>
        <v>Enero</v>
      </c>
      <c r="E1484" s="244"/>
      <c r="F1484" s="281" t="str">
        <f>IFERROR(IF(VLOOKUP($X1474&amp;"-"&amp;TEXT($A1484,"mmm-aaaa"),Informes!$A:$P,COLUMN(Informes!H$1),FALSE),"þ","¨"),"¨")</f>
        <v>¨</v>
      </c>
      <c r="G1484" s="281"/>
      <c r="H1484" s="281"/>
      <c r="I1484" s="248" t="str">
        <f>IFERROR(IF(ISBLANK(
VLOOKUP($X1474&amp;"-"&amp;TEXT($A1484,"mmm-aaaa"),Informes!$A:$P,COLUMN(Informes!I$1),FALSE)), "",
VLOOKUP($X1474&amp;"-"&amp;TEXT($A1484,"mmm-aaaa"),Informes!$A:$P,COLUMN(Informes!I$1),FALSE)), "")</f>
        <v/>
      </c>
      <c r="J1484" s="248"/>
      <c r="K1484" s="248"/>
      <c r="L1484" s="173" t="str">
        <f t="shared" si="290"/>
        <v>¨</v>
      </c>
      <c r="M1484" s="248" t="str">
        <f>IFERROR(IF(OR($X1484=$L$7,$X1484=$K$5,$X1484=$O$5,$X1484=$T$5),IF(ISBLANK(
VLOOKUP($X1474&amp;"-"&amp;TEXT($A1484,"mmm-aaaa"),Informes!$A:$P,COLUMN(Informes!J$1),FALSE)), "",
VLOOKUP($X1474&amp;"-"&amp;TEXT($A1484,"mmm-aaaa"),Informes!$A:$P,COLUMN(Informes!J$1),FALSE)), ""), "")</f>
        <v/>
      </c>
      <c r="N1484" s="248"/>
      <c r="O1484" s="248"/>
      <c r="P1484" s="248"/>
      <c r="Q1484" s="248"/>
      <c r="R1484" s="284" t="str">
        <f t="shared" si="287"/>
        <v/>
      </c>
      <c r="S1484" s="284"/>
      <c r="T1484" s="284"/>
      <c r="U1484" s="284"/>
      <c r="V1484" s="285"/>
      <c r="W1484" s="4" t="str">
        <f>IFERROR(VLOOKUP($X1474&amp;"-"&amp;TEXT($A1484,"mmm-aaaa"),Informes!$A:$P,COLUMN(Informes!K$1),FALSE), "")</f>
        <v/>
      </c>
      <c r="X1484" s="34" t="str">
        <f>IFERROR(VLOOKUP($X1474&amp;"-"&amp;TEXT($A1484,"mmm-aaaa"),Informes!$A:$P,COLUMN(Informes!C$1),FALSE), "")</f>
        <v/>
      </c>
    </row>
    <row r="1485" spans="1:24" ht="16.5" customHeight="1" x14ac:dyDescent="0.2">
      <c r="A1485" s="34">
        <f t="shared" si="291"/>
        <v>45292</v>
      </c>
      <c r="B1485" s="243" t="str">
        <f t="shared" si="288"/>
        <v>Enero</v>
      </c>
      <c r="C1485" s="244"/>
      <c r="D1485" s="244" t="str">
        <f t="shared" si="289"/>
        <v>Enero</v>
      </c>
      <c r="E1485" s="244"/>
      <c r="F1485" s="281" t="str">
        <f>IFERROR(IF(VLOOKUP($X1474&amp;"-"&amp;TEXT($A1485,"mmm-aaaa"),Informes!$A:$P,COLUMN(Informes!H$1),FALSE),"þ","¨"),"¨")</f>
        <v>¨</v>
      </c>
      <c r="G1485" s="281"/>
      <c r="H1485" s="281"/>
      <c r="I1485" s="248" t="str">
        <f>IFERROR(IF(ISBLANK(
VLOOKUP($X1474&amp;"-"&amp;TEXT($A1485,"mmm-aaaa"),Informes!$A:$P,COLUMN(Informes!I$1),FALSE)), "",
VLOOKUP($X1474&amp;"-"&amp;TEXT($A1485,"mmm-aaaa"),Informes!$A:$P,COLUMN(Informes!I$1),FALSE)), "")</f>
        <v/>
      </c>
      <c r="J1485" s="248"/>
      <c r="K1485" s="248"/>
      <c r="L1485" s="173" t="str">
        <f t="shared" si="290"/>
        <v>¨</v>
      </c>
      <c r="M1485" s="248" t="str">
        <f>IFERROR(IF(OR($X1485=$L$7,$X1485=$K$5,$X1485=$O$5,$X1485=$T$5),IF(ISBLANK(
VLOOKUP($X1474&amp;"-"&amp;TEXT($A1485,"mmm-aaaa"),Informes!$A:$P,COLUMN(Informes!J$1),FALSE)), "",
VLOOKUP($X1474&amp;"-"&amp;TEXT($A1485,"mmm-aaaa"),Informes!$A:$P,COLUMN(Informes!J$1),FALSE)), ""), "")</f>
        <v/>
      </c>
      <c r="N1485" s="248"/>
      <c r="O1485" s="248"/>
      <c r="P1485" s="248"/>
      <c r="Q1485" s="248"/>
      <c r="R1485" s="284" t="str">
        <f t="shared" si="287"/>
        <v/>
      </c>
      <c r="S1485" s="284"/>
      <c r="T1485" s="284"/>
      <c r="U1485" s="284"/>
      <c r="V1485" s="285"/>
      <c r="W1485" s="4" t="str">
        <f>IFERROR(VLOOKUP($X1474&amp;"-"&amp;TEXT($A1485,"mmm-aaaa"),Informes!$A:$P,COLUMN(Informes!K$1),FALSE), "")</f>
        <v/>
      </c>
      <c r="X1485" s="34" t="str">
        <f>IFERROR(VLOOKUP($X1474&amp;"-"&amp;TEXT($A1485,"mmm-aaaa"),Informes!$A:$P,COLUMN(Informes!C$1),FALSE), "")</f>
        <v/>
      </c>
    </row>
    <row r="1486" spans="1:24" ht="16.5" customHeight="1" x14ac:dyDescent="0.2">
      <c r="A1486" s="34">
        <f t="shared" si="291"/>
        <v>45323</v>
      </c>
      <c r="B1486" s="243" t="str">
        <f t="shared" si="288"/>
        <v>Febrero</v>
      </c>
      <c r="C1486" s="244"/>
      <c r="D1486" s="244" t="str">
        <f t="shared" si="289"/>
        <v>Enero</v>
      </c>
      <c r="E1486" s="244"/>
      <c r="F1486" s="281" t="str">
        <f>IFERROR(IF(VLOOKUP($X1474&amp;"-"&amp;TEXT($A1486,"mmm-aaaa"),Informes!$A:$P,COLUMN(Informes!H$1),FALSE),"þ","¨"),"¨")</f>
        <v>¨</v>
      </c>
      <c r="G1486" s="281"/>
      <c r="H1486" s="281"/>
      <c r="I1486" s="248" t="str">
        <f>IFERROR(IF(ISBLANK(
VLOOKUP($X1474&amp;"-"&amp;TEXT($A1486,"mmm-aaaa"),Informes!$A:$P,COLUMN(Informes!I$1),FALSE)), "",
VLOOKUP($X1474&amp;"-"&amp;TEXT($A1486,"mmm-aaaa"),Informes!$A:$P,COLUMN(Informes!I$1),FALSE)), "")</f>
        <v/>
      </c>
      <c r="J1486" s="248"/>
      <c r="K1486" s="248"/>
      <c r="L1486" s="173" t="str">
        <f t="shared" si="290"/>
        <v>¨</v>
      </c>
      <c r="M1486" s="248" t="str">
        <f>IFERROR(IF(OR($X1486=$L$7,$X1486=$K$5,$X1486=$O$5,$X1486=$T$5),IF(ISBLANK(
VLOOKUP($X1474&amp;"-"&amp;TEXT($A1486,"mmm-aaaa"),Informes!$A:$P,COLUMN(Informes!J$1),FALSE)), "",
VLOOKUP($X1474&amp;"-"&amp;TEXT($A1486,"mmm-aaaa"),Informes!$A:$P,COLUMN(Informes!J$1),FALSE)), ""), "")</f>
        <v/>
      </c>
      <c r="N1486" s="248"/>
      <c r="O1486" s="248"/>
      <c r="P1486" s="248"/>
      <c r="Q1486" s="248"/>
      <c r="R1486" s="284" t="str">
        <f t="shared" si="287"/>
        <v/>
      </c>
      <c r="S1486" s="284"/>
      <c r="T1486" s="284"/>
      <c r="U1486" s="284"/>
      <c r="V1486" s="285"/>
      <c r="W1486" s="4" t="str">
        <f>IFERROR(VLOOKUP($X1474&amp;"-"&amp;TEXT($A1486,"mmm-aaaa"),Informes!$A:$P,COLUMN(Informes!K$1),FALSE), "")</f>
        <v/>
      </c>
      <c r="X1486" s="34" t="str">
        <f>IFERROR(VLOOKUP($X1474&amp;"-"&amp;TEXT($A1486,"mmm-aaaa"),Informes!$A:$P,COLUMN(Informes!C$1),FALSE), "")</f>
        <v/>
      </c>
    </row>
    <row r="1487" spans="1:24" ht="16.5" customHeight="1" x14ac:dyDescent="0.2">
      <c r="A1487" s="34">
        <f t="shared" si="291"/>
        <v>45352</v>
      </c>
      <c r="B1487" s="243" t="str">
        <f t="shared" si="288"/>
        <v>Marzo</v>
      </c>
      <c r="C1487" s="244"/>
      <c r="D1487" s="244" t="str">
        <f t="shared" si="289"/>
        <v>Enero</v>
      </c>
      <c r="E1487" s="244"/>
      <c r="F1487" s="281" t="str">
        <f>IFERROR(IF(VLOOKUP($X1474&amp;"-"&amp;TEXT($A1487,"mmm-aaaa"),Informes!$A:$P,COLUMN(Informes!H$1),FALSE),"þ","¨"),"¨")</f>
        <v>¨</v>
      </c>
      <c r="G1487" s="281"/>
      <c r="H1487" s="281"/>
      <c r="I1487" s="248" t="str">
        <f>IFERROR(IF(ISBLANK(
VLOOKUP($X1474&amp;"-"&amp;TEXT($A1487,"mmm-aaaa"),Informes!$A:$P,COLUMN(Informes!I$1),FALSE)), "",
VLOOKUP($X1474&amp;"-"&amp;TEXT($A1487,"mmm-aaaa"),Informes!$A:$P,COLUMN(Informes!I$1),FALSE)), "")</f>
        <v/>
      </c>
      <c r="J1487" s="248"/>
      <c r="K1487" s="248"/>
      <c r="L1487" s="173" t="str">
        <f t="shared" si="290"/>
        <v>¨</v>
      </c>
      <c r="M1487" s="248" t="str">
        <f>IFERROR(IF(OR($X1487=$L$7,$X1487=$K$5,$X1487=$O$5,$X1487=$T$5),IF(ISBLANK(
VLOOKUP($X1474&amp;"-"&amp;TEXT($A1487,"mmm-aaaa"),Informes!$A:$P,COLUMN(Informes!J$1),FALSE)), "",
VLOOKUP($X1474&amp;"-"&amp;TEXT($A1487,"mmm-aaaa"),Informes!$A:$P,COLUMN(Informes!J$1),FALSE)), ""), "")</f>
        <v/>
      </c>
      <c r="N1487" s="248"/>
      <c r="O1487" s="248"/>
      <c r="P1487" s="248"/>
      <c r="Q1487" s="248"/>
      <c r="R1487" s="284" t="str">
        <f t="shared" si="287"/>
        <v/>
      </c>
      <c r="S1487" s="284"/>
      <c r="T1487" s="284"/>
      <c r="U1487" s="284"/>
      <c r="V1487" s="285"/>
      <c r="W1487" s="4" t="str">
        <f>IFERROR(VLOOKUP($X1474&amp;"-"&amp;TEXT($A1487,"mmm-aaaa"),Informes!$A:$P,COLUMN(Informes!K$1),FALSE), "")</f>
        <v/>
      </c>
      <c r="X1487" s="34" t="str">
        <f>IFERROR(VLOOKUP($X1474&amp;"-"&amp;TEXT($A1487,"mmm-aaaa"),Informes!$A:$P,COLUMN(Informes!C$1),FALSE), "")</f>
        <v/>
      </c>
    </row>
    <row r="1488" spans="1:24" ht="16.5" customHeight="1" x14ac:dyDescent="0.2">
      <c r="A1488" s="34">
        <f t="shared" si="291"/>
        <v>45383</v>
      </c>
      <c r="B1488" s="243" t="str">
        <f t="shared" si="288"/>
        <v>Abril</v>
      </c>
      <c r="C1488" s="244"/>
      <c r="D1488" s="244" t="str">
        <f t="shared" si="289"/>
        <v>Enero</v>
      </c>
      <c r="E1488" s="244"/>
      <c r="F1488" s="281" t="str">
        <f>IFERROR(IF(VLOOKUP($X1474&amp;"-"&amp;TEXT($A1488,"mmm-aaaa"),Informes!$A:$P,COLUMN(Informes!H$1),FALSE),"þ","¨"),"¨")</f>
        <v>¨</v>
      </c>
      <c r="G1488" s="281"/>
      <c r="H1488" s="281"/>
      <c r="I1488" s="248" t="str">
        <f>IFERROR(IF(ISBLANK(
VLOOKUP($X1474&amp;"-"&amp;TEXT($A1488,"mmm-aaaa"),Informes!$A:$P,COLUMN(Informes!I$1),FALSE)), "",
VLOOKUP($X1474&amp;"-"&amp;TEXT($A1488,"mmm-aaaa"),Informes!$A:$P,COLUMN(Informes!I$1),FALSE)), "")</f>
        <v/>
      </c>
      <c r="J1488" s="248"/>
      <c r="K1488" s="248"/>
      <c r="L1488" s="173" t="str">
        <f t="shared" si="290"/>
        <v>¨</v>
      </c>
      <c r="M1488" s="248" t="str">
        <f>IFERROR(IF(OR($X1488=$L$7,$X1488=$K$5,$X1488=$O$5,$X1488=$T$5),IF(ISBLANK(
VLOOKUP($X1474&amp;"-"&amp;TEXT($A1488,"mmm-aaaa"),Informes!$A:$P,COLUMN(Informes!J$1),FALSE)), "",
VLOOKUP($X1474&amp;"-"&amp;TEXT($A1488,"mmm-aaaa"),Informes!$A:$P,COLUMN(Informes!J$1),FALSE)), ""), "")</f>
        <v/>
      </c>
      <c r="N1488" s="248"/>
      <c r="O1488" s="248"/>
      <c r="P1488" s="248"/>
      <c r="Q1488" s="248"/>
      <c r="R1488" s="284" t="str">
        <f t="shared" si="287"/>
        <v/>
      </c>
      <c r="S1488" s="284"/>
      <c r="T1488" s="284"/>
      <c r="U1488" s="284"/>
      <c r="V1488" s="285"/>
      <c r="W1488" s="4" t="str">
        <f>IFERROR(VLOOKUP($X1474&amp;"-"&amp;TEXT($A1488,"mmm-aaaa"),Informes!$A:$P,COLUMN(Informes!K$1),FALSE), "")</f>
        <v/>
      </c>
      <c r="X1488" s="34" t="str">
        <f>IFERROR(VLOOKUP($X1474&amp;"-"&amp;TEXT($A1488,"mmm-aaaa"),Informes!$A:$P,COLUMN(Informes!C$1),FALSE), "")</f>
        <v/>
      </c>
    </row>
    <row r="1489" spans="1:24" ht="16.5" customHeight="1" x14ac:dyDescent="0.2">
      <c r="A1489" s="34">
        <f t="shared" si="291"/>
        <v>45413</v>
      </c>
      <c r="B1489" s="243" t="str">
        <f t="shared" si="288"/>
        <v>Mayo</v>
      </c>
      <c r="C1489" s="244"/>
      <c r="D1489" s="244" t="str">
        <f t="shared" si="289"/>
        <v>Enero</v>
      </c>
      <c r="E1489" s="244"/>
      <c r="F1489" s="281" t="str">
        <f>IFERROR(IF(VLOOKUP($X1474&amp;"-"&amp;TEXT($A1489,"mmm-aaaa"),Informes!$A:$P,COLUMN(Informes!H$1),FALSE),"þ","¨"),"¨")</f>
        <v>¨</v>
      </c>
      <c r="G1489" s="281"/>
      <c r="H1489" s="281"/>
      <c r="I1489" s="248" t="str">
        <f>IFERROR(IF(ISBLANK(
VLOOKUP($X1474&amp;"-"&amp;TEXT($A1489,"mmm-aaaa"),Informes!$A:$P,COLUMN(Informes!I$1),FALSE)), "",
VLOOKUP($X1474&amp;"-"&amp;TEXT($A1489,"mmm-aaaa"),Informes!$A:$P,COLUMN(Informes!I$1),FALSE)), "")</f>
        <v/>
      </c>
      <c r="J1489" s="248"/>
      <c r="K1489" s="248"/>
      <c r="L1489" s="173" t="str">
        <f t="shared" si="290"/>
        <v>¨</v>
      </c>
      <c r="M1489" s="248" t="str">
        <f>IFERROR(IF(OR($X1489=$L$7,$X1489=$K$5,$X1489=$O$5,$X1489=$T$5),IF(ISBLANK(
VLOOKUP($X1474&amp;"-"&amp;TEXT($A1489,"mmm-aaaa"),Informes!$A:$P,COLUMN(Informes!J$1),FALSE)), "",
VLOOKUP($X1474&amp;"-"&amp;TEXT($A1489,"mmm-aaaa"),Informes!$A:$P,COLUMN(Informes!J$1),FALSE)), ""), "")</f>
        <v/>
      </c>
      <c r="N1489" s="248"/>
      <c r="O1489" s="248"/>
      <c r="P1489" s="248"/>
      <c r="Q1489" s="248"/>
      <c r="R1489" s="284" t="str">
        <f t="shared" si="287"/>
        <v/>
      </c>
      <c r="S1489" s="284"/>
      <c r="T1489" s="284"/>
      <c r="U1489" s="284"/>
      <c r="V1489" s="285"/>
      <c r="W1489" s="4" t="str">
        <f>IFERROR(VLOOKUP($X1474&amp;"-"&amp;TEXT($A1489,"mmm-aaaa"),Informes!$A:$P,COLUMN(Informes!K$1),FALSE), "")</f>
        <v/>
      </c>
      <c r="X1489" s="34" t="str">
        <f>IFERROR(VLOOKUP($X1474&amp;"-"&amp;TEXT($A1489,"mmm-aaaa"),Informes!$A:$P,COLUMN(Informes!C$1),FALSE), "")</f>
        <v/>
      </c>
    </row>
    <row r="1490" spans="1:24" ht="16.5" customHeight="1" x14ac:dyDescent="0.2">
      <c r="A1490" s="34">
        <f t="shared" si="291"/>
        <v>45444</v>
      </c>
      <c r="B1490" s="243" t="str">
        <f t="shared" si="288"/>
        <v>Junio</v>
      </c>
      <c r="C1490" s="244"/>
      <c r="D1490" s="244" t="str">
        <f t="shared" si="289"/>
        <v>Enero</v>
      </c>
      <c r="E1490" s="244"/>
      <c r="F1490" s="281" t="str">
        <f>IFERROR(IF(VLOOKUP($X1474&amp;"-"&amp;TEXT($A1490,"mmm-aaaa"),Informes!$A:$P,COLUMN(Informes!H$1),FALSE),"þ","¨"),"¨")</f>
        <v>¨</v>
      </c>
      <c r="G1490" s="281"/>
      <c r="H1490" s="281"/>
      <c r="I1490" s="248" t="str">
        <f>IFERROR(IF(ISBLANK(
VLOOKUP($X1474&amp;"-"&amp;TEXT($A1490,"mmm-aaaa"),Informes!$A:$P,COLUMN(Informes!I$1),FALSE)), "",
VLOOKUP($X1474&amp;"-"&amp;TEXT($A1490,"mmm-aaaa"),Informes!$A:$P,COLUMN(Informes!I$1),FALSE)), "")</f>
        <v/>
      </c>
      <c r="J1490" s="248"/>
      <c r="K1490" s="248"/>
      <c r="L1490" s="173" t="str">
        <f t="shared" si="290"/>
        <v>¨</v>
      </c>
      <c r="M1490" s="248" t="str">
        <f>IFERROR(IF(OR($X1490=$L$7,$X1490=$K$5,$X1490=$O$5,$X1490=$T$5),IF(ISBLANK(
VLOOKUP($X1474&amp;"-"&amp;TEXT($A1490,"mmm-aaaa"),Informes!$A:$P,COLUMN(Informes!J$1),FALSE)), "",
VLOOKUP($X1474&amp;"-"&amp;TEXT($A1490,"mmm-aaaa"),Informes!$A:$P,COLUMN(Informes!J$1),FALSE)), ""), "")</f>
        <v/>
      </c>
      <c r="N1490" s="248"/>
      <c r="O1490" s="248"/>
      <c r="P1490" s="248"/>
      <c r="Q1490" s="248"/>
      <c r="R1490" s="284" t="str">
        <f t="shared" si="287"/>
        <v/>
      </c>
      <c r="S1490" s="284"/>
      <c r="T1490" s="284"/>
      <c r="U1490" s="284"/>
      <c r="V1490" s="285"/>
      <c r="W1490" s="4" t="str">
        <f>IFERROR(VLOOKUP($X1474&amp;"-"&amp;TEXT($A1490,"mmm-aaaa"),Informes!$A:$P,COLUMN(Informes!K$1),FALSE), "")</f>
        <v/>
      </c>
      <c r="X1490" s="34" t="str">
        <f>IFERROR(VLOOKUP($X1474&amp;"-"&amp;TEXT($A1490,"mmm-aaaa"),Informes!$A:$P,COLUMN(Informes!C$1),FALSE), "")</f>
        <v/>
      </c>
    </row>
    <row r="1491" spans="1:24" ht="16.5" customHeight="1" x14ac:dyDescent="0.2">
      <c r="A1491" s="34">
        <f t="shared" si="291"/>
        <v>45474</v>
      </c>
      <c r="B1491" s="243" t="str">
        <f t="shared" si="288"/>
        <v>Julio</v>
      </c>
      <c r="C1491" s="244"/>
      <c r="D1491" s="244" t="str">
        <f t="shared" si="289"/>
        <v>Enero</v>
      </c>
      <c r="E1491" s="244"/>
      <c r="F1491" s="281" t="str">
        <f>IFERROR(IF(VLOOKUP($X1474&amp;"-"&amp;TEXT($A1491,"mmm-aaaa"),Informes!$A:$P,COLUMN(Informes!H$1),FALSE),"þ","¨"),"¨")</f>
        <v>¨</v>
      </c>
      <c r="G1491" s="281"/>
      <c r="H1491" s="281"/>
      <c r="I1491" s="248" t="str">
        <f>IFERROR(IF(ISBLANK(
VLOOKUP($X1474&amp;"-"&amp;TEXT($A1491,"mmm-aaaa"),Informes!$A:$P,COLUMN(Informes!I$1),FALSE)), "",
VLOOKUP($X1474&amp;"-"&amp;TEXT($A1491,"mmm-aaaa"),Informes!$A:$P,COLUMN(Informes!I$1),FALSE)), "")</f>
        <v/>
      </c>
      <c r="J1491" s="248"/>
      <c r="K1491" s="248"/>
      <c r="L1491" s="173" t="str">
        <f t="shared" si="290"/>
        <v>¨</v>
      </c>
      <c r="M1491" s="248" t="str">
        <f>IFERROR(IF(OR($X1491=$L$7,$X1491=$K$5,$X1491=$O$5,$X1491=$T$5),IF(ISBLANK(
VLOOKUP($X1474&amp;"-"&amp;TEXT($A1491,"mmm-aaaa"),Informes!$A:$P,COLUMN(Informes!J$1),FALSE)), "",
VLOOKUP($X1474&amp;"-"&amp;TEXT($A1491,"mmm-aaaa"),Informes!$A:$P,COLUMN(Informes!J$1),FALSE)), ""), "")</f>
        <v/>
      </c>
      <c r="N1491" s="248"/>
      <c r="O1491" s="248"/>
      <c r="P1491" s="248"/>
      <c r="Q1491" s="248"/>
      <c r="R1491" s="284" t="str">
        <f t="shared" si="287"/>
        <v/>
      </c>
      <c r="S1491" s="284"/>
      <c r="T1491" s="284"/>
      <c r="U1491" s="284"/>
      <c r="V1491" s="285"/>
      <c r="W1491" s="4" t="str">
        <f>IFERROR(VLOOKUP($X1474&amp;"-"&amp;TEXT($A1491,"mmm-aaaa"),Informes!$A:$P,COLUMN(Informes!K$1),FALSE), "")</f>
        <v/>
      </c>
      <c r="X1491" s="34" t="str">
        <f>IFERROR(VLOOKUP($X1474&amp;"-"&amp;TEXT($A1491,"mmm-aaaa"),Informes!$A:$P,COLUMN(Informes!C$1),FALSE), "")</f>
        <v/>
      </c>
    </row>
    <row r="1492" spans="1:24" ht="16.5" customHeight="1" thickBot="1" x14ac:dyDescent="0.25">
      <c r="A1492" s="34">
        <f t="shared" si="291"/>
        <v>45505</v>
      </c>
      <c r="B1492" s="264" t="str">
        <f t="shared" si="288"/>
        <v>Agosto</v>
      </c>
      <c r="C1492" s="265"/>
      <c r="D1492" s="265" t="str">
        <f t="shared" si="289"/>
        <v>Enero</v>
      </c>
      <c r="E1492" s="265"/>
      <c r="F1492" s="280" t="str">
        <f>IFERROR(IF(VLOOKUP($X1474&amp;"-"&amp;TEXT($A1492,"mmm-aaaa"),Informes!$A:$P,COLUMN(Informes!H$1),FALSE),"þ","¨"),"¨")</f>
        <v>¨</v>
      </c>
      <c r="G1492" s="280"/>
      <c r="H1492" s="280"/>
      <c r="I1492" s="269" t="str">
        <f>IFERROR(IF(ISBLANK(
VLOOKUP($X1474&amp;"-"&amp;TEXT($A1492,"mmm-aaaa"),Informes!$A:$P,COLUMN(Informes!I$1),FALSE)), "",
VLOOKUP($X1474&amp;"-"&amp;TEXT($A1492,"mmm-aaaa"),Informes!$A:$P,COLUMN(Informes!I$1),FALSE)), "")</f>
        <v/>
      </c>
      <c r="J1492" s="269"/>
      <c r="K1492" s="269"/>
      <c r="L1492" s="172" t="str">
        <f t="shared" si="290"/>
        <v>¨</v>
      </c>
      <c r="M1492" s="269" t="str">
        <f>IFERROR(IF(OR($X1492=$L$7,$X1492=$K$5,$X1492=$O$5,$X1492=$T$5),IF(ISBLANK(
VLOOKUP($X1474&amp;"-"&amp;TEXT($A1492,"mmm-aaaa"),Informes!$A:$P,COLUMN(Informes!J$1),FALSE)), "",
VLOOKUP($X1474&amp;"-"&amp;TEXT($A1492,"mmm-aaaa"),Informes!$A:$P,COLUMN(Informes!J$1),FALSE)), ""), "")</f>
        <v/>
      </c>
      <c r="N1492" s="269"/>
      <c r="O1492" s="269"/>
      <c r="P1492" s="269"/>
      <c r="Q1492" s="269"/>
      <c r="R1492" s="282" t="str">
        <f t="shared" si="287"/>
        <v/>
      </c>
      <c r="S1492" s="282"/>
      <c r="T1492" s="282"/>
      <c r="U1492" s="282"/>
      <c r="V1492" s="283"/>
      <c r="W1492" s="4" t="str">
        <f>IFERROR(VLOOKUP($X1474&amp;"-"&amp;TEXT($A1492,"mmm-aaaa"),Informes!$A:$P,COLUMN(Informes!K$1),FALSE), "")</f>
        <v/>
      </c>
      <c r="X1492" s="34" t="str">
        <f>IFERROR(VLOOKUP($X1474&amp;"-"&amp;TEXT($A1492,"mmm-aaaa"),Informes!$A:$P,COLUMN(Informes!C$1),FALSE), "")</f>
        <v/>
      </c>
    </row>
    <row r="1493" spans="1:24" ht="16.5" customHeight="1" thickBot="1" x14ac:dyDescent="0.3">
      <c r="D1493" s="124"/>
      <c r="E1493" s="124"/>
      <c r="F1493" s="129"/>
      <c r="G1493" s="124" t="str">
        <f>IF(SUM(F1481:F1492)=0,"",SUM(F1481:F1492))</f>
        <v/>
      </c>
      <c r="H1493" s="124"/>
      <c r="I1493" s="124"/>
      <c r="J1493" s="130"/>
      <c r="K1493" s="124"/>
      <c r="L1493" s="131" t="s">
        <v>107</v>
      </c>
      <c r="M1493" s="272" t="str">
        <f>IF(SUM(M1481:M1492)=0,"",SUM(M1481:M1492))</f>
        <v/>
      </c>
      <c r="N1493" s="273"/>
      <c r="O1493" s="273"/>
      <c r="P1493" s="273"/>
      <c r="Q1493" s="274"/>
      <c r="R1493" s="275"/>
      <c r="S1493" s="276"/>
      <c r="T1493" s="276"/>
      <c r="U1493" s="276"/>
      <c r="V1493" s="277"/>
      <c r="W1493" s="4"/>
      <c r="X1493" s="4"/>
    </row>
    <row r="1494" spans="1:24" ht="16.5" customHeight="1" x14ac:dyDescent="0.2">
      <c r="W1494" s="4"/>
      <c r="X1494" s="4"/>
    </row>
    <row r="1495" spans="1:24" ht="279.75" customHeight="1" x14ac:dyDescent="0.15">
      <c r="B1495" s="11"/>
      <c r="C1495" s="132" t="s">
        <v>136</v>
      </c>
      <c r="D1495" s="11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</row>
    <row r="1496" spans="1:24" ht="24" customHeight="1" x14ac:dyDescent="0.2">
      <c r="A1496" s="35"/>
      <c r="B1496" s="256" t="s">
        <v>127</v>
      </c>
      <c r="C1496" s="256"/>
      <c r="D1496" s="256"/>
      <c r="E1496" s="256"/>
      <c r="F1496" s="256"/>
      <c r="G1496" s="256"/>
      <c r="H1496" s="256"/>
      <c r="I1496" s="256"/>
      <c r="J1496" s="256"/>
      <c r="K1496" s="256"/>
      <c r="L1496" s="256"/>
      <c r="M1496" s="256"/>
      <c r="N1496" s="256"/>
      <c r="O1496" s="256"/>
      <c r="P1496" s="256"/>
      <c r="Q1496" s="256"/>
      <c r="R1496" s="256"/>
      <c r="S1496" s="256"/>
      <c r="T1496" s="256"/>
      <c r="U1496" s="256"/>
      <c r="V1496" s="256"/>
      <c r="X1496" s="2"/>
    </row>
    <row r="1497" spans="1:24" ht="15" x14ac:dyDescent="0.2">
      <c r="A1497" s="35"/>
      <c r="B1497" s="120" t="s">
        <v>128</v>
      </c>
      <c r="D1497" s="123" t="e">
        <f>D1474</f>
        <v>#REF!</v>
      </c>
      <c r="F1497" s="123"/>
      <c r="G1497" s="123"/>
      <c r="H1497" s="123"/>
      <c r="I1497" s="123"/>
      <c r="J1497" s="123"/>
      <c r="K1497" s="123"/>
      <c r="L1497" s="123"/>
      <c r="M1497" s="123"/>
      <c r="N1497" s="123"/>
      <c r="O1497" s="123"/>
      <c r="P1497" s="123"/>
      <c r="Q1497" s="123"/>
      <c r="R1497" s="123"/>
      <c r="S1497" s="123"/>
      <c r="T1497" s="123"/>
      <c r="U1497" s="123"/>
      <c r="V1497" s="123"/>
      <c r="W1497" s="15"/>
      <c r="X1497" s="154" t="e">
        <f>X1474</f>
        <v>#REF!</v>
      </c>
    </row>
    <row r="1498" spans="1:24" ht="17.25" x14ac:dyDescent="0.2">
      <c r="B1498" s="120" t="s">
        <v>129</v>
      </c>
      <c r="D1498" s="121"/>
      <c r="E1498" s="121"/>
      <c r="F1498" s="7"/>
      <c r="G1498" s="7"/>
      <c r="H1498" s="257" t="e">
        <f>H1475</f>
        <v>#REF!</v>
      </c>
      <c r="I1498" s="257"/>
      <c r="J1498" s="257"/>
      <c r="K1498" s="257"/>
      <c r="L1498" s="257"/>
      <c r="M1498" s="257"/>
      <c r="N1498" s="257"/>
      <c r="O1498" s="257"/>
      <c r="P1498" s="127" t="e">
        <f>P1475</f>
        <v>#REF!</v>
      </c>
      <c r="Q1498" s="120" t="s">
        <v>75</v>
      </c>
      <c r="S1498" s="12"/>
      <c r="T1498" s="13"/>
      <c r="U1498" s="127" t="e">
        <f>U1475</f>
        <v>#REF!</v>
      </c>
      <c r="V1498" s="120" t="s">
        <v>79</v>
      </c>
      <c r="W1498" s="12"/>
      <c r="X1498" s="6"/>
    </row>
    <row r="1499" spans="1:24" ht="17.25" x14ac:dyDescent="0.2">
      <c r="B1499" s="120" t="s">
        <v>130</v>
      </c>
      <c r="D1499" s="122"/>
      <c r="E1499" s="122"/>
      <c r="F1499" s="7"/>
      <c r="G1499" s="258" t="e">
        <f>G1476</f>
        <v>#REF!</v>
      </c>
      <c r="H1499" s="258"/>
      <c r="I1499" s="258"/>
      <c r="J1499" s="258"/>
      <c r="K1499" s="258"/>
      <c r="L1499" s="258"/>
      <c r="M1499" s="258"/>
      <c r="N1499" s="258"/>
      <c r="O1499" s="258"/>
      <c r="P1499" s="128" t="s">
        <v>137</v>
      </c>
      <c r="Q1499" s="120" t="s">
        <v>131</v>
      </c>
      <c r="S1499" s="12"/>
      <c r="T1499" s="12"/>
      <c r="U1499" s="128" t="s">
        <v>138</v>
      </c>
      <c r="V1499" s="120" t="s">
        <v>61</v>
      </c>
      <c r="W1499" s="12"/>
      <c r="X1499" s="6"/>
    </row>
    <row r="1500" spans="1:24" ht="28.5" customHeight="1" x14ac:dyDescent="0.2">
      <c r="B1500" s="127" t="e">
        <f>B1477</f>
        <v>#REF!</v>
      </c>
      <c r="C1500" s="125" t="s">
        <v>76</v>
      </c>
      <c r="D1500" s="127" t="e">
        <f>D1477</f>
        <v>#REF!</v>
      </c>
      <c r="E1500" s="125" t="s">
        <v>81</v>
      </c>
      <c r="F1500" s="7"/>
      <c r="G1500" s="7"/>
      <c r="H1500" s="5"/>
      <c r="I1500" s="10"/>
      <c r="J1500" s="127" t="e">
        <f>J1477</f>
        <v>#REF!</v>
      </c>
      <c r="K1500" s="125" t="s">
        <v>77</v>
      </c>
      <c r="L1500" s="5"/>
      <c r="M1500" s="5"/>
      <c r="N1500" s="127" t="e">
        <f>N1477</f>
        <v>#REF!</v>
      </c>
      <c r="O1500" s="125" t="s">
        <v>132</v>
      </c>
      <c r="P1500" s="126"/>
      <c r="Q1500" s="126"/>
      <c r="R1500" s="9"/>
      <c r="S1500" s="127" t="e">
        <f>S1477</f>
        <v>#REF!</v>
      </c>
      <c r="T1500" s="259" t="s">
        <v>133</v>
      </c>
      <c r="U1500" s="259"/>
      <c r="V1500" s="259"/>
      <c r="W1500" s="13"/>
      <c r="X1500" s="6"/>
    </row>
    <row r="1501" spans="1:24" ht="4.5" customHeight="1" thickBot="1" x14ac:dyDescent="0.25">
      <c r="B1501" s="8"/>
      <c r="C1501" s="7"/>
      <c r="D1501" s="8"/>
      <c r="E1501" s="7"/>
      <c r="F1501" s="7"/>
      <c r="G1501" s="7"/>
      <c r="H1501" s="5"/>
      <c r="I1501" s="10"/>
      <c r="J1501" s="8"/>
      <c r="K1501" s="5"/>
      <c r="L1501" s="5"/>
      <c r="M1501" s="5"/>
      <c r="N1501" s="7"/>
      <c r="O1501" s="5"/>
      <c r="P1501" s="8"/>
      <c r="Q1501" s="8"/>
      <c r="R1501" s="9"/>
      <c r="S1501" s="9"/>
      <c r="T1501" s="7"/>
      <c r="U1501" s="8"/>
      <c r="V1501" s="9"/>
      <c r="W1501" s="9"/>
      <c r="X1501" s="6"/>
    </row>
    <row r="1502" spans="1:24" ht="27" customHeight="1" x14ac:dyDescent="0.25">
      <c r="B1502" s="260" t="s">
        <v>17</v>
      </c>
      <c r="C1502" s="261"/>
      <c r="D1502" s="261"/>
      <c r="E1502" s="261"/>
      <c r="F1502" s="262" t="s">
        <v>134</v>
      </c>
      <c r="G1502" s="262"/>
      <c r="H1502" s="262"/>
      <c r="I1502" s="262" t="s">
        <v>12</v>
      </c>
      <c r="J1502" s="262"/>
      <c r="K1502" s="262"/>
      <c r="L1502" s="262" t="s">
        <v>105</v>
      </c>
      <c r="M1502" s="236" t="s">
        <v>135</v>
      </c>
      <c r="N1502" s="236"/>
      <c r="O1502" s="236"/>
      <c r="P1502" s="236"/>
      <c r="Q1502" s="236"/>
      <c r="R1502" s="236" t="s">
        <v>101</v>
      </c>
      <c r="S1502" s="236"/>
      <c r="T1502" s="236"/>
      <c r="U1502" s="236"/>
      <c r="V1502" s="237"/>
      <c r="W1502" s="14"/>
      <c r="X1502" s="3"/>
    </row>
    <row r="1503" spans="1:24" ht="27.75" customHeight="1" x14ac:dyDescent="0.2">
      <c r="B1503" s="240">
        <f>EDATE(B1480,12)</f>
        <v>45658</v>
      </c>
      <c r="C1503" s="241"/>
      <c r="D1503" s="241"/>
      <c r="E1503" s="242"/>
      <c r="F1503" s="263"/>
      <c r="G1503" s="263"/>
      <c r="H1503" s="263"/>
      <c r="I1503" s="263"/>
      <c r="J1503" s="263"/>
      <c r="K1503" s="263"/>
      <c r="L1503" s="263"/>
      <c r="M1503" s="238"/>
      <c r="N1503" s="238"/>
      <c r="O1503" s="238"/>
      <c r="P1503" s="238"/>
      <c r="Q1503" s="238"/>
      <c r="R1503" s="238"/>
      <c r="S1503" s="238"/>
      <c r="T1503" s="238"/>
      <c r="U1503" s="238"/>
      <c r="V1503" s="239"/>
      <c r="W1503" s="14"/>
      <c r="X1503" s="3"/>
    </row>
    <row r="1504" spans="1:24" ht="16.5" customHeight="1" x14ac:dyDescent="0.2">
      <c r="A1504" s="34">
        <f>EDATE(B1503,-4)</f>
        <v>45536</v>
      </c>
      <c r="B1504" s="243" t="str">
        <f>PROPER(TEXT(A1504, "mmmm"))</f>
        <v>Septiembre</v>
      </c>
      <c r="C1504" s="244"/>
      <c r="D1504" s="244"/>
      <c r="E1504" s="244"/>
      <c r="F1504" s="281" t="str">
        <f>IFERROR(IF(VLOOKUP($X1474&amp;"-"&amp;TEXT($A1504,"mmm-aaaa"),Informes!$A:$P,COLUMN(Informes!H$1),FALSE),"þ","¨"),"¨")</f>
        <v>¨</v>
      </c>
      <c r="G1504" s="281"/>
      <c r="H1504" s="281"/>
      <c r="I1504" s="248" t="str">
        <f>IFERROR(IF(ISBLANK(
VLOOKUP($X1497&amp;"-"&amp;TEXT($A1504,"mmm-aaaa"),Informes!$A:$P,COLUMN(Informes!I$1),FALSE)), "",
VLOOKUP($X1497&amp;"-"&amp;TEXT($A1504,"mmm-aaaa"),Informes!$A:$P,COLUMN(Informes!I$1),FALSE)), "")</f>
        <v/>
      </c>
      <c r="J1504" s="248"/>
      <c r="K1504" s="248"/>
      <c r="L1504" s="173" t="str">
        <f>IFERROR(IF($X1504=$L$7,"þ","¨"),"¨")</f>
        <v>¨</v>
      </c>
      <c r="M1504" s="248" t="str">
        <f>IFERROR(IF(OR($X1504=$L$7,$X1504=$K$5,$X1504=$O$5,$X1504=$T$5),IF(ISBLANK(
VLOOKUP($X1474&amp;"-"&amp;TEXT($A1504,"mmm-aaaa"),Informes!$A:$P,COLUMN(Informes!J$1),FALSE)), "",
VLOOKUP($X1474&amp;"-"&amp;TEXT($A1504,"mmm-aaaa"),Informes!$A:$P,COLUMN(Informes!J$1),FALSE)), ""), "")</f>
        <v/>
      </c>
      <c r="N1504" s="248"/>
      <c r="O1504" s="248"/>
      <c r="P1504" s="248"/>
      <c r="Q1504" s="248"/>
      <c r="R1504" s="284" t="str">
        <f t="shared" ref="R1504:R1515" si="292">IF(W1504=0, "", W1504)</f>
        <v/>
      </c>
      <c r="S1504" s="284"/>
      <c r="T1504" s="284"/>
      <c r="U1504" s="284"/>
      <c r="V1504" s="285"/>
      <c r="W1504" s="4" t="str">
        <f>IFERROR(VLOOKUP($X1497&amp;"-"&amp;TEXT($A1504,"mmm-aaaa"),Informes!$A:$P,COLUMN(Informes!K$1),FALSE), "")</f>
        <v/>
      </c>
      <c r="X1504" s="34" t="str">
        <f>IFERROR(VLOOKUP($X1474&amp;"-"&amp;TEXT($A1504,"mmm-aaaa"),Informes!$A:$P,COLUMN(Informes!C$1),FALSE), "")</f>
        <v/>
      </c>
    </row>
    <row r="1505" spans="1:24" ht="16.5" customHeight="1" x14ac:dyDescent="0.2">
      <c r="A1505" s="34">
        <f>EDATE(A1504,1)</f>
        <v>45566</v>
      </c>
      <c r="B1505" s="243" t="str">
        <f t="shared" ref="B1505:B1515" si="293">PROPER(TEXT(A1505, "mmmm"))</f>
        <v>Octubre</v>
      </c>
      <c r="C1505" s="244"/>
      <c r="D1505" s="244"/>
      <c r="E1505" s="244"/>
      <c r="F1505" s="281" t="str">
        <f>IFERROR(IF(VLOOKUP($X1474&amp;"-"&amp;TEXT($A1505,"mmm-aaaa"),Informes!$A:$P,COLUMN(Informes!H$1),FALSE),"þ","¨"),"¨")</f>
        <v>¨</v>
      </c>
      <c r="G1505" s="281"/>
      <c r="H1505" s="281"/>
      <c r="I1505" s="248" t="str">
        <f>IFERROR(IF(ISBLANK(
VLOOKUP($X1497&amp;"-"&amp;TEXT($A1505,"mmm-aaaa"),Informes!$A:$P,COLUMN(Informes!I$1),FALSE)), "",
VLOOKUP($X1497&amp;"-"&amp;TEXT($A1505,"mmm-aaaa"),Informes!$A:$P,COLUMN(Informes!I$1),FALSE)), "")</f>
        <v/>
      </c>
      <c r="J1505" s="248"/>
      <c r="K1505" s="248"/>
      <c r="L1505" s="173" t="str">
        <f t="shared" ref="L1505:L1515" si="294">IFERROR(IF($X1505=$L$7,"þ","¨"),"¨")</f>
        <v>¨</v>
      </c>
      <c r="M1505" s="248" t="str">
        <f>IFERROR(IF(OR($X1505=$L$7,$X1505=$K$5,$X1505=$O$5,$X1505=$T$5),IF(ISBLANK(
VLOOKUP($X1474&amp;"-"&amp;TEXT($A1505,"mmm-aaaa"),Informes!$A:$P,COLUMN(Informes!J$1),FALSE)), "",
VLOOKUP($X1474&amp;"-"&amp;TEXT($A1505,"mmm-aaaa"),Informes!$A:$P,COLUMN(Informes!J$1),FALSE)), ""), "")</f>
        <v/>
      </c>
      <c r="N1505" s="248"/>
      <c r="O1505" s="248"/>
      <c r="P1505" s="248"/>
      <c r="Q1505" s="248"/>
      <c r="R1505" s="284" t="str">
        <f t="shared" si="292"/>
        <v/>
      </c>
      <c r="S1505" s="284"/>
      <c r="T1505" s="284"/>
      <c r="U1505" s="284"/>
      <c r="V1505" s="285"/>
      <c r="W1505" s="4" t="str">
        <f>IFERROR(VLOOKUP($X1497&amp;"-"&amp;TEXT($A1505,"mmm-aaaa"),Informes!$A:$P,COLUMN(Informes!K$1),FALSE), "")</f>
        <v/>
      </c>
      <c r="X1505" s="34" t="str">
        <f>IFERROR(VLOOKUP($X1474&amp;"-"&amp;TEXT($A1505,"mmm-aaaa"),Informes!$A:$P,COLUMN(Informes!C$1),FALSE), "")</f>
        <v/>
      </c>
    </row>
    <row r="1506" spans="1:24" ht="16.5" customHeight="1" x14ac:dyDescent="0.2">
      <c r="A1506" s="34">
        <f t="shared" ref="A1506:A1515" si="295">EDATE(A1505,1)</f>
        <v>45597</v>
      </c>
      <c r="B1506" s="243" t="str">
        <f t="shared" si="293"/>
        <v>Noviembre</v>
      </c>
      <c r="C1506" s="244"/>
      <c r="D1506" s="244"/>
      <c r="E1506" s="244"/>
      <c r="F1506" s="281" t="str">
        <f>IFERROR(IF(VLOOKUP($X1474&amp;"-"&amp;TEXT($A1506,"mmm-aaaa"),Informes!$A:$P,COLUMN(Informes!H$1),FALSE),"þ","¨"),"¨")</f>
        <v>¨</v>
      </c>
      <c r="G1506" s="281"/>
      <c r="H1506" s="281"/>
      <c r="I1506" s="248" t="str">
        <f>IFERROR(IF(ISBLANK(
VLOOKUP($X1497&amp;"-"&amp;TEXT($A1506,"mmm-aaaa"),Informes!$A:$P,COLUMN(Informes!I$1),FALSE)), "",
VLOOKUP($X1497&amp;"-"&amp;TEXT($A1506,"mmm-aaaa"),Informes!$A:$P,COLUMN(Informes!I$1),FALSE)), "")</f>
        <v/>
      </c>
      <c r="J1506" s="248"/>
      <c r="K1506" s="248"/>
      <c r="L1506" s="173" t="str">
        <f t="shared" si="294"/>
        <v>¨</v>
      </c>
      <c r="M1506" s="248" t="str">
        <f>IFERROR(IF(OR($X1506=$L$7,$X1506=$K$5,$X1506=$O$5,$X1506=$T$5),IF(ISBLANK(
VLOOKUP($X1474&amp;"-"&amp;TEXT($A1506,"mmm-aaaa"),Informes!$A:$P,COLUMN(Informes!J$1),FALSE)), "",
VLOOKUP($X1474&amp;"-"&amp;TEXT($A1506,"mmm-aaaa"),Informes!$A:$P,COLUMN(Informes!J$1),FALSE)), ""), "")</f>
        <v/>
      </c>
      <c r="N1506" s="248"/>
      <c r="O1506" s="248"/>
      <c r="P1506" s="248"/>
      <c r="Q1506" s="248"/>
      <c r="R1506" s="284" t="str">
        <f t="shared" si="292"/>
        <v/>
      </c>
      <c r="S1506" s="284"/>
      <c r="T1506" s="284"/>
      <c r="U1506" s="284"/>
      <c r="V1506" s="285"/>
      <c r="W1506" s="4" t="str">
        <f>IFERROR(VLOOKUP($X1497&amp;"-"&amp;TEXT($A1506,"mmm-aaaa"),Informes!$A:$P,COLUMN(Informes!K$1),FALSE), "")</f>
        <v/>
      </c>
      <c r="X1506" s="34" t="str">
        <f>IFERROR(VLOOKUP($X1474&amp;"-"&amp;TEXT($A1506,"mmm-aaaa"),Informes!$A:$P,COLUMN(Informes!C$1),FALSE), "")</f>
        <v/>
      </c>
    </row>
    <row r="1507" spans="1:24" ht="16.5" customHeight="1" x14ac:dyDescent="0.2">
      <c r="A1507" s="34">
        <f t="shared" si="295"/>
        <v>45627</v>
      </c>
      <c r="B1507" s="243" t="str">
        <f t="shared" si="293"/>
        <v>Diciembre</v>
      </c>
      <c r="C1507" s="244"/>
      <c r="D1507" s="244"/>
      <c r="E1507" s="244"/>
      <c r="F1507" s="281" t="str">
        <f>IFERROR(IF(VLOOKUP($X1474&amp;"-"&amp;TEXT($A1507,"mmm-aaaa"),Informes!$A:$P,COLUMN(Informes!H$1),FALSE),"þ","¨"),"¨")</f>
        <v>¨</v>
      </c>
      <c r="G1507" s="281"/>
      <c r="H1507" s="281"/>
      <c r="I1507" s="248" t="str">
        <f>IFERROR(IF(ISBLANK(
VLOOKUP($X1497&amp;"-"&amp;TEXT($A1507,"mmm-aaaa"),Informes!$A:$P,COLUMN(Informes!I$1),FALSE)), "",
VLOOKUP($X1497&amp;"-"&amp;TEXT($A1507,"mmm-aaaa"),Informes!$A:$P,COLUMN(Informes!I$1),FALSE)), "")</f>
        <v/>
      </c>
      <c r="J1507" s="248"/>
      <c r="K1507" s="248"/>
      <c r="L1507" s="173" t="str">
        <f t="shared" si="294"/>
        <v>¨</v>
      </c>
      <c r="M1507" s="248" t="str">
        <f>IFERROR(IF(OR($X1507=$L$7,$X1507=$K$5,$X1507=$O$5,$X1507=$T$5),IF(ISBLANK(
VLOOKUP($X1474&amp;"-"&amp;TEXT($A1507,"mmm-aaaa"),Informes!$A:$P,COLUMN(Informes!J$1),FALSE)), "",
VLOOKUP($X1474&amp;"-"&amp;TEXT($A1507,"mmm-aaaa"),Informes!$A:$P,COLUMN(Informes!J$1),FALSE)), ""), "")</f>
        <v/>
      </c>
      <c r="N1507" s="248"/>
      <c r="O1507" s="248"/>
      <c r="P1507" s="248"/>
      <c r="Q1507" s="248"/>
      <c r="R1507" s="284" t="str">
        <f t="shared" si="292"/>
        <v/>
      </c>
      <c r="S1507" s="284"/>
      <c r="T1507" s="284"/>
      <c r="U1507" s="284"/>
      <c r="V1507" s="285"/>
      <c r="W1507" s="4" t="str">
        <f>IFERROR(VLOOKUP($X1497&amp;"-"&amp;TEXT($A1507,"mmm-aaaa"),Informes!$A:$P,COLUMN(Informes!K$1),FALSE), "")</f>
        <v/>
      </c>
      <c r="X1507" s="34" t="str">
        <f>IFERROR(VLOOKUP($X1474&amp;"-"&amp;TEXT($A1507,"mmm-aaaa"),Informes!$A:$P,COLUMN(Informes!C$1),FALSE), "")</f>
        <v/>
      </c>
    </row>
    <row r="1508" spans="1:24" ht="16.5" customHeight="1" x14ac:dyDescent="0.2">
      <c r="A1508" s="34">
        <f t="shared" si="295"/>
        <v>45658</v>
      </c>
      <c r="B1508" s="243" t="str">
        <f t="shared" si="293"/>
        <v>Enero</v>
      </c>
      <c r="C1508" s="244"/>
      <c r="D1508" s="244"/>
      <c r="E1508" s="244"/>
      <c r="F1508" s="281" t="str">
        <f>IFERROR(IF(VLOOKUP($X1474&amp;"-"&amp;TEXT($A1508,"mmm-aaaa"),Informes!$A:$P,COLUMN(Informes!H$1),FALSE),"þ","¨"),"¨")</f>
        <v>¨</v>
      </c>
      <c r="G1508" s="281"/>
      <c r="H1508" s="281"/>
      <c r="I1508" s="248" t="str">
        <f>IFERROR(IF(ISBLANK(
VLOOKUP($X1497&amp;"-"&amp;TEXT($A1508,"mmm-aaaa"),Informes!$A:$P,COLUMN(Informes!I$1),FALSE)), "",
VLOOKUP($X1497&amp;"-"&amp;TEXT($A1508,"mmm-aaaa"),Informes!$A:$P,COLUMN(Informes!I$1),FALSE)), "")</f>
        <v/>
      </c>
      <c r="J1508" s="248"/>
      <c r="K1508" s="248"/>
      <c r="L1508" s="173" t="str">
        <f t="shared" si="294"/>
        <v>¨</v>
      </c>
      <c r="M1508" s="248" t="str">
        <f>IFERROR(IF(OR($X1508=$L$7,$X1508=$K$5,$X1508=$O$5,$X1508=$T$5),IF(ISBLANK(
VLOOKUP($X1474&amp;"-"&amp;TEXT($A1508,"mmm-aaaa"),Informes!$A:$P,COLUMN(Informes!J$1),FALSE)), "",
VLOOKUP($X1474&amp;"-"&amp;TEXT($A1508,"mmm-aaaa"),Informes!$A:$P,COLUMN(Informes!J$1),FALSE)), ""), "")</f>
        <v/>
      </c>
      <c r="N1508" s="248"/>
      <c r="O1508" s="248"/>
      <c r="P1508" s="248"/>
      <c r="Q1508" s="248"/>
      <c r="R1508" s="284" t="str">
        <f t="shared" si="292"/>
        <v/>
      </c>
      <c r="S1508" s="284"/>
      <c r="T1508" s="284"/>
      <c r="U1508" s="284"/>
      <c r="V1508" s="285"/>
      <c r="W1508" s="4" t="str">
        <f>IFERROR(VLOOKUP($X1497&amp;"-"&amp;TEXT($A1508,"mmm-aaaa"),Informes!$A:$P,COLUMN(Informes!K$1),FALSE), "")</f>
        <v/>
      </c>
      <c r="X1508" s="34" t="str">
        <f>IFERROR(VLOOKUP($X1474&amp;"-"&amp;TEXT($A1508,"mmm-aaaa"),Informes!$A:$P,COLUMN(Informes!C$1),FALSE), "")</f>
        <v/>
      </c>
    </row>
    <row r="1509" spans="1:24" ht="16.5" customHeight="1" x14ac:dyDescent="0.2">
      <c r="A1509" s="34">
        <f t="shared" si="295"/>
        <v>45689</v>
      </c>
      <c r="B1509" s="243" t="str">
        <f t="shared" si="293"/>
        <v>Febrero</v>
      </c>
      <c r="C1509" s="244"/>
      <c r="D1509" s="244"/>
      <c r="E1509" s="244"/>
      <c r="F1509" s="281" t="str">
        <f>IFERROR(IF(VLOOKUP($X1474&amp;"-"&amp;TEXT($A1509,"mmm-aaaa"),Informes!$A:$P,COLUMN(Informes!H$1),FALSE),"þ","¨"),"¨")</f>
        <v>¨</v>
      </c>
      <c r="G1509" s="281"/>
      <c r="H1509" s="281"/>
      <c r="I1509" s="248" t="str">
        <f>IFERROR(IF(ISBLANK(
VLOOKUP($X1497&amp;"-"&amp;TEXT($A1509,"mmm-aaaa"),Informes!$A:$P,COLUMN(Informes!I$1),FALSE)), "",
VLOOKUP($X1497&amp;"-"&amp;TEXT($A1509,"mmm-aaaa"),Informes!$A:$P,COLUMN(Informes!I$1),FALSE)), "")</f>
        <v/>
      </c>
      <c r="J1509" s="248"/>
      <c r="K1509" s="248"/>
      <c r="L1509" s="173" t="str">
        <f t="shared" si="294"/>
        <v>¨</v>
      </c>
      <c r="M1509" s="248" t="str">
        <f>IFERROR(IF(OR($X1509=$L$7,$X1509=$K$5,$X1509=$O$5,$X1509=$T$5),IF(ISBLANK(
VLOOKUP($X1474&amp;"-"&amp;TEXT($A1509,"mmm-aaaa"),Informes!$A:$P,COLUMN(Informes!J$1),FALSE)), "",
VLOOKUP($X1474&amp;"-"&amp;TEXT($A1509,"mmm-aaaa"),Informes!$A:$P,COLUMN(Informes!J$1),FALSE)), ""), "")</f>
        <v/>
      </c>
      <c r="N1509" s="248"/>
      <c r="O1509" s="248"/>
      <c r="P1509" s="248"/>
      <c r="Q1509" s="248"/>
      <c r="R1509" s="284" t="str">
        <f t="shared" si="292"/>
        <v/>
      </c>
      <c r="S1509" s="284"/>
      <c r="T1509" s="284"/>
      <c r="U1509" s="284"/>
      <c r="V1509" s="285"/>
      <c r="W1509" s="4" t="str">
        <f>IFERROR(VLOOKUP($X1497&amp;"-"&amp;TEXT($A1509,"mmm-aaaa"),Informes!$A:$P,COLUMN(Informes!K$1),FALSE), "")</f>
        <v/>
      </c>
      <c r="X1509" s="34" t="str">
        <f>IFERROR(VLOOKUP($X1474&amp;"-"&amp;TEXT($A1509,"mmm-aaaa"),Informes!$A:$P,COLUMN(Informes!C$1),FALSE), "")</f>
        <v/>
      </c>
    </row>
    <row r="1510" spans="1:24" ht="16.5" customHeight="1" x14ac:dyDescent="0.2">
      <c r="A1510" s="34">
        <f t="shared" si="295"/>
        <v>45717</v>
      </c>
      <c r="B1510" s="243" t="str">
        <f t="shared" si="293"/>
        <v>Marzo</v>
      </c>
      <c r="C1510" s="244"/>
      <c r="D1510" s="244"/>
      <c r="E1510" s="244"/>
      <c r="F1510" s="281" t="str">
        <f>IFERROR(IF(VLOOKUP($X1474&amp;"-"&amp;TEXT($A1510,"mmm-aaaa"),Informes!$A:$P,COLUMN(Informes!H$1),FALSE),"þ","¨"),"¨")</f>
        <v>¨</v>
      </c>
      <c r="G1510" s="281"/>
      <c r="H1510" s="281"/>
      <c r="I1510" s="248" t="str">
        <f>IFERROR(IF(ISBLANK(
VLOOKUP($X1497&amp;"-"&amp;TEXT($A1510,"mmm-aaaa"),Informes!$A:$P,COLUMN(Informes!I$1),FALSE)), "",
VLOOKUP($X1497&amp;"-"&amp;TEXT($A1510,"mmm-aaaa"),Informes!$A:$P,COLUMN(Informes!I$1),FALSE)), "")</f>
        <v/>
      </c>
      <c r="J1510" s="248"/>
      <c r="K1510" s="248"/>
      <c r="L1510" s="173" t="str">
        <f t="shared" si="294"/>
        <v>¨</v>
      </c>
      <c r="M1510" s="248" t="str">
        <f>IFERROR(IF(OR($X1510=$L$7,$X1510=$K$5,$X1510=$O$5,$X1510=$T$5),IF(ISBLANK(
VLOOKUP($X1474&amp;"-"&amp;TEXT($A1510,"mmm-aaaa"),Informes!$A:$P,COLUMN(Informes!J$1),FALSE)), "",
VLOOKUP($X1474&amp;"-"&amp;TEXT($A1510,"mmm-aaaa"),Informes!$A:$P,COLUMN(Informes!J$1),FALSE)), ""), "")</f>
        <v/>
      </c>
      <c r="N1510" s="248"/>
      <c r="O1510" s="248"/>
      <c r="P1510" s="248"/>
      <c r="Q1510" s="248"/>
      <c r="R1510" s="284" t="str">
        <f t="shared" si="292"/>
        <v/>
      </c>
      <c r="S1510" s="284"/>
      <c r="T1510" s="284"/>
      <c r="U1510" s="284"/>
      <c r="V1510" s="285"/>
      <c r="W1510" s="4" t="str">
        <f>IFERROR(VLOOKUP($X1497&amp;"-"&amp;TEXT($A1510,"mmm-aaaa"),Informes!$A:$P,COLUMN(Informes!K$1),FALSE), "")</f>
        <v/>
      </c>
      <c r="X1510" s="34" t="str">
        <f>IFERROR(VLOOKUP($X1474&amp;"-"&amp;TEXT($A1510,"mmm-aaaa"),Informes!$A:$P,COLUMN(Informes!C$1),FALSE), "")</f>
        <v/>
      </c>
    </row>
    <row r="1511" spans="1:24" ht="16.5" customHeight="1" x14ac:dyDescent="0.2">
      <c r="A1511" s="34">
        <f t="shared" si="295"/>
        <v>45748</v>
      </c>
      <c r="B1511" s="243" t="str">
        <f t="shared" si="293"/>
        <v>Abril</v>
      </c>
      <c r="C1511" s="244"/>
      <c r="D1511" s="244"/>
      <c r="E1511" s="244"/>
      <c r="F1511" s="281" t="str">
        <f>IFERROR(IF(VLOOKUP($X1474&amp;"-"&amp;TEXT($A1511,"mmm-aaaa"),Informes!$A:$P,COLUMN(Informes!H$1),FALSE),"þ","¨"),"¨")</f>
        <v>¨</v>
      </c>
      <c r="G1511" s="281"/>
      <c r="H1511" s="281"/>
      <c r="I1511" s="248" t="str">
        <f>IFERROR(IF(ISBLANK(
VLOOKUP($X1497&amp;"-"&amp;TEXT($A1511,"mmm-aaaa"),Informes!$A:$P,COLUMN(Informes!I$1),FALSE)), "",
VLOOKUP($X1497&amp;"-"&amp;TEXT($A1511,"mmm-aaaa"),Informes!$A:$P,COLUMN(Informes!I$1),FALSE)), "")</f>
        <v/>
      </c>
      <c r="J1511" s="248"/>
      <c r="K1511" s="248"/>
      <c r="L1511" s="173" t="str">
        <f t="shared" si="294"/>
        <v>¨</v>
      </c>
      <c r="M1511" s="248" t="str">
        <f>IFERROR(IF(OR($X1511=$L$7,$X1511=$K$5,$X1511=$O$5,$X1511=$T$5),IF(ISBLANK(
VLOOKUP($X1474&amp;"-"&amp;TEXT($A1511,"mmm-aaaa"),Informes!$A:$P,COLUMN(Informes!J$1),FALSE)), "",
VLOOKUP($X1474&amp;"-"&amp;TEXT($A1511,"mmm-aaaa"),Informes!$A:$P,COLUMN(Informes!J$1),FALSE)), ""), "")</f>
        <v/>
      </c>
      <c r="N1511" s="248"/>
      <c r="O1511" s="248"/>
      <c r="P1511" s="248"/>
      <c r="Q1511" s="248"/>
      <c r="R1511" s="284" t="str">
        <f t="shared" si="292"/>
        <v/>
      </c>
      <c r="S1511" s="284"/>
      <c r="T1511" s="284"/>
      <c r="U1511" s="284"/>
      <c r="V1511" s="285"/>
      <c r="W1511" s="4" t="str">
        <f>IFERROR(VLOOKUP($X1497&amp;"-"&amp;TEXT($A1511,"mmm-aaaa"),Informes!$A:$P,COLUMN(Informes!K$1),FALSE), "")</f>
        <v/>
      </c>
      <c r="X1511" s="34" t="str">
        <f>IFERROR(VLOOKUP($X1474&amp;"-"&amp;TEXT($A1511,"mmm-aaaa"),Informes!$A:$P,COLUMN(Informes!C$1),FALSE), "")</f>
        <v/>
      </c>
    </row>
    <row r="1512" spans="1:24" ht="16.5" customHeight="1" x14ac:dyDescent="0.2">
      <c r="A1512" s="34">
        <f t="shared" si="295"/>
        <v>45778</v>
      </c>
      <c r="B1512" s="243" t="str">
        <f t="shared" si="293"/>
        <v>Mayo</v>
      </c>
      <c r="C1512" s="244"/>
      <c r="D1512" s="244"/>
      <c r="E1512" s="244"/>
      <c r="F1512" s="281" t="str">
        <f>IFERROR(IF(VLOOKUP($X1474&amp;"-"&amp;TEXT($A1512,"mmm-aaaa"),Informes!$A:$P,COLUMN(Informes!H$1),FALSE),"þ","¨"),"¨")</f>
        <v>¨</v>
      </c>
      <c r="G1512" s="281"/>
      <c r="H1512" s="281"/>
      <c r="I1512" s="248" t="str">
        <f>IFERROR(IF(ISBLANK(
VLOOKUP($X1497&amp;"-"&amp;TEXT($A1512,"mmm-aaaa"),Informes!$A:$P,COLUMN(Informes!I$1),FALSE)), "",
VLOOKUP($X1497&amp;"-"&amp;TEXT($A1512,"mmm-aaaa"),Informes!$A:$P,COLUMN(Informes!I$1),FALSE)), "")</f>
        <v/>
      </c>
      <c r="J1512" s="248"/>
      <c r="K1512" s="248"/>
      <c r="L1512" s="173" t="str">
        <f t="shared" si="294"/>
        <v>¨</v>
      </c>
      <c r="M1512" s="248" t="str">
        <f>IFERROR(IF(OR($X1512=$L$7,$X1512=$K$5,$X1512=$O$5,$X1512=$T$5),IF(ISBLANK(
VLOOKUP($X1474&amp;"-"&amp;TEXT($A1512,"mmm-aaaa"),Informes!$A:$P,COLUMN(Informes!J$1),FALSE)), "",
VLOOKUP($X1474&amp;"-"&amp;TEXT($A1512,"mmm-aaaa"),Informes!$A:$P,COLUMN(Informes!J$1),FALSE)), ""), "")</f>
        <v/>
      </c>
      <c r="N1512" s="248"/>
      <c r="O1512" s="248"/>
      <c r="P1512" s="248"/>
      <c r="Q1512" s="248"/>
      <c r="R1512" s="284" t="str">
        <f t="shared" si="292"/>
        <v/>
      </c>
      <c r="S1512" s="284"/>
      <c r="T1512" s="284"/>
      <c r="U1512" s="284"/>
      <c r="V1512" s="285"/>
      <c r="W1512" s="4" t="str">
        <f>IFERROR(VLOOKUP($X1497&amp;"-"&amp;TEXT($A1512,"mmm-aaaa"),Informes!$A:$P,COLUMN(Informes!K$1),FALSE), "")</f>
        <v/>
      </c>
      <c r="X1512" s="34" t="str">
        <f>IFERROR(VLOOKUP($X1474&amp;"-"&amp;TEXT($A1512,"mmm-aaaa"),Informes!$A:$P,COLUMN(Informes!C$1),FALSE), "")</f>
        <v/>
      </c>
    </row>
    <row r="1513" spans="1:24" ht="16.5" customHeight="1" x14ac:dyDescent="0.2">
      <c r="A1513" s="34">
        <f t="shared" si="295"/>
        <v>45809</v>
      </c>
      <c r="B1513" s="243" t="str">
        <f t="shared" si="293"/>
        <v>Junio</v>
      </c>
      <c r="C1513" s="244"/>
      <c r="D1513" s="244"/>
      <c r="E1513" s="244"/>
      <c r="F1513" s="281" t="str">
        <f>IFERROR(IF(VLOOKUP($X1474&amp;"-"&amp;TEXT($A1513,"mmm-aaaa"),Informes!$A:$P,COLUMN(Informes!H$1),FALSE),"þ","¨"),"¨")</f>
        <v>¨</v>
      </c>
      <c r="G1513" s="281"/>
      <c r="H1513" s="281"/>
      <c r="I1513" s="248" t="str">
        <f>IFERROR(IF(ISBLANK(
VLOOKUP($X1497&amp;"-"&amp;TEXT($A1513,"mmm-aaaa"),Informes!$A:$P,COLUMN(Informes!I$1),FALSE)), "",
VLOOKUP($X1497&amp;"-"&amp;TEXT($A1513,"mmm-aaaa"),Informes!$A:$P,COLUMN(Informes!I$1),FALSE)), "")</f>
        <v/>
      </c>
      <c r="J1513" s="248"/>
      <c r="K1513" s="248"/>
      <c r="L1513" s="173" t="str">
        <f t="shared" si="294"/>
        <v>¨</v>
      </c>
      <c r="M1513" s="248" t="str">
        <f>IFERROR(IF(OR($X1513=$L$7,$X1513=$K$5,$X1513=$O$5,$X1513=$T$5),IF(ISBLANK(
VLOOKUP($X1474&amp;"-"&amp;TEXT($A1513,"mmm-aaaa"),Informes!$A:$P,COLUMN(Informes!J$1),FALSE)), "",
VLOOKUP($X1474&amp;"-"&amp;TEXT($A1513,"mmm-aaaa"),Informes!$A:$P,COLUMN(Informes!J$1),FALSE)), ""), "")</f>
        <v/>
      </c>
      <c r="N1513" s="248"/>
      <c r="O1513" s="248"/>
      <c r="P1513" s="248"/>
      <c r="Q1513" s="248"/>
      <c r="R1513" s="284" t="str">
        <f t="shared" si="292"/>
        <v/>
      </c>
      <c r="S1513" s="284"/>
      <c r="T1513" s="284"/>
      <c r="U1513" s="284"/>
      <c r="V1513" s="285"/>
      <c r="W1513" s="4" t="str">
        <f>IFERROR(VLOOKUP($X1497&amp;"-"&amp;TEXT($A1513,"mmm-aaaa"),Informes!$A:$P,COLUMN(Informes!K$1),FALSE), "")</f>
        <v/>
      </c>
      <c r="X1513" s="34" t="str">
        <f>IFERROR(VLOOKUP($X1474&amp;"-"&amp;TEXT($A1513,"mmm-aaaa"),Informes!$A:$P,COLUMN(Informes!C$1),FALSE), "")</f>
        <v/>
      </c>
    </row>
    <row r="1514" spans="1:24" ht="16.5" customHeight="1" x14ac:dyDescent="0.2">
      <c r="A1514" s="34">
        <f t="shared" si="295"/>
        <v>45839</v>
      </c>
      <c r="B1514" s="243" t="str">
        <f t="shared" si="293"/>
        <v>Julio</v>
      </c>
      <c r="C1514" s="244"/>
      <c r="D1514" s="244"/>
      <c r="E1514" s="244"/>
      <c r="F1514" s="281" t="str">
        <f>IFERROR(IF(VLOOKUP($X1474&amp;"-"&amp;TEXT($A1514,"mmm-aaaa"),Informes!$A:$P,COLUMN(Informes!H$1),FALSE),"þ","¨"),"¨")</f>
        <v>¨</v>
      </c>
      <c r="G1514" s="281"/>
      <c r="H1514" s="281"/>
      <c r="I1514" s="248" t="str">
        <f>IFERROR(IF(ISBLANK(
VLOOKUP($X1497&amp;"-"&amp;TEXT($A1514,"mmm-aaaa"),Informes!$A:$P,COLUMN(Informes!I$1),FALSE)), "",
VLOOKUP($X1497&amp;"-"&amp;TEXT($A1514,"mmm-aaaa"),Informes!$A:$P,COLUMN(Informes!I$1),FALSE)), "")</f>
        <v/>
      </c>
      <c r="J1514" s="248"/>
      <c r="K1514" s="248"/>
      <c r="L1514" s="173" t="str">
        <f t="shared" si="294"/>
        <v>¨</v>
      </c>
      <c r="M1514" s="248" t="str">
        <f>IFERROR(IF(OR($X1514=$L$7,$X1514=$K$5,$X1514=$O$5,$X1514=$T$5),IF(ISBLANK(
VLOOKUP($X1474&amp;"-"&amp;TEXT($A1514,"mmm-aaaa"),Informes!$A:$P,COLUMN(Informes!J$1),FALSE)), "",
VLOOKUP($X1474&amp;"-"&amp;TEXT($A1514,"mmm-aaaa"),Informes!$A:$P,COLUMN(Informes!J$1),FALSE)), ""), "")</f>
        <v/>
      </c>
      <c r="N1514" s="248"/>
      <c r="O1514" s="248"/>
      <c r="P1514" s="248"/>
      <c r="Q1514" s="248"/>
      <c r="R1514" s="284" t="str">
        <f t="shared" si="292"/>
        <v/>
      </c>
      <c r="S1514" s="284"/>
      <c r="T1514" s="284"/>
      <c r="U1514" s="284"/>
      <c r="V1514" s="285"/>
      <c r="W1514" s="4" t="str">
        <f>IFERROR(VLOOKUP($X1497&amp;"-"&amp;TEXT($A1514,"mmm-aaaa"),Informes!$A:$P,COLUMN(Informes!K$1),FALSE), "")</f>
        <v/>
      </c>
      <c r="X1514" s="34" t="str">
        <f>IFERROR(VLOOKUP($X1474&amp;"-"&amp;TEXT($A1514,"mmm-aaaa"),Informes!$A:$P,COLUMN(Informes!C$1),FALSE), "")</f>
        <v/>
      </c>
    </row>
    <row r="1515" spans="1:24" ht="16.5" customHeight="1" thickBot="1" x14ac:dyDescent="0.25">
      <c r="A1515" s="34">
        <f t="shared" si="295"/>
        <v>45870</v>
      </c>
      <c r="B1515" s="264" t="str">
        <f t="shared" si="293"/>
        <v>Agosto</v>
      </c>
      <c r="C1515" s="265"/>
      <c r="D1515" s="265"/>
      <c r="E1515" s="265"/>
      <c r="F1515" s="280" t="str">
        <f>IFERROR(IF(VLOOKUP($X1474&amp;"-"&amp;TEXT($A1515,"mmm-aaaa"),Informes!$A:$P,COLUMN(Informes!H$1),FALSE),"þ","¨"),"¨")</f>
        <v>¨</v>
      </c>
      <c r="G1515" s="280"/>
      <c r="H1515" s="280"/>
      <c r="I1515" s="269" t="str">
        <f>IFERROR(IF(ISBLANK(
VLOOKUP($X1497&amp;"-"&amp;TEXT($A1515,"mmm-aaaa"),Informes!$A:$P,COLUMN(Informes!I$1),FALSE)), "",
VLOOKUP($X1497&amp;"-"&amp;TEXT($A1515,"mmm-aaaa"),Informes!$A:$P,COLUMN(Informes!I$1),FALSE)), "")</f>
        <v/>
      </c>
      <c r="J1515" s="269"/>
      <c r="K1515" s="269"/>
      <c r="L1515" s="172" t="str">
        <f t="shared" si="294"/>
        <v>¨</v>
      </c>
      <c r="M1515" s="269" t="str">
        <f>IFERROR(IF(OR($X1515=$L$7,$X1515=$K$5,$X1515=$O$5,$X1515=$T$5),IF(ISBLANK(
VLOOKUP($X1474&amp;"-"&amp;TEXT($A1515,"mmm-aaaa"),Informes!$A:$P,COLUMN(Informes!J$1),FALSE)), "",
VLOOKUP($X1474&amp;"-"&amp;TEXT($A1515,"mmm-aaaa"),Informes!$A:$P,COLUMN(Informes!J$1),FALSE)), ""), "")</f>
        <v/>
      </c>
      <c r="N1515" s="269"/>
      <c r="O1515" s="269"/>
      <c r="P1515" s="269"/>
      <c r="Q1515" s="269"/>
      <c r="R1515" s="282" t="str">
        <f t="shared" si="292"/>
        <v/>
      </c>
      <c r="S1515" s="282"/>
      <c r="T1515" s="282"/>
      <c r="U1515" s="282"/>
      <c r="V1515" s="283"/>
      <c r="W1515" s="4" t="str">
        <f>IFERROR(VLOOKUP($X1497&amp;"-"&amp;TEXT($A1515,"mmm-aaaa"),Informes!$A:$P,COLUMN(Informes!K$1),FALSE), "")</f>
        <v/>
      </c>
      <c r="X1515" s="34" t="str">
        <f>IFERROR(VLOOKUP($X1474&amp;"-"&amp;TEXT($A1515,"mmm-aaaa"),Informes!$A:$P,COLUMN(Informes!C$1),FALSE), "")</f>
        <v/>
      </c>
    </row>
    <row r="1516" spans="1:24" ht="16.5" customHeight="1" thickBot="1" x14ac:dyDescent="0.3">
      <c r="D1516" s="124"/>
      <c r="E1516" s="124"/>
      <c r="F1516" s="129"/>
      <c r="G1516" s="124" t="str">
        <f>IF(SUM(F1504:F1515)=0,"",SUM(F1504:F1515))</f>
        <v/>
      </c>
      <c r="H1516" s="124"/>
      <c r="I1516" s="124"/>
      <c r="J1516" s="130"/>
      <c r="K1516" s="124"/>
      <c r="L1516" s="131" t="s">
        <v>107</v>
      </c>
      <c r="M1516" s="272" t="str">
        <f>IF(SUM(M1504:M1515)=0,"",SUM(M1504:M1515))</f>
        <v/>
      </c>
      <c r="N1516" s="273"/>
      <c r="O1516" s="273"/>
      <c r="P1516" s="273"/>
      <c r="Q1516" s="274"/>
      <c r="R1516" s="275"/>
      <c r="S1516" s="276"/>
      <c r="T1516" s="276"/>
      <c r="U1516" s="276"/>
      <c r="V1516" s="277"/>
      <c r="W1516" s="4"/>
      <c r="X1516" s="4"/>
    </row>
    <row r="1517" spans="1:24" ht="16.5" customHeight="1" x14ac:dyDescent="0.2">
      <c r="W1517" s="4"/>
      <c r="X1517" s="4"/>
    </row>
    <row r="1518" spans="1:24" ht="279.75" customHeight="1" x14ac:dyDescent="0.15">
      <c r="B1518" s="11"/>
      <c r="C1518" s="132" t="s">
        <v>136</v>
      </c>
      <c r="D1518" s="11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</row>
    <row r="1519" spans="1:24" ht="24" customHeight="1" x14ac:dyDescent="0.2">
      <c r="A1519" s="35">
        <f>A1473+1</f>
        <v>34</v>
      </c>
      <c r="B1519" s="256" t="s">
        <v>127</v>
      </c>
      <c r="C1519" s="256"/>
      <c r="D1519" s="256"/>
      <c r="E1519" s="256"/>
      <c r="F1519" s="256"/>
      <c r="G1519" s="256"/>
      <c r="H1519" s="256"/>
      <c r="I1519" s="256"/>
      <c r="J1519" s="256"/>
      <c r="K1519" s="256"/>
      <c r="L1519" s="256"/>
      <c r="M1519" s="256"/>
      <c r="N1519" s="256"/>
      <c r="O1519" s="256"/>
      <c r="P1519" s="256"/>
      <c r="Q1519" s="256"/>
      <c r="R1519" s="256"/>
      <c r="S1519" s="256"/>
      <c r="T1519" s="256"/>
      <c r="U1519" s="256"/>
      <c r="V1519" s="256"/>
      <c r="X1519" s="2"/>
    </row>
    <row r="1520" spans="1:24" ht="17.25" customHeight="1" x14ac:dyDescent="0.2">
      <c r="A1520" s="35"/>
      <c r="B1520" s="120" t="s">
        <v>128</v>
      </c>
      <c r="D1520" s="123" t="e">
        <f>IF(A1519=0,0,INDEX(TblPublicadores[Nombre completo],A1519))</f>
        <v>#REF!</v>
      </c>
      <c r="F1520" s="123"/>
      <c r="G1520" s="123"/>
      <c r="H1520" s="123"/>
      <c r="I1520" s="123"/>
      <c r="J1520" s="123"/>
      <c r="K1520" s="123"/>
      <c r="L1520" s="123"/>
      <c r="M1520" s="123"/>
      <c r="N1520" s="123"/>
      <c r="O1520" s="123"/>
      <c r="P1520" s="123"/>
      <c r="Q1520" s="123"/>
      <c r="R1520" s="123"/>
      <c r="S1520" s="123"/>
      <c r="T1520" s="123"/>
      <c r="U1520" s="123"/>
      <c r="V1520" s="123"/>
      <c r="W1520" s="15"/>
      <c r="X1520" s="154" t="e">
        <f>IF(A1519=0,0,INDEX(TblPublicadores[Nombre],A1519))</f>
        <v>#REF!</v>
      </c>
    </row>
    <row r="1521" spans="1:24" ht="17.25" customHeight="1" x14ac:dyDescent="0.2">
      <c r="B1521" s="120" t="s">
        <v>129</v>
      </c>
      <c r="D1521" s="121"/>
      <c r="E1521" s="121"/>
      <c r="F1521" s="7"/>
      <c r="G1521" s="7"/>
      <c r="H1521" s="257" t="e">
        <f>IF(A1519=0,"",INDEX(TblPublicadores[Fecha de nacimiento],A1519))</f>
        <v>#REF!</v>
      </c>
      <c r="I1521" s="257"/>
      <c r="J1521" s="257"/>
      <c r="K1521" s="257"/>
      <c r="L1521" s="257"/>
      <c r="M1521" s="257"/>
      <c r="N1521" s="257"/>
      <c r="O1521" s="257"/>
      <c r="P1521" s="128" t="e">
        <f>IF(INDEX(TblPublicadores[Sexo],A1519)=Q1521,"þ","¨")</f>
        <v>#REF!</v>
      </c>
      <c r="Q1521" s="120" t="s">
        <v>75</v>
      </c>
      <c r="S1521" s="12"/>
      <c r="T1521" s="13"/>
      <c r="U1521" s="128" t="e">
        <f>IF(INDEX(TblPublicadores[Sexo],A1519)=V1521,"þ","¨")</f>
        <v>#REF!</v>
      </c>
      <c r="V1521" s="120" t="s">
        <v>79</v>
      </c>
      <c r="W1521" s="12"/>
      <c r="X1521" s="6"/>
    </row>
    <row r="1522" spans="1:24" ht="17.25" customHeight="1" x14ac:dyDescent="0.2">
      <c r="B1522" s="120" t="s">
        <v>130</v>
      </c>
      <c r="D1522" s="122"/>
      <c r="E1522" s="122"/>
      <c r="F1522" s="7"/>
      <c r="G1522" s="258" t="e">
        <f>IF(A1519=0,"",IF(INDEX(TblPublicadores[Fecha de bautismo],A1519)="", "",INDEX(TblPublicadores[Fecha de bautismo],A1519)))</f>
        <v>#REF!</v>
      </c>
      <c r="H1522" s="258"/>
      <c r="I1522" s="258"/>
      <c r="J1522" s="258"/>
      <c r="K1522" s="258"/>
      <c r="L1522" s="258"/>
      <c r="M1522" s="258"/>
      <c r="N1522" s="258"/>
      <c r="O1522" s="258"/>
      <c r="P1522" s="128" t="s">
        <v>137</v>
      </c>
      <c r="Q1522" s="120" t="s">
        <v>131</v>
      </c>
      <c r="S1522" s="12"/>
      <c r="T1522" s="12"/>
      <c r="U1522" s="128" t="s">
        <v>138</v>
      </c>
      <c r="V1522" s="120" t="s">
        <v>61</v>
      </c>
      <c r="W1522" s="12"/>
      <c r="X1522" s="6"/>
    </row>
    <row r="1523" spans="1:24" ht="28.5" customHeight="1" x14ac:dyDescent="0.2">
      <c r="B1523" s="127" t="e">
        <f>IF(INDEX(TblPublicadores[Privilegio],A1519)=C1523,"þ","¨")</f>
        <v>#REF!</v>
      </c>
      <c r="C1523" s="125" t="s">
        <v>76</v>
      </c>
      <c r="D1523" s="127" t="e">
        <f>IF(INDEX(TblPublicadores[Privilegio],A1519)=E1523,"þ","¨")</f>
        <v>#REF!</v>
      </c>
      <c r="E1523" s="125" t="s">
        <v>81</v>
      </c>
      <c r="F1523" s="7"/>
      <c r="G1523" s="7"/>
      <c r="H1523" s="5"/>
      <c r="I1523" s="10"/>
      <c r="J1523" s="127" t="e">
        <f>IF(INDEX(TblPublicadores[Tipo Publicador],A1519)=K1523,"þ","¨")</f>
        <v>#REF!</v>
      </c>
      <c r="K1523" s="125" t="s">
        <v>77</v>
      </c>
      <c r="L1523" s="5"/>
      <c r="M1523" s="5"/>
      <c r="N1523" s="127" t="e">
        <f>IF(INDEX(TblPublicadores[Tipo Publicador],A1519)=O1523,"þ","¨")</f>
        <v>#REF!</v>
      </c>
      <c r="O1523" s="125" t="s">
        <v>132</v>
      </c>
      <c r="P1523" s="126"/>
      <c r="Q1523" s="126"/>
      <c r="R1523" s="9"/>
      <c r="S1523" s="127" t="e">
        <f>IF(INDEX(TblPublicadores[Tipo Publicador],A1519)=T1523,"þ","¨")</f>
        <v>#REF!</v>
      </c>
      <c r="T1523" s="259" t="s">
        <v>133</v>
      </c>
      <c r="U1523" s="259"/>
      <c r="V1523" s="259"/>
      <c r="W1523" s="13"/>
      <c r="X1523" s="6"/>
    </row>
    <row r="1524" spans="1:24" ht="4.5" customHeight="1" thickBot="1" x14ac:dyDescent="0.25">
      <c r="B1524" s="8"/>
      <c r="C1524" s="7"/>
      <c r="D1524" s="8"/>
      <c r="E1524" s="7"/>
      <c r="F1524" s="7"/>
      <c r="G1524" s="7"/>
      <c r="H1524" s="5"/>
      <c r="I1524" s="10"/>
      <c r="J1524" s="8"/>
      <c r="K1524" s="5"/>
      <c r="L1524" s="5"/>
      <c r="M1524" s="5"/>
      <c r="N1524" s="7"/>
      <c r="O1524" s="5"/>
      <c r="P1524" s="8"/>
      <c r="Q1524" s="8"/>
      <c r="R1524" s="9"/>
      <c r="S1524" s="9"/>
      <c r="T1524" s="7"/>
      <c r="U1524" s="8"/>
      <c r="V1524" s="9"/>
      <c r="W1524" s="9"/>
      <c r="X1524" s="6"/>
    </row>
    <row r="1525" spans="1:24" ht="26.25" customHeight="1" x14ac:dyDescent="0.25">
      <c r="B1525" s="260" t="s">
        <v>17</v>
      </c>
      <c r="C1525" s="261"/>
      <c r="D1525" s="261"/>
      <c r="E1525" s="261"/>
      <c r="F1525" s="262" t="s">
        <v>134</v>
      </c>
      <c r="G1525" s="262"/>
      <c r="H1525" s="262"/>
      <c r="I1525" s="262" t="s">
        <v>12</v>
      </c>
      <c r="J1525" s="262"/>
      <c r="K1525" s="262"/>
      <c r="L1525" s="262" t="s">
        <v>105</v>
      </c>
      <c r="M1525" s="236" t="s">
        <v>135</v>
      </c>
      <c r="N1525" s="236"/>
      <c r="O1525" s="236"/>
      <c r="P1525" s="236"/>
      <c r="Q1525" s="236"/>
      <c r="R1525" s="236" t="s">
        <v>101</v>
      </c>
      <c r="S1525" s="236"/>
      <c r="T1525" s="236"/>
      <c r="U1525" s="236"/>
      <c r="V1525" s="237"/>
      <c r="W1525" s="14"/>
      <c r="X1525" s="3"/>
    </row>
    <row r="1526" spans="1:24" ht="27.75" customHeight="1" x14ac:dyDescent="0.2">
      <c r="B1526" s="240">
        <v>45292</v>
      </c>
      <c r="C1526" s="241"/>
      <c r="D1526" s="241"/>
      <c r="E1526" s="242"/>
      <c r="F1526" s="263"/>
      <c r="G1526" s="263"/>
      <c r="H1526" s="263"/>
      <c r="I1526" s="263"/>
      <c r="J1526" s="263"/>
      <c r="K1526" s="263"/>
      <c r="L1526" s="263"/>
      <c r="M1526" s="238"/>
      <c r="N1526" s="238"/>
      <c r="O1526" s="238"/>
      <c r="P1526" s="238"/>
      <c r="Q1526" s="238"/>
      <c r="R1526" s="238"/>
      <c r="S1526" s="238"/>
      <c r="T1526" s="238"/>
      <c r="U1526" s="238"/>
      <c r="V1526" s="239"/>
      <c r="W1526" s="14"/>
      <c r="X1526" s="3"/>
    </row>
    <row r="1527" spans="1:24" ht="16.5" customHeight="1" x14ac:dyDescent="0.2">
      <c r="A1527" s="34">
        <f>EDATE(B1526,-4)</f>
        <v>45170</v>
      </c>
      <c r="B1527" s="243" t="str">
        <f>PROPER(TEXT(A1527, "mmmm"))</f>
        <v>Septiembre</v>
      </c>
      <c r="C1527" s="244"/>
      <c r="D1527" s="244" t="str">
        <f>PROPER(TEXT(C1527, "mmmm"))</f>
        <v>Enero</v>
      </c>
      <c r="E1527" s="244"/>
      <c r="F1527" s="281" t="str">
        <f>IFERROR(IF(VLOOKUP($X1520&amp;"-"&amp;TEXT($A1527,"mmm-aaaa"),Informes!$A:$P,COLUMN(Informes!H$1),FALSE),"þ","¨"),"¨")</f>
        <v>¨</v>
      </c>
      <c r="G1527" s="281"/>
      <c r="H1527" s="281"/>
      <c r="I1527" s="248" t="str">
        <f>IFERROR(IF(ISBLANK(
VLOOKUP($X1520&amp;"-"&amp;TEXT($A1527,"mmm-aaaa"),Informes!$A:$P,COLUMN(Informes!I$1),FALSE)), "",
VLOOKUP($X1520&amp;"-"&amp;TEXT($A1527,"mmm-aaaa"),Informes!$A:$P,COLUMN(Informes!I$1),FALSE)), "")</f>
        <v/>
      </c>
      <c r="J1527" s="248"/>
      <c r="K1527" s="248"/>
      <c r="L1527" s="173" t="str">
        <f>IFERROR(IF($X1527=$L$7,"þ","¨"),"¨")</f>
        <v>¨</v>
      </c>
      <c r="M1527" s="248" t="str">
        <f>IFERROR(IF(OR($X1527=$L$7,$X1527=$K$5,$X1527=$O$5,$X1527=$T$5),IF(ISBLANK(
VLOOKUP($X1520&amp;"-"&amp;TEXT($A1527,"mmm-aaaa"),Informes!$A:$P,COLUMN(Informes!J$1),FALSE)), "",
VLOOKUP($X1520&amp;"-"&amp;TEXT($A1527,"mmm-aaaa"),Informes!$A:$P,COLUMN(Informes!J$1),FALSE)), ""), "")</f>
        <v/>
      </c>
      <c r="N1527" s="248"/>
      <c r="O1527" s="248"/>
      <c r="P1527" s="248"/>
      <c r="Q1527" s="248"/>
      <c r="R1527" s="284" t="str">
        <f t="shared" ref="R1527:R1538" si="296">IF(W1527=0, "", W1527)</f>
        <v/>
      </c>
      <c r="S1527" s="284"/>
      <c r="T1527" s="284"/>
      <c r="U1527" s="284"/>
      <c r="V1527" s="285"/>
      <c r="W1527" s="4" t="str">
        <f>IFERROR(VLOOKUP($X1520&amp;"-"&amp;TEXT($A1527,"mmm-aaaa"),Informes!$A:$P,COLUMN(Informes!K$1),FALSE), "")</f>
        <v/>
      </c>
      <c r="X1527" s="34" t="str">
        <f>IFERROR(VLOOKUP($X1520&amp;"-"&amp;TEXT($A1527,"mmm-aaaa"),Informes!$A:$P,COLUMN(Informes!C$1),FALSE), "")</f>
        <v/>
      </c>
    </row>
    <row r="1528" spans="1:24" ht="16.5" customHeight="1" x14ac:dyDescent="0.2">
      <c r="A1528" s="34">
        <f>EDATE(A1527,1)</f>
        <v>45200</v>
      </c>
      <c r="B1528" s="243" t="str">
        <f t="shared" ref="B1528:B1538" si="297">PROPER(TEXT(A1528, "mmmm"))</f>
        <v>Octubre</v>
      </c>
      <c r="C1528" s="244"/>
      <c r="D1528" s="244" t="str">
        <f t="shared" ref="D1528:D1538" si="298">PROPER(TEXT(C1528, "mmmm"))</f>
        <v>Enero</v>
      </c>
      <c r="E1528" s="244"/>
      <c r="F1528" s="281" t="str">
        <f>IFERROR(IF(VLOOKUP($X1520&amp;"-"&amp;TEXT($A1528,"mmm-aaaa"),Informes!$A:$P,COLUMN(Informes!H$1),FALSE),"þ","¨"),"¨")</f>
        <v>¨</v>
      </c>
      <c r="G1528" s="281"/>
      <c r="H1528" s="281"/>
      <c r="I1528" s="248" t="str">
        <f>IFERROR(IF(ISBLANK(
VLOOKUP($X1520&amp;"-"&amp;TEXT($A1528,"mmm-aaaa"),Informes!$A:$P,COLUMN(Informes!I$1),FALSE)), "",
VLOOKUP($X1520&amp;"-"&amp;TEXT($A1528,"mmm-aaaa"),Informes!$A:$P,COLUMN(Informes!I$1),FALSE)), "")</f>
        <v/>
      </c>
      <c r="J1528" s="248"/>
      <c r="K1528" s="248"/>
      <c r="L1528" s="173" t="str">
        <f t="shared" ref="L1528:L1538" si="299">IFERROR(IF($X1528=$L$7,"þ","¨"),"¨")</f>
        <v>¨</v>
      </c>
      <c r="M1528" s="248" t="str">
        <f>IFERROR(IF(OR($X1528=$L$7,$X1528=$K$5,$X1528=$O$5,$X1528=$T$5),IF(ISBLANK(
VLOOKUP($X1520&amp;"-"&amp;TEXT($A1528,"mmm-aaaa"),Informes!$A:$P,COLUMN(Informes!J$1),FALSE)), "",
VLOOKUP($X1520&amp;"-"&amp;TEXT($A1528,"mmm-aaaa"),Informes!$A:$P,COLUMN(Informes!J$1),FALSE)), ""), "")</f>
        <v/>
      </c>
      <c r="N1528" s="248"/>
      <c r="O1528" s="248"/>
      <c r="P1528" s="248"/>
      <c r="Q1528" s="248"/>
      <c r="R1528" s="284" t="str">
        <f t="shared" si="296"/>
        <v/>
      </c>
      <c r="S1528" s="284"/>
      <c r="T1528" s="284"/>
      <c r="U1528" s="284"/>
      <c r="V1528" s="285"/>
      <c r="W1528" s="4" t="str">
        <f>IFERROR(VLOOKUP($X1520&amp;"-"&amp;TEXT($A1528,"mmm-aaaa"),Informes!$A:$P,COLUMN(Informes!K$1),FALSE), "")</f>
        <v/>
      </c>
      <c r="X1528" s="34" t="str">
        <f>IFERROR(VLOOKUP($X1520&amp;"-"&amp;TEXT($A1528,"mmm-aaaa"),Informes!$A:$P,COLUMN(Informes!C$1),FALSE), "")</f>
        <v/>
      </c>
    </row>
    <row r="1529" spans="1:24" ht="16.5" customHeight="1" x14ac:dyDescent="0.2">
      <c r="A1529" s="34">
        <f t="shared" ref="A1529:A1538" si="300">EDATE(A1528,1)</f>
        <v>45231</v>
      </c>
      <c r="B1529" s="243" t="str">
        <f t="shared" si="297"/>
        <v>Noviembre</v>
      </c>
      <c r="C1529" s="244"/>
      <c r="D1529" s="244" t="str">
        <f t="shared" si="298"/>
        <v>Enero</v>
      </c>
      <c r="E1529" s="244"/>
      <c r="F1529" s="281" t="str">
        <f>IFERROR(IF(VLOOKUP($X1520&amp;"-"&amp;TEXT($A1529,"mmm-aaaa"),Informes!$A:$P,COLUMN(Informes!H$1),FALSE),"þ","¨"),"¨")</f>
        <v>¨</v>
      </c>
      <c r="G1529" s="281"/>
      <c r="H1529" s="281"/>
      <c r="I1529" s="248" t="str">
        <f>IFERROR(IF(ISBLANK(
VLOOKUP($X1520&amp;"-"&amp;TEXT($A1529,"mmm-aaaa"),Informes!$A:$P,COLUMN(Informes!I$1),FALSE)), "",
VLOOKUP($X1520&amp;"-"&amp;TEXT($A1529,"mmm-aaaa"),Informes!$A:$P,COLUMN(Informes!I$1),FALSE)), "")</f>
        <v/>
      </c>
      <c r="J1529" s="248"/>
      <c r="K1529" s="248"/>
      <c r="L1529" s="173" t="str">
        <f t="shared" si="299"/>
        <v>¨</v>
      </c>
      <c r="M1529" s="248" t="str">
        <f>IFERROR(IF(OR($X1529=$L$7,$X1529=$K$5,$X1529=$O$5,$X1529=$T$5),IF(ISBLANK(
VLOOKUP($X1520&amp;"-"&amp;TEXT($A1529,"mmm-aaaa"),Informes!$A:$P,COLUMN(Informes!J$1),FALSE)), "",
VLOOKUP($X1520&amp;"-"&amp;TEXT($A1529,"mmm-aaaa"),Informes!$A:$P,COLUMN(Informes!J$1),FALSE)), ""), "")</f>
        <v/>
      </c>
      <c r="N1529" s="248"/>
      <c r="O1529" s="248"/>
      <c r="P1529" s="248"/>
      <c r="Q1529" s="248"/>
      <c r="R1529" s="284" t="str">
        <f t="shared" si="296"/>
        <v/>
      </c>
      <c r="S1529" s="284"/>
      <c r="T1529" s="284"/>
      <c r="U1529" s="284"/>
      <c r="V1529" s="285"/>
      <c r="W1529" s="4" t="str">
        <f>IFERROR(VLOOKUP($X1520&amp;"-"&amp;TEXT($A1529,"mmm-aaaa"),Informes!$A:$P,COLUMN(Informes!K$1),FALSE), "")</f>
        <v/>
      </c>
      <c r="X1529" s="34" t="str">
        <f>IFERROR(VLOOKUP($X1520&amp;"-"&amp;TEXT($A1529,"mmm-aaaa"),Informes!$A:$P,COLUMN(Informes!C$1),FALSE), "")</f>
        <v/>
      </c>
    </row>
    <row r="1530" spans="1:24" ht="16.5" customHeight="1" x14ac:dyDescent="0.2">
      <c r="A1530" s="34">
        <f t="shared" si="300"/>
        <v>45261</v>
      </c>
      <c r="B1530" s="243" t="str">
        <f t="shared" si="297"/>
        <v>Diciembre</v>
      </c>
      <c r="C1530" s="244"/>
      <c r="D1530" s="244" t="str">
        <f t="shared" si="298"/>
        <v>Enero</v>
      </c>
      <c r="E1530" s="244"/>
      <c r="F1530" s="281" t="str">
        <f>IFERROR(IF(VLOOKUP($X1520&amp;"-"&amp;TEXT($A1530,"mmm-aaaa"),Informes!$A:$P,COLUMN(Informes!H$1),FALSE),"þ","¨"),"¨")</f>
        <v>¨</v>
      </c>
      <c r="G1530" s="281"/>
      <c r="H1530" s="281"/>
      <c r="I1530" s="248" t="str">
        <f>IFERROR(IF(ISBLANK(
VLOOKUP($X1520&amp;"-"&amp;TEXT($A1530,"mmm-aaaa"),Informes!$A:$P,COLUMN(Informes!I$1),FALSE)), "",
VLOOKUP($X1520&amp;"-"&amp;TEXT($A1530,"mmm-aaaa"),Informes!$A:$P,COLUMN(Informes!I$1),FALSE)), "")</f>
        <v/>
      </c>
      <c r="J1530" s="248"/>
      <c r="K1530" s="248"/>
      <c r="L1530" s="173" t="str">
        <f t="shared" si="299"/>
        <v>¨</v>
      </c>
      <c r="M1530" s="248" t="str">
        <f>IFERROR(IF(OR($X1530=$L$7,$X1530=$K$5,$X1530=$O$5,$X1530=$T$5),IF(ISBLANK(
VLOOKUP($X1520&amp;"-"&amp;TEXT($A1530,"mmm-aaaa"),Informes!$A:$P,COLUMN(Informes!J$1),FALSE)), "",
VLOOKUP($X1520&amp;"-"&amp;TEXT($A1530,"mmm-aaaa"),Informes!$A:$P,COLUMN(Informes!J$1),FALSE)), ""), "")</f>
        <v/>
      </c>
      <c r="N1530" s="248"/>
      <c r="O1530" s="248"/>
      <c r="P1530" s="248"/>
      <c r="Q1530" s="248"/>
      <c r="R1530" s="284" t="str">
        <f t="shared" si="296"/>
        <v/>
      </c>
      <c r="S1530" s="284"/>
      <c r="T1530" s="284"/>
      <c r="U1530" s="284"/>
      <c r="V1530" s="285"/>
      <c r="W1530" s="4" t="str">
        <f>IFERROR(VLOOKUP($X1520&amp;"-"&amp;TEXT($A1530,"mmm-aaaa"),Informes!$A:$P,COLUMN(Informes!K$1),FALSE), "")</f>
        <v/>
      </c>
      <c r="X1530" s="34" t="str">
        <f>IFERROR(VLOOKUP($X1520&amp;"-"&amp;TEXT($A1530,"mmm-aaaa"),Informes!$A:$P,COLUMN(Informes!C$1),FALSE), "")</f>
        <v/>
      </c>
    </row>
    <row r="1531" spans="1:24" ht="16.5" customHeight="1" x14ac:dyDescent="0.2">
      <c r="A1531" s="34">
        <f t="shared" si="300"/>
        <v>45292</v>
      </c>
      <c r="B1531" s="243" t="str">
        <f t="shared" si="297"/>
        <v>Enero</v>
      </c>
      <c r="C1531" s="244"/>
      <c r="D1531" s="244" t="str">
        <f t="shared" si="298"/>
        <v>Enero</v>
      </c>
      <c r="E1531" s="244"/>
      <c r="F1531" s="281" t="str">
        <f>IFERROR(IF(VLOOKUP($X1520&amp;"-"&amp;TEXT($A1531,"mmm-aaaa"),Informes!$A:$P,COLUMN(Informes!H$1),FALSE),"þ","¨"),"¨")</f>
        <v>¨</v>
      </c>
      <c r="G1531" s="281"/>
      <c r="H1531" s="281"/>
      <c r="I1531" s="248" t="str">
        <f>IFERROR(IF(ISBLANK(
VLOOKUP($X1520&amp;"-"&amp;TEXT($A1531,"mmm-aaaa"),Informes!$A:$P,COLUMN(Informes!I$1),FALSE)), "",
VLOOKUP($X1520&amp;"-"&amp;TEXT($A1531,"mmm-aaaa"),Informes!$A:$P,COLUMN(Informes!I$1),FALSE)), "")</f>
        <v/>
      </c>
      <c r="J1531" s="248"/>
      <c r="K1531" s="248"/>
      <c r="L1531" s="173" t="str">
        <f t="shared" si="299"/>
        <v>¨</v>
      </c>
      <c r="M1531" s="248" t="str">
        <f>IFERROR(IF(OR($X1531=$L$7,$X1531=$K$5,$X1531=$O$5,$X1531=$T$5),IF(ISBLANK(
VLOOKUP($X1520&amp;"-"&amp;TEXT($A1531,"mmm-aaaa"),Informes!$A:$P,COLUMN(Informes!J$1),FALSE)), "",
VLOOKUP($X1520&amp;"-"&amp;TEXT($A1531,"mmm-aaaa"),Informes!$A:$P,COLUMN(Informes!J$1),FALSE)), ""), "")</f>
        <v/>
      </c>
      <c r="N1531" s="248"/>
      <c r="O1531" s="248"/>
      <c r="P1531" s="248"/>
      <c r="Q1531" s="248"/>
      <c r="R1531" s="284" t="str">
        <f t="shared" si="296"/>
        <v/>
      </c>
      <c r="S1531" s="284"/>
      <c r="T1531" s="284"/>
      <c r="U1531" s="284"/>
      <c r="V1531" s="285"/>
      <c r="W1531" s="4" t="str">
        <f>IFERROR(VLOOKUP($X1520&amp;"-"&amp;TEXT($A1531,"mmm-aaaa"),Informes!$A:$P,COLUMN(Informes!K$1),FALSE), "")</f>
        <v/>
      </c>
      <c r="X1531" s="34" t="str">
        <f>IFERROR(VLOOKUP($X1520&amp;"-"&amp;TEXT($A1531,"mmm-aaaa"),Informes!$A:$P,COLUMN(Informes!C$1),FALSE), "")</f>
        <v/>
      </c>
    </row>
    <row r="1532" spans="1:24" ht="16.5" customHeight="1" x14ac:dyDescent="0.2">
      <c r="A1532" s="34">
        <f t="shared" si="300"/>
        <v>45323</v>
      </c>
      <c r="B1532" s="243" t="str">
        <f t="shared" si="297"/>
        <v>Febrero</v>
      </c>
      <c r="C1532" s="244"/>
      <c r="D1532" s="244" t="str">
        <f t="shared" si="298"/>
        <v>Enero</v>
      </c>
      <c r="E1532" s="244"/>
      <c r="F1532" s="281" t="str">
        <f>IFERROR(IF(VLOOKUP($X1520&amp;"-"&amp;TEXT($A1532,"mmm-aaaa"),Informes!$A:$P,COLUMN(Informes!H$1),FALSE),"þ","¨"),"¨")</f>
        <v>¨</v>
      </c>
      <c r="G1532" s="281"/>
      <c r="H1532" s="281"/>
      <c r="I1532" s="248" t="str">
        <f>IFERROR(IF(ISBLANK(
VLOOKUP($X1520&amp;"-"&amp;TEXT($A1532,"mmm-aaaa"),Informes!$A:$P,COLUMN(Informes!I$1),FALSE)), "",
VLOOKUP($X1520&amp;"-"&amp;TEXT($A1532,"mmm-aaaa"),Informes!$A:$P,COLUMN(Informes!I$1),FALSE)), "")</f>
        <v/>
      </c>
      <c r="J1532" s="248"/>
      <c r="K1532" s="248"/>
      <c r="L1532" s="173" t="str">
        <f t="shared" si="299"/>
        <v>¨</v>
      </c>
      <c r="M1532" s="248" t="str">
        <f>IFERROR(IF(OR($X1532=$L$7,$X1532=$K$5,$X1532=$O$5,$X1532=$T$5),IF(ISBLANK(
VLOOKUP($X1520&amp;"-"&amp;TEXT($A1532,"mmm-aaaa"),Informes!$A:$P,COLUMN(Informes!J$1),FALSE)), "",
VLOOKUP($X1520&amp;"-"&amp;TEXT($A1532,"mmm-aaaa"),Informes!$A:$P,COLUMN(Informes!J$1),FALSE)), ""), "")</f>
        <v/>
      </c>
      <c r="N1532" s="248"/>
      <c r="O1532" s="248"/>
      <c r="P1532" s="248"/>
      <c r="Q1532" s="248"/>
      <c r="R1532" s="284" t="str">
        <f t="shared" si="296"/>
        <v/>
      </c>
      <c r="S1532" s="284"/>
      <c r="T1532" s="284"/>
      <c r="U1532" s="284"/>
      <c r="V1532" s="285"/>
      <c r="W1532" s="4" t="str">
        <f>IFERROR(VLOOKUP($X1520&amp;"-"&amp;TEXT($A1532,"mmm-aaaa"),Informes!$A:$P,COLUMN(Informes!K$1),FALSE), "")</f>
        <v/>
      </c>
      <c r="X1532" s="34" t="str">
        <f>IFERROR(VLOOKUP($X1520&amp;"-"&amp;TEXT($A1532,"mmm-aaaa"),Informes!$A:$P,COLUMN(Informes!C$1),FALSE), "")</f>
        <v/>
      </c>
    </row>
    <row r="1533" spans="1:24" ht="16.5" customHeight="1" x14ac:dyDescent="0.2">
      <c r="A1533" s="34">
        <f t="shared" si="300"/>
        <v>45352</v>
      </c>
      <c r="B1533" s="243" t="str">
        <f t="shared" si="297"/>
        <v>Marzo</v>
      </c>
      <c r="C1533" s="244"/>
      <c r="D1533" s="244" t="str">
        <f t="shared" si="298"/>
        <v>Enero</v>
      </c>
      <c r="E1533" s="244"/>
      <c r="F1533" s="281" t="str">
        <f>IFERROR(IF(VLOOKUP($X1520&amp;"-"&amp;TEXT($A1533,"mmm-aaaa"),Informes!$A:$P,COLUMN(Informes!H$1),FALSE),"þ","¨"),"¨")</f>
        <v>¨</v>
      </c>
      <c r="G1533" s="281"/>
      <c r="H1533" s="281"/>
      <c r="I1533" s="248" t="str">
        <f>IFERROR(IF(ISBLANK(
VLOOKUP($X1520&amp;"-"&amp;TEXT($A1533,"mmm-aaaa"),Informes!$A:$P,COLUMN(Informes!I$1),FALSE)), "",
VLOOKUP($X1520&amp;"-"&amp;TEXT($A1533,"mmm-aaaa"),Informes!$A:$P,COLUMN(Informes!I$1),FALSE)), "")</f>
        <v/>
      </c>
      <c r="J1533" s="248"/>
      <c r="K1533" s="248"/>
      <c r="L1533" s="173" t="str">
        <f t="shared" si="299"/>
        <v>¨</v>
      </c>
      <c r="M1533" s="248" t="str">
        <f>IFERROR(IF(OR($X1533=$L$7,$X1533=$K$5,$X1533=$O$5,$X1533=$T$5),IF(ISBLANK(
VLOOKUP($X1520&amp;"-"&amp;TEXT($A1533,"mmm-aaaa"),Informes!$A:$P,COLUMN(Informes!J$1),FALSE)), "",
VLOOKUP($X1520&amp;"-"&amp;TEXT($A1533,"mmm-aaaa"),Informes!$A:$P,COLUMN(Informes!J$1),FALSE)), ""), "")</f>
        <v/>
      </c>
      <c r="N1533" s="248"/>
      <c r="O1533" s="248"/>
      <c r="P1533" s="248"/>
      <c r="Q1533" s="248"/>
      <c r="R1533" s="284" t="str">
        <f t="shared" si="296"/>
        <v/>
      </c>
      <c r="S1533" s="284"/>
      <c r="T1533" s="284"/>
      <c r="U1533" s="284"/>
      <c r="V1533" s="285"/>
      <c r="W1533" s="4" t="str">
        <f>IFERROR(VLOOKUP($X1520&amp;"-"&amp;TEXT($A1533,"mmm-aaaa"),Informes!$A:$P,COLUMN(Informes!K$1),FALSE), "")</f>
        <v/>
      </c>
      <c r="X1533" s="34" t="str">
        <f>IFERROR(VLOOKUP($X1520&amp;"-"&amp;TEXT($A1533,"mmm-aaaa"),Informes!$A:$P,COLUMN(Informes!C$1),FALSE), "")</f>
        <v/>
      </c>
    </row>
    <row r="1534" spans="1:24" ht="16.5" customHeight="1" x14ac:dyDescent="0.2">
      <c r="A1534" s="34">
        <f t="shared" si="300"/>
        <v>45383</v>
      </c>
      <c r="B1534" s="243" t="str">
        <f t="shared" si="297"/>
        <v>Abril</v>
      </c>
      <c r="C1534" s="244"/>
      <c r="D1534" s="244" t="str">
        <f t="shared" si="298"/>
        <v>Enero</v>
      </c>
      <c r="E1534" s="244"/>
      <c r="F1534" s="281" t="str">
        <f>IFERROR(IF(VLOOKUP($X1520&amp;"-"&amp;TEXT($A1534,"mmm-aaaa"),Informes!$A:$P,COLUMN(Informes!H$1),FALSE),"þ","¨"),"¨")</f>
        <v>¨</v>
      </c>
      <c r="G1534" s="281"/>
      <c r="H1534" s="281"/>
      <c r="I1534" s="248" t="str">
        <f>IFERROR(IF(ISBLANK(
VLOOKUP($X1520&amp;"-"&amp;TEXT($A1534,"mmm-aaaa"),Informes!$A:$P,COLUMN(Informes!I$1),FALSE)), "",
VLOOKUP($X1520&amp;"-"&amp;TEXT($A1534,"mmm-aaaa"),Informes!$A:$P,COLUMN(Informes!I$1),FALSE)), "")</f>
        <v/>
      </c>
      <c r="J1534" s="248"/>
      <c r="K1534" s="248"/>
      <c r="L1534" s="173" t="str">
        <f t="shared" si="299"/>
        <v>¨</v>
      </c>
      <c r="M1534" s="248" t="str">
        <f>IFERROR(IF(OR($X1534=$L$7,$X1534=$K$5,$X1534=$O$5,$X1534=$T$5),IF(ISBLANK(
VLOOKUP($X1520&amp;"-"&amp;TEXT($A1534,"mmm-aaaa"),Informes!$A:$P,COLUMN(Informes!J$1),FALSE)), "",
VLOOKUP($X1520&amp;"-"&amp;TEXT($A1534,"mmm-aaaa"),Informes!$A:$P,COLUMN(Informes!J$1),FALSE)), ""), "")</f>
        <v/>
      </c>
      <c r="N1534" s="248"/>
      <c r="O1534" s="248"/>
      <c r="P1534" s="248"/>
      <c r="Q1534" s="248"/>
      <c r="R1534" s="284" t="str">
        <f t="shared" si="296"/>
        <v/>
      </c>
      <c r="S1534" s="284"/>
      <c r="T1534" s="284"/>
      <c r="U1534" s="284"/>
      <c r="V1534" s="285"/>
      <c r="W1534" s="4" t="str">
        <f>IFERROR(VLOOKUP($X1520&amp;"-"&amp;TEXT($A1534,"mmm-aaaa"),Informes!$A:$P,COLUMN(Informes!K$1),FALSE), "")</f>
        <v/>
      </c>
      <c r="X1534" s="34" t="str">
        <f>IFERROR(VLOOKUP($X1520&amp;"-"&amp;TEXT($A1534,"mmm-aaaa"),Informes!$A:$P,COLUMN(Informes!C$1),FALSE), "")</f>
        <v/>
      </c>
    </row>
    <row r="1535" spans="1:24" ht="16.5" customHeight="1" x14ac:dyDescent="0.2">
      <c r="A1535" s="34">
        <f t="shared" si="300"/>
        <v>45413</v>
      </c>
      <c r="B1535" s="243" t="str">
        <f t="shared" si="297"/>
        <v>Mayo</v>
      </c>
      <c r="C1535" s="244"/>
      <c r="D1535" s="244" t="str">
        <f t="shared" si="298"/>
        <v>Enero</v>
      </c>
      <c r="E1535" s="244"/>
      <c r="F1535" s="281" t="str">
        <f>IFERROR(IF(VLOOKUP($X1520&amp;"-"&amp;TEXT($A1535,"mmm-aaaa"),Informes!$A:$P,COLUMN(Informes!H$1),FALSE),"þ","¨"),"¨")</f>
        <v>¨</v>
      </c>
      <c r="G1535" s="281"/>
      <c r="H1535" s="281"/>
      <c r="I1535" s="248" t="str">
        <f>IFERROR(IF(ISBLANK(
VLOOKUP($X1520&amp;"-"&amp;TEXT($A1535,"mmm-aaaa"),Informes!$A:$P,COLUMN(Informes!I$1),FALSE)), "",
VLOOKUP($X1520&amp;"-"&amp;TEXT($A1535,"mmm-aaaa"),Informes!$A:$P,COLUMN(Informes!I$1),FALSE)), "")</f>
        <v/>
      </c>
      <c r="J1535" s="248"/>
      <c r="K1535" s="248"/>
      <c r="L1535" s="173" t="str">
        <f t="shared" si="299"/>
        <v>¨</v>
      </c>
      <c r="M1535" s="248" t="str">
        <f>IFERROR(IF(OR($X1535=$L$7,$X1535=$K$5,$X1535=$O$5,$X1535=$T$5),IF(ISBLANK(
VLOOKUP($X1520&amp;"-"&amp;TEXT($A1535,"mmm-aaaa"),Informes!$A:$P,COLUMN(Informes!J$1),FALSE)), "",
VLOOKUP($X1520&amp;"-"&amp;TEXT($A1535,"mmm-aaaa"),Informes!$A:$P,COLUMN(Informes!J$1),FALSE)), ""), "")</f>
        <v/>
      </c>
      <c r="N1535" s="248"/>
      <c r="O1535" s="248"/>
      <c r="P1535" s="248"/>
      <c r="Q1535" s="248"/>
      <c r="R1535" s="284" t="str">
        <f t="shared" si="296"/>
        <v/>
      </c>
      <c r="S1535" s="284"/>
      <c r="T1535" s="284"/>
      <c r="U1535" s="284"/>
      <c r="V1535" s="285"/>
      <c r="W1535" s="4" t="str">
        <f>IFERROR(VLOOKUP($X1520&amp;"-"&amp;TEXT($A1535,"mmm-aaaa"),Informes!$A:$P,COLUMN(Informes!K$1),FALSE), "")</f>
        <v/>
      </c>
      <c r="X1535" s="34" t="str">
        <f>IFERROR(VLOOKUP($X1520&amp;"-"&amp;TEXT($A1535,"mmm-aaaa"),Informes!$A:$P,COLUMN(Informes!C$1),FALSE), "")</f>
        <v/>
      </c>
    </row>
    <row r="1536" spans="1:24" ht="16.5" customHeight="1" x14ac:dyDescent="0.2">
      <c r="A1536" s="34">
        <f t="shared" si="300"/>
        <v>45444</v>
      </c>
      <c r="B1536" s="243" t="str">
        <f t="shared" si="297"/>
        <v>Junio</v>
      </c>
      <c r="C1536" s="244"/>
      <c r="D1536" s="244" t="str">
        <f t="shared" si="298"/>
        <v>Enero</v>
      </c>
      <c r="E1536" s="244"/>
      <c r="F1536" s="281" t="str">
        <f>IFERROR(IF(VLOOKUP($X1520&amp;"-"&amp;TEXT($A1536,"mmm-aaaa"),Informes!$A:$P,COLUMN(Informes!H$1),FALSE),"þ","¨"),"¨")</f>
        <v>¨</v>
      </c>
      <c r="G1536" s="281"/>
      <c r="H1536" s="281"/>
      <c r="I1536" s="248" t="str">
        <f>IFERROR(IF(ISBLANK(
VLOOKUP($X1520&amp;"-"&amp;TEXT($A1536,"mmm-aaaa"),Informes!$A:$P,COLUMN(Informes!I$1),FALSE)), "",
VLOOKUP($X1520&amp;"-"&amp;TEXT($A1536,"mmm-aaaa"),Informes!$A:$P,COLUMN(Informes!I$1),FALSE)), "")</f>
        <v/>
      </c>
      <c r="J1536" s="248"/>
      <c r="K1536" s="248"/>
      <c r="L1536" s="173" t="str">
        <f t="shared" si="299"/>
        <v>¨</v>
      </c>
      <c r="M1536" s="248" t="str">
        <f>IFERROR(IF(OR($X1536=$L$7,$X1536=$K$5,$X1536=$O$5,$X1536=$T$5),IF(ISBLANK(
VLOOKUP($X1520&amp;"-"&amp;TEXT($A1536,"mmm-aaaa"),Informes!$A:$P,COLUMN(Informes!J$1),FALSE)), "",
VLOOKUP($X1520&amp;"-"&amp;TEXT($A1536,"mmm-aaaa"),Informes!$A:$P,COLUMN(Informes!J$1),FALSE)), ""), "")</f>
        <v/>
      </c>
      <c r="N1536" s="248"/>
      <c r="O1536" s="248"/>
      <c r="P1536" s="248"/>
      <c r="Q1536" s="248"/>
      <c r="R1536" s="284" t="str">
        <f t="shared" si="296"/>
        <v/>
      </c>
      <c r="S1536" s="284"/>
      <c r="T1536" s="284"/>
      <c r="U1536" s="284"/>
      <c r="V1536" s="285"/>
      <c r="W1536" s="4" t="str">
        <f>IFERROR(VLOOKUP($X1520&amp;"-"&amp;TEXT($A1536,"mmm-aaaa"),Informes!$A:$P,COLUMN(Informes!K$1),FALSE), "")</f>
        <v/>
      </c>
      <c r="X1536" s="34" t="str">
        <f>IFERROR(VLOOKUP($X1520&amp;"-"&amp;TEXT($A1536,"mmm-aaaa"),Informes!$A:$P,COLUMN(Informes!C$1),FALSE), "")</f>
        <v/>
      </c>
    </row>
    <row r="1537" spans="1:24" ht="16.5" customHeight="1" x14ac:dyDescent="0.2">
      <c r="A1537" s="34">
        <f t="shared" si="300"/>
        <v>45474</v>
      </c>
      <c r="B1537" s="243" t="str">
        <f t="shared" si="297"/>
        <v>Julio</v>
      </c>
      <c r="C1537" s="244"/>
      <c r="D1537" s="244" t="str">
        <f t="shared" si="298"/>
        <v>Enero</v>
      </c>
      <c r="E1537" s="244"/>
      <c r="F1537" s="281" t="str">
        <f>IFERROR(IF(VLOOKUP($X1520&amp;"-"&amp;TEXT($A1537,"mmm-aaaa"),Informes!$A:$P,COLUMN(Informes!H$1),FALSE),"þ","¨"),"¨")</f>
        <v>¨</v>
      </c>
      <c r="G1537" s="281"/>
      <c r="H1537" s="281"/>
      <c r="I1537" s="248" t="str">
        <f>IFERROR(IF(ISBLANK(
VLOOKUP($X1520&amp;"-"&amp;TEXT($A1537,"mmm-aaaa"),Informes!$A:$P,COLUMN(Informes!I$1),FALSE)), "",
VLOOKUP($X1520&amp;"-"&amp;TEXT($A1537,"mmm-aaaa"),Informes!$A:$P,COLUMN(Informes!I$1),FALSE)), "")</f>
        <v/>
      </c>
      <c r="J1537" s="248"/>
      <c r="K1537" s="248"/>
      <c r="L1537" s="173" t="str">
        <f t="shared" si="299"/>
        <v>¨</v>
      </c>
      <c r="M1537" s="248" t="str">
        <f>IFERROR(IF(OR($X1537=$L$7,$X1537=$K$5,$X1537=$O$5,$X1537=$T$5),IF(ISBLANK(
VLOOKUP($X1520&amp;"-"&amp;TEXT($A1537,"mmm-aaaa"),Informes!$A:$P,COLUMN(Informes!J$1),FALSE)), "",
VLOOKUP($X1520&amp;"-"&amp;TEXT($A1537,"mmm-aaaa"),Informes!$A:$P,COLUMN(Informes!J$1),FALSE)), ""), "")</f>
        <v/>
      </c>
      <c r="N1537" s="248"/>
      <c r="O1537" s="248"/>
      <c r="P1537" s="248"/>
      <c r="Q1537" s="248"/>
      <c r="R1537" s="284" t="str">
        <f t="shared" si="296"/>
        <v/>
      </c>
      <c r="S1537" s="284"/>
      <c r="T1537" s="284"/>
      <c r="U1537" s="284"/>
      <c r="V1537" s="285"/>
      <c r="W1537" s="4" t="str">
        <f>IFERROR(VLOOKUP($X1520&amp;"-"&amp;TEXT($A1537,"mmm-aaaa"),Informes!$A:$P,COLUMN(Informes!K$1),FALSE), "")</f>
        <v/>
      </c>
      <c r="X1537" s="34" t="str">
        <f>IFERROR(VLOOKUP($X1520&amp;"-"&amp;TEXT($A1537,"mmm-aaaa"),Informes!$A:$P,COLUMN(Informes!C$1),FALSE), "")</f>
        <v/>
      </c>
    </row>
    <row r="1538" spans="1:24" ht="16.5" customHeight="1" thickBot="1" x14ac:dyDescent="0.25">
      <c r="A1538" s="34">
        <f t="shared" si="300"/>
        <v>45505</v>
      </c>
      <c r="B1538" s="264" t="str">
        <f t="shared" si="297"/>
        <v>Agosto</v>
      </c>
      <c r="C1538" s="265"/>
      <c r="D1538" s="265" t="str">
        <f t="shared" si="298"/>
        <v>Enero</v>
      </c>
      <c r="E1538" s="265"/>
      <c r="F1538" s="280" t="str">
        <f>IFERROR(IF(VLOOKUP($X1520&amp;"-"&amp;TEXT($A1538,"mmm-aaaa"),Informes!$A:$P,COLUMN(Informes!H$1),FALSE),"þ","¨"),"¨")</f>
        <v>¨</v>
      </c>
      <c r="G1538" s="280"/>
      <c r="H1538" s="280"/>
      <c r="I1538" s="269" t="str">
        <f>IFERROR(IF(ISBLANK(
VLOOKUP($X1520&amp;"-"&amp;TEXT($A1538,"mmm-aaaa"),Informes!$A:$P,COLUMN(Informes!I$1),FALSE)), "",
VLOOKUP($X1520&amp;"-"&amp;TEXT($A1538,"mmm-aaaa"),Informes!$A:$P,COLUMN(Informes!I$1),FALSE)), "")</f>
        <v/>
      </c>
      <c r="J1538" s="269"/>
      <c r="K1538" s="269"/>
      <c r="L1538" s="172" t="str">
        <f t="shared" si="299"/>
        <v>¨</v>
      </c>
      <c r="M1538" s="269" t="str">
        <f>IFERROR(IF(OR($X1538=$L$7,$X1538=$K$5,$X1538=$O$5,$X1538=$T$5),IF(ISBLANK(
VLOOKUP($X1520&amp;"-"&amp;TEXT($A1538,"mmm-aaaa"),Informes!$A:$P,COLUMN(Informes!J$1),FALSE)), "",
VLOOKUP($X1520&amp;"-"&amp;TEXT($A1538,"mmm-aaaa"),Informes!$A:$P,COLUMN(Informes!J$1),FALSE)), ""), "")</f>
        <v/>
      </c>
      <c r="N1538" s="269"/>
      <c r="O1538" s="269"/>
      <c r="P1538" s="269"/>
      <c r="Q1538" s="269"/>
      <c r="R1538" s="282" t="str">
        <f t="shared" si="296"/>
        <v/>
      </c>
      <c r="S1538" s="282"/>
      <c r="T1538" s="282"/>
      <c r="U1538" s="282"/>
      <c r="V1538" s="283"/>
      <c r="W1538" s="4" t="str">
        <f>IFERROR(VLOOKUP($X1520&amp;"-"&amp;TEXT($A1538,"mmm-aaaa"),Informes!$A:$P,COLUMN(Informes!K$1),FALSE), "")</f>
        <v/>
      </c>
      <c r="X1538" s="34" t="str">
        <f>IFERROR(VLOOKUP($X1520&amp;"-"&amp;TEXT($A1538,"mmm-aaaa"),Informes!$A:$P,COLUMN(Informes!C$1),FALSE), "")</f>
        <v/>
      </c>
    </row>
    <row r="1539" spans="1:24" ht="16.5" customHeight="1" thickBot="1" x14ac:dyDescent="0.3">
      <c r="D1539" s="124"/>
      <c r="E1539" s="124"/>
      <c r="F1539" s="129"/>
      <c r="G1539" s="124" t="str">
        <f>IF(SUM(F1527:F1538)=0,"",SUM(F1527:F1538))</f>
        <v/>
      </c>
      <c r="H1539" s="124"/>
      <c r="I1539" s="124"/>
      <c r="J1539" s="130"/>
      <c r="K1539" s="124"/>
      <c r="L1539" s="131" t="s">
        <v>107</v>
      </c>
      <c r="M1539" s="272" t="str">
        <f>IF(SUM(M1527:M1538)=0,"",SUM(M1527:M1538))</f>
        <v/>
      </c>
      <c r="N1539" s="273"/>
      <c r="O1539" s="273"/>
      <c r="P1539" s="273"/>
      <c r="Q1539" s="274"/>
      <c r="R1539" s="275"/>
      <c r="S1539" s="276"/>
      <c r="T1539" s="276"/>
      <c r="U1539" s="276"/>
      <c r="V1539" s="277"/>
      <c r="W1539" s="4"/>
      <c r="X1539" s="4"/>
    </row>
    <row r="1540" spans="1:24" ht="16.5" customHeight="1" x14ac:dyDescent="0.2">
      <c r="W1540" s="4"/>
      <c r="X1540" s="4"/>
    </row>
    <row r="1541" spans="1:24" ht="279.75" customHeight="1" x14ac:dyDescent="0.15">
      <c r="B1541" s="11"/>
      <c r="C1541" s="132" t="s">
        <v>136</v>
      </c>
      <c r="D1541" s="11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</row>
    <row r="1542" spans="1:24" ht="24" customHeight="1" x14ac:dyDescent="0.2">
      <c r="A1542" s="35"/>
      <c r="B1542" s="256" t="s">
        <v>127</v>
      </c>
      <c r="C1542" s="256"/>
      <c r="D1542" s="256"/>
      <c r="E1542" s="256"/>
      <c r="F1542" s="256"/>
      <c r="G1542" s="256"/>
      <c r="H1542" s="256"/>
      <c r="I1542" s="256"/>
      <c r="J1542" s="256"/>
      <c r="K1542" s="256"/>
      <c r="L1542" s="256"/>
      <c r="M1542" s="256"/>
      <c r="N1542" s="256"/>
      <c r="O1542" s="256"/>
      <c r="P1542" s="256"/>
      <c r="Q1542" s="256"/>
      <c r="R1542" s="256"/>
      <c r="S1542" s="256"/>
      <c r="T1542" s="256"/>
      <c r="U1542" s="256"/>
      <c r="V1542" s="256"/>
      <c r="X1542" s="2"/>
    </row>
    <row r="1543" spans="1:24" ht="15" x14ac:dyDescent="0.2">
      <c r="A1543" s="35"/>
      <c r="B1543" s="120" t="s">
        <v>128</v>
      </c>
      <c r="D1543" s="123" t="e">
        <f>D1520</f>
        <v>#REF!</v>
      </c>
      <c r="F1543" s="123"/>
      <c r="G1543" s="123"/>
      <c r="H1543" s="123"/>
      <c r="I1543" s="123"/>
      <c r="J1543" s="123"/>
      <c r="K1543" s="123"/>
      <c r="L1543" s="123"/>
      <c r="M1543" s="123"/>
      <c r="N1543" s="123"/>
      <c r="O1543" s="123"/>
      <c r="P1543" s="123"/>
      <c r="Q1543" s="123"/>
      <c r="R1543" s="123"/>
      <c r="S1543" s="123"/>
      <c r="T1543" s="123"/>
      <c r="U1543" s="123"/>
      <c r="V1543" s="123"/>
      <c r="W1543" s="15"/>
      <c r="X1543" s="154" t="e">
        <f>X1520</f>
        <v>#REF!</v>
      </c>
    </row>
    <row r="1544" spans="1:24" ht="17.25" x14ac:dyDescent="0.2">
      <c r="B1544" s="120" t="s">
        <v>129</v>
      </c>
      <c r="D1544" s="121"/>
      <c r="E1544" s="121"/>
      <c r="F1544" s="7"/>
      <c r="G1544" s="7"/>
      <c r="H1544" s="257" t="e">
        <f>H1521</f>
        <v>#REF!</v>
      </c>
      <c r="I1544" s="257"/>
      <c r="J1544" s="257"/>
      <c r="K1544" s="257"/>
      <c r="L1544" s="257"/>
      <c r="M1544" s="257"/>
      <c r="N1544" s="257"/>
      <c r="O1544" s="257"/>
      <c r="P1544" s="127" t="e">
        <f>P1521</f>
        <v>#REF!</v>
      </c>
      <c r="Q1544" s="120" t="s">
        <v>75</v>
      </c>
      <c r="S1544" s="12"/>
      <c r="T1544" s="13"/>
      <c r="U1544" s="127" t="e">
        <f>U1521</f>
        <v>#REF!</v>
      </c>
      <c r="V1544" s="120" t="s">
        <v>79</v>
      </c>
      <c r="W1544" s="12"/>
      <c r="X1544" s="6"/>
    </row>
    <row r="1545" spans="1:24" ht="17.25" x14ac:dyDescent="0.2">
      <c r="B1545" s="120" t="s">
        <v>130</v>
      </c>
      <c r="D1545" s="122"/>
      <c r="E1545" s="122"/>
      <c r="F1545" s="7"/>
      <c r="G1545" s="258" t="e">
        <f>G1522</f>
        <v>#REF!</v>
      </c>
      <c r="H1545" s="258"/>
      <c r="I1545" s="258"/>
      <c r="J1545" s="258"/>
      <c r="K1545" s="258"/>
      <c r="L1545" s="258"/>
      <c r="M1545" s="258"/>
      <c r="N1545" s="258"/>
      <c r="O1545" s="258"/>
      <c r="P1545" s="128" t="s">
        <v>137</v>
      </c>
      <c r="Q1545" s="120" t="s">
        <v>131</v>
      </c>
      <c r="S1545" s="12"/>
      <c r="T1545" s="12"/>
      <c r="U1545" s="128" t="s">
        <v>138</v>
      </c>
      <c r="V1545" s="120" t="s">
        <v>61</v>
      </c>
      <c r="W1545" s="12"/>
      <c r="X1545" s="6"/>
    </row>
    <row r="1546" spans="1:24" ht="28.5" customHeight="1" x14ac:dyDescent="0.2">
      <c r="B1546" s="127" t="e">
        <f>B1523</f>
        <v>#REF!</v>
      </c>
      <c r="C1546" s="125" t="s">
        <v>76</v>
      </c>
      <c r="D1546" s="127" t="e">
        <f>D1523</f>
        <v>#REF!</v>
      </c>
      <c r="E1546" s="125" t="s">
        <v>81</v>
      </c>
      <c r="F1546" s="7"/>
      <c r="G1546" s="7"/>
      <c r="H1546" s="5"/>
      <c r="I1546" s="10"/>
      <c r="J1546" s="127" t="e">
        <f>J1523</f>
        <v>#REF!</v>
      </c>
      <c r="K1546" s="125" t="s">
        <v>77</v>
      </c>
      <c r="L1546" s="5"/>
      <c r="M1546" s="5"/>
      <c r="N1546" s="127" t="e">
        <f>N1523</f>
        <v>#REF!</v>
      </c>
      <c r="O1546" s="125" t="s">
        <v>132</v>
      </c>
      <c r="P1546" s="126"/>
      <c r="Q1546" s="126"/>
      <c r="R1546" s="9"/>
      <c r="S1546" s="127" t="e">
        <f>S1523</f>
        <v>#REF!</v>
      </c>
      <c r="T1546" s="259" t="s">
        <v>133</v>
      </c>
      <c r="U1546" s="259"/>
      <c r="V1546" s="259"/>
      <c r="W1546" s="13"/>
      <c r="X1546" s="6"/>
    </row>
    <row r="1547" spans="1:24" ht="4.5" customHeight="1" thickBot="1" x14ac:dyDescent="0.25">
      <c r="B1547" s="8"/>
      <c r="C1547" s="7"/>
      <c r="D1547" s="8"/>
      <c r="E1547" s="7"/>
      <c r="F1547" s="7"/>
      <c r="G1547" s="7"/>
      <c r="H1547" s="5"/>
      <c r="I1547" s="10"/>
      <c r="J1547" s="8"/>
      <c r="K1547" s="5"/>
      <c r="L1547" s="5"/>
      <c r="M1547" s="5"/>
      <c r="N1547" s="7"/>
      <c r="O1547" s="5"/>
      <c r="P1547" s="8"/>
      <c r="Q1547" s="8"/>
      <c r="R1547" s="9"/>
      <c r="S1547" s="9"/>
      <c r="T1547" s="7"/>
      <c r="U1547" s="8"/>
      <c r="V1547" s="9"/>
      <c r="W1547" s="9"/>
      <c r="X1547" s="6"/>
    </row>
    <row r="1548" spans="1:24" ht="27" customHeight="1" x14ac:dyDescent="0.25">
      <c r="B1548" s="260" t="s">
        <v>17</v>
      </c>
      <c r="C1548" s="261"/>
      <c r="D1548" s="261"/>
      <c r="E1548" s="261"/>
      <c r="F1548" s="262" t="s">
        <v>134</v>
      </c>
      <c r="G1548" s="262"/>
      <c r="H1548" s="262"/>
      <c r="I1548" s="262" t="s">
        <v>12</v>
      </c>
      <c r="J1548" s="262"/>
      <c r="K1548" s="262"/>
      <c r="L1548" s="262" t="s">
        <v>105</v>
      </c>
      <c r="M1548" s="236" t="s">
        <v>135</v>
      </c>
      <c r="N1548" s="236"/>
      <c r="O1548" s="236"/>
      <c r="P1548" s="236"/>
      <c r="Q1548" s="236"/>
      <c r="R1548" s="236" t="s">
        <v>101</v>
      </c>
      <c r="S1548" s="236"/>
      <c r="T1548" s="236"/>
      <c r="U1548" s="236"/>
      <c r="V1548" s="237"/>
      <c r="W1548" s="14"/>
      <c r="X1548" s="3"/>
    </row>
    <row r="1549" spans="1:24" ht="27.75" customHeight="1" x14ac:dyDescent="0.2">
      <c r="B1549" s="240">
        <f>EDATE(B1526,12)</f>
        <v>45658</v>
      </c>
      <c r="C1549" s="241"/>
      <c r="D1549" s="241"/>
      <c r="E1549" s="242"/>
      <c r="F1549" s="263"/>
      <c r="G1549" s="263"/>
      <c r="H1549" s="263"/>
      <c r="I1549" s="263"/>
      <c r="J1549" s="263"/>
      <c r="K1549" s="263"/>
      <c r="L1549" s="263"/>
      <c r="M1549" s="238"/>
      <c r="N1549" s="238"/>
      <c r="O1549" s="238"/>
      <c r="P1549" s="238"/>
      <c r="Q1549" s="238"/>
      <c r="R1549" s="238"/>
      <c r="S1549" s="238"/>
      <c r="T1549" s="238"/>
      <c r="U1549" s="238"/>
      <c r="V1549" s="239"/>
      <c r="W1549" s="14"/>
      <c r="X1549" s="3"/>
    </row>
    <row r="1550" spans="1:24" ht="16.5" customHeight="1" x14ac:dyDescent="0.2">
      <c r="A1550" s="34">
        <f>EDATE(B1549,-4)</f>
        <v>45536</v>
      </c>
      <c r="B1550" s="243" t="str">
        <f>PROPER(TEXT(A1550, "mmmm"))</f>
        <v>Septiembre</v>
      </c>
      <c r="C1550" s="244"/>
      <c r="D1550" s="244"/>
      <c r="E1550" s="244"/>
      <c r="F1550" s="281" t="str">
        <f>IFERROR(IF(VLOOKUP($X1520&amp;"-"&amp;TEXT($A1550,"mmm-aaaa"),Informes!$A:$P,COLUMN(Informes!H$1),FALSE),"þ","¨"),"¨")</f>
        <v>¨</v>
      </c>
      <c r="G1550" s="281"/>
      <c r="H1550" s="281"/>
      <c r="I1550" s="248" t="str">
        <f>IFERROR(IF(ISBLANK(
VLOOKUP($X1543&amp;"-"&amp;TEXT($A1550,"mmm-aaaa"),Informes!$A:$P,COLUMN(Informes!I$1),FALSE)), "",
VLOOKUP($X1543&amp;"-"&amp;TEXT($A1550,"mmm-aaaa"),Informes!$A:$P,COLUMN(Informes!I$1),FALSE)), "")</f>
        <v/>
      </c>
      <c r="J1550" s="248"/>
      <c r="K1550" s="248"/>
      <c r="L1550" s="173" t="str">
        <f>IFERROR(IF($X1550=$L$7,"þ","¨"),"¨")</f>
        <v>¨</v>
      </c>
      <c r="M1550" s="248" t="str">
        <f>IFERROR(IF(OR($X1550=$L$7,$X1550=$K$5,$X1550=$O$5,$X1550=$T$5),IF(ISBLANK(
VLOOKUP($X1520&amp;"-"&amp;TEXT($A1550,"mmm-aaaa"),Informes!$A:$P,COLUMN(Informes!J$1),FALSE)), "",
VLOOKUP($X1520&amp;"-"&amp;TEXT($A1550,"mmm-aaaa"),Informes!$A:$P,COLUMN(Informes!J$1),FALSE)), ""), "")</f>
        <v/>
      </c>
      <c r="N1550" s="248"/>
      <c r="O1550" s="248"/>
      <c r="P1550" s="248"/>
      <c r="Q1550" s="248"/>
      <c r="R1550" s="284" t="str">
        <f t="shared" ref="R1550:R1561" si="301">IF(W1550=0, "", W1550)</f>
        <v/>
      </c>
      <c r="S1550" s="284"/>
      <c r="T1550" s="284"/>
      <c r="U1550" s="284"/>
      <c r="V1550" s="285"/>
      <c r="W1550" s="4" t="str">
        <f>IFERROR(VLOOKUP($X1543&amp;"-"&amp;TEXT($A1550,"mmm-aaaa"),Informes!$A:$P,COLUMN(Informes!K$1),FALSE), "")</f>
        <v/>
      </c>
      <c r="X1550" s="34" t="str">
        <f>IFERROR(VLOOKUP($X1520&amp;"-"&amp;TEXT($A1550,"mmm-aaaa"),Informes!$A:$P,COLUMN(Informes!C$1),FALSE), "")</f>
        <v/>
      </c>
    </row>
    <row r="1551" spans="1:24" ht="16.5" customHeight="1" x14ac:dyDescent="0.2">
      <c r="A1551" s="34">
        <f>EDATE(A1550,1)</f>
        <v>45566</v>
      </c>
      <c r="B1551" s="243" t="str">
        <f t="shared" ref="B1551:B1561" si="302">PROPER(TEXT(A1551, "mmmm"))</f>
        <v>Octubre</v>
      </c>
      <c r="C1551" s="244"/>
      <c r="D1551" s="244"/>
      <c r="E1551" s="244"/>
      <c r="F1551" s="281" t="str">
        <f>IFERROR(IF(VLOOKUP($X1520&amp;"-"&amp;TEXT($A1551,"mmm-aaaa"),Informes!$A:$P,COLUMN(Informes!H$1),FALSE),"þ","¨"),"¨")</f>
        <v>¨</v>
      </c>
      <c r="G1551" s="281"/>
      <c r="H1551" s="281"/>
      <c r="I1551" s="248" t="str">
        <f>IFERROR(IF(ISBLANK(
VLOOKUP($X1543&amp;"-"&amp;TEXT($A1551,"mmm-aaaa"),Informes!$A:$P,COLUMN(Informes!I$1),FALSE)), "",
VLOOKUP($X1543&amp;"-"&amp;TEXT($A1551,"mmm-aaaa"),Informes!$A:$P,COLUMN(Informes!I$1),FALSE)), "")</f>
        <v/>
      </c>
      <c r="J1551" s="248"/>
      <c r="K1551" s="248"/>
      <c r="L1551" s="173" t="str">
        <f t="shared" ref="L1551:L1561" si="303">IFERROR(IF($X1551=$L$7,"þ","¨"),"¨")</f>
        <v>¨</v>
      </c>
      <c r="M1551" s="248" t="str">
        <f>IFERROR(IF(OR($X1551=$L$7,$X1551=$K$5,$X1551=$O$5,$X1551=$T$5),IF(ISBLANK(
VLOOKUP($X1520&amp;"-"&amp;TEXT($A1551,"mmm-aaaa"),Informes!$A:$P,COLUMN(Informes!J$1),FALSE)), "",
VLOOKUP($X1520&amp;"-"&amp;TEXT($A1551,"mmm-aaaa"),Informes!$A:$P,COLUMN(Informes!J$1),FALSE)), ""), "")</f>
        <v/>
      </c>
      <c r="N1551" s="248"/>
      <c r="O1551" s="248"/>
      <c r="P1551" s="248"/>
      <c r="Q1551" s="248"/>
      <c r="R1551" s="284" t="str">
        <f t="shared" si="301"/>
        <v/>
      </c>
      <c r="S1551" s="284"/>
      <c r="T1551" s="284"/>
      <c r="U1551" s="284"/>
      <c r="V1551" s="285"/>
      <c r="W1551" s="4" t="str">
        <f>IFERROR(VLOOKUP($X1543&amp;"-"&amp;TEXT($A1551,"mmm-aaaa"),Informes!$A:$P,COLUMN(Informes!K$1),FALSE), "")</f>
        <v/>
      </c>
      <c r="X1551" s="34" t="str">
        <f>IFERROR(VLOOKUP($X1520&amp;"-"&amp;TEXT($A1551,"mmm-aaaa"),Informes!$A:$P,COLUMN(Informes!C$1),FALSE), "")</f>
        <v/>
      </c>
    </row>
    <row r="1552" spans="1:24" ht="16.5" customHeight="1" x14ac:dyDescent="0.2">
      <c r="A1552" s="34">
        <f t="shared" ref="A1552:A1561" si="304">EDATE(A1551,1)</f>
        <v>45597</v>
      </c>
      <c r="B1552" s="243" t="str">
        <f t="shared" si="302"/>
        <v>Noviembre</v>
      </c>
      <c r="C1552" s="244"/>
      <c r="D1552" s="244"/>
      <c r="E1552" s="244"/>
      <c r="F1552" s="281" t="str">
        <f>IFERROR(IF(VLOOKUP($X1520&amp;"-"&amp;TEXT($A1552,"mmm-aaaa"),Informes!$A:$P,COLUMN(Informes!H$1),FALSE),"þ","¨"),"¨")</f>
        <v>¨</v>
      </c>
      <c r="G1552" s="281"/>
      <c r="H1552" s="281"/>
      <c r="I1552" s="248" t="str">
        <f>IFERROR(IF(ISBLANK(
VLOOKUP($X1543&amp;"-"&amp;TEXT($A1552,"mmm-aaaa"),Informes!$A:$P,COLUMN(Informes!I$1),FALSE)), "",
VLOOKUP($X1543&amp;"-"&amp;TEXT($A1552,"mmm-aaaa"),Informes!$A:$P,COLUMN(Informes!I$1),FALSE)), "")</f>
        <v/>
      </c>
      <c r="J1552" s="248"/>
      <c r="K1552" s="248"/>
      <c r="L1552" s="173" t="str">
        <f t="shared" si="303"/>
        <v>¨</v>
      </c>
      <c r="M1552" s="248" t="str">
        <f>IFERROR(IF(OR($X1552=$L$7,$X1552=$K$5,$X1552=$O$5,$X1552=$T$5),IF(ISBLANK(
VLOOKUP($X1520&amp;"-"&amp;TEXT($A1552,"mmm-aaaa"),Informes!$A:$P,COLUMN(Informes!J$1),FALSE)), "",
VLOOKUP($X1520&amp;"-"&amp;TEXT($A1552,"mmm-aaaa"),Informes!$A:$P,COLUMN(Informes!J$1),FALSE)), ""), "")</f>
        <v/>
      </c>
      <c r="N1552" s="248"/>
      <c r="O1552" s="248"/>
      <c r="P1552" s="248"/>
      <c r="Q1552" s="248"/>
      <c r="R1552" s="284" t="str">
        <f t="shared" si="301"/>
        <v/>
      </c>
      <c r="S1552" s="284"/>
      <c r="T1552" s="284"/>
      <c r="U1552" s="284"/>
      <c r="V1552" s="285"/>
      <c r="W1552" s="4" t="str">
        <f>IFERROR(VLOOKUP($X1543&amp;"-"&amp;TEXT($A1552,"mmm-aaaa"),Informes!$A:$P,COLUMN(Informes!K$1),FALSE), "")</f>
        <v/>
      </c>
      <c r="X1552" s="34" t="str">
        <f>IFERROR(VLOOKUP($X1520&amp;"-"&amp;TEXT($A1552,"mmm-aaaa"),Informes!$A:$P,COLUMN(Informes!C$1),FALSE), "")</f>
        <v/>
      </c>
    </row>
    <row r="1553" spans="1:24" ht="16.5" customHeight="1" x14ac:dyDescent="0.2">
      <c r="A1553" s="34">
        <f t="shared" si="304"/>
        <v>45627</v>
      </c>
      <c r="B1553" s="243" t="str">
        <f t="shared" si="302"/>
        <v>Diciembre</v>
      </c>
      <c r="C1553" s="244"/>
      <c r="D1553" s="244"/>
      <c r="E1553" s="244"/>
      <c r="F1553" s="281" t="str">
        <f>IFERROR(IF(VLOOKUP($X1520&amp;"-"&amp;TEXT($A1553,"mmm-aaaa"),Informes!$A:$P,COLUMN(Informes!H$1),FALSE),"þ","¨"),"¨")</f>
        <v>¨</v>
      </c>
      <c r="G1553" s="281"/>
      <c r="H1553" s="281"/>
      <c r="I1553" s="248" t="str">
        <f>IFERROR(IF(ISBLANK(
VLOOKUP($X1543&amp;"-"&amp;TEXT($A1553,"mmm-aaaa"),Informes!$A:$P,COLUMN(Informes!I$1),FALSE)), "",
VLOOKUP($X1543&amp;"-"&amp;TEXT($A1553,"mmm-aaaa"),Informes!$A:$P,COLUMN(Informes!I$1),FALSE)), "")</f>
        <v/>
      </c>
      <c r="J1553" s="248"/>
      <c r="K1553" s="248"/>
      <c r="L1553" s="173" t="str">
        <f t="shared" si="303"/>
        <v>¨</v>
      </c>
      <c r="M1553" s="248" t="str">
        <f>IFERROR(IF(OR($X1553=$L$7,$X1553=$K$5,$X1553=$O$5,$X1553=$T$5),IF(ISBLANK(
VLOOKUP($X1520&amp;"-"&amp;TEXT($A1553,"mmm-aaaa"),Informes!$A:$P,COLUMN(Informes!J$1),FALSE)), "",
VLOOKUP($X1520&amp;"-"&amp;TEXT($A1553,"mmm-aaaa"),Informes!$A:$P,COLUMN(Informes!J$1),FALSE)), ""), "")</f>
        <v/>
      </c>
      <c r="N1553" s="248"/>
      <c r="O1553" s="248"/>
      <c r="P1553" s="248"/>
      <c r="Q1553" s="248"/>
      <c r="R1553" s="284" t="str">
        <f t="shared" si="301"/>
        <v/>
      </c>
      <c r="S1553" s="284"/>
      <c r="T1553" s="284"/>
      <c r="U1553" s="284"/>
      <c r="V1553" s="285"/>
      <c r="W1553" s="4" t="str">
        <f>IFERROR(VLOOKUP($X1543&amp;"-"&amp;TEXT($A1553,"mmm-aaaa"),Informes!$A:$P,COLUMN(Informes!K$1),FALSE), "")</f>
        <v/>
      </c>
      <c r="X1553" s="34" t="str">
        <f>IFERROR(VLOOKUP($X1520&amp;"-"&amp;TEXT($A1553,"mmm-aaaa"),Informes!$A:$P,COLUMN(Informes!C$1),FALSE), "")</f>
        <v/>
      </c>
    </row>
    <row r="1554" spans="1:24" ht="16.5" customHeight="1" x14ac:dyDescent="0.2">
      <c r="A1554" s="34">
        <f t="shared" si="304"/>
        <v>45658</v>
      </c>
      <c r="B1554" s="243" t="str">
        <f t="shared" si="302"/>
        <v>Enero</v>
      </c>
      <c r="C1554" s="244"/>
      <c r="D1554" s="244"/>
      <c r="E1554" s="244"/>
      <c r="F1554" s="281" t="str">
        <f>IFERROR(IF(VLOOKUP($X1520&amp;"-"&amp;TEXT($A1554,"mmm-aaaa"),Informes!$A:$P,COLUMN(Informes!H$1),FALSE),"þ","¨"),"¨")</f>
        <v>¨</v>
      </c>
      <c r="G1554" s="281"/>
      <c r="H1554" s="281"/>
      <c r="I1554" s="248" t="str">
        <f>IFERROR(IF(ISBLANK(
VLOOKUP($X1543&amp;"-"&amp;TEXT($A1554,"mmm-aaaa"),Informes!$A:$P,COLUMN(Informes!I$1),FALSE)), "",
VLOOKUP($X1543&amp;"-"&amp;TEXT($A1554,"mmm-aaaa"),Informes!$A:$P,COLUMN(Informes!I$1),FALSE)), "")</f>
        <v/>
      </c>
      <c r="J1554" s="248"/>
      <c r="K1554" s="248"/>
      <c r="L1554" s="173" t="str">
        <f t="shared" si="303"/>
        <v>¨</v>
      </c>
      <c r="M1554" s="248" t="str">
        <f>IFERROR(IF(OR($X1554=$L$7,$X1554=$K$5,$X1554=$O$5,$X1554=$T$5),IF(ISBLANK(
VLOOKUP($X1520&amp;"-"&amp;TEXT($A1554,"mmm-aaaa"),Informes!$A:$P,COLUMN(Informes!J$1),FALSE)), "",
VLOOKUP($X1520&amp;"-"&amp;TEXT($A1554,"mmm-aaaa"),Informes!$A:$P,COLUMN(Informes!J$1),FALSE)), ""), "")</f>
        <v/>
      </c>
      <c r="N1554" s="248"/>
      <c r="O1554" s="248"/>
      <c r="P1554" s="248"/>
      <c r="Q1554" s="248"/>
      <c r="R1554" s="284" t="str">
        <f t="shared" si="301"/>
        <v/>
      </c>
      <c r="S1554" s="284"/>
      <c r="T1554" s="284"/>
      <c r="U1554" s="284"/>
      <c r="V1554" s="285"/>
      <c r="W1554" s="4" t="str">
        <f>IFERROR(VLOOKUP($X1543&amp;"-"&amp;TEXT($A1554,"mmm-aaaa"),Informes!$A:$P,COLUMN(Informes!K$1),FALSE), "")</f>
        <v/>
      </c>
      <c r="X1554" s="34" t="str">
        <f>IFERROR(VLOOKUP($X1520&amp;"-"&amp;TEXT($A1554,"mmm-aaaa"),Informes!$A:$P,COLUMN(Informes!C$1),FALSE), "")</f>
        <v/>
      </c>
    </row>
    <row r="1555" spans="1:24" ht="16.5" customHeight="1" x14ac:dyDescent="0.2">
      <c r="A1555" s="34">
        <f t="shared" si="304"/>
        <v>45689</v>
      </c>
      <c r="B1555" s="243" t="str">
        <f t="shared" si="302"/>
        <v>Febrero</v>
      </c>
      <c r="C1555" s="244"/>
      <c r="D1555" s="244"/>
      <c r="E1555" s="244"/>
      <c r="F1555" s="281" t="str">
        <f>IFERROR(IF(VLOOKUP($X1520&amp;"-"&amp;TEXT($A1555,"mmm-aaaa"),Informes!$A:$P,COLUMN(Informes!H$1),FALSE),"þ","¨"),"¨")</f>
        <v>¨</v>
      </c>
      <c r="G1555" s="281"/>
      <c r="H1555" s="281"/>
      <c r="I1555" s="248" t="str">
        <f>IFERROR(IF(ISBLANK(
VLOOKUP($X1543&amp;"-"&amp;TEXT($A1555,"mmm-aaaa"),Informes!$A:$P,COLUMN(Informes!I$1),FALSE)), "",
VLOOKUP($X1543&amp;"-"&amp;TEXT($A1555,"mmm-aaaa"),Informes!$A:$P,COLUMN(Informes!I$1),FALSE)), "")</f>
        <v/>
      </c>
      <c r="J1555" s="248"/>
      <c r="K1555" s="248"/>
      <c r="L1555" s="173" t="str">
        <f t="shared" si="303"/>
        <v>¨</v>
      </c>
      <c r="M1555" s="248" t="str">
        <f>IFERROR(IF(OR($X1555=$L$7,$X1555=$K$5,$X1555=$O$5,$X1555=$T$5),IF(ISBLANK(
VLOOKUP($X1520&amp;"-"&amp;TEXT($A1555,"mmm-aaaa"),Informes!$A:$P,COLUMN(Informes!J$1),FALSE)), "",
VLOOKUP($X1520&amp;"-"&amp;TEXT($A1555,"mmm-aaaa"),Informes!$A:$P,COLUMN(Informes!J$1),FALSE)), ""), "")</f>
        <v/>
      </c>
      <c r="N1555" s="248"/>
      <c r="O1555" s="248"/>
      <c r="P1555" s="248"/>
      <c r="Q1555" s="248"/>
      <c r="R1555" s="284" t="str">
        <f t="shared" si="301"/>
        <v/>
      </c>
      <c r="S1555" s="284"/>
      <c r="T1555" s="284"/>
      <c r="U1555" s="284"/>
      <c r="V1555" s="285"/>
      <c r="W1555" s="4" t="str">
        <f>IFERROR(VLOOKUP($X1543&amp;"-"&amp;TEXT($A1555,"mmm-aaaa"),Informes!$A:$P,COLUMN(Informes!K$1),FALSE), "")</f>
        <v/>
      </c>
      <c r="X1555" s="34" t="str">
        <f>IFERROR(VLOOKUP($X1520&amp;"-"&amp;TEXT($A1555,"mmm-aaaa"),Informes!$A:$P,COLUMN(Informes!C$1),FALSE), "")</f>
        <v/>
      </c>
    </row>
    <row r="1556" spans="1:24" ht="16.5" customHeight="1" x14ac:dyDescent="0.2">
      <c r="A1556" s="34">
        <f t="shared" si="304"/>
        <v>45717</v>
      </c>
      <c r="B1556" s="243" t="str">
        <f t="shared" si="302"/>
        <v>Marzo</v>
      </c>
      <c r="C1556" s="244"/>
      <c r="D1556" s="244"/>
      <c r="E1556" s="244"/>
      <c r="F1556" s="281" t="str">
        <f>IFERROR(IF(VLOOKUP($X1520&amp;"-"&amp;TEXT($A1556,"mmm-aaaa"),Informes!$A:$P,COLUMN(Informes!H$1),FALSE),"þ","¨"),"¨")</f>
        <v>¨</v>
      </c>
      <c r="G1556" s="281"/>
      <c r="H1556" s="281"/>
      <c r="I1556" s="248" t="str">
        <f>IFERROR(IF(ISBLANK(
VLOOKUP($X1543&amp;"-"&amp;TEXT($A1556,"mmm-aaaa"),Informes!$A:$P,COLUMN(Informes!I$1),FALSE)), "",
VLOOKUP($X1543&amp;"-"&amp;TEXT($A1556,"mmm-aaaa"),Informes!$A:$P,COLUMN(Informes!I$1),FALSE)), "")</f>
        <v/>
      </c>
      <c r="J1556" s="248"/>
      <c r="K1556" s="248"/>
      <c r="L1556" s="173" t="str">
        <f t="shared" si="303"/>
        <v>¨</v>
      </c>
      <c r="M1556" s="248" t="str">
        <f>IFERROR(IF(OR($X1556=$L$7,$X1556=$K$5,$X1556=$O$5,$X1556=$T$5),IF(ISBLANK(
VLOOKUP($X1520&amp;"-"&amp;TEXT($A1556,"mmm-aaaa"),Informes!$A:$P,COLUMN(Informes!J$1),FALSE)), "",
VLOOKUP($X1520&amp;"-"&amp;TEXT($A1556,"mmm-aaaa"),Informes!$A:$P,COLUMN(Informes!J$1),FALSE)), ""), "")</f>
        <v/>
      </c>
      <c r="N1556" s="248"/>
      <c r="O1556" s="248"/>
      <c r="P1556" s="248"/>
      <c r="Q1556" s="248"/>
      <c r="R1556" s="284" t="str">
        <f t="shared" si="301"/>
        <v/>
      </c>
      <c r="S1556" s="284"/>
      <c r="T1556" s="284"/>
      <c r="U1556" s="284"/>
      <c r="V1556" s="285"/>
      <c r="W1556" s="4" t="str">
        <f>IFERROR(VLOOKUP($X1543&amp;"-"&amp;TEXT($A1556,"mmm-aaaa"),Informes!$A:$P,COLUMN(Informes!K$1),FALSE), "")</f>
        <v/>
      </c>
      <c r="X1556" s="34" t="str">
        <f>IFERROR(VLOOKUP($X1520&amp;"-"&amp;TEXT($A1556,"mmm-aaaa"),Informes!$A:$P,COLUMN(Informes!C$1),FALSE), "")</f>
        <v/>
      </c>
    </row>
    <row r="1557" spans="1:24" ht="16.5" customHeight="1" x14ac:dyDescent="0.2">
      <c r="A1557" s="34">
        <f t="shared" si="304"/>
        <v>45748</v>
      </c>
      <c r="B1557" s="243" t="str">
        <f t="shared" si="302"/>
        <v>Abril</v>
      </c>
      <c r="C1557" s="244"/>
      <c r="D1557" s="244"/>
      <c r="E1557" s="244"/>
      <c r="F1557" s="281" t="str">
        <f>IFERROR(IF(VLOOKUP($X1520&amp;"-"&amp;TEXT($A1557,"mmm-aaaa"),Informes!$A:$P,COLUMN(Informes!H$1),FALSE),"þ","¨"),"¨")</f>
        <v>¨</v>
      </c>
      <c r="G1557" s="281"/>
      <c r="H1557" s="281"/>
      <c r="I1557" s="248" t="str">
        <f>IFERROR(IF(ISBLANK(
VLOOKUP($X1543&amp;"-"&amp;TEXT($A1557,"mmm-aaaa"),Informes!$A:$P,COLUMN(Informes!I$1),FALSE)), "",
VLOOKUP($X1543&amp;"-"&amp;TEXT($A1557,"mmm-aaaa"),Informes!$A:$P,COLUMN(Informes!I$1),FALSE)), "")</f>
        <v/>
      </c>
      <c r="J1557" s="248"/>
      <c r="K1557" s="248"/>
      <c r="L1557" s="173" t="str">
        <f t="shared" si="303"/>
        <v>¨</v>
      </c>
      <c r="M1557" s="248" t="str">
        <f>IFERROR(IF(OR($X1557=$L$7,$X1557=$K$5,$X1557=$O$5,$X1557=$T$5),IF(ISBLANK(
VLOOKUP($X1520&amp;"-"&amp;TEXT($A1557,"mmm-aaaa"),Informes!$A:$P,COLUMN(Informes!J$1),FALSE)), "",
VLOOKUP($X1520&amp;"-"&amp;TEXT($A1557,"mmm-aaaa"),Informes!$A:$P,COLUMN(Informes!J$1),FALSE)), ""), "")</f>
        <v/>
      </c>
      <c r="N1557" s="248"/>
      <c r="O1557" s="248"/>
      <c r="P1557" s="248"/>
      <c r="Q1557" s="248"/>
      <c r="R1557" s="284" t="str">
        <f t="shared" si="301"/>
        <v/>
      </c>
      <c r="S1557" s="284"/>
      <c r="T1557" s="284"/>
      <c r="U1557" s="284"/>
      <c r="V1557" s="285"/>
      <c r="W1557" s="4" t="str">
        <f>IFERROR(VLOOKUP($X1543&amp;"-"&amp;TEXT($A1557,"mmm-aaaa"),Informes!$A:$P,COLUMN(Informes!K$1),FALSE), "")</f>
        <v/>
      </c>
      <c r="X1557" s="34" t="str">
        <f>IFERROR(VLOOKUP($X1520&amp;"-"&amp;TEXT($A1557,"mmm-aaaa"),Informes!$A:$P,COLUMN(Informes!C$1),FALSE), "")</f>
        <v/>
      </c>
    </row>
    <row r="1558" spans="1:24" ht="16.5" customHeight="1" x14ac:dyDescent="0.2">
      <c r="A1558" s="34">
        <f t="shared" si="304"/>
        <v>45778</v>
      </c>
      <c r="B1558" s="243" t="str">
        <f t="shared" si="302"/>
        <v>Mayo</v>
      </c>
      <c r="C1558" s="244"/>
      <c r="D1558" s="244"/>
      <c r="E1558" s="244"/>
      <c r="F1558" s="281" t="str">
        <f>IFERROR(IF(VLOOKUP($X1520&amp;"-"&amp;TEXT($A1558,"mmm-aaaa"),Informes!$A:$P,COLUMN(Informes!H$1),FALSE),"þ","¨"),"¨")</f>
        <v>¨</v>
      </c>
      <c r="G1558" s="281"/>
      <c r="H1558" s="281"/>
      <c r="I1558" s="248" t="str">
        <f>IFERROR(IF(ISBLANK(
VLOOKUP($X1543&amp;"-"&amp;TEXT($A1558,"mmm-aaaa"),Informes!$A:$P,COLUMN(Informes!I$1),FALSE)), "",
VLOOKUP($X1543&amp;"-"&amp;TEXT($A1558,"mmm-aaaa"),Informes!$A:$P,COLUMN(Informes!I$1),FALSE)), "")</f>
        <v/>
      </c>
      <c r="J1558" s="248"/>
      <c r="K1558" s="248"/>
      <c r="L1558" s="173" t="str">
        <f t="shared" si="303"/>
        <v>¨</v>
      </c>
      <c r="M1558" s="248" t="str">
        <f>IFERROR(IF(OR($X1558=$L$7,$X1558=$K$5,$X1558=$O$5,$X1558=$T$5),IF(ISBLANK(
VLOOKUP($X1520&amp;"-"&amp;TEXT($A1558,"mmm-aaaa"),Informes!$A:$P,COLUMN(Informes!J$1),FALSE)), "",
VLOOKUP($X1520&amp;"-"&amp;TEXT($A1558,"mmm-aaaa"),Informes!$A:$P,COLUMN(Informes!J$1),FALSE)), ""), "")</f>
        <v/>
      </c>
      <c r="N1558" s="248"/>
      <c r="O1558" s="248"/>
      <c r="P1558" s="248"/>
      <c r="Q1558" s="248"/>
      <c r="R1558" s="284" t="str">
        <f t="shared" si="301"/>
        <v/>
      </c>
      <c r="S1558" s="284"/>
      <c r="T1558" s="284"/>
      <c r="U1558" s="284"/>
      <c r="V1558" s="285"/>
      <c r="W1558" s="4" t="str">
        <f>IFERROR(VLOOKUP($X1543&amp;"-"&amp;TEXT($A1558,"mmm-aaaa"),Informes!$A:$P,COLUMN(Informes!K$1),FALSE), "")</f>
        <v/>
      </c>
      <c r="X1558" s="34" t="str">
        <f>IFERROR(VLOOKUP($X1520&amp;"-"&amp;TEXT($A1558,"mmm-aaaa"),Informes!$A:$P,COLUMN(Informes!C$1),FALSE), "")</f>
        <v/>
      </c>
    </row>
    <row r="1559" spans="1:24" ht="16.5" customHeight="1" x14ac:dyDescent="0.2">
      <c r="A1559" s="34">
        <f t="shared" si="304"/>
        <v>45809</v>
      </c>
      <c r="B1559" s="243" t="str">
        <f t="shared" si="302"/>
        <v>Junio</v>
      </c>
      <c r="C1559" s="244"/>
      <c r="D1559" s="244"/>
      <c r="E1559" s="244"/>
      <c r="F1559" s="281" t="str">
        <f>IFERROR(IF(VLOOKUP($X1520&amp;"-"&amp;TEXT($A1559,"mmm-aaaa"),Informes!$A:$P,COLUMN(Informes!H$1),FALSE),"þ","¨"),"¨")</f>
        <v>¨</v>
      </c>
      <c r="G1559" s="281"/>
      <c r="H1559" s="281"/>
      <c r="I1559" s="248" t="str">
        <f>IFERROR(IF(ISBLANK(
VLOOKUP($X1543&amp;"-"&amp;TEXT($A1559,"mmm-aaaa"),Informes!$A:$P,COLUMN(Informes!I$1),FALSE)), "",
VLOOKUP($X1543&amp;"-"&amp;TEXT($A1559,"mmm-aaaa"),Informes!$A:$P,COLUMN(Informes!I$1),FALSE)), "")</f>
        <v/>
      </c>
      <c r="J1559" s="248"/>
      <c r="K1559" s="248"/>
      <c r="L1559" s="173" t="str">
        <f t="shared" si="303"/>
        <v>¨</v>
      </c>
      <c r="M1559" s="248" t="str">
        <f>IFERROR(IF(OR($X1559=$L$7,$X1559=$K$5,$X1559=$O$5,$X1559=$T$5),IF(ISBLANK(
VLOOKUP($X1520&amp;"-"&amp;TEXT($A1559,"mmm-aaaa"),Informes!$A:$P,COLUMN(Informes!J$1),FALSE)), "",
VLOOKUP($X1520&amp;"-"&amp;TEXT($A1559,"mmm-aaaa"),Informes!$A:$P,COLUMN(Informes!J$1),FALSE)), ""), "")</f>
        <v/>
      </c>
      <c r="N1559" s="248"/>
      <c r="O1559" s="248"/>
      <c r="P1559" s="248"/>
      <c r="Q1559" s="248"/>
      <c r="R1559" s="284" t="str">
        <f t="shared" si="301"/>
        <v/>
      </c>
      <c r="S1559" s="284"/>
      <c r="T1559" s="284"/>
      <c r="U1559" s="284"/>
      <c r="V1559" s="285"/>
      <c r="W1559" s="4" t="str">
        <f>IFERROR(VLOOKUP($X1543&amp;"-"&amp;TEXT($A1559,"mmm-aaaa"),Informes!$A:$P,COLUMN(Informes!K$1),FALSE), "")</f>
        <v/>
      </c>
      <c r="X1559" s="34" t="str">
        <f>IFERROR(VLOOKUP($X1520&amp;"-"&amp;TEXT($A1559,"mmm-aaaa"),Informes!$A:$P,COLUMN(Informes!C$1),FALSE), "")</f>
        <v/>
      </c>
    </row>
    <row r="1560" spans="1:24" ht="16.5" customHeight="1" x14ac:dyDescent="0.2">
      <c r="A1560" s="34">
        <f t="shared" si="304"/>
        <v>45839</v>
      </c>
      <c r="B1560" s="243" t="str">
        <f t="shared" si="302"/>
        <v>Julio</v>
      </c>
      <c r="C1560" s="244"/>
      <c r="D1560" s="244"/>
      <c r="E1560" s="244"/>
      <c r="F1560" s="281" t="str">
        <f>IFERROR(IF(VLOOKUP($X1520&amp;"-"&amp;TEXT($A1560,"mmm-aaaa"),Informes!$A:$P,COLUMN(Informes!H$1),FALSE),"þ","¨"),"¨")</f>
        <v>¨</v>
      </c>
      <c r="G1560" s="281"/>
      <c r="H1560" s="281"/>
      <c r="I1560" s="248" t="str">
        <f>IFERROR(IF(ISBLANK(
VLOOKUP($X1543&amp;"-"&amp;TEXT($A1560,"mmm-aaaa"),Informes!$A:$P,COLUMN(Informes!I$1),FALSE)), "",
VLOOKUP($X1543&amp;"-"&amp;TEXT($A1560,"mmm-aaaa"),Informes!$A:$P,COLUMN(Informes!I$1),FALSE)), "")</f>
        <v/>
      </c>
      <c r="J1560" s="248"/>
      <c r="K1560" s="248"/>
      <c r="L1560" s="173" t="str">
        <f t="shared" si="303"/>
        <v>¨</v>
      </c>
      <c r="M1560" s="248" t="str">
        <f>IFERROR(IF(OR($X1560=$L$7,$X1560=$K$5,$X1560=$O$5,$X1560=$T$5),IF(ISBLANK(
VLOOKUP($X1520&amp;"-"&amp;TEXT($A1560,"mmm-aaaa"),Informes!$A:$P,COLUMN(Informes!J$1),FALSE)), "",
VLOOKUP($X1520&amp;"-"&amp;TEXT($A1560,"mmm-aaaa"),Informes!$A:$P,COLUMN(Informes!J$1),FALSE)), ""), "")</f>
        <v/>
      </c>
      <c r="N1560" s="248"/>
      <c r="O1560" s="248"/>
      <c r="P1560" s="248"/>
      <c r="Q1560" s="248"/>
      <c r="R1560" s="284" t="str">
        <f t="shared" si="301"/>
        <v/>
      </c>
      <c r="S1560" s="284"/>
      <c r="T1560" s="284"/>
      <c r="U1560" s="284"/>
      <c r="V1560" s="285"/>
      <c r="W1560" s="4" t="str">
        <f>IFERROR(VLOOKUP($X1543&amp;"-"&amp;TEXT($A1560,"mmm-aaaa"),Informes!$A:$P,COLUMN(Informes!K$1),FALSE), "")</f>
        <v/>
      </c>
      <c r="X1560" s="34" t="str">
        <f>IFERROR(VLOOKUP($X1520&amp;"-"&amp;TEXT($A1560,"mmm-aaaa"),Informes!$A:$P,COLUMN(Informes!C$1),FALSE), "")</f>
        <v/>
      </c>
    </row>
    <row r="1561" spans="1:24" ht="16.5" customHeight="1" thickBot="1" x14ac:dyDescent="0.25">
      <c r="A1561" s="34">
        <f t="shared" si="304"/>
        <v>45870</v>
      </c>
      <c r="B1561" s="264" t="str">
        <f t="shared" si="302"/>
        <v>Agosto</v>
      </c>
      <c r="C1561" s="265"/>
      <c r="D1561" s="265"/>
      <c r="E1561" s="265"/>
      <c r="F1561" s="280" t="str">
        <f>IFERROR(IF(VLOOKUP($X1520&amp;"-"&amp;TEXT($A1561,"mmm-aaaa"),Informes!$A:$P,COLUMN(Informes!H$1),FALSE),"þ","¨"),"¨")</f>
        <v>¨</v>
      </c>
      <c r="G1561" s="280"/>
      <c r="H1561" s="280"/>
      <c r="I1561" s="269" t="str">
        <f>IFERROR(IF(ISBLANK(
VLOOKUP($X1543&amp;"-"&amp;TEXT($A1561,"mmm-aaaa"),Informes!$A:$P,COLUMN(Informes!I$1),FALSE)), "",
VLOOKUP($X1543&amp;"-"&amp;TEXT($A1561,"mmm-aaaa"),Informes!$A:$P,COLUMN(Informes!I$1),FALSE)), "")</f>
        <v/>
      </c>
      <c r="J1561" s="269"/>
      <c r="K1561" s="269"/>
      <c r="L1561" s="172" t="str">
        <f t="shared" si="303"/>
        <v>¨</v>
      </c>
      <c r="M1561" s="269" t="str">
        <f>IFERROR(IF(OR($X1561=$L$7,$X1561=$K$5,$X1561=$O$5,$X1561=$T$5),IF(ISBLANK(
VLOOKUP($X1520&amp;"-"&amp;TEXT($A1561,"mmm-aaaa"),Informes!$A:$P,COLUMN(Informes!J$1),FALSE)), "",
VLOOKUP($X1520&amp;"-"&amp;TEXT($A1561,"mmm-aaaa"),Informes!$A:$P,COLUMN(Informes!J$1),FALSE)), ""), "")</f>
        <v/>
      </c>
      <c r="N1561" s="269"/>
      <c r="O1561" s="269"/>
      <c r="P1561" s="269"/>
      <c r="Q1561" s="269"/>
      <c r="R1561" s="282" t="str">
        <f t="shared" si="301"/>
        <v/>
      </c>
      <c r="S1561" s="282"/>
      <c r="T1561" s="282"/>
      <c r="U1561" s="282"/>
      <c r="V1561" s="283"/>
      <c r="W1561" s="4" t="str">
        <f>IFERROR(VLOOKUP($X1543&amp;"-"&amp;TEXT($A1561,"mmm-aaaa"),Informes!$A:$P,COLUMN(Informes!K$1),FALSE), "")</f>
        <v/>
      </c>
      <c r="X1561" s="34" t="str">
        <f>IFERROR(VLOOKUP($X1520&amp;"-"&amp;TEXT($A1561,"mmm-aaaa"),Informes!$A:$P,COLUMN(Informes!C$1),FALSE), "")</f>
        <v/>
      </c>
    </row>
    <row r="1562" spans="1:24" ht="16.5" customHeight="1" thickBot="1" x14ac:dyDescent="0.3">
      <c r="D1562" s="124"/>
      <c r="E1562" s="124"/>
      <c r="F1562" s="129"/>
      <c r="G1562" s="124" t="str">
        <f>IF(SUM(F1550:F1561)=0,"",SUM(F1550:F1561))</f>
        <v/>
      </c>
      <c r="H1562" s="124"/>
      <c r="I1562" s="124"/>
      <c r="J1562" s="130"/>
      <c r="K1562" s="124"/>
      <c r="L1562" s="131" t="s">
        <v>107</v>
      </c>
      <c r="M1562" s="272" t="str">
        <f>IF(SUM(M1550:M1561)=0,"",SUM(M1550:M1561))</f>
        <v/>
      </c>
      <c r="N1562" s="273"/>
      <c r="O1562" s="273"/>
      <c r="P1562" s="273"/>
      <c r="Q1562" s="274"/>
      <c r="R1562" s="275"/>
      <c r="S1562" s="276"/>
      <c r="T1562" s="276"/>
      <c r="U1562" s="276"/>
      <c r="V1562" s="277"/>
      <c r="W1562" s="4"/>
      <c r="X1562" s="4"/>
    </row>
    <row r="1563" spans="1:24" ht="16.5" customHeight="1" x14ac:dyDescent="0.2">
      <c r="W1563" s="4"/>
      <c r="X1563" s="4"/>
    </row>
    <row r="1564" spans="1:24" ht="279.75" customHeight="1" x14ac:dyDescent="0.15">
      <c r="B1564" s="11"/>
      <c r="C1564" s="132" t="s">
        <v>136</v>
      </c>
      <c r="D1564" s="11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</row>
    <row r="1565" spans="1:24" ht="24" customHeight="1" x14ac:dyDescent="0.2">
      <c r="A1565" s="35">
        <f>A1519+1</f>
        <v>35</v>
      </c>
      <c r="B1565" s="256" t="s">
        <v>127</v>
      </c>
      <c r="C1565" s="256"/>
      <c r="D1565" s="256"/>
      <c r="E1565" s="256"/>
      <c r="F1565" s="256"/>
      <c r="G1565" s="256"/>
      <c r="H1565" s="256"/>
      <c r="I1565" s="256"/>
      <c r="J1565" s="256"/>
      <c r="K1565" s="256"/>
      <c r="L1565" s="256"/>
      <c r="M1565" s="256"/>
      <c r="N1565" s="256"/>
      <c r="O1565" s="256"/>
      <c r="P1565" s="256"/>
      <c r="Q1565" s="256"/>
      <c r="R1565" s="256"/>
      <c r="S1565" s="256"/>
      <c r="T1565" s="256"/>
      <c r="U1565" s="256"/>
      <c r="V1565" s="256"/>
      <c r="X1565" s="2"/>
    </row>
    <row r="1566" spans="1:24" ht="17.25" customHeight="1" x14ac:dyDescent="0.2">
      <c r="A1566" s="35"/>
      <c r="B1566" s="120" t="s">
        <v>128</v>
      </c>
      <c r="D1566" s="123" t="e">
        <f>IF(A1565=0,0,INDEX(TblPublicadores[Nombre completo],A1565))</f>
        <v>#REF!</v>
      </c>
      <c r="F1566" s="123"/>
      <c r="G1566" s="123"/>
      <c r="H1566" s="123"/>
      <c r="I1566" s="123"/>
      <c r="J1566" s="123"/>
      <c r="K1566" s="123"/>
      <c r="L1566" s="123"/>
      <c r="M1566" s="123"/>
      <c r="N1566" s="123"/>
      <c r="O1566" s="123"/>
      <c r="P1566" s="123"/>
      <c r="Q1566" s="123"/>
      <c r="R1566" s="123"/>
      <c r="S1566" s="123"/>
      <c r="T1566" s="123"/>
      <c r="U1566" s="123"/>
      <c r="V1566" s="123"/>
      <c r="W1566" s="15"/>
      <c r="X1566" s="154" t="e">
        <f>IF(A1565=0,0,INDEX(TblPublicadores[Nombre],A1565))</f>
        <v>#REF!</v>
      </c>
    </row>
    <row r="1567" spans="1:24" ht="17.25" customHeight="1" x14ac:dyDescent="0.2">
      <c r="B1567" s="120" t="s">
        <v>129</v>
      </c>
      <c r="D1567" s="121"/>
      <c r="E1567" s="121"/>
      <c r="F1567" s="7"/>
      <c r="G1567" s="7"/>
      <c r="H1567" s="257" t="e">
        <f>IF(A1565=0,"",INDEX(TblPublicadores[Fecha de nacimiento],A1565))</f>
        <v>#REF!</v>
      </c>
      <c r="I1567" s="257"/>
      <c r="J1567" s="257"/>
      <c r="K1567" s="257"/>
      <c r="L1567" s="257"/>
      <c r="M1567" s="257"/>
      <c r="N1567" s="257"/>
      <c r="O1567" s="257"/>
      <c r="P1567" s="128" t="e">
        <f>IF(INDEX(TblPublicadores[Sexo],A1565)=Q1567,"þ","¨")</f>
        <v>#REF!</v>
      </c>
      <c r="Q1567" s="120" t="s">
        <v>75</v>
      </c>
      <c r="S1567" s="12"/>
      <c r="T1567" s="13"/>
      <c r="U1567" s="128" t="e">
        <f>IF(INDEX(TblPublicadores[Sexo],A1565)=V1567,"þ","¨")</f>
        <v>#REF!</v>
      </c>
      <c r="V1567" s="120" t="s">
        <v>79</v>
      </c>
      <c r="W1567" s="12"/>
      <c r="X1567" s="6"/>
    </row>
    <row r="1568" spans="1:24" ht="17.25" customHeight="1" x14ac:dyDescent="0.2">
      <c r="B1568" s="120" t="s">
        <v>130</v>
      </c>
      <c r="D1568" s="122"/>
      <c r="E1568" s="122"/>
      <c r="F1568" s="7"/>
      <c r="G1568" s="258" t="e">
        <f>IF(A1565=0,"",IF(INDEX(TblPublicadores[Fecha de bautismo],A1565)="", "",INDEX(TblPublicadores[Fecha de bautismo],A1565)))</f>
        <v>#REF!</v>
      </c>
      <c r="H1568" s="258"/>
      <c r="I1568" s="258"/>
      <c r="J1568" s="258"/>
      <c r="K1568" s="258"/>
      <c r="L1568" s="258"/>
      <c r="M1568" s="258"/>
      <c r="N1568" s="258"/>
      <c r="O1568" s="258"/>
      <c r="P1568" s="128" t="s">
        <v>137</v>
      </c>
      <c r="Q1568" s="120" t="s">
        <v>131</v>
      </c>
      <c r="S1568" s="12"/>
      <c r="T1568" s="12"/>
      <c r="U1568" s="128" t="s">
        <v>138</v>
      </c>
      <c r="V1568" s="120" t="s">
        <v>61</v>
      </c>
      <c r="W1568" s="12"/>
      <c r="X1568" s="6"/>
    </row>
    <row r="1569" spans="1:24" ht="28.5" customHeight="1" x14ac:dyDescent="0.2">
      <c r="B1569" s="127" t="e">
        <f>IF(INDEX(TblPublicadores[Privilegio],A1565)=C1569,"þ","¨")</f>
        <v>#REF!</v>
      </c>
      <c r="C1569" s="125" t="s">
        <v>76</v>
      </c>
      <c r="D1569" s="127" t="e">
        <f>IF(INDEX(TblPublicadores[Privilegio],A1565)=E1569,"þ","¨")</f>
        <v>#REF!</v>
      </c>
      <c r="E1569" s="125" t="s">
        <v>81</v>
      </c>
      <c r="F1569" s="7"/>
      <c r="G1569" s="7"/>
      <c r="H1569" s="5"/>
      <c r="I1569" s="10"/>
      <c r="J1569" s="127" t="e">
        <f>IF(INDEX(TblPublicadores[Tipo Publicador],A1565)=K1569,"þ","¨")</f>
        <v>#REF!</v>
      </c>
      <c r="K1569" s="125" t="s">
        <v>77</v>
      </c>
      <c r="L1569" s="5"/>
      <c r="M1569" s="5"/>
      <c r="N1569" s="127" t="e">
        <f>IF(INDEX(TblPublicadores[Tipo Publicador],A1565)=O1569,"þ","¨")</f>
        <v>#REF!</v>
      </c>
      <c r="O1569" s="125" t="s">
        <v>132</v>
      </c>
      <c r="P1569" s="126"/>
      <c r="Q1569" s="126"/>
      <c r="R1569" s="9"/>
      <c r="S1569" s="127" t="e">
        <f>IF(INDEX(TblPublicadores[Tipo Publicador],A1565)=T1569,"þ","¨")</f>
        <v>#REF!</v>
      </c>
      <c r="T1569" s="259" t="s">
        <v>133</v>
      </c>
      <c r="U1569" s="259"/>
      <c r="V1569" s="259"/>
      <c r="W1569" s="13"/>
      <c r="X1569" s="6"/>
    </row>
    <row r="1570" spans="1:24" ht="4.5" customHeight="1" thickBot="1" x14ac:dyDescent="0.25">
      <c r="B1570" s="8"/>
      <c r="C1570" s="7"/>
      <c r="D1570" s="8"/>
      <c r="E1570" s="7"/>
      <c r="F1570" s="7"/>
      <c r="G1570" s="7"/>
      <c r="H1570" s="5"/>
      <c r="I1570" s="10"/>
      <c r="J1570" s="8"/>
      <c r="K1570" s="5"/>
      <c r="L1570" s="5"/>
      <c r="M1570" s="5"/>
      <c r="N1570" s="7"/>
      <c r="O1570" s="5"/>
      <c r="P1570" s="8"/>
      <c r="Q1570" s="8"/>
      <c r="R1570" s="9"/>
      <c r="S1570" s="9"/>
      <c r="T1570" s="7"/>
      <c r="U1570" s="8"/>
      <c r="V1570" s="9"/>
      <c r="W1570" s="9"/>
      <c r="X1570" s="6"/>
    </row>
    <row r="1571" spans="1:24" ht="26.25" customHeight="1" x14ac:dyDescent="0.25">
      <c r="B1571" s="260" t="s">
        <v>17</v>
      </c>
      <c r="C1571" s="261"/>
      <c r="D1571" s="261"/>
      <c r="E1571" s="261"/>
      <c r="F1571" s="262" t="s">
        <v>134</v>
      </c>
      <c r="G1571" s="262"/>
      <c r="H1571" s="262"/>
      <c r="I1571" s="262" t="s">
        <v>12</v>
      </c>
      <c r="J1571" s="262"/>
      <c r="K1571" s="262"/>
      <c r="L1571" s="262" t="s">
        <v>105</v>
      </c>
      <c r="M1571" s="236" t="s">
        <v>135</v>
      </c>
      <c r="N1571" s="236"/>
      <c r="O1571" s="236"/>
      <c r="P1571" s="236"/>
      <c r="Q1571" s="236"/>
      <c r="R1571" s="236" t="s">
        <v>101</v>
      </c>
      <c r="S1571" s="236"/>
      <c r="T1571" s="236"/>
      <c r="U1571" s="236"/>
      <c r="V1571" s="237"/>
      <c r="W1571" s="14"/>
      <c r="X1571" s="3"/>
    </row>
    <row r="1572" spans="1:24" ht="27.75" customHeight="1" x14ac:dyDescent="0.2">
      <c r="B1572" s="240">
        <v>45292</v>
      </c>
      <c r="C1572" s="241"/>
      <c r="D1572" s="241"/>
      <c r="E1572" s="242"/>
      <c r="F1572" s="263"/>
      <c r="G1572" s="263"/>
      <c r="H1572" s="263"/>
      <c r="I1572" s="263"/>
      <c r="J1572" s="263"/>
      <c r="K1572" s="263"/>
      <c r="L1572" s="263"/>
      <c r="M1572" s="238"/>
      <c r="N1572" s="238"/>
      <c r="O1572" s="238"/>
      <c r="P1572" s="238"/>
      <c r="Q1572" s="238"/>
      <c r="R1572" s="238"/>
      <c r="S1572" s="238"/>
      <c r="T1572" s="238"/>
      <c r="U1572" s="238"/>
      <c r="V1572" s="239"/>
      <c r="W1572" s="14"/>
      <c r="X1572" s="3"/>
    </row>
    <row r="1573" spans="1:24" ht="16.5" customHeight="1" x14ac:dyDescent="0.2">
      <c r="A1573" s="34">
        <f>EDATE(B1572,-4)</f>
        <v>45170</v>
      </c>
      <c r="B1573" s="243" t="str">
        <f>PROPER(TEXT(A1573, "mmmm"))</f>
        <v>Septiembre</v>
      </c>
      <c r="C1573" s="244"/>
      <c r="D1573" s="244" t="str">
        <f>PROPER(TEXT(C1573, "mmmm"))</f>
        <v>Enero</v>
      </c>
      <c r="E1573" s="244"/>
      <c r="F1573" s="281" t="str">
        <f>IFERROR(IF(VLOOKUP($X1566&amp;"-"&amp;TEXT($A1573,"mmm-aaaa"),Informes!$A:$P,COLUMN(Informes!H$1),FALSE),"þ","¨"),"¨")</f>
        <v>¨</v>
      </c>
      <c r="G1573" s="281"/>
      <c r="H1573" s="281"/>
      <c r="I1573" s="248" t="str">
        <f>IFERROR(IF(ISBLANK(
VLOOKUP($X1566&amp;"-"&amp;TEXT($A1573,"mmm-aaaa"),Informes!$A:$P,COLUMN(Informes!I$1),FALSE)), "",
VLOOKUP($X1566&amp;"-"&amp;TEXT($A1573,"mmm-aaaa"),Informes!$A:$P,COLUMN(Informes!I$1),FALSE)), "")</f>
        <v/>
      </c>
      <c r="J1573" s="248"/>
      <c r="K1573" s="248"/>
      <c r="L1573" s="173" t="str">
        <f>IFERROR(IF($X1573=$L$7,"þ","¨"),"¨")</f>
        <v>¨</v>
      </c>
      <c r="M1573" s="248" t="str">
        <f>IFERROR(IF(OR($X1573=$L$7,$X1573=$K$5,$X1573=$O$5,$X1573=$T$5),IF(ISBLANK(
VLOOKUP($X1566&amp;"-"&amp;TEXT($A1573,"mmm-aaaa"),Informes!$A:$P,COLUMN(Informes!J$1),FALSE)), "",
VLOOKUP($X1566&amp;"-"&amp;TEXT($A1573,"mmm-aaaa"),Informes!$A:$P,COLUMN(Informes!J$1),FALSE)), ""), "")</f>
        <v/>
      </c>
      <c r="N1573" s="248"/>
      <c r="O1573" s="248"/>
      <c r="P1573" s="248"/>
      <c r="Q1573" s="248"/>
      <c r="R1573" s="284" t="str">
        <f t="shared" ref="R1573:R1584" si="305">IF(W1573=0, "", W1573)</f>
        <v/>
      </c>
      <c r="S1573" s="284"/>
      <c r="T1573" s="284"/>
      <c r="U1573" s="284"/>
      <c r="V1573" s="285"/>
      <c r="W1573" s="4" t="str">
        <f>IFERROR(VLOOKUP($X1566&amp;"-"&amp;TEXT($A1573,"mmm-aaaa"),Informes!$A:$P,COLUMN(Informes!K$1),FALSE), "")</f>
        <v/>
      </c>
      <c r="X1573" s="34" t="str">
        <f>IFERROR(VLOOKUP($X1566&amp;"-"&amp;TEXT($A1573,"mmm-aaaa"),Informes!$A:$P,COLUMN(Informes!C$1),FALSE), "")</f>
        <v/>
      </c>
    </row>
    <row r="1574" spans="1:24" ht="16.5" customHeight="1" x14ac:dyDescent="0.2">
      <c r="A1574" s="34">
        <f>EDATE(A1573,1)</f>
        <v>45200</v>
      </c>
      <c r="B1574" s="243" t="str">
        <f t="shared" ref="B1574:B1584" si="306">PROPER(TEXT(A1574, "mmmm"))</f>
        <v>Octubre</v>
      </c>
      <c r="C1574" s="244"/>
      <c r="D1574" s="244" t="str">
        <f t="shared" ref="D1574:D1584" si="307">PROPER(TEXT(C1574, "mmmm"))</f>
        <v>Enero</v>
      </c>
      <c r="E1574" s="244"/>
      <c r="F1574" s="281" t="str">
        <f>IFERROR(IF(VLOOKUP($X1566&amp;"-"&amp;TEXT($A1574,"mmm-aaaa"),Informes!$A:$P,COLUMN(Informes!H$1),FALSE),"þ","¨"),"¨")</f>
        <v>¨</v>
      </c>
      <c r="G1574" s="281"/>
      <c r="H1574" s="281"/>
      <c r="I1574" s="248" t="str">
        <f>IFERROR(IF(ISBLANK(
VLOOKUP($X1566&amp;"-"&amp;TEXT($A1574,"mmm-aaaa"),Informes!$A:$P,COLUMN(Informes!I$1),FALSE)), "",
VLOOKUP($X1566&amp;"-"&amp;TEXT($A1574,"mmm-aaaa"),Informes!$A:$P,COLUMN(Informes!I$1),FALSE)), "")</f>
        <v/>
      </c>
      <c r="J1574" s="248"/>
      <c r="K1574" s="248"/>
      <c r="L1574" s="173" t="str">
        <f t="shared" ref="L1574:L1584" si="308">IFERROR(IF($X1574=$L$7,"þ","¨"),"¨")</f>
        <v>¨</v>
      </c>
      <c r="M1574" s="248" t="str">
        <f>IFERROR(IF(OR($X1574=$L$7,$X1574=$K$5,$X1574=$O$5,$X1574=$T$5),IF(ISBLANK(
VLOOKUP($X1566&amp;"-"&amp;TEXT($A1574,"mmm-aaaa"),Informes!$A:$P,COLUMN(Informes!J$1),FALSE)), "",
VLOOKUP($X1566&amp;"-"&amp;TEXT($A1574,"mmm-aaaa"),Informes!$A:$P,COLUMN(Informes!J$1),FALSE)), ""), "")</f>
        <v/>
      </c>
      <c r="N1574" s="248"/>
      <c r="O1574" s="248"/>
      <c r="P1574" s="248"/>
      <c r="Q1574" s="248"/>
      <c r="R1574" s="284" t="str">
        <f t="shared" si="305"/>
        <v/>
      </c>
      <c r="S1574" s="284"/>
      <c r="T1574" s="284"/>
      <c r="U1574" s="284"/>
      <c r="V1574" s="285"/>
      <c r="W1574" s="4" t="str">
        <f>IFERROR(VLOOKUP($X1566&amp;"-"&amp;TEXT($A1574,"mmm-aaaa"),Informes!$A:$P,COLUMN(Informes!K$1),FALSE), "")</f>
        <v/>
      </c>
      <c r="X1574" s="34" t="str">
        <f>IFERROR(VLOOKUP($X1566&amp;"-"&amp;TEXT($A1574,"mmm-aaaa"),Informes!$A:$P,COLUMN(Informes!C$1),FALSE), "")</f>
        <v/>
      </c>
    </row>
    <row r="1575" spans="1:24" ht="16.5" customHeight="1" x14ac:dyDescent="0.2">
      <c r="A1575" s="34">
        <f t="shared" ref="A1575:A1584" si="309">EDATE(A1574,1)</f>
        <v>45231</v>
      </c>
      <c r="B1575" s="243" t="str">
        <f t="shared" si="306"/>
        <v>Noviembre</v>
      </c>
      <c r="C1575" s="244"/>
      <c r="D1575" s="244" t="str">
        <f t="shared" si="307"/>
        <v>Enero</v>
      </c>
      <c r="E1575" s="244"/>
      <c r="F1575" s="281" t="str">
        <f>IFERROR(IF(VLOOKUP($X1566&amp;"-"&amp;TEXT($A1575,"mmm-aaaa"),Informes!$A:$P,COLUMN(Informes!H$1),FALSE),"þ","¨"),"¨")</f>
        <v>¨</v>
      </c>
      <c r="G1575" s="281"/>
      <c r="H1575" s="281"/>
      <c r="I1575" s="248" t="str">
        <f>IFERROR(IF(ISBLANK(
VLOOKUP($X1566&amp;"-"&amp;TEXT($A1575,"mmm-aaaa"),Informes!$A:$P,COLUMN(Informes!I$1),FALSE)), "",
VLOOKUP($X1566&amp;"-"&amp;TEXT($A1575,"mmm-aaaa"),Informes!$A:$P,COLUMN(Informes!I$1),FALSE)), "")</f>
        <v/>
      </c>
      <c r="J1575" s="248"/>
      <c r="K1575" s="248"/>
      <c r="L1575" s="173" t="str">
        <f t="shared" si="308"/>
        <v>¨</v>
      </c>
      <c r="M1575" s="248" t="str">
        <f>IFERROR(IF(OR($X1575=$L$7,$X1575=$K$5,$X1575=$O$5,$X1575=$T$5),IF(ISBLANK(
VLOOKUP($X1566&amp;"-"&amp;TEXT($A1575,"mmm-aaaa"),Informes!$A:$P,COLUMN(Informes!J$1),FALSE)), "",
VLOOKUP($X1566&amp;"-"&amp;TEXT($A1575,"mmm-aaaa"),Informes!$A:$P,COLUMN(Informes!J$1),FALSE)), ""), "")</f>
        <v/>
      </c>
      <c r="N1575" s="248"/>
      <c r="O1575" s="248"/>
      <c r="P1575" s="248"/>
      <c r="Q1575" s="248"/>
      <c r="R1575" s="284" t="str">
        <f t="shared" si="305"/>
        <v/>
      </c>
      <c r="S1575" s="284"/>
      <c r="T1575" s="284"/>
      <c r="U1575" s="284"/>
      <c r="V1575" s="285"/>
      <c r="W1575" s="4" t="str">
        <f>IFERROR(VLOOKUP($X1566&amp;"-"&amp;TEXT($A1575,"mmm-aaaa"),Informes!$A:$P,COLUMN(Informes!K$1),FALSE), "")</f>
        <v/>
      </c>
      <c r="X1575" s="34" t="str">
        <f>IFERROR(VLOOKUP($X1566&amp;"-"&amp;TEXT($A1575,"mmm-aaaa"),Informes!$A:$P,COLUMN(Informes!C$1),FALSE), "")</f>
        <v/>
      </c>
    </row>
    <row r="1576" spans="1:24" ht="16.5" customHeight="1" x14ac:dyDescent="0.2">
      <c r="A1576" s="34">
        <f t="shared" si="309"/>
        <v>45261</v>
      </c>
      <c r="B1576" s="243" t="str">
        <f t="shared" si="306"/>
        <v>Diciembre</v>
      </c>
      <c r="C1576" s="244"/>
      <c r="D1576" s="244" t="str">
        <f t="shared" si="307"/>
        <v>Enero</v>
      </c>
      <c r="E1576" s="244"/>
      <c r="F1576" s="281" t="str">
        <f>IFERROR(IF(VLOOKUP($X1566&amp;"-"&amp;TEXT($A1576,"mmm-aaaa"),Informes!$A:$P,COLUMN(Informes!H$1),FALSE),"þ","¨"),"¨")</f>
        <v>¨</v>
      </c>
      <c r="G1576" s="281"/>
      <c r="H1576" s="281"/>
      <c r="I1576" s="248" t="str">
        <f>IFERROR(IF(ISBLANK(
VLOOKUP($X1566&amp;"-"&amp;TEXT($A1576,"mmm-aaaa"),Informes!$A:$P,COLUMN(Informes!I$1),FALSE)), "",
VLOOKUP($X1566&amp;"-"&amp;TEXT($A1576,"mmm-aaaa"),Informes!$A:$P,COLUMN(Informes!I$1),FALSE)), "")</f>
        <v/>
      </c>
      <c r="J1576" s="248"/>
      <c r="K1576" s="248"/>
      <c r="L1576" s="173" t="str">
        <f t="shared" si="308"/>
        <v>¨</v>
      </c>
      <c r="M1576" s="248" t="str">
        <f>IFERROR(IF(OR($X1576=$L$7,$X1576=$K$5,$X1576=$O$5,$X1576=$T$5),IF(ISBLANK(
VLOOKUP($X1566&amp;"-"&amp;TEXT($A1576,"mmm-aaaa"),Informes!$A:$P,COLUMN(Informes!J$1),FALSE)), "",
VLOOKUP($X1566&amp;"-"&amp;TEXT($A1576,"mmm-aaaa"),Informes!$A:$P,COLUMN(Informes!J$1),FALSE)), ""), "")</f>
        <v/>
      </c>
      <c r="N1576" s="248"/>
      <c r="O1576" s="248"/>
      <c r="P1576" s="248"/>
      <c r="Q1576" s="248"/>
      <c r="R1576" s="284" t="str">
        <f t="shared" si="305"/>
        <v/>
      </c>
      <c r="S1576" s="284"/>
      <c r="T1576" s="284"/>
      <c r="U1576" s="284"/>
      <c r="V1576" s="285"/>
      <c r="W1576" s="4" t="str">
        <f>IFERROR(VLOOKUP($X1566&amp;"-"&amp;TEXT($A1576,"mmm-aaaa"),Informes!$A:$P,COLUMN(Informes!K$1),FALSE), "")</f>
        <v/>
      </c>
      <c r="X1576" s="34" t="str">
        <f>IFERROR(VLOOKUP($X1566&amp;"-"&amp;TEXT($A1576,"mmm-aaaa"),Informes!$A:$P,COLUMN(Informes!C$1),FALSE), "")</f>
        <v/>
      </c>
    </row>
    <row r="1577" spans="1:24" ht="16.5" customHeight="1" x14ac:dyDescent="0.2">
      <c r="A1577" s="34">
        <f t="shared" si="309"/>
        <v>45292</v>
      </c>
      <c r="B1577" s="243" t="str">
        <f t="shared" si="306"/>
        <v>Enero</v>
      </c>
      <c r="C1577" s="244"/>
      <c r="D1577" s="244" t="str">
        <f t="shared" si="307"/>
        <v>Enero</v>
      </c>
      <c r="E1577" s="244"/>
      <c r="F1577" s="281" t="str">
        <f>IFERROR(IF(VLOOKUP($X1566&amp;"-"&amp;TEXT($A1577,"mmm-aaaa"),Informes!$A:$P,COLUMN(Informes!H$1),FALSE),"þ","¨"),"¨")</f>
        <v>¨</v>
      </c>
      <c r="G1577" s="281"/>
      <c r="H1577" s="281"/>
      <c r="I1577" s="248" t="str">
        <f>IFERROR(IF(ISBLANK(
VLOOKUP($X1566&amp;"-"&amp;TEXT($A1577,"mmm-aaaa"),Informes!$A:$P,COLUMN(Informes!I$1),FALSE)), "",
VLOOKUP($X1566&amp;"-"&amp;TEXT($A1577,"mmm-aaaa"),Informes!$A:$P,COLUMN(Informes!I$1),FALSE)), "")</f>
        <v/>
      </c>
      <c r="J1577" s="248"/>
      <c r="K1577" s="248"/>
      <c r="L1577" s="173" t="str">
        <f t="shared" si="308"/>
        <v>¨</v>
      </c>
      <c r="M1577" s="248" t="str">
        <f>IFERROR(IF(OR($X1577=$L$7,$X1577=$K$5,$X1577=$O$5,$X1577=$T$5),IF(ISBLANK(
VLOOKUP($X1566&amp;"-"&amp;TEXT($A1577,"mmm-aaaa"),Informes!$A:$P,COLUMN(Informes!J$1),FALSE)), "",
VLOOKUP($X1566&amp;"-"&amp;TEXT($A1577,"mmm-aaaa"),Informes!$A:$P,COLUMN(Informes!J$1),FALSE)), ""), "")</f>
        <v/>
      </c>
      <c r="N1577" s="248"/>
      <c r="O1577" s="248"/>
      <c r="P1577" s="248"/>
      <c r="Q1577" s="248"/>
      <c r="R1577" s="284" t="str">
        <f t="shared" si="305"/>
        <v/>
      </c>
      <c r="S1577" s="284"/>
      <c r="T1577" s="284"/>
      <c r="U1577" s="284"/>
      <c r="V1577" s="285"/>
      <c r="W1577" s="4" t="str">
        <f>IFERROR(VLOOKUP($X1566&amp;"-"&amp;TEXT($A1577,"mmm-aaaa"),Informes!$A:$P,COLUMN(Informes!K$1),FALSE), "")</f>
        <v/>
      </c>
      <c r="X1577" s="34" t="str">
        <f>IFERROR(VLOOKUP($X1566&amp;"-"&amp;TEXT($A1577,"mmm-aaaa"),Informes!$A:$P,COLUMN(Informes!C$1),FALSE), "")</f>
        <v/>
      </c>
    </row>
    <row r="1578" spans="1:24" ht="16.5" customHeight="1" x14ac:dyDescent="0.2">
      <c r="A1578" s="34">
        <f t="shared" si="309"/>
        <v>45323</v>
      </c>
      <c r="B1578" s="243" t="str">
        <f t="shared" si="306"/>
        <v>Febrero</v>
      </c>
      <c r="C1578" s="244"/>
      <c r="D1578" s="244" t="str">
        <f t="shared" si="307"/>
        <v>Enero</v>
      </c>
      <c r="E1578" s="244"/>
      <c r="F1578" s="281" t="str">
        <f>IFERROR(IF(VLOOKUP($X1566&amp;"-"&amp;TEXT($A1578,"mmm-aaaa"),Informes!$A:$P,COLUMN(Informes!H$1),FALSE),"þ","¨"),"¨")</f>
        <v>¨</v>
      </c>
      <c r="G1578" s="281"/>
      <c r="H1578" s="281"/>
      <c r="I1578" s="248" t="str">
        <f>IFERROR(IF(ISBLANK(
VLOOKUP($X1566&amp;"-"&amp;TEXT($A1578,"mmm-aaaa"),Informes!$A:$P,COLUMN(Informes!I$1),FALSE)), "",
VLOOKUP($X1566&amp;"-"&amp;TEXT($A1578,"mmm-aaaa"),Informes!$A:$P,COLUMN(Informes!I$1),FALSE)), "")</f>
        <v/>
      </c>
      <c r="J1578" s="248"/>
      <c r="K1578" s="248"/>
      <c r="L1578" s="173" t="str">
        <f t="shared" si="308"/>
        <v>¨</v>
      </c>
      <c r="M1578" s="248" t="str">
        <f>IFERROR(IF(OR($X1578=$L$7,$X1578=$K$5,$X1578=$O$5,$X1578=$T$5),IF(ISBLANK(
VLOOKUP($X1566&amp;"-"&amp;TEXT($A1578,"mmm-aaaa"),Informes!$A:$P,COLUMN(Informes!J$1),FALSE)), "",
VLOOKUP($X1566&amp;"-"&amp;TEXT($A1578,"mmm-aaaa"),Informes!$A:$P,COLUMN(Informes!J$1),FALSE)), ""), "")</f>
        <v/>
      </c>
      <c r="N1578" s="248"/>
      <c r="O1578" s="248"/>
      <c r="P1578" s="248"/>
      <c r="Q1578" s="248"/>
      <c r="R1578" s="284" t="str">
        <f t="shared" si="305"/>
        <v/>
      </c>
      <c r="S1578" s="284"/>
      <c r="T1578" s="284"/>
      <c r="U1578" s="284"/>
      <c r="V1578" s="285"/>
      <c r="W1578" s="4" t="str">
        <f>IFERROR(VLOOKUP($X1566&amp;"-"&amp;TEXT($A1578,"mmm-aaaa"),Informes!$A:$P,COLUMN(Informes!K$1),FALSE), "")</f>
        <v/>
      </c>
      <c r="X1578" s="34" t="str">
        <f>IFERROR(VLOOKUP($X1566&amp;"-"&amp;TEXT($A1578,"mmm-aaaa"),Informes!$A:$P,COLUMN(Informes!C$1),FALSE), "")</f>
        <v/>
      </c>
    </row>
    <row r="1579" spans="1:24" ht="16.5" customHeight="1" x14ac:dyDescent="0.2">
      <c r="A1579" s="34">
        <f t="shared" si="309"/>
        <v>45352</v>
      </c>
      <c r="B1579" s="243" t="str">
        <f t="shared" si="306"/>
        <v>Marzo</v>
      </c>
      <c r="C1579" s="244"/>
      <c r="D1579" s="244" t="str">
        <f t="shared" si="307"/>
        <v>Enero</v>
      </c>
      <c r="E1579" s="244"/>
      <c r="F1579" s="281" t="str">
        <f>IFERROR(IF(VLOOKUP($X1566&amp;"-"&amp;TEXT($A1579,"mmm-aaaa"),Informes!$A:$P,COLUMN(Informes!H$1),FALSE),"þ","¨"),"¨")</f>
        <v>¨</v>
      </c>
      <c r="G1579" s="281"/>
      <c r="H1579" s="281"/>
      <c r="I1579" s="248" t="str">
        <f>IFERROR(IF(ISBLANK(
VLOOKUP($X1566&amp;"-"&amp;TEXT($A1579,"mmm-aaaa"),Informes!$A:$P,COLUMN(Informes!I$1),FALSE)), "",
VLOOKUP($X1566&amp;"-"&amp;TEXT($A1579,"mmm-aaaa"),Informes!$A:$P,COLUMN(Informes!I$1),FALSE)), "")</f>
        <v/>
      </c>
      <c r="J1579" s="248"/>
      <c r="K1579" s="248"/>
      <c r="L1579" s="173" t="str">
        <f t="shared" si="308"/>
        <v>¨</v>
      </c>
      <c r="M1579" s="248" t="str">
        <f>IFERROR(IF(OR($X1579=$L$7,$X1579=$K$5,$X1579=$O$5,$X1579=$T$5),IF(ISBLANK(
VLOOKUP($X1566&amp;"-"&amp;TEXT($A1579,"mmm-aaaa"),Informes!$A:$P,COLUMN(Informes!J$1),FALSE)), "",
VLOOKUP($X1566&amp;"-"&amp;TEXT($A1579,"mmm-aaaa"),Informes!$A:$P,COLUMN(Informes!J$1),FALSE)), ""), "")</f>
        <v/>
      </c>
      <c r="N1579" s="248"/>
      <c r="O1579" s="248"/>
      <c r="P1579" s="248"/>
      <c r="Q1579" s="248"/>
      <c r="R1579" s="284" t="str">
        <f t="shared" si="305"/>
        <v/>
      </c>
      <c r="S1579" s="284"/>
      <c r="T1579" s="284"/>
      <c r="U1579" s="284"/>
      <c r="V1579" s="285"/>
      <c r="W1579" s="4" t="str">
        <f>IFERROR(VLOOKUP($X1566&amp;"-"&amp;TEXT($A1579,"mmm-aaaa"),Informes!$A:$P,COLUMN(Informes!K$1),FALSE), "")</f>
        <v/>
      </c>
      <c r="X1579" s="34" t="str">
        <f>IFERROR(VLOOKUP($X1566&amp;"-"&amp;TEXT($A1579,"mmm-aaaa"),Informes!$A:$P,COLUMN(Informes!C$1),FALSE), "")</f>
        <v/>
      </c>
    </row>
    <row r="1580" spans="1:24" ht="16.5" customHeight="1" x14ac:dyDescent="0.2">
      <c r="A1580" s="34">
        <f t="shared" si="309"/>
        <v>45383</v>
      </c>
      <c r="B1580" s="243" t="str">
        <f t="shared" si="306"/>
        <v>Abril</v>
      </c>
      <c r="C1580" s="244"/>
      <c r="D1580" s="244" t="str">
        <f t="shared" si="307"/>
        <v>Enero</v>
      </c>
      <c r="E1580" s="244"/>
      <c r="F1580" s="281" t="str">
        <f>IFERROR(IF(VLOOKUP($X1566&amp;"-"&amp;TEXT($A1580,"mmm-aaaa"),Informes!$A:$P,COLUMN(Informes!H$1),FALSE),"þ","¨"),"¨")</f>
        <v>¨</v>
      </c>
      <c r="G1580" s="281"/>
      <c r="H1580" s="281"/>
      <c r="I1580" s="248" t="str">
        <f>IFERROR(IF(ISBLANK(
VLOOKUP($X1566&amp;"-"&amp;TEXT($A1580,"mmm-aaaa"),Informes!$A:$P,COLUMN(Informes!I$1),FALSE)), "",
VLOOKUP($X1566&amp;"-"&amp;TEXT($A1580,"mmm-aaaa"),Informes!$A:$P,COLUMN(Informes!I$1),FALSE)), "")</f>
        <v/>
      </c>
      <c r="J1580" s="248"/>
      <c r="K1580" s="248"/>
      <c r="L1580" s="173" t="str">
        <f t="shared" si="308"/>
        <v>¨</v>
      </c>
      <c r="M1580" s="248" t="str">
        <f>IFERROR(IF(OR($X1580=$L$7,$X1580=$K$5,$X1580=$O$5,$X1580=$T$5),IF(ISBLANK(
VLOOKUP($X1566&amp;"-"&amp;TEXT($A1580,"mmm-aaaa"),Informes!$A:$P,COLUMN(Informes!J$1),FALSE)), "",
VLOOKUP($X1566&amp;"-"&amp;TEXT($A1580,"mmm-aaaa"),Informes!$A:$P,COLUMN(Informes!J$1),FALSE)), ""), "")</f>
        <v/>
      </c>
      <c r="N1580" s="248"/>
      <c r="O1580" s="248"/>
      <c r="P1580" s="248"/>
      <c r="Q1580" s="248"/>
      <c r="R1580" s="284" t="str">
        <f t="shared" si="305"/>
        <v/>
      </c>
      <c r="S1580" s="284"/>
      <c r="T1580" s="284"/>
      <c r="U1580" s="284"/>
      <c r="V1580" s="285"/>
      <c r="W1580" s="4" t="str">
        <f>IFERROR(VLOOKUP($X1566&amp;"-"&amp;TEXT($A1580,"mmm-aaaa"),Informes!$A:$P,COLUMN(Informes!K$1),FALSE), "")</f>
        <v/>
      </c>
      <c r="X1580" s="34" t="str">
        <f>IFERROR(VLOOKUP($X1566&amp;"-"&amp;TEXT($A1580,"mmm-aaaa"),Informes!$A:$P,COLUMN(Informes!C$1),FALSE), "")</f>
        <v/>
      </c>
    </row>
    <row r="1581" spans="1:24" ht="16.5" customHeight="1" x14ac:dyDescent="0.2">
      <c r="A1581" s="34">
        <f t="shared" si="309"/>
        <v>45413</v>
      </c>
      <c r="B1581" s="243" t="str">
        <f t="shared" si="306"/>
        <v>Mayo</v>
      </c>
      <c r="C1581" s="244"/>
      <c r="D1581" s="244" t="str">
        <f t="shared" si="307"/>
        <v>Enero</v>
      </c>
      <c r="E1581" s="244"/>
      <c r="F1581" s="281" t="str">
        <f>IFERROR(IF(VLOOKUP($X1566&amp;"-"&amp;TEXT($A1581,"mmm-aaaa"),Informes!$A:$P,COLUMN(Informes!H$1),FALSE),"þ","¨"),"¨")</f>
        <v>¨</v>
      </c>
      <c r="G1581" s="281"/>
      <c r="H1581" s="281"/>
      <c r="I1581" s="248" t="str">
        <f>IFERROR(IF(ISBLANK(
VLOOKUP($X1566&amp;"-"&amp;TEXT($A1581,"mmm-aaaa"),Informes!$A:$P,COLUMN(Informes!I$1),FALSE)), "",
VLOOKUP($X1566&amp;"-"&amp;TEXT($A1581,"mmm-aaaa"),Informes!$A:$P,COLUMN(Informes!I$1),FALSE)), "")</f>
        <v/>
      </c>
      <c r="J1581" s="248"/>
      <c r="K1581" s="248"/>
      <c r="L1581" s="173" t="str">
        <f t="shared" si="308"/>
        <v>¨</v>
      </c>
      <c r="M1581" s="248" t="str">
        <f>IFERROR(IF(OR($X1581=$L$7,$X1581=$K$5,$X1581=$O$5,$X1581=$T$5),IF(ISBLANK(
VLOOKUP($X1566&amp;"-"&amp;TEXT($A1581,"mmm-aaaa"),Informes!$A:$P,COLUMN(Informes!J$1),FALSE)), "",
VLOOKUP($X1566&amp;"-"&amp;TEXT($A1581,"mmm-aaaa"),Informes!$A:$P,COLUMN(Informes!J$1),FALSE)), ""), "")</f>
        <v/>
      </c>
      <c r="N1581" s="248"/>
      <c r="O1581" s="248"/>
      <c r="P1581" s="248"/>
      <c r="Q1581" s="248"/>
      <c r="R1581" s="284" t="str">
        <f t="shared" si="305"/>
        <v/>
      </c>
      <c r="S1581" s="284"/>
      <c r="T1581" s="284"/>
      <c r="U1581" s="284"/>
      <c r="V1581" s="285"/>
      <c r="W1581" s="4" t="str">
        <f>IFERROR(VLOOKUP($X1566&amp;"-"&amp;TEXT($A1581,"mmm-aaaa"),Informes!$A:$P,COLUMN(Informes!K$1),FALSE), "")</f>
        <v/>
      </c>
      <c r="X1581" s="34" t="str">
        <f>IFERROR(VLOOKUP($X1566&amp;"-"&amp;TEXT($A1581,"mmm-aaaa"),Informes!$A:$P,COLUMN(Informes!C$1),FALSE), "")</f>
        <v/>
      </c>
    </row>
    <row r="1582" spans="1:24" ht="16.5" customHeight="1" x14ac:dyDescent="0.2">
      <c r="A1582" s="34">
        <f t="shared" si="309"/>
        <v>45444</v>
      </c>
      <c r="B1582" s="243" t="str">
        <f t="shared" si="306"/>
        <v>Junio</v>
      </c>
      <c r="C1582" s="244"/>
      <c r="D1582" s="244" t="str">
        <f t="shared" si="307"/>
        <v>Enero</v>
      </c>
      <c r="E1582" s="244"/>
      <c r="F1582" s="281" t="str">
        <f>IFERROR(IF(VLOOKUP($X1566&amp;"-"&amp;TEXT($A1582,"mmm-aaaa"),Informes!$A:$P,COLUMN(Informes!H$1),FALSE),"þ","¨"),"¨")</f>
        <v>¨</v>
      </c>
      <c r="G1582" s="281"/>
      <c r="H1582" s="281"/>
      <c r="I1582" s="248" t="str">
        <f>IFERROR(IF(ISBLANK(
VLOOKUP($X1566&amp;"-"&amp;TEXT($A1582,"mmm-aaaa"),Informes!$A:$P,COLUMN(Informes!I$1),FALSE)), "",
VLOOKUP($X1566&amp;"-"&amp;TEXT($A1582,"mmm-aaaa"),Informes!$A:$P,COLUMN(Informes!I$1),FALSE)), "")</f>
        <v/>
      </c>
      <c r="J1582" s="248"/>
      <c r="K1582" s="248"/>
      <c r="L1582" s="173" t="str">
        <f t="shared" si="308"/>
        <v>¨</v>
      </c>
      <c r="M1582" s="248" t="str">
        <f>IFERROR(IF(OR($X1582=$L$7,$X1582=$K$5,$X1582=$O$5,$X1582=$T$5),IF(ISBLANK(
VLOOKUP($X1566&amp;"-"&amp;TEXT($A1582,"mmm-aaaa"),Informes!$A:$P,COLUMN(Informes!J$1),FALSE)), "",
VLOOKUP($X1566&amp;"-"&amp;TEXT($A1582,"mmm-aaaa"),Informes!$A:$P,COLUMN(Informes!J$1),FALSE)), ""), "")</f>
        <v/>
      </c>
      <c r="N1582" s="248"/>
      <c r="O1582" s="248"/>
      <c r="P1582" s="248"/>
      <c r="Q1582" s="248"/>
      <c r="R1582" s="284" t="str">
        <f t="shared" si="305"/>
        <v/>
      </c>
      <c r="S1582" s="284"/>
      <c r="T1582" s="284"/>
      <c r="U1582" s="284"/>
      <c r="V1582" s="285"/>
      <c r="W1582" s="4" t="str">
        <f>IFERROR(VLOOKUP($X1566&amp;"-"&amp;TEXT($A1582,"mmm-aaaa"),Informes!$A:$P,COLUMN(Informes!K$1),FALSE), "")</f>
        <v/>
      </c>
      <c r="X1582" s="34" t="str">
        <f>IFERROR(VLOOKUP($X1566&amp;"-"&amp;TEXT($A1582,"mmm-aaaa"),Informes!$A:$P,COLUMN(Informes!C$1),FALSE), "")</f>
        <v/>
      </c>
    </row>
    <row r="1583" spans="1:24" ht="16.5" customHeight="1" x14ac:dyDescent="0.2">
      <c r="A1583" s="34">
        <f t="shared" si="309"/>
        <v>45474</v>
      </c>
      <c r="B1583" s="243" t="str">
        <f t="shared" si="306"/>
        <v>Julio</v>
      </c>
      <c r="C1583" s="244"/>
      <c r="D1583" s="244" t="str">
        <f t="shared" si="307"/>
        <v>Enero</v>
      </c>
      <c r="E1583" s="244"/>
      <c r="F1583" s="281" t="str">
        <f>IFERROR(IF(VLOOKUP($X1566&amp;"-"&amp;TEXT($A1583,"mmm-aaaa"),Informes!$A:$P,COLUMN(Informes!H$1),FALSE),"þ","¨"),"¨")</f>
        <v>¨</v>
      </c>
      <c r="G1583" s="281"/>
      <c r="H1583" s="281"/>
      <c r="I1583" s="248" t="str">
        <f>IFERROR(IF(ISBLANK(
VLOOKUP($X1566&amp;"-"&amp;TEXT($A1583,"mmm-aaaa"),Informes!$A:$P,COLUMN(Informes!I$1),FALSE)), "",
VLOOKUP($X1566&amp;"-"&amp;TEXT($A1583,"mmm-aaaa"),Informes!$A:$P,COLUMN(Informes!I$1),FALSE)), "")</f>
        <v/>
      </c>
      <c r="J1583" s="248"/>
      <c r="K1583" s="248"/>
      <c r="L1583" s="173" t="str">
        <f t="shared" si="308"/>
        <v>¨</v>
      </c>
      <c r="M1583" s="248" t="str">
        <f>IFERROR(IF(OR($X1583=$L$7,$X1583=$K$5,$X1583=$O$5,$X1583=$T$5),IF(ISBLANK(
VLOOKUP($X1566&amp;"-"&amp;TEXT($A1583,"mmm-aaaa"),Informes!$A:$P,COLUMN(Informes!J$1),FALSE)), "",
VLOOKUP($X1566&amp;"-"&amp;TEXT($A1583,"mmm-aaaa"),Informes!$A:$P,COLUMN(Informes!J$1),FALSE)), ""), "")</f>
        <v/>
      </c>
      <c r="N1583" s="248"/>
      <c r="O1583" s="248"/>
      <c r="P1583" s="248"/>
      <c r="Q1583" s="248"/>
      <c r="R1583" s="284" t="str">
        <f t="shared" si="305"/>
        <v/>
      </c>
      <c r="S1583" s="284"/>
      <c r="T1583" s="284"/>
      <c r="U1583" s="284"/>
      <c r="V1583" s="285"/>
      <c r="W1583" s="4" t="str">
        <f>IFERROR(VLOOKUP($X1566&amp;"-"&amp;TEXT($A1583,"mmm-aaaa"),Informes!$A:$P,COLUMN(Informes!K$1),FALSE), "")</f>
        <v/>
      </c>
      <c r="X1583" s="34" t="str">
        <f>IFERROR(VLOOKUP($X1566&amp;"-"&amp;TEXT($A1583,"mmm-aaaa"),Informes!$A:$P,COLUMN(Informes!C$1),FALSE), "")</f>
        <v/>
      </c>
    </row>
    <row r="1584" spans="1:24" ht="16.5" customHeight="1" thickBot="1" x14ac:dyDescent="0.25">
      <c r="A1584" s="34">
        <f t="shared" si="309"/>
        <v>45505</v>
      </c>
      <c r="B1584" s="264" t="str">
        <f t="shared" si="306"/>
        <v>Agosto</v>
      </c>
      <c r="C1584" s="265"/>
      <c r="D1584" s="265" t="str">
        <f t="shared" si="307"/>
        <v>Enero</v>
      </c>
      <c r="E1584" s="265"/>
      <c r="F1584" s="280" t="str">
        <f>IFERROR(IF(VLOOKUP($X1566&amp;"-"&amp;TEXT($A1584,"mmm-aaaa"),Informes!$A:$P,COLUMN(Informes!H$1),FALSE),"þ","¨"),"¨")</f>
        <v>¨</v>
      </c>
      <c r="G1584" s="280"/>
      <c r="H1584" s="280"/>
      <c r="I1584" s="269" t="str">
        <f>IFERROR(IF(ISBLANK(
VLOOKUP($X1566&amp;"-"&amp;TEXT($A1584,"mmm-aaaa"),Informes!$A:$P,COLUMN(Informes!I$1),FALSE)), "",
VLOOKUP($X1566&amp;"-"&amp;TEXT($A1584,"mmm-aaaa"),Informes!$A:$P,COLUMN(Informes!I$1),FALSE)), "")</f>
        <v/>
      </c>
      <c r="J1584" s="269"/>
      <c r="K1584" s="269"/>
      <c r="L1584" s="172" t="str">
        <f t="shared" si="308"/>
        <v>¨</v>
      </c>
      <c r="M1584" s="269" t="str">
        <f>IFERROR(IF(OR($X1584=$L$7,$X1584=$K$5,$X1584=$O$5,$X1584=$T$5),IF(ISBLANK(
VLOOKUP($X1566&amp;"-"&amp;TEXT($A1584,"mmm-aaaa"),Informes!$A:$P,COLUMN(Informes!J$1),FALSE)), "",
VLOOKUP($X1566&amp;"-"&amp;TEXT($A1584,"mmm-aaaa"),Informes!$A:$P,COLUMN(Informes!J$1),FALSE)), ""), "")</f>
        <v/>
      </c>
      <c r="N1584" s="269"/>
      <c r="O1584" s="269"/>
      <c r="P1584" s="269"/>
      <c r="Q1584" s="269"/>
      <c r="R1584" s="282" t="str">
        <f t="shared" si="305"/>
        <v/>
      </c>
      <c r="S1584" s="282"/>
      <c r="T1584" s="282"/>
      <c r="U1584" s="282"/>
      <c r="V1584" s="283"/>
      <c r="W1584" s="4" t="str">
        <f>IFERROR(VLOOKUP($X1566&amp;"-"&amp;TEXT($A1584,"mmm-aaaa"),Informes!$A:$P,COLUMN(Informes!K$1),FALSE), "")</f>
        <v/>
      </c>
      <c r="X1584" s="34" t="str">
        <f>IFERROR(VLOOKUP($X1566&amp;"-"&amp;TEXT($A1584,"mmm-aaaa"),Informes!$A:$P,COLUMN(Informes!C$1),FALSE), "")</f>
        <v/>
      </c>
    </row>
    <row r="1585" spans="1:24" ht="16.5" customHeight="1" thickBot="1" x14ac:dyDescent="0.3">
      <c r="D1585" s="124"/>
      <c r="E1585" s="124"/>
      <c r="F1585" s="129"/>
      <c r="G1585" s="124" t="str">
        <f>IF(SUM(F1573:F1584)=0,"",SUM(F1573:F1584))</f>
        <v/>
      </c>
      <c r="H1585" s="124"/>
      <c r="I1585" s="124"/>
      <c r="J1585" s="130"/>
      <c r="K1585" s="124"/>
      <c r="L1585" s="131" t="s">
        <v>107</v>
      </c>
      <c r="M1585" s="272" t="str">
        <f>IF(SUM(M1573:M1584)=0,"",SUM(M1573:M1584))</f>
        <v/>
      </c>
      <c r="N1585" s="273"/>
      <c r="O1585" s="273"/>
      <c r="P1585" s="273"/>
      <c r="Q1585" s="274"/>
      <c r="R1585" s="275"/>
      <c r="S1585" s="276"/>
      <c r="T1585" s="276"/>
      <c r="U1585" s="276"/>
      <c r="V1585" s="277"/>
      <c r="W1585" s="4"/>
      <c r="X1585" s="4"/>
    </row>
    <row r="1586" spans="1:24" ht="16.5" customHeight="1" x14ac:dyDescent="0.2">
      <c r="W1586" s="4"/>
      <c r="X1586" s="4"/>
    </row>
    <row r="1587" spans="1:24" ht="279.75" customHeight="1" x14ac:dyDescent="0.15">
      <c r="B1587" s="11"/>
      <c r="C1587" s="132" t="s">
        <v>136</v>
      </c>
      <c r="D1587" s="11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</row>
    <row r="1588" spans="1:24" ht="24" customHeight="1" x14ac:dyDescent="0.2">
      <c r="A1588" s="35"/>
      <c r="B1588" s="256" t="s">
        <v>127</v>
      </c>
      <c r="C1588" s="256"/>
      <c r="D1588" s="256"/>
      <c r="E1588" s="256"/>
      <c r="F1588" s="256"/>
      <c r="G1588" s="256"/>
      <c r="H1588" s="256"/>
      <c r="I1588" s="256"/>
      <c r="J1588" s="256"/>
      <c r="K1588" s="256"/>
      <c r="L1588" s="256"/>
      <c r="M1588" s="256"/>
      <c r="N1588" s="256"/>
      <c r="O1588" s="256"/>
      <c r="P1588" s="256"/>
      <c r="Q1588" s="256"/>
      <c r="R1588" s="256"/>
      <c r="S1588" s="256"/>
      <c r="T1588" s="256"/>
      <c r="U1588" s="256"/>
      <c r="V1588" s="256"/>
      <c r="X1588" s="2"/>
    </row>
    <row r="1589" spans="1:24" ht="15" x14ac:dyDescent="0.2">
      <c r="A1589" s="35"/>
      <c r="B1589" s="120" t="s">
        <v>128</v>
      </c>
      <c r="D1589" s="123" t="e">
        <f>D1566</f>
        <v>#REF!</v>
      </c>
      <c r="F1589" s="123"/>
      <c r="G1589" s="123"/>
      <c r="H1589" s="123"/>
      <c r="I1589" s="123"/>
      <c r="J1589" s="123"/>
      <c r="K1589" s="123"/>
      <c r="L1589" s="123"/>
      <c r="M1589" s="123"/>
      <c r="N1589" s="123"/>
      <c r="O1589" s="123"/>
      <c r="P1589" s="123"/>
      <c r="Q1589" s="123"/>
      <c r="R1589" s="123"/>
      <c r="S1589" s="123"/>
      <c r="T1589" s="123"/>
      <c r="U1589" s="123"/>
      <c r="V1589" s="123"/>
      <c r="W1589" s="15"/>
      <c r="X1589" s="154" t="e">
        <f>X1566</f>
        <v>#REF!</v>
      </c>
    </row>
    <row r="1590" spans="1:24" ht="17.25" x14ac:dyDescent="0.2">
      <c r="B1590" s="120" t="s">
        <v>129</v>
      </c>
      <c r="D1590" s="121"/>
      <c r="E1590" s="121"/>
      <c r="F1590" s="7"/>
      <c r="G1590" s="7"/>
      <c r="H1590" s="257" t="e">
        <f>H1567</f>
        <v>#REF!</v>
      </c>
      <c r="I1590" s="257"/>
      <c r="J1590" s="257"/>
      <c r="K1590" s="257"/>
      <c r="L1590" s="257"/>
      <c r="M1590" s="257"/>
      <c r="N1590" s="257"/>
      <c r="O1590" s="257"/>
      <c r="P1590" s="127" t="e">
        <f>P1567</f>
        <v>#REF!</v>
      </c>
      <c r="Q1590" s="120" t="s">
        <v>75</v>
      </c>
      <c r="S1590" s="12"/>
      <c r="T1590" s="13"/>
      <c r="U1590" s="127" t="e">
        <f>U1567</f>
        <v>#REF!</v>
      </c>
      <c r="V1590" s="120" t="s">
        <v>79</v>
      </c>
      <c r="W1590" s="12"/>
      <c r="X1590" s="6"/>
    </row>
    <row r="1591" spans="1:24" ht="17.25" x14ac:dyDescent="0.2">
      <c r="B1591" s="120" t="s">
        <v>130</v>
      </c>
      <c r="D1591" s="122"/>
      <c r="E1591" s="122"/>
      <c r="F1591" s="7"/>
      <c r="G1591" s="258" t="e">
        <f>G1568</f>
        <v>#REF!</v>
      </c>
      <c r="H1591" s="258"/>
      <c r="I1591" s="258"/>
      <c r="J1591" s="258"/>
      <c r="K1591" s="258"/>
      <c r="L1591" s="258"/>
      <c r="M1591" s="258"/>
      <c r="N1591" s="258"/>
      <c r="O1591" s="258"/>
      <c r="P1591" s="128" t="s">
        <v>137</v>
      </c>
      <c r="Q1591" s="120" t="s">
        <v>131</v>
      </c>
      <c r="S1591" s="12"/>
      <c r="T1591" s="12"/>
      <c r="U1591" s="128" t="s">
        <v>138</v>
      </c>
      <c r="V1591" s="120" t="s">
        <v>61</v>
      </c>
      <c r="W1591" s="12"/>
      <c r="X1591" s="6"/>
    </row>
    <row r="1592" spans="1:24" ht="28.5" customHeight="1" x14ac:dyDescent="0.2">
      <c r="B1592" s="127" t="e">
        <f>B1569</f>
        <v>#REF!</v>
      </c>
      <c r="C1592" s="125" t="s">
        <v>76</v>
      </c>
      <c r="D1592" s="127" t="e">
        <f>D1569</f>
        <v>#REF!</v>
      </c>
      <c r="E1592" s="125" t="s">
        <v>81</v>
      </c>
      <c r="F1592" s="7"/>
      <c r="G1592" s="7"/>
      <c r="H1592" s="5"/>
      <c r="I1592" s="10"/>
      <c r="J1592" s="127" t="e">
        <f>J1569</f>
        <v>#REF!</v>
      </c>
      <c r="K1592" s="125" t="s">
        <v>77</v>
      </c>
      <c r="L1592" s="5"/>
      <c r="M1592" s="5"/>
      <c r="N1592" s="127" t="e">
        <f>N1569</f>
        <v>#REF!</v>
      </c>
      <c r="O1592" s="125" t="s">
        <v>132</v>
      </c>
      <c r="P1592" s="126"/>
      <c r="Q1592" s="126"/>
      <c r="R1592" s="9"/>
      <c r="S1592" s="127" t="e">
        <f>S1569</f>
        <v>#REF!</v>
      </c>
      <c r="T1592" s="259" t="s">
        <v>133</v>
      </c>
      <c r="U1592" s="259"/>
      <c r="V1592" s="259"/>
      <c r="W1592" s="13"/>
      <c r="X1592" s="6"/>
    </row>
    <row r="1593" spans="1:24" ht="4.5" customHeight="1" thickBot="1" x14ac:dyDescent="0.25">
      <c r="B1593" s="8"/>
      <c r="C1593" s="7"/>
      <c r="D1593" s="8"/>
      <c r="E1593" s="7"/>
      <c r="F1593" s="7"/>
      <c r="G1593" s="7"/>
      <c r="H1593" s="5"/>
      <c r="I1593" s="10"/>
      <c r="J1593" s="8"/>
      <c r="K1593" s="5"/>
      <c r="L1593" s="5"/>
      <c r="M1593" s="5"/>
      <c r="N1593" s="7"/>
      <c r="O1593" s="5"/>
      <c r="P1593" s="8"/>
      <c r="Q1593" s="8"/>
      <c r="R1593" s="9"/>
      <c r="S1593" s="9"/>
      <c r="T1593" s="7"/>
      <c r="U1593" s="8"/>
      <c r="V1593" s="9"/>
      <c r="W1593" s="9"/>
      <c r="X1593" s="6"/>
    </row>
    <row r="1594" spans="1:24" ht="27" customHeight="1" x14ac:dyDescent="0.25">
      <c r="B1594" s="260" t="s">
        <v>17</v>
      </c>
      <c r="C1594" s="261"/>
      <c r="D1594" s="261"/>
      <c r="E1594" s="261"/>
      <c r="F1594" s="262" t="s">
        <v>134</v>
      </c>
      <c r="G1594" s="262"/>
      <c r="H1594" s="262"/>
      <c r="I1594" s="262" t="s">
        <v>12</v>
      </c>
      <c r="J1594" s="262"/>
      <c r="K1594" s="262"/>
      <c r="L1594" s="262" t="s">
        <v>105</v>
      </c>
      <c r="M1594" s="236" t="s">
        <v>135</v>
      </c>
      <c r="N1594" s="236"/>
      <c r="O1594" s="236"/>
      <c r="P1594" s="236"/>
      <c r="Q1594" s="236"/>
      <c r="R1594" s="236" t="s">
        <v>101</v>
      </c>
      <c r="S1594" s="236"/>
      <c r="T1594" s="236"/>
      <c r="U1594" s="236"/>
      <c r="V1594" s="237"/>
      <c r="W1594" s="14"/>
      <c r="X1594" s="3"/>
    </row>
    <row r="1595" spans="1:24" ht="27.75" customHeight="1" x14ac:dyDescent="0.2">
      <c r="B1595" s="240">
        <f>EDATE(B1572,12)</f>
        <v>45658</v>
      </c>
      <c r="C1595" s="241"/>
      <c r="D1595" s="241"/>
      <c r="E1595" s="242"/>
      <c r="F1595" s="263"/>
      <c r="G1595" s="263"/>
      <c r="H1595" s="263"/>
      <c r="I1595" s="263"/>
      <c r="J1595" s="263"/>
      <c r="K1595" s="263"/>
      <c r="L1595" s="263"/>
      <c r="M1595" s="238"/>
      <c r="N1595" s="238"/>
      <c r="O1595" s="238"/>
      <c r="P1595" s="238"/>
      <c r="Q1595" s="238"/>
      <c r="R1595" s="238"/>
      <c r="S1595" s="238"/>
      <c r="T1595" s="238"/>
      <c r="U1595" s="238"/>
      <c r="V1595" s="239"/>
      <c r="W1595" s="14"/>
      <c r="X1595" s="3"/>
    </row>
    <row r="1596" spans="1:24" ht="16.5" customHeight="1" x14ac:dyDescent="0.2">
      <c r="A1596" s="34">
        <f>EDATE(B1595,-4)</f>
        <v>45536</v>
      </c>
      <c r="B1596" s="243" t="str">
        <f>PROPER(TEXT(A1596, "mmmm"))</f>
        <v>Septiembre</v>
      </c>
      <c r="C1596" s="244"/>
      <c r="D1596" s="244"/>
      <c r="E1596" s="244"/>
      <c r="F1596" s="281" t="str">
        <f>IFERROR(IF(VLOOKUP($X1566&amp;"-"&amp;TEXT($A1596,"mmm-aaaa"),Informes!$A:$P,COLUMN(Informes!H$1),FALSE),"þ","¨"),"¨")</f>
        <v>¨</v>
      </c>
      <c r="G1596" s="281"/>
      <c r="H1596" s="281"/>
      <c r="I1596" s="248" t="str">
        <f>IFERROR(IF(ISBLANK(
VLOOKUP($X1589&amp;"-"&amp;TEXT($A1596,"mmm-aaaa"),Informes!$A:$P,COLUMN(Informes!I$1),FALSE)), "",
VLOOKUP($X1589&amp;"-"&amp;TEXT($A1596,"mmm-aaaa"),Informes!$A:$P,COLUMN(Informes!I$1),FALSE)), "")</f>
        <v/>
      </c>
      <c r="J1596" s="248"/>
      <c r="K1596" s="248"/>
      <c r="L1596" s="173" t="str">
        <f>IFERROR(IF($X1596=$L$7,"þ","¨"),"¨")</f>
        <v>¨</v>
      </c>
      <c r="M1596" s="248" t="str">
        <f>IFERROR(IF(OR($X1596=$L$7,$X1596=$K$5,$X1596=$O$5,$X1596=$T$5),IF(ISBLANK(
VLOOKUP($X1566&amp;"-"&amp;TEXT($A1596,"mmm-aaaa"),Informes!$A:$P,COLUMN(Informes!J$1),FALSE)), "",
VLOOKUP($X1566&amp;"-"&amp;TEXT($A1596,"mmm-aaaa"),Informes!$A:$P,COLUMN(Informes!J$1),FALSE)), ""), "")</f>
        <v/>
      </c>
      <c r="N1596" s="248"/>
      <c r="O1596" s="248"/>
      <c r="P1596" s="248"/>
      <c r="Q1596" s="248"/>
      <c r="R1596" s="284" t="str">
        <f t="shared" ref="R1596:R1607" si="310">IF(W1596=0, "", W1596)</f>
        <v/>
      </c>
      <c r="S1596" s="284"/>
      <c r="T1596" s="284"/>
      <c r="U1596" s="284"/>
      <c r="V1596" s="285"/>
      <c r="W1596" s="4" t="str">
        <f>IFERROR(VLOOKUP($X1589&amp;"-"&amp;TEXT($A1596,"mmm-aaaa"),Informes!$A:$P,COLUMN(Informes!K$1),FALSE), "")</f>
        <v/>
      </c>
      <c r="X1596" s="34" t="str">
        <f>IFERROR(VLOOKUP($X1566&amp;"-"&amp;TEXT($A1596,"mmm-aaaa"),Informes!$A:$P,COLUMN(Informes!C$1),FALSE), "")</f>
        <v/>
      </c>
    </row>
    <row r="1597" spans="1:24" ht="16.5" customHeight="1" x14ac:dyDescent="0.2">
      <c r="A1597" s="34">
        <f>EDATE(A1596,1)</f>
        <v>45566</v>
      </c>
      <c r="B1597" s="243" t="str">
        <f t="shared" ref="B1597:B1607" si="311">PROPER(TEXT(A1597, "mmmm"))</f>
        <v>Octubre</v>
      </c>
      <c r="C1597" s="244"/>
      <c r="D1597" s="244"/>
      <c r="E1597" s="244"/>
      <c r="F1597" s="281" t="str">
        <f>IFERROR(IF(VLOOKUP($X1566&amp;"-"&amp;TEXT($A1597,"mmm-aaaa"),Informes!$A:$P,COLUMN(Informes!H$1),FALSE),"þ","¨"),"¨")</f>
        <v>¨</v>
      </c>
      <c r="G1597" s="281"/>
      <c r="H1597" s="281"/>
      <c r="I1597" s="248" t="str">
        <f>IFERROR(IF(ISBLANK(
VLOOKUP($X1589&amp;"-"&amp;TEXT($A1597,"mmm-aaaa"),Informes!$A:$P,COLUMN(Informes!I$1),FALSE)), "",
VLOOKUP($X1589&amp;"-"&amp;TEXT($A1597,"mmm-aaaa"),Informes!$A:$P,COLUMN(Informes!I$1),FALSE)), "")</f>
        <v/>
      </c>
      <c r="J1597" s="248"/>
      <c r="K1597" s="248"/>
      <c r="L1597" s="173" t="str">
        <f t="shared" ref="L1597:L1607" si="312">IFERROR(IF($X1597=$L$7,"þ","¨"),"¨")</f>
        <v>¨</v>
      </c>
      <c r="M1597" s="248" t="str">
        <f>IFERROR(IF(OR($X1597=$L$7,$X1597=$K$5,$X1597=$O$5,$X1597=$T$5),IF(ISBLANK(
VLOOKUP($X1566&amp;"-"&amp;TEXT($A1597,"mmm-aaaa"),Informes!$A:$P,COLUMN(Informes!J$1),FALSE)), "",
VLOOKUP($X1566&amp;"-"&amp;TEXT($A1597,"mmm-aaaa"),Informes!$A:$P,COLUMN(Informes!J$1),FALSE)), ""), "")</f>
        <v/>
      </c>
      <c r="N1597" s="248"/>
      <c r="O1597" s="248"/>
      <c r="P1597" s="248"/>
      <c r="Q1597" s="248"/>
      <c r="R1597" s="284" t="str">
        <f t="shared" si="310"/>
        <v/>
      </c>
      <c r="S1597" s="284"/>
      <c r="T1597" s="284"/>
      <c r="U1597" s="284"/>
      <c r="V1597" s="285"/>
      <c r="W1597" s="4" t="str">
        <f>IFERROR(VLOOKUP($X1589&amp;"-"&amp;TEXT($A1597,"mmm-aaaa"),Informes!$A:$P,COLUMN(Informes!K$1),FALSE), "")</f>
        <v/>
      </c>
      <c r="X1597" s="34" t="str">
        <f>IFERROR(VLOOKUP($X1566&amp;"-"&amp;TEXT($A1597,"mmm-aaaa"),Informes!$A:$P,COLUMN(Informes!C$1),FALSE), "")</f>
        <v/>
      </c>
    </row>
    <row r="1598" spans="1:24" ht="16.5" customHeight="1" x14ac:dyDescent="0.2">
      <c r="A1598" s="34">
        <f t="shared" ref="A1598:A1607" si="313">EDATE(A1597,1)</f>
        <v>45597</v>
      </c>
      <c r="B1598" s="243" t="str">
        <f t="shared" si="311"/>
        <v>Noviembre</v>
      </c>
      <c r="C1598" s="244"/>
      <c r="D1598" s="244"/>
      <c r="E1598" s="244"/>
      <c r="F1598" s="281" t="str">
        <f>IFERROR(IF(VLOOKUP($X1566&amp;"-"&amp;TEXT($A1598,"mmm-aaaa"),Informes!$A:$P,COLUMN(Informes!H$1),FALSE),"þ","¨"),"¨")</f>
        <v>¨</v>
      </c>
      <c r="G1598" s="281"/>
      <c r="H1598" s="281"/>
      <c r="I1598" s="248" t="str">
        <f>IFERROR(IF(ISBLANK(
VLOOKUP($X1589&amp;"-"&amp;TEXT($A1598,"mmm-aaaa"),Informes!$A:$P,COLUMN(Informes!I$1),FALSE)), "",
VLOOKUP($X1589&amp;"-"&amp;TEXT($A1598,"mmm-aaaa"),Informes!$A:$P,COLUMN(Informes!I$1),FALSE)), "")</f>
        <v/>
      </c>
      <c r="J1598" s="248"/>
      <c r="K1598" s="248"/>
      <c r="L1598" s="173" t="str">
        <f t="shared" si="312"/>
        <v>¨</v>
      </c>
      <c r="M1598" s="248" t="str">
        <f>IFERROR(IF(OR($X1598=$L$7,$X1598=$K$5,$X1598=$O$5,$X1598=$T$5),IF(ISBLANK(
VLOOKUP($X1566&amp;"-"&amp;TEXT($A1598,"mmm-aaaa"),Informes!$A:$P,COLUMN(Informes!J$1),FALSE)), "",
VLOOKUP($X1566&amp;"-"&amp;TEXT($A1598,"mmm-aaaa"),Informes!$A:$P,COLUMN(Informes!J$1),FALSE)), ""), "")</f>
        <v/>
      </c>
      <c r="N1598" s="248"/>
      <c r="O1598" s="248"/>
      <c r="P1598" s="248"/>
      <c r="Q1598" s="248"/>
      <c r="R1598" s="284" t="str">
        <f t="shared" si="310"/>
        <v/>
      </c>
      <c r="S1598" s="284"/>
      <c r="T1598" s="284"/>
      <c r="U1598" s="284"/>
      <c r="V1598" s="285"/>
      <c r="W1598" s="4" t="str">
        <f>IFERROR(VLOOKUP($X1589&amp;"-"&amp;TEXT($A1598,"mmm-aaaa"),Informes!$A:$P,COLUMN(Informes!K$1),FALSE), "")</f>
        <v/>
      </c>
      <c r="X1598" s="34" t="str">
        <f>IFERROR(VLOOKUP($X1566&amp;"-"&amp;TEXT($A1598,"mmm-aaaa"),Informes!$A:$P,COLUMN(Informes!C$1),FALSE), "")</f>
        <v/>
      </c>
    </row>
    <row r="1599" spans="1:24" ht="16.5" customHeight="1" x14ac:dyDescent="0.2">
      <c r="A1599" s="34">
        <f t="shared" si="313"/>
        <v>45627</v>
      </c>
      <c r="B1599" s="243" t="str">
        <f t="shared" si="311"/>
        <v>Diciembre</v>
      </c>
      <c r="C1599" s="244"/>
      <c r="D1599" s="244"/>
      <c r="E1599" s="244"/>
      <c r="F1599" s="281" t="str">
        <f>IFERROR(IF(VLOOKUP($X1566&amp;"-"&amp;TEXT($A1599,"mmm-aaaa"),Informes!$A:$P,COLUMN(Informes!H$1),FALSE),"þ","¨"),"¨")</f>
        <v>¨</v>
      </c>
      <c r="G1599" s="281"/>
      <c r="H1599" s="281"/>
      <c r="I1599" s="248" t="str">
        <f>IFERROR(IF(ISBLANK(
VLOOKUP($X1589&amp;"-"&amp;TEXT($A1599,"mmm-aaaa"),Informes!$A:$P,COLUMN(Informes!I$1),FALSE)), "",
VLOOKUP($X1589&amp;"-"&amp;TEXT($A1599,"mmm-aaaa"),Informes!$A:$P,COLUMN(Informes!I$1),FALSE)), "")</f>
        <v/>
      </c>
      <c r="J1599" s="248"/>
      <c r="K1599" s="248"/>
      <c r="L1599" s="173" t="str">
        <f t="shared" si="312"/>
        <v>¨</v>
      </c>
      <c r="M1599" s="248" t="str">
        <f>IFERROR(IF(OR($X1599=$L$7,$X1599=$K$5,$X1599=$O$5,$X1599=$T$5),IF(ISBLANK(
VLOOKUP($X1566&amp;"-"&amp;TEXT($A1599,"mmm-aaaa"),Informes!$A:$P,COLUMN(Informes!J$1),FALSE)), "",
VLOOKUP($X1566&amp;"-"&amp;TEXT($A1599,"mmm-aaaa"),Informes!$A:$P,COLUMN(Informes!J$1),FALSE)), ""), "")</f>
        <v/>
      </c>
      <c r="N1599" s="248"/>
      <c r="O1599" s="248"/>
      <c r="P1599" s="248"/>
      <c r="Q1599" s="248"/>
      <c r="R1599" s="284" t="str">
        <f t="shared" si="310"/>
        <v/>
      </c>
      <c r="S1599" s="284"/>
      <c r="T1599" s="284"/>
      <c r="U1599" s="284"/>
      <c r="V1599" s="285"/>
      <c r="W1599" s="4" t="str">
        <f>IFERROR(VLOOKUP($X1589&amp;"-"&amp;TEXT($A1599,"mmm-aaaa"),Informes!$A:$P,COLUMN(Informes!K$1),FALSE), "")</f>
        <v/>
      </c>
      <c r="X1599" s="34" t="str">
        <f>IFERROR(VLOOKUP($X1566&amp;"-"&amp;TEXT($A1599,"mmm-aaaa"),Informes!$A:$P,COLUMN(Informes!C$1),FALSE), "")</f>
        <v/>
      </c>
    </row>
    <row r="1600" spans="1:24" ht="16.5" customHeight="1" x14ac:dyDescent="0.2">
      <c r="A1600" s="34">
        <f t="shared" si="313"/>
        <v>45658</v>
      </c>
      <c r="B1600" s="243" t="str">
        <f t="shared" si="311"/>
        <v>Enero</v>
      </c>
      <c r="C1600" s="244"/>
      <c r="D1600" s="244"/>
      <c r="E1600" s="244"/>
      <c r="F1600" s="281" t="str">
        <f>IFERROR(IF(VLOOKUP($X1566&amp;"-"&amp;TEXT($A1600,"mmm-aaaa"),Informes!$A:$P,COLUMN(Informes!H$1),FALSE),"þ","¨"),"¨")</f>
        <v>¨</v>
      </c>
      <c r="G1600" s="281"/>
      <c r="H1600" s="281"/>
      <c r="I1600" s="248" t="str">
        <f>IFERROR(IF(ISBLANK(
VLOOKUP($X1589&amp;"-"&amp;TEXT($A1600,"mmm-aaaa"),Informes!$A:$P,COLUMN(Informes!I$1),FALSE)), "",
VLOOKUP($X1589&amp;"-"&amp;TEXT($A1600,"mmm-aaaa"),Informes!$A:$P,COLUMN(Informes!I$1),FALSE)), "")</f>
        <v/>
      </c>
      <c r="J1600" s="248"/>
      <c r="K1600" s="248"/>
      <c r="L1600" s="173" t="str">
        <f t="shared" si="312"/>
        <v>¨</v>
      </c>
      <c r="M1600" s="248" t="str">
        <f>IFERROR(IF(OR($X1600=$L$7,$X1600=$K$5,$X1600=$O$5,$X1600=$T$5),IF(ISBLANK(
VLOOKUP($X1566&amp;"-"&amp;TEXT($A1600,"mmm-aaaa"),Informes!$A:$P,COLUMN(Informes!J$1),FALSE)), "",
VLOOKUP($X1566&amp;"-"&amp;TEXT($A1600,"mmm-aaaa"),Informes!$A:$P,COLUMN(Informes!J$1),FALSE)), ""), "")</f>
        <v/>
      </c>
      <c r="N1600" s="248"/>
      <c r="O1600" s="248"/>
      <c r="P1600" s="248"/>
      <c r="Q1600" s="248"/>
      <c r="R1600" s="284" t="str">
        <f t="shared" si="310"/>
        <v/>
      </c>
      <c r="S1600" s="284"/>
      <c r="T1600" s="284"/>
      <c r="U1600" s="284"/>
      <c r="V1600" s="285"/>
      <c r="W1600" s="4" t="str">
        <f>IFERROR(VLOOKUP($X1589&amp;"-"&amp;TEXT($A1600,"mmm-aaaa"),Informes!$A:$P,COLUMN(Informes!K$1),FALSE), "")</f>
        <v/>
      </c>
      <c r="X1600" s="34" t="str">
        <f>IFERROR(VLOOKUP($X1566&amp;"-"&amp;TEXT($A1600,"mmm-aaaa"),Informes!$A:$P,COLUMN(Informes!C$1),FALSE), "")</f>
        <v/>
      </c>
    </row>
    <row r="1601" spans="1:24" ht="16.5" customHeight="1" x14ac:dyDescent="0.2">
      <c r="A1601" s="34">
        <f t="shared" si="313"/>
        <v>45689</v>
      </c>
      <c r="B1601" s="243" t="str">
        <f t="shared" si="311"/>
        <v>Febrero</v>
      </c>
      <c r="C1601" s="244"/>
      <c r="D1601" s="244"/>
      <c r="E1601" s="244"/>
      <c r="F1601" s="281" t="str">
        <f>IFERROR(IF(VLOOKUP($X1566&amp;"-"&amp;TEXT($A1601,"mmm-aaaa"),Informes!$A:$P,COLUMN(Informes!H$1),FALSE),"þ","¨"),"¨")</f>
        <v>¨</v>
      </c>
      <c r="G1601" s="281"/>
      <c r="H1601" s="281"/>
      <c r="I1601" s="248" t="str">
        <f>IFERROR(IF(ISBLANK(
VLOOKUP($X1589&amp;"-"&amp;TEXT($A1601,"mmm-aaaa"),Informes!$A:$P,COLUMN(Informes!I$1),FALSE)), "",
VLOOKUP($X1589&amp;"-"&amp;TEXT($A1601,"mmm-aaaa"),Informes!$A:$P,COLUMN(Informes!I$1),FALSE)), "")</f>
        <v/>
      </c>
      <c r="J1601" s="248"/>
      <c r="K1601" s="248"/>
      <c r="L1601" s="173" t="str">
        <f t="shared" si="312"/>
        <v>¨</v>
      </c>
      <c r="M1601" s="248" t="str">
        <f>IFERROR(IF(OR($X1601=$L$7,$X1601=$K$5,$X1601=$O$5,$X1601=$T$5),IF(ISBLANK(
VLOOKUP($X1566&amp;"-"&amp;TEXT($A1601,"mmm-aaaa"),Informes!$A:$P,COLUMN(Informes!J$1),FALSE)), "",
VLOOKUP($X1566&amp;"-"&amp;TEXT($A1601,"mmm-aaaa"),Informes!$A:$P,COLUMN(Informes!J$1),FALSE)), ""), "")</f>
        <v/>
      </c>
      <c r="N1601" s="248"/>
      <c r="O1601" s="248"/>
      <c r="P1601" s="248"/>
      <c r="Q1601" s="248"/>
      <c r="R1601" s="284" t="str">
        <f t="shared" si="310"/>
        <v/>
      </c>
      <c r="S1601" s="284"/>
      <c r="T1601" s="284"/>
      <c r="U1601" s="284"/>
      <c r="V1601" s="285"/>
      <c r="W1601" s="4" t="str">
        <f>IFERROR(VLOOKUP($X1589&amp;"-"&amp;TEXT($A1601,"mmm-aaaa"),Informes!$A:$P,COLUMN(Informes!K$1),FALSE), "")</f>
        <v/>
      </c>
      <c r="X1601" s="34" t="str">
        <f>IFERROR(VLOOKUP($X1566&amp;"-"&amp;TEXT($A1601,"mmm-aaaa"),Informes!$A:$P,COLUMN(Informes!C$1),FALSE), "")</f>
        <v/>
      </c>
    </row>
    <row r="1602" spans="1:24" ht="16.5" customHeight="1" x14ac:dyDescent="0.2">
      <c r="A1602" s="34">
        <f t="shared" si="313"/>
        <v>45717</v>
      </c>
      <c r="B1602" s="243" t="str">
        <f t="shared" si="311"/>
        <v>Marzo</v>
      </c>
      <c r="C1602" s="244"/>
      <c r="D1602" s="244"/>
      <c r="E1602" s="244"/>
      <c r="F1602" s="281" t="str">
        <f>IFERROR(IF(VLOOKUP($X1566&amp;"-"&amp;TEXT($A1602,"mmm-aaaa"),Informes!$A:$P,COLUMN(Informes!H$1),FALSE),"þ","¨"),"¨")</f>
        <v>¨</v>
      </c>
      <c r="G1602" s="281"/>
      <c r="H1602" s="281"/>
      <c r="I1602" s="248" t="str">
        <f>IFERROR(IF(ISBLANK(
VLOOKUP($X1589&amp;"-"&amp;TEXT($A1602,"mmm-aaaa"),Informes!$A:$P,COLUMN(Informes!I$1),FALSE)), "",
VLOOKUP($X1589&amp;"-"&amp;TEXT($A1602,"mmm-aaaa"),Informes!$A:$P,COLUMN(Informes!I$1),FALSE)), "")</f>
        <v/>
      </c>
      <c r="J1602" s="248"/>
      <c r="K1602" s="248"/>
      <c r="L1602" s="173" t="str">
        <f t="shared" si="312"/>
        <v>¨</v>
      </c>
      <c r="M1602" s="248" t="str">
        <f>IFERROR(IF(OR($X1602=$L$7,$X1602=$K$5,$X1602=$O$5,$X1602=$T$5),IF(ISBLANK(
VLOOKUP($X1566&amp;"-"&amp;TEXT($A1602,"mmm-aaaa"),Informes!$A:$P,COLUMN(Informes!J$1),FALSE)), "",
VLOOKUP($X1566&amp;"-"&amp;TEXT($A1602,"mmm-aaaa"),Informes!$A:$P,COLUMN(Informes!J$1),FALSE)), ""), "")</f>
        <v/>
      </c>
      <c r="N1602" s="248"/>
      <c r="O1602" s="248"/>
      <c r="P1602" s="248"/>
      <c r="Q1602" s="248"/>
      <c r="R1602" s="284" t="str">
        <f t="shared" si="310"/>
        <v/>
      </c>
      <c r="S1602" s="284"/>
      <c r="T1602" s="284"/>
      <c r="U1602" s="284"/>
      <c r="V1602" s="285"/>
      <c r="W1602" s="4" t="str">
        <f>IFERROR(VLOOKUP($X1589&amp;"-"&amp;TEXT($A1602,"mmm-aaaa"),Informes!$A:$P,COLUMN(Informes!K$1),FALSE), "")</f>
        <v/>
      </c>
      <c r="X1602" s="34" t="str">
        <f>IFERROR(VLOOKUP($X1566&amp;"-"&amp;TEXT($A1602,"mmm-aaaa"),Informes!$A:$P,COLUMN(Informes!C$1),FALSE), "")</f>
        <v/>
      </c>
    </row>
    <row r="1603" spans="1:24" ht="16.5" customHeight="1" x14ac:dyDescent="0.2">
      <c r="A1603" s="34">
        <f t="shared" si="313"/>
        <v>45748</v>
      </c>
      <c r="B1603" s="243" t="str">
        <f t="shared" si="311"/>
        <v>Abril</v>
      </c>
      <c r="C1603" s="244"/>
      <c r="D1603" s="244"/>
      <c r="E1603" s="244"/>
      <c r="F1603" s="281" t="str">
        <f>IFERROR(IF(VLOOKUP($X1566&amp;"-"&amp;TEXT($A1603,"mmm-aaaa"),Informes!$A:$P,COLUMN(Informes!H$1),FALSE),"þ","¨"),"¨")</f>
        <v>¨</v>
      </c>
      <c r="G1603" s="281"/>
      <c r="H1603" s="281"/>
      <c r="I1603" s="248" t="str">
        <f>IFERROR(IF(ISBLANK(
VLOOKUP($X1589&amp;"-"&amp;TEXT($A1603,"mmm-aaaa"),Informes!$A:$P,COLUMN(Informes!I$1),FALSE)), "",
VLOOKUP($X1589&amp;"-"&amp;TEXT($A1603,"mmm-aaaa"),Informes!$A:$P,COLUMN(Informes!I$1),FALSE)), "")</f>
        <v/>
      </c>
      <c r="J1603" s="248"/>
      <c r="K1603" s="248"/>
      <c r="L1603" s="173" t="str">
        <f t="shared" si="312"/>
        <v>¨</v>
      </c>
      <c r="M1603" s="248" t="str">
        <f>IFERROR(IF(OR($X1603=$L$7,$X1603=$K$5,$X1603=$O$5,$X1603=$T$5),IF(ISBLANK(
VLOOKUP($X1566&amp;"-"&amp;TEXT($A1603,"mmm-aaaa"),Informes!$A:$P,COLUMN(Informes!J$1),FALSE)), "",
VLOOKUP($X1566&amp;"-"&amp;TEXT($A1603,"mmm-aaaa"),Informes!$A:$P,COLUMN(Informes!J$1),FALSE)), ""), "")</f>
        <v/>
      </c>
      <c r="N1603" s="248"/>
      <c r="O1603" s="248"/>
      <c r="P1603" s="248"/>
      <c r="Q1603" s="248"/>
      <c r="R1603" s="284" t="str">
        <f t="shared" si="310"/>
        <v/>
      </c>
      <c r="S1603" s="284"/>
      <c r="T1603" s="284"/>
      <c r="U1603" s="284"/>
      <c r="V1603" s="285"/>
      <c r="W1603" s="4" t="str">
        <f>IFERROR(VLOOKUP($X1589&amp;"-"&amp;TEXT($A1603,"mmm-aaaa"),Informes!$A:$P,COLUMN(Informes!K$1),FALSE), "")</f>
        <v/>
      </c>
      <c r="X1603" s="34" t="str">
        <f>IFERROR(VLOOKUP($X1566&amp;"-"&amp;TEXT($A1603,"mmm-aaaa"),Informes!$A:$P,COLUMN(Informes!C$1),FALSE), "")</f>
        <v/>
      </c>
    </row>
    <row r="1604" spans="1:24" ht="16.5" customHeight="1" x14ac:dyDescent="0.2">
      <c r="A1604" s="34">
        <f t="shared" si="313"/>
        <v>45778</v>
      </c>
      <c r="B1604" s="243" t="str">
        <f t="shared" si="311"/>
        <v>Mayo</v>
      </c>
      <c r="C1604" s="244"/>
      <c r="D1604" s="244"/>
      <c r="E1604" s="244"/>
      <c r="F1604" s="281" t="str">
        <f>IFERROR(IF(VLOOKUP($X1566&amp;"-"&amp;TEXT($A1604,"mmm-aaaa"),Informes!$A:$P,COLUMN(Informes!H$1),FALSE),"þ","¨"),"¨")</f>
        <v>¨</v>
      </c>
      <c r="G1604" s="281"/>
      <c r="H1604" s="281"/>
      <c r="I1604" s="248" t="str">
        <f>IFERROR(IF(ISBLANK(
VLOOKUP($X1589&amp;"-"&amp;TEXT($A1604,"mmm-aaaa"),Informes!$A:$P,COLUMN(Informes!I$1),FALSE)), "",
VLOOKUP($X1589&amp;"-"&amp;TEXT($A1604,"mmm-aaaa"),Informes!$A:$P,COLUMN(Informes!I$1),FALSE)), "")</f>
        <v/>
      </c>
      <c r="J1604" s="248"/>
      <c r="K1604" s="248"/>
      <c r="L1604" s="173" t="str">
        <f t="shared" si="312"/>
        <v>¨</v>
      </c>
      <c r="M1604" s="248" t="str">
        <f>IFERROR(IF(OR($X1604=$L$7,$X1604=$K$5,$X1604=$O$5,$X1604=$T$5),IF(ISBLANK(
VLOOKUP($X1566&amp;"-"&amp;TEXT($A1604,"mmm-aaaa"),Informes!$A:$P,COLUMN(Informes!J$1),FALSE)), "",
VLOOKUP($X1566&amp;"-"&amp;TEXT($A1604,"mmm-aaaa"),Informes!$A:$P,COLUMN(Informes!J$1),FALSE)), ""), "")</f>
        <v/>
      </c>
      <c r="N1604" s="248"/>
      <c r="O1604" s="248"/>
      <c r="P1604" s="248"/>
      <c r="Q1604" s="248"/>
      <c r="R1604" s="284" t="str">
        <f t="shared" si="310"/>
        <v/>
      </c>
      <c r="S1604" s="284"/>
      <c r="T1604" s="284"/>
      <c r="U1604" s="284"/>
      <c r="V1604" s="285"/>
      <c r="W1604" s="4" t="str">
        <f>IFERROR(VLOOKUP($X1589&amp;"-"&amp;TEXT($A1604,"mmm-aaaa"),Informes!$A:$P,COLUMN(Informes!K$1),FALSE), "")</f>
        <v/>
      </c>
      <c r="X1604" s="34" t="str">
        <f>IFERROR(VLOOKUP($X1566&amp;"-"&amp;TEXT($A1604,"mmm-aaaa"),Informes!$A:$P,COLUMN(Informes!C$1),FALSE), "")</f>
        <v/>
      </c>
    </row>
    <row r="1605" spans="1:24" ht="16.5" customHeight="1" x14ac:dyDescent="0.2">
      <c r="A1605" s="34">
        <f t="shared" si="313"/>
        <v>45809</v>
      </c>
      <c r="B1605" s="243" t="str">
        <f t="shared" si="311"/>
        <v>Junio</v>
      </c>
      <c r="C1605" s="244"/>
      <c r="D1605" s="244"/>
      <c r="E1605" s="244"/>
      <c r="F1605" s="281" t="str">
        <f>IFERROR(IF(VLOOKUP($X1566&amp;"-"&amp;TEXT($A1605,"mmm-aaaa"),Informes!$A:$P,COLUMN(Informes!H$1),FALSE),"þ","¨"),"¨")</f>
        <v>¨</v>
      </c>
      <c r="G1605" s="281"/>
      <c r="H1605" s="281"/>
      <c r="I1605" s="248" t="str">
        <f>IFERROR(IF(ISBLANK(
VLOOKUP($X1589&amp;"-"&amp;TEXT($A1605,"mmm-aaaa"),Informes!$A:$P,COLUMN(Informes!I$1),FALSE)), "",
VLOOKUP($X1589&amp;"-"&amp;TEXT($A1605,"mmm-aaaa"),Informes!$A:$P,COLUMN(Informes!I$1),FALSE)), "")</f>
        <v/>
      </c>
      <c r="J1605" s="248"/>
      <c r="K1605" s="248"/>
      <c r="L1605" s="173" t="str">
        <f t="shared" si="312"/>
        <v>¨</v>
      </c>
      <c r="M1605" s="248" t="str">
        <f>IFERROR(IF(OR($X1605=$L$7,$X1605=$K$5,$X1605=$O$5,$X1605=$T$5),IF(ISBLANK(
VLOOKUP($X1566&amp;"-"&amp;TEXT($A1605,"mmm-aaaa"),Informes!$A:$P,COLUMN(Informes!J$1),FALSE)), "",
VLOOKUP($X1566&amp;"-"&amp;TEXT($A1605,"mmm-aaaa"),Informes!$A:$P,COLUMN(Informes!J$1),FALSE)), ""), "")</f>
        <v/>
      </c>
      <c r="N1605" s="248"/>
      <c r="O1605" s="248"/>
      <c r="P1605" s="248"/>
      <c r="Q1605" s="248"/>
      <c r="R1605" s="284" t="str">
        <f t="shared" si="310"/>
        <v/>
      </c>
      <c r="S1605" s="284"/>
      <c r="T1605" s="284"/>
      <c r="U1605" s="284"/>
      <c r="V1605" s="285"/>
      <c r="W1605" s="4" t="str">
        <f>IFERROR(VLOOKUP($X1589&amp;"-"&amp;TEXT($A1605,"mmm-aaaa"),Informes!$A:$P,COLUMN(Informes!K$1),FALSE), "")</f>
        <v/>
      </c>
      <c r="X1605" s="34" t="str">
        <f>IFERROR(VLOOKUP($X1566&amp;"-"&amp;TEXT($A1605,"mmm-aaaa"),Informes!$A:$P,COLUMN(Informes!C$1),FALSE), "")</f>
        <v/>
      </c>
    </row>
    <row r="1606" spans="1:24" ht="16.5" customHeight="1" x14ac:dyDescent="0.2">
      <c r="A1606" s="34">
        <f t="shared" si="313"/>
        <v>45839</v>
      </c>
      <c r="B1606" s="243" t="str">
        <f t="shared" si="311"/>
        <v>Julio</v>
      </c>
      <c r="C1606" s="244"/>
      <c r="D1606" s="244"/>
      <c r="E1606" s="244"/>
      <c r="F1606" s="281" t="str">
        <f>IFERROR(IF(VLOOKUP($X1566&amp;"-"&amp;TEXT($A1606,"mmm-aaaa"),Informes!$A:$P,COLUMN(Informes!H$1),FALSE),"þ","¨"),"¨")</f>
        <v>¨</v>
      </c>
      <c r="G1606" s="281"/>
      <c r="H1606" s="281"/>
      <c r="I1606" s="248" t="str">
        <f>IFERROR(IF(ISBLANK(
VLOOKUP($X1589&amp;"-"&amp;TEXT($A1606,"mmm-aaaa"),Informes!$A:$P,COLUMN(Informes!I$1),FALSE)), "",
VLOOKUP($X1589&amp;"-"&amp;TEXT($A1606,"mmm-aaaa"),Informes!$A:$P,COLUMN(Informes!I$1),FALSE)), "")</f>
        <v/>
      </c>
      <c r="J1606" s="248"/>
      <c r="K1606" s="248"/>
      <c r="L1606" s="173" t="str">
        <f t="shared" si="312"/>
        <v>¨</v>
      </c>
      <c r="M1606" s="248" t="str">
        <f>IFERROR(IF(OR($X1606=$L$7,$X1606=$K$5,$X1606=$O$5,$X1606=$T$5),IF(ISBLANK(
VLOOKUP($X1566&amp;"-"&amp;TEXT($A1606,"mmm-aaaa"),Informes!$A:$P,COLUMN(Informes!J$1),FALSE)), "",
VLOOKUP($X1566&amp;"-"&amp;TEXT($A1606,"mmm-aaaa"),Informes!$A:$P,COLUMN(Informes!J$1),FALSE)), ""), "")</f>
        <v/>
      </c>
      <c r="N1606" s="248"/>
      <c r="O1606" s="248"/>
      <c r="P1606" s="248"/>
      <c r="Q1606" s="248"/>
      <c r="R1606" s="284" t="str">
        <f t="shared" si="310"/>
        <v/>
      </c>
      <c r="S1606" s="284"/>
      <c r="T1606" s="284"/>
      <c r="U1606" s="284"/>
      <c r="V1606" s="285"/>
      <c r="W1606" s="4" t="str">
        <f>IFERROR(VLOOKUP($X1589&amp;"-"&amp;TEXT($A1606,"mmm-aaaa"),Informes!$A:$P,COLUMN(Informes!K$1),FALSE), "")</f>
        <v/>
      </c>
      <c r="X1606" s="34" t="str">
        <f>IFERROR(VLOOKUP($X1566&amp;"-"&amp;TEXT($A1606,"mmm-aaaa"),Informes!$A:$P,COLUMN(Informes!C$1),FALSE), "")</f>
        <v/>
      </c>
    </row>
    <row r="1607" spans="1:24" ht="16.5" customHeight="1" thickBot="1" x14ac:dyDescent="0.25">
      <c r="A1607" s="34">
        <f t="shared" si="313"/>
        <v>45870</v>
      </c>
      <c r="B1607" s="264" t="str">
        <f t="shared" si="311"/>
        <v>Agosto</v>
      </c>
      <c r="C1607" s="265"/>
      <c r="D1607" s="265"/>
      <c r="E1607" s="265"/>
      <c r="F1607" s="280" t="str">
        <f>IFERROR(IF(VLOOKUP($X1566&amp;"-"&amp;TEXT($A1607,"mmm-aaaa"),Informes!$A:$P,COLUMN(Informes!H$1),FALSE),"þ","¨"),"¨")</f>
        <v>¨</v>
      </c>
      <c r="G1607" s="280"/>
      <c r="H1607" s="280"/>
      <c r="I1607" s="269" t="str">
        <f>IFERROR(IF(ISBLANK(
VLOOKUP($X1589&amp;"-"&amp;TEXT($A1607,"mmm-aaaa"),Informes!$A:$P,COLUMN(Informes!I$1),FALSE)), "",
VLOOKUP($X1589&amp;"-"&amp;TEXT($A1607,"mmm-aaaa"),Informes!$A:$P,COLUMN(Informes!I$1),FALSE)), "")</f>
        <v/>
      </c>
      <c r="J1607" s="269"/>
      <c r="K1607" s="269"/>
      <c r="L1607" s="172" t="str">
        <f t="shared" si="312"/>
        <v>¨</v>
      </c>
      <c r="M1607" s="269" t="str">
        <f>IFERROR(IF(OR($X1607=$L$7,$X1607=$K$5,$X1607=$O$5,$X1607=$T$5),IF(ISBLANK(
VLOOKUP($X1566&amp;"-"&amp;TEXT($A1607,"mmm-aaaa"),Informes!$A:$P,COLUMN(Informes!J$1),FALSE)), "",
VLOOKUP($X1566&amp;"-"&amp;TEXT($A1607,"mmm-aaaa"),Informes!$A:$P,COLUMN(Informes!J$1),FALSE)), ""), "")</f>
        <v/>
      </c>
      <c r="N1607" s="269"/>
      <c r="O1607" s="269"/>
      <c r="P1607" s="269"/>
      <c r="Q1607" s="269"/>
      <c r="R1607" s="282" t="str">
        <f t="shared" si="310"/>
        <v/>
      </c>
      <c r="S1607" s="282"/>
      <c r="T1607" s="282"/>
      <c r="U1607" s="282"/>
      <c r="V1607" s="283"/>
      <c r="W1607" s="4" t="str">
        <f>IFERROR(VLOOKUP($X1589&amp;"-"&amp;TEXT($A1607,"mmm-aaaa"),Informes!$A:$P,COLUMN(Informes!K$1),FALSE), "")</f>
        <v/>
      </c>
      <c r="X1607" s="34" t="str">
        <f>IFERROR(VLOOKUP($X1566&amp;"-"&amp;TEXT($A1607,"mmm-aaaa"),Informes!$A:$P,COLUMN(Informes!C$1),FALSE), "")</f>
        <v/>
      </c>
    </row>
    <row r="1608" spans="1:24" ht="16.5" customHeight="1" thickBot="1" x14ac:dyDescent="0.3">
      <c r="D1608" s="124"/>
      <c r="E1608" s="124"/>
      <c r="F1608" s="129"/>
      <c r="G1608" s="124" t="str">
        <f>IF(SUM(F1596:F1607)=0,"",SUM(F1596:F1607))</f>
        <v/>
      </c>
      <c r="H1608" s="124"/>
      <c r="I1608" s="124"/>
      <c r="J1608" s="130"/>
      <c r="K1608" s="124"/>
      <c r="L1608" s="131" t="s">
        <v>107</v>
      </c>
      <c r="M1608" s="272" t="str">
        <f>IF(SUM(M1596:M1607)=0,"",SUM(M1596:M1607))</f>
        <v/>
      </c>
      <c r="N1608" s="273"/>
      <c r="O1608" s="273"/>
      <c r="P1608" s="273"/>
      <c r="Q1608" s="274"/>
      <c r="R1608" s="275"/>
      <c r="S1608" s="276"/>
      <c r="T1608" s="276"/>
      <c r="U1608" s="276"/>
      <c r="V1608" s="277"/>
      <c r="W1608" s="4"/>
      <c r="X1608" s="4"/>
    </row>
    <row r="1609" spans="1:24" ht="16.5" customHeight="1" x14ac:dyDescent="0.2">
      <c r="W1609" s="4"/>
      <c r="X1609" s="4"/>
    </row>
    <row r="1610" spans="1:24" ht="279.75" customHeight="1" x14ac:dyDescent="0.15">
      <c r="B1610" s="11"/>
      <c r="C1610" s="132" t="s">
        <v>136</v>
      </c>
      <c r="D1610" s="11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</row>
    <row r="1611" spans="1:24" ht="24" customHeight="1" x14ac:dyDescent="0.2">
      <c r="A1611" s="35">
        <f>A1565+1</f>
        <v>36</v>
      </c>
      <c r="B1611" s="256" t="s">
        <v>127</v>
      </c>
      <c r="C1611" s="256"/>
      <c r="D1611" s="256"/>
      <c r="E1611" s="256"/>
      <c r="F1611" s="256"/>
      <c r="G1611" s="256"/>
      <c r="H1611" s="256"/>
      <c r="I1611" s="256"/>
      <c r="J1611" s="256"/>
      <c r="K1611" s="256"/>
      <c r="L1611" s="256"/>
      <c r="M1611" s="256"/>
      <c r="N1611" s="256"/>
      <c r="O1611" s="256"/>
      <c r="P1611" s="256"/>
      <c r="Q1611" s="256"/>
      <c r="R1611" s="256"/>
      <c r="S1611" s="256"/>
      <c r="T1611" s="256"/>
      <c r="U1611" s="256"/>
      <c r="V1611" s="256"/>
      <c r="X1611" s="2"/>
    </row>
    <row r="1612" spans="1:24" ht="17.25" customHeight="1" x14ac:dyDescent="0.2">
      <c r="A1612" s="35"/>
      <c r="B1612" s="120" t="s">
        <v>128</v>
      </c>
      <c r="D1612" s="123" t="e">
        <f>IF(A1611=0,0,INDEX(TblPublicadores[Nombre completo],A1611))</f>
        <v>#REF!</v>
      </c>
      <c r="F1612" s="123"/>
      <c r="G1612" s="123"/>
      <c r="H1612" s="123"/>
      <c r="I1612" s="123"/>
      <c r="J1612" s="123"/>
      <c r="K1612" s="123"/>
      <c r="L1612" s="123"/>
      <c r="M1612" s="123"/>
      <c r="N1612" s="123"/>
      <c r="O1612" s="123"/>
      <c r="P1612" s="123"/>
      <c r="Q1612" s="123"/>
      <c r="R1612" s="123"/>
      <c r="S1612" s="123"/>
      <c r="T1612" s="123"/>
      <c r="U1612" s="123"/>
      <c r="V1612" s="123"/>
      <c r="W1612" s="15"/>
      <c r="X1612" s="154" t="e">
        <f>IF(A1611=0,0,INDEX(TblPublicadores[Nombre],A1611))</f>
        <v>#REF!</v>
      </c>
    </row>
    <row r="1613" spans="1:24" ht="17.25" customHeight="1" x14ac:dyDescent="0.2">
      <c r="B1613" s="120" t="s">
        <v>129</v>
      </c>
      <c r="D1613" s="121"/>
      <c r="E1613" s="121"/>
      <c r="F1613" s="7"/>
      <c r="G1613" s="7"/>
      <c r="H1613" s="257" t="e">
        <f>IF(A1611=0,"",INDEX(TblPublicadores[Fecha de nacimiento],A1611))</f>
        <v>#REF!</v>
      </c>
      <c r="I1613" s="257"/>
      <c r="J1613" s="257"/>
      <c r="K1613" s="257"/>
      <c r="L1613" s="257"/>
      <c r="M1613" s="257"/>
      <c r="N1613" s="257"/>
      <c r="O1613" s="257"/>
      <c r="P1613" s="128" t="e">
        <f>IF(INDEX(TblPublicadores[Sexo],A1611)=Q1613,"þ","¨")</f>
        <v>#REF!</v>
      </c>
      <c r="Q1613" s="120" t="s">
        <v>75</v>
      </c>
      <c r="S1613" s="12"/>
      <c r="T1613" s="13"/>
      <c r="U1613" s="128" t="e">
        <f>IF(INDEX(TblPublicadores[Sexo],A1611)=V1613,"þ","¨")</f>
        <v>#REF!</v>
      </c>
      <c r="V1613" s="120" t="s">
        <v>79</v>
      </c>
      <c r="W1613" s="12"/>
      <c r="X1613" s="6"/>
    </row>
    <row r="1614" spans="1:24" ht="17.25" customHeight="1" x14ac:dyDescent="0.2">
      <c r="B1614" s="120" t="s">
        <v>130</v>
      </c>
      <c r="D1614" s="122"/>
      <c r="E1614" s="122"/>
      <c r="F1614" s="7"/>
      <c r="G1614" s="258" t="e">
        <f>IF(A1611=0,"",IF(INDEX(TblPublicadores[Fecha de bautismo],A1611)="", "",INDEX(TblPublicadores[Fecha de bautismo],A1611)))</f>
        <v>#REF!</v>
      </c>
      <c r="H1614" s="258"/>
      <c r="I1614" s="258"/>
      <c r="J1614" s="258"/>
      <c r="K1614" s="258"/>
      <c r="L1614" s="258"/>
      <c r="M1614" s="258"/>
      <c r="N1614" s="258"/>
      <c r="O1614" s="258"/>
      <c r="P1614" s="128" t="s">
        <v>137</v>
      </c>
      <c r="Q1614" s="120" t="s">
        <v>131</v>
      </c>
      <c r="S1614" s="12"/>
      <c r="T1614" s="12"/>
      <c r="U1614" s="128" t="s">
        <v>138</v>
      </c>
      <c r="V1614" s="120" t="s">
        <v>61</v>
      </c>
      <c r="W1614" s="12"/>
      <c r="X1614" s="6"/>
    </row>
    <row r="1615" spans="1:24" ht="28.5" customHeight="1" x14ac:dyDescent="0.2">
      <c r="B1615" s="127" t="e">
        <f>IF(INDEX(TblPublicadores[Privilegio],A1611)=C1615,"þ","¨")</f>
        <v>#REF!</v>
      </c>
      <c r="C1615" s="125" t="s">
        <v>76</v>
      </c>
      <c r="D1615" s="127" t="e">
        <f>IF(INDEX(TblPublicadores[Privilegio],A1611)=E1615,"þ","¨")</f>
        <v>#REF!</v>
      </c>
      <c r="E1615" s="125" t="s">
        <v>81</v>
      </c>
      <c r="F1615" s="7"/>
      <c r="G1615" s="7"/>
      <c r="H1615" s="5"/>
      <c r="I1615" s="10"/>
      <c r="J1615" s="127" t="e">
        <f>IF(INDEX(TblPublicadores[Tipo Publicador],A1611)=K1615,"þ","¨")</f>
        <v>#REF!</v>
      </c>
      <c r="K1615" s="125" t="s">
        <v>77</v>
      </c>
      <c r="L1615" s="5"/>
      <c r="M1615" s="5"/>
      <c r="N1615" s="127" t="e">
        <f>IF(INDEX(TblPublicadores[Tipo Publicador],A1611)=O1615,"þ","¨")</f>
        <v>#REF!</v>
      </c>
      <c r="O1615" s="125" t="s">
        <v>132</v>
      </c>
      <c r="P1615" s="126"/>
      <c r="Q1615" s="126"/>
      <c r="R1615" s="9"/>
      <c r="S1615" s="127" t="e">
        <f>IF(INDEX(TblPublicadores[Tipo Publicador],A1611)=T1615,"þ","¨")</f>
        <v>#REF!</v>
      </c>
      <c r="T1615" s="259" t="s">
        <v>133</v>
      </c>
      <c r="U1615" s="259"/>
      <c r="V1615" s="259"/>
      <c r="W1615" s="13"/>
      <c r="X1615" s="6"/>
    </row>
    <row r="1616" spans="1:24" ht="4.5" customHeight="1" thickBot="1" x14ac:dyDescent="0.25">
      <c r="B1616" s="8"/>
      <c r="C1616" s="7"/>
      <c r="D1616" s="8"/>
      <c r="E1616" s="7"/>
      <c r="F1616" s="7"/>
      <c r="G1616" s="7"/>
      <c r="H1616" s="5"/>
      <c r="I1616" s="10"/>
      <c r="J1616" s="8"/>
      <c r="K1616" s="5"/>
      <c r="L1616" s="5"/>
      <c r="M1616" s="5"/>
      <c r="N1616" s="7"/>
      <c r="O1616" s="5"/>
      <c r="P1616" s="8"/>
      <c r="Q1616" s="8"/>
      <c r="R1616" s="9"/>
      <c r="S1616" s="9"/>
      <c r="T1616" s="7"/>
      <c r="U1616" s="8"/>
      <c r="V1616" s="9"/>
      <c r="W1616" s="9"/>
      <c r="X1616" s="6"/>
    </row>
    <row r="1617" spans="1:24" ht="26.25" customHeight="1" x14ac:dyDescent="0.25">
      <c r="B1617" s="260" t="s">
        <v>17</v>
      </c>
      <c r="C1617" s="261"/>
      <c r="D1617" s="261"/>
      <c r="E1617" s="261"/>
      <c r="F1617" s="262" t="s">
        <v>134</v>
      </c>
      <c r="G1617" s="262"/>
      <c r="H1617" s="262"/>
      <c r="I1617" s="262" t="s">
        <v>12</v>
      </c>
      <c r="J1617" s="262"/>
      <c r="K1617" s="262"/>
      <c r="L1617" s="262" t="s">
        <v>105</v>
      </c>
      <c r="M1617" s="236" t="s">
        <v>135</v>
      </c>
      <c r="N1617" s="236"/>
      <c r="O1617" s="236"/>
      <c r="P1617" s="236"/>
      <c r="Q1617" s="236"/>
      <c r="R1617" s="236" t="s">
        <v>101</v>
      </c>
      <c r="S1617" s="236"/>
      <c r="T1617" s="236"/>
      <c r="U1617" s="236"/>
      <c r="V1617" s="237"/>
      <c r="W1617" s="14"/>
      <c r="X1617" s="3"/>
    </row>
    <row r="1618" spans="1:24" ht="27.75" customHeight="1" x14ac:dyDescent="0.2">
      <c r="B1618" s="240">
        <v>45292</v>
      </c>
      <c r="C1618" s="241"/>
      <c r="D1618" s="241"/>
      <c r="E1618" s="242"/>
      <c r="F1618" s="263"/>
      <c r="G1618" s="263"/>
      <c r="H1618" s="263"/>
      <c r="I1618" s="263"/>
      <c r="J1618" s="263"/>
      <c r="K1618" s="263"/>
      <c r="L1618" s="263"/>
      <c r="M1618" s="238"/>
      <c r="N1618" s="238"/>
      <c r="O1618" s="238"/>
      <c r="P1618" s="238"/>
      <c r="Q1618" s="238"/>
      <c r="R1618" s="238"/>
      <c r="S1618" s="238"/>
      <c r="T1618" s="238"/>
      <c r="U1618" s="238"/>
      <c r="V1618" s="239"/>
      <c r="W1618" s="14"/>
      <c r="X1618" s="3"/>
    </row>
    <row r="1619" spans="1:24" ht="16.5" customHeight="1" x14ac:dyDescent="0.2">
      <c r="A1619" s="34">
        <f>EDATE(B1618,-4)</f>
        <v>45170</v>
      </c>
      <c r="B1619" s="243" t="str">
        <f>PROPER(TEXT(A1619, "mmmm"))</f>
        <v>Septiembre</v>
      </c>
      <c r="C1619" s="244"/>
      <c r="D1619" s="244" t="str">
        <f>PROPER(TEXT(C1619, "mmmm"))</f>
        <v>Enero</v>
      </c>
      <c r="E1619" s="244"/>
      <c r="F1619" s="281" t="str">
        <f>IFERROR(IF(VLOOKUP($X1612&amp;"-"&amp;TEXT($A1619,"mmm-aaaa"),Informes!$A:$P,COLUMN(Informes!H$1),FALSE),"þ","¨"),"¨")</f>
        <v>¨</v>
      </c>
      <c r="G1619" s="281"/>
      <c r="H1619" s="281"/>
      <c r="I1619" s="248" t="str">
        <f>IFERROR(IF(ISBLANK(
VLOOKUP($X1612&amp;"-"&amp;TEXT($A1619,"mmm-aaaa"),Informes!$A:$P,COLUMN(Informes!I$1),FALSE)), "",
VLOOKUP($X1612&amp;"-"&amp;TEXT($A1619,"mmm-aaaa"),Informes!$A:$P,COLUMN(Informes!I$1),FALSE)), "")</f>
        <v/>
      </c>
      <c r="J1619" s="248"/>
      <c r="K1619" s="248"/>
      <c r="L1619" s="173" t="str">
        <f>IFERROR(IF($X1619=$L$7,"þ","¨"),"¨")</f>
        <v>¨</v>
      </c>
      <c r="M1619" s="248" t="str">
        <f>IFERROR(IF(OR($X1619=$L$7,$X1619=$K$5,$X1619=$O$5,$X1619=$T$5),IF(ISBLANK(
VLOOKUP($X1612&amp;"-"&amp;TEXT($A1619,"mmm-aaaa"),Informes!$A:$P,COLUMN(Informes!J$1),FALSE)), "",
VLOOKUP($X1612&amp;"-"&amp;TEXT($A1619,"mmm-aaaa"),Informes!$A:$P,COLUMN(Informes!J$1),FALSE)), ""), "")</f>
        <v/>
      </c>
      <c r="N1619" s="248"/>
      <c r="O1619" s="248"/>
      <c r="P1619" s="248"/>
      <c r="Q1619" s="248"/>
      <c r="R1619" s="284" t="str">
        <f t="shared" ref="R1619:R1630" si="314">IF(W1619=0, "", W1619)</f>
        <v/>
      </c>
      <c r="S1619" s="284"/>
      <c r="T1619" s="284"/>
      <c r="U1619" s="284"/>
      <c r="V1619" s="285"/>
      <c r="W1619" s="4" t="str">
        <f>IFERROR(VLOOKUP($X1612&amp;"-"&amp;TEXT($A1619,"mmm-aaaa"),Informes!$A:$P,COLUMN(Informes!K$1),FALSE), "")</f>
        <v/>
      </c>
      <c r="X1619" s="34" t="str">
        <f>IFERROR(VLOOKUP($X1612&amp;"-"&amp;TEXT($A1619,"mmm-aaaa"),Informes!$A:$P,COLUMN(Informes!C$1),FALSE), "")</f>
        <v/>
      </c>
    </row>
    <row r="1620" spans="1:24" ht="16.5" customHeight="1" x14ac:dyDescent="0.2">
      <c r="A1620" s="34">
        <f>EDATE(A1619,1)</f>
        <v>45200</v>
      </c>
      <c r="B1620" s="243" t="str">
        <f t="shared" ref="B1620:B1630" si="315">PROPER(TEXT(A1620, "mmmm"))</f>
        <v>Octubre</v>
      </c>
      <c r="C1620" s="244"/>
      <c r="D1620" s="244" t="str">
        <f t="shared" ref="D1620:D1630" si="316">PROPER(TEXT(C1620, "mmmm"))</f>
        <v>Enero</v>
      </c>
      <c r="E1620" s="244"/>
      <c r="F1620" s="281" t="str">
        <f>IFERROR(IF(VLOOKUP($X1612&amp;"-"&amp;TEXT($A1620,"mmm-aaaa"),Informes!$A:$P,COLUMN(Informes!H$1),FALSE),"þ","¨"),"¨")</f>
        <v>¨</v>
      </c>
      <c r="G1620" s="281"/>
      <c r="H1620" s="281"/>
      <c r="I1620" s="248" t="str">
        <f>IFERROR(IF(ISBLANK(
VLOOKUP($X1612&amp;"-"&amp;TEXT($A1620,"mmm-aaaa"),Informes!$A:$P,COLUMN(Informes!I$1),FALSE)), "",
VLOOKUP($X1612&amp;"-"&amp;TEXT($A1620,"mmm-aaaa"),Informes!$A:$P,COLUMN(Informes!I$1),FALSE)), "")</f>
        <v/>
      </c>
      <c r="J1620" s="248"/>
      <c r="K1620" s="248"/>
      <c r="L1620" s="173" t="str">
        <f t="shared" ref="L1620:L1630" si="317">IFERROR(IF($X1620=$L$7,"þ","¨"),"¨")</f>
        <v>¨</v>
      </c>
      <c r="M1620" s="248" t="str">
        <f>IFERROR(IF(OR($X1620=$L$7,$X1620=$K$5,$X1620=$O$5,$X1620=$T$5),IF(ISBLANK(
VLOOKUP($X1612&amp;"-"&amp;TEXT($A1620,"mmm-aaaa"),Informes!$A:$P,COLUMN(Informes!J$1),FALSE)), "",
VLOOKUP($X1612&amp;"-"&amp;TEXT($A1620,"mmm-aaaa"),Informes!$A:$P,COLUMN(Informes!J$1),FALSE)), ""), "")</f>
        <v/>
      </c>
      <c r="N1620" s="248"/>
      <c r="O1620" s="248"/>
      <c r="P1620" s="248"/>
      <c r="Q1620" s="248"/>
      <c r="R1620" s="284" t="str">
        <f t="shared" si="314"/>
        <v/>
      </c>
      <c r="S1620" s="284"/>
      <c r="T1620" s="284"/>
      <c r="U1620" s="284"/>
      <c r="V1620" s="285"/>
      <c r="W1620" s="4" t="str">
        <f>IFERROR(VLOOKUP($X1612&amp;"-"&amp;TEXT($A1620,"mmm-aaaa"),Informes!$A:$P,COLUMN(Informes!K$1),FALSE), "")</f>
        <v/>
      </c>
      <c r="X1620" s="34" t="str">
        <f>IFERROR(VLOOKUP($X1612&amp;"-"&amp;TEXT($A1620,"mmm-aaaa"),Informes!$A:$P,COLUMN(Informes!C$1),FALSE), "")</f>
        <v/>
      </c>
    </row>
    <row r="1621" spans="1:24" ht="16.5" customHeight="1" x14ac:dyDescent="0.2">
      <c r="A1621" s="34">
        <f t="shared" ref="A1621:A1630" si="318">EDATE(A1620,1)</f>
        <v>45231</v>
      </c>
      <c r="B1621" s="243" t="str">
        <f t="shared" si="315"/>
        <v>Noviembre</v>
      </c>
      <c r="C1621" s="244"/>
      <c r="D1621" s="244" t="str">
        <f t="shared" si="316"/>
        <v>Enero</v>
      </c>
      <c r="E1621" s="244"/>
      <c r="F1621" s="281" t="str">
        <f>IFERROR(IF(VLOOKUP($X1612&amp;"-"&amp;TEXT($A1621,"mmm-aaaa"),Informes!$A:$P,COLUMN(Informes!H$1),FALSE),"þ","¨"),"¨")</f>
        <v>¨</v>
      </c>
      <c r="G1621" s="281"/>
      <c r="H1621" s="281"/>
      <c r="I1621" s="248" t="str">
        <f>IFERROR(IF(ISBLANK(
VLOOKUP($X1612&amp;"-"&amp;TEXT($A1621,"mmm-aaaa"),Informes!$A:$P,COLUMN(Informes!I$1),FALSE)), "",
VLOOKUP($X1612&amp;"-"&amp;TEXT($A1621,"mmm-aaaa"),Informes!$A:$P,COLUMN(Informes!I$1),FALSE)), "")</f>
        <v/>
      </c>
      <c r="J1621" s="248"/>
      <c r="K1621" s="248"/>
      <c r="L1621" s="173" t="str">
        <f t="shared" si="317"/>
        <v>¨</v>
      </c>
      <c r="M1621" s="248" t="str">
        <f>IFERROR(IF(OR($X1621=$L$7,$X1621=$K$5,$X1621=$O$5,$X1621=$T$5),IF(ISBLANK(
VLOOKUP($X1612&amp;"-"&amp;TEXT($A1621,"mmm-aaaa"),Informes!$A:$P,COLUMN(Informes!J$1),FALSE)), "",
VLOOKUP($X1612&amp;"-"&amp;TEXT($A1621,"mmm-aaaa"),Informes!$A:$P,COLUMN(Informes!J$1),FALSE)), ""), "")</f>
        <v/>
      </c>
      <c r="N1621" s="248"/>
      <c r="O1621" s="248"/>
      <c r="P1621" s="248"/>
      <c r="Q1621" s="248"/>
      <c r="R1621" s="284" t="str">
        <f t="shared" si="314"/>
        <v/>
      </c>
      <c r="S1621" s="284"/>
      <c r="T1621" s="284"/>
      <c r="U1621" s="284"/>
      <c r="V1621" s="285"/>
      <c r="W1621" s="4" t="str">
        <f>IFERROR(VLOOKUP($X1612&amp;"-"&amp;TEXT($A1621,"mmm-aaaa"),Informes!$A:$P,COLUMN(Informes!K$1),FALSE), "")</f>
        <v/>
      </c>
      <c r="X1621" s="34" t="str">
        <f>IFERROR(VLOOKUP($X1612&amp;"-"&amp;TEXT($A1621,"mmm-aaaa"),Informes!$A:$P,COLUMN(Informes!C$1),FALSE), "")</f>
        <v/>
      </c>
    </row>
    <row r="1622" spans="1:24" ht="16.5" customHeight="1" x14ac:dyDescent="0.2">
      <c r="A1622" s="34">
        <f t="shared" si="318"/>
        <v>45261</v>
      </c>
      <c r="B1622" s="243" t="str">
        <f t="shared" si="315"/>
        <v>Diciembre</v>
      </c>
      <c r="C1622" s="244"/>
      <c r="D1622" s="244" t="str">
        <f t="shared" si="316"/>
        <v>Enero</v>
      </c>
      <c r="E1622" s="244"/>
      <c r="F1622" s="281" t="str">
        <f>IFERROR(IF(VLOOKUP($X1612&amp;"-"&amp;TEXT($A1622,"mmm-aaaa"),Informes!$A:$P,COLUMN(Informes!H$1),FALSE),"þ","¨"),"¨")</f>
        <v>¨</v>
      </c>
      <c r="G1622" s="281"/>
      <c r="H1622" s="281"/>
      <c r="I1622" s="248" t="str">
        <f>IFERROR(IF(ISBLANK(
VLOOKUP($X1612&amp;"-"&amp;TEXT($A1622,"mmm-aaaa"),Informes!$A:$P,COLUMN(Informes!I$1),FALSE)), "",
VLOOKUP($X1612&amp;"-"&amp;TEXT($A1622,"mmm-aaaa"),Informes!$A:$P,COLUMN(Informes!I$1),FALSE)), "")</f>
        <v/>
      </c>
      <c r="J1622" s="248"/>
      <c r="K1622" s="248"/>
      <c r="L1622" s="173" t="str">
        <f t="shared" si="317"/>
        <v>¨</v>
      </c>
      <c r="M1622" s="248" t="str">
        <f>IFERROR(IF(OR($X1622=$L$7,$X1622=$K$5,$X1622=$O$5,$X1622=$T$5),IF(ISBLANK(
VLOOKUP($X1612&amp;"-"&amp;TEXT($A1622,"mmm-aaaa"),Informes!$A:$P,COLUMN(Informes!J$1),FALSE)), "",
VLOOKUP($X1612&amp;"-"&amp;TEXT($A1622,"mmm-aaaa"),Informes!$A:$P,COLUMN(Informes!J$1),FALSE)), ""), "")</f>
        <v/>
      </c>
      <c r="N1622" s="248"/>
      <c r="O1622" s="248"/>
      <c r="P1622" s="248"/>
      <c r="Q1622" s="248"/>
      <c r="R1622" s="284" t="str">
        <f t="shared" si="314"/>
        <v/>
      </c>
      <c r="S1622" s="284"/>
      <c r="T1622" s="284"/>
      <c r="U1622" s="284"/>
      <c r="V1622" s="285"/>
      <c r="W1622" s="4" t="str">
        <f>IFERROR(VLOOKUP($X1612&amp;"-"&amp;TEXT($A1622,"mmm-aaaa"),Informes!$A:$P,COLUMN(Informes!K$1),FALSE), "")</f>
        <v/>
      </c>
      <c r="X1622" s="34" t="str">
        <f>IFERROR(VLOOKUP($X1612&amp;"-"&amp;TEXT($A1622,"mmm-aaaa"),Informes!$A:$P,COLUMN(Informes!C$1),FALSE), "")</f>
        <v/>
      </c>
    </row>
    <row r="1623" spans="1:24" ht="16.5" customHeight="1" x14ac:dyDescent="0.2">
      <c r="A1623" s="34">
        <f t="shared" si="318"/>
        <v>45292</v>
      </c>
      <c r="B1623" s="243" t="str">
        <f t="shared" si="315"/>
        <v>Enero</v>
      </c>
      <c r="C1623" s="244"/>
      <c r="D1623" s="244" t="str">
        <f t="shared" si="316"/>
        <v>Enero</v>
      </c>
      <c r="E1623" s="244"/>
      <c r="F1623" s="281" t="str">
        <f>IFERROR(IF(VLOOKUP($X1612&amp;"-"&amp;TEXT($A1623,"mmm-aaaa"),Informes!$A:$P,COLUMN(Informes!H$1),FALSE),"þ","¨"),"¨")</f>
        <v>¨</v>
      </c>
      <c r="G1623" s="281"/>
      <c r="H1623" s="281"/>
      <c r="I1623" s="248" t="str">
        <f>IFERROR(IF(ISBLANK(
VLOOKUP($X1612&amp;"-"&amp;TEXT($A1623,"mmm-aaaa"),Informes!$A:$P,COLUMN(Informes!I$1),FALSE)), "",
VLOOKUP($X1612&amp;"-"&amp;TEXT($A1623,"mmm-aaaa"),Informes!$A:$P,COLUMN(Informes!I$1),FALSE)), "")</f>
        <v/>
      </c>
      <c r="J1623" s="248"/>
      <c r="K1623" s="248"/>
      <c r="L1623" s="173" t="str">
        <f t="shared" si="317"/>
        <v>¨</v>
      </c>
      <c r="M1623" s="248" t="str">
        <f>IFERROR(IF(OR($X1623=$L$7,$X1623=$K$5,$X1623=$O$5,$X1623=$T$5),IF(ISBLANK(
VLOOKUP($X1612&amp;"-"&amp;TEXT($A1623,"mmm-aaaa"),Informes!$A:$P,COLUMN(Informes!J$1),FALSE)), "",
VLOOKUP($X1612&amp;"-"&amp;TEXT($A1623,"mmm-aaaa"),Informes!$A:$P,COLUMN(Informes!J$1),FALSE)), ""), "")</f>
        <v/>
      </c>
      <c r="N1623" s="248"/>
      <c r="O1623" s="248"/>
      <c r="P1623" s="248"/>
      <c r="Q1623" s="248"/>
      <c r="R1623" s="284" t="str">
        <f t="shared" si="314"/>
        <v/>
      </c>
      <c r="S1623" s="284"/>
      <c r="T1623" s="284"/>
      <c r="U1623" s="284"/>
      <c r="V1623" s="285"/>
      <c r="W1623" s="4" t="str">
        <f>IFERROR(VLOOKUP($X1612&amp;"-"&amp;TEXT($A1623,"mmm-aaaa"),Informes!$A:$P,COLUMN(Informes!K$1),FALSE), "")</f>
        <v/>
      </c>
      <c r="X1623" s="34" t="str">
        <f>IFERROR(VLOOKUP($X1612&amp;"-"&amp;TEXT($A1623,"mmm-aaaa"),Informes!$A:$P,COLUMN(Informes!C$1),FALSE), "")</f>
        <v/>
      </c>
    </row>
    <row r="1624" spans="1:24" ht="16.5" customHeight="1" x14ac:dyDescent="0.2">
      <c r="A1624" s="34">
        <f t="shared" si="318"/>
        <v>45323</v>
      </c>
      <c r="B1624" s="243" t="str">
        <f t="shared" si="315"/>
        <v>Febrero</v>
      </c>
      <c r="C1624" s="244"/>
      <c r="D1624" s="244" t="str">
        <f t="shared" si="316"/>
        <v>Enero</v>
      </c>
      <c r="E1624" s="244"/>
      <c r="F1624" s="281" t="str">
        <f>IFERROR(IF(VLOOKUP($X1612&amp;"-"&amp;TEXT($A1624,"mmm-aaaa"),Informes!$A:$P,COLUMN(Informes!H$1),FALSE),"þ","¨"),"¨")</f>
        <v>¨</v>
      </c>
      <c r="G1624" s="281"/>
      <c r="H1624" s="281"/>
      <c r="I1624" s="248" t="str">
        <f>IFERROR(IF(ISBLANK(
VLOOKUP($X1612&amp;"-"&amp;TEXT($A1624,"mmm-aaaa"),Informes!$A:$P,COLUMN(Informes!I$1),FALSE)), "",
VLOOKUP($X1612&amp;"-"&amp;TEXT($A1624,"mmm-aaaa"),Informes!$A:$P,COLUMN(Informes!I$1),FALSE)), "")</f>
        <v/>
      </c>
      <c r="J1624" s="248"/>
      <c r="K1624" s="248"/>
      <c r="L1624" s="173" t="str">
        <f t="shared" si="317"/>
        <v>¨</v>
      </c>
      <c r="M1624" s="248" t="str">
        <f>IFERROR(IF(OR($X1624=$L$7,$X1624=$K$5,$X1624=$O$5,$X1624=$T$5),IF(ISBLANK(
VLOOKUP($X1612&amp;"-"&amp;TEXT($A1624,"mmm-aaaa"),Informes!$A:$P,COLUMN(Informes!J$1),FALSE)), "",
VLOOKUP($X1612&amp;"-"&amp;TEXT($A1624,"mmm-aaaa"),Informes!$A:$P,COLUMN(Informes!J$1),FALSE)), ""), "")</f>
        <v/>
      </c>
      <c r="N1624" s="248"/>
      <c r="O1624" s="248"/>
      <c r="P1624" s="248"/>
      <c r="Q1624" s="248"/>
      <c r="R1624" s="284" t="str">
        <f t="shared" si="314"/>
        <v/>
      </c>
      <c r="S1624" s="284"/>
      <c r="T1624" s="284"/>
      <c r="U1624" s="284"/>
      <c r="V1624" s="285"/>
      <c r="W1624" s="4" t="str">
        <f>IFERROR(VLOOKUP($X1612&amp;"-"&amp;TEXT($A1624,"mmm-aaaa"),Informes!$A:$P,COLUMN(Informes!K$1),FALSE), "")</f>
        <v/>
      </c>
      <c r="X1624" s="34" t="str">
        <f>IFERROR(VLOOKUP($X1612&amp;"-"&amp;TEXT($A1624,"mmm-aaaa"),Informes!$A:$P,COLUMN(Informes!C$1),FALSE), "")</f>
        <v/>
      </c>
    </row>
    <row r="1625" spans="1:24" ht="16.5" customHeight="1" x14ac:dyDescent="0.2">
      <c r="A1625" s="34">
        <f t="shared" si="318"/>
        <v>45352</v>
      </c>
      <c r="B1625" s="243" t="str">
        <f t="shared" si="315"/>
        <v>Marzo</v>
      </c>
      <c r="C1625" s="244"/>
      <c r="D1625" s="244" t="str">
        <f t="shared" si="316"/>
        <v>Enero</v>
      </c>
      <c r="E1625" s="244"/>
      <c r="F1625" s="281" t="str">
        <f>IFERROR(IF(VLOOKUP($X1612&amp;"-"&amp;TEXT($A1625,"mmm-aaaa"),Informes!$A:$P,COLUMN(Informes!H$1),FALSE),"þ","¨"),"¨")</f>
        <v>¨</v>
      </c>
      <c r="G1625" s="281"/>
      <c r="H1625" s="281"/>
      <c r="I1625" s="248" t="str">
        <f>IFERROR(IF(ISBLANK(
VLOOKUP($X1612&amp;"-"&amp;TEXT($A1625,"mmm-aaaa"),Informes!$A:$P,COLUMN(Informes!I$1),FALSE)), "",
VLOOKUP($X1612&amp;"-"&amp;TEXT($A1625,"mmm-aaaa"),Informes!$A:$P,COLUMN(Informes!I$1),FALSE)), "")</f>
        <v/>
      </c>
      <c r="J1625" s="248"/>
      <c r="K1625" s="248"/>
      <c r="L1625" s="173" t="str">
        <f t="shared" si="317"/>
        <v>¨</v>
      </c>
      <c r="M1625" s="248" t="str">
        <f>IFERROR(IF(OR($X1625=$L$7,$X1625=$K$5,$X1625=$O$5,$X1625=$T$5),IF(ISBLANK(
VLOOKUP($X1612&amp;"-"&amp;TEXT($A1625,"mmm-aaaa"),Informes!$A:$P,COLUMN(Informes!J$1),FALSE)), "",
VLOOKUP($X1612&amp;"-"&amp;TEXT($A1625,"mmm-aaaa"),Informes!$A:$P,COLUMN(Informes!J$1),FALSE)), ""), "")</f>
        <v/>
      </c>
      <c r="N1625" s="248"/>
      <c r="O1625" s="248"/>
      <c r="P1625" s="248"/>
      <c r="Q1625" s="248"/>
      <c r="R1625" s="284" t="str">
        <f t="shared" si="314"/>
        <v/>
      </c>
      <c r="S1625" s="284"/>
      <c r="T1625" s="284"/>
      <c r="U1625" s="284"/>
      <c r="V1625" s="285"/>
      <c r="W1625" s="4" t="str">
        <f>IFERROR(VLOOKUP($X1612&amp;"-"&amp;TEXT($A1625,"mmm-aaaa"),Informes!$A:$P,COLUMN(Informes!K$1),FALSE), "")</f>
        <v/>
      </c>
      <c r="X1625" s="34" t="str">
        <f>IFERROR(VLOOKUP($X1612&amp;"-"&amp;TEXT($A1625,"mmm-aaaa"),Informes!$A:$P,COLUMN(Informes!C$1),FALSE), "")</f>
        <v/>
      </c>
    </row>
    <row r="1626" spans="1:24" ht="16.5" customHeight="1" x14ac:dyDescent="0.2">
      <c r="A1626" s="34">
        <f t="shared" si="318"/>
        <v>45383</v>
      </c>
      <c r="B1626" s="243" t="str">
        <f t="shared" si="315"/>
        <v>Abril</v>
      </c>
      <c r="C1626" s="244"/>
      <c r="D1626" s="244" t="str">
        <f t="shared" si="316"/>
        <v>Enero</v>
      </c>
      <c r="E1626" s="244"/>
      <c r="F1626" s="281" t="str">
        <f>IFERROR(IF(VLOOKUP($X1612&amp;"-"&amp;TEXT($A1626,"mmm-aaaa"),Informes!$A:$P,COLUMN(Informes!H$1),FALSE),"þ","¨"),"¨")</f>
        <v>¨</v>
      </c>
      <c r="G1626" s="281"/>
      <c r="H1626" s="281"/>
      <c r="I1626" s="248" t="str">
        <f>IFERROR(IF(ISBLANK(
VLOOKUP($X1612&amp;"-"&amp;TEXT($A1626,"mmm-aaaa"),Informes!$A:$P,COLUMN(Informes!I$1),FALSE)), "",
VLOOKUP($X1612&amp;"-"&amp;TEXT($A1626,"mmm-aaaa"),Informes!$A:$P,COLUMN(Informes!I$1),FALSE)), "")</f>
        <v/>
      </c>
      <c r="J1626" s="248"/>
      <c r="K1626" s="248"/>
      <c r="L1626" s="173" t="str">
        <f t="shared" si="317"/>
        <v>¨</v>
      </c>
      <c r="M1626" s="248" t="str">
        <f>IFERROR(IF(OR($X1626=$L$7,$X1626=$K$5,$X1626=$O$5,$X1626=$T$5),IF(ISBLANK(
VLOOKUP($X1612&amp;"-"&amp;TEXT($A1626,"mmm-aaaa"),Informes!$A:$P,COLUMN(Informes!J$1),FALSE)), "",
VLOOKUP($X1612&amp;"-"&amp;TEXT($A1626,"mmm-aaaa"),Informes!$A:$P,COLUMN(Informes!J$1),FALSE)), ""), "")</f>
        <v/>
      </c>
      <c r="N1626" s="248"/>
      <c r="O1626" s="248"/>
      <c r="P1626" s="248"/>
      <c r="Q1626" s="248"/>
      <c r="R1626" s="284" t="str">
        <f t="shared" si="314"/>
        <v/>
      </c>
      <c r="S1626" s="284"/>
      <c r="T1626" s="284"/>
      <c r="U1626" s="284"/>
      <c r="V1626" s="285"/>
      <c r="W1626" s="4" t="str">
        <f>IFERROR(VLOOKUP($X1612&amp;"-"&amp;TEXT($A1626,"mmm-aaaa"),Informes!$A:$P,COLUMN(Informes!K$1),FALSE), "")</f>
        <v/>
      </c>
      <c r="X1626" s="34" t="str">
        <f>IFERROR(VLOOKUP($X1612&amp;"-"&amp;TEXT($A1626,"mmm-aaaa"),Informes!$A:$P,COLUMN(Informes!C$1),FALSE), "")</f>
        <v/>
      </c>
    </row>
    <row r="1627" spans="1:24" ht="16.5" customHeight="1" x14ac:dyDescent="0.2">
      <c r="A1627" s="34">
        <f t="shared" si="318"/>
        <v>45413</v>
      </c>
      <c r="B1627" s="243" t="str">
        <f t="shared" si="315"/>
        <v>Mayo</v>
      </c>
      <c r="C1627" s="244"/>
      <c r="D1627" s="244" t="str">
        <f t="shared" si="316"/>
        <v>Enero</v>
      </c>
      <c r="E1627" s="244"/>
      <c r="F1627" s="281" t="str">
        <f>IFERROR(IF(VLOOKUP($X1612&amp;"-"&amp;TEXT($A1627,"mmm-aaaa"),Informes!$A:$P,COLUMN(Informes!H$1),FALSE),"þ","¨"),"¨")</f>
        <v>¨</v>
      </c>
      <c r="G1627" s="281"/>
      <c r="H1627" s="281"/>
      <c r="I1627" s="248" t="str">
        <f>IFERROR(IF(ISBLANK(
VLOOKUP($X1612&amp;"-"&amp;TEXT($A1627,"mmm-aaaa"),Informes!$A:$P,COLUMN(Informes!I$1),FALSE)), "",
VLOOKUP($X1612&amp;"-"&amp;TEXT($A1627,"mmm-aaaa"),Informes!$A:$P,COLUMN(Informes!I$1),FALSE)), "")</f>
        <v/>
      </c>
      <c r="J1627" s="248"/>
      <c r="K1627" s="248"/>
      <c r="L1627" s="173" t="str">
        <f t="shared" si="317"/>
        <v>¨</v>
      </c>
      <c r="M1627" s="248" t="str">
        <f>IFERROR(IF(OR($X1627=$L$7,$X1627=$K$5,$X1627=$O$5,$X1627=$T$5),IF(ISBLANK(
VLOOKUP($X1612&amp;"-"&amp;TEXT($A1627,"mmm-aaaa"),Informes!$A:$P,COLUMN(Informes!J$1),FALSE)), "",
VLOOKUP($X1612&amp;"-"&amp;TEXT($A1627,"mmm-aaaa"),Informes!$A:$P,COLUMN(Informes!J$1),FALSE)), ""), "")</f>
        <v/>
      </c>
      <c r="N1627" s="248"/>
      <c r="O1627" s="248"/>
      <c r="P1627" s="248"/>
      <c r="Q1627" s="248"/>
      <c r="R1627" s="284" t="str">
        <f t="shared" si="314"/>
        <v/>
      </c>
      <c r="S1627" s="284"/>
      <c r="T1627" s="284"/>
      <c r="U1627" s="284"/>
      <c r="V1627" s="285"/>
      <c r="W1627" s="4" t="str">
        <f>IFERROR(VLOOKUP($X1612&amp;"-"&amp;TEXT($A1627,"mmm-aaaa"),Informes!$A:$P,COLUMN(Informes!K$1),FALSE), "")</f>
        <v/>
      </c>
      <c r="X1627" s="34" t="str">
        <f>IFERROR(VLOOKUP($X1612&amp;"-"&amp;TEXT($A1627,"mmm-aaaa"),Informes!$A:$P,COLUMN(Informes!C$1),FALSE), "")</f>
        <v/>
      </c>
    </row>
    <row r="1628" spans="1:24" ht="16.5" customHeight="1" x14ac:dyDescent="0.2">
      <c r="A1628" s="34">
        <f t="shared" si="318"/>
        <v>45444</v>
      </c>
      <c r="B1628" s="243" t="str">
        <f t="shared" si="315"/>
        <v>Junio</v>
      </c>
      <c r="C1628" s="244"/>
      <c r="D1628" s="244" t="str">
        <f t="shared" si="316"/>
        <v>Enero</v>
      </c>
      <c r="E1628" s="244"/>
      <c r="F1628" s="281" t="str">
        <f>IFERROR(IF(VLOOKUP($X1612&amp;"-"&amp;TEXT($A1628,"mmm-aaaa"),Informes!$A:$P,COLUMN(Informes!H$1),FALSE),"þ","¨"),"¨")</f>
        <v>¨</v>
      </c>
      <c r="G1628" s="281"/>
      <c r="H1628" s="281"/>
      <c r="I1628" s="248" t="str">
        <f>IFERROR(IF(ISBLANK(
VLOOKUP($X1612&amp;"-"&amp;TEXT($A1628,"mmm-aaaa"),Informes!$A:$P,COLUMN(Informes!I$1),FALSE)), "",
VLOOKUP($X1612&amp;"-"&amp;TEXT($A1628,"mmm-aaaa"),Informes!$A:$P,COLUMN(Informes!I$1),FALSE)), "")</f>
        <v/>
      </c>
      <c r="J1628" s="248"/>
      <c r="K1628" s="248"/>
      <c r="L1628" s="173" t="str">
        <f t="shared" si="317"/>
        <v>¨</v>
      </c>
      <c r="M1628" s="248" t="str">
        <f>IFERROR(IF(OR($X1628=$L$7,$X1628=$K$5,$X1628=$O$5,$X1628=$T$5),IF(ISBLANK(
VLOOKUP($X1612&amp;"-"&amp;TEXT($A1628,"mmm-aaaa"),Informes!$A:$P,COLUMN(Informes!J$1),FALSE)), "",
VLOOKUP($X1612&amp;"-"&amp;TEXT($A1628,"mmm-aaaa"),Informes!$A:$P,COLUMN(Informes!J$1),FALSE)), ""), "")</f>
        <v/>
      </c>
      <c r="N1628" s="248"/>
      <c r="O1628" s="248"/>
      <c r="P1628" s="248"/>
      <c r="Q1628" s="248"/>
      <c r="R1628" s="284" t="str">
        <f t="shared" si="314"/>
        <v/>
      </c>
      <c r="S1628" s="284"/>
      <c r="T1628" s="284"/>
      <c r="U1628" s="284"/>
      <c r="V1628" s="285"/>
      <c r="W1628" s="4" t="str">
        <f>IFERROR(VLOOKUP($X1612&amp;"-"&amp;TEXT($A1628,"mmm-aaaa"),Informes!$A:$P,COLUMN(Informes!K$1),FALSE), "")</f>
        <v/>
      </c>
      <c r="X1628" s="34" t="str">
        <f>IFERROR(VLOOKUP($X1612&amp;"-"&amp;TEXT($A1628,"mmm-aaaa"),Informes!$A:$P,COLUMN(Informes!C$1),FALSE), "")</f>
        <v/>
      </c>
    </row>
    <row r="1629" spans="1:24" ht="16.5" customHeight="1" x14ac:dyDescent="0.2">
      <c r="A1629" s="34">
        <f t="shared" si="318"/>
        <v>45474</v>
      </c>
      <c r="B1629" s="243" t="str">
        <f t="shared" si="315"/>
        <v>Julio</v>
      </c>
      <c r="C1629" s="244"/>
      <c r="D1629" s="244" t="str">
        <f t="shared" si="316"/>
        <v>Enero</v>
      </c>
      <c r="E1629" s="244"/>
      <c r="F1629" s="281" t="str">
        <f>IFERROR(IF(VLOOKUP($X1612&amp;"-"&amp;TEXT($A1629,"mmm-aaaa"),Informes!$A:$P,COLUMN(Informes!H$1),FALSE),"þ","¨"),"¨")</f>
        <v>¨</v>
      </c>
      <c r="G1629" s="281"/>
      <c r="H1629" s="281"/>
      <c r="I1629" s="248" t="str">
        <f>IFERROR(IF(ISBLANK(
VLOOKUP($X1612&amp;"-"&amp;TEXT($A1629,"mmm-aaaa"),Informes!$A:$P,COLUMN(Informes!I$1),FALSE)), "",
VLOOKUP($X1612&amp;"-"&amp;TEXT($A1629,"mmm-aaaa"),Informes!$A:$P,COLUMN(Informes!I$1),FALSE)), "")</f>
        <v/>
      </c>
      <c r="J1629" s="248"/>
      <c r="K1629" s="248"/>
      <c r="L1629" s="173" t="str">
        <f t="shared" si="317"/>
        <v>¨</v>
      </c>
      <c r="M1629" s="248" t="str">
        <f>IFERROR(IF(OR($X1629=$L$7,$X1629=$K$5,$X1629=$O$5,$X1629=$T$5),IF(ISBLANK(
VLOOKUP($X1612&amp;"-"&amp;TEXT($A1629,"mmm-aaaa"),Informes!$A:$P,COLUMN(Informes!J$1),FALSE)), "",
VLOOKUP($X1612&amp;"-"&amp;TEXT($A1629,"mmm-aaaa"),Informes!$A:$P,COLUMN(Informes!J$1),FALSE)), ""), "")</f>
        <v/>
      </c>
      <c r="N1629" s="248"/>
      <c r="O1629" s="248"/>
      <c r="P1629" s="248"/>
      <c r="Q1629" s="248"/>
      <c r="R1629" s="284" t="str">
        <f t="shared" si="314"/>
        <v/>
      </c>
      <c r="S1629" s="284"/>
      <c r="T1629" s="284"/>
      <c r="U1629" s="284"/>
      <c r="V1629" s="285"/>
      <c r="W1629" s="4" t="str">
        <f>IFERROR(VLOOKUP($X1612&amp;"-"&amp;TEXT($A1629,"mmm-aaaa"),Informes!$A:$P,COLUMN(Informes!K$1),FALSE), "")</f>
        <v/>
      </c>
      <c r="X1629" s="34" t="str">
        <f>IFERROR(VLOOKUP($X1612&amp;"-"&amp;TEXT($A1629,"mmm-aaaa"),Informes!$A:$P,COLUMN(Informes!C$1),FALSE), "")</f>
        <v/>
      </c>
    </row>
    <row r="1630" spans="1:24" ht="16.5" customHeight="1" thickBot="1" x14ac:dyDescent="0.25">
      <c r="A1630" s="34">
        <f t="shared" si="318"/>
        <v>45505</v>
      </c>
      <c r="B1630" s="264" t="str">
        <f t="shared" si="315"/>
        <v>Agosto</v>
      </c>
      <c r="C1630" s="265"/>
      <c r="D1630" s="265" t="str">
        <f t="shared" si="316"/>
        <v>Enero</v>
      </c>
      <c r="E1630" s="265"/>
      <c r="F1630" s="280" t="str">
        <f>IFERROR(IF(VLOOKUP($X1612&amp;"-"&amp;TEXT($A1630,"mmm-aaaa"),Informes!$A:$P,COLUMN(Informes!H$1),FALSE),"þ","¨"),"¨")</f>
        <v>¨</v>
      </c>
      <c r="G1630" s="280"/>
      <c r="H1630" s="280"/>
      <c r="I1630" s="269" t="str">
        <f>IFERROR(IF(ISBLANK(
VLOOKUP($X1612&amp;"-"&amp;TEXT($A1630,"mmm-aaaa"),Informes!$A:$P,COLUMN(Informes!I$1),FALSE)), "",
VLOOKUP($X1612&amp;"-"&amp;TEXT($A1630,"mmm-aaaa"),Informes!$A:$P,COLUMN(Informes!I$1),FALSE)), "")</f>
        <v/>
      </c>
      <c r="J1630" s="269"/>
      <c r="K1630" s="269"/>
      <c r="L1630" s="172" t="str">
        <f t="shared" si="317"/>
        <v>¨</v>
      </c>
      <c r="M1630" s="269" t="str">
        <f>IFERROR(IF(OR($X1630=$L$7,$X1630=$K$5,$X1630=$O$5,$X1630=$T$5),IF(ISBLANK(
VLOOKUP($X1612&amp;"-"&amp;TEXT($A1630,"mmm-aaaa"),Informes!$A:$P,COLUMN(Informes!J$1),FALSE)), "",
VLOOKUP($X1612&amp;"-"&amp;TEXT($A1630,"mmm-aaaa"),Informes!$A:$P,COLUMN(Informes!J$1),FALSE)), ""), "")</f>
        <v/>
      </c>
      <c r="N1630" s="269"/>
      <c r="O1630" s="269"/>
      <c r="P1630" s="269"/>
      <c r="Q1630" s="269"/>
      <c r="R1630" s="282" t="str">
        <f t="shared" si="314"/>
        <v/>
      </c>
      <c r="S1630" s="282"/>
      <c r="T1630" s="282"/>
      <c r="U1630" s="282"/>
      <c r="V1630" s="283"/>
      <c r="W1630" s="4" t="str">
        <f>IFERROR(VLOOKUP($X1612&amp;"-"&amp;TEXT($A1630,"mmm-aaaa"),Informes!$A:$P,COLUMN(Informes!K$1),FALSE), "")</f>
        <v/>
      </c>
      <c r="X1630" s="34" t="str">
        <f>IFERROR(VLOOKUP($X1612&amp;"-"&amp;TEXT($A1630,"mmm-aaaa"),Informes!$A:$P,COLUMN(Informes!C$1),FALSE), "")</f>
        <v/>
      </c>
    </row>
    <row r="1631" spans="1:24" ht="16.5" customHeight="1" thickBot="1" x14ac:dyDescent="0.3">
      <c r="D1631" s="124"/>
      <c r="E1631" s="124"/>
      <c r="F1631" s="129"/>
      <c r="G1631" s="124" t="str">
        <f>IF(SUM(F1619:F1630)=0,"",SUM(F1619:F1630))</f>
        <v/>
      </c>
      <c r="H1631" s="124"/>
      <c r="I1631" s="124"/>
      <c r="J1631" s="130"/>
      <c r="K1631" s="124"/>
      <c r="L1631" s="131" t="s">
        <v>107</v>
      </c>
      <c r="M1631" s="272" t="str">
        <f>IF(SUM(M1619:M1630)=0,"",SUM(M1619:M1630))</f>
        <v/>
      </c>
      <c r="N1631" s="273"/>
      <c r="O1631" s="273"/>
      <c r="P1631" s="273"/>
      <c r="Q1631" s="274"/>
      <c r="R1631" s="275"/>
      <c r="S1631" s="276"/>
      <c r="T1631" s="276"/>
      <c r="U1631" s="276"/>
      <c r="V1631" s="277"/>
      <c r="W1631" s="4"/>
      <c r="X1631" s="4"/>
    </row>
    <row r="1632" spans="1:24" ht="16.5" customHeight="1" x14ac:dyDescent="0.2">
      <c r="W1632" s="4"/>
      <c r="X1632" s="4"/>
    </row>
    <row r="1633" spans="1:24" ht="279.75" customHeight="1" x14ac:dyDescent="0.15">
      <c r="B1633" s="11"/>
      <c r="C1633" s="132" t="s">
        <v>136</v>
      </c>
      <c r="D1633" s="11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</row>
    <row r="1634" spans="1:24" ht="24" customHeight="1" x14ac:dyDescent="0.2">
      <c r="A1634" s="35"/>
      <c r="B1634" s="256" t="s">
        <v>127</v>
      </c>
      <c r="C1634" s="256"/>
      <c r="D1634" s="256"/>
      <c r="E1634" s="256"/>
      <c r="F1634" s="256"/>
      <c r="G1634" s="256"/>
      <c r="H1634" s="256"/>
      <c r="I1634" s="256"/>
      <c r="J1634" s="256"/>
      <c r="K1634" s="256"/>
      <c r="L1634" s="256"/>
      <c r="M1634" s="256"/>
      <c r="N1634" s="256"/>
      <c r="O1634" s="256"/>
      <c r="P1634" s="256"/>
      <c r="Q1634" s="256"/>
      <c r="R1634" s="256"/>
      <c r="S1634" s="256"/>
      <c r="T1634" s="256"/>
      <c r="U1634" s="256"/>
      <c r="V1634" s="256"/>
      <c r="X1634" s="2"/>
    </row>
    <row r="1635" spans="1:24" ht="15" x14ac:dyDescent="0.2">
      <c r="A1635" s="35"/>
      <c r="B1635" s="120" t="s">
        <v>128</v>
      </c>
      <c r="D1635" s="123" t="e">
        <f>D1612</f>
        <v>#REF!</v>
      </c>
      <c r="F1635" s="123"/>
      <c r="G1635" s="123"/>
      <c r="H1635" s="123"/>
      <c r="I1635" s="123"/>
      <c r="J1635" s="123"/>
      <c r="K1635" s="123"/>
      <c r="L1635" s="123"/>
      <c r="M1635" s="123"/>
      <c r="N1635" s="123"/>
      <c r="O1635" s="123"/>
      <c r="P1635" s="123"/>
      <c r="Q1635" s="123"/>
      <c r="R1635" s="123"/>
      <c r="S1635" s="123"/>
      <c r="T1635" s="123"/>
      <c r="U1635" s="123"/>
      <c r="V1635" s="123"/>
      <c r="W1635" s="15"/>
      <c r="X1635" s="154" t="e">
        <f>X1612</f>
        <v>#REF!</v>
      </c>
    </row>
    <row r="1636" spans="1:24" ht="17.25" x14ac:dyDescent="0.2">
      <c r="B1636" s="120" t="s">
        <v>129</v>
      </c>
      <c r="D1636" s="121"/>
      <c r="E1636" s="121"/>
      <c r="F1636" s="7"/>
      <c r="G1636" s="7"/>
      <c r="H1636" s="257" t="e">
        <f>H1613</f>
        <v>#REF!</v>
      </c>
      <c r="I1636" s="257"/>
      <c r="J1636" s="257"/>
      <c r="K1636" s="257"/>
      <c r="L1636" s="257"/>
      <c r="M1636" s="257"/>
      <c r="N1636" s="257"/>
      <c r="O1636" s="257"/>
      <c r="P1636" s="127" t="e">
        <f>P1613</f>
        <v>#REF!</v>
      </c>
      <c r="Q1636" s="120" t="s">
        <v>75</v>
      </c>
      <c r="S1636" s="12"/>
      <c r="T1636" s="13"/>
      <c r="U1636" s="127" t="e">
        <f>U1613</f>
        <v>#REF!</v>
      </c>
      <c r="V1636" s="120" t="s">
        <v>79</v>
      </c>
      <c r="W1636" s="12"/>
      <c r="X1636" s="6"/>
    </row>
    <row r="1637" spans="1:24" ht="17.25" x14ac:dyDescent="0.2">
      <c r="B1637" s="120" t="s">
        <v>130</v>
      </c>
      <c r="D1637" s="122"/>
      <c r="E1637" s="122"/>
      <c r="F1637" s="7"/>
      <c r="G1637" s="258" t="e">
        <f>G1614</f>
        <v>#REF!</v>
      </c>
      <c r="H1637" s="258"/>
      <c r="I1637" s="258"/>
      <c r="J1637" s="258"/>
      <c r="K1637" s="258"/>
      <c r="L1637" s="258"/>
      <c r="M1637" s="258"/>
      <c r="N1637" s="258"/>
      <c r="O1637" s="258"/>
      <c r="P1637" s="128" t="s">
        <v>137</v>
      </c>
      <c r="Q1637" s="120" t="s">
        <v>131</v>
      </c>
      <c r="S1637" s="12"/>
      <c r="T1637" s="12"/>
      <c r="U1637" s="128" t="s">
        <v>138</v>
      </c>
      <c r="V1637" s="120" t="s">
        <v>61</v>
      </c>
      <c r="W1637" s="12"/>
      <c r="X1637" s="6"/>
    </row>
    <row r="1638" spans="1:24" ht="28.5" customHeight="1" x14ac:dyDescent="0.2">
      <c r="B1638" s="127" t="e">
        <f>B1615</f>
        <v>#REF!</v>
      </c>
      <c r="C1638" s="125" t="s">
        <v>76</v>
      </c>
      <c r="D1638" s="127" t="e">
        <f>D1615</f>
        <v>#REF!</v>
      </c>
      <c r="E1638" s="125" t="s">
        <v>81</v>
      </c>
      <c r="F1638" s="7"/>
      <c r="G1638" s="7"/>
      <c r="H1638" s="5"/>
      <c r="I1638" s="10"/>
      <c r="J1638" s="127" t="e">
        <f>J1615</f>
        <v>#REF!</v>
      </c>
      <c r="K1638" s="125" t="s">
        <v>77</v>
      </c>
      <c r="L1638" s="5"/>
      <c r="M1638" s="5"/>
      <c r="N1638" s="127" t="e">
        <f>N1615</f>
        <v>#REF!</v>
      </c>
      <c r="O1638" s="125" t="s">
        <v>132</v>
      </c>
      <c r="P1638" s="126"/>
      <c r="Q1638" s="126"/>
      <c r="R1638" s="9"/>
      <c r="S1638" s="127" t="e">
        <f>S1615</f>
        <v>#REF!</v>
      </c>
      <c r="T1638" s="259" t="s">
        <v>133</v>
      </c>
      <c r="U1638" s="259"/>
      <c r="V1638" s="259"/>
      <c r="W1638" s="13"/>
      <c r="X1638" s="6"/>
    </row>
    <row r="1639" spans="1:24" ht="4.5" customHeight="1" thickBot="1" x14ac:dyDescent="0.25">
      <c r="B1639" s="8"/>
      <c r="C1639" s="7"/>
      <c r="D1639" s="8"/>
      <c r="E1639" s="7"/>
      <c r="F1639" s="7"/>
      <c r="G1639" s="7"/>
      <c r="H1639" s="5"/>
      <c r="I1639" s="10"/>
      <c r="J1639" s="8"/>
      <c r="K1639" s="5"/>
      <c r="L1639" s="5"/>
      <c r="M1639" s="5"/>
      <c r="N1639" s="7"/>
      <c r="O1639" s="5"/>
      <c r="P1639" s="8"/>
      <c r="Q1639" s="8"/>
      <c r="R1639" s="9"/>
      <c r="S1639" s="9"/>
      <c r="T1639" s="7"/>
      <c r="U1639" s="8"/>
      <c r="V1639" s="9"/>
      <c r="W1639" s="9"/>
      <c r="X1639" s="6"/>
    </row>
    <row r="1640" spans="1:24" ht="27" customHeight="1" x14ac:dyDescent="0.25">
      <c r="B1640" s="260" t="s">
        <v>17</v>
      </c>
      <c r="C1640" s="261"/>
      <c r="D1640" s="261"/>
      <c r="E1640" s="261"/>
      <c r="F1640" s="262" t="s">
        <v>134</v>
      </c>
      <c r="G1640" s="262"/>
      <c r="H1640" s="262"/>
      <c r="I1640" s="262" t="s">
        <v>12</v>
      </c>
      <c r="J1640" s="262"/>
      <c r="K1640" s="262"/>
      <c r="L1640" s="262" t="s">
        <v>105</v>
      </c>
      <c r="M1640" s="236" t="s">
        <v>135</v>
      </c>
      <c r="N1640" s="236"/>
      <c r="O1640" s="236"/>
      <c r="P1640" s="236"/>
      <c r="Q1640" s="236"/>
      <c r="R1640" s="236" t="s">
        <v>101</v>
      </c>
      <c r="S1640" s="236"/>
      <c r="T1640" s="236"/>
      <c r="U1640" s="236"/>
      <c r="V1640" s="237"/>
      <c r="W1640" s="14"/>
      <c r="X1640" s="3"/>
    </row>
    <row r="1641" spans="1:24" ht="27.75" customHeight="1" x14ac:dyDescent="0.2">
      <c r="B1641" s="240">
        <f>EDATE(B1618,12)</f>
        <v>45658</v>
      </c>
      <c r="C1641" s="241"/>
      <c r="D1641" s="241"/>
      <c r="E1641" s="242"/>
      <c r="F1641" s="263"/>
      <c r="G1641" s="263"/>
      <c r="H1641" s="263"/>
      <c r="I1641" s="263"/>
      <c r="J1641" s="263"/>
      <c r="K1641" s="263"/>
      <c r="L1641" s="263"/>
      <c r="M1641" s="238"/>
      <c r="N1641" s="238"/>
      <c r="O1641" s="238"/>
      <c r="P1641" s="238"/>
      <c r="Q1641" s="238"/>
      <c r="R1641" s="238"/>
      <c r="S1641" s="238"/>
      <c r="T1641" s="238"/>
      <c r="U1641" s="238"/>
      <c r="V1641" s="239"/>
      <c r="W1641" s="14"/>
      <c r="X1641" s="3"/>
    </row>
    <row r="1642" spans="1:24" ht="16.5" customHeight="1" x14ac:dyDescent="0.2">
      <c r="A1642" s="34">
        <f>EDATE(B1641,-4)</f>
        <v>45536</v>
      </c>
      <c r="B1642" s="243" t="str">
        <f>PROPER(TEXT(A1642, "mmmm"))</f>
        <v>Septiembre</v>
      </c>
      <c r="C1642" s="244"/>
      <c r="D1642" s="244"/>
      <c r="E1642" s="244"/>
      <c r="F1642" s="281" t="str">
        <f>IFERROR(IF(VLOOKUP($X1612&amp;"-"&amp;TEXT($A1642,"mmm-aaaa"),Informes!$A:$P,COLUMN(Informes!H$1),FALSE),"þ","¨"),"¨")</f>
        <v>¨</v>
      </c>
      <c r="G1642" s="281"/>
      <c r="H1642" s="281"/>
      <c r="I1642" s="248" t="str">
        <f>IFERROR(IF(ISBLANK(
VLOOKUP($X1635&amp;"-"&amp;TEXT($A1642,"mmm-aaaa"),Informes!$A:$P,COLUMN(Informes!I$1),FALSE)), "",
VLOOKUP($X1635&amp;"-"&amp;TEXT($A1642,"mmm-aaaa"),Informes!$A:$P,COLUMN(Informes!I$1),FALSE)), "")</f>
        <v/>
      </c>
      <c r="J1642" s="248"/>
      <c r="K1642" s="248"/>
      <c r="L1642" s="173" t="str">
        <f>IFERROR(IF($X1642=$L$7,"þ","¨"),"¨")</f>
        <v>¨</v>
      </c>
      <c r="M1642" s="248" t="str">
        <f>IFERROR(IF(OR($X1642=$L$7,$X1642=$K$5,$X1642=$O$5,$X1642=$T$5),IF(ISBLANK(
VLOOKUP($X1612&amp;"-"&amp;TEXT($A1642,"mmm-aaaa"),Informes!$A:$P,COLUMN(Informes!J$1),FALSE)), "",
VLOOKUP($X1612&amp;"-"&amp;TEXT($A1642,"mmm-aaaa"),Informes!$A:$P,COLUMN(Informes!J$1),FALSE)), ""), "")</f>
        <v/>
      </c>
      <c r="N1642" s="248"/>
      <c r="O1642" s="248"/>
      <c r="P1642" s="248"/>
      <c r="Q1642" s="248"/>
      <c r="R1642" s="284" t="str">
        <f t="shared" ref="R1642:R1653" si="319">IF(W1642=0, "", W1642)</f>
        <v/>
      </c>
      <c r="S1642" s="284"/>
      <c r="T1642" s="284"/>
      <c r="U1642" s="284"/>
      <c r="V1642" s="285"/>
      <c r="W1642" s="4" t="str">
        <f>IFERROR(VLOOKUP($X1635&amp;"-"&amp;TEXT($A1642,"mmm-aaaa"),Informes!$A:$P,COLUMN(Informes!K$1),FALSE), "")</f>
        <v/>
      </c>
      <c r="X1642" s="34" t="str">
        <f>IFERROR(VLOOKUP($X1612&amp;"-"&amp;TEXT($A1642,"mmm-aaaa"),Informes!$A:$P,COLUMN(Informes!C$1),FALSE), "")</f>
        <v/>
      </c>
    </row>
    <row r="1643" spans="1:24" ht="16.5" customHeight="1" x14ac:dyDescent="0.2">
      <c r="A1643" s="34">
        <f>EDATE(A1642,1)</f>
        <v>45566</v>
      </c>
      <c r="B1643" s="243" t="str">
        <f t="shared" ref="B1643:B1653" si="320">PROPER(TEXT(A1643, "mmmm"))</f>
        <v>Octubre</v>
      </c>
      <c r="C1643" s="244"/>
      <c r="D1643" s="244"/>
      <c r="E1643" s="244"/>
      <c r="F1643" s="281" t="str">
        <f>IFERROR(IF(VLOOKUP($X1612&amp;"-"&amp;TEXT($A1643,"mmm-aaaa"),Informes!$A:$P,COLUMN(Informes!H$1),FALSE),"þ","¨"),"¨")</f>
        <v>¨</v>
      </c>
      <c r="G1643" s="281"/>
      <c r="H1643" s="281"/>
      <c r="I1643" s="248" t="str">
        <f>IFERROR(IF(ISBLANK(
VLOOKUP($X1635&amp;"-"&amp;TEXT($A1643,"mmm-aaaa"),Informes!$A:$P,COLUMN(Informes!I$1),FALSE)), "",
VLOOKUP($X1635&amp;"-"&amp;TEXT($A1643,"mmm-aaaa"),Informes!$A:$P,COLUMN(Informes!I$1),FALSE)), "")</f>
        <v/>
      </c>
      <c r="J1643" s="248"/>
      <c r="K1643" s="248"/>
      <c r="L1643" s="173" t="str">
        <f t="shared" ref="L1643:L1653" si="321">IFERROR(IF($X1643=$L$7,"þ","¨"),"¨")</f>
        <v>¨</v>
      </c>
      <c r="M1643" s="248" t="str">
        <f>IFERROR(IF(OR($X1643=$L$7,$X1643=$K$5,$X1643=$O$5,$X1643=$T$5),IF(ISBLANK(
VLOOKUP($X1612&amp;"-"&amp;TEXT($A1643,"mmm-aaaa"),Informes!$A:$P,COLUMN(Informes!J$1),FALSE)), "",
VLOOKUP($X1612&amp;"-"&amp;TEXT($A1643,"mmm-aaaa"),Informes!$A:$P,COLUMN(Informes!J$1),FALSE)), ""), "")</f>
        <v/>
      </c>
      <c r="N1643" s="248"/>
      <c r="O1643" s="248"/>
      <c r="P1643" s="248"/>
      <c r="Q1643" s="248"/>
      <c r="R1643" s="284" t="str">
        <f t="shared" si="319"/>
        <v/>
      </c>
      <c r="S1643" s="284"/>
      <c r="T1643" s="284"/>
      <c r="U1643" s="284"/>
      <c r="V1643" s="285"/>
      <c r="W1643" s="4" t="str">
        <f>IFERROR(VLOOKUP($X1635&amp;"-"&amp;TEXT($A1643,"mmm-aaaa"),Informes!$A:$P,COLUMN(Informes!K$1),FALSE), "")</f>
        <v/>
      </c>
      <c r="X1643" s="34" t="str">
        <f>IFERROR(VLOOKUP($X1612&amp;"-"&amp;TEXT($A1643,"mmm-aaaa"),Informes!$A:$P,COLUMN(Informes!C$1),FALSE), "")</f>
        <v/>
      </c>
    </row>
    <row r="1644" spans="1:24" ht="16.5" customHeight="1" x14ac:dyDescent="0.2">
      <c r="A1644" s="34">
        <f t="shared" ref="A1644:A1653" si="322">EDATE(A1643,1)</f>
        <v>45597</v>
      </c>
      <c r="B1644" s="243" t="str">
        <f t="shared" si="320"/>
        <v>Noviembre</v>
      </c>
      <c r="C1644" s="244"/>
      <c r="D1644" s="244"/>
      <c r="E1644" s="244"/>
      <c r="F1644" s="281" t="str">
        <f>IFERROR(IF(VLOOKUP($X1612&amp;"-"&amp;TEXT($A1644,"mmm-aaaa"),Informes!$A:$P,COLUMN(Informes!H$1),FALSE),"þ","¨"),"¨")</f>
        <v>¨</v>
      </c>
      <c r="G1644" s="281"/>
      <c r="H1644" s="281"/>
      <c r="I1644" s="248" t="str">
        <f>IFERROR(IF(ISBLANK(
VLOOKUP($X1635&amp;"-"&amp;TEXT($A1644,"mmm-aaaa"),Informes!$A:$P,COLUMN(Informes!I$1),FALSE)), "",
VLOOKUP($X1635&amp;"-"&amp;TEXT($A1644,"mmm-aaaa"),Informes!$A:$P,COLUMN(Informes!I$1),FALSE)), "")</f>
        <v/>
      </c>
      <c r="J1644" s="248"/>
      <c r="K1644" s="248"/>
      <c r="L1644" s="173" t="str">
        <f t="shared" si="321"/>
        <v>¨</v>
      </c>
      <c r="M1644" s="248" t="str">
        <f>IFERROR(IF(OR($X1644=$L$7,$X1644=$K$5,$X1644=$O$5,$X1644=$T$5),IF(ISBLANK(
VLOOKUP($X1612&amp;"-"&amp;TEXT($A1644,"mmm-aaaa"),Informes!$A:$P,COLUMN(Informes!J$1),FALSE)), "",
VLOOKUP($X1612&amp;"-"&amp;TEXT($A1644,"mmm-aaaa"),Informes!$A:$P,COLUMN(Informes!J$1),FALSE)), ""), "")</f>
        <v/>
      </c>
      <c r="N1644" s="248"/>
      <c r="O1644" s="248"/>
      <c r="P1644" s="248"/>
      <c r="Q1644" s="248"/>
      <c r="R1644" s="284" t="str">
        <f t="shared" si="319"/>
        <v/>
      </c>
      <c r="S1644" s="284"/>
      <c r="T1644" s="284"/>
      <c r="U1644" s="284"/>
      <c r="V1644" s="285"/>
      <c r="W1644" s="4" t="str">
        <f>IFERROR(VLOOKUP($X1635&amp;"-"&amp;TEXT($A1644,"mmm-aaaa"),Informes!$A:$P,COLUMN(Informes!K$1),FALSE), "")</f>
        <v/>
      </c>
      <c r="X1644" s="34" t="str">
        <f>IFERROR(VLOOKUP($X1612&amp;"-"&amp;TEXT($A1644,"mmm-aaaa"),Informes!$A:$P,COLUMN(Informes!C$1),FALSE), "")</f>
        <v/>
      </c>
    </row>
    <row r="1645" spans="1:24" ht="16.5" customHeight="1" x14ac:dyDescent="0.2">
      <c r="A1645" s="34">
        <f t="shared" si="322"/>
        <v>45627</v>
      </c>
      <c r="B1645" s="243" t="str">
        <f t="shared" si="320"/>
        <v>Diciembre</v>
      </c>
      <c r="C1645" s="244"/>
      <c r="D1645" s="244"/>
      <c r="E1645" s="244"/>
      <c r="F1645" s="281" t="str">
        <f>IFERROR(IF(VLOOKUP($X1612&amp;"-"&amp;TEXT($A1645,"mmm-aaaa"),Informes!$A:$P,COLUMN(Informes!H$1),FALSE),"þ","¨"),"¨")</f>
        <v>¨</v>
      </c>
      <c r="G1645" s="281"/>
      <c r="H1645" s="281"/>
      <c r="I1645" s="248" t="str">
        <f>IFERROR(IF(ISBLANK(
VLOOKUP($X1635&amp;"-"&amp;TEXT($A1645,"mmm-aaaa"),Informes!$A:$P,COLUMN(Informes!I$1),FALSE)), "",
VLOOKUP($X1635&amp;"-"&amp;TEXT($A1645,"mmm-aaaa"),Informes!$A:$P,COLUMN(Informes!I$1),FALSE)), "")</f>
        <v/>
      </c>
      <c r="J1645" s="248"/>
      <c r="K1645" s="248"/>
      <c r="L1645" s="173" t="str">
        <f t="shared" si="321"/>
        <v>¨</v>
      </c>
      <c r="M1645" s="248" t="str">
        <f>IFERROR(IF(OR($X1645=$L$7,$X1645=$K$5,$X1645=$O$5,$X1645=$T$5),IF(ISBLANK(
VLOOKUP($X1612&amp;"-"&amp;TEXT($A1645,"mmm-aaaa"),Informes!$A:$P,COLUMN(Informes!J$1),FALSE)), "",
VLOOKUP($X1612&amp;"-"&amp;TEXT($A1645,"mmm-aaaa"),Informes!$A:$P,COLUMN(Informes!J$1),FALSE)), ""), "")</f>
        <v/>
      </c>
      <c r="N1645" s="248"/>
      <c r="O1645" s="248"/>
      <c r="P1645" s="248"/>
      <c r="Q1645" s="248"/>
      <c r="R1645" s="284" t="str">
        <f t="shared" si="319"/>
        <v/>
      </c>
      <c r="S1645" s="284"/>
      <c r="T1645" s="284"/>
      <c r="U1645" s="284"/>
      <c r="V1645" s="285"/>
      <c r="W1645" s="4" t="str">
        <f>IFERROR(VLOOKUP($X1635&amp;"-"&amp;TEXT($A1645,"mmm-aaaa"),Informes!$A:$P,COLUMN(Informes!K$1),FALSE), "")</f>
        <v/>
      </c>
      <c r="X1645" s="34" t="str">
        <f>IFERROR(VLOOKUP($X1612&amp;"-"&amp;TEXT($A1645,"mmm-aaaa"),Informes!$A:$P,COLUMN(Informes!C$1),FALSE), "")</f>
        <v/>
      </c>
    </row>
    <row r="1646" spans="1:24" ht="16.5" customHeight="1" x14ac:dyDescent="0.2">
      <c r="A1646" s="34">
        <f t="shared" si="322"/>
        <v>45658</v>
      </c>
      <c r="B1646" s="243" t="str">
        <f t="shared" si="320"/>
        <v>Enero</v>
      </c>
      <c r="C1646" s="244"/>
      <c r="D1646" s="244"/>
      <c r="E1646" s="244"/>
      <c r="F1646" s="281" t="str">
        <f>IFERROR(IF(VLOOKUP($X1612&amp;"-"&amp;TEXT($A1646,"mmm-aaaa"),Informes!$A:$P,COLUMN(Informes!H$1),FALSE),"þ","¨"),"¨")</f>
        <v>¨</v>
      </c>
      <c r="G1646" s="281"/>
      <c r="H1646" s="281"/>
      <c r="I1646" s="248" t="str">
        <f>IFERROR(IF(ISBLANK(
VLOOKUP($X1635&amp;"-"&amp;TEXT($A1646,"mmm-aaaa"),Informes!$A:$P,COLUMN(Informes!I$1),FALSE)), "",
VLOOKUP($X1635&amp;"-"&amp;TEXT($A1646,"mmm-aaaa"),Informes!$A:$P,COLUMN(Informes!I$1),FALSE)), "")</f>
        <v/>
      </c>
      <c r="J1646" s="248"/>
      <c r="K1646" s="248"/>
      <c r="L1646" s="173" t="str">
        <f t="shared" si="321"/>
        <v>¨</v>
      </c>
      <c r="M1646" s="248" t="str">
        <f>IFERROR(IF(OR($X1646=$L$7,$X1646=$K$5,$X1646=$O$5,$X1646=$T$5),IF(ISBLANK(
VLOOKUP($X1612&amp;"-"&amp;TEXT($A1646,"mmm-aaaa"),Informes!$A:$P,COLUMN(Informes!J$1),FALSE)), "",
VLOOKUP($X1612&amp;"-"&amp;TEXT($A1646,"mmm-aaaa"),Informes!$A:$P,COLUMN(Informes!J$1),FALSE)), ""), "")</f>
        <v/>
      </c>
      <c r="N1646" s="248"/>
      <c r="O1646" s="248"/>
      <c r="P1646" s="248"/>
      <c r="Q1646" s="248"/>
      <c r="R1646" s="284" t="str">
        <f t="shared" si="319"/>
        <v/>
      </c>
      <c r="S1646" s="284"/>
      <c r="T1646" s="284"/>
      <c r="U1646" s="284"/>
      <c r="V1646" s="285"/>
      <c r="W1646" s="4" t="str">
        <f>IFERROR(VLOOKUP($X1635&amp;"-"&amp;TEXT($A1646,"mmm-aaaa"),Informes!$A:$P,COLUMN(Informes!K$1),FALSE), "")</f>
        <v/>
      </c>
      <c r="X1646" s="34" t="str">
        <f>IFERROR(VLOOKUP($X1612&amp;"-"&amp;TEXT($A1646,"mmm-aaaa"),Informes!$A:$P,COLUMN(Informes!C$1),FALSE), "")</f>
        <v/>
      </c>
    </row>
    <row r="1647" spans="1:24" ht="16.5" customHeight="1" x14ac:dyDescent="0.2">
      <c r="A1647" s="34">
        <f t="shared" si="322"/>
        <v>45689</v>
      </c>
      <c r="B1647" s="243" t="str">
        <f t="shared" si="320"/>
        <v>Febrero</v>
      </c>
      <c r="C1647" s="244"/>
      <c r="D1647" s="244"/>
      <c r="E1647" s="244"/>
      <c r="F1647" s="281" t="str">
        <f>IFERROR(IF(VLOOKUP($X1612&amp;"-"&amp;TEXT($A1647,"mmm-aaaa"),Informes!$A:$P,COLUMN(Informes!H$1),FALSE),"þ","¨"),"¨")</f>
        <v>¨</v>
      </c>
      <c r="G1647" s="281"/>
      <c r="H1647" s="281"/>
      <c r="I1647" s="248" t="str">
        <f>IFERROR(IF(ISBLANK(
VLOOKUP($X1635&amp;"-"&amp;TEXT($A1647,"mmm-aaaa"),Informes!$A:$P,COLUMN(Informes!I$1),FALSE)), "",
VLOOKUP($X1635&amp;"-"&amp;TEXT($A1647,"mmm-aaaa"),Informes!$A:$P,COLUMN(Informes!I$1),FALSE)), "")</f>
        <v/>
      </c>
      <c r="J1647" s="248"/>
      <c r="K1647" s="248"/>
      <c r="L1647" s="173" t="str">
        <f t="shared" si="321"/>
        <v>¨</v>
      </c>
      <c r="M1647" s="248" t="str">
        <f>IFERROR(IF(OR($X1647=$L$7,$X1647=$K$5,$X1647=$O$5,$X1647=$T$5),IF(ISBLANK(
VLOOKUP($X1612&amp;"-"&amp;TEXT($A1647,"mmm-aaaa"),Informes!$A:$P,COLUMN(Informes!J$1),FALSE)), "",
VLOOKUP($X1612&amp;"-"&amp;TEXT($A1647,"mmm-aaaa"),Informes!$A:$P,COLUMN(Informes!J$1),FALSE)), ""), "")</f>
        <v/>
      </c>
      <c r="N1647" s="248"/>
      <c r="O1647" s="248"/>
      <c r="P1647" s="248"/>
      <c r="Q1647" s="248"/>
      <c r="R1647" s="284" t="str">
        <f t="shared" si="319"/>
        <v/>
      </c>
      <c r="S1647" s="284"/>
      <c r="T1647" s="284"/>
      <c r="U1647" s="284"/>
      <c r="V1647" s="285"/>
      <c r="W1647" s="4" t="str">
        <f>IFERROR(VLOOKUP($X1635&amp;"-"&amp;TEXT($A1647,"mmm-aaaa"),Informes!$A:$P,COLUMN(Informes!K$1),FALSE), "")</f>
        <v/>
      </c>
      <c r="X1647" s="34" t="str">
        <f>IFERROR(VLOOKUP($X1612&amp;"-"&amp;TEXT($A1647,"mmm-aaaa"),Informes!$A:$P,COLUMN(Informes!C$1),FALSE), "")</f>
        <v/>
      </c>
    </row>
    <row r="1648" spans="1:24" ht="16.5" customHeight="1" x14ac:dyDescent="0.2">
      <c r="A1648" s="34">
        <f t="shared" si="322"/>
        <v>45717</v>
      </c>
      <c r="B1648" s="243" t="str">
        <f t="shared" si="320"/>
        <v>Marzo</v>
      </c>
      <c r="C1648" s="244"/>
      <c r="D1648" s="244"/>
      <c r="E1648" s="244"/>
      <c r="F1648" s="281" t="str">
        <f>IFERROR(IF(VLOOKUP($X1612&amp;"-"&amp;TEXT($A1648,"mmm-aaaa"),Informes!$A:$P,COLUMN(Informes!H$1),FALSE),"þ","¨"),"¨")</f>
        <v>¨</v>
      </c>
      <c r="G1648" s="281"/>
      <c r="H1648" s="281"/>
      <c r="I1648" s="248" t="str">
        <f>IFERROR(IF(ISBLANK(
VLOOKUP($X1635&amp;"-"&amp;TEXT($A1648,"mmm-aaaa"),Informes!$A:$P,COLUMN(Informes!I$1),FALSE)), "",
VLOOKUP($X1635&amp;"-"&amp;TEXT($A1648,"mmm-aaaa"),Informes!$A:$P,COLUMN(Informes!I$1),FALSE)), "")</f>
        <v/>
      </c>
      <c r="J1648" s="248"/>
      <c r="K1648" s="248"/>
      <c r="L1648" s="173" t="str">
        <f t="shared" si="321"/>
        <v>¨</v>
      </c>
      <c r="M1648" s="248" t="str">
        <f>IFERROR(IF(OR($X1648=$L$7,$X1648=$K$5,$X1648=$O$5,$X1648=$T$5),IF(ISBLANK(
VLOOKUP($X1612&amp;"-"&amp;TEXT($A1648,"mmm-aaaa"),Informes!$A:$P,COLUMN(Informes!J$1),FALSE)), "",
VLOOKUP($X1612&amp;"-"&amp;TEXT($A1648,"mmm-aaaa"),Informes!$A:$P,COLUMN(Informes!J$1),FALSE)), ""), "")</f>
        <v/>
      </c>
      <c r="N1648" s="248"/>
      <c r="O1648" s="248"/>
      <c r="P1648" s="248"/>
      <c r="Q1648" s="248"/>
      <c r="R1648" s="284" t="str">
        <f t="shared" si="319"/>
        <v/>
      </c>
      <c r="S1648" s="284"/>
      <c r="T1648" s="284"/>
      <c r="U1648" s="284"/>
      <c r="V1648" s="285"/>
      <c r="W1648" s="4" t="str">
        <f>IFERROR(VLOOKUP($X1635&amp;"-"&amp;TEXT($A1648,"mmm-aaaa"),Informes!$A:$P,COLUMN(Informes!K$1),FALSE), "")</f>
        <v/>
      </c>
      <c r="X1648" s="34" t="str">
        <f>IFERROR(VLOOKUP($X1612&amp;"-"&amp;TEXT($A1648,"mmm-aaaa"),Informes!$A:$P,COLUMN(Informes!C$1),FALSE), "")</f>
        <v/>
      </c>
    </row>
    <row r="1649" spans="1:24" ht="16.5" customHeight="1" x14ac:dyDescent="0.2">
      <c r="A1649" s="34">
        <f t="shared" si="322"/>
        <v>45748</v>
      </c>
      <c r="B1649" s="243" t="str">
        <f t="shared" si="320"/>
        <v>Abril</v>
      </c>
      <c r="C1649" s="244"/>
      <c r="D1649" s="244"/>
      <c r="E1649" s="244"/>
      <c r="F1649" s="281" t="str">
        <f>IFERROR(IF(VLOOKUP($X1612&amp;"-"&amp;TEXT($A1649,"mmm-aaaa"),Informes!$A:$P,COLUMN(Informes!H$1),FALSE),"þ","¨"),"¨")</f>
        <v>¨</v>
      </c>
      <c r="G1649" s="281"/>
      <c r="H1649" s="281"/>
      <c r="I1649" s="248" t="str">
        <f>IFERROR(IF(ISBLANK(
VLOOKUP($X1635&amp;"-"&amp;TEXT($A1649,"mmm-aaaa"),Informes!$A:$P,COLUMN(Informes!I$1),FALSE)), "",
VLOOKUP($X1635&amp;"-"&amp;TEXT($A1649,"mmm-aaaa"),Informes!$A:$P,COLUMN(Informes!I$1),FALSE)), "")</f>
        <v/>
      </c>
      <c r="J1649" s="248"/>
      <c r="K1649" s="248"/>
      <c r="L1649" s="173" t="str">
        <f t="shared" si="321"/>
        <v>¨</v>
      </c>
      <c r="M1649" s="248" t="str">
        <f>IFERROR(IF(OR($X1649=$L$7,$X1649=$K$5,$X1649=$O$5,$X1649=$T$5),IF(ISBLANK(
VLOOKUP($X1612&amp;"-"&amp;TEXT($A1649,"mmm-aaaa"),Informes!$A:$P,COLUMN(Informes!J$1),FALSE)), "",
VLOOKUP($X1612&amp;"-"&amp;TEXT($A1649,"mmm-aaaa"),Informes!$A:$P,COLUMN(Informes!J$1),FALSE)), ""), "")</f>
        <v/>
      </c>
      <c r="N1649" s="248"/>
      <c r="O1649" s="248"/>
      <c r="P1649" s="248"/>
      <c r="Q1649" s="248"/>
      <c r="R1649" s="284" t="str">
        <f t="shared" si="319"/>
        <v/>
      </c>
      <c r="S1649" s="284"/>
      <c r="T1649" s="284"/>
      <c r="U1649" s="284"/>
      <c r="V1649" s="285"/>
      <c r="W1649" s="4" t="str">
        <f>IFERROR(VLOOKUP($X1635&amp;"-"&amp;TEXT($A1649,"mmm-aaaa"),Informes!$A:$P,COLUMN(Informes!K$1),FALSE), "")</f>
        <v/>
      </c>
      <c r="X1649" s="34" t="str">
        <f>IFERROR(VLOOKUP($X1612&amp;"-"&amp;TEXT($A1649,"mmm-aaaa"),Informes!$A:$P,COLUMN(Informes!C$1),FALSE), "")</f>
        <v/>
      </c>
    </row>
    <row r="1650" spans="1:24" ht="16.5" customHeight="1" x14ac:dyDescent="0.2">
      <c r="A1650" s="34">
        <f t="shared" si="322"/>
        <v>45778</v>
      </c>
      <c r="B1650" s="243" t="str">
        <f t="shared" si="320"/>
        <v>Mayo</v>
      </c>
      <c r="C1650" s="244"/>
      <c r="D1650" s="244"/>
      <c r="E1650" s="244"/>
      <c r="F1650" s="281" t="str">
        <f>IFERROR(IF(VLOOKUP($X1612&amp;"-"&amp;TEXT($A1650,"mmm-aaaa"),Informes!$A:$P,COLUMN(Informes!H$1),FALSE),"þ","¨"),"¨")</f>
        <v>¨</v>
      </c>
      <c r="G1650" s="281"/>
      <c r="H1650" s="281"/>
      <c r="I1650" s="248" t="str">
        <f>IFERROR(IF(ISBLANK(
VLOOKUP($X1635&amp;"-"&amp;TEXT($A1650,"mmm-aaaa"),Informes!$A:$P,COLUMN(Informes!I$1),FALSE)), "",
VLOOKUP($X1635&amp;"-"&amp;TEXT($A1650,"mmm-aaaa"),Informes!$A:$P,COLUMN(Informes!I$1),FALSE)), "")</f>
        <v/>
      </c>
      <c r="J1650" s="248"/>
      <c r="K1650" s="248"/>
      <c r="L1650" s="173" t="str">
        <f t="shared" si="321"/>
        <v>¨</v>
      </c>
      <c r="M1650" s="248" t="str">
        <f>IFERROR(IF(OR($X1650=$L$7,$X1650=$K$5,$X1650=$O$5,$X1650=$T$5),IF(ISBLANK(
VLOOKUP($X1612&amp;"-"&amp;TEXT($A1650,"mmm-aaaa"),Informes!$A:$P,COLUMN(Informes!J$1),FALSE)), "",
VLOOKUP($X1612&amp;"-"&amp;TEXT($A1650,"mmm-aaaa"),Informes!$A:$P,COLUMN(Informes!J$1),FALSE)), ""), "")</f>
        <v/>
      </c>
      <c r="N1650" s="248"/>
      <c r="O1650" s="248"/>
      <c r="P1650" s="248"/>
      <c r="Q1650" s="248"/>
      <c r="R1650" s="284" t="str">
        <f t="shared" si="319"/>
        <v/>
      </c>
      <c r="S1650" s="284"/>
      <c r="T1650" s="284"/>
      <c r="U1650" s="284"/>
      <c r="V1650" s="285"/>
      <c r="W1650" s="4" t="str">
        <f>IFERROR(VLOOKUP($X1635&amp;"-"&amp;TEXT($A1650,"mmm-aaaa"),Informes!$A:$P,COLUMN(Informes!K$1),FALSE), "")</f>
        <v/>
      </c>
      <c r="X1650" s="34" t="str">
        <f>IFERROR(VLOOKUP($X1612&amp;"-"&amp;TEXT($A1650,"mmm-aaaa"),Informes!$A:$P,COLUMN(Informes!C$1),FALSE), "")</f>
        <v/>
      </c>
    </row>
    <row r="1651" spans="1:24" ht="16.5" customHeight="1" x14ac:dyDescent="0.2">
      <c r="A1651" s="34">
        <f t="shared" si="322"/>
        <v>45809</v>
      </c>
      <c r="B1651" s="243" t="str">
        <f t="shared" si="320"/>
        <v>Junio</v>
      </c>
      <c r="C1651" s="244"/>
      <c r="D1651" s="244"/>
      <c r="E1651" s="244"/>
      <c r="F1651" s="281" t="str">
        <f>IFERROR(IF(VLOOKUP($X1612&amp;"-"&amp;TEXT($A1651,"mmm-aaaa"),Informes!$A:$P,COLUMN(Informes!H$1),FALSE),"þ","¨"),"¨")</f>
        <v>¨</v>
      </c>
      <c r="G1651" s="281"/>
      <c r="H1651" s="281"/>
      <c r="I1651" s="248" t="str">
        <f>IFERROR(IF(ISBLANK(
VLOOKUP($X1635&amp;"-"&amp;TEXT($A1651,"mmm-aaaa"),Informes!$A:$P,COLUMN(Informes!I$1),FALSE)), "",
VLOOKUP($X1635&amp;"-"&amp;TEXT($A1651,"mmm-aaaa"),Informes!$A:$P,COLUMN(Informes!I$1),FALSE)), "")</f>
        <v/>
      </c>
      <c r="J1651" s="248"/>
      <c r="K1651" s="248"/>
      <c r="L1651" s="173" t="str">
        <f t="shared" si="321"/>
        <v>¨</v>
      </c>
      <c r="M1651" s="248" t="str">
        <f>IFERROR(IF(OR($X1651=$L$7,$X1651=$K$5,$X1651=$O$5,$X1651=$T$5),IF(ISBLANK(
VLOOKUP($X1612&amp;"-"&amp;TEXT($A1651,"mmm-aaaa"),Informes!$A:$P,COLUMN(Informes!J$1),FALSE)), "",
VLOOKUP($X1612&amp;"-"&amp;TEXT($A1651,"mmm-aaaa"),Informes!$A:$P,COLUMN(Informes!J$1),FALSE)), ""), "")</f>
        <v/>
      </c>
      <c r="N1651" s="248"/>
      <c r="O1651" s="248"/>
      <c r="P1651" s="248"/>
      <c r="Q1651" s="248"/>
      <c r="R1651" s="284" t="str">
        <f t="shared" si="319"/>
        <v/>
      </c>
      <c r="S1651" s="284"/>
      <c r="T1651" s="284"/>
      <c r="U1651" s="284"/>
      <c r="V1651" s="285"/>
      <c r="W1651" s="4" t="str">
        <f>IFERROR(VLOOKUP($X1635&amp;"-"&amp;TEXT($A1651,"mmm-aaaa"),Informes!$A:$P,COLUMN(Informes!K$1),FALSE), "")</f>
        <v/>
      </c>
      <c r="X1651" s="34" t="str">
        <f>IFERROR(VLOOKUP($X1612&amp;"-"&amp;TEXT($A1651,"mmm-aaaa"),Informes!$A:$P,COLUMN(Informes!C$1),FALSE), "")</f>
        <v/>
      </c>
    </row>
    <row r="1652" spans="1:24" ht="16.5" customHeight="1" x14ac:dyDescent="0.2">
      <c r="A1652" s="34">
        <f t="shared" si="322"/>
        <v>45839</v>
      </c>
      <c r="B1652" s="243" t="str">
        <f t="shared" si="320"/>
        <v>Julio</v>
      </c>
      <c r="C1652" s="244"/>
      <c r="D1652" s="244"/>
      <c r="E1652" s="244"/>
      <c r="F1652" s="281" t="str">
        <f>IFERROR(IF(VLOOKUP($X1612&amp;"-"&amp;TEXT($A1652,"mmm-aaaa"),Informes!$A:$P,COLUMN(Informes!H$1),FALSE),"þ","¨"),"¨")</f>
        <v>¨</v>
      </c>
      <c r="G1652" s="281"/>
      <c r="H1652" s="281"/>
      <c r="I1652" s="248" t="str">
        <f>IFERROR(IF(ISBLANK(
VLOOKUP($X1635&amp;"-"&amp;TEXT($A1652,"mmm-aaaa"),Informes!$A:$P,COLUMN(Informes!I$1),FALSE)), "",
VLOOKUP($X1635&amp;"-"&amp;TEXT($A1652,"mmm-aaaa"),Informes!$A:$P,COLUMN(Informes!I$1),FALSE)), "")</f>
        <v/>
      </c>
      <c r="J1652" s="248"/>
      <c r="K1652" s="248"/>
      <c r="L1652" s="173" t="str">
        <f t="shared" si="321"/>
        <v>¨</v>
      </c>
      <c r="M1652" s="248" t="str">
        <f>IFERROR(IF(OR($X1652=$L$7,$X1652=$K$5,$X1652=$O$5,$X1652=$T$5),IF(ISBLANK(
VLOOKUP($X1612&amp;"-"&amp;TEXT($A1652,"mmm-aaaa"),Informes!$A:$P,COLUMN(Informes!J$1),FALSE)), "",
VLOOKUP($X1612&amp;"-"&amp;TEXT($A1652,"mmm-aaaa"),Informes!$A:$P,COLUMN(Informes!J$1),FALSE)), ""), "")</f>
        <v/>
      </c>
      <c r="N1652" s="248"/>
      <c r="O1652" s="248"/>
      <c r="P1652" s="248"/>
      <c r="Q1652" s="248"/>
      <c r="R1652" s="284" t="str">
        <f t="shared" si="319"/>
        <v/>
      </c>
      <c r="S1652" s="284"/>
      <c r="T1652" s="284"/>
      <c r="U1652" s="284"/>
      <c r="V1652" s="285"/>
      <c r="W1652" s="4" t="str">
        <f>IFERROR(VLOOKUP($X1635&amp;"-"&amp;TEXT($A1652,"mmm-aaaa"),Informes!$A:$P,COLUMN(Informes!K$1),FALSE), "")</f>
        <v/>
      </c>
      <c r="X1652" s="34" t="str">
        <f>IFERROR(VLOOKUP($X1612&amp;"-"&amp;TEXT($A1652,"mmm-aaaa"),Informes!$A:$P,COLUMN(Informes!C$1),FALSE), "")</f>
        <v/>
      </c>
    </row>
    <row r="1653" spans="1:24" ht="16.5" customHeight="1" thickBot="1" x14ac:dyDescent="0.25">
      <c r="A1653" s="34">
        <f t="shared" si="322"/>
        <v>45870</v>
      </c>
      <c r="B1653" s="264" t="str">
        <f t="shared" si="320"/>
        <v>Agosto</v>
      </c>
      <c r="C1653" s="265"/>
      <c r="D1653" s="265"/>
      <c r="E1653" s="265"/>
      <c r="F1653" s="280" t="str">
        <f>IFERROR(IF(VLOOKUP($X1612&amp;"-"&amp;TEXT($A1653,"mmm-aaaa"),Informes!$A:$P,COLUMN(Informes!H$1),FALSE),"þ","¨"),"¨")</f>
        <v>¨</v>
      </c>
      <c r="G1653" s="280"/>
      <c r="H1653" s="280"/>
      <c r="I1653" s="269" t="str">
        <f>IFERROR(IF(ISBLANK(
VLOOKUP($X1635&amp;"-"&amp;TEXT($A1653,"mmm-aaaa"),Informes!$A:$P,COLUMN(Informes!I$1),FALSE)), "",
VLOOKUP($X1635&amp;"-"&amp;TEXT($A1653,"mmm-aaaa"),Informes!$A:$P,COLUMN(Informes!I$1),FALSE)), "")</f>
        <v/>
      </c>
      <c r="J1653" s="269"/>
      <c r="K1653" s="269"/>
      <c r="L1653" s="172" t="str">
        <f t="shared" si="321"/>
        <v>¨</v>
      </c>
      <c r="M1653" s="269" t="str">
        <f>IFERROR(IF(OR($X1653=$L$7,$X1653=$K$5,$X1653=$O$5,$X1653=$T$5),IF(ISBLANK(
VLOOKUP($X1612&amp;"-"&amp;TEXT($A1653,"mmm-aaaa"),Informes!$A:$P,COLUMN(Informes!J$1),FALSE)), "",
VLOOKUP($X1612&amp;"-"&amp;TEXT($A1653,"mmm-aaaa"),Informes!$A:$P,COLUMN(Informes!J$1),FALSE)), ""), "")</f>
        <v/>
      </c>
      <c r="N1653" s="269"/>
      <c r="O1653" s="269"/>
      <c r="P1653" s="269"/>
      <c r="Q1653" s="269"/>
      <c r="R1653" s="282" t="str">
        <f t="shared" si="319"/>
        <v/>
      </c>
      <c r="S1653" s="282"/>
      <c r="T1653" s="282"/>
      <c r="U1653" s="282"/>
      <c r="V1653" s="283"/>
      <c r="W1653" s="4" t="str">
        <f>IFERROR(VLOOKUP($X1635&amp;"-"&amp;TEXT($A1653,"mmm-aaaa"),Informes!$A:$P,COLUMN(Informes!K$1),FALSE), "")</f>
        <v/>
      </c>
      <c r="X1653" s="34" t="str">
        <f>IFERROR(VLOOKUP($X1612&amp;"-"&amp;TEXT($A1653,"mmm-aaaa"),Informes!$A:$P,COLUMN(Informes!C$1),FALSE), "")</f>
        <v/>
      </c>
    </row>
    <row r="1654" spans="1:24" ht="16.5" customHeight="1" thickBot="1" x14ac:dyDescent="0.3">
      <c r="D1654" s="124"/>
      <c r="E1654" s="124"/>
      <c r="F1654" s="129"/>
      <c r="G1654" s="124" t="str">
        <f>IF(SUM(F1642:F1653)=0,"",SUM(F1642:F1653))</f>
        <v/>
      </c>
      <c r="H1654" s="124"/>
      <c r="I1654" s="124"/>
      <c r="J1654" s="130"/>
      <c r="K1654" s="124"/>
      <c r="L1654" s="131" t="s">
        <v>107</v>
      </c>
      <c r="M1654" s="272" t="str">
        <f>IF(SUM(M1642:M1653)=0,"",SUM(M1642:M1653))</f>
        <v/>
      </c>
      <c r="N1654" s="273"/>
      <c r="O1654" s="273"/>
      <c r="P1654" s="273"/>
      <c r="Q1654" s="274"/>
      <c r="R1654" s="275"/>
      <c r="S1654" s="276"/>
      <c r="T1654" s="276"/>
      <c r="U1654" s="276"/>
      <c r="V1654" s="277"/>
      <c r="W1654" s="4"/>
      <c r="X1654" s="4"/>
    </row>
    <row r="1655" spans="1:24" ht="16.5" customHeight="1" x14ac:dyDescent="0.2">
      <c r="W1655" s="4"/>
      <c r="X1655" s="4"/>
    </row>
    <row r="1656" spans="1:24" ht="279.75" customHeight="1" x14ac:dyDescent="0.15">
      <c r="B1656" s="11"/>
      <c r="C1656" s="132" t="s">
        <v>136</v>
      </c>
      <c r="D1656" s="11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</row>
    <row r="1657" spans="1:24" ht="24" customHeight="1" x14ac:dyDescent="0.2">
      <c r="A1657" s="35">
        <f>A1611+1</f>
        <v>37</v>
      </c>
      <c r="B1657" s="256" t="s">
        <v>127</v>
      </c>
      <c r="C1657" s="256"/>
      <c r="D1657" s="256"/>
      <c r="E1657" s="256"/>
      <c r="F1657" s="256"/>
      <c r="G1657" s="256"/>
      <c r="H1657" s="256"/>
      <c r="I1657" s="256"/>
      <c r="J1657" s="256"/>
      <c r="K1657" s="256"/>
      <c r="L1657" s="256"/>
      <c r="M1657" s="256"/>
      <c r="N1657" s="256"/>
      <c r="O1657" s="256"/>
      <c r="P1657" s="256"/>
      <c r="Q1657" s="256"/>
      <c r="R1657" s="256"/>
      <c r="S1657" s="256"/>
      <c r="T1657" s="256"/>
      <c r="U1657" s="256"/>
      <c r="V1657" s="256"/>
      <c r="X1657" s="2"/>
    </row>
    <row r="1658" spans="1:24" ht="17.25" customHeight="1" x14ac:dyDescent="0.2">
      <c r="A1658" s="35"/>
      <c r="B1658" s="120" t="s">
        <v>128</v>
      </c>
      <c r="D1658" s="123" t="e">
        <f>IF(A1657=0,0,INDEX(TblPublicadores[Nombre completo],A1657))</f>
        <v>#REF!</v>
      </c>
      <c r="F1658" s="123"/>
      <c r="G1658" s="123"/>
      <c r="H1658" s="123"/>
      <c r="I1658" s="123"/>
      <c r="J1658" s="123"/>
      <c r="K1658" s="123"/>
      <c r="L1658" s="123"/>
      <c r="M1658" s="123"/>
      <c r="N1658" s="123"/>
      <c r="O1658" s="123"/>
      <c r="P1658" s="123"/>
      <c r="Q1658" s="123"/>
      <c r="R1658" s="123"/>
      <c r="S1658" s="123"/>
      <c r="T1658" s="123"/>
      <c r="U1658" s="123"/>
      <c r="V1658" s="123"/>
      <c r="W1658" s="15"/>
      <c r="X1658" s="154" t="e">
        <f>IF(A1657=0,0,INDEX(TblPublicadores[Nombre],A1657))</f>
        <v>#REF!</v>
      </c>
    </row>
    <row r="1659" spans="1:24" ht="17.25" customHeight="1" x14ac:dyDescent="0.2">
      <c r="B1659" s="120" t="s">
        <v>129</v>
      </c>
      <c r="D1659" s="121"/>
      <c r="E1659" s="121"/>
      <c r="F1659" s="7"/>
      <c r="G1659" s="7"/>
      <c r="H1659" s="257" t="e">
        <f>IF(A1657=0,"",INDEX(TblPublicadores[Fecha de nacimiento],A1657))</f>
        <v>#REF!</v>
      </c>
      <c r="I1659" s="257"/>
      <c r="J1659" s="257"/>
      <c r="K1659" s="257"/>
      <c r="L1659" s="257"/>
      <c r="M1659" s="257"/>
      <c r="N1659" s="257"/>
      <c r="O1659" s="257"/>
      <c r="P1659" s="128" t="e">
        <f>IF(INDEX(TblPublicadores[Sexo],A1657)=Q1659,"þ","¨")</f>
        <v>#REF!</v>
      </c>
      <c r="Q1659" s="120" t="s">
        <v>75</v>
      </c>
      <c r="S1659" s="12"/>
      <c r="T1659" s="13"/>
      <c r="U1659" s="128" t="e">
        <f>IF(INDEX(TblPublicadores[Sexo],A1657)=V1659,"þ","¨")</f>
        <v>#REF!</v>
      </c>
      <c r="V1659" s="120" t="s">
        <v>79</v>
      </c>
      <c r="W1659" s="12"/>
      <c r="X1659" s="6"/>
    </row>
    <row r="1660" spans="1:24" ht="17.25" customHeight="1" x14ac:dyDescent="0.2">
      <c r="B1660" s="120" t="s">
        <v>130</v>
      </c>
      <c r="D1660" s="122"/>
      <c r="E1660" s="122"/>
      <c r="F1660" s="7"/>
      <c r="G1660" s="258" t="e">
        <f>IF(A1657=0,"",IF(INDEX(TblPublicadores[Fecha de bautismo],A1657)="", "",INDEX(TblPublicadores[Fecha de bautismo],A1657)))</f>
        <v>#REF!</v>
      </c>
      <c r="H1660" s="258"/>
      <c r="I1660" s="258"/>
      <c r="J1660" s="258"/>
      <c r="K1660" s="258"/>
      <c r="L1660" s="258"/>
      <c r="M1660" s="258"/>
      <c r="N1660" s="258"/>
      <c r="O1660" s="258"/>
      <c r="P1660" s="128" t="s">
        <v>137</v>
      </c>
      <c r="Q1660" s="120" t="s">
        <v>131</v>
      </c>
      <c r="S1660" s="12"/>
      <c r="T1660" s="12"/>
      <c r="U1660" s="128" t="s">
        <v>138</v>
      </c>
      <c r="V1660" s="120" t="s">
        <v>61</v>
      </c>
      <c r="W1660" s="12"/>
      <c r="X1660" s="6"/>
    </row>
    <row r="1661" spans="1:24" ht="28.5" customHeight="1" x14ac:dyDescent="0.2">
      <c r="B1661" s="127" t="e">
        <f>IF(INDEX(TblPublicadores[Privilegio],A1657)=C1661,"þ","¨")</f>
        <v>#REF!</v>
      </c>
      <c r="C1661" s="125" t="s">
        <v>76</v>
      </c>
      <c r="D1661" s="127" t="e">
        <f>IF(INDEX(TblPublicadores[Privilegio],A1657)=E1661,"þ","¨")</f>
        <v>#REF!</v>
      </c>
      <c r="E1661" s="125" t="s">
        <v>81</v>
      </c>
      <c r="F1661" s="7"/>
      <c r="G1661" s="7"/>
      <c r="H1661" s="5"/>
      <c r="I1661" s="10"/>
      <c r="J1661" s="127" t="e">
        <f>IF(INDEX(TblPublicadores[Tipo Publicador],A1657)=K1661,"þ","¨")</f>
        <v>#REF!</v>
      </c>
      <c r="K1661" s="125" t="s">
        <v>77</v>
      </c>
      <c r="L1661" s="5"/>
      <c r="M1661" s="5"/>
      <c r="N1661" s="127" t="e">
        <f>IF(INDEX(TblPublicadores[Tipo Publicador],A1657)=O1661,"þ","¨")</f>
        <v>#REF!</v>
      </c>
      <c r="O1661" s="125" t="s">
        <v>132</v>
      </c>
      <c r="P1661" s="126"/>
      <c r="Q1661" s="126"/>
      <c r="R1661" s="9"/>
      <c r="S1661" s="127" t="e">
        <f>IF(INDEX(TblPublicadores[Tipo Publicador],A1657)=T1661,"þ","¨")</f>
        <v>#REF!</v>
      </c>
      <c r="T1661" s="259" t="s">
        <v>133</v>
      </c>
      <c r="U1661" s="259"/>
      <c r="V1661" s="259"/>
      <c r="W1661" s="13"/>
      <c r="X1661" s="6"/>
    </row>
    <row r="1662" spans="1:24" ht="4.5" customHeight="1" thickBot="1" x14ac:dyDescent="0.25">
      <c r="B1662" s="8"/>
      <c r="C1662" s="7"/>
      <c r="D1662" s="8"/>
      <c r="E1662" s="7"/>
      <c r="F1662" s="7"/>
      <c r="G1662" s="7"/>
      <c r="H1662" s="5"/>
      <c r="I1662" s="10"/>
      <c r="J1662" s="8"/>
      <c r="K1662" s="5"/>
      <c r="L1662" s="5"/>
      <c r="M1662" s="5"/>
      <c r="N1662" s="7"/>
      <c r="O1662" s="5"/>
      <c r="P1662" s="8"/>
      <c r="Q1662" s="8"/>
      <c r="R1662" s="9"/>
      <c r="S1662" s="9"/>
      <c r="T1662" s="7"/>
      <c r="U1662" s="8"/>
      <c r="V1662" s="9"/>
      <c r="W1662" s="9"/>
      <c r="X1662" s="6"/>
    </row>
    <row r="1663" spans="1:24" ht="26.25" customHeight="1" x14ac:dyDescent="0.25">
      <c r="B1663" s="260" t="s">
        <v>17</v>
      </c>
      <c r="C1663" s="261"/>
      <c r="D1663" s="261"/>
      <c r="E1663" s="261"/>
      <c r="F1663" s="262" t="s">
        <v>134</v>
      </c>
      <c r="G1663" s="262"/>
      <c r="H1663" s="262"/>
      <c r="I1663" s="262" t="s">
        <v>12</v>
      </c>
      <c r="J1663" s="262"/>
      <c r="K1663" s="262"/>
      <c r="L1663" s="262" t="s">
        <v>105</v>
      </c>
      <c r="M1663" s="236" t="s">
        <v>135</v>
      </c>
      <c r="N1663" s="236"/>
      <c r="O1663" s="236"/>
      <c r="P1663" s="236"/>
      <c r="Q1663" s="236"/>
      <c r="R1663" s="236" t="s">
        <v>101</v>
      </c>
      <c r="S1663" s="236"/>
      <c r="T1663" s="236"/>
      <c r="U1663" s="236"/>
      <c r="V1663" s="237"/>
      <c r="W1663" s="14"/>
      <c r="X1663" s="3"/>
    </row>
    <row r="1664" spans="1:24" ht="27.75" customHeight="1" x14ac:dyDescent="0.2">
      <c r="B1664" s="240">
        <v>45292</v>
      </c>
      <c r="C1664" s="241"/>
      <c r="D1664" s="241"/>
      <c r="E1664" s="242"/>
      <c r="F1664" s="263"/>
      <c r="G1664" s="263"/>
      <c r="H1664" s="263"/>
      <c r="I1664" s="263"/>
      <c r="J1664" s="263"/>
      <c r="K1664" s="263"/>
      <c r="L1664" s="263"/>
      <c r="M1664" s="238"/>
      <c r="N1664" s="238"/>
      <c r="O1664" s="238"/>
      <c r="P1664" s="238"/>
      <c r="Q1664" s="238"/>
      <c r="R1664" s="238"/>
      <c r="S1664" s="238"/>
      <c r="T1664" s="238"/>
      <c r="U1664" s="238"/>
      <c r="V1664" s="239"/>
      <c r="W1664" s="14"/>
      <c r="X1664" s="3"/>
    </row>
    <row r="1665" spans="1:24" ht="16.5" customHeight="1" x14ac:dyDescent="0.2">
      <c r="A1665" s="34">
        <f>EDATE(B1664,-4)</f>
        <v>45170</v>
      </c>
      <c r="B1665" s="243" t="str">
        <f>PROPER(TEXT(A1665, "mmmm"))</f>
        <v>Septiembre</v>
      </c>
      <c r="C1665" s="244"/>
      <c r="D1665" s="244" t="str">
        <f>PROPER(TEXT(C1665, "mmmm"))</f>
        <v>Enero</v>
      </c>
      <c r="E1665" s="244"/>
      <c r="F1665" s="281" t="str">
        <f>IFERROR(IF(VLOOKUP($X1658&amp;"-"&amp;TEXT($A1665,"mmm-aaaa"),Informes!$A:$P,COLUMN(Informes!H$1),FALSE),"þ","¨"),"¨")</f>
        <v>¨</v>
      </c>
      <c r="G1665" s="281"/>
      <c r="H1665" s="281"/>
      <c r="I1665" s="248" t="str">
        <f>IFERROR(IF(ISBLANK(
VLOOKUP($X1658&amp;"-"&amp;TEXT($A1665,"mmm-aaaa"),Informes!$A:$P,COLUMN(Informes!I$1),FALSE)), "",
VLOOKUP($X1658&amp;"-"&amp;TEXT($A1665,"mmm-aaaa"),Informes!$A:$P,COLUMN(Informes!I$1),FALSE)), "")</f>
        <v/>
      </c>
      <c r="J1665" s="248"/>
      <c r="K1665" s="248"/>
      <c r="L1665" s="173" t="str">
        <f>IFERROR(IF($X1665=$L$7,"þ","¨"),"¨")</f>
        <v>¨</v>
      </c>
      <c r="M1665" s="248" t="str">
        <f>IFERROR(IF(OR($X1665=$L$7,$X1665=$K$5,$X1665=$O$5,$X1665=$T$5),IF(ISBLANK(
VLOOKUP($X1658&amp;"-"&amp;TEXT($A1665,"mmm-aaaa"),Informes!$A:$P,COLUMN(Informes!J$1),FALSE)), "",
VLOOKUP($X1658&amp;"-"&amp;TEXT($A1665,"mmm-aaaa"),Informes!$A:$P,COLUMN(Informes!J$1),FALSE)), ""), "")</f>
        <v/>
      </c>
      <c r="N1665" s="248"/>
      <c r="O1665" s="248"/>
      <c r="P1665" s="248"/>
      <c r="Q1665" s="248"/>
      <c r="R1665" s="284" t="str">
        <f t="shared" ref="R1665:R1676" si="323">IF(W1665=0, "", W1665)</f>
        <v/>
      </c>
      <c r="S1665" s="284"/>
      <c r="T1665" s="284"/>
      <c r="U1665" s="284"/>
      <c r="V1665" s="285"/>
      <c r="W1665" s="4" t="str">
        <f>IFERROR(VLOOKUP($X1658&amp;"-"&amp;TEXT($A1665,"mmm-aaaa"),Informes!$A:$P,COLUMN(Informes!K$1),FALSE), "")</f>
        <v/>
      </c>
      <c r="X1665" s="34" t="str">
        <f>IFERROR(VLOOKUP($X1658&amp;"-"&amp;TEXT($A1665,"mmm-aaaa"),Informes!$A:$P,COLUMN(Informes!C$1),FALSE), "")</f>
        <v/>
      </c>
    </row>
    <row r="1666" spans="1:24" ht="16.5" customHeight="1" x14ac:dyDescent="0.2">
      <c r="A1666" s="34">
        <f>EDATE(A1665,1)</f>
        <v>45200</v>
      </c>
      <c r="B1666" s="243" t="str">
        <f t="shared" ref="B1666:B1676" si="324">PROPER(TEXT(A1666, "mmmm"))</f>
        <v>Octubre</v>
      </c>
      <c r="C1666" s="244"/>
      <c r="D1666" s="244" t="str">
        <f t="shared" ref="D1666:D1676" si="325">PROPER(TEXT(C1666, "mmmm"))</f>
        <v>Enero</v>
      </c>
      <c r="E1666" s="244"/>
      <c r="F1666" s="281" t="str">
        <f>IFERROR(IF(VLOOKUP($X1658&amp;"-"&amp;TEXT($A1666,"mmm-aaaa"),Informes!$A:$P,COLUMN(Informes!H$1),FALSE),"þ","¨"),"¨")</f>
        <v>¨</v>
      </c>
      <c r="G1666" s="281"/>
      <c r="H1666" s="281"/>
      <c r="I1666" s="248" t="str">
        <f>IFERROR(IF(ISBLANK(
VLOOKUP($X1658&amp;"-"&amp;TEXT($A1666,"mmm-aaaa"),Informes!$A:$P,COLUMN(Informes!I$1),FALSE)), "",
VLOOKUP($X1658&amp;"-"&amp;TEXT($A1666,"mmm-aaaa"),Informes!$A:$P,COLUMN(Informes!I$1),FALSE)), "")</f>
        <v/>
      </c>
      <c r="J1666" s="248"/>
      <c r="K1666" s="248"/>
      <c r="L1666" s="173" t="str">
        <f t="shared" ref="L1666:L1676" si="326">IFERROR(IF($X1666=$L$7,"þ","¨"),"¨")</f>
        <v>¨</v>
      </c>
      <c r="M1666" s="248" t="str">
        <f>IFERROR(IF(OR($X1666=$L$7,$X1666=$K$5,$X1666=$O$5,$X1666=$T$5),IF(ISBLANK(
VLOOKUP($X1658&amp;"-"&amp;TEXT($A1666,"mmm-aaaa"),Informes!$A:$P,COLUMN(Informes!J$1),FALSE)), "",
VLOOKUP($X1658&amp;"-"&amp;TEXT($A1666,"mmm-aaaa"),Informes!$A:$P,COLUMN(Informes!J$1),FALSE)), ""), "")</f>
        <v/>
      </c>
      <c r="N1666" s="248"/>
      <c r="O1666" s="248"/>
      <c r="P1666" s="248"/>
      <c r="Q1666" s="248"/>
      <c r="R1666" s="284" t="str">
        <f t="shared" si="323"/>
        <v/>
      </c>
      <c r="S1666" s="284"/>
      <c r="T1666" s="284"/>
      <c r="U1666" s="284"/>
      <c r="V1666" s="285"/>
      <c r="W1666" s="4" t="str">
        <f>IFERROR(VLOOKUP($X1658&amp;"-"&amp;TEXT($A1666,"mmm-aaaa"),Informes!$A:$P,COLUMN(Informes!K$1),FALSE), "")</f>
        <v/>
      </c>
      <c r="X1666" s="34" t="str">
        <f>IFERROR(VLOOKUP($X1658&amp;"-"&amp;TEXT($A1666,"mmm-aaaa"),Informes!$A:$P,COLUMN(Informes!C$1),FALSE), "")</f>
        <v/>
      </c>
    </row>
    <row r="1667" spans="1:24" ht="16.5" customHeight="1" x14ac:dyDescent="0.2">
      <c r="A1667" s="34">
        <f t="shared" ref="A1667:A1676" si="327">EDATE(A1666,1)</f>
        <v>45231</v>
      </c>
      <c r="B1667" s="243" t="str">
        <f t="shared" si="324"/>
        <v>Noviembre</v>
      </c>
      <c r="C1667" s="244"/>
      <c r="D1667" s="244" t="str">
        <f t="shared" si="325"/>
        <v>Enero</v>
      </c>
      <c r="E1667" s="244"/>
      <c r="F1667" s="281" t="str">
        <f>IFERROR(IF(VLOOKUP($X1658&amp;"-"&amp;TEXT($A1667,"mmm-aaaa"),Informes!$A:$P,COLUMN(Informes!H$1),FALSE),"þ","¨"),"¨")</f>
        <v>¨</v>
      </c>
      <c r="G1667" s="281"/>
      <c r="H1667" s="281"/>
      <c r="I1667" s="248" t="str">
        <f>IFERROR(IF(ISBLANK(
VLOOKUP($X1658&amp;"-"&amp;TEXT($A1667,"mmm-aaaa"),Informes!$A:$P,COLUMN(Informes!I$1),FALSE)), "",
VLOOKUP($X1658&amp;"-"&amp;TEXT($A1667,"mmm-aaaa"),Informes!$A:$P,COLUMN(Informes!I$1),FALSE)), "")</f>
        <v/>
      </c>
      <c r="J1667" s="248"/>
      <c r="K1667" s="248"/>
      <c r="L1667" s="173" t="str">
        <f t="shared" si="326"/>
        <v>¨</v>
      </c>
      <c r="M1667" s="248" t="str">
        <f>IFERROR(IF(OR($X1667=$L$7,$X1667=$K$5,$X1667=$O$5,$X1667=$T$5),IF(ISBLANK(
VLOOKUP($X1658&amp;"-"&amp;TEXT($A1667,"mmm-aaaa"),Informes!$A:$P,COLUMN(Informes!J$1),FALSE)), "",
VLOOKUP($X1658&amp;"-"&amp;TEXT($A1667,"mmm-aaaa"),Informes!$A:$P,COLUMN(Informes!J$1),FALSE)), ""), "")</f>
        <v/>
      </c>
      <c r="N1667" s="248"/>
      <c r="O1667" s="248"/>
      <c r="P1667" s="248"/>
      <c r="Q1667" s="248"/>
      <c r="R1667" s="284" t="str">
        <f t="shared" si="323"/>
        <v/>
      </c>
      <c r="S1667" s="284"/>
      <c r="T1667" s="284"/>
      <c r="U1667" s="284"/>
      <c r="V1667" s="285"/>
      <c r="W1667" s="4" t="str">
        <f>IFERROR(VLOOKUP($X1658&amp;"-"&amp;TEXT($A1667,"mmm-aaaa"),Informes!$A:$P,COLUMN(Informes!K$1),FALSE), "")</f>
        <v/>
      </c>
      <c r="X1667" s="34" t="str">
        <f>IFERROR(VLOOKUP($X1658&amp;"-"&amp;TEXT($A1667,"mmm-aaaa"),Informes!$A:$P,COLUMN(Informes!C$1),FALSE), "")</f>
        <v/>
      </c>
    </row>
    <row r="1668" spans="1:24" ht="16.5" customHeight="1" x14ac:dyDescent="0.2">
      <c r="A1668" s="34">
        <f t="shared" si="327"/>
        <v>45261</v>
      </c>
      <c r="B1668" s="243" t="str">
        <f t="shared" si="324"/>
        <v>Diciembre</v>
      </c>
      <c r="C1668" s="244"/>
      <c r="D1668" s="244" t="str">
        <f t="shared" si="325"/>
        <v>Enero</v>
      </c>
      <c r="E1668" s="244"/>
      <c r="F1668" s="281" t="str">
        <f>IFERROR(IF(VLOOKUP($X1658&amp;"-"&amp;TEXT($A1668,"mmm-aaaa"),Informes!$A:$P,COLUMN(Informes!H$1),FALSE),"þ","¨"),"¨")</f>
        <v>¨</v>
      </c>
      <c r="G1668" s="281"/>
      <c r="H1668" s="281"/>
      <c r="I1668" s="248" t="str">
        <f>IFERROR(IF(ISBLANK(
VLOOKUP($X1658&amp;"-"&amp;TEXT($A1668,"mmm-aaaa"),Informes!$A:$P,COLUMN(Informes!I$1),FALSE)), "",
VLOOKUP($X1658&amp;"-"&amp;TEXT($A1668,"mmm-aaaa"),Informes!$A:$P,COLUMN(Informes!I$1),FALSE)), "")</f>
        <v/>
      </c>
      <c r="J1668" s="248"/>
      <c r="K1668" s="248"/>
      <c r="L1668" s="173" t="str">
        <f t="shared" si="326"/>
        <v>¨</v>
      </c>
      <c r="M1668" s="248" t="str">
        <f>IFERROR(IF(OR($X1668=$L$7,$X1668=$K$5,$X1668=$O$5,$X1668=$T$5),IF(ISBLANK(
VLOOKUP($X1658&amp;"-"&amp;TEXT($A1668,"mmm-aaaa"),Informes!$A:$P,COLUMN(Informes!J$1),FALSE)), "",
VLOOKUP($X1658&amp;"-"&amp;TEXT($A1668,"mmm-aaaa"),Informes!$A:$P,COLUMN(Informes!J$1),FALSE)), ""), "")</f>
        <v/>
      </c>
      <c r="N1668" s="248"/>
      <c r="O1668" s="248"/>
      <c r="P1668" s="248"/>
      <c r="Q1668" s="248"/>
      <c r="R1668" s="284" t="str">
        <f t="shared" si="323"/>
        <v/>
      </c>
      <c r="S1668" s="284"/>
      <c r="T1668" s="284"/>
      <c r="U1668" s="284"/>
      <c r="V1668" s="285"/>
      <c r="W1668" s="4" t="str">
        <f>IFERROR(VLOOKUP($X1658&amp;"-"&amp;TEXT($A1668,"mmm-aaaa"),Informes!$A:$P,COLUMN(Informes!K$1),FALSE), "")</f>
        <v/>
      </c>
      <c r="X1668" s="34" t="str">
        <f>IFERROR(VLOOKUP($X1658&amp;"-"&amp;TEXT($A1668,"mmm-aaaa"),Informes!$A:$P,COLUMN(Informes!C$1),FALSE), "")</f>
        <v/>
      </c>
    </row>
    <row r="1669" spans="1:24" ht="16.5" customHeight="1" x14ac:dyDescent="0.2">
      <c r="A1669" s="34">
        <f t="shared" si="327"/>
        <v>45292</v>
      </c>
      <c r="B1669" s="243" t="str">
        <f t="shared" si="324"/>
        <v>Enero</v>
      </c>
      <c r="C1669" s="244"/>
      <c r="D1669" s="244" t="str">
        <f t="shared" si="325"/>
        <v>Enero</v>
      </c>
      <c r="E1669" s="244"/>
      <c r="F1669" s="281" t="str">
        <f>IFERROR(IF(VLOOKUP($X1658&amp;"-"&amp;TEXT($A1669,"mmm-aaaa"),Informes!$A:$P,COLUMN(Informes!H$1),FALSE),"þ","¨"),"¨")</f>
        <v>¨</v>
      </c>
      <c r="G1669" s="281"/>
      <c r="H1669" s="281"/>
      <c r="I1669" s="248" t="str">
        <f>IFERROR(IF(ISBLANK(
VLOOKUP($X1658&amp;"-"&amp;TEXT($A1669,"mmm-aaaa"),Informes!$A:$P,COLUMN(Informes!I$1),FALSE)), "",
VLOOKUP($X1658&amp;"-"&amp;TEXT($A1669,"mmm-aaaa"),Informes!$A:$P,COLUMN(Informes!I$1),FALSE)), "")</f>
        <v/>
      </c>
      <c r="J1669" s="248"/>
      <c r="K1669" s="248"/>
      <c r="L1669" s="173" t="str">
        <f t="shared" si="326"/>
        <v>¨</v>
      </c>
      <c r="M1669" s="248" t="str">
        <f>IFERROR(IF(OR($X1669=$L$7,$X1669=$K$5,$X1669=$O$5,$X1669=$T$5),IF(ISBLANK(
VLOOKUP($X1658&amp;"-"&amp;TEXT($A1669,"mmm-aaaa"),Informes!$A:$P,COLUMN(Informes!J$1),FALSE)), "",
VLOOKUP($X1658&amp;"-"&amp;TEXT($A1669,"mmm-aaaa"),Informes!$A:$P,COLUMN(Informes!J$1),FALSE)), ""), "")</f>
        <v/>
      </c>
      <c r="N1669" s="248"/>
      <c r="O1669" s="248"/>
      <c r="P1669" s="248"/>
      <c r="Q1669" s="248"/>
      <c r="R1669" s="284" t="str">
        <f t="shared" si="323"/>
        <v/>
      </c>
      <c r="S1669" s="284"/>
      <c r="T1669" s="284"/>
      <c r="U1669" s="284"/>
      <c r="V1669" s="285"/>
      <c r="W1669" s="4" t="str">
        <f>IFERROR(VLOOKUP($X1658&amp;"-"&amp;TEXT($A1669,"mmm-aaaa"),Informes!$A:$P,COLUMN(Informes!K$1),FALSE), "")</f>
        <v/>
      </c>
      <c r="X1669" s="34" t="str">
        <f>IFERROR(VLOOKUP($X1658&amp;"-"&amp;TEXT($A1669,"mmm-aaaa"),Informes!$A:$P,COLUMN(Informes!C$1),FALSE), "")</f>
        <v/>
      </c>
    </row>
    <row r="1670" spans="1:24" ht="16.5" customHeight="1" x14ac:dyDescent="0.2">
      <c r="A1670" s="34">
        <f t="shared" si="327"/>
        <v>45323</v>
      </c>
      <c r="B1670" s="243" t="str">
        <f t="shared" si="324"/>
        <v>Febrero</v>
      </c>
      <c r="C1670" s="244"/>
      <c r="D1670" s="244" t="str">
        <f t="shared" si="325"/>
        <v>Enero</v>
      </c>
      <c r="E1670" s="244"/>
      <c r="F1670" s="281" t="str">
        <f>IFERROR(IF(VLOOKUP($X1658&amp;"-"&amp;TEXT($A1670,"mmm-aaaa"),Informes!$A:$P,COLUMN(Informes!H$1),FALSE),"þ","¨"),"¨")</f>
        <v>¨</v>
      </c>
      <c r="G1670" s="281"/>
      <c r="H1670" s="281"/>
      <c r="I1670" s="248" t="str">
        <f>IFERROR(IF(ISBLANK(
VLOOKUP($X1658&amp;"-"&amp;TEXT($A1670,"mmm-aaaa"),Informes!$A:$P,COLUMN(Informes!I$1),FALSE)), "",
VLOOKUP($X1658&amp;"-"&amp;TEXT($A1670,"mmm-aaaa"),Informes!$A:$P,COLUMN(Informes!I$1),FALSE)), "")</f>
        <v/>
      </c>
      <c r="J1670" s="248"/>
      <c r="K1670" s="248"/>
      <c r="L1670" s="173" t="str">
        <f t="shared" si="326"/>
        <v>¨</v>
      </c>
      <c r="M1670" s="248" t="str">
        <f>IFERROR(IF(OR($X1670=$L$7,$X1670=$K$5,$X1670=$O$5,$X1670=$T$5),IF(ISBLANK(
VLOOKUP($X1658&amp;"-"&amp;TEXT($A1670,"mmm-aaaa"),Informes!$A:$P,COLUMN(Informes!J$1),FALSE)), "",
VLOOKUP($X1658&amp;"-"&amp;TEXT($A1670,"mmm-aaaa"),Informes!$A:$P,COLUMN(Informes!J$1),FALSE)), ""), "")</f>
        <v/>
      </c>
      <c r="N1670" s="248"/>
      <c r="O1670" s="248"/>
      <c r="P1670" s="248"/>
      <c r="Q1670" s="248"/>
      <c r="R1670" s="284" t="str">
        <f t="shared" si="323"/>
        <v/>
      </c>
      <c r="S1670" s="284"/>
      <c r="T1670" s="284"/>
      <c r="U1670" s="284"/>
      <c r="V1670" s="285"/>
      <c r="W1670" s="4" t="str">
        <f>IFERROR(VLOOKUP($X1658&amp;"-"&amp;TEXT($A1670,"mmm-aaaa"),Informes!$A:$P,COLUMN(Informes!K$1),FALSE), "")</f>
        <v/>
      </c>
      <c r="X1670" s="34" t="str">
        <f>IFERROR(VLOOKUP($X1658&amp;"-"&amp;TEXT($A1670,"mmm-aaaa"),Informes!$A:$P,COLUMN(Informes!C$1),FALSE), "")</f>
        <v/>
      </c>
    </row>
    <row r="1671" spans="1:24" ht="16.5" customHeight="1" x14ac:dyDescent="0.2">
      <c r="A1671" s="34">
        <f t="shared" si="327"/>
        <v>45352</v>
      </c>
      <c r="B1671" s="243" t="str">
        <f t="shared" si="324"/>
        <v>Marzo</v>
      </c>
      <c r="C1671" s="244"/>
      <c r="D1671" s="244" t="str">
        <f t="shared" si="325"/>
        <v>Enero</v>
      </c>
      <c r="E1671" s="244"/>
      <c r="F1671" s="281" t="str">
        <f>IFERROR(IF(VLOOKUP($X1658&amp;"-"&amp;TEXT($A1671,"mmm-aaaa"),Informes!$A:$P,COLUMN(Informes!H$1),FALSE),"þ","¨"),"¨")</f>
        <v>¨</v>
      </c>
      <c r="G1671" s="281"/>
      <c r="H1671" s="281"/>
      <c r="I1671" s="248" t="str">
        <f>IFERROR(IF(ISBLANK(
VLOOKUP($X1658&amp;"-"&amp;TEXT($A1671,"mmm-aaaa"),Informes!$A:$P,COLUMN(Informes!I$1),FALSE)), "",
VLOOKUP($X1658&amp;"-"&amp;TEXT($A1671,"mmm-aaaa"),Informes!$A:$P,COLUMN(Informes!I$1),FALSE)), "")</f>
        <v/>
      </c>
      <c r="J1671" s="248"/>
      <c r="K1671" s="248"/>
      <c r="L1671" s="173" t="str">
        <f t="shared" si="326"/>
        <v>¨</v>
      </c>
      <c r="M1671" s="248" t="str">
        <f>IFERROR(IF(OR($X1671=$L$7,$X1671=$K$5,$X1671=$O$5,$X1671=$T$5),IF(ISBLANK(
VLOOKUP($X1658&amp;"-"&amp;TEXT($A1671,"mmm-aaaa"),Informes!$A:$P,COLUMN(Informes!J$1),FALSE)), "",
VLOOKUP($X1658&amp;"-"&amp;TEXT($A1671,"mmm-aaaa"),Informes!$A:$P,COLUMN(Informes!J$1),FALSE)), ""), "")</f>
        <v/>
      </c>
      <c r="N1671" s="248"/>
      <c r="O1671" s="248"/>
      <c r="P1671" s="248"/>
      <c r="Q1671" s="248"/>
      <c r="R1671" s="284" t="str">
        <f t="shared" si="323"/>
        <v/>
      </c>
      <c r="S1671" s="284"/>
      <c r="T1671" s="284"/>
      <c r="U1671" s="284"/>
      <c r="V1671" s="285"/>
      <c r="W1671" s="4" t="str">
        <f>IFERROR(VLOOKUP($X1658&amp;"-"&amp;TEXT($A1671,"mmm-aaaa"),Informes!$A:$P,COLUMN(Informes!K$1),FALSE), "")</f>
        <v/>
      </c>
      <c r="X1671" s="34" t="str">
        <f>IFERROR(VLOOKUP($X1658&amp;"-"&amp;TEXT($A1671,"mmm-aaaa"),Informes!$A:$P,COLUMN(Informes!C$1),FALSE), "")</f>
        <v/>
      </c>
    </row>
    <row r="1672" spans="1:24" ht="16.5" customHeight="1" x14ac:dyDescent="0.2">
      <c r="A1672" s="34">
        <f t="shared" si="327"/>
        <v>45383</v>
      </c>
      <c r="B1672" s="243" t="str">
        <f t="shared" si="324"/>
        <v>Abril</v>
      </c>
      <c r="C1672" s="244"/>
      <c r="D1672" s="244" t="str">
        <f t="shared" si="325"/>
        <v>Enero</v>
      </c>
      <c r="E1672" s="244"/>
      <c r="F1672" s="281" t="str">
        <f>IFERROR(IF(VLOOKUP($X1658&amp;"-"&amp;TEXT($A1672,"mmm-aaaa"),Informes!$A:$P,COLUMN(Informes!H$1),FALSE),"þ","¨"),"¨")</f>
        <v>¨</v>
      </c>
      <c r="G1672" s="281"/>
      <c r="H1672" s="281"/>
      <c r="I1672" s="248" t="str">
        <f>IFERROR(IF(ISBLANK(
VLOOKUP($X1658&amp;"-"&amp;TEXT($A1672,"mmm-aaaa"),Informes!$A:$P,COLUMN(Informes!I$1),FALSE)), "",
VLOOKUP($X1658&amp;"-"&amp;TEXT($A1672,"mmm-aaaa"),Informes!$A:$P,COLUMN(Informes!I$1),FALSE)), "")</f>
        <v/>
      </c>
      <c r="J1672" s="248"/>
      <c r="K1672" s="248"/>
      <c r="L1672" s="173" t="str">
        <f t="shared" si="326"/>
        <v>¨</v>
      </c>
      <c r="M1672" s="248" t="str">
        <f>IFERROR(IF(OR($X1672=$L$7,$X1672=$K$5,$X1672=$O$5,$X1672=$T$5),IF(ISBLANK(
VLOOKUP($X1658&amp;"-"&amp;TEXT($A1672,"mmm-aaaa"),Informes!$A:$P,COLUMN(Informes!J$1),FALSE)), "",
VLOOKUP($X1658&amp;"-"&amp;TEXT($A1672,"mmm-aaaa"),Informes!$A:$P,COLUMN(Informes!J$1),FALSE)), ""), "")</f>
        <v/>
      </c>
      <c r="N1672" s="248"/>
      <c r="O1672" s="248"/>
      <c r="P1672" s="248"/>
      <c r="Q1672" s="248"/>
      <c r="R1672" s="284" t="str">
        <f t="shared" si="323"/>
        <v/>
      </c>
      <c r="S1672" s="284"/>
      <c r="T1672" s="284"/>
      <c r="U1672" s="284"/>
      <c r="V1672" s="285"/>
      <c r="W1672" s="4" t="str">
        <f>IFERROR(VLOOKUP($X1658&amp;"-"&amp;TEXT($A1672,"mmm-aaaa"),Informes!$A:$P,COLUMN(Informes!K$1),FALSE), "")</f>
        <v/>
      </c>
      <c r="X1672" s="34" t="str">
        <f>IFERROR(VLOOKUP($X1658&amp;"-"&amp;TEXT($A1672,"mmm-aaaa"),Informes!$A:$P,COLUMN(Informes!C$1),FALSE), "")</f>
        <v/>
      </c>
    </row>
    <row r="1673" spans="1:24" ht="16.5" customHeight="1" x14ac:dyDescent="0.2">
      <c r="A1673" s="34">
        <f t="shared" si="327"/>
        <v>45413</v>
      </c>
      <c r="B1673" s="243" t="str">
        <f t="shared" si="324"/>
        <v>Mayo</v>
      </c>
      <c r="C1673" s="244"/>
      <c r="D1673" s="244" t="str">
        <f t="shared" si="325"/>
        <v>Enero</v>
      </c>
      <c r="E1673" s="244"/>
      <c r="F1673" s="281" t="str">
        <f>IFERROR(IF(VLOOKUP($X1658&amp;"-"&amp;TEXT($A1673,"mmm-aaaa"),Informes!$A:$P,COLUMN(Informes!H$1),FALSE),"þ","¨"),"¨")</f>
        <v>¨</v>
      </c>
      <c r="G1673" s="281"/>
      <c r="H1673" s="281"/>
      <c r="I1673" s="248" t="str">
        <f>IFERROR(IF(ISBLANK(
VLOOKUP($X1658&amp;"-"&amp;TEXT($A1673,"mmm-aaaa"),Informes!$A:$P,COLUMN(Informes!I$1),FALSE)), "",
VLOOKUP($X1658&amp;"-"&amp;TEXT($A1673,"mmm-aaaa"),Informes!$A:$P,COLUMN(Informes!I$1),FALSE)), "")</f>
        <v/>
      </c>
      <c r="J1673" s="248"/>
      <c r="K1673" s="248"/>
      <c r="L1673" s="173" t="str">
        <f t="shared" si="326"/>
        <v>¨</v>
      </c>
      <c r="M1673" s="248" t="str">
        <f>IFERROR(IF(OR($X1673=$L$7,$X1673=$K$5,$X1673=$O$5,$X1673=$T$5),IF(ISBLANK(
VLOOKUP($X1658&amp;"-"&amp;TEXT($A1673,"mmm-aaaa"),Informes!$A:$P,COLUMN(Informes!J$1),FALSE)), "",
VLOOKUP($X1658&amp;"-"&amp;TEXT($A1673,"mmm-aaaa"),Informes!$A:$P,COLUMN(Informes!J$1),FALSE)), ""), "")</f>
        <v/>
      </c>
      <c r="N1673" s="248"/>
      <c r="O1673" s="248"/>
      <c r="P1673" s="248"/>
      <c r="Q1673" s="248"/>
      <c r="R1673" s="284" t="str">
        <f t="shared" si="323"/>
        <v/>
      </c>
      <c r="S1673" s="284"/>
      <c r="T1673" s="284"/>
      <c r="U1673" s="284"/>
      <c r="V1673" s="285"/>
      <c r="W1673" s="4" t="str">
        <f>IFERROR(VLOOKUP($X1658&amp;"-"&amp;TEXT($A1673,"mmm-aaaa"),Informes!$A:$P,COLUMN(Informes!K$1),FALSE), "")</f>
        <v/>
      </c>
      <c r="X1673" s="34" t="str">
        <f>IFERROR(VLOOKUP($X1658&amp;"-"&amp;TEXT($A1673,"mmm-aaaa"),Informes!$A:$P,COLUMN(Informes!C$1),FALSE), "")</f>
        <v/>
      </c>
    </row>
    <row r="1674" spans="1:24" ht="16.5" customHeight="1" x14ac:dyDescent="0.2">
      <c r="A1674" s="34">
        <f t="shared" si="327"/>
        <v>45444</v>
      </c>
      <c r="B1674" s="243" t="str">
        <f t="shared" si="324"/>
        <v>Junio</v>
      </c>
      <c r="C1674" s="244"/>
      <c r="D1674" s="244" t="str">
        <f t="shared" si="325"/>
        <v>Enero</v>
      </c>
      <c r="E1674" s="244"/>
      <c r="F1674" s="281" t="str">
        <f>IFERROR(IF(VLOOKUP($X1658&amp;"-"&amp;TEXT($A1674,"mmm-aaaa"),Informes!$A:$P,COLUMN(Informes!H$1),FALSE),"þ","¨"),"¨")</f>
        <v>¨</v>
      </c>
      <c r="G1674" s="281"/>
      <c r="H1674" s="281"/>
      <c r="I1674" s="248" t="str">
        <f>IFERROR(IF(ISBLANK(
VLOOKUP($X1658&amp;"-"&amp;TEXT($A1674,"mmm-aaaa"),Informes!$A:$P,COLUMN(Informes!I$1),FALSE)), "",
VLOOKUP($X1658&amp;"-"&amp;TEXT($A1674,"mmm-aaaa"),Informes!$A:$P,COLUMN(Informes!I$1),FALSE)), "")</f>
        <v/>
      </c>
      <c r="J1674" s="248"/>
      <c r="K1674" s="248"/>
      <c r="L1674" s="173" t="str">
        <f t="shared" si="326"/>
        <v>¨</v>
      </c>
      <c r="M1674" s="248" t="str">
        <f>IFERROR(IF(OR($X1674=$L$7,$X1674=$K$5,$X1674=$O$5,$X1674=$T$5),IF(ISBLANK(
VLOOKUP($X1658&amp;"-"&amp;TEXT($A1674,"mmm-aaaa"),Informes!$A:$P,COLUMN(Informes!J$1),FALSE)), "",
VLOOKUP($X1658&amp;"-"&amp;TEXT($A1674,"mmm-aaaa"),Informes!$A:$P,COLUMN(Informes!J$1),FALSE)), ""), "")</f>
        <v/>
      </c>
      <c r="N1674" s="248"/>
      <c r="O1674" s="248"/>
      <c r="P1674" s="248"/>
      <c r="Q1674" s="248"/>
      <c r="R1674" s="284" t="str">
        <f t="shared" si="323"/>
        <v/>
      </c>
      <c r="S1674" s="284"/>
      <c r="T1674" s="284"/>
      <c r="U1674" s="284"/>
      <c r="V1674" s="285"/>
      <c r="W1674" s="4" t="str">
        <f>IFERROR(VLOOKUP($X1658&amp;"-"&amp;TEXT($A1674,"mmm-aaaa"),Informes!$A:$P,COLUMN(Informes!K$1),FALSE), "")</f>
        <v/>
      </c>
      <c r="X1674" s="34" t="str">
        <f>IFERROR(VLOOKUP($X1658&amp;"-"&amp;TEXT($A1674,"mmm-aaaa"),Informes!$A:$P,COLUMN(Informes!C$1),FALSE), "")</f>
        <v/>
      </c>
    </row>
    <row r="1675" spans="1:24" ht="16.5" customHeight="1" x14ac:dyDescent="0.2">
      <c r="A1675" s="34">
        <f t="shared" si="327"/>
        <v>45474</v>
      </c>
      <c r="B1675" s="243" t="str">
        <f t="shared" si="324"/>
        <v>Julio</v>
      </c>
      <c r="C1675" s="244"/>
      <c r="D1675" s="244" t="str">
        <f t="shared" si="325"/>
        <v>Enero</v>
      </c>
      <c r="E1675" s="244"/>
      <c r="F1675" s="281" t="str">
        <f>IFERROR(IF(VLOOKUP($X1658&amp;"-"&amp;TEXT($A1675,"mmm-aaaa"),Informes!$A:$P,COLUMN(Informes!H$1),FALSE),"þ","¨"),"¨")</f>
        <v>¨</v>
      </c>
      <c r="G1675" s="281"/>
      <c r="H1675" s="281"/>
      <c r="I1675" s="248" t="str">
        <f>IFERROR(IF(ISBLANK(
VLOOKUP($X1658&amp;"-"&amp;TEXT($A1675,"mmm-aaaa"),Informes!$A:$P,COLUMN(Informes!I$1),FALSE)), "",
VLOOKUP($X1658&amp;"-"&amp;TEXT($A1675,"mmm-aaaa"),Informes!$A:$P,COLUMN(Informes!I$1),FALSE)), "")</f>
        <v/>
      </c>
      <c r="J1675" s="248"/>
      <c r="K1675" s="248"/>
      <c r="L1675" s="173" t="str">
        <f t="shared" si="326"/>
        <v>¨</v>
      </c>
      <c r="M1675" s="248" t="str">
        <f>IFERROR(IF(OR($X1675=$L$7,$X1675=$K$5,$X1675=$O$5,$X1675=$T$5),IF(ISBLANK(
VLOOKUP($X1658&amp;"-"&amp;TEXT($A1675,"mmm-aaaa"),Informes!$A:$P,COLUMN(Informes!J$1),FALSE)), "",
VLOOKUP($X1658&amp;"-"&amp;TEXT($A1675,"mmm-aaaa"),Informes!$A:$P,COLUMN(Informes!J$1),FALSE)), ""), "")</f>
        <v/>
      </c>
      <c r="N1675" s="248"/>
      <c r="O1675" s="248"/>
      <c r="P1675" s="248"/>
      <c r="Q1675" s="248"/>
      <c r="R1675" s="284" t="str">
        <f t="shared" si="323"/>
        <v/>
      </c>
      <c r="S1675" s="284"/>
      <c r="T1675" s="284"/>
      <c r="U1675" s="284"/>
      <c r="V1675" s="285"/>
      <c r="W1675" s="4" t="str">
        <f>IFERROR(VLOOKUP($X1658&amp;"-"&amp;TEXT($A1675,"mmm-aaaa"),Informes!$A:$P,COLUMN(Informes!K$1),FALSE), "")</f>
        <v/>
      </c>
      <c r="X1675" s="34" t="str">
        <f>IFERROR(VLOOKUP($X1658&amp;"-"&amp;TEXT($A1675,"mmm-aaaa"),Informes!$A:$P,COLUMN(Informes!C$1),FALSE), "")</f>
        <v/>
      </c>
    </row>
    <row r="1676" spans="1:24" ht="16.5" customHeight="1" thickBot="1" x14ac:dyDescent="0.25">
      <c r="A1676" s="34">
        <f t="shared" si="327"/>
        <v>45505</v>
      </c>
      <c r="B1676" s="264" t="str">
        <f t="shared" si="324"/>
        <v>Agosto</v>
      </c>
      <c r="C1676" s="265"/>
      <c r="D1676" s="265" t="str">
        <f t="shared" si="325"/>
        <v>Enero</v>
      </c>
      <c r="E1676" s="265"/>
      <c r="F1676" s="280" t="str">
        <f>IFERROR(IF(VLOOKUP($X1658&amp;"-"&amp;TEXT($A1676,"mmm-aaaa"),Informes!$A:$P,COLUMN(Informes!H$1),FALSE),"þ","¨"),"¨")</f>
        <v>¨</v>
      </c>
      <c r="G1676" s="280"/>
      <c r="H1676" s="280"/>
      <c r="I1676" s="269" t="str">
        <f>IFERROR(IF(ISBLANK(
VLOOKUP($X1658&amp;"-"&amp;TEXT($A1676,"mmm-aaaa"),Informes!$A:$P,COLUMN(Informes!I$1),FALSE)), "",
VLOOKUP($X1658&amp;"-"&amp;TEXT($A1676,"mmm-aaaa"),Informes!$A:$P,COLUMN(Informes!I$1),FALSE)), "")</f>
        <v/>
      </c>
      <c r="J1676" s="269"/>
      <c r="K1676" s="269"/>
      <c r="L1676" s="172" t="str">
        <f t="shared" si="326"/>
        <v>¨</v>
      </c>
      <c r="M1676" s="269" t="str">
        <f>IFERROR(IF(OR($X1676=$L$7,$X1676=$K$5,$X1676=$O$5,$X1676=$T$5),IF(ISBLANK(
VLOOKUP($X1658&amp;"-"&amp;TEXT($A1676,"mmm-aaaa"),Informes!$A:$P,COLUMN(Informes!J$1),FALSE)), "",
VLOOKUP($X1658&amp;"-"&amp;TEXT($A1676,"mmm-aaaa"),Informes!$A:$P,COLUMN(Informes!J$1),FALSE)), ""), "")</f>
        <v/>
      </c>
      <c r="N1676" s="269"/>
      <c r="O1676" s="269"/>
      <c r="P1676" s="269"/>
      <c r="Q1676" s="269"/>
      <c r="R1676" s="282" t="str">
        <f t="shared" si="323"/>
        <v/>
      </c>
      <c r="S1676" s="282"/>
      <c r="T1676" s="282"/>
      <c r="U1676" s="282"/>
      <c r="V1676" s="283"/>
      <c r="W1676" s="4" t="str">
        <f>IFERROR(VLOOKUP($X1658&amp;"-"&amp;TEXT($A1676,"mmm-aaaa"),Informes!$A:$P,COLUMN(Informes!K$1),FALSE), "")</f>
        <v/>
      </c>
      <c r="X1676" s="34" t="str">
        <f>IFERROR(VLOOKUP($X1658&amp;"-"&amp;TEXT($A1676,"mmm-aaaa"),Informes!$A:$P,COLUMN(Informes!C$1),FALSE), "")</f>
        <v/>
      </c>
    </row>
    <row r="1677" spans="1:24" ht="16.5" customHeight="1" thickBot="1" x14ac:dyDescent="0.3">
      <c r="D1677" s="124"/>
      <c r="E1677" s="124"/>
      <c r="F1677" s="129"/>
      <c r="G1677" s="124" t="str">
        <f>IF(SUM(F1665:F1676)=0,"",SUM(F1665:F1676))</f>
        <v/>
      </c>
      <c r="H1677" s="124"/>
      <c r="I1677" s="124"/>
      <c r="J1677" s="130"/>
      <c r="K1677" s="124"/>
      <c r="L1677" s="131" t="s">
        <v>107</v>
      </c>
      <c r="M1677" s="272" t="str">
        <f>IF(SUM(M1665:M1676)=0,"",SUM(M1665:M1676))</f>
        <v/>
      </c>
      <c r="N1677" s="273"/>
      <c r="O1677" s="273"/>
      <c r="P1677" s="273"/>
      <c r="Q1677" s="274"/>
      <c r="R1677" s="275"/>
      <c r="S1677" s="276"/>
      <c r="T1677" s="276"/>
      <c r="U1677" s="276"/>
      <c r="V1677" s="277"/>
      <c r="W1677" s="4"/>
      <c r="X1677" s="4"/>
    </row>
    <row r="1678" spans="1:24" ht="16.5" customHeight="1" x14ac:dyDescent="0.2">
      <c r="W1678" s="4"/>
      <c r="X1678" s="4"/>
    </row>
    <row r="1679" spans="1:24" ht="279.75" customHeight="1" x14ac:dyDescent="0.15">
      <c r="B1679" s="11"/>
      <c r="C1679" s="132" t="s">
        <v>136</v>
      </c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</row>
    <row r="1680" spans="1:24" ht="24" customHeight="1" x14ac:dyDescent="0.2">
      <c r="A1680" s="35"/>
      <c r="B1680" s="256" t="s">
        <v>127</v>
      </c>
      <c r="C1680" s="256"/>
      <c r="D1680" s="256"/>
      <c r="E1680" s="256"/>
      <c r="F1680" s="256"/>
      <c r="G1680" s="256"/>
      <c r="H1680" s="256"/>
      <c r="I1680" s="256"/>
      <c r="J1680" s="256"/>
      <c r="K1680" s="256"/>
      <c r="L1680" s="256"/>
      <c r="M1680" s="256"/>
      <c r="N1680" s="256"/>
      <c r="O1680" s="256"/>
      <c r="P1680" s="256"/>
      <c r="Q1680" s="256"/>
      <c r="R1680" s="256"/>
      <c r="S1680" s="256"/>
      <c r="T1680" s="256"/>
      <c r="U1680" s="256"/>
      <c r="V1680" s="256"/>
      <c r="X1680" s="2"/>
    </row>
    <row r="1681" spans="1:24" ht="15" x14ac:dyDescent="0.2">
      <c r="A1681" s="35"/>
      <c r="B1681" s="120" t="s">
        <v>128</v>
      </c>
      <c r="D1681" s="123" t="e">
        <f>D1658</f>
        <v>#REF!</v>
      </c>
      <c r="F1681" s="123"/>
      <c r="G1681" s="123"/>
      <c r="H1681" s="123"/>
      <c r="I1681" s="123"/>
      <c r="J1681" s="123"/>
      <c r="K1681" s="123"/>
      <c r="L1681" s="123"/>
      <c r="M1681" s="123"/>
      <c r="N1681" s="123"/>
      <c r="O1681" s="123"/>
      <c r="P1681" s="123"/>
      <c r="Q1681" s="123"/>
      <c r="R1681" s="123"/>
      <c r="S1681" s="123"/>
      <c r="T1681" s="123"/>
      <c r="U1681" s="123"/>
      <c r="V1681" s="123"/>
      <c r="W1681" s="15"/>
      <c r="X1681" s="154" t="e">
        <f>X1658</f>
        <v>#REF!</v>
      </c>
    </row>
    <row r="1682" spans="1:24" ht="17.25" x14ac:dyDescent="0.2">
      <c r="B1682" s="120" t="s">
        <v>129</v>
      </c>
      <c r="D1682" s="121"/>
      <c r="E1682" s="121"/>
      <c r="F1682" s="7"/>
      <c r="G1682" s="7"/>
      <c r="H1682" s="257" t="e">
        <f>H1659</f>
        <v>#REF!</v>
      </c>
      <c r="I1682" s="257"/>
      <c r="J1682" s="257"/>
      <c r="K1682" s="257"/>
      <c r="L1682" s="257"/>
      <c r="M1682" s="257"/>
      <c r="N1682" s="257"/>
      <c r="O1682" s="257"/>
      <c r="P1682" s="127" t="e">
        <f>P1659</f>
        <v>#REF!</v>
      </c>
      <c r="Q1682" s="120" t="s">
        <v>75</v>
      </c>
      <c r="S1682" s="12"/>
      <c r="T1682" s="13"/>
      <c r="U1682" s="127" t="e">
        <f>U1659</f>
        <v>#REF!</v>
      </c>
      <c r="V1682" s="120" t="s">
        <v>79</v>
      </c>
      <c r="W1682" s="12"/>
      <c r="X1682" s="6"/>
    </row>
    <row r="1683" spans="1:24" ht="17.25" x14ac:dyDescent="0.2">
      <c r="B1683" s="120" t="s">
        <v>130</v>
      </c>
      <c r="D1683" s="122"/>
      <c r="E1683" s="122"/>
      <c r="F1683" s="7"/>
      <c r="G1683" s="258" t="e">
        <f>G1660</f>
        <v>#REF!</v>
      </c>
      <c r="H1683" s="258"/>
      <c r="I1683" s="258"/>
      <c r="J1683" s="258"/>
      <c r="K1683" s="258"/>
      <c r="L1683" s="258"/>
      <c r="M1683" s="258"/>
      <c r="N1683" s="258"/>
      <c r="O1683" s="258"/>
      <c r="P1683" s="128" t="s">
        <v>137</v>
      </c>
      <c r="Q1683" s="120" t="s">
        <v>131</v>
      </c>
      <c r="S1683" s="12"/>
      <c r="T1683" s="12"/>
      <c r="U1683" s="128" t="s">
        <v>138</v>
      </c>
      <c r="V1683" s="120" t="s">
        <v>61</v>
      </c>
      <c r="W1683" s="12"/>
      <c r="X1683" s="6"/>
    </row>
    <row r="1684" spans="1:24" ht="28.5" customHeight="1" x14ac:dyDescent="0.2">
      <c r="B1684" s="127" t="e">
        <f>B1661</f>
        <v>#REF!</v>
      </c>
      <c r="C1684" s="125" t="s">
        <v>76</v>
      </c>
      <c r="D1684" s="127" t="e">
        <f>D1661</f>
        <v>#REF!</v>
      </c>
      <c r="E1684" s="125" t="s">
        <v>81</v>
      </c>
      <c r="F1684" s="7"/>
      <c r="G1684" s="7"/>
      <c r="H1684" s="5"/>
      <c r="I1684" s="10"/>
      <c r="J1684" s="127" t="e">
        <f>J1661</f>
        <v>#REF!</v>
      </c>
      <c r="K1684" s="125" t="s">
        <v>77</v>
      </c>
      <c r="L1684" s="5"/>
      <c r="M1684" s="5"/>
      <c r="N1684" s="127" t="e">
        <f>N1661</f>
        <v>#REF!</v>
      </c>
      <c r="O1684" s="125" t="s">
        <v>132</v>
      </c>
      <c r="P1684" s="126"/>
      <c r="Q1684" s="126"/>
      <c r="R1684" s="9"/>
      <c r="S1684" s="127" t="e">
        <f>S1661</f>
        <v>#REF!</v>
      </c>
      <c r="T1684" s="259" t="s">
        <v>133</v>
      </c>
      <c r="U1684" s="259"/>
      <c r="V1684" s="259"/>
      <c r="W1684" s="13"/>
      <c r="X1684" s="6"/>
    </row>
    <row r="1685" spans="1:24" ht="4.5" customHeight="1" thickBot="1" x14ac:dyDescent="0.25">
      <c r="B1685" s="8"/>
      <c r="C1685" s="7"/>
      <c r="D1685" s="8"/>
      <c r="E1685" s="7"/>
      <c r="F1685" s="7"/>
      <c r="G1685" s="7"/>
      <c r="H1685" s="5"/>
      <c r="I1685" s="10"/>
      <c r="J1685" s="8"/>
      <c r="K1685" s="5"/>
      <c r="L1685" s="5"/>
      <c r="M1685" s="5"/>
      <c r="N1685" s="7"/>
      <c r="O1685" s="5"/>
      <c r="P1685" s="8"/>
      <c r="Q1685" s="8"/>
      <c r="R1685" s="9"/>
      <c r="S1685" s="9"/>
      <c r="T1685" s="7"/>
      <c r="U1685" s="8"/>
      <c r="V1685" s="9"/>
      <c r="W1685" s="9"/>
      <c r="X1685" s="6"/>
    </row>
    <row r="1686" spans="1:24" ht="27" customHeight="1" x14ac:dyDescent="0.25">
      <c r="B1686" s="260" t="s">
        <v>17</v>
      </c>
      <c r="C1686" s="261"/>
      <c r="D1686" s="261"/>
      <c r="E1686" s="261"/>
      <c r="F1686" s="262" t="s">
        <v>134</v>
      </c>
      <c r="G1686" s="262"/>
      <c r="H1686" s="262"/>
      <c r="I1686" s="262" t="s">
        <v>12</v>
      </c>
      <c r="J1686" s="262"/>
      <c r="K1686" s="262"/>
      <c r="L1686" s="262" t="s">
        <v>105</v>
      </c>
      <c r="M1686" s="236" t="s">
        <v>135</v>
      </c>
      <c r="N1686" s="236"/>
      <c r="O1686" s="236"/>
      <c r="P1686" s="236"/>
      <c r="Q1686" s="236"/>
      <c r="R1686" s="236" t="s">
        <v>101</v>
      </c>
      <c r="S1686" s="236"/>
      <c r="T1686" s="236"/>
      <c r="U1686" s="236"/>
      <c r="V1686" s="237"/>
      <c r="W1686" s="14"/>
      <c r="X1686" s="3"/>
    </row>
    <row r="1687" spans="1:24" ht="27.75" customHeight="1" x14ac:dyDescent="0.2">
      <c r="B1687" s="240">
        <f>EDATE(B1664,12)</f>
        <v>45658</v>
      </c>
      <c r="C1687" s="241"/>
      <c r="D1687" s="241"/>
      <c r="E1687" s="242"/>
      <c r="F1687" s="263"/>
      <c r="G1687" s="263"/>
      <c r="H1687" s="263"/>
      <c r="I1687" s="263"/>
      <c r="J1687" s="263"/>
      <c r="K1687" s="263"/>
      <c r="L1687" s="263"/>
      <c r="M1687" s="238"/>
      <c r="N1687" s="238"/>
      <c r="O1687" s="238"/>
      <c r="P1687" s="238"/>
      <c r="Q1687" s="238"/>
      <c r="R1687" s="238"/>
      <c r="S1687" s="238"/>
      <c r="T1687" s="238"/>
      <c r="U1687" s="238"/>
      <c r="V1687" s="239"/>
      <c r="W1687" s="14"/>
      <c r="X1687" s="3"/>
    </row>
    <row r="1688" spans="1:24" ht="16.5" customHeight="1" x14ac:dyDescent="0.2">
      <c r="A1688" s="34">
        <f>EDATE(B1687,-4)</f>
        <v>45536</v>
      </c>
      <c r="B1688" s="243" t="str">
        <f>PROPER(TEXT(A1688, "mmmm"))</f>
        <v>Septiembre</v>
      </c>
      <c r="C1688" s="244"/>
      <c r="D1688" s="244"/>
      <c r="E1688" s="244"/>
      <c r="F1688" s="281" t="str">
        <f>IFERROR(IF(VLOOKUP($X1658&amp;"-"&amp;TEXT($A1688,"mmm-aaaa"),Informes!$A:$P,COLUMN(Informes!H$1),FALSE),"þ","¨"),"¨")</f>
        <v>¨</v>
      </c>
      <c r="G1688" s="281"/>
      <c r="H1688" s="281"/>
      <c r="I1688" s="248" t="str">
        <f>IFERROR(IF(ISBLANK(
VLOOKUP($X1681&amp;"-"&amp;TEXT($A1688,"mmm-aaaa"),Informes!$A:$P,COLUMN(Informes!I$1),FALSE)), "",
VLOOKUP($X1681&amp;"-"&amp;TEXT($A1688,"mmm-aaaa"),Informes!$A:$P,COLUMN(Informes!I$1),FALSE)), "")</f>
        <v/>
      </c>
      <c r="J1688" s="248"/>
      <c r="K1688" s="248"/>
      <c r="L1688" s="173" t="str">
        <f>IFERROR(IF($X1688=$L$7,"þ","¨"),"¨")</f>
        <v>¨</v>
      </c>
      <c r="M1688" s="248" t="str">
        <f>IFERROR(IF(OR($X1688=$L$7,$X1688=$K$5,$X1688=$O$5,$X1688=$T$5),IF(ISBLANK(
VLOOKUP($X1658&amp;"-"&amp;TEXT($A1688,"mmm-aaaa"),Informes!$A:$P,COLUMN(Informes!J$1),FALSE)), "",
VLOOKUP($X1658&amp;"-"&amp;TEXT($A1688,"mmm-aaaa"),Informes!$A:$P,COLUMN(Informes!J$1),FALSE)), ""), "")</f>
        <v/>
      </c>
      <c r="N1688" s="248"/>
      <c r="O1688" s="248"/>
      <c r="P1688" s="248"/>
      <c r="Q1688" s="248"/>
      <c r="R1688" s="284" t="str">
        <f t="shared" ref="R1688:R1699" si="328">IF(W1688=0, "", W1688)</f>
        <v/>
      </c>
      <c r="S1688" s="284"/>
      <c r="T1688" s="284"/>
      <c r="U1688" s="284"/>
      <c r="V1688" s="285"/>
      <c r="W1688" s="4" t="str">
        <f>IFERROR(VLOOKUP($X1681&amp;"-"&amp;TEXT($A1688,"mmm-aaaa"),Informes!$A:$P,COLUMN(Informes!K$1),FALSE), "")</f>
        <v/>
      </c>
      <c r="X1688" s="34" t="str">
        <f>IFERROR(VLOOKUP($X1658&amp;"-"&amp;TEXT($A1688,"mmm-aaaa"),Informes!$A:$P,COLUMN(Informes!C$1),FALSE), "")</f>
        <v/>
      </c>
    </row>
    <row r="1689" spans="1:24" ht="16.5" customHeight="1" x14ac:dyDescent="0.2">
      <c r="A1689" s="34">
        <f>EDATE(A1688,1)</f>
        <v>45566</v>
      </c>
      <c r="B1689" s="243" t="str">
        <f t="shared" ref="B1689:B1699" si="329">PROPER(TEXT(A1689, "mmmm"))</f>
        <v>Octubre</v>
      </c>
      <c r="C1689" s="244"/>
      <c r="D1689" s="244"/>
      <c r="E1689" s="244"/>
      <c r="F1689" s="281" t="str">
        <f>IFERROR(IF(VLOOKUP($X1658&amp;"-"&amp;TEXT($A1689,"mmm-aaaa"),Informes!$A:$P,COLUMN(Informes!H$1),FALSE),"þ","¨"),"¨")</f>
        <v>¨</v>
      </c>
      <c r="G1689" s="281"/>
      <c r="H1689" s="281"/>
      <c r="I1689" s="248" t="str">
        <f>IFERROR(IF(ISBLANK(
VLOOKUP($X1681&amp;"-"&amp;TEXT($A1689,"mmm-aaaa"),Informes!$A:$P,COLUMN(Informes!I$1),FALSE)), "",
VLOOKUP($X1681&amp;"-"&amp;TEXT($A1689,"mmm-aaaa"),Informes!$A:$P,COLUMN(Informes!I$1),FALSE)), "")</f>
        <v/>
      </c>
      <c r="J1689" s="248"/>
      <c r="K1689" s="248"/>
      <c r="L1689" s="173" t="str">
        <f t="shared" ref="L1689:L1699" si="330">IFERROR(IF($X1689=$L$7,"þ","¨"),"¨")</f>
        <v>¨</v>
      </c>
      <c r="M1689" s="248" t="str">
        <f>IFERROR(IF(OR($X1689=$L$7,$X1689=$K$5,$X1689=$O$5,$X1689=$T$5),IF(ISBLANK(
VLOOKUP($X1658&amp;"-"&amp;TEXT($A1689,"mmm-aaaa"),Informes!$A:$P,COLUMN(Informes!J$1),FALSE)), "",
VLOOKUP($X1658&amp;"-"&amp;TEXT($A1689,"mmm-aaaa"),Informes!$A:$P,COLUMN(Informes!J$1),FALSE)), ""), "")</f>
        <v/>
      </c>
      <c r="N1689" s="248"/>
      <c r="O1689" s="248"/>
      <c r="P1689" s="248"/>
      <c r="Q1689" s="248"/>
      <c r="R1689" s="284" t="str">
        <f t="shared" si="328"/>
        <v/>
      </c>
      <c r="S1689" s="284"/>
      <c r="T1689" s="284"/>
      <c r="U1689" s="284"/>
      <c r="V1689" s="285"/>
      <c r="W1689" s="4" t="str">
        <f>IFERROR(VLOOKUP($X1681&amp;"-"&amp;TEXT($A1689,"mmm-aaaa"),Informes!$A:$P,COLUMN(Informes!K$1),FALSE), "")</f>
        <v/>
      </c>
      <c r="X1689" s="34" t="str">
        <f>IFERROR(VLOOKUP($X1658&amp;"-"&amp;TEXT($A1689,"mmm-aaaa"),Informes!$A:$P,COLUMN(Informes!C$1),FALSE), "")</f>
        <v/>
      </c>
    </row>
    <row r="1690" spans="1:24" ht="16.5" customHeight="1" x14ac:dyDescent="0.2">
      <c r="A1690" s="34">
        <f t="shared" ref="A1690:A1699" si="331">EDATE(A1689,1)</f>
        <v>45597</v>
      </c>
      <c r="B1690" s="243" t="str">
        <f t="shared" si="329"/>
        <v>Noviembre</v>
      </c>
      <c r="C1690" s="244"/>
      <c r="D1690" s="244"/>
      <c r="E1690" s="244"/>
      <c r="F1690" s="281" t="str">
        <f>IFERROR(IF(VLOOKUP($X1658&amp;"-"&amp;TEXT($A1690,"mmm-aaaa"),Informes!$A:$P,COLUMN(Informes!H$1),FALSE),"þ","¨"),"¨")</f>
        <v>¨</v>
      </c>
      <c r="G1690" s="281"/>
      <c r="H1690" s="281"/>
      <c r="I1690" s="248" t="str">
        <f>IFERROR(IF(ISBLANK(
VLOOKUP($X1681&amp;"-"&amp;TEXT($A1690,"mmm-aaaa"),Informes!$A:$P,COLUMN(Informes!I$1),FALSE)), "",
VLOOKUP($X1681&amp;"-"&amp;TEXT($A1690,"mmm-aaaa"),Informes!$A:$P,COLUMN(Informes!I$1),FALSE)), "")</f>
        <v/>
      </c>
      <c r="J1690" s="248"/>
      <c r="K1690" s="248"/>
      <c r="L1690" s="173" t="str">
        <f t="shared" si="330"/>
        <v>¨</v>
      </c>
      <c r="M1690" s="248" t="str">
        <f>IFERROR(IF(OR($X1690=$L$7,$X1690=$K$5,$X1690=$O$5,$X1690=$T$5),IF(ISBLANK(
VLOOKUP($X1658&amp;"-"&amp;TEXT($A1690,"mmm-aaaa"),Informes!$A:$P,COLUMN(Informes!J$1),FALSE)), "",
VLOOKUP($X1658&amp;"-"&amp;TEXT($A1690,"mmm-aaaa"),Informes!$A:$P,COLUMN(Informes!J$1),FALSE)), ""), "")</f>
        <v/>
      </c>
      <c r="N1690" s="248"/>
      <c r="O1690" s="248"/>
      <c r="P1690" s="248"/>
      <c r="Q1690" s="248"/>
      <c r="R1690" s="284" t="str">
        <f t="shared" si="328"/>
        <v/>
      </c>
      <c r="S1690" s="284"/>
      <c r="T1690" s="284"/>
      <c r="U1690" s="284"/>
      <c r="V1690" s="285"/>
      <c r="W1690" s="4" t="str">
        <f>IFERROR(VLOOKUP($X1681&amp;"-"&amp;TEXT($A1690,"mmm-aaaa"),Informes!$A:$P,COLUMN(Informes!K$1),FALSE), "")</f>
        <v/>
      </c>
      <c r="X1690" s="34" t="str">
        <f>IFERROR(VLOOKUP($X1658&amp;"-"&amp;TEXT($A1690,"mmm-aaaa"),Informes!$A:$P,COLUMN(Informes!C$1),FALSE), "")</f>
        <v/>
      </c>
    </row>
    <row r="1691" spans="1:24" ht="16.5" customHeight="1" x14ac:dyDescent="0.2">
      <c r="A1691" s="34">
        <f t="shared" si="331"/>
        <v>45627</v>
      </c>
      <c r="B1691" s="243" t="str">
        <f t="shared" si="329"/>
        <v>Diciembre</v>
      </c>
      <c r="C1691" s="244"/>
      <c r="D1691" s="244"/>
      <c r="E1691" s="244"/>
      <c r="F1691" s="281" t="str">
        <f>IFERROR(IF(VLOOKUP($X1658&amp;"-"&amp;TEXT($A1691,"mmm-aaaa"),Informes!$A:$P,COLUMN(Informes!H$1),FALSE),"þ","¨"),"¨")</f>
        <v>¨</v>
      </c>
      <c r="G1691" s="281"/>
      <c r="H1691" s="281"/>
      <c r="I1691" s="248" t="str">
        <f>IFERROR(IF(ISBLANK(
VLOOKUP($X1681&amp;"-"&amp;TEXT($A1691,"mmm-aaaa"),Informes!$A:$P,COLUMN(Informes!I$1),FALSE)), "",
VLOOKUP($X1681&amp;"-"&amp;TEXT($A1691,"mmm-aaaa"),Informes!$A:$P,COLUMN(Informes!I$1),FALSE)), "")</f>
        <v/>
      </c>
      <c r="J1691" s="248"/>
      <c r="K1691" s="248"/>
      <c r="L1691" s="173" t="str">
        <f t="shared" si="330"/>
        <v>¨</v>
      </c>
      <c r="M1691" s="248" t="str">
        <f>IFERROR(IF(OR($X1691=$L$7,$X1691=$K$5,$X1691=$O$5,$X1691=$T$5),IF(ISBLANK(
VLOOKUP($X1658&amp;"-"&amp;TEXT($A1691,"mmm-aaaa"),Informes!$A:$P,COLUMN(Informes!J$1),FALSE)), "",
VLOOKUP($X1658&amp;"-"&amp;TEXT($A1691,"mmm-aaaa"),Informes!$A:$P,COLUMN(Informes!J$1),FALSE)), ""), "")</f>
        <v/>
      </c>
      <c r="N1691" s="248"/>
      <c r="O1691" s="248"/>
      <c r="P1691" s="248"/>
      <c r="Q1691" s="248"/>
      <c r="R1691" s="284" t="str">
        <f t="shared" si="328"/>
        <v/>
      </c>
      <c r="S1691" s="284"/>
      <c r="T1691" s="284"/>
      <c r="U1691" s="284"/>
      <c r="V1691" s="285"/>
      <c r="W1691" s="4" t="str">
        <f>IFERROR(VLOOKUP($X1681&amp;"-"&amp;TEXT($A1691,"mmm-aaaa"),Informes!$A:$P,COLUMN(Informes!K$1),FALSE), "")</f>
        <v/>
      </c>
      <c r="X1691" s="34" t="str">
        <f>IFERROR(VLOOKUP($X1658&amp;"-"&amp;TEXT($A1691,"mmm-aaaa"),Informes!$A:$P,COLUMN(Informes!C$1),FALSE), "")</f>
        <v/>
      </c>
    </row>
    <row r="1692" spans="1:24" ht="16.5" customHeight="1" x14ac:dyDescent="0.2">
      <c r="A1692" s="34">
        <f t="shared" si="331"/>
        <v>45658</v>
      </c>
      <c r="B1692" s="243" t="str">
        <f t="shared" si="329"/>
        <v>Enero</v>
      </c>
      <c r="C1692" s="244"/>
      <c r="D1692" s="244"/>
      <c r="E1692" s="244"/>
      <c r="F1692" s="281" t="str">
        <f>IFERROR(IF(VLOOKUP($X1658&amp;"-"&amp;TEXT($A1692,"mmm-aaaa"),Informes!$A:$P,COLUMN(Informes!H$1),FALSE),"þ","¨"),"¨")</f>
        <v>¨</v>
      </c>
      <c r="G1692" s="281"/>
      <c r="H1692" s="281"/>
      <c r="I1692" s="248" t="str">
        <f>IFERROR(IF(ISBLANK(
VLOOKUP($X1681&amp;"-"&amp;TEXT($A1692,"mmm-aaaa"),Informes!$A:$P,COLUMN(Informes!I$1),FALSE)), "",
VLOOKUP($X1681&amp;"-"&amp;TEXT($A1692,"mmm-aaaa"),Informes!$A:$P,COLUMN(Informes!I$1),FALSE)), "")</f>
        <v/>
      </c>
      <c r="J1692" s="248"/>
      <c r="K1692" s="248"/>
      <c r="L1692" s="173" t="str">
        <f t="shared" si="330"/>
        <v>¨</v>
      </c>
      <c r="M1692" s="248" t="str">
        <f>IFERROR(IF(OR($X1692=$L$7,$X1692=$K$5,$X1692=$O$5,$X1692=$T$5),IF(ISBLANK(
VLOOKUP($X1658&amp;"-"&amp;TEXT($A1692,"mmm-aaaa"),Informes!$A:$P,COLUMN(Informes!J$1),FALSE)), "",
VLOOKUP($X1658&amp;"-"&amp;TEXT($A1692,"mmm-aaaa"),Informes!$A:$P,COLUMN(Informes!J$1),FALSE)), ""), "")</f>
        <v/>
      </c>
      <c r="N1692" s="248"/>
      <c r="O1692" s="248"/>
      <c r="P1692" s="248"/>
      <c r="Q1692" s="248"/>
      <c r="R1692" s="284" t="str">
        <f t="shared" si="328"/>
        <v/>
      </c>
      <c r="S1692" s="284"/>
      <c r="T1692" s="284"/>
      <c r="U1692" s="284"/>
      <c r="V1692" s="285"/>
      <c r="W1692" s="4" t="str">
        <f>IFERROR(VLOOKUP($X1681&amp;"-"&amp;TEXT($A1692,"mmm-aaaa"),Informes!$A:$P,COLUMN(Informes!K$1),FALSE), "")</f>
        <v/>
      </c>
      <c r="X1692" s="34" t="str">
        <f>IFERROR(VLOOKUP($X1658&amp;"-"&amp;TEXT($A1692,"mmm-aaaa"),Informes!$A:$P,COLUMN(Informes!C$1),FALSE), "")</f>
        <v/>
      </c>
    </row>
    <row r="1693" spans="1:24" ht="16.5" customHeight="1" x14ac:dyDescent="0.2">
      <c r="A1693" s="34">
        <f t="shared" si="331"/>
        <v>45689</v>
      </c>
      <c r="B1693" s="243" t="str">
        <f t="shared" si="329"/>
        <v>Febrero</v>
      </c>
      <c r="C1693" s="244"/>
      <c r="D1693" s="244"/>
      <c r="E1693" s="244"/>
      <c r="F1693" s="281" t="str">
        <f>IFERROR(IF(VLOOKUP($X1658&amp;"-"&amp;TEXT($A1693,"mmm-aaaa"),Informes!$A:$P,COLUMN(Informes!H$1),FALSE),"þ","¨"),"¨")</f>
        <v>¨</v>
      </c>
      <c r="G1693" s="281"/>
      <c r="H1693" s="281"/>
      <c r="I1693" s="248" t="str">
        <f>IFERROR(IF(ISBLANK(
VLOOKUP($X1681&amp;"-"&amp;TEXT($A1693,"mmm-aaaa"),Informes!$A:$P,COLUMN(Informes!I$1),FALSE)), "",
VLOOKUP($X1681&amp;"-"&amp;TEXT($A1693,"mmm-aaaa"),Informes!$A:$P,COLUMN(Informes!I$1),FALSE)), "")</f>
        <v/>
      </c>
      <c r="J1693" s="248"/>
      <c r="K1693" s="248"/>
      <c r="L1693" s="173" t="str">
        <f t="shared" si="330"/>
        <v>¨</v>
      </c>
      <c r="M1693" s="248" t="str">
        <f>IFERROR(IF(OR($X1693=$L$7,$X1693=$K$5,$X1693=$O$5,$X1693=$T$5),IF(ISBLANK(
VLOOKUP($X1658&amp;"-"&amp;TEXT($A1693,"mmm-aaaa"),Informes!$A:$P,COLUMN(Informes!J$1),FALSE)), "",
VLOOKUP($X1658&amp;"-"&amp;TEXT($A1693,"mmm-aaaa"),Informes!$A:$P,COLUMN(Informes!J$1),FALSE)), ""), "")</f>
        <v/>
      </c>
      <c r="N1693" s="248"/>
      <c r="O1693" s="248"/>
      <c r="P1693" s="248"/>
      <c r="Q1693" s="248"/>
      <c r="R1693" s="284" t="str">
        <f t="shared" si="328"/>
        <v/>
      </c>
      <c r="S1693" s="284"/>
      <c r="T1693" s="284"/>
      <c r="U1693" s="284"/>
      <c r="V1693" s="285"/>
      <c r="W1693" s="4" t="str">
        <f>IFERROR(VLOOKUP($X1681&amp;"-"&amp;TEXT($A1693,"mmm-aaaa"),Informes!$A:$P,COLUMN(Informes!K$1),FALSE), "")</f>
        <v/>
      </c>
      <c r="X1693" s="34" t="str">
        <f>IFERROR(VLOOKUP($X1658&amp;"-"&amp;TEXT($A1693,"mmm-aaaa"),Informes!$A:$P,COLUMN(Informes!C$1),FALSE), "")</f>
        <v/>
      </c>
    </row>
    <row r="1694" spans="1:24" ht="16.5" customHeight="1" x14ac:dyDescent="0.2">
      <c r="A1694" s="34">
        <f t="shared" si="331"/>
        <v>45717</v>
      </c>
      <c r="B1694" s="243" t="str">
        <f t="shared" si="329"/>
        <v>Marzo</v>
      </c>
      <c r="C1694" s="244"/>
      <c r="D1694" s="244"/>
      <c r="E1694" s="244"/>
      <c r="F1694" s="281" t="str">
        <f>IFERROR(IF(VLOOKUP($X1658&amp;"-"&amp;TEXT($A1694,"mmm-aaaa"),Informes!$A:$P,COLUMN(Informes!H$1),FALSE),"þ","¨"),"¨")</f>
        <v>¨</v>
      </c>
      <c r="G1694" s="281"/>
      <c r="H1694" s="281"/>
      <c r="I1694" s="248" t="str">
        <f>IFERROR(IF(ISBLANK(
VLOOKUP($X1681&amp;"-"&amp;TEXT($A1694,"mmm-aaaa"),Informes!$A:$P,COLUMN(Informes!I$1),FALSE)), "",
VLOOKUP($X1681&amp;"-"&amp;TEXT($A1694,"mmm-aaaa"),Informes!$A:$P,COLUMN(Informes!I$1),FALSE)), "")</f>
        <v/>
      </c>
      <c r="J1694" s="248"/>
      <c r="K1694" s="248"/>
      <c r="L1694" s="173" t="str">
        <f t="shared" si="330"/>
        <v>¨</v>
      </c>
      <c r="M1694" s="248" t="str">
        <f>IFERROR(IF(OR($X1694=$L$7,$X1694=$K$5,$X1694=$O$5,$X1694=$T$5),IF(ISBLANK(
VLOOKUP($X1658&amp;"-"&amp;TEXT($A1694,"mmm-aaaa"),Informes!$A:$P,COLUMN(Informes!J$1),FALSE)), "",
VLOOKUP($X1658&amp;"-"&amp;TEXT($A1694,"mmm-aaaa"),Informes!$A:$P,COLUMN(Informes!J$1),FALSE)), ""), "")</f>
        <v/>
      </c>
      <c r="N1694" s="248"/>
      <c r="O1694" s="248"/>
      <c r="P1694" s="248"/>
      <c r="Q1694" s="248"/>
      <c r="R1694" s="284" t="str">
        <f t="shared" si="328"/>
        <v/>
      </c>
      <c r="S1694" s="284"/>
      <c r="T1694" s="284"/>
      <c r="U1694" s="284"/>
      <c r="V1694" s="285"/>
      <c r="W1694" s="4" t="str">
        <f>IFERROR(VLOOKUP($X1681&amp;"-"&amp;TEXT($A1694,"mmm-aaaa"),Informes!$A:$P,COLUMN(Informes!K$1),FALSE), "")</f>
        <v/>
      </c>
      <c r="X1694" s="34" t="str">
        <f>IFERROR(VLOOKUP($X1658&amp;"-"&amp;TEXT($A1694,"mmm-aaaa"),Informes!$A:$P,COLUMN(Informes!C$1),FALSE), "")</f>
        <v/>
      </c>
    </row>
    <row r="1695" spans="1:24" ht="16.5" customHeight="1" x14ac:dyDescent="0.2">
      <c r="A1695" s="34">
        <f t="shared" si="331"/>
        <v>45748</v>
      </c>
      <c r="B1695" s="243" t="str">
        <f t="shared" si="329"/>
        <v>Abril</v>
      </c>
      <c r="C1695" s="244"/>
      <c r="D1695" s="244"/>
      <c r="E1695" s="244"/>
      <c r="F1695" s="281" t="str">
        <f>IFERROR(IF(VLOOKUP($X1658&amp;"-"&amp;TEXT($A1695,"mmm-aaaa"),Informes!$A:$P,COLUMN(Informes!H$1),FALSE),"þ","¨"),"¨")</f>
        <v>¨</v>
      </c>
      <c r="G1695" s="281"/>
      <c r="H1695" s="281"/>
      <c r="I1695" s="248" t="str">
        <f>IFERROR(IF(ISBLANK(
VLOOKUP($X1681&amp;"-"&amp;TEXT($A1695,"mmm-aaaa"),Informes!$A:$P,COLUMN(Informes!I$1),FALSE)), "",
VLOOKUP($X1681&amp;"-"&amp;TEXT($A1695,"mmm-aaaa"),Informes!$A:$P,COLUMN(Informes!I$1),FALSE)), "")</f>
        <v/>
      </c>
      <c r="J1695" s="248"/>
      <c r="K1695" s="248"/>
      <c r="L1695" s="173" t="str">
        <f t="shared" si="330"/>
        <v>¨</v>
      </c>
      <c r="M1695" s="248" t="str">
        <f>IFERROR(IF(OR($X1695=$L$7,$X1695=$K$5,$X1695=$O$5,$X1695=$T$5),IF(ISBLANK(
VLOOKUP($X1658&amp;"-"&amp;TEXT($A1695,"mmm-aaaa"),Informes!$A:$P,COLUMN(Informes!J$1),FALSE)), "",
VLOOKUP($X1658&amp;"-"&amp;TEXT($A1695,"mmm-aaaa"),Informes!$A:$P,COLUMN(Informes!J$1),FALSE)), ""), "")</f>
        <v/>
      </c>
      <c r="N1695" s="248"/>
      <c r="O1695" s="248"/>
      <c r="P1695" s="248"/>
      <c r="Q1695" s="248"/>
      <c r="R1695" s="284" t="str">
        <f t="shared" si="328"/>
        <v/>
      </c>
      <c r="S1695" s="284"/>
      <c r="T1695" s="284"/>
      <c r="U1695" s="284"/>
      <c r="V1695" s="285"/>
      <c r="W1695" s="4" t="str">
        <f>IFERROR(VLOOKUP($X1681&amp;"-"&amp;TEXT($A1695,"mmm-aaaa"),Informes!$A:$P,COLUMN(Informes!K$1),FALSE), "")</f>
        <v/>
      </c>
      <c r="X1695" s="34" t="str">
        <f>IFERROR(VLOOKUP($X1658&amp;"-"&amp;TEXT($A1695,"mmm-aaaa"),Informes!$A:$P,COLUMN(Informes!C$1),FALSE), "")</f>
        <v/>
      </c>
    </row>
    <row r="1696" spans="1:24" ht="16.5" customHeight="1" x14ac:dyDescent="0.2">
      <c r="A1696" s="34">
        <f t="shared" si="331"/>
        <v>45778</v>
      </c>
      <c r="B1696" s="243" t="str">
        <f t="shared" si="329"/>
        <v>Mayo</v>
      </c>
      <c r="C1696" s="244"/>
      <c r="D1696" s="244"/>
      <c r="E1696" s="244"/>
      <c r="F1696" s="281" t="str">
        <f>IFERROR(IF(VLOOKUP($X1658&amp;"-"&amp;TEXT($A1696,"mmm-aaaa"),Informes!$A:$P,COLUMN(Informes!H$1),FALSE),"þ","¨"),"¨")</f>
        <v>¨</v>
      </c>
      <c r="G1696" s="281"/>
      <c r="H1696" s="281"/>
      <c r="I1696" s="248" t="str">
        <f>IFERROR(IF(ISBLANK(
VLOOKUP($X1681&amp;"-"&amp;TEXT($A1696,"mmm-aaaa"),Informes!$A:$P,COLUMN(Informes!I$1),FALSE)), "",
VLOOKUP($X1681&amp;"-"&amp;TEXT($A1696,"mmm-aaaa"),Informes!$A:$P,COLUMN(Informes!I$1),FALSE)), "")</f>
        <v/>
      </c>
      <c r="J1696" s="248"/>
      <c r="K1696" s="248"/>
      <c r="L1696" s="173" t="str">
        <f t="shared" si="330"/>
        <v>¨</v>
      </c>
      <c r="M1696" s="248" t="str">
        <f>IFERROR(IF(OR($X1696=$L$7,$X1696=$K$5,$X1696=$O$5,$X1696=$T$5),IF(ISBLANK(
VLOOKUP($X1658&amp;"-"&amp;TEXT($A1696,"mmm-aaaa"),Informes!$A:$P,COLUMN(Informes!J$1),FALSE)), "",
VLOOKUP($X1658&amp;"-"&amp;TEXT($A1696,"mmm-aaaa"),Informes!$A:$P,COLUMN(Informes!J$1),FALSE)), ""), "")</f>
        <v/>
      </c>
      <c r="N1696" s="248"/>
      <c r="O1696" s="248"/>
      <c r="P1696" s="248"/>
      <c r="Q1696" s="248"/>
      <c r="R1696" s="284" t="str">
        <f t="shared" si="328"/>
        <v/>
      </c>
      <c r="S1696" s="284"/>
      <c r="T1696" s="284"/>
      <c r="U1696" s="284"/>
      <c r="V1696" s="285"/>
      <c r="W1696" s="4" t="str">
        <f>IFERROR(VLOOKUP($X1681&amp;"-"&amp;TEXT($A1696,"mmm-aaaa"),Informes!$A:$P,COLUMN(Informes!K$1),FALSE), "")</f>
        <v/>
      </c>
      <c r="X1696" s="34" t="str">
        <f>IFERROR(VLOOKUP($X1658&amp;"-"&amp;TEXT($A1696,"mmm-aaaa"),Informes!$A:$P,COLUMN(Informes!C$1),FALSE), "")</f>
        <v/>
      </c>
    </row>
    <row r="1697" spans="1:24" ht="16.5" customHeight="1" x14ac:dyDescent="0.2">
      <c r="A1697" s="34">
        <f t="shared" si="331"/>
        <v>45809</v>
      </c>
      <c r="B1697" s="243" t="str">
        <f t="shared" si="329"/>
        <v>Junio</v>
      </c>
      <c r="C1697" s="244"/>
      <c r="D1697" s="244"/>
      <c r="E1697" s="244"/>
      <c r="F1697" s="281" t="str">
        <f>IFERROR(IF(VLOOKUP($X1658&amp;"-"&amp;TEXT($A1697,"mmm-aaaa"),Informes!$A:$P,COLUMN(Informes!H$1),FALSE),"þ","¨"),"¨")</f>
        <v>¨</v>
      </c>
      <c r="G1697" s="281"/>
      <c r="H1697" s="281"/>
      <c r="I1697" s="248" t="str">
        <f>IFERROR(IF(ISBLANK(
VLOOKUP($X1681&amp;"-"&amp;TEXT($A1697,"mmm-aaaa"),Informes!$A:$P,COLUMN(Informes!I$1),FALSE)), "",
VLOOKUP($X1681&amp;"-"&amp;TEXT($A1697,"mmm-aaaa"),Informes!$A:$P,COLUMN(Informes!I$1),FALSE)), "")</f>
        <v/>
      </c>
      <c r="J1697" s="248"/>
      <c r="K1697" s="248"/>
      <c r="L1697" s="173" t="str">
        <f t="shared" si="330"/>
        <v>¨</v>
      </c>
      <c r="M1697" s="248" t="str">
        <f>IFERROR(IF(OR($X1697=$L$7,$X1697=$K$5,$X1697=$O$5,$X1697=$T$5),IF(ISBLANK(
VLOOKUP($X1658&amp;"-"&amp;TEXT($A1697,"mmm-aaaa"),Informes!$A:$P,COLUMN(Informes!J$1),FALSE)), "",
VLOOKUP($X1658&amp;"-"&amp;TEXT($A1697,"mmm-aaaa"),Informes!$A:$P,COLUMN(Informes!J$1),FALSE)), ""), "")</f>
        <v/>
      </c>
      <c r="N1697" s="248"/>
      <c r="O1697" s="248"/>
      <c r="P1697" s="248"/>
      <c r="Q1697" s="248"/>
      <c r="R1697" s="284" t="str">
        <f t="shared" si="328"/>
        <v/>
      </c>
      <c r="S1697" s="284"/>
      <c r="T1697" s="284"/>
      <c r="U1697" s="284"/>
      <c r="V1697" s="285"/>
      <c r="W1697" s="4" t="str">
        <f>IFERROR(VLOOKUP($X1681&amp;"-"&amp;TEXT($A1697,"mmm-aaaa"),Informes!$A:$P,COLUMN(Informes!K$1),FALSE), "")</f>
        <v/>
      </c>
      <c r="X1697" s="34" t="str">
        <f>IFERROR(VLOOKUP($X1658&amp;"-"&amp;TEXT($A1697,"mmm-aaaa"),Informes!$A:$P,COLUMN(Informes!C$1),FALSE), "")</f>
        <v/>
      </c>
    </row>
    <row r="1698" spans="1:24" ht="16.5" customHeight="1" x14ac:dyDescent="0.2">
      <c r="A1698" s="34">
        <f t="shared" si="331"/>
        <v>45839</v>
      </c>
      <c r="B1698" s="243" t="str">
        <f t="shared" si="329"/>
        <v>Julio</v>
      </c>
      <c r="C1698" s="244"/>
      <c r="D1698" s="244"/>
      <c r="E1698" s="244"/>
      <c r="F1698" s="281" t="str">
        <f>IFERROR(IF(VLOOKUP($X1658&amp;"-"&amp;TEXT($A1698,"mmm-aaaa"),Informes!$A:$P,COLUMN(Informes!H$1),FALSE),"þ","¨"),"¨")</f>
        <v>¨</v>
      </c>
      <c r="G1698" s="281"/>
      <c r="H1698" s="281"/>
      <c r="I1698" s="248" t="str">
        <f>IFERROR(IF(ISBLANK(
VLOOKUP($X1681&amp;"-"&amp;TEXT($A1698,"mmm-aaaa"),Informes!$A:$P,COLUMN(Informes!I$1),FALSE)), "",
VLOOKUP($X1681&amp;"-"&amp;TEXT($A1698,"mmm-aaaa"),Informes!$A:$P,COLUMN(Informes!I$1),FALSE)), "")</f>
        <v/>
      </c>
      <c r="J1698" s="248"/>
      <c r="K1698" s="248"/>
      <c r="L1698" s="173" t="str">
        <f t="shared" si="330"/>
        <v>¨</v>
      </c>
      <c r="M1698" s="248" t="str">
        <f>IFERROR(IF(OR($X1698=$L$7,$X1698=$K$5,$X1698=$O$5,$X1698=$T$5),IF(ISBLANK(
VLOOKUP($X1658&amp;"-"&amp;TEXT($A1698,"mmm-aaaa"),Informes!$A:$P,COLUMN(Informes!J$1),FALSE)), "",
VLOOKUP($X1658&amp;"-"&amp;TEXT($A1698,"mmm-aaaa"),Informes!$A:$P,COLUMN(Informes!J$1),FALSE)), ""), "")</f>
        <v/>
      </c>
      <c r="N1698" s="248"/>
      <c r="O1698" s="248"/>
      <c r="P1698" s="248"/>
      <c r="Q1698" s="248"/>
      <c r="R1698" s="284" t="str">
        <f t="shared" si="328"/>
        <v/>
      </c>
      <c r="S1698" s="284"/>
      <c r="T1698" s="284"/>
      <c r="U1698" s="284"/>
      <c r="V1698" s="285"/>
      <c r="W1698" s="4" t="str">
        <f>IFERROR(VLOOKUP($X1681&amp;"-"&amp;TEXT($A1698,"mmm-aaaa"),Informes!$A:$P,COLUMN(Informes!K$1),FALSE), "")</f>
        <v/>
      </c>
      <c r="X1698" s="34" t="str">
        <f>IFERROR(VLOOKUP($X1658&amp;"-"&amp;TEXT($A1698,"mmm-aaaa"),Informes!$A:$P,COLUMN(Informes!C$1),FALSE), "")</f>
        <v/>
      </c>
    </row>
    <row r="1699" spans="1:24" ht="16.5" customHeight="1" thickBot="1" x14ac:dyDescent="0.25">
      <c r="A1699" s="34">
        <f t="shared" si="331"/>
        <v>45870</v>
      </c>
      <c r="B1699" s="264" t="str">
        <f t="shared" si="329"/>
        <v>Agosto</v>
      </c>
      <c r="C1699" s="265"/>
      <c r="D1699" s="265"/>
      <c r="E1699" s="265"/>
      <c r="F1699" s="280" t="str">
        <f>IFERROR(IF(VLOOKUP($X1658&amp;"-"&amp;TEXT($A1699,"mmm-aaaa"),Informes!$A:$P,COLUMN(Informes!H$1),FALSE),"þ","¨"),"¨")</f>
        <v>¨</v>
      </c>
      <c r="G1699" s="280"/>
      <c r="H1699" s="280"/>
      <c r="I1699" s="269" t="str">
        <f>IFERROR(IF(ISBLANK(
VLOOKUP($X1681&amp;"-"&amp;TEXT($A1699,"mmm-aaaa"),Informes!$A:$P,COLUMN(Informes!I$1),FALSE)), "",
VLOOKUP($X1681&amp;"-"&amp;TEXT($A1699,"mmm-aaaa"),Informes!$A:$P,COLUMN(Informes!I$1),FALSE)), "")</f>
        <v/>
      </c>
      <c r="J1699" s="269"/>
      <c r="K1699" s="269"/>
      <c r="L1699" s="172" t="str">
        <f t="shared" si="330"/>
        <v>¨</v>
      </c>
      <c r="M1699" s="269" t="str">
        <f>IFERROR(IF(OR($X1699=$L$7,$X1699=$K$5,$X1699=$O$5,$X1699=$T$5),IF(ISBLANK(
VLOOKUP($X1658&amp;"-"&amp;TEXT($A1699,"mmm-aaaa"),Informes!$A:$P,COLUMN(Informes!J$1),FALSE)), "",
VLOOKUP($X1658&amp;"-"&amp;TEXT($A1699,"mmm-aaaa"),Informes!$A:$P,COLUMN(Informes!J$1),FALSE)), ""), "")</f>
        <v/>
      </c>
      <c r="N1699" s="269"/>
      <c r="O1699" s="269"/>
      <c r="P1699" s="269"/>
      <c r="Q1699" s="269"/>
      <c r="R1699" s="282" t="str">
        <f t="shared" si="328"/>
        <v/>
      </c>
      <c r="S1699" s="282"/>
      <c r="T1699" s="282"/>
      <c r="U1699" s="282"/>
      <c r="V1699" s="283"/>
      <c r="W1699" s="4" t="str">
        <f>IFERROR(VLOOKUP($X1681&amp;"-"&amp;TEXT($A1699,"mmm-aaaa"),Informes!$A:$P,COLUMN(Informes!K$1),FALSE), "")</f>
        <v/>
      </c>
      <c r="X1699" s="34" t="str">
        <f>IFERROR(VLOOKUP($X1658&amp;"-"&amp;TEXT($A1699,"mmm-aaaa"),Informes!$A:$P,COLUMN(Informes!C$1),FALSE), "")</f>
        <v/>
      </c>
    </row>
    <row r="1700" spans="1:24" ht="16.5" customHeight="1" thickBot="1" x14ac:dyDescent="0.3">
      <c r="D1700" s="124"/>
      <c r="E1700" s="124"/>
      <c r="F1700" s="129"/>
      <c r="G1700" s="124" t="str">
        <f>IF(SUM(F1688:F1699)=0,"",SUM(F1688:F1699))</f>
        <v/>
      </c>
      <c r="H1700" s="124"/>
      <c r="I1700" s="124"/>
      <c r="J1700" s="130"/>
      <c r="K1700" s="124"/>
      <c r="L1700" s="131" t="s">
        <v>107</v>
      </c>
      <c r="M1700" s="272" t="str">
        <f>IF(SUM(M1688:M1699)=0,"",SUM(M1688:M1699))</f>
        <v/>
      </c>
      <c r="N1700" s="273"/>
      <c r="O1700" s="273"/>
      <c r="P1700" s="273"/>
      <c r="Q1700" s="274"/>
      <c r="R1700" s="275"/>
      <c r="S1700" s="276"/>
      <c r="T1700" s="276"/>
      <c r="U1700" s="276"/>
      <c r="V1700" s="277"/>
      <c r="W1700" s="4"/>
      <c r="X1700" s="4"/>
    </row>
    <row r="1701" spans="1:24" ht="16.5" customHeight="1" x14ac:dyDescent="0.2">
      <c r="W1701" s="4"/>
      <c r="X1701" s="4"/>
    </row>
    <row r="1702" spans="1:24" ht="279.75" customHeight="1" x14ac:dyDescent="0.15">
      <c r="B1702" s="11"/>
      <c r="C1702" s="132" t="s">
        <v>136</v>
      </c>
      <c r="D1702" s="11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</row>
    <row r="1703" spans="1:24" ht="24" customHeight="1" x14ac:dyDescent="0.2">
      <c r="A1703" s="35">
        <f>A1657+1</f>
        <v>38</v>
      </c>
      <c r="B1703" s="256" t="s">
        <v>127</v>
      </c>
      <c r="C1703" s="256"/>
      <c r="D1703" s="256"/>
      <c r="E1703" s="256"/>
      <c r="F1703" s="256"/>
      <c r="G1703" s="256"/>
      <c r="H1703" s="256"/>
      <c r="I1703" s="256"/>
      <c r="J1703" s="256"/>
      <c r="K1703" s="256"/>
      <c r="L1703" s="256"/>
      <c r="M1703" s="256"/>
      <c r="N1703" s="256"/>
      <c r="O1703" s="256"/>
      <c r="P1703" s="256"/>
      <c r="Q1703" s="256"/>
      <c r="R1703" s="256"/>
      <c r="S1703" s="256"/>
      <c r="T1703" s="256"/>
      <c r="U1703" s="256"/>
      <c r="V1703" s="256"/>
      <c r="X1703" s="2"/>
    </row>
    <row r="1704" spans="1:24" ht="17.25" customHeight="1" x14ac:dyDescent="0.2">
      <c r="A1704" s="35"/>
      <c r="B1704" s="120" t="s">
        <v>128</v>
      </c>
      <c r="D1704" s="123" t="e">
        <f>IF(A1703=0,0,INDEX(TblPublicadores[Nombre completo],A1703))</f>
        <v>#REF!</v>
      </c>
      <c r="F1704" s="123"/>
      <c r="G1704" s="123"/>
      <c r="H1704" s="123"/>
      <c r="I1704" s="123"/>
      <c r="J1704" s="123"/>
      <c r="K1704" s="123"/>
      <c r="L1704" s="123"/>
      <c r="M1704" s="123"/>
      <c r="N1704" s="123"/>
      <c r="O1704" s="123"/>
      <c r="P1704" s="123"/>
      <c r="Q1704" s="123"/>
      <c r="R1704" s="123"/>
      <c r="S1704" s="123"/>
      <c r="T1704" s="123"/>
      <c r="U1704" s="123"/>
      <c r="V1704" s="123"/>
      <c r="W1704" s="15"/>
      <c r="X1704" s="154" t="e">
        <f>IF(A1703=0,0,INDEX(TblPublicadores[Nombre],A1703))</f>
        <v>#REF!</v>
      </c>
    </row>
    <row r="1705" spans="1:24" ht="17.25" customHeight="1" x14ac:dyDescent="0.2">
      <c r="B1705" s="120" t="s">
        <v>129</v>
      </c>
      <c r="D1705" s="121"/>
      <c r="E1705" s="121"/>
      <c r="F1705" s="7"/>
      <c r="G1705" s="7"/>
      <c r="H1705" s="257" t="e">
        <f>IF(A1703=0,"",INDEX(TblPublicadores[Fecha de nacimiento],A1703))</f>
        <v>#REF!</v>
      </c>
      <c r="I1705" s="257"/>
      <c r="J1705" s="257"/>
      <c r="K1705" s="257"/>
      <c r="L1705" s="257"/>
      <c r="M1705" s="257"/>
      <c r="N1705" s="257"/>
      <c r="O1705" s="257"/>
      <c r="P1705" s="128" t="e">
        <f>IF(INDEX(TblPublicadores[Sexo],A1703)=Q1705,"þ","¨")</f>
        <v>#REF!</v>
      </c>
      <c r="Q1705" s="120" t="s">
        <v>75</v>
      </c>
      <c r="S1705" s="12"/>
      <c r="T1705" s="13"/>
      <c r="U1705" s="128" t="e">
        <f>IF(INDEX(TblPublicadores[Sexo],A1703)=V1705,"þ","¨")</f>
        <v>#REF!</v>
      </c>
      <c r="V1705" s="120" t="s">
        <v>79</v>
      </c>
      <c r="W1705" s="12"/>
      <c r="X1705" s="6"/>
    </row>
    <row r="1706" spans="1:24" ht="17.25" customHeight="1" x14ac:dyDescent="0.2">
      <c r="B1706" s="120" t="s">
        <v>130</v>
      </c>
      <c r="D1706" s="122"/>
      <c r="E1706" s="122"/>
      <c r="F1706" s="7"/>
      <c r="G1706" s="258" t="e">
        <f>IF(A1703=0,"",IF(INDEX(TblPublicadores[Fecha de bautismo],A1703)="", "",INDEX(TblPublicadores[Fecha de bautismo],A1703)))</f>
        <v>#REF!</v>
      </c>
      <c r="H1706" s="258"/>
      <c r="I1706" s="258"/>
      <c r="J1706" s="258"/>
      <c r="K1706" s="258"/>
      <c r="L1706" s="258"/>
      <c r="M1706" s="258"/>
      <c r="N1706" s="258"/>
      <c r="O1706" s="258"/>
      <c r="P1706" s="128" t="s">
        <v>137</v>
      </c>
      <c r="Q1706" s="120" t="s">
        <v>131</v>
      </c>
      <c r="S1706" s="12"/>
      <c r="T1706" s="12"/>
      <c r="U1706" s="128" t="s">
        <v>138</v>
      </c>
      <c r="V1706" s="120" t="s">
        <v>61</v>
      </c>
      <c r="W1706" s="12"/>
      <c r="X1706" s="6"/>
    </row>
    <row r="1707" spans="1:24" ht="28.5" customHeight="1" x14ac:dyDescent="0.2">
      <c r="B1707" s="127" t="e">
        <f>IF(INDEX(TblPublicadores[Privilegio],A1703)=C1707,"þ","¨")</f>
        <v>#REF!</v>
      </c>
      <c r="C1707" s="125" t="s">
        <v>76</v>
      </c>
      <c r="D1707" s="127" t="e">
        <f>IF(INDEX(TblPublicadores[Privilegio],A1703)=E1707,"þ","¨")</f>
        <v>#REF!</v>
      </c>
      <c r="E1707" s="125" t="s">
        <v>81</v>
      </c>
      <c r="F1707" s="7"/>
      <c r="G1707" s="7"/>
      <c r="H1707" s="5"/>
      <c r="I1707" s="10"/>
      <c r="J1707" s="127" t="e">
        <f>IF(INDEX(TblPublicadores[Tipo Publicador],A1703)=K1707,"þ","¨")</f>
        <v>#REF!</v>
      </c>
      <c r="K1707" s="125" t="s">
        <v>77</v>
      </c>
      <c r="L1707" s="5"/>
      <c r="M1707" s="5"/>
      <c r="N1707" s="127" t="e">
        <f>IF(INDEX(TblPublicadores[Tipo Publicador],A1703)=O1707,"þ","¨")</f>
        <v>#REF!</v>
      </c>
      <c r="O1707" s="125" t="s">
        <v>132</v>
      </c>
      <c r="P1707" s="126"/>
      <c r="Q1707" s="126"/>
      <c r="R1707" s="9"/>
      <c r="S1707" s="127" t="e">
        <f>IF(INDEX(TblPublicadores[Tipo Publicador],A1703)=T1707,"þ","¨")</f>
        <v>#REF!</v>
      </c>
      <c r="T1707" s="259" t="s">
        <v>133</v>
      </c>
      <c r="U1707" s="259"/>
      <c r="V1707" s="259"/>
      <c r="W1707" s="13"/>
      <c r="X1707" s="6"/>
    </row>
    <row r="1708" spans="1:24" ht="4.5" customHeight="1" thickBot="1" x14ac:dyDescent="0.25">
      <c r="B1708" s="8"/>
      <c r="C1708" s="7"/>
      <c r="D1708" s="8"/>
      <c r="E1708" s="7"/>
      <c r="F1708" s="7"/>
      <c r="G1708" s="7"/>
      <c r="H1708" s="5"/>
      <c r="I1708" s="10"/>
      <c r="J1708" s="8"/>
      <c r="K1708" s="5"/>
      <c r="L1708" s="5"/>
      <c r="M1708" s="5"/>
      <c r="N1708" s="7"/>
      <c r="O1708" s="5"/>
      <c r="P1708" s="8"/>
      <c r="Q1708" s="8"/>
      <c r="R1708" s="9"/>
      <c r="S1708" s="9"/>
      <c r="T1708" s="7"/>
      <c r="U1708" s="8"/>
      <c r="V1708" s="9"/>
      <c r="W1708" s="9"/>
      <c r="X1708" s="6"/>
    </row>
    <row r="1709" spans="1:24" ht="26.25" customHeight="1" x14ac:dyDescent="0.25">
      <c r="B1709" s="260" t="s">
        <v>17</v>
      </c>
      <c r="C1709" s="261"/>
      <c r="D1709" s="261"/>
      <c r="E1709" s="261"/>
      <c r="F1709" s="262" t="s">
        <v>134</v>
      </c>
      <c r="G1709" s="262"/>
      <c r="H1709" s="262"/>
      <c r="I1709" s="262" t="s">
        <v>12</v>
      </c>
      <c r="J1709" s="262"/>
      <c r="K1709" s="262"/>
      <c r="L1709" s="262" t="s">
        <v>105</v>
      </c>
      <c r="M1709" s="236" t="s">
        <v>135</v>
      </c>
      <c r="N1709" s="236"/>
      <c r="O1709" s="236"/>
      <c r="P1709" s="236"/>
      <c r="Q1709" s="236"/>
      <c r="R1709" s="236" t="s">
        <v>101</v>
      </c>
      <c r="S1709" s="236"/>
      <c r="T1709" s="236"/>
      <c r="U1709" s="236"/>
      <c r="V1709" s="237"/>
      <c r="W1709" s="14"/>
      <c r="X1709" s="3"/>
    </row>
    <row r="1710" spans="1:24" ht="27.75" customHeight="1" x14ac:dyDescent="0.2">
      <c r="B1710" s="240">
        <v>45292</v>
      </c>
      <c r="C1710" s="241"/>
      <c r="D1710" s="241"/>
      <c r="E1710" s="242"/>
      <c r="F1710" s="263"/>
      <c r="G1710" s="263"/>
      <c r="H1710" s="263"/>
      <c r="I1710" s="263"/>
      <c r="J1710" s="263"/>
      <c r="K1710" s="263"/>
      <c r="L1710" s="263"/>
      <c r="M1710" s="238"/>
      <c r="N1710" s="238"/>
      <c r="O1710" s="238"/>
      <c r="P1710" s="238"/>
      <c r="Q1710" s="238"/>
      <c r="R1710" s="238"/>
      <c r="S1710" s="238"/>
      <c r="T1710" s="238"/>
      <c r="U1710" s="238"/>
      <c r="V1710" s="239"/>
      <c r="W1710" s="14"/>
      <c r="X1710" s="3"/>
    </row>
    <row r="1711" spans="1:24" ht="16.5" customHeight="1" x14ac:dyDescent="0.2">
      <c r="A1711" s="34">
        <f>EDATE(B1710,-4)</f>
        <v>45170</v>
      </c>
      <c r="B1711" s="243" t="str">
        <f>PROPER(TEXT(A1711, "mmmm"))</f>
        <v>Septiembre</v>
      </c>
      <c r="C1711" s="244"/>
      <c r="D1711" s="244" t="str">
        <f>PROPER(TEXT(C1711, "mmmm"))</f>
        <v>Enero</v>
      </c>
      <c r="E1711" s="244"/>
      <c r="F1711" s="281" t="str">
        <f>IFERROR(IF(VLOOKUP($X1704&amp;"-"&amp;TEXT($A1711,"mmm-aaaa"),Informes!$A:$P,COLUMN(Informes!H$1),FALSE),"þ","¨"),"¨")</f>
        <v>¨</v>
      </c>
      <c r="G1711" s="281"/>
      <c r="H1711" s="281"/>
      <c r="I1711" s="248" t="str">
        <f>IFERROR(IF(ISBLANK(
VLOOKUP($X1704&amp;"-"&amp;TEXT($A1711,"mmm-aaaa"),Informes!$A:$P,COLUMN(Informes!I$1),FALSE)), "",
VLOOKUP($X1704&amp;"-"&amp;TEXT($A1711,"mmm-aaaa"),Informes!$A:$P,COLUMN(Informes!I$1),FALSE)), "")</f>
        <v/>
      </c>
      <c r="J1711" s="248"/>
      <c r="K1711" s="248"/>
      <c r="L1711" s="173" t="str">
        <f>IFERROR(IF($X1711=$L$7,"þ","¨"),"¨")</f>
        <v>¨</v>
      </c>
      <c r="M1711" s="248" t="str">
        <f>IFERROR(IF(OR($X1711=$L$7,$X1711=$K$5,$X1711=$O$5,$X1711=$T$5),IF(ISBLANK(
VLOOKUP($X1704&amp;"-"&amp;TEXT($A1711,"mmm-aaaa"),Informes!$A:$P,COLUMN(Informes!J$1),FALSE)), "",
VLOOKUP($X1704&amp;"-"&amp;TEXT($A1711,"mmm-aaaa"),Informes!$A:$P,COLUMN(Informes!J$1),FALSE)), ""), "")</f>
        <v/>
      </c>
      <c r="N1711" s="248"/>
      <c r="O1711" s="248"/>
      <c r="P1711" s="248"/>
      <c r="Q1711" s="248"/>
      <c r="R1711" s="284" t="str">
        <f t="shared" ref="R1711:R1722" si="332">IF(W1711=0, "", W1711)</f>
        <v/>
      </c>
      <c r="S1711" s="284"/>
      <c r="T1711" s="284"/>
      <c r="U1711" s="284"/>
      <c r="V1711" s="285"/>
      <c r="W1711" s="4" t="str">
        <f>IFERROR(VLOOKUP($X1704&amp;"-"&amp;TEXT($A1711,"mmm-aaaa"),Informes!$A:$P,COLUMN(Informes!K$1),FALSE), "")</f>
        <v/>
      </c>
      <c r="X1711" s="34" t="str">
        <f>IFERROR(VLOOKUP($X1704&amp;"-"&amp;TEXT($A1711,"mmm-aaaa"),Informes!$A:$P,COLUMN(Informes!C$1),FALSE), "")</f>
        <v/>
      </c>
    </row>
    <row r="1712" spans="1:24" ht="16.5" customHeight="1" x14ac:dyDescent="0.2">
      <c r="A1712" s="34">
        <f>EDATE(A1711,1)</f>
        <v>45200</v>
      </c>
      <c r="B1712" s="243" t="str">
        <f t="shared" ref="B1712:B1722" si="333">PROPER(TEXT(A1712, "mmmm"))</f>
        <v>Octubre</v>
      </c>
      <c r="C1712" s="244"/>
      <c r="D1712" s="244" t="str">
        <f t="shared" ref="D1712:D1722" si="334">PROPER(TEXT(C1712, "mmmm"))</f>
        <v>Enero</v>
      </c>
      <c r="E1712" s="244"/>
      <c r="F1712" s="281" t="str">
        <f>IFERROR(IF(VLOOKUP($X1704&amp;"-"&amp;TEXT($A1712,"mmm-aaaa"),Informes!$A:$P,COLUMN(Informes!H$1),FALSE),"þ","¨"),"¨")</f>
        <v>¨</v>
      </c>
      <c r="G1712" s="281"/>
      <c r="H1712" s="281"/>
      <c r="I1712" s="248" t="str">
        <f>IFERROR(IF(ISBLANK(
VLOOKUP($X1704&amp;"-"&amp;TEXT($A1712,"mmm-aaaa"),Informes!$A:$P,COLUMN(Informes!I$1),FALSE)), "",
VLOOKUP($X1704&amp;"-"&amp;TEXT($A1712,"mmm-aaaa"),Informes!$A:$P,COLUMN(Informes!I$1),FALSE)), "")</f>
        <v/>
      </c>
      <c r="J1712" s="248"/>
      <c r="K1712" s="248"/>
      <c r="L1712" s="173" t="str">
        <f t="shared" ref="L1712:L1722" si="335">IFERROR(IF($X1712=$L$7,"þ","¨"),"¨")</f>
        <v>¨</v>
      </c>
      <c r="M1712" s="248" t="str">
        <f>IFERROR(IF(OR($X1712=$L$7,$X1712=$K$5,$X1712=$O$5,$X1712=$T$5),IF(ISBLANK(
VLOOKUP($X1704&amp;"-"&amp;TEXT($A1712,"mmm-aaaa"),Informes!$A:$P,COLUMN(Informes!J$1),FALSE)), "",
VLOOKUP($X1704&amp;"-"&amp;TEXT($A1712,"mmm-aaaa"),Informes!$A:$P,COLUMN(Informes!J$1),FALSE)), ""), "")</f>
        <v/>
      </c>
      <c r="N1712" s="248"/>
      <c r="O1712" s="248"/>
      <c r="P1712" s="248"/>
      <c r="Q1712" s="248"/>
      <c r="R1712" s="284" t="str">
        <f t="shared" si="332"/>
        <v/>
      </c>
      <c r="S1712" s="284"/>
      <c r="T1712" s="284"/>
      <c r="U1712" s="284"/>
      <c r="V1712" s="285"/>
      <c r="W1712" s="4" t="str">
        <f>IFERROR(VLOOKUP($X1704&amp;"-"&amp;TEXT($A1712,"mmm-aaaa"),Informes!$A:$P,COLUMN(Informes!K$1),FALSE), "")</f>
        <v/>
      </c>
      <c r="X1712" s="34" t="str">
        <f>IFERROR(VLOOKUP($X1704&amp;"-"&amp;TEXT($A1712,"mmm-aaaa"),Informes!$A:$P,COLUMN(Informes!C$1),FALSE), "")</f>
        <v/>
      </c>
    </row>
    <row r="1713" spans="1:24" ht="16.5" customHeight="1" x14ac:dyDescent="0.2">
      <c r="A1713" s="34">
        <f t="shared" ref="A1713:A1722" si="336">EDATE(A1712,1)</f>
        <v>45231</v>
      </c>
      <c r="B1713" s="243" t="str">
        <f t="shared" si="333"/>
        <v>Noviembre</v>
      </c>
      <c r="C1713" s="244"/>
      <c r="D1713" s="244" t="str">
        <f t="shared" si="334"/>
        <v>Enero</v>
      </c>
      <c r="E1713" s="244"/>
      <c r="F1713" s="281" t="str">
        <f>IFERROR(IF(VLOOKUP($X1704&amp;"-"&amp;TEXT($A1713,"mmm-aaaa"),Informes!$A:$P,COLUMN(Informes!H$1),FALSE),"þ","¨"),"¨")</f>
        <v>¨</v>
      </c>
      <c r="G1713" s="281"/>
      <c r="H1713" s="281"/>
      <c r="I1713" s="248" t="str">
        <f>IFERROR(IF(ISBLANK(
VLOOKUP($X1704&amp;"-"&amp;TEXT($A1713,"mmm-aaaa"),Informes!$A:$P,COLUMN(Informes!I$1),FALSE)), "",
VLOOKUP($X1704&amp;"-"&amp;TEXT($A1713,"mmm-aaaa"),Informes!$A:$P,COLUMN(Informes!I$1),FALSE)), "")</f>
        <v/>
      </c>
      <c r="J1713" s="248"/>
      <c r="K1713" s="248"/>
      <c r="L1713" s="173" t="str">
        <f t="shared" si="335"/>
        <v>¨</v>
      </c>
      <c r="M1713" s="248" t="str">
        <f>IFERROR(IF(OR($X1713=$L$7,$X1713=$K$5,$X1713=$O$5,$X1713=$T$5),IF(ISBLANK(
VLOOKUP($X1704&amp;"-"&amp;TEXT($A1713,"mmm-aaaa"),Informes!$A:$P,COLUMN(Informes!J$1),FALSE)), "",
VLOOKUP($X1704&amp;"-"&amp;TEXT($A1713,"mmm-aaaa"),Informes!$A:$P,COLUMN(Informes!J$1),FALSE)), ""), "")</f>
        <v/>
      </c>
      <c r="N1713" s="248"/>
      <c r="O1713" s="248"/>
      <c r="P1713" s="248"/>
      <c r="Q1713" s="248"/>
      <c r="R1713" s="284" t="str">
        <f t="shared" si="332"/>
        <v/>
      </c>
      <c r="S1713" s="284"/>
      <c r="T1713" s="284"/>
      <c r="U1713" s="284"/>
      <c r="V1713" s="285"/>
      <c r="W1713" s="4" t="str">
        <f>IFERROR(VLOOKUP($X1704&amp;"-"&amp;TEXT($A1713,"mmm-aaaa"),Informes!$A:$P,COLUMN(Informes!K$1),FALSE), "")</f>
        <v/>
      </c>
      <c r="X1713" s="34" t="str">
        <f>IFERROR(VLOOKUP($X1704&amp;"-"&amp;TEXT($A1713,"mmm-aaaa"),Informes!$A:$P,COLUMN(Informes!C$1),FALSE), "")</f>
        <v/>
      </c>
    </row>
    <row r="1714" spans="1:24" ht="16.5" customHeight="1" x14ac:dyDescent="0.2">
      <c r="A1714" s="34">
        <f t="shared" si="336"/>
        <v>45261</v>
      </c>
      <c r="B1714" s="243" t="str">
        <f t="shared" si="333"/>
        <v>Diciembre</v>
      </c>
      <c r="C1714" s="244"/>
      <c r="D1714" s="244" t="str">
        <f t="shared" si="334"/>
        <v>Enero</v>
      </c>
      <c r="E1714" s="244"/>
      <c r="F1714" s="281" t="str">
        <f>IFERROR(IF(VLOOKUP($X1704&amp;"-"&amp;TEXT($A1714,"mmm-aaaa"),Informes!$A:$P,COLUMN(Informes!H$1),FALSE),"þ","¨"),"¨")</f>
        <v>¨</v>
      </c>
      <c r="G1714" s="281"/>
      <c r="H1714" s="281"/>
      <c r="I1714" s="248" t="str">
        <f>IFERROR(IF(ISBLANK(
VLOOKUP($X1704&amp;"-"&amp;TEXT($A1714,"mmm-aaaa"),Informes!$A:$P,COLUMN(Informes!I$1),FALSE)), "",
VLOOKUP($X1704&amp;"-"&amp;TEXT($A1714,"mmm-aaaa"),Informes!$A:$P,COLUMN(Informes!I$1),FALSE)), "")</f>
        <v/>
      </c>
      <c r="J1714" s="248"/>
      <c r="K1714" s="248"/>
      <c r="L1714" s="173" t="str">
        <f t="shared" si="335"/>
        <v>¨</v>
      </c>
      <c r="M1714" s="248" t="str">
        <f>IFERROR(IF(OR($X1714=$L$7,$X1714=$K$5,$X1714=$O$5,$X1714=$T$5),IF(ISBLANK(
VLOOKUP($X1704&amp;"-"&amp;TEXT($A1714,"mmm-aaaa"),Informes!$A:$P,COLUMN(Informes!J$1),FALSE)), "",
VLOOKUP($X1704&amp;"-"&amp;TEXT($A1714,"mmm-aaaa"),Informes!$A:$P,COLUMN(Informes!J$1),FALSE)), ""), "")</f>
        <v/>
      </c>
      <c r="N1714" s="248"/>
      <c r="O1714" s="248"/>
      <c r="P1714" s="248"/>
      <c r="Q1714" s="248"/>
      <c r="R1714" s="284" t="str">
        <f t="shared" si="332"/>
        <v/>
      </c>
      <c r="S1714" s="284"/>
      <c r="T1714" s="284"/>
      <c r="U1714" s="284"/>
      <c r="V1714" s="285"/>
      <c r="W1714" s="4" t="str">
        <f>IFERROR(VLOOKUP($X1704&amp;"-"&amp;TEXT($A1714,"mmm-aaaa"),Informes!$A:$P,COLUMN(Informes!K$1),FALSE), "")</f>
        <v/>
      </c>
      <c r="X1714" s="34" t="str">
        <f>IFERROR(VLOOKUP($X1704&amp;"-"&amp;TEXT($A1714,"mmm-aaaa"),Informes!$A:$P,COLUMN(Informes!C$1),FALSE), "")</f>
        <v/>
      </c>
    </row>
    <row r="1715" spans="1:24" ht="16.5" customHeight="1" x14ac:dyDescent="0.2">
      <c r="A1715" s="34">
        <f t="shared" si="336"/>
        <v>45292</v>
      </c>
      <c r="B1715" s="243" t="str">
        <f t="shared" si="333"/>
        <v>Enero</v>
      </c>
      <c r="C1715" s="244"/>
      <c r="D1715" s="244" t="str">
        <f t="shared" si="334"/>
        <v>Enero</v>
      </c>
      <c r="E1715" s="244"/>
      <c r="F1715" s="281" t="str">
        <f>IFERROR(IF(VLOOKUP($X1704&amp;"-"&amp;TEXT($A1715,"mmm-aaaa"),Informes!$A:$P,COLUMN(Informes!H$1),FALSE),"þ","¨"),"¨")</f>
        <v>¨</v>
      </c>
      <c r="G1715" s="281"/>
      <c r="H1715" s="281"/>
      <c r="I1715" s="248" t="str">
        <f>IFERROR(IF(ISBLANK(
VLOOKUP($X1704&amp;"-"&amp;TEXT($A1715,"mmm-aaaa"),Informes!$A:$P,COLUMN(Informes!I$1),FALSE)), "",
VLOOKUP($X1704&amp;"-"&amp;TEXT($A1715,"mmm-aaaa"),Informes!$A:$P,COLUMN(Informes!I$1),FALSE)), "")</f>
        <v/>
      </c>
      <c r="J1715" s="248"/>
      <c r="K1715" s="248"/>
      <c r="L1715" s="173" t="str">
        <f t="shared" si="335"/>
        <v>¨</v>
      </c>
      <c r="M1715" s="248" t="str">
        <f>IFERROR(IF(OR($X1715=$L$7,$X1715=$K$5,$X1715=$O$5,$X1715=$T$5),IF(ISBLANK(
VLOOKUP($X1704&amp;"-"&amp;TEXT($A1715,"mmm-aaaa"),Informes!$A:$P,COLUMN(Informes!J$1),FALSE)), "",
VLOOKUP($X1704&amp;"-"&amp;TEXT($A1715,"mmm-aaaa"),Informes!$A:$P,COLUMN(Informes!J$1),FALSE)), ""), "")</f>
        <v/>
      </c>
      <c r="N1715" s="248"/>
      <c r="O1715" s="248"/>
      <c r="P1715" s="248"/>
      <c r="Q1715" s="248"/>
      <c r="R1715" s="284" t="str">
        <f t="shared" si="332"/>
        <v/>
      </c>
      <c r="S1715" s="284"/>
      <c r="T1715" s="284"/>
      <c r="U1715" s="284"/>
      <c r="V1715" s="285"/>
      <c r="W1715" s="4" t="str">
        <f>IFERROR(VLOOKUP($X1704&amp;"-"&amp;TEXT($A1715,"mmm-aaaa"),Informes!$A:$P,COLUMN(Informes!K$1),FALSE), "")</f>
        <v/>
      </c>
      <c r="X1715" s="34" t="str">
        <f>IFERROR(VLOOKUP($X1704&amp;"-"&amp;TEXT($A1715,"mmm-aaaa"),Informes!$A:$P,COLUMN(Informes!C$1),FALSE), "")</f>
        <v/>
      </c>
    </row>
    <row r="1716" spans="1:24" ht="16.5" customHeight="1" x14ac:dyDescent="0.2">
      <c r="A1716" s="34">
        <f t="shared" si="336"/>
        <v>45323</v>
      </c>
      <c r="B1716" s="243" t="str">
        <f t="shared" si="333"/>
        <v>Febrero</v>
      </c>
      <c r="C1716" s="244"/>
      <c r="D1716" s="244" t="str">
        <f t="shared" si="334"/>
        <v>Enero</v>
      </c>
      <c r="E1716" s="244"/>
      <c r="F1716" s="281" t="str">
        <f>IFERROR(IF(VLOOKUP($X1704&amp;"-"&amp;TEXT($A1716,"mmm-aaaa"),Informes!$A:$P,COLUMN(Informes!H$1),FALSE),"þ","¨"),"¨")</f>
        <v>¨</v>
      </c>
      <c r="G1716" s="281"/>
      <c r="H1716" s="281"/>
      <c r="I1716" s="248" t="str">
        <f>IFERROR(IF(ISBLANK(
VLOOKUP($X1704&amp;"-"&amp;TEXT($A1716,"mmm-aaaa"),Informes!$A:$P,COLUMN(Informes!I$1),FALSE)), "",
VLOOKUP($X1704&amp;"-"&amp;TEXT($A1716,"mmm-aaaa"),Informes!$A:$P,COLUMN(Informes!I$1),FALSE)), "")</f>
        <v/>
      </c>
      <c r="J1716" s="248"/>
      <c r="K1716" s="248"/>
      <c r="L1716" s="173" t="str">
        <f t="shared" si="335"/>
        <v>¨</v>
      </c>
      <c r="M1716" s="248" t="str">
        <f>IFERROR(IF(OR($X1716=$L$7,$X1716=$K$5,$X1716=$O$5,$X1716=$T$5),IF(ISBLANK(
VLOOKUP($X1704&amp;"-"&amp;TEXT($A1716,"mmm-aaaa"),Informes!$A:$P,COLUMN(Informes!J$1),FALSE)), "",
VLOOKUP($X1704&amp;"-"&amp;TEXT($A1716,"mmm-aaaa"),Informes!$A:$P,COLUMN(Informes!J$1),FALSE)), ""), "")</f>
        <v/>
      </c>
      <c r="N1716" s="248"/>
      <c r="O1716" s="248"/>
      <c r="P1716" s="248"/>
      <c r="Q1716" s="248"/>
      <c r="R1716" s="284" t="str">
        <f t="shared" si="332"/>
        <v/>
      </c>
      <c r="S1716" s="284"/>
      <c r="T1716" s="284"/>
      <c r="U1716" s="284"/>
      <c r="V1716" s="285"/>
      <c r="W1716" s="4" t="str">
        <f>IFERROR(VLOOKUP($X1704&amp;"-"&amp;TEXT($A1716,"mmm-aaaa"),Informes!$A:$P,COLUMN(Informes!K$1),FALSE), "")</f>
        <v/>
      </c>
      <c r="X1716" s="34" t="str">
        <f>IFERROR(VLOOKUP($X1704&amp;"-"&amp;TEXT($A1716,"mmm-aaaa"),Informes!$A:$P,COLUMN(Informes!C$1),FALSE), "")</f>
        <v/>
      </c>
    </row>
    <row r="1717" spans="1:24" ht="16.5" customHeight="1" x14ac:dyDescent="0.2">
      <c r="A1717" s="34">
        <f t="shared" si="336"/>
        <v>45352</v>
      </c>
      <c r="B1717" s="243" t="str">
        <f t="shared" si="333"/>
        <v>Marzo</v>
      </c>
      <c r="C1717" s="244"/>
      <c r="D1717" s="244" t="str">
        <f t="shared" si="334"/>
        <v>Enero</v>
      </c>
      <c r="E1717" s="244"/>
      <c r="F1717" s="281" t="str">
        <f>IFERROR(IF(VLOOKUP($X1704&amp;"-"&amp;TEXT($A1717,"mmm-aaaa"),Informes!$A:$P,COLUMN(Informes!H$1),FALSE),"þ","¨"),"¨")</f>
        <v>¨</v>
      </c>
      <c r="G1717" s="281"/>
      <c r="H1717" s="281"/>
      <c r="I1717" s="248" t="str">
        <f>IFERROR(IF(ISBLANK(
VLOOKUP($X1704&amp;"-"&amp;TEXT($A1717,"mmm-aaaa"),Informes!$A:$P,COLUMN(Informes!I$1),FALSE)), "",
VLOOKUP($X1704&amp;"-"&amp;TEXT($A1717,"mmm-aaaa"),Informes!$A:$P,COLUMN(Informes!I$1),FALSE)), "")</f>
        <v/>
      </c>
      <c r="J1717" s="248"/>
      <c r="K1717" s="248"/>
      <c r="L1717" s="173" t="str">
        <f t="shared" si="335"/>
        <v>¨</v>
      </c>
      <c r="M1717" s="248" t="str">
        <f>IFERROR(IF(OR($X1717=$L$7,$X1717=$K$5,$X1717=$O$5,$X1717=$T$5),IF(ISBLANK(
VLOOKUP($X1704&amp;"-"&amp;TEXT($A1717,"mmm-aaaa"),Informes!$A:$P,COLUMN(Informes!J$1),FALSE)), "",
VLOOKUP($X1704&amp;"-"&amp;TEXT($A1717,"mmm-aaaa"),Informes!$A:$P,COLUMN(Informes!J$1),FALSE)), ""), "")</f>
        <v/>
      </c>
      <c r="N1717" s="248"/>
      <c r="O1717" s="248"/>
      <c r="P1717" s="248"/>
      <c r="Q1717" s="248"/>
      <c r="R1717" s="284" t="str">
        <f t="shared" si="332"/>
        <v/>
      </c>
      <c r="S1717" s="284"/>
      <c r="T1717" s="284"/>
      <c r="U1717" s="284"/>
      <c r="V1717" s="285"/>
      <c r="W1717" s="4" t="str">
        <f>IFERROR(VLOOKUP($X1704&amp;"-"&amp;TEXT($A1717,"mmm-aaaa"),Informes!$A:$P,COLUMN(Informes!K$1),FALSE), "")</f>
        <v/>
      </c>
      <c r="X1717" s="34" t="str">
        <f>IFERROR(VLOOKUP($X1704&amp;"-"&amp;TEXT($A1717,"mmm-aaaa"),Informes!$A:$P,COLUMN(Informes!C$1),FALSE), "")</f>
        <v/>
      </c>
    </row>
    <row r="1718" spans="1:24" ht="16.5" customHeight="1" x14ac:dyDescent="0.2">
      <c r="A1718" s="34">
        <f t="shared" si="336"/>
        <v>45383</v>
      </c>
      <c r="B1718" s="243" t="str">
        <f t="shared" si="333"/>
        <v>Abril</v>
      </c>
      <c r="C1718" s="244"/>
      <c r="D1718" s="244" t="str">
        <f t="shared" si="334"/>
        <v>Enero</v>
      </c>
      <c r="E1718" s="244"/>
      <c r="F1718" s="281" t="str">
        <f>IFERROR(IF(VLOOKUP($X1704&amp;"-"&amp;TEXT($A1718,"mmm-aaaa"),Informes!$A:$P,COLUMN(Informes!H$1),FALSE),"þ","¨"),"¨")</f>
        <v>¨</v>
      </c>
      <c r="G1718" s="281"/>
      <c r="H1718" s="281"/>
      <c r="I1718" s="248" t="str">
        <f>IFERROR(IF(ISBLANK(
VLOOKUP($X1704&amp;"-"&amp;TEXT($A1718,"mmm-aaaa"),Informes!$A:$P,COLUMN(Informes!I$1),FALSE)), "",
VLOOKUP($X1704&amp;"-"&amp;TEXT($A1718,"mmm-aaaa"),Informes!$A:$P,COLUMN(Informes!I$1),FALSE)), "")</f>
        <v/>
      </c>
      <c r="J1718" s="248"/>
      <c r="K1718" s="248"/>
      <c r="L1718" s="173" t="str">
        <f t="shared" si="335"/>
        <v>¨</v>
      </c>
      <c r="M1718" s="248" t="str">
        <f>IFERROR(IF(OR($X1718=$L$7,$X1718=$K$5,$X1718=$O$5,$X1718=$T$5),IF(ISBLANK(
VLOOKUP($X1704&amp;"-"&amp;TEXT($A1718,"mmm-aaaa"),Informes!$A:$P,COLUMN(Informes!J$1),FALSE)), "",
VLOOKUP($X1704&amp;"-"&amp;TEXT($A1718,"mmm-aaaa"),Informes!$A:$P,COLUMN(Informes!J$1),FALSE)), ""), "")</f>
        <v/>
      </c>
      <c r="N1718" s="248"/>
      <c r="O1718" s="248"/>
      <c r="P1718" s="248"/>
      <c r="Q1718" s="248"/>
      <c r="R1718" s="284" t="str">
        <f t="shared" si="332"/>
        <v/>
      </c>
      <c r="S1718" s="284"/>
      <c r="T1718" s="284"/>
      <c r="U1718" s="284"/>
      <c r="V1718" s="285"/>
      <c r="W1718" s="4" t="str">
        <f>IFERROR(VLOOKUP($X1704&amp;"-"&amp;TEXT($A1718,"mmm-aaaa"),Informes!$A:$P,COLUMN(Informes!K$1),FALSE), "")</f>
        <v/>
      </c>
      <c r="X1718" s="34" t="str">
        <f>IFERROR(VLOOKUP($X1704&amp;"-"&amp;TEXT($A1718,"mmm-aaaa"),Informes!$A:$P,COLUMN(Informes!C$1),FALSE), "")</f>
        <v/>
      </c>
    </row>
    <row r="1719" spans="1:24" ht="16.5" customHeight="1" x14ac:dyDescent="0.2">
      <c r="A1719" s="34">
        <f t="shared" si="336"/>
        <v>45413</v>
      </c>
      <c r="B1719" s="243" t="str">
        <f t="shared" si="333"/>
        <v>Mayo</v>
      </c>
      <c r="C1719" s="244"/>
      <c r="D1719" s="244" t="str">
        <f t="shared" si="334"/>
        <v>Enero</v>
      </c>
      <c r="E1719" s="244"/>
      <c r="F1719" s="281" t="str">
        <f>IFERROR(IF(VLOOKUP($X1704&amp;"-"&amp;TEXT($A1719,"mmm-aaaa"),Informes!$A:$P,COLUMN(Informes!H$1),FALSE),"þ","¨"),"¨")</f>
        <v>¨</v>
      </c>
      <c r="G1719" s="281"/>
      <c r="H1719" s="281"/>
      <c r="I1719" s="248" t="str">
        <f>IFERROR(IF(ISBLANK(
VLOOKUP($X1704&amp;"-"&amp;TEXT($A1719,"mmm-aaaa"),Informes!$A:$P,COLUMN(Informes!I$1),FALSE)), "",
VLOOKUP($X1704&amp;"-"&amp;TEXT($A1719,"mmm-aaaa"),Informes!$A:$P,COLUMN(Informes!I$1),FALSE)), "")</f>
        <v/>
      </c>
      <c r="J1719" s="248"/>
      <c r="K1719" s="248"/>
      <c r="L1719" s="173" t="str">
        <f t="shared" si="335"/>
        <v>¨</v>
      </c>
      <c r="M1719" s="248" t="str">
        <f>IFERROR(IF(OR($X1719=$L$7,$X1719=$K$5,$X1719=$O$5,$X1719=$T$5),IF(ISBLANK(
VLOOKUP($X1704&amp;"-"&amp;TEXT($A1719,"mmm-aaaa"),Informes!$A:$P,COLUMN(Informes!J$1),FALSE)), "",
VLOOKUP($X1704&amp;"-"&amp;TEXT($A1719,"mmm-aaaa"),Informes!$A:$P,COLUMN(Informes!J$1),FALSE)), ""), "")</f>
        <v/>
      </c>
      <c r="N1719" s="248"/>
      <c r="O1719" s="248"/>
      <c r="P1719" s="248"/>
      <c r="Q1719" s="248"/>
      <c r="R1719" s="284" t="str">
        <f t="shared" si="332"/>
        <v/>
      </c>
      <c r="S1719" s="284"/>
      <c r="T1719" s="284"/>
      <c r="U1719" s="284"/>
      <c r="V1719" s="285"/>
      <c r="W1719" s="4" t="str">
        <f>IFERROR(VLOOKUP($X1704&amp;"-"&amp;TEXT($A1719,"mmm-aaaa"),Informes!$A:$P,COLUMN(Informes!K$1),FALSE), "")</f>
        <v/>
      </c>
      <c r="X1719" s="34" t="str">
        <f>IFERROR(VLOOKUP($X1704&amp;"-"&amp;TEXT($A1719,"mmm-aaaa"),Informes!$A:$P,COLUMN(Informes!C$1),FALSE), "")</f>
        <v/>
      </c>
    </row>
    <row r="1720" spans="1:24" ht="16.5" customHeight="1" x14ac:dyDescent="0.2">
      <c r="A1720" s="34">
        <f t="shared" si="336"/>
        <v>45444</v>
      </c>
      <c r="B1720" s="243" t="str">
        <f t="shared" si="333"/>
        <v>Junio</v>
      </c>
      <c r="C1720" s="244"/>
      <c r="D1720" s="244" t="str">
        <f t="shared" si="334"/>
        <v>Enero</v>
      </c>
      <c r="E1720" s="244"/>
      <c r="F1720" s="281" t="str">
        <f>IFERROR(IF(VLOOKUP($X1704&amp;"-"&amp;TEXT($A1720,"mmm-aaaa"),Informes!$A:$P,COLUMN(Informes!H$1),FALSE),"þ","¨"),"¨")</f>
        <v>¨</v>
      </c>
      <c r="G1720" s="281"/>
      <c r="H1720" s="281"/>
      <c r="I1720" s="248" t="str">
        <f>IFERROR(IF(ISBLANK(
VLOOKUP($X1704&amp;"-"&amp;TEXT($A1720,"mmm-aaaa"),Informes!$A:$P,COLUMN(Informes!I$1),FALSE)), "",
VLOOKUP($X1704&amp;"-"&amp;TEXT($A1720,"mmm-aaaa"),Informes!$A:$P,COLUMN(Informes!I$1),FALSE)), "")</f>
        <v/>
      </c>
      <c r="J1720" s="248"/>
      <c r="K1720" s="248"/>
      <c r="L1720" s="173" t="str">
        <f t="shared" si="335"/>
        <v>¨</v>
      </c>
      <c r="M1720" s="248" t="str">
        <f>IFERROR(IF(OR($X1720=$L$7,$X1720=$K$5,$X1720=$O$5,$X1720=$T$5),IF(ISBLANK(
VLOOKUP($X1704&amp;"-"&amp;TEXT($A1720,"mmm-aaaa"),Informes!$A:$P,COLUMN(Informes!J$1),FALSE)), "",
VLOOKUP($X1704&amp;"-"&amp;TEXT($A1720,"mmm-aaaa"),Informes!$A:$P,COLUMN(Informes!J$1),FALSE)), ""), "")</f>
        <v/>
      </c>
      <c r="N1720" s="248"/>
      <c r="O1720" s="248"/>
      <c r="P1720" s="248"/>
      <c r="Q1720" s="248"/>
      <c r="R1720" s="284" t="str">
        <f t="shared" si="332"/>
        <v/>
      </c>
      <c r="S1720" s="284"/>
      <c r="T1720" s="284"/>
      <c r="U1720" s="284"/>
      <c r="V1720" s="285"/>
      <c r="W1720" s="4" t="str">
        <f>IFERROR(VLOOKUP($X1704&amp;"-"&amp;TEXT($A1720,"mmm-aaaa"),Informes!$A:$P,COLUMN(Informes!K$1),FALSE), "")</f>
        <v/>
      </c>
      <c r="X1720" s="34" t="str">
        <f>IFERROR(VLOOKUP($X1704&amp;"-"&amp;TEXT($A1720,"mmm-aaaa"),Informes!$A:$P,COLUMN(Informes!C$1),FALSE), "")</f>
        <v/>
      </c>
    </row>
    <row r="1721" spans="1:24" ht="16.5" customHeight="1" x14ac:dyDescent="0.2">
      <c r="A1721" s="34">
        <f t="shared" si="336"/>
        <v>45474</v>
      </c>
      <c r="B1721" s="243" t="str">
        <f t="shared" si="333"/>
        <v>Julio</v>
      </c>
      <c r="C1721" s="244"/>
      <c r="D1721" s="244" t="str">
        <f t="shared" si="334"/>
        <v>Enero</v>
      </c>
      <c r="E1721" s="244"/>
      <c r="F1721" s="281" t="str">
        <f>IFERROR(IF(VLOOKUP($X1704&amp;"-"&amp;TEXT($A1721,"mmm-aaaa"),Informes!$A:$P,COLUMN(Informes!H$1),FALSE),"þ","¨"),"¨")</f>
        <v>¨</v>
      </c>
      <c r="G1721" s="281"/>
      <c r="H1721" s="281"/>
      <c r="I1721" s="248" t="str">
        <f>IFERROR(IF(ISBLANK(
VLOOKUP($X1704&amp;"-"&amp;TEXT($A1721,"mmm-aaaa"),Informes!$A:$P,COLUMN(Informes!I$1),FALSE)), "",
VLOOKUP($X1704&amp;"-"&amp;TEXT($A1721,"mmm-aaaa"),Informes!$A:$P,COLUMN(Informes!I$1),FALSE)), "")</f>
        <v/>
      </c>
      <c r="J1721" s="248"/>
      <c r="K1721" s="248"/>
      <c r="L1721" s="173" t="str">
        <f t="shared" si="335"/>
        <v>¨</v>
      </c>
      <c r="M1721" s="248" t="str">
        <f>IFERROR(IF(OR($X1721=$L$7,$X1721=$K$5,$X1721=$O$5,$X1721=$T$5),IF(ISBLANK(
VLOOKUP($X1704&amp;"-"&amp;TEXT($A1721,"mmm-aaaa"),Informes!$A:$P,COLUMN(Informes!J$1),FALSE)), "",
VLOOKUP($X1704&amp;"-"&amp;TEXT($A1721,"mmm-aaaa"),Informes!$A:$P,COLUMN(Informes!J$1),FALSE)), ""), "")</f>
        <v/>
      </c>
      <c r="N1721" s="248"/>
      <c r="O1721" s="248"/>
      <c r="P1721" s="248"/>
      <c r="Q1721" s="248"/>
      <c r="R1721" s="284" t="str">
        <f t="shared" si="332"/>
        <v/>
      </c>
      <c r="S1721" s="284"/>
      <c r="T1721" s="284"/>
      <c r="U1721" s="284"/>
      <c r="V1721" s="285"/>
      <c r="W1721" s="4" t="str">
        <f>IFERROR(VLOOKUP($X1704&amp;"-"&amp;TEXT($A1721,"mmm-aaaa"),Informes!$A:$P,COLUMN(Informes!K$1),FALSE), "")</f>
        <v/>
      </c>
      <c r="X1721" s="34" t="str">
        <f>IFERROR(VLOOKUP($X1704&amp;"-"&amp;TEXT($A1721,"mmm-aaaa"),Informes!$A:$P,COLUMN(Informes!C$1),FALSE), "")</f>
        <v/>
      </c>
    </row>
    <row r="1722" spans="1:24" ht="16.5" customHeight="1" thickBot="1" x14ac:dyDescent="0.25">
      <c r="A1722" s="34">
        <f t="shared" si="336"/>
        <v>45505</v>
      </c>
      <c r="B1722" s="264" t="str">
        <f t="shared" si="333"/>
        <v>Agosto</v>
      </c>
      <c r="C1722" s="265"/>
      <c r="D1722" s="265" t="str">
        <f t="shared" si="334"/>
        <v>Enero</v>
      </c>
      <c r="E1722" s="265"/>
      <c r="F1722" s="280" t="str">
        <f>IFERROR(IF(VLOOKUP($X1704&amp;"-"&amp;TEXT($A1722,"mmm-aaaa"),Informes!$A:$P,COLUMN(Informes!H$1),FALSE),"þ","¨"),"¨")</f>
        <v>¨</v>
      </c>
      <c r="G1722" s="280"/>
      <c r="H1722" s="280"/>
      <c r="I1722" s="269" t="str">
        <f>IFERROR(IF(ISBLANK(
VLOOKUP($X1704&amp;"-"&amp;TEXT($A1722,"mmm-aaaa"),Informes!$A:$P,COLUMN(Informes!I$1),FALSE)), "",
VLOOKUP($X1704&amp;"-"&amp;TEXT($A1722,"mmm-aaaa"),Informes!$A:$P,COLUMN(Informes!I$1),FALSE)), "")</f>
        <v/>
      </c>
      <c r="J1722" s="269"/>
      <c r="K1722" s="269"/>
      <c r="L1722" s="172" t="str">
        <f t="shared" si="335"/>
        <v>¨</v>
      </c>
      <c r="M1722" s="269" t="str">
        <f>IFERROR(IF(OR($X1722=$L$7,$X1722=$K$5,$X1722=$O$5,$X1722=$T$5),IF(ISBLANK(
VLOOKUP($X1704&amp;"-"&amp;TEXT($A1722,"mmm-aaaa"),Informes!$A:$P,COLUMN(Informes!J$1),FALSE)), "",
VLOOKUP($X1704&amp;"-"&amp;TEXT($A1722,"mmm-aaaa"),Informes!$A:$P,COLUMN(Informes!J$1),FALSE)), ""), "")</f>
        <v/>
      </c>
      <c r="N1722" s="269"/>
      <c r="O1722" s="269"/>
      <c r="P1722" s="269"/>
      <c r="Q1722" s="269"/>
      <c r="R1722" s="282" t="str">
        <f t="shared" si="332"/>
        <v/>
      </c>
      <c r="S1722" s="282"/>
      <c r="T1722" s="282"/>
      <c r="U1722" s="282"/>
      <c r="V1722" s="283"/>
      <c r="W1722" s="4" t="str">
        <f>IFERROR(VLOOKUP($X1704&amp;"-"&amp;TEXT($A1722,"mmm-aaaa"),Informes!$A:$P,COLUMN(Informes!K$1),FALSE), "")</f>
        <v/>
      </c>
      <c r="X1722" s="34" t="str">
        <f>IFERROR(VLOOKUP($X1704&amp;"-"&amp;TEXT($A1722,"mmm-aaaa"),Informes!$A:$P,COLUMN(Informes!C$1),FALSE), "")</f>
        <v/>
      </c>
    </row>
    <row r="1723" spans="1:24" ht="16.5" customHeight="1" thickBot="1" x14ac:dyDescent="0.3">
      <c r="D1723" s="124"/>
      <c r="E1723" s="124"/>
      <c r="F1723" s="129"/>
      <c r="G1723" s="124" t="str">
        <f>IF(SUM(F1711:F1722)=0,"",SUM(F1711:F1722))</f>
        <v/>
      </c>
      <c r="H1723" s="124"/>
      <c r="I1723" s="124"/>
      <c r="J1723" s="130"/>
      <c r="K1723" s="124"/>
      <c r="L1723" s="131" t="s">
        <v>107</v>
      </c>
      <c r="M1723" s="272" t="str">
        <f>IF(SUM(M1711:M1722)=0,"",SUM(M1711:M1722))</f>
        <v/>
      </c>
      <c r="N1723" s="273"/>
      <c r="O1723" s="273"/>
      <c r="P1723" s="273"/>
      <c r="Q1723" s="274"/>
      <c r="R1723" s="275"/>
      <c r="S1723" s="276"/>
      <c r="T1723" s="276"/>
      <c r="U1723" s="276"/>
      <c r="V1723" s="277"/>
      <c r="W1723" s="4"/>
      <c r="X1723" s="4"/>
    </row>
    <row r="1724" spans="1:24" ht="16.5" customHeight="1" x14ac:dyDescent="0.2">
      <c r="W1724" s="4"/>
      <c r="X1724" s="4"/>
    </row>
    <row r="1725" spans="1:24" ht="279.75" customHeight="1" x14ac:dyDescent="0.15">
      <c r="B1725" s="11"/>
      <c r="C1725" s="132" t="s">
        <v>136</v>
      </c>
      <c r="D1725" s="11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</row>
    <row r="1726" spans="1:24" ht="24" customHeight="1" x14ac:dyDescent="0.2">
      <c r="A1726" s="35"/>
      <c r="B1726" s="256" t="s">
        <v>127</v>
      </c>
      <c r="C1726" s="256"/>
      <c r="D1726" s="256"/>
      <c r="E1726" s="256"/>
      <c r="F1726" s="256"/>
      <c r="G1726" s="256"/>
      <c r="H1726" s="256"/>
      <c r="I1726" s="256"/>
      <c r="J1726" s="256"/>
      <c r="K1726" s="256"/>
      <c r="L1726" s="256"/>
      <c r="M1726" s="256"/>
      <c r="N1726" s="256"/>
      <c r="O1726" s="256"/>
      <c r="P1726" s="256"/>
      <c r="Q1726" s="256"/>
      <c r="R1726" s="256"/>
      <c r="S1726" s="256"/>
      <c r="T1726" s="256"/>
      <c r="U1726" s="256"/>
      <c r="V1726" s="256"/>
      <c r="X1726" s="2"/>
    </row>
    <row r="1727" spans="1:24" ht="15" x14ac:dyDescent="0.2">
      <c r="A1727" s="35"/>
      <c r="B1727" s="120" t="s">
        <v>128</v>
      </c>
      <c r="D1727" s="123" t="e">
        <f>D1704</f>
        <v>#REF!</v>
      </c>
      <c r="F1727" s="123"/>
      <c r="G1727" s="123"/>
      <c r="H1727" s="123"/>
      <c r="I1727" s="123"/>
      <c r="J1727" s="123"/>
      <c r="K1727" s="123"/>
      <c r="L1727" s="123"/>
      <c r="M1727" s="123"/>
      <c r="N1727" s="123"/>
      <c r="O1727" s="123"/>
      <c r="P1727" s="123"/>
      <c r="Q1727" s="123"/>
      <c r="R1727" s="123"/>
      <c r="S1727" s="123"/>
      <c r="T1727" s="123"/>
      <c r="U1727" s="123"/>
      <c r="V1727" s="123"/>
      <c r="W1727" s="15"/>
      <c r="X1727" s="154" t="e">
        <f>X1704</f>
        <v>#REF!</v>
      </c>
    </row>
    <row r="1728" spans="1:24" ht="17.25" x14ac:dyDescent="0.2">
      <c r="B1728" s="120" t="s">
        <v>129</v>
      </c>
      <c r="D1728" s="121"/>
      <c r="E1728" s="121"/>
      <c r="F1728" s="7"/>
      <c r="G1728" s="7"/>
      <c r="H1728" s="257" t="e">
        <f>H1705</f>
        <v>#REF!</v>
      </c>
      <c r="I1728" s="257"/>
      <c r="J1728" s="257"/>
      <c r="K1728" s="257"/>
      <c r="L1728" s="257"/>
      <c r="M1728" s="257"/>
      <c r="N1728" s="257"/>
      <c r="O1728" s="257"/>
      <c r="P1728" s="127" t="e">
        <f>P1705</f>
        <v>#REF!</v>
      </c>
      <c r="Q1728" s="120" t="s">
        <v>75</v>
      </c>
      <c r="S1728" s="12"/>
      <c r="T1728" s="13"/>
      <c r="U1728" s="127" t="e">
        <f>U1705</f>
        <v>#REF!</v>
      </c>
      <c r="V1728" s="120" t="s">
        <v>79</v>
      </c>
      <c r="W1728" s="12"/>
      <c r="X1728" s="6"/>
    </row>
    <row r="1729" spans="1:24" ht="17.25" x14ac:dyDescent="0.2">
      <c r="B1729" s="120" t="s">
        <v>130</v>
      </c>
      <c r="D1729" s="122"/>
      <c r="E1729" s="122"/>
      <c r="F1729" s="7"/>
      <c r="G1729" s="258" t="e">
        <f>G1706</f>
        <v>#REF!</v>
      </c>
      <c r="H1729" s="258"/>
      <c r="I1729" s="258"/>
      <c r="J1729" s="258"/>
      <c r="K1729" s="258"/>
      <c r="L1729" s="258"/>
      <c r="M1729" s="258"/>
      <c r="N1729" s="258"/>
      <c r="O1729" s="258"/>
      <c r="P1729" s="128" t="s">
        <v>137</v>
      </c>
      <c r="Q1729" s="120" t="s">
        <v>131</v>
      </c>
      <c r="S1729" s="12"/>
      <c r="T1729" s="12"/>
      <c r="U1729" s="128" t="s">
        <v>138</v>
      </c>
      <c r="V1729" s="120" t="s">
        <v>61</v>
      </c>
      <c r="W1729" s="12"/>
      <c r="X1729" s="6"/>
    </row>
    <row r="1730" spans="1:24" ht="28.5" customHeight="1" x14ac:dyDescent="0.2">
      <c r="B1730" s="127" t="e">
        <f>B1707</f>
        <v>#REF!</v>
      </c>
      <c r="C1730" s="125" t="s">
        <v>76</v>
      </c>
      <c r="D1730" s="127" t="e">
        <f>D1707</f>
        <v>#REF!</v>
      </c>
      <c r="E1730" s="125" t="s">
        <v>81</v>
      </c>
      <c r="F1730" s="7"/>
      <c r="G1730" s="7"/>
      <c r="H1730" s="5"/>
      <c r="I1730" s="10"/>
      <c r="J1730" s="127" t="e">
        <f>J1707</f>
        <v>#REF!</v>
      </c>
      <c r="K1730" s="125" t="s">
        <v>77</v>
      </c>
      <c r="L1730" s="5"/>
      <c r="M1730" s="5"/>
      <c r="N1730" s="127" t="e">
        <f>N1707</f>
        <v>#REF!</v>
      </c>
      <c r="O1730" s="125" t="s">
        <v>132</v>
      </c>
      <c r="P1730" s="126"/>
      <c r="Q1730" s="126"/>
      <c r="R1730" s="9"/>
      <c r="S1730" s="127" t="e">
        <f>S1707</f>
        <v>#REF!</v>
      </c>
      <c r="T1730" s="259" t="s">
        <v>133</v>
      </c>
      <c r="U1730" s="259"/>
      <c r="V1730" s="259"/>
      <c r="W1730" s="13"/>
      <c r="X1730" s="6"/>
    </row>
    <row r="1731" spans="1:24" ht="4.5" customHeight="1" thickBot="1" x14ac:dyDescent="0.25">
      <c r="B1731" s="8"/>
      <c r="C1731" s="7"/>
      <c r="D1731" s="8"/>
      <c r="E1731" s="7"/>
      <c r="F1731" s="7"/>
      <c r="G1731" s="7"/>
      <c r="H1731" s="5"/>
      <c r="I1731" s="10"/>
      <c r="J1731" s="8"/>
      <c r="K1731" s="5"/>
      <c r="L1731" s="5"/>
      <c r="M1731" s="5"/>
      <c r="N1731" s="7"/>
      <c r="O1731" s="5"/>
      <c r="P1731" s="8"/>
      <c r="Q1731" s="8"/>
      <c r="R1731" s="9"/>
      <c r="S1731" s="9"/>
      <c r="T1731" s="7"/>
      <c r="U1731" s="8"/>
      <c r="V1731" s="9"/>
      <c r="W1731" s="9"/>
      <c r="X1731" s="6"/>
    </row>
    <row r="1732" spans="1:24" ht="27" customHeight="1" x14ac:dyDescent="0.25">
      <c r="B1732" s="260" t="s">
        <v>17</v>
      </c>
      <c r="C1732" s="261"/>
      <c r="D1732" s="261"/>
      <c r="E1732" s="261"/>
      <c r="F1732" s="262" t="s">
        <v>134</v>
      </c>
      <c r="G1732" s="262"/>
      <c r="H1732" s="262"/>
      <c r="I1732" s="262" t="s">
        <v>12</v>
      </c>
      <c r="J1732" s="262"/>
      <c r="K1732" s="262"/>
      <c r="L1732" s="262" t="s">
        <v>105</v>
      </c>
      <c r="M1732" s="236" t="s">
        <v>135</v>
      </c>
      <c r="N1732" s="236"/>
      <c r="O1732" s="236"/>
      <c r="P1732" s="236"/>
      <c r="Q1732" s="236"/>
      <c r="R1732" s="236" t="s">
        <v>101</v>
      </c>
      <c r="S1732" s="236"/>
      <c r="T1732" s="236"/>
      <c r="U1732" s="236"/>
      <c r="V1732" s="237"/>
      <c r="W1732" s="14"/>
      <c r="X1732" s="3"/>
    </row>
    <row r="1733" spans="1:24" ht="27.75" customHeight="1" x14ac:dyDescent="0.2">
      <c r="B1733" s="240">
        <f>EDATE(B1710,12)</f>
        <v>45658</v>
      </c>
      <c r="C1733" s="241"/>
      <c r="D1733" s="241"/>
      <c r="E1733" s="242"/>
      <c r="F1733" s="263"/>
      <c r="G1733" s="263"/>
      <c r="H1733" s="263"/>
      <c r="I1733" s="263"/>
      <c r="J1733" s="263"/>
      <c r="K1733" s="263"/>
      <c r="L1733" s="263"/>
      <c r="M1733" s="238"/>
      <c r="N1733" s="238"/>
      <c r="O1733" s="238"/>
      <c r="P1733" s="238"/>
      <c r="Q1733" s="238"/>
      <c r="R1733" s="238"/>
      <c r="S1733" s="238"/>
      <c r="T1733" s="238"/>
      <c r="U1733" s="238"/>
      <c r="V1733" s="239"/>
      <c r="W1733" s="14"/>
      <c r="X1733" s="3"/>
    </row>
    <row r="1734" spans="1:24" ht="16.5" customHeight="1" x14ac:dyDescent="0.2">
      <c r="A1734" s="34">
        <f>EDATE(B1733,-4)</f>
        <v>45536</v>
      </c>
      <c r="B1734" s="243" t="str">
        <f>PROPER(TEXT(A1734, "mmmm"))</f>
        <v>Septiembre</v>
      </c>
      <c r="C1734" s="244"/>
      <c r="D1734" s="244"/>
      <c r="E1734" s="244"/>
      <c r="F1734" s="281" t="str">
        <f>IFERROR(IF(VLOOKUP($X1704&amp;"-"&amp;TEXT($A1734,"mmm-aaaa"),Informes!$A:$P,COLUMN(Informes!H$1),FALSE),"þ","¨"),"¨")</f>
        <v>¨</v>
      </c>
      <c r="G1734" s="281"/>
      <c r="H1734" s="281"/>
      <c r="I1734" s="248" t="str">
        <f>IFERROR(IF(ISBLANK(
VLOOKUP($X1727&amp;"-"&amp;TEXT($A1734,"mmm-aaaa"),Informes!$A:$P,COLUMN(Informes!I$1),FALSE)), "",
VLOOKUP($X1727&amp;"-"&amp;TEXT($A1734,"mmm-aaaa"),Informes!$A:$P,COLUMN(Informes!I$1),FALSE)), "")</f>
        <v/>
      </c>
      <c r="J1734" s="248"/>
      <c r="K1734" s="248"/>
      <c r="L1734" s="173" t="str">
        <f>IFERROR(IF($X1734=$L$7,"þ","¨"),"¨")</f>
        <v>¨</v>
      </c>
      <c r="M1734" s="248" t="str">
        <f>IFERROR(IF(OR($X1734=$L$7,$X1734=$K$5,$X1734=$O$5,$X1734=$T$5),IF(ISBLANK(
VLOOKUP($X1704&amp;"-"&amp;TEXT($A1734,"mmm-aaaa"),Informes!$A:$P,COLUMN(Informes!J$1),FALSE)), "",
VLOOKUP($X1704&amp;"-"&amp;TEXT($A1734,"mmm-aaaa"),Informes!$A:$P,COLUMN(Informes!J$1),FALSE)), ""), "")</f>
        <v/>
      </c>
      <c r="N1734" s="248"/>
      <c r="O1734" s="248"/>
      <c r="P1734" s="248"/>
      <c r="Q1734" s="248"/>
      <c r="R1734" s="284" t="str">
        <f t="shared" ref="R1734:R1745" si="337">IF(W1734=0, "", W1734)</f>
        <v/>
      </c>
      <c r="S1734" s="284"/>
      <c r="T1734" s="284"/>
      <c r="U1734" s="284"/>
      <c r="V1734" s="285"/>
      <c r="W1734" s="4" t="str">
        <f>IFERROR(VLOOKUP($X1727&amp;"-"&amp;TEXT($A1734,"mmm-aaaa"),Informes!$A:$P,COLUMN(Informes!K$1),FALSE), "")</f>
        <v/>
      </c>
      <c r="X1734" s="34" t="str">
        <f>IFERROR(VLOOKUP($X1704&amp;"-"&amp;TEXT($A1734,"mmm-aaaa"),Informes!$A:$P,COLUMN(Informes!C$1),FALSE), "")</f>
        <v/>
      </c>
    </row>
    <row r="1735" spans="1:24" ht="16.5" customHeight="1" x14ac:dyDescent="0.2">
      <c r="A1735" s="34">
        <f>EDATE(A1734,1)</f>
        <v>45566</v>
      </c>
      <c r="B1735" s="243" t="str">
        <f t="shared" ref="B1735:B1745" si="338">PROPER(TEXT(A1735, "mmmm"))</f>
        <v>Octubre</v>
      </c>
      <c r="C1735" s="244"/>
      <c r="D1735" s="244"/>
      <c r="E1735" s="244"/>
      <c r="F1735" s="281" t="str">
        <f>IFERROR(IF(VLOOKUP($X1704&amp;"-"&amp;TEXT($A1735,"mmm-aaaa"),Informes!$A:$P,COLUMN(Informes!H$1),FALSE),"þ","¨"),"¨")</f>
        <v>¨</v>
      </c>
      <c r="G1735" s="281"/>
      <c r="H1735" s="281"/>
      <c r="I1735" s="248" t="str">
        <f>IFERROR(IF(ISBLANK(
VLOOKUP($X1727&amp;"-"&amp;TEXT($A1735,"mmm-aaaa"),Informes!$A:$P,COLUMN(Informes!I$1),FALSE)), "",
VLOOKUP($X1727&amp;"-"&amp;TEXT($A1735,"mmm-aaaa"),Informes!$A:$P,COLUMN(Informes!I$1),FALSE)), "")</f>
        <v/>
      </c>
      <c r="J1735" s="248"/>
      <c r="K1735" s="248"/>
      <c r="L1735" s="173" t="str">
        <f t="shared" ref="L1735:L1745" si="339">IFERROR(IF($X1735=$L$7,"þ","¨"),"¨")</f>
        <v>¨</v>
      </c>
      <c r="M1735" s="248" t="str">
        <f>IFERROR(IF(OR($X1735=$L$7,$X1735=$K$5,$X1735=$O$5,$X1735=$T$5),IF(ISBLANK(
VLOOKUP($X1704&amp;"-"&amp;TEXT($A1735,"mmm-aaaa"),Informes!$A:$P,COLUMN(Informes!J$1),FALSE)), "",
VLOOKUP($X1704&amp;"-"&amp;TEXT($A1735,"mmm-aaaa"),Informes!$A:$P,COLUMN(Informes!J$1),FALSE)), ""), "")</f>
        <v/>
      </c>
      <c r="N1735" s="248"/>
      <c r="O1735" s="248"/>
      <c r="P1735" s="248"/>
      <c r="Q1735" s="248"/>
      <c r="R1735" s="284" t="str">
        <f t="shared" si="337"/>
        <v/>
      </c>
      <c r="S1735" s="284"/>
      <c r="T1735" s="284"/>
      <c r="U1735" s="284"/>
      <c r="V1735" s="285"/>
      <c r="W1735" s="4" t="str">
        <f>IFERROR(VLOOKUP($X1727&amp;"-"&amp;TEXT($A1735,"mmm-aaaa"),Informes!$A:$P,COLUMN(Informes!K$1),FALSE), "")</f>
        <v/>
      </c>
      <c r="X1735" s="34" t="str">
        <f>IFERROR(VLOOKUP($X1704&amp;"-"&amp;TEXT($A1735,"mmm-aaaa"),Informes!$A:$P,COLUMN(Informes!C$1),FALSE), "")</f>
        <v/>
      </c>
    </row>
    <row r="1736" spans="1:24" ht="16.5" customHeight="1" x14ac:dyDescent="0.2">
      <c r="A1736" s="34">
        <f t="shared" ref="A1736:A1745" si="340">EDATE(A1735,1)</f>
        <v>45597</v>
      </c>
      <c r="B1736" s="243" t="str">
        <f t="shared" si="338"/>
        <v>Noviembre</v>
      </c>
      <c r="C1736" s="244"/>
      <c r="D1736" s="244"/>
      <c r="E1736" s="244"/>
      <c r="F1736" s="281" t="str">
        <f>IFERROR(IF(VLOOKUP($X1704&amp;"-"&amp;TEXT($A1736,"mmm-aaaa"),Informes!$A:$P,COLUMN(Informes!H$1),FALSE),"þ","¨"),"¨")</f>
        <v>¨</v>
      </c>
      <c r="G1736" s="281"/>
      <c r="H1736" s="281"/>
      <c r="I1736" s="248" t="str">
        <f>IFERROR(IF(ISBLANK(
VLOOKUP($X1727&amp;"-"&amp;TEXT($A1736,"mmm-aaaa"),Informes!$A:$P,COLUMN(Informes!I$1),FALSE)), "",
VLOOKUP($X1727&amp;"-"&amp;TEXT($A1736,"mmm-aaaa"),Informes!$A:$P,COLUMN(Informes!I$1),FALSE)), "")</f>
        <v/>
      </c>
      <c r="J1736" s="248"/>
      <c r="K1736" s="248"/>
      <c r="L1736" s="173" t="str">
        <f t="shared" si="339"/>
        <v>¨</v>
      </c>
      <c r="M1736" s="248" t="str">
        <f>IFERROR(IF(OR($X1736=$L$7,$X1736=$K$5,$X1736=$O$5,$X1736=$T$5),IF(ISBLANK(
VLOOKUP($X1704&amp;"-"&amp;TEXT($A1736,"mmm-aaaa"),Informes!$A:$P,COLUMN(Informes!J$1),FALSE)), "",
VLOOKUP($X1704&amp;"-"&amp;TEXT($A1736,"mmm-aaaa"),Informes!$A:$P,COLUMN(Informes!J$1),FALSE)), ""), "")</f>
        <v/>
      </c>
      <c r="N1736" s="248"/>
      <c r="O1736" s="248"/>
      <c r="P1736" s="248"/>
      <c r="Q1736" s="248"/>
      <c r="R1736" s="284" t="str">
        <f t="shared" si="337"/>
        <v/>
      </c>
      <c r="S1736" s="284"/>
      <c r="T1736" s="284"/>
      <c r="U1736" s="284"/>
      <c r="V1736" s="285"/>
      <c r="W1736" s="4" t="str">
        <f>IFERROR(VLOOKUP($X1727&amp;"-"&amp;TEXT($A1736,"mmm-aaaa"),Informes!$A:$P,COLUMN(Informes!K$1),FALSE), "")</f>
        <v/>
      </c>
      <c r="X1736" s="34" t="str">
        <f>IFERROR(VLOOKUP($X1704&amp;"-"&amp;TEXT($A1736,"mmm-aaaa"),Informes!$A:$P,COLUMN(Informes!C$1),FALSE), "")</f>
        <v/>
      </c>
    </row>
    <row r="1737" spans="1:24" ht="16.5" customHeight="1" x14ac:dyDescent="0.2">
      <c r="A1737" s="34">
        <f t="shared" si="340"/>
        <v>45627</v>
      </c>
      <c r="B1737" s="243" t="str">
        <f t="shared" si="338"/>
        <v>Diciembre</v>
      </c>
      <c r="C1737" s="244"/>
      <c r="D1737" s="244"/>
      <c r="E1737" s="244"/>
      <c r="F1737" s="281" t="str">
        <f>IFERROR(IF(VLOOKUP($X1704&amp;"-"&amp;TEXT($A1737,"mmm-aaaa"),Informes!$A:$P,COLUMN(Informes!H$1),FALSE),"þ","¨"),"¨")</f>
        <v>¨</v>
      </c>
      <c r="G1737" s="281"/>
      <c r="H1737" s="281"/>
      <c r="I1737" s="248" t="str">
        <f>IFERROR(IF(ISBLANK(
VLOOKUP($X1727&amp;"-"&amp;TEXT($A1737,"mmm-aaaa"),Informes!$A:$P,COLUMN(Informes!I$1),FALSE)), "",
VLOOKUP($X1727&amp;"-"&amp;TEXT($A1737,"mmm-aaaa"),Informes!$A:$P,COLUMN(Informes!I$1),FALSE)), "")</f>
        <v/>
      </c>
      <c r="J1737" s="248"/>
      <c r="K1737" s="248"/>
      <c r="L1737" s="173" t="str">
        <f t="shared" si="339"/>
        <v>¨</v>
      </c>
      <c r="M1737" s="248" t="str">
        <f>IFERROR(IF(OR($X1737=$L$7,$X1737=$K$5,$X1737=$O$5,$X1737=$T$5),IF(ISBLANK(
VLOOKUP($X1704&amp;"-"&amp;TEXT($A1737,"mmm-aaaa"),Informes!$A:$P,COLUMN(Informes!J$1),FALSE)), "",
VLOOKUP($X1704&amp;"-"&amp;TEXT($A1737,"mmm-aaaa"),Informes!$A:$P,COLUMN(Informes!J$1),FALSE)), ""), "")</f>
        <v/>
      </c>
      <c r="N1737" s="248"/>
      <c r="O1737" s="248"/>
      <c r="P1737" s="248"/>
      <c r="Q1737" s="248"/>
      <c r="R1737" s="284" t="str">
        <f t="shared" si="337"/>
        <v/>
      </c>
      <c r="S1737" s="284"/>
      <c r="T1737" s="284"/>
      <c r="U1737" s="284"/>
      <c r="V1737" s="285"/>
      <c r="W1737" s="4" t="str">
        <f>IFERROR(VLOOKUP($X1727&amp;"-"&amp;TEXT($A1737,"mmm-aaaa"),Informes!$A:$P,COLUMN(Informes!K$1),FALSE), "")</f>
        <v/>
      </c>
      <c r="X1737" s="34" t="str">
        <f>IFERROR(VLOOKUP($X1704&amp;"-"&amp;TEXT($A1737,"mmm-aaaa"),Informes!$A:$P,COLUMN(Informes!C$1),FALSE), "")</f>
        <v/>
      </c>
    </row>
    <row r="1738" spans="1:24" ht="16.5" customHeight="1" x14ac:dyDescent="0.2">
      <c r="A1738" s="34">
        <f t="shared" si="340"/>
        <v>45658</v>
      </c>
      <c r="B1738" s="243" t="str">
        <f t="shared" si="338"/>
        <v>Enero</v>
      </c>
      <c r="C1738" s="244"/>
      <c r="D1738" s="244"/>
      <c r="E1738" s="244"/>
      <c r="F1738" s="281" t="str">
        <f>IFERROR(IF(VLOOKUP($X1704&amp;"-"&amp;TEXT($A1738,"mmm-aaaa"),Informes!$A:$P,COLUMN(Informes!H$1),FALSE),"þ","¨"),"¨")</f>
        <v>¨</v>
      </c>
      <c r="G1738" s="281"/>
      <c r="H1738" s="281"/>
      <c r="I1738" s="248" t="str">
        <f>IFERROR(IF(ISBLANK(
VLOOKUP($X1727&amp;"-"&amp;TEXT($A1738,"mmm-aaaa"),Informes!$A:$P,COLUMN(Informes!I$1),FALSE)), "",
VLOOKUP($X1727&amp;"-"&amp;TEXT($A1738,"mmm-aaaa"),Informes!$A:$P,COLUMN(Informes!I$1),FALSE)), "")</f>
        <v/>
      </c>
      <c r="J1738" s="248"/>
      <c r="K1738" s="248"/>
      <c r="L1738" s="173" t="str">
        <f t="shared" si="339"/>
        <v>¨</v>
      </c>
      <c r="M1738" s="248" t="str">
        <f>IFERROR(IF(OR($X1738=$L$7,$X1738=$K$5,$X1738=$O$5,$X1738=$T$5),IF(ISBLANK(
VLOOKUP($X1704&amp;"-"&amp;TEXT($A1738,"mmm-aaaa"),Informes!$A:$P,COLUMN(Informes!J$1),FALSE)), "",
VLOOKUP($X1704&amp;"-"&amp;TEXT($A1738,"mmm-aaaa"),Informes!$A:$P,COLUMN(Informes!J$1),FALSE)), ""), "")</f>
        <v/>
      </c>
      <c r="N1738" s="248"/>
      <c r="O1738" s="248"/>
      <c r="P1738" s="248"/>
      <c r="Q1738" s="248"/>
      <c r="R1738" s="284" t="str">
        <f t="shared" si="337"/>
        <v/>
      </c>
      <c r="S1738" s="284"/>
      <c r="T1738" s="284"/>
      <c r="U1738" s="284"/>
      <c r="V1738" s="285"/>
      <c r="W1738" s="4" t="str">
        <f>IFERROR(VLOOKUP($X1727&amp;"-"&amp;TEXT($A1738,"mmm-aaaa"),Informes!$A:$P,COLUMN(Informes!K$1),FALSE), "")</f>
        <v/>
      </c>
      <c r="X1738" s="34" t="str">
        <f>IFERROR(VLOOKUP($X1704&amp;"-"&amp;TEXT($A1738,"mmm-aaaa"),Informes!$A:$P,COLUMN(Informes!C$1),FALSE), "")</f>
        <v/>
      </c>
    </row>
    <row r="1739" spans="1:24" ht="16.5" customHeight="1" x14ac:dyDescent="0.2">
      <c r="A1739" s="34">
        <f t="shared" si="340"/>
        <v>45689</v>
      </c>
      <c r="B1739" s="243" t="str">
        <f t="shared" si="338"/>
        <v>Febrero</v>
      </c>
      <c r="C1739" s="244"/>
      <c r="D1739" s="244"/>
      <c r="E1739" s="244"/>
      <c r="F1739" s="281" t="str">
        <f>IFERROR(IF(VLOOKUP($X1704&amp;"-"&amp;TEXT($A1739,"mmm-aaaa"),Informes!$A:$P,COLUMN(Informes!H$1),FALSE),"þ","¨"),"¨")</f>
        <v>¨</v>
      </c>
      <c r="G1739" s="281"/>
      <c r="H1739" s="281"/>
      <c r="I1739" s="248" t="str">
        <f>IFERROR(IF(ISBLANK(
VLOOKUP($X1727&amp;"-"&amp;TEXT($A1739,"mmm-aaaa"),Informes!$A:$P,COLUMN(Informes!I$1),FALSE)), "",
VLOOKUP($X1727&amp;"-"&amp;TEXT($A1739,"mmm-aaaa"),Informes!$A:$P,COLUMN(Informes!I$1),FALSE)), "")</f>
        <v/>
      </c>
      <c r="J1739" s="248"/>
      <c r="K1739" s="248"/>
      <c r="L1739" s="173" t="str">
        <f t="shared" si="339"/>
        <v>¨</v>
      </c>
      <c r="M1739" s="248" t="str">
        <f>IFERROR(IF(OR($X1739=$L$7,$X1739=$K$5,$X1739=$O$5,$X1739=$T$5),IF(ISBLANK(
VLOOKUP($X1704&amp;"-"&amp;TEXT($A1739,"mmm-aaaa"),Informes!$A:$P,COLUMN(Informes!J$1),FALSE)), "",
VLOOKUP($X1704&amp;"-"&amp;TEXT($A1739,"mmm-aaaa"),Informes!$A:$P,COLUMN(Informes!J$1),FALSE)), ""), "")</f>
        <v/>
      </c>
      <c r="N1739" s="248"/>
      <c r="O1739" s="248"/>
      <c r="P1739" s="248"/>
      <c r="Q1739" s="248"/>
      <c r="R1739" s="284" t="str">
        <f t="shared" si="337"/>
        <v/>
      </c>
      <c r="S1739" s="284"/>
      <c r="T1739" s="284"/>
      <c r="U1739" s="284"/>
      <c r="V1739" s="285"/>
      <c r="W1739" s="4" t="str">
        <f>IFERROR(VLOOKUP($X1727&amp;"-"&amp;TEXT($A1739,"mmm-aaaa"),Informes!$A:$P,COLUMN(Informes!K$1),FALSE), "")</f>
        <v/>
      </c>
      <c r="X1739" s="34" t="str">
        <f>IFERROR(VLOOKUP($X1704&amp;"-"&amp;TEXT($A1739,"mmm-aaaa"),Informes!$A:$P,COLUMN(Informes!C$1),FALSE), "")</f>
        <v/>
      </c>
    </row>
    <row r="1740" spans="1:24" ht="16.5" customHeight="1" x14ac:dyDescent="0.2">
      <c r="A1740" s="34">
        <f t="shared" si="340"/>
        <v>45717</v>
      </c>
      <c r="B1740" s="243" t="str">
        <f t="shared" si="338"/>
        <v>Marzo</v>
      </c>
      <c r="C1740" s="244"/>
      <c r="D1740" s="244"/>
      <c r="E1740" s="244"/>
      <c r="F1740" s="281" t="str">
        <f>IFERROR(IF(VLOOKUP($X1704&amp;"-"&amp;TEXT($A1740,"mmm-aaaa"),Informes!$A:$P,COLUMN(Informes!H$1),FALSE),"þ","¨"),"¨")</f>
        <v>¨</v>
      </c>
      <c r="G1740" s="281"/>
      <c r="H1740" s="281"/>
      <c r="I1740" s="248" t="str">
        <f>IFERROR(IF(ISBLANK(
VLOOKUP($X1727&amp;"-"&amp;TEXT($A1740,"mmm-aaaa"),Informes!$A:$P,COLUMN(Informes!I$1),FALSE)), "",
VLOOKUP($X1727&amp;"-"&amp;TEXT($A1740,"mmm-aaaa"),Informes!$A:$P,COLUMN(Informes!I$1),FALSE)), "")</f>
        <v/>
      </c>
      <c r="J1740" s="248"/>
      <c r="K1740" s="248"/>
      <c r="L1740" s="173" t="str">
        <f t="shared" si="339"/>
        <v>¨</v>
      </c>
      <c r="M1740" s="248" t="str">
        <f>IFERROR(IF(OR($X1740=$L$7,$X1740=$K$5,$X1740=$O$5,$X1740=$T$5),IF(ISBLANK(
VLOOKUP($X1704&amp;"-"&amp;TEXT($A1740,"mmm-aaaa"),Informes!$A:$P,COLUMN(Informes!J$1),FALSE)), "",
VLOOKUP($X1704&amp;"-"&amp;TEXT($A1740,"mmm-aaaa"),Informes!$A:$P,COLUMN(Informes!J$1),FALSE)), ""), "")</f>
        <v/>
      </c>
      <c r="N1740" s="248"/>
      <c r="O1740" s="248"/>
      <c r="P1740" s="248"/>
      <c r="Q1740" s="248"/>
      <c r="R1740" s="284" t="str">
        <f t="shared" si="337"/>
        <v/>
      </c>
      <c r="S1740" s="284"/>
      <c r="T1740" s="284"/>
      <c r="U1740" s="284"/>
      <c r="V1740" s="285"/>
      <c r="W1740" s="4" t="str">
        <f>IFERROR(VLOOKUP($X1727&amp;"-"&amp;TEXT($A1740,"mmm-aaaa"),Informes!$A:$P,COLUMN(Informes!K$1),FALSE), "")</f>
        <v/>
      </c>
      <c r="X1740" s="34" t="str">
        <f>IFERROR(VLOOKUP($X1704&amp;"-"&amp;TEXT($A1740,"mmm-aaaa"),Informes!$A:$P,COLUMN(Informes!C$1),FALSE), "")</f>
        <v/>
      </c>
    </row>
    <row r="1741" spans="1:24" ht="16.5" customHeight="1" x14ac:dyDescent="0.2">
      <c r="A1741" s="34">
        <f t="shared" si="340"/>
        <v>45748</v>
      </c>
      <c r="B1741" s="243" t="str">
        <f t="shared" si="338"/>
        <v>Abril</v>
      </c>
      <c r="C1741" s="244"/>
      <c r="D1741" s="244"/>
      <c r="E1741" s="244"/>
      <c r="F1741" s="281" t="str">
        <f>IFERROR(IF(VLOOKUP($X1704&amp;"-"&amp;TEXT($A1741,"mmm-aaaa"),Informes!$A:$P,COLUMN(Informes!H$1),FALSE),"þ","¨"),"¨")</f>
        <v>¨</v>
      </c>
      <c r="G1741" s="281"/>
      <c r="H1741" s="281"/>
      <c r="I1741" s="248" t="str">
        <f>IFERROR(IF(ISBLANK(
VLOOKUP($X1727&amp;"-"&amp;TEXT($A1741,"mmm-aaaa"),Informes!$A:$P,COLUMN(Informes!I$1),FALSE)), "",
VLOOKUP($X1727&amp;"-"&amp;TEXT($A1741,"mmm-aaaa"),Informes!$A:$P,COLUMN(Informes!I$1),FALSE)), "")</f>
        <v/>
      </c>
      <c r="J1741" s="248"/>
      <c r="K1741" s="248"/>
      <c r="L1741" s="173" t="str">
        <f t="shared" si="339"/>
        <v>¨</v>
      </c>
      <c r="M1741" s="248" t="str">
        <f>IFERROR(IF(OR($X1741=$L$7,$X1741=$K$5,$X1741=$O$5,$X1741=$T$5),IF(ISBLANK(
VLOOKUP($X1704&amp;"-"&amp;TEXT($A1741,"mmm-aaaa"),Informes!$A:$P,COLUMN(Informes!J$1),FALSE)), "",
VLOOKUP($X1704&amp;"-"&amp;TEXT($A1741,"mmm-aaaa"),Informes!$A:$P,COLUMN(Informes!J$1),FALSE)), ""), "")</f>
        <v/>
      </c>
      <c r="N1741" s="248"/>
      <c r="O1741" s="248"/>
      <c r="P1741" s="248"/>
      <c r="Q1741" s="248"/>
      <c r="R1741" s="284" t="str">
        <f t="shared" si="337"/>
        <v/>
      </c>
      <c r="S1741" s="284"/>
      <c r="T1741" s="284"/>
      <c r="U1741" s="284"/>
      <c r="V1741" s="285"/>
      <c r="W1741" s="4" t="str">
        <f>IFERROR(VLOOKUP($X1727&amp;"-"&amp;TEXT($A1741,"mmm-aaaa"),Informes!$A:$P,COLUMN(Informes!K$1),FALSE), "")</f>
        <v/>
      </c>
      <c r="X1741" s="34" t="str">
        <f>IFERROR(VLOOKUP($X1704&amp;"-"&amp;TEXT($A1741,"mmm-aaaa"),Informes!$A:$P,COLUMN(Informes!C$1),FALSE), "")</f>
        <v/>
      </c>
    </row>
    <row r="1742" spans="1:24" ht="16.5" customHeight="1" x14ac:dyDescent="0.2">
      <c r="A1742" s="34">
        <f t="shared" si="340"/>
        <v>45778</v>
      </c>
      <c r="B1742" s="243" t="str">
        <f t="shared" si="338"/>
        <v>Mayo</v>
      </c>
      <c r="C1742" s="244"/>
      <c r="D1742" s="244"/>
      <c r="E1742" s="244"/>
      <c r="F1742" s="281" t="str">
        <f>IFERROR(IF(VLOOKUP($X1704&amp;"-"&amp;TEXT($A1742,"mmm-aaaa"),Informes!$A:$P,COLUMN(Informes!H$1),FALSE),"þ","¨"),"¨")</f>
        <v>¨</v>
      </c>
      <c r="G1742" s="281"/>
      <c r="H1742" s="281"/>
      <c r="I1742" s="248" t="str">
        <f>IFERROR(IF(ISBLANK(
VLOOKUP($X1727&amp;"-"&amp;TEXT($A1742,"mmm-aaaa"),Informes!$A:$P,COLUMN(Informes!I$1),FALSE)), "",
VLOOKUP($X1727&amp;"-"&amp;TEXT($A1742,"mmm-aaaa"),Informes!$A:$P,COLUMN(Informes!I$1),FALSE)), "")</f>
        <v/>
      </c>
      <c r="J1742" s="248"/>
      <c r="K1742" s="248"/>
      <c r="L1742" s="173" t="str">
        <f t="shared" si="339"/>
        <v>¨</v>
      </c>
      <c r="M1742" s="248" t="str">
        <f>IFERROR(IF(OR($X1742=$L$7,$X1742=$K$5,$X1742=$O$5,$X1742=$T$5),IF(ISBLANK(
VLOOKUP($X1704&amp;"-"&amp;TEXT($A1742,"mmm-aaaa"),Informes!$A:$P,COLUMN(Informes!J$1),FALSE)), "",
VLOOKUP($X1704&amp;"-"&amp;TEXT($A1742,"mmm-aaaa"),Informes!$A:$P,COLUMN(Informes!J$1),FALSE)), ""), "")</f>
        <v/>
      </c>
      <c r="N1742" s="248"/>
      <c r="O1742" s="248"/>
      <c r="P1742" s="248"/>
      <c r="Q1742" s="248"/>
      <c r="R1742" s="284" t="str">
        <f t="shared" si="337"/>
        <v/>
      </c>
      <c r="S1742" s="284"/>
      <c r="T1742" s="284"/>
      <c r="U1742" s="284"/>
      <c r="V1742" s="285"/>
      <c r="W1742" s="4" t="str">
        <f>IFERROR(VLOOKUP($X1727&amp;"-"&amp;TEXT($A1742,"mmm-aaaa"),Informes!$A:$P,COLUMN(Informes!K$1),FALSE), "")</f>
        <v/>
      </c>
      <c r="X1742" s="34" t="str">
        <f>IFERROR(VLOOKUP($X1704&amp;"-"&amp;TEXT($A1742,"mmm-aaaa"),Informes!$A:$P,COLUMN(Informes!C$1),FALSE), "")</f>
        <v/>
      </c>
    </row>
    <row r="1743" spans="1:24" ht="16.5" customHeight="1" x14ac:dyDescent="0.2">
      <c r="A1743" s="34">
        <f t="shared" si="340"/>
        <v>45809</v>
      </c>
      <c r="B1743" s="243" t="str">
        <f t="shared" si="338"/>
        <v>Junio</v>
      </c>
      <c r="C1743" s="244"/>
      <c r="D1743" s="244"/>
      <c r="E1743" s="244"/>
      <c r="F1743" s="281" t="str">
        <f>IFERROR(IF(VLOOKUP($X1704&amp;"-"&amp;TEXT($A1743,"mmm-aaaa"),Informes!$A:$P,COLUMN(Informes!H$1),FALSE),"þ","¨"),"¨")</f>
        <v>¨</v>
      </c>
      <c r="G1743" s="281"/>
      <c r="H1743" s="281"/>
      <c r="I1743" s="248" t="str">
        <f>IFERROR(IF(ISBLANK(
VLOOKUP($X1727&amp;"-"&amp;TEXT($A1743,"mmm-aaaa"),Informes!$A:$P,COLUMN(Informes!I$1),FALSE)), "",
VLOOKUP($X1727&amp;"-"&amp;TEXT($A1743,"mmm-aaaa"),Informes!$A:$P,COLUMN(Informes!I$1),FALSE)), "")</f>
        <v/>
      </c>
      <c r="J1743" s="248"/>
      <c r="K1743" s="248"/>
      <c r="L1743" s="173" t="str">
        <f t="shared" si="339"/>
        <v>¨</v>
      </c>
      <c r="M1743" s="248" t="str">
        <f>IFERROR(IF(OR($X1743=$L$7,$X1743=$K$5,$X1743=$O$5,$X1743=$T$5),IF(ISBLANK(
VLOOKUP($X1704&amp;"-"&amp;TEXT($A1743,"mmm-aaaa"),Informes!$A:$P,COLUMN(Informes!J$1),FALSE)), "",
VLOOKUP($X1704&amp;"-"&amp;TEXT($A1743,"mmm-aaaa"),Informes!$A:$P,COLUMN(Informes!J$1),FALSE)), ""), "")</f>
        <v/>
      </c>
      <c r="N1743" s="248"/>
      <c r="O1743" s="248"/>
      <c r="P1743" s="248"/>
      <c r="Q1743" s="248"/>
      <c r="R1743" s="284" t="str">
        <f t="shared" si="337"/>
        <v/>
      </c>
      <c r="S1743" s="284"/>
      <c r="T1743" s="284"/>
      <c r="U1743" s="284"/>
      <c r="V1743" s="285"/>
      <c r="W1743" s="4" t="str">
        <f>IFERROR(VLOOKUP($X1727&amp;"-"&amp;TEXT($A1743,"mmm-aaaa"),Informes!$A:$P,COLUMN(Informes!K$1),FALSE), "")</f>
        <v/>
      </c>
      <c r="X1743" s="34" t="str">
        <f>IFERROR(VLOOKUP($X1704&amp;"-"&amp;TEXT($A1743,"mmm-aaaa"),Informes!$A:$P,COLUMN(Informes!C$1),FALSE), "")</f>
        <v/>
      </c>
    </row>
    <row r="1744" spans="1:24" ht="16.5" customHeight="1" x14ac:dyDescent="0.2">
      <c r="A1744" s="34">
        <f t="shared" si="340"/>
        <v>45839</v>
      </c>
      <c r="B1744" s="243" t="str">
        <f t="shared" si="338"/>
        <v>Julio</v>
      </c>
      <c r="C1744" s="244"/>
      <c r="D1744" s="244"/>
      <c r="E1744" s="244"/>
      <c r="F1744" s="281" t="str">
        <f>IFERROR(IF(VLOOKUP($X1704&amp;"-"&amp;TEXT($A1744,"mmm-aaaa"),Informes!$A:$P,COLUMN(Informes!H$1),FALSE),"þ","¨"),"¨")</f>
        <v>¨</v>
      </c>
      <c r="G1744" s="281"/>
      <c r="H1744" s="281"/>
      <c r="I1744" s="248" t="str">
        <f>IFERROR(IF(ISBLANK(
VLOOKUP($X1727&amp;"-"&amp;TEXT($A1744,"mmm-aaaa"),Informes!$A:$P,COLUMN(Informes!I$1),FALSE)), "",
VLOOKUP($X1727&amp;"-"&amp;TEXT($A1744,"mmm-aaaa"),Informes!$A:$P,COLUMN(Informes!I$1),FALSE)), "")</f>
        <v/>
      </c>
      <c r="J1744" s="248"/>
      <c r="K1744" s="248"/>
      <c r="L1744" s="173" t="str">
        <f t="shared" si="339"/>
        <v>¨</v>
      </c>
      <c r="M1744" s="248" t="str">
        <f>IFERROR(IF(OR($X1744=$L$7,$X1744=$K$5,$X1744=$O$5,$X1744=$T$5),IF(ISBLANK(
VLOOKUP($X1704&amp;"-"&amp;TEXT($A1744,"mmm-aaaa"),Informes!$A:$P,COLUMN(Informes!J$1),FALSE)), "",
VLOOKUP($X1704&amp;"-"&amp;TEXT($A1744,"mmm-aaaa"),Informes!$A:$P,COLUMN(Informes!J$1),FALSE)), ""), "")</f>
        <v/>
      </c>
      <c r="N1744" s="248"/>
      <c r="O1744" s="248"/>
      <c r="P1744" s="248"/>
      <c r="Q1744" s="248"/>
      <c r="R1744" s="284" t="str">
        <f t="shared" si="337"/>
        <v/>
      </c>
      <c r="S1744" s="284"/>
      <c r="T1744" s="284"/>
      <c r="U1744" s="284"/>
      <c r="V1744" s="285"/>
      <c r="W1744" s="4" t="str">
        <f>IFERROR(VLOOKUP($X1727&amp;"-"&amp;TEXT($A1744,"mmm-aaaa"),Informes!$A:$P,COLUMN(Informes!K$1),FALSE), "")</f>
        <v/>
      </c>
      <c r="X1744" s="34" t="str">
        <f>IFERROR(VLOOKUP($X1704&amp;"-"&amp;TEXT($A1744,"mmm-aaaa"),Informes!$A:$P,COLUMN(Informes!C$1),FALSE), "")</f>
        <v/>
      </c>
    </row>
    <row r="1745" spans="1:24" ht="16.5" customHeight="1" thickBot="1" x14ac:dyDescent="0.25">
      <c r="A1745" s="34">
        <f t="shared" si="340"/>
        <v>45870</v>
      </c>
      <c r="B1745" s="264" t="str">
        <f t="shared" si="338"/>
        <v>Agosto</v>
      </c>
      <c r="C1745" s="265"/>
      <c r="D1745" s="265"/>
      <c r="E1745" s="265"/>
      <c r="F1745" s="280" t="str">
        <f>IFERROR(IF(VLOOKUP($X1704&amp;"-"&amp;TEXT($A1745,"mmm-aaaa"),Informes!$A:$P,COLUMN(Informes!H$1),FALSE),"þ","¨"),"¨")</f>
        <v>¨</v>
      </c>
      <c r="G1745" s="280"/>
      <c r="H1745" s="280"/>
      <c r="I1745" s="269" t="str">
        <f>IFERROR(IF(ISBLANK(
VLOOKUP($X1727&amp;"-"&amp;TEXT($A1745,"mmm-aaaa"),Informes!$A:$P,COLUMN(Informes!I$1),FALSE)), "",
VLOOKUP($X1727&amp;"-"&amp;TEXT($A1745,"mmm-aaaa"),Informes!$A:$P,COLUMN(Informes!I$1),FALSE)), "")</f>
        <v/>
      </c>
      <c r="J1745" s="269"/>
      <c r="K1745" s="269"/>
      <c r="L1745" s="172" t="str">
        <f t="shared" si="339"/>
        <v>¨</v>
      </c>
      <c r="M1745" s="269" t="str">
        <f>IFERROR(IF(OR($X1745=$L$7,$X1745=$K$5,$X1745=$O$5,$X1745=$T$5),IF(ISBLANK(
VLOOKUP($X1704&amp;"-"&amp;TEXT($A1745,"mmm-aaaa"),Informes!$A:$P,COLUMN(Informes!J$1),FALSE)), "",
VLOOKUP($X1704&amp;"-"&amp;TEXT($A1745,"mmm-aaaa"),Informes!$A:$P,COLUMN(Informes!J$1),FALSE)), ""), "")</f>
        <v/>
      </c>
      <c r="N1745" s="269"/>
      <c r="O1745" s="269"/>
      <c r="P1745" s="269"/>
      <c r="Q1745" s="269"/>
      <c r="R1745" s="282" t="str">
        <f t="shared" si="337"/>
        <v/>
      </c>
      <c r="S1745" s="282"/>
      <c r="T1745" s="282"/>
      <c r="U1745" s="282"/>
      <c r="V1745" s="283"/>
      <c r="W1745" s="4" t="str">
        <f>IFERROR(VLOOKUP($X1727&amp;"-"&amp;TEXT($A1745,"mmm-aaaa"),Informes!$A:$P,COLUMN(Informes!K$1),FALSE), "")</f>
        <v/>
      </c>
      <c r="X1745" s="34" t="str">
        <f>IFERROR(VLOOKUP($X1704&amp;"-"&amp;TEXT($A1745,"mmm-aaaa"),Informes!$A:$P,COLUMN(Informes!C$1),FALSE), "")</f>
        <v/>
      </c>
    </row>
    <row r="1746" spans="1:24" ht="16.5" customHeight="1" thickBot="1" x14ac:dyDescent="0.3">
      <c r="D1746" s="124"/>
      <c r="E1746" s="124"/>
      <c r="F1746" s="129"/>
      <c r="G1746" s="124" t="str">
        <f>IF(SUM(F1734:F1745)=0,"",SUM(F1734:F1745))</f>
        <v/>
      </c>
      <c r="H1746" s="124"/>
      <c r="I1746" s="124"/>
      <c r="J1746" s="130"/>
      <c r="K1746" s="124"/>
      <c r="L1746" s="131" t="s">
        <v>107</v>
      </c>
      <c r="M1746" s="272" t="str">
        <f>IF(SUM(M1734:M1745)=0,"",SUM(M1734:M1745))</f>
        <v/>
      </c>
      <c r="N1746" s="273"/>
      <c r="O1746" s="273"/>
      <c r="P1746" s="273"/>
      <c r="Q1746" s="274"/>
      <c r="R1746" s="275"/>
      <c r="S1746" s="276"/>
      <c r="T1746" s="276"/>
      <c r="U1746" s="276"/>
      <c r="V1746" s="277"/>
      <c r="W1746" s="4"/>
      <c r="X1746" s="4"/>
    </row>
    <row r="1747" spans="1:24" ht="16.5" customHeight="1" x14ac:dyDescent="0.2">
      <c r="W1747" s="4"/>
      <c r="X1747" s="4"/>
    </row>
    <row r="1748" spans="1:24" ht="279.75" customHeight="1" x14ac:dyDescent="0.15">
      <c r="B1748" s="11"/>
      <c r="C1748" s="132" t="s">
        <v>136</v>
      </c>
      <c r="D1748" s="11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</row>
    <row r="1749" spans="1:24" ht="24" customHeight="1" x14ac:dyDescent="0.2">
      <c r="A1749" s="35">
        <f>A1703+1</f>
        <v>39</v>
      </c>
      <c r="B1749" s="256" t="s">
        <v>127</v>
      </c>
      <c r="C1749" s="256"/>
      <c r="D1749" s="256"/>
      <c r="E1749" s="256"/>
      <c r="F1749" s="256"/>
      <c r="G1749" s="256"/>
      <c r="H1749" s="256"/>
      <c r="I1749" s="256"/>
      <c r="J1749" s="256"/>
      <c r="K1749" s="256"/>
      <c r="L1749" s="256"/>
      <c r="M1749" s="256"/>
      <c r="N1749" s="256"/>
      <c r="O1749" s="256"/>
      <c r="P1749" s="256"/>
      <c r="Q1749" s="256"/>
      <c r="R1749" s="256"/>
      <c r="S1749" s="256"/>
      <c r="T1749" s="256"/>
      <c r="U1749" s="256"/>
      <c r="V1749" s="256"/>
      <c r="X1749" s="2"/>
    </row>
    <row r="1750" spans="1:24" ht="17.25" customHeight="1" x14ac:dyDescent="0.2">
      <c r="A1750" s="35"/>
      <c r="B1750" s="120" t="s">
        <v>128</v>
      </c>
      <c r="D1750" s="123" t="e">
        <f>IF(A1749=0,0,INDEX(TblPublicadores[Nombre completo],A1749))</f>
        <v>#REF!</v>
      </c>
      <c r="F1750" s="123"/>
      <c r="G1750" s="123"/>
      <c r="H1750" s="123"/>
      <c r="I1750" s="123"/>
      <c r="J1750" s="123"/>
      <c r="K1750" s="123"/>
      <c r="L1750" s="123"/>
      <c r="M1750" s="123"/>
      <c r="N1750" s="123"/>
      <c r="O1750" s="123"/>
      <c r="P1750" s="123"/>
      <c r="Q1750" s="123"/>
      <c r="R1750" s="123"/>
      <c r="S1750" s="123"/>
      <c r="T1750" s="123"/>
      <c r="U1750" s="123"/>
      <c r="V1750" s="123"/>
      <c r="W1750" s="15"/>
      <c r="X1750" s="154" t="e">
        <f>IF(A1749=0,0,INDEX(TblPublicadores[Nombre],A1749))</f>
        <v>#REF!</v>
      </c>
    </row>
    <row r="1751" spans="1:24" ht="17.25" customHeight="1" x14ac:dyDescent="0.2">
      <c r="B1751" s="120" t="s">
        <v>129</v>
      </c>
      <c r="D1751" s="121"/>
      <c r="E1751" s="121"/>
      <c r="F1751" s="7"/>
      <c r="G1751" s="7"/>
      <c r="H1751" s="257" t="e">
        <f>IF(A1749=0,"",INDEX(TblPublicadores[Fecha de nacimiento],A1749))</f>
        <v>#REF!</v>
      </c>
      <c r="I1751" s="257"/>
      <c r="J1751" s="257"/>
      <c r="K1751" s="257"/>
      <c r="L1751" s="257"/>
      <c r="M1751" s="257"/>
      <c r="N1751" s="257"/>
      <c r="O1751" s="257"/>
      <c r="P1751" s="128" t="e">
        <f>IF(INDEX(TblPublicadores[Sexo],A1749)=Q1751,"þ","¨")</f>
        <v>#REF!</v>
      </c>
      <c r="Q1751" s="120" t="s">
        <v>75</v>
      </c>
      <c r="S1751" s="12"/>
      <c r="T1751" s="13"/>
      <c r="U1751" s="128" t="e">
        <f>IF(INDEX(TblPublicadores[Sexo],A1749)=V1751,"þ","¨")</f>
        <v>#REF!</v>
      </c>
      <c r="V1751" s="120" t="s">
        <v>79</v>
      </c>
      <c r="W1751" s="12"/>
      <c r="X1751" s="6"/>
    </row>
    <row r="1752" spans="1:24" ht="17.25" customHeight="1" x14ac:dyDescent="0.2">
      <c r="B1752" s="120" t="s">
        <v>130</v>
      </c>
      <c r="D1752" s="122"/>
      <c r="E1752" s="122"/>
      <c r="F1752" s="7"/>
      <c r="G1752" s="258" t="e">
        <f>IF(A1749=0,"",IF(INDEX(TblPublicadores[Fecha de bautismo],A1749)="", "",INDEX(TblPublicadores[Fecha de bautismo],A1749)))</f>
        <v>#REF!</v>
      </c>
      <c r="H1752" s="258"/>
      <c r="I1752" s="258"/>
      <c r="J1752" s="258"/>
      <c r="K1752" s="258"/>
      <c r="L1752" s="258"/>
      <c r="M1752" s="258"/>
      <c r="N1752" s="258"/>
      <c r="O1752" s="258"/>
      <c r="P1752" s="128" t="s">
        <v>137</v>
      </c>
      <c r="Q1752" s="120" t="s">
        <v>131</v>
      </c>
      <c r="S1752" s="12"/>
      <c r="T1752" s="12"/>
      <c r="U1752" s="128" t="s">
        <v>138</v>
      </c>
      <c r="V1752" s="120" t="s">
        <v>61</v>
      </c>
      <c r="W1752" s="12"/>
      <c r="X1752" s="6"/>
    </row>
    <row r="1753" spans="1:24" ht="28.5" customHeight="1" x14ac:dyDescent="0.2">
      <c r="B1753" s="127" t="e">
        <f>IF(INDEX(TblPublicadores[Privilegio],A1749)=C1753,"þ","¨")</f>
        <v>#REF!</v>
      </c>
      <c r="C1753" s="125" t="s">
        <v>76</v>
      </c>
      <c r="D1753" s="127" t="e">
        <f>IF(INDEX(TblPublicadores[Privilegio],A1749)=E1753,"þ","¨")</f>
        <v>#REF!</v>
      </c>
      <c r="E1753" s="125" t="s">
        <v>81</v>
      </c>
      <c r="F1753" s="7"/>
      <c r="G1753" s="7"/>
      <c r="H1753" s="5"/>
      <c r="I1753" s="10"/>
      <c r="J1753" s="127" t="e">
        <f>IF(INDEX(TblPublicadores[Tipo Publicador],A1749)=K1753,"þ","¨")</f>
        <v>#REF!</v>
      </c>
      <c r="K1753" s="125" t="s">
        <v>77</v>
      </c>
      <c r="L1753" s="5"/>
      <c r="M1753" s="5"/>
      <c r="N1753" s="127" t="e">
        <f>IF(INDEX(TblPublicadores[Tipo Publicador],A1749)=O1753,"þ","¨")</f>
        <v>#REF!</v>
      </c>
      <c r="O1753" s="125" t="s">
        <v>132</v>
      </c>
      <c r="P1753" s="126"/>
      <c r="Q1753" s="126"/>
      <c r="R1753" s="9"/>
      <c r="S1753" s="127" t="e">
        <f>IF(INDEX(TblPublicadores[Tipo Publicador],A1749)=T1753,"þ","¨")</f>
        <v>#REF!</v>
      </c>
      <c r="T1753" s="259" t="s">
        <v>133</v>
      </c>
      <c r="U1753" s="259"/>
      <c r="V1753" s="259"/>
      <c r="W1753" s="13"/>
      <c r="X1753" s="6"/>
    </row>
    <row r="1754" spans="1:24" ht="4.5" customHeight="1" thickBot="1" x14ac:dyDescent="0.25">
      <c r="B1754" s="8"/>
      <c r="C1754" s="7"/>
      <c r="D1754" s="8"/>
      <c r="E1754" s="7"/>
      <c r="F1754" s="7"/>
      <c r="G1754" s="7"/>
      <c r="H1754" s="5"/>
      <c r="I1754" s="10"/>
      <c r="J1754" s="8"/>
      <c r="K1754" s="5"/>
      <c r="L1754" s="5"/>
      <c r="M1754" s="5"/>
      <c r="N1754" s="7"/>
      <c r="O1754" s="5"/>
      <c r="P1754" s="8"/>
      <c r="Q1754" s="8"/>
      <c r="R1754" s="9"/>
      <c r="S1754" s="9"/>
      <c r="T1754" s="7"/>
      <c r="U1754" s="8"/>
      <c r="V1754" s="9"/>
      <c r="W1754" s="9"/>
      <c r="X1754" s="6"/>
    </row>
    <row r="1755" spans="1:24" ht="26.25" customHeight="1" x14ac:dyDescent="0.25">
      <c r="B1755" s="260" t="s">
        <v>17</v>
      </c>
      <c r="C1755" s="261"/>
      <c r="D1755" s="261"/>
      <c r="E1755" s="261"/>
      <c r="F1755" s="262" t="s">
        <v>134</v>
      </c>
      <c r="G1755" s="262"/>
      <c r="H1755" s="262"/>
      <c r="I1755" s="262" t="s">
        <v>12</v>
      </c>
      <c r="J1755" s="262"/>
      <c r="K1755" s="262"/>
      <c r="L1755" s="262" t="s">
        <v>105</v>
      </c>
      <c r="M1755" s="236" t="s">
        <v>135</v>
      </c>
      <c r="N1755" s="236"/>
      <c r="O1755" s="236"/>
      <c r="P1755" s="236"/>
      <c r="Q1755" s="236"/>
      <c r="R1755" s="236" t="s">
        <v>101</v>
      </c>
      <c r="S1755" s="236"/>
      <c r="T1755" s="236"/>
      <c r="U1755" s="236"/>
      <c r="V1755" s="237"/>
      <c r="W1755" s="14"/>
      <c r="X1755" s="3"/>
    </row>
    <row r="1756" spans="1:24" ht="27.75" customHeight="1" x14ac:dyDescent="0.2">
      <c r="B1756" s="240">
        <v>45292</v>
      </c>
      <c r="C1756" s="241"/>
      <c r="D1756" s="241"/>
      <c r="E1756" s="242"/>
      <c r="F1756" s="263"/>
      <c r="G1756" s="263"/>
      <c r="H1756" s="263"/>
      <c r="I1756" s="263"/>
      <c r="J1756" s="263"/>
      <c r="K1756" s="263"/>
      <c r="L1756" s="263"/>
      <c r="M1756" s="238"/>
      <c r="N1756" s="238"/>
      <c r="O1756" s="238"/>
      <c r="P1756" s="238"/>
      <c r="Q1756" s="238"/>
      <c r="R1756" s="238"/>
      <c r="S1756" s="238"/>
      <c r="T1756" s="238"/>
      <c r="U1756" s="238"/>
      <c r="V1756" s="239"/>
      <c r="W1756" s="14"/>
      <c r="X1756" s="3"/>
    </row>
    <row r="1757" spans="1:24" ht="16.5" customHeight="1" x14ac:dyDescent="0.2">
      <c r="A1757" s="34">
        <f>EDATE(B1756,-4)</f>
        <v>45170</v>
      </c>
      <c r="B1757" s="243" t="str">
        <f>PROPER(TEXT(A1757, "mmmm"))</f>
        <v>Septiembre</v>
      </c>
      <c r="C1757" s="244"/>
      <c r="D1757" s="244" t="str">
        <f>PROPER(TEXT(C1757, "mmmm"))</f>
        <v>Enero</v>
      </c>
      <c r="E1757" s="244"/>
      <c r="F1757" s="281" t="str">
        <f>IFERROR(IF(VLOOKUP($X1750&amp;"-"&amp;TEXT($A1757,"mmm-aaaa"),Informes!$A:$P,COLUMN(Informes!H$1),FALSE),"þ","¨"),"¨")</f>
        <v>¨</v>
      </c>
      <c r="G1757" s="281"/>
      <c r="H1757" s="281"/>
      <c r="I1757" s="248" t="str">
        <f>IFERROR(IF(ISBLANK(
VLOOKUP($X1750&amp;"-"&amp;TEXT($A1757,"mmm-aaaa"),Informes!$A:$P,COLUMN(Informes!I$1),FALSE)), "",
VLOOKUP($X1750&amp;"-"&amp;TEXT($A1757,"mmm-aaaa"),Informes!$A:$P,COLUMN(Informes!I$1),FALSE)), "")</f>
        <v/>
      </c>
      <c r="J1757" s="248"/>
      <c r="K1757" s="248"/>
      <c r="L1757" s="173" t="str">
        <f>IFERROR(IF($X1757=$L$7,"þ","¨"),"¨")</f>
        <v>¨</v>
      </c>
      <c r="M1757" s="248" t="str">
        <f>IFERROR(IF(OR($X1757=$L$7,$X1757=$K$5,$X1757=$O$5,$X1757=$T$5),IF(ISBLANK(
VLOOKUP($X1750&amp;"-"&amp;TEXT($A1757,"mmm-aaaa"),Informes!$A:$P,COLUMN(Informes!J$1),FALSE)), "",
VLOOKUP($X1750&amp;"-"&amp;TEXT($A1757,"mmm-aaaa"),Informes!$A:$P,COLUMN(Informes!J$1),FALSE)), ""), "")</f>
        <v/>
      </c>
      <c r="N1757" s="248"/>
      <c r="O1757" s="248"/>
      <c r="P1757" s="248"/>
      <c r="Q1757" s="248"/>
      <c r="R1757" s="284" t="str">
        <f t="shared" ref="R1757:R1768" si="341">IF(W1757=0, "", W1757)</f>
        <v/>
      </c>
      <c r="S1757" s="284"/>
      <c r="T1757" s="284"/>
      <c r="U1757" s="284"/>
      <c r="V1757" s="285"/>
      <c r="W1757" s="4" t="str">
        <f>IFERROR(VLOOKUP($X1750&amp;"-"&amp;TEXT($A1757,"mmm-aaaa"),Informes!$A:$P,COLUMN(Informes!K$1),FALSE), "")</f>
        <v/>
      </c>
      <c r="X1757" s="34" t="str">
        <f>IFERROR(VLOOKUP($X1750&amp;"-"&amp;TEXT($A1757,"mmm-aaaa"),Informes!$A:$P,COLUMN(Informes!C$1),FALSE), "")</f>
        <v/>
      </c>
    </row>
    <row r="1758" spans="1:24" ht="16.5" customHeight="1" x14ac:dyDescent="0.2">
      <c r="A1758" s="34">
        <f>EDATE(A1757,1)</f>
        <v>45200</v>
      </c>
      <c r="B1758" s="243" t="str">
        <f t="shared" ref="B1758:B1768" si="342">PROPER(TEXT(A1758, "mmmm"))</f>
        <v>Octubre</v>
      </c>
      <c r="C1758" s="244"/>
      <c r="D1758" s="244" t="str">
        <f t="shared" ref="D1758:D1768" si="343">PROPER(TEXT(C1758, "mmmm"))</f>
        <v>Enero</v>
      </c>
      <c r="E1758" s="244"/>
      <c r="F1758" s="281" t="str">
        <f>IFERROR(IF(VLOOKUP($X1750&amp;"-"&amp;TEXT($A1758,"mmm-aaaa"),Informes!$A:$P,COLUMN(Informes!H$1),FALSE),"þ","¨"),"¨")</f>
        <v>¨</v>
      </c>
      <c r="G1758" s="281"/>
      <c r="H1758" s="281"/>
      <c r="I1758" s="248" t="str">
        <f>IFERROR(IF(ISBLANK(
VLOOKUP($X1750&amp;"-"&amp;TEXT($A1758,"mmm-aaaa"),Informes!$A:$P,COLUMN(Informes!I$1),FALSE)), "",
VLOOKUP($X1750&amp;"-"&amp;TEXT($A1758,"mmm-aaaa"),Informes!$A:$P,COLUMN(Informes!I$1),FALSE)), "")</f>
        <v/>
      </c>
      <c r="J1758" s="248"/>
      <c r="K1758" s="248"/>
      <c r="L1758" s="173" t="str">
        <f t="shared" ref="L1758:L1768" si="344">IFERROR(IF($X1758=$L$7,"þ","¨"),"¨")</f>
        <v>¨</v>
      </c>
      <c r="M1758" s="248" t="str">
        <f>IFERROR(IF(OR($X1758=$L$7,$X1758=$K$5,$X1758=$O$5,$X1758=$T$5),IF(ISBLANK(
VLOOKUP($X1750&amp;"-"&amp;TEXT($A1758,"mmm-aaaa"),Informes!$A:$P,COLUMN(Informes!J$1),FALSE)), "",
VLOOKUP($X1750&amp;"-"&amp;TEXT($A1758,"mmm-aaaa"),Informes!$A:$P,COLUMN(Informes!J$1),FALSE)), ""), "")</f>
        <v/>
      </c>
      <c r="N1758" s="248"/>
      <c r="O1758" s="248"/>
      <c r="P1758" s="248"/>
      <c r="Q1758" s="248"/>
      <c r="R1758" s="284" t="str">
        <f t="shared" si="341"/>
        <v/>
      </c>
      <c r="S1758" s="284"/>
      <c r="T1758" s="284"/>
      <c r="U1758" s="284"/>
      <c r="V1758" s="285"/>
      <c r="W1758" s="4" t="str">
        <f>IFERROR(VLOOKUP($X1750&amp;"-"&amp;TEXT($A1758,"mmm-aaaa"),Informes!$A:$P,COLUMN(Informes!K$1),FALSE), "")</f>
        <v/>
      </c>
      <c r="X1758" s="34" t="str">
        <f>IFERROR(VLOOKUP($X1750&amp;"-"&amp;TEXT($A1758,"mmm-aaaa"),Informes!$A:$P,COLUMN(Informes!C$1),FALSE), "")</f>
        <v/>
      </c>
    </row>
    <row r="1759" spans="1:24" ht="16.5" customHeight="1" x14ac:dyDescent="0.2">
      <c r="A1759" s="34">
        <f t="shared" ref="A1759:A1768" si="345">EDATE(A1758,1)</f>
        <v>45231</v>
      </c>
      <c r="B1759" s="243" t="str">
        <f t="shared" si="342"/>
        <v>Noviembre</v>
      </c>
      <c r="C1759" s="244"/>
      <c r="D1759" s="244" t="str">
        <f t="shared" si="343"/>
        <v>Enero</v>
      </c>
      <c r="E1759" s="244"/>
      <c r="F1759" s="281" t="str">
        <f>IFERROR(IF(VLOOKUP($X1750&amp;"-"&amp;TEXT($A1759,"mmm-aaaa"),Informes!$A:$P,COLUMN(Informes!H$1),FALSE),"þ","¨"),"¨")</f>
        <v>¨</v>
      </c>
      <c r="G1759" s="281"/>
      <c r="H1759" s="281"/>
      <c r="I1759" s="248" t="str">
        <f>IFERROR(IF(ISBLANK(
VLOOKUP($X1750&amp;"-"&amp;TEXT($A1759,"mmm-aaaa"),Informes!$A:$P,COLUMN(Informes!I$1),FALSE)), "",
VLOOKUP($X1750&amp;"-"&amp;TEXT($A1759,"mmm-aaaa"),Informes!$A:$P,COLUMN(Informes!I$1),FALSE)), "")</f>
        <v/>
      </c>
      <c r="J1759" s="248"/>
      <c r="K1759" s="248"/>
      <c r="L1759" s="173" t="str">
        <f t="shared" si="344"/>
        <v>¨</v>
      </c>
      <c r="M1759" s="248" t="str">
        <f>IFERROR(IF(OR($X1759=$L$7,$X1759=$K$5,$X1759=$O$5,$X1759=$T$5),IF(ISBLANK(
VLOOKUP($X1750&amp;"-"&amp;TEXT($A1759,"mmm-aaaa"),Informes!$A:$P,COLUMN(Informes!J$1),FALSE)), "",
VLOOKUP($X1750&amp;"-"&amp;TEXT($A1759,"mmm-aaaa"),Informes!$A:$P,COLUMN(Informes!J$1),FALSE)), ""), "")</f>
        <v/>
      </c>
      <c r="N1759" s="248"/>
      <c r="O1759" s="248"/>
      <c r="P1759" s="248"/>
      <c r="Q1759" s="248"/>
      <c r="R1759" s="284" t="str">
        <f t="shared" si="341"/>
        <v/>
      </c>
      <c r="S1759" s="284"/>
      <c r="T1759" s="284"/>
      <c r="U1759" s="284"/>
      <c r="V1759" s="285"/>
      <c r="W1759" s="4" t="str">
        <f>IFERROR(VLOOKUP($X1750&amp;"-"&amp;TEXT($A1759,"mmm-aaaa"),Informes!$A:$P,COLUMN(Informes!K$1),FALSE), "")</f>
        <v/>
      </c>
      <c r="X1759" s="34" t="str">
        <f>IFERROR(VLOOKUP($X1750&amp;"-"&amp;TEXT($A1759,"mmm-aaaa"),Informes!$A:$P,COLUMN(Informes!C$1),FALSE), "")</f>
        <v/>
      </c>
    </row>
    <row r="1760" spans="1:24" ht="16.5" customHeight="1" x14ac:dyDescent="0.2">
      <c r="A1760" s="34">
        <f t="shared" si="345"/>
        <v>45261</v>
      </c>
      <c r="B1760" s="243" t="str">
        <f t="shared" si="342"/>
        <v>Diciembre</v>
      </c>
      <c r="C1760" s="244"/>
      <c r="D1760" s="244" t="str">
        <f t="shared" si="343"/>
        <v>Enero</v>
      </c>
      <c r="E1760" s="244"/>
      <c r="F1760" s="281" t="str">
        <f>IFERROR(IF(VLOOKUP($X1750&amp;"-"&amp;TEXT($A1760,"mmm-aaaa"),Informes!$A:$P,COLUMN(Informes!H$1),FALSE),"þ","¨"),"¨")</f>
        <v>¨</v>
      </c>
      <c r="G1760" s="281"/>
      <c r="H1760" s="281"/>
      <c r="I1760" s="248" t="str">
        <f>IFERROR(IF(ISBLANK(
VLOOKUP($X1750&amp;"-"&amp;TEXT($A1760,"mmm-aaaa"),Informes!$A:$P,COLUMN(Informes!I$1),FALSE)), "",
VLOOKUP($X1750&amp;"-"&amp;TEXT($A1760,"mmm-aaaa"),Informes!$A:$P,COLUMN(Informes!I$1),FALSE)), "")</f>
        <v/>
      </c>
      <c r="J1760" s="248"/>
      <c r="K1760" s="248"/>
      <c r="L1760" s="173" t="str">
        <f t="shared" si="344"/>
        <v>¨</v>
      </c>
      <c r="M1760" s="248" t="str">
        <f>IFERROR(IF(OR($X1760=$L$7,$X1760=$K$5,$X1760=$O$5,$X1760=$T$5),IF(ISBLANK(
VLOOKUP($X1750&amp;"-"&amp;TEXT($A1760,"mmm-aaaa"),Informes!$A:$P,COLUMN(Informes!J$1),FALSE)), "",
VLOOKUP($X1750&amp;"-"&amp;TEXT($A1760,"mmm-aaaa"),Informes!$A:$P,COLUMN(Informes!J$1),FALSE)), ""), "")</f>
        <v/>
      </c>
      <c r="N1760" s="248"/>
      <c r="O1760" s="248"/>
      <c r="P1760" s="248"/>
      <c r="Q1760" s="248"/>
      <c r="R1760" s="284" t="str">
        <f t="shared" si="341"/>
        <v/>
      </c>
      <c r="S1760" s="284"/>
      <c r="T1760" s="284"/>
      <c r="U1760" s="284"/>
      <c r="V1760" s="285"/>
      <c r="W1760" s="4" t="str">
        <f>IFERROR(VLOOKUP($X1750&amp;"-"&amp;TEXT($A1760,"mmm-aaaa"),Informes!$A:$P,COLUMN(Informes!K$1),FALSE), "")</f>
        <v/>
      </c>
      <c r="X1760" s="34" t="str">
        <f>IFERROR(VLOOKUP($X1750&amp;"-"&amp;TEXT($A1760,"mmm-aaaa"),Informes!$A:$P,COLUMN(Informes!C$1),FALSE), "")</f>
        <v/>
      </c>
    </row>
    <row r="1761" spans="1:24" ht="16.5" customHeight="1" x14ac:dyDescent="0.2">
      <c r="A1761" s="34">
        <f t="shared" si="345"/>
        <v>45292</v>
      </c>
      <c r="B1761" s="243" t="str">
        <f t="shared" si="342"/>
        <v>Enero</v>
      </c>
      <c r="C1761" s="244"/>
      <c r="D1761" s="244" t="str">
        <f t="shared" si="343"/>
        <v>Enero</v>
      </c>
      <c r="E1761" s="244"/>
      <c r="F1761" s="281" t="str">
        <f>IFERROR(IF(VLOOKUP($X1750&amp;"-"&amp;TEXT($A1761,"mmm-aaaa"),Informes!$A:$P,COLUMN(Informes!H$1),FALSE),"þ","¨"),"¨")</f>
        <v>¨</v>
      </c>
      <c r="G1761" s="281"/>
      <c r="H1761" s="281"/>
      <c r="I1761" s="248" t="str">
        <f>IFERROR(IF(ISBLANK(
VLOOKUP($X1750&amp;"-"&amp;TEXT($A1761,"mmm-aaaa"),Informes!$A:$P,COLUMN(Informes!I$1),FALSE)), "",
VLOOKUP($X1750&amp;"-"&amp;TEXT($A1761,"mmm-aaaa"),Informes!$A:$P,COLUMN(Informes!I$1),FALSE)), "")</f>
        <v/>
      </c>
      <c r="J1761" s="248"/>
      <c r="K1761" s="248"/>
      <c r="L1761" s="173" t="str">
        <f t="shared" si="344"/>
        <v>¨</v>
      </c>
      <c r="M1761" s="248" t="str">
        <f>IFERROR(IF(OR($X1761=$L$7,$X1761=$K$5,$X1761=$O$5,$X1761=$T$5),IF(ISBLANK(
VLOOKUP($X1750&amp;"-"&amp;TEXT($A1761,"mmm-aaaa"),Informes!$A:$P,COLUMN(Informes!J$1),FALSE)), "",
VLOOKUP($X1750&amp;"-"&amp;TEXT($A1761,"mmm-aaaa"),Informes!$A:$P,COLUMN(Informes!J$1),FALSE)), ""), "")</f>
        <v/>
      </c>
      <c r="N1761" s="248"/>
      <c r="O1761" s="248"/>
      <c r="P1761" s="248"/>
      <c r="Q1761" s="248"/>
      <c r="R1761" s="284" t="str">
        <f t="shared" si="341"/>
        <v/>
      </c>
      <c r="S1761" s="284"/>
      <c r="T1761" s="284"/>
      <c r="U1761" s="284"/>
      <c r="V1761" s="285"/>
      <c r="W1761" s="4" t="str">
        <f>IFERROR(VLOOKUP($X1750&amp;"-"&amp;TEXT($A1761,"mmm-aaaa"),Informes!$A:$P,COLUMN(Informes!K$1),FALSE), "")</f>
        <v/>
      </c>
      <c r="X1761" s="34" t="str">
        <f>IFERROR(VLOOKUP($X1750&amp;"-"&amp;TEXT($A1761,"mmm-aaaa"),Informes!$A:$P,COLUMN(Informes!C$1),FALSE), "")</f>
        <v/>
      </c>
    </row>
    <row r="1762" spans="1:24" ht="16.5" customHeight="1" x14ac:dyDescent="0.2">
      <c r="A1762" s="34">
        <f t="shared" si="345"/>
        <v>45323</v>
      </c>
      <c r="B1762" s="243" t="str">
        <f t="shared" si="342"/>
        <v>Febrero</v>
      </c>
      <c r="C1762" s="244"/>
      <c r="D1762" s="244" t="str">
        <f t="shared" si="343"/>
        <v>Enero</v>
      </c>
      <c r="E1762" s="244"/>
      <c r="F1762" s="281" t="str">
        <f>IFERROR(IF(VLOOKUP($X1750&amp;"-"&amp;TEXT($A1762,"mmm-aaaa"),Informes!$A:$P,COLUMN(Informes!H$1),FALSE),"þ","¨"),"¨")</f>
        <v>¨</v>
      </c>
      <c r="G1762" s="281"/>
      <c r="H1762" s="281"/>
      <c r="I1762" s="248" t="str">
        <f>IFERROR(IF(ISBLANK(
VLOOKUP($X1750&amp;"-"&amp;TEXT($A1762,"mmm-aaaa"),Informes!$A:$P,COLUMN(Informes!I$1),FALSE)), "",
VLOOKUP($X1750&amp;"-"&amp;TEXT($A1762,"mmm-aaaa"),Informes!$A:$P,COLUMN(Informes!I$1),FALSE)), "")</f>
        <v/>
      </c>
      <c r="J1762" s="248"/>
      <c r="K1762" s="248"/>
      <c r="L1762" s="173" t="str">
        <f t="shared" si="344"/>
        <v>¨</v>
      </c>
      <c r="M1762" s="248" t="str">
        <f>IFERROR(IF(OR($X1762=$L$7,$X1762=$K$5,$X1762=$O$5,$X1762=$T$5),IF(ISBLANK(
VLOOKUP($X1750&amp;"-"&amp;TEXT($A1762,"mmm-aaaa"),Informes!$A:$P,COLUMN(Informes!J$1),FALSE)), "",
VLOOKUP($X1750&amp;"-"&amp;TEXT($A1762,"mmm-aaaa"),Informes!$A:$P,COLUMN(Informes!J$1),FALSE)), ""), "")</f>
        <v/>
      </c>
      <c r="N1762" s="248"/>
      <c r="O1762" s="248"/>
      <c r="P1762" s="248"/>
      <c r="Q1762" s="248"/>
      <c r="R1762" s="284" t="str">
        <f t="shared" si="341"/>
        <v/>
      </c>
      <c r="S1762" s="284"/>
      <c r="T1762" s="284"/>
      <c r="U1762" s="284"/>
      <c r="V1762" s="285"/>
      <c r="W1762" s="4" t="str">
        <f>IFERROR(VLOOKUP($X1750&amp;"-"&amp;TEXT($A1762,"mmm-aaaa"),Informes!$A:$P,COLUMN(Informes!K$1),FALSE), "")</f>
        <v/>
      </c>
      <c r="X1762" s="34" t="str">
        <f>IFERROR(VLOOKUP($X1750&amp;"-"&amp;TEXT($A1762,"mmm-aaaa"),Informes!$A:$P,COLUMN(Informes!C$1),FALSE), "")</f>
        <v/>
      </c>
    </row>
    <row r="1763" spans="1:24" ht="16.5" customHeight="1" x14ac:dyDescent="0.2">
      <c r="A1763" s="34">
        <f t="shared" si="345"/>
        <v>45352</v>
      </c>
      <c r="B1763" s="243" t="str">
        <f t="shared" si="342"/>
        <v>Marzo</v>
      </c>
      <c r="C1763" s="244"/>
      <c r="D1763" s="244" t="str">
        <f t="shared" si="343"/>
        <v>Enero</v>
      </c>
      <c r="E1763" s="244"/>
      <c r="F1763" s="281" t="str">
        <f>IFERROR(IF(VLOOKUP($X1750&amp;"-"&amp;TEXT($A1763,"mmm-aaaa"),Informes!$A:$P,COLUMN(Informes!H$1),FALSE),"þ","¨"),"¨")</f>
        <v>¨</v>
      </c>
      <c r="G1763" s="281"/>
      <c r="H1763" s="281"/>
      <c r="I1763" s="248" t="str">
        <f>IFERROR(IF(ISBLANK(
VLOOKUP($X1750&amp;"-"&amp;TEXT($A1763,"mmm-aaaa"),Informes!$A:$P,COLUMN(Informes!I$1),FALSE)), "",
VLOOKUP($X1750&amp;"-"&amp;TEXT($A1763,"mmm-aaaa"),Informes!$A:$P,COLUMN(Informes!I$1),FALSE)), "")</f>
        <v/>
      </c>
      <c r="J1763" s="248"/>
      <c r="K1763" s="248"/>
      <c r="L1763" s="173" t="str">
        <f t="shared" si="344"/>
        <v>¨</v>
      </c>
      <c r="M1763" s="248" t="str">
        <f>IFERROR(IF(OR($X1763=$L$7,$X1763=$K$5,$X1763=$O$5,$X1763=$T$5),IF(ISBLANK(
VLOOKUP($X1750&amp;"-"&amp;TEXT($A1763,"mmm-aaaa"),Informes!$A:$P,COLUMN(Informes!J$1),FALSE)), "",
VLOOKUP($X1750&amp;"-"&amp;TEXT($A1763,"mmm-aaaa"),Informes!$A:$P,COLUMN(Informes!J$1),FALSE)), ""), "")</f>
        <v/>
      </c>
      <c r="N1763" s="248"/>
      <c r="O1763" s="248"/>
      <c r="P1763" s="248"/>
      <c r="Q1763" s="248"/>
      <c r="R1763" s="284" t="str">
        <f t="shared" si="341"/>
        <v/>
      </c>
      <c r="S1763" s="284"/>
      <c r="T1763" s="284"/>
      <c r="U1763" s="284"/>
      <c r="V1763" s="285"/>
      <c r="W1763" s="4" t="str">
        <f>IFERROR(VLOOKUP($X1750&amp;"-"&amp;TEXT($A1763,"mmm-aaaa"),Informes!$A:$P,COLUMN(Informes!K$1),FALSE), "")</f>
        <v/>
      </c>
      <c r="X1763" s="34" t="str">
        <f>IFERROR(VLOOKUP($X1750&amp;"-"&amp;TEXT($A1763,"mmm-aaaa"),Informes!$A:$P,COLUMN(Informes!C$1),FALSE), "")</f>
        <v/>
      </c>
    </row>
    <row r="1764" spans="1:24" ht="16.5" customHeight="1" x14ac:dyDescent="0.2">
      <c r="A1764" s="34">
        <f t="shared" si="345"/>
        <v>45383</v>
      </c>
      <c r="B1764" s="243" t="str">
        <f t="shared" si="342"/>
        <v>Abril</v>
      </c>
      <c r="C1764" s="244"/>
      <c r="D1764" s="244" t="str">
        <f t="shared" si="343"/>
        <v>Enero</v>
      </c>
      <c r="E1764" s="244"/>
      <c r="F1764" s="281" t="str">
        <f>IFERROR(IF(VLOOKUP($X1750&amp;"-"&amp;TEXT($A1764,"mmm-aaaa"),Informes!$A:$P,COLUMN(Informes!H$1),FALSE),"þ","¨"),"¨")</f>
        <v>¨</v>
      </c>
      <c r="G1764" s="281"/>
      <c r="H1764" s="281"/>
      <c r="I1764" s="248" t="str">
        <f>IFERROR(IF(ISBLANK(
VLOOKUP($X1750&amp;"-"&amp;TEXT($A1764,"mmm-aaaa"),Informes!$A:$P,COLUMN(Informes!I$1),FALSE)), "",
VLOOKUP($X1750&amp;"-"&amp;TEXT($A1764,"mmm-aaaa"),Informes!$A:$P,COLUMN(Informes!I$1),FALSE)), "")</f>
        <v/>
      </c>
      <c r="J1764" s="248"/>
      <c r="K1764" s="248"/>
      <c r="L1764" s="173" t="str">
        <f t="shared" si="344"/>
        <v>¨</v>
      </c>
      <c r="M1764" s="248" t="str">
        <f>IFERROR(IF(OR($X1764=$L$7,$X1764=$K$5,$X1764=$O$5,$X1764=$T$5),IF(ISBLANK(
VLOOKUP($X1750&amp;"-"&amp;TEXT($A1764,"mmm-aaaa"),Informes!$A:$P,COLUMN(Informes!J$1),FALSE)), "",
VLOOKUP($X1750&amp;"-"&amp;TEXT($A1764,"mmm-aaaa"),Informes!$A:$P,COLUMN(Informes!J$1),FALSE)), ""), "")</f>
        <v/>
      </c>
      <c r="N1764" s="248"/>
      <c r="O1764" s="248"/>
      <c r="P1764" s="248"/>
      <c r="Q1764" s="248"/>
      <c r="R1764" s="284" t="str">
        <f t="shared" si="341"/>
        <v/>
      </c>
      <c r="S1764" s="284"/>
      <c r="T1764" s="284"/>
      <c r="U1764" s="284"/>
      <c r="V1764" s="285"/>
      <c r="W1764" s="4" t="str">
        <f>IFERROR(VLOOKUP($X1750&amp;"-"&amp;TEXT($A1764,"mmm-aaaa"),Informes!$A:$P,COLUMN(Informes!K$1),FALSE), "")</f>
        <v/>
      </c>
      <c r="X1764" s="34" t="str">
        <f>IFERROR(VLOOKUP($X1750&amp;"-"&amp;TEXT($A1764,"mmm-aaaa"),Informes!$A:$P,COLUMN(Informes!C$1),FALSE), "")</f>
        <v/>
      </c>
    </row>
    <row r="1765" spans="1:24" ht="16.5" customHeight="1" x14ac:dyDescent="0.2">
      <c r="A1765" s="34">
        <f t="shared" si="345"/>
        <v>45413</v>
      </c>
      <c r="B1765" s="243" t="str">
        <f t="shared" si="342"/>
        <v>Mayo</v>
      </c>
      <c r="C1765" s="244"/>
      <c r="D1765" s="244" t="str">
        <f t="shared" si="343"/>
        <v>Enero</v>
      </c>
      <c r="E1765" s="244"/>
      <c r="F1765" s="281" t="str">
        <f>IFERROR(IF(VLOOKUP($X1750&amp;"-"&amp;TEXT($A1765,"mmm-aaaa"),Informes!$A:$P,COLUMN(Informes!H$1),FALSE),"þ","¨"),"¨")</f>
        <v>¨</v>
      </c>
      <c r="G1765" s="281"/>
      <c r="H1765" s="281"/>
      <c r="I1765" s="248" t="str">
        <f>IFERROR(IF(ISBLANK(
VLOOKUP($X1750&amp;"-"&amp;TEXT($A1765,"mmm-aaaa"),Informes!$A:$P,COLUMN(Informes!I$1),FALSE)), "",
VLOOKUP($X1750&amp;"-"&amp;TEXT($A1765,"mmm-aaaa"),Informes!$A:$P,COLUMN(Informes!I$1),FALSE)), "")</f>
        <v/>
      </c>
      <c r="J1765" s="248"/>
      <c r="K1765" s="248"/>
      <c r="L1765" s="173" t="str">
        <f t="shared" si="344"/>
        <v>¨</v>
      </c>
      <c r="M1765" s="248" t="str">
        <f>IFERROR(IF(OR($X1765=$L$7,$X1765=$K$5,$X1765=$O$5,$X1765=$T$5),IF(ISBLANK(
VLOOKUP($X1750&amp;"-"&amp;TEXT($A1765,"mmm-aaaa"),Informes!$A:$P,COLUMN(Informes!J$1),FALSE)), "",
VLOOKUP($X1750&amp;"-"&amp;TEXT($A1765,"mmm-aaaa"),Informes!$A:$P,COLUMN(Informes!J$1),FALSE)), ""), "")</f>
        <v/>
      </c>
      <c r="N1765" s="248"/>
      <c r="O1765" s="248"/>
      <c r="P1765" s="248"/>
      <c r="Q1765" s="248"/>
      <c r="R1765" s="284" t="str">
        <f t="shared" si="341"/>
        <v/>
      </c>
      <c r="S1765" s="284"/>
      <c r="T1765" s="284"/>
      <c r="U1765" s="284"/>
      <c r="V1765" s="285"/>
      <c r="W1765" s="4" t="str">
        <f>IFERROR(VLOOKUP($X1750&amp;"-"&amp;TEXT($A1765,"mmm-aaaa"),Informes!$A:$P,COLUMN(Informes!K$1),FALSE), "")</f>
        <v/>
      </c>
      <c r="X1765" s="34" t="str">
        <f>IFERROR(VLOOKUP($X1750&amp;"-"&amp;TEXT($A1765,"mmm-aaaa"),Informes!$A:$P,COLUMN(Informes!C$1),FALSE), "")</f>
        <v/>
      </c>
    </row>
    <row r="1766" spans="1:24" ht="16.5" customHeight="1" x14ac:dyDescent="0.2">
      <c r="A1766" s="34">
        <f t="shared" si="345"/>
        <v>45444</v>
      </c>
      <c r="B1766" s="243" t="str">
        <f t="shared" si="342"/>
        <v>Junio</v>
      </c>
      <c r="C1766" s="244"/>
      <c r="D1766" s="244" t="str">
        <f t="shared" si="343"/>
        <v>Enero</v>
      </c>
      <c r="E1766" s="244"/>
      <c r="F1766" s="281" t="str">
        <f>IFERROR(IF(VLOOKUP($X1750&amp;"-"&amp;TEXT($A1766,"mmm-aaaa"),Informes!$A:$P,COLUMN(Informes!H$1),FALSE),"þ","¨"),"¨")</f>
        <v>¨</v>
      </c>
      <c r="G1766" s="281"/>
      <c r="H1766" s="281"/>
      <c r="I1766" s="248" t="str">
        <f>IFERROR(IF(ISBLANK(
VLOOKUP($X1750&amp;"-"&amp;TEXT($A1766,"mmm-aaaa"),Informes!$A:$P,COLUMN(Informes!I$1),FALSE)), "",
VLOOKUP($X1750&amp;"-"&amp;TEXT($A1766,"mmm-aaaa"),Informes!$A:$P,COLUMN(Informes!I$1),FALSE)), "")</f>
        <v/>
      </c>
      <c r="J1766" s="248"/>
      <c r="K1766" s="248"/>
      <c r="L1766" s="173" t="str">
        <f t="shared" si="344"/>
        <v>¨</v>
      </c>
      <c r="M1766" s="248" t="str">
        <f>IFERROR(IF(OR($X1766=$L$7,$X1766=$K$5,$X1766=$O$5,$X1766=$T$5),IF(ISBLANK(
VLOOKUP($X1750&amp;"-"&amp;TEXT($A1766,"mmm-aaaa"),Informes!$A:$P,COLUMN(Informes!J$1),FALSE)), "",
VLOOKUP($X1750&amp;"-"&amp;TEXT($A1766,"mmm-aaaa"),Informes!$A:$P,COLUMN(Informes!J$1),FALSE)), ""), "")</f>
        <v/>
      </c>
      <c r="N1766" s="248"/>
      <c r="O1766" s="248"/>
      <c r="P1766" s="248"/>
      <c r="Q1766" s="248"/>
      <c r="R1766" s="284" t="str">
        <f t="shared" si="341"/>
        <v/>
      </c>
      <c r="S1766" s="284"/>
      <c r="T1766" s="284"/>
      <c r="U1766" s="284"/>
      <c r="V1766" s="285"/>
      <c r="W1766" s="4" t="str">
        <f>IFERROR(VLOOKUP($X1750&amp;"-"&amp;TEXT($A1766,"mmm-aaaa"),Informes!$A:$P,COLUMN(Informes!K$1),FALSE), "")</f>
        <v/>
      </c>
      <c r="X1766" s="34" t="str">
        <f>IFERROR(VLOOKUP($X1750&amp;"-"&amp;TEXT($A1766,"mmm-aaaa"),Informes!$A:$P,COLUMN(Informes!C$1),FALSE), "")</f>
        <v/>
      </c>
    </row>
    <row r="1767" spans="1:24" ht="16.5" customHeight="1" x14ac:dyDescent="0.2">
      <c r="A1767" s="34">
        <f t="shared" si="345"/>
        <v>45474</v>
      </c>
      <c r="B1767" s="243" t="str">
        <f t="shared" si="342"/>
        <v>Julio</v>
      </c>
      <c r="C1767" s="244"/>
      <c r="D1767" s="244" t="str">
        <f t="shared" si="343"/>
        <v>Enero</v>
      </c>
      <c r="E1767" s="244"/>
      <c r="F1767" s="281" t="str">
        <f>IFERROR(IF(VLOOKUP($X1750&amp;"-"&amp;TEXT($A1767,"mmm-aaaa"),Informes!$A:$P,COLUMN(Informes!H$1),FALSE),"þ","¨"),"¨")</f>
        <v>¨</v>
      </c>
      <c r="G1767" s="281"/>
      <c r="H1767" s="281"/>
      <c r="I1767" s="248" t="str">
        <f>IFERROR(IF(ISBLANK(
VLOOKUP($X1750&amp;"-"&amp;TEXT($A1767,"mmm-aaaa"),Informes!$A:$P,COLUMN(Informes!I$1),FALSE)), "",
VLOOKUP($X1750&amp;"-"&amp;TEXT($A1767,"mmm-aaaa"),Informes!$A:$P,COLUMN(Informes!I$1),FALSE)), "")</f>
        <v/>
      </c>
      <c r="J1767" s="248"/>
      <c r="K1767" s="248"/>
      <c r="L1767" s="173" t="str">
        <f t="shared" si="344"/>
        <v>¨</v>
      </c>
      <c r="M1767" s="248" t="str">
        <f>IFERROR(IF(OR($X1767=$L$7,$X1767=$K$5,$X1767=$O$5,$X1767=$T$5),IF(ISBLANK(
VLOOKUP($X1750&amp;"-"&amp;TEXT($A1767,"mmm-aaaa"),Informes!$A:$P,COLUMN(Informes!J$1),FALSE)), "",
VLOOKUP($X1750&amp;"-"&amp;TEXT($A1767,"mmm-aaaa"),Informes!$A:$P,COLUMN(Informes!J$1),FALSE)), ""), "")</f>
        <v/>
      </c>
      <c r="N1767" s="248"/>
      <c r="O1767" s="248"/>
      <c r="P1767" s="248"/>
      <c r="Q1767" s="248"/>
      <c r="R1767" s="284" t="str">
        <f t="shared" si="341"/>
        <v/>
      </c>
      <c r="S1767" s="284"/>
      <c r="T1767" s="284"/>
      <c r="U1767" s="284"/>
      <c r="V1767" s="285"/>
      <c r="W1767" s="4" t="str">
        <f>IFERROR(VLOOKUP($X1750&amp;"-"&amp;TEXT($A1767,"mmm-aaaa"),Informes!$A:$P,COLUMN(Informes!K$1),FALSE), "")</f>
        <v/>
      </c>
      <c r="X1767" s="34" t="str">
        <f>IFERROR(VLOOKUP($X1750&amp;"-"&amp;TEXT($A1767,"mmm-aaaa"),Informes!$A:$P,COLUMN(Informes!C$1),FALSE), "")</f>
        <v/>
      </c>
    </row>
    <row r="1768" spans="1:24" ht="16.5" customHeight="1" thickBot="1" x14ac:dyDescent="0.25">
      <c r="A1768" s="34">
        <f t="shared" si="345"/>
        <v>45505</v>
      </c>
      <c r="B1768" s="264" t="str">
        <f t="shared" si="342"/>
        <v>Agosto</v>
      </c>
      <c r="C1768" s="265"/>
      <c r="D1768" s="265" t="str">
        <f t="shared" si="343"/>
        <v>Enero</v>
      </c>
      <c r="E1768" s="265"/>
      <c r="F1768" s="280" t="str">
        <f>IFERROR(IF(VLOOKUP($X1750&amp;"-"&amp;TEXT($A1768,"mmm-aaaa"),Informes!$A:$P,COLUMN(Informes!H$1),FALSE),"þ","¨"),"¨")</f>
        <v>¨</v>
      </c>
      <c r="G1768" s="280"/>
      <c r="H1768" s="280"/>
      <c r="I1768" s="269" t="str">
        <f>IFERROR(IF(ISBLANK(
VLOOKUP($X1750&amp;"-"&amp;TEXT($A1768,"mmm-aaaa"),Informes!$A:$P,COLUMN(Informes!I$1),FALSE)), "",
VLOOKUP($X1750&amp;"-"&amp;TEXT($A1768,"mmm-aaaa"),Informes!$A:$P,COLUMN(Informes!I$1),FALSE)), "")</f>
        <v/>
      </c>
      <c r="J1768" s="269"/>
      <c r="K1768" s="269"/>
      <c r="L1768" s="172" t="str">
        <f t="shared" si="344"/>
        <v>¨</v>
      </c>
      <c r="M1768" s="269" t="str">
        <f>IFERROR(IF(OR($X1768=$L$7,$X1768=$K$5,$X1768=$O$5,$X1768=$T$5),IF(ISBLANK(
VLOOKUP($X1750&amp;"-"&amp;TEXT($A1768,"mmm-aaaa"),Informes!$A:$P,COLUMN(Informes!J$1),FALSE)), "",
VLOOKUP($X1750&amp;"-"&amp;TEXT($A1768,"mmm-aaaa"),Informes!$A:$P,COLUMN(Informes!J$1),FALSE)), ""), "")</f>
        <v/>
      </c>
      <c r="N1768" s="269"/>
      <c r="O1768" s="269"/>
      <c r="P1768" s="269"/>
      <c r="Q1768" s="269"/>
      <c r="R1768" s="282" t="str">
        <f t="shared" si="341"/>
        <v/>
      </c>
      <c r="S1768" s="282"/>
      <c r="T1768" s="282"/>
      <c r="U1768" s="282"/>
      <c r="V1768" s="283"/>
      <c r="W1768" s="4" t="str">
        <f>IFERROR(VLOOKUP($X1750&amp;"-"&amp;TEXT($A1768,"mmm-aaaa"),Informes!$A:$P,COLUMN(Informes!K$1),FALSE), "")</f>
        <v/>
      </c>
      <c r="X1768" s="34" t="str">
        <f>IFERROR(VLOOKUP($X1750&amp;"-"&amp;TEXT($A1768,"mmm-aaaa"),Informes!$A:$P,COLUMN(Informes!C$1),FALSE), "")</f>
        <v/>
      </c>
    </row>
    <row r="1769" spans="1:24" ht="16.5" customHeight="1" thickBot="1" x14ac:dyDescent="0.3">
      <c r="D1769" s="124"/>
      <c r="E1769" s="124"/>
      <c r="F1769" s="129"/>
      <c r="G1769" s="124" t="str">
        <f>IF(SUM(F1757:F1768)=0,"",SUM(F1757:F1768))</f>
        <v/>
      </c>
      <c r="H1769" s="124"/>
      <c r="I1769" s="124"/>
      <c r="J1769" s="130"/>
      <c r="K1769" s="124"/>
      <c r="L1769" s="131" t="s">
        <v>107</v>
      </c>
      <c r="M1769" s="272" t="str">
        <f>IF(SUM(M1757:M1768)=0,"",SUM(M1757:M1768))</f>
        <v/>
      </c>
      <c r="N1769" s="273"/>
      <c r="O1769" s="273"/>
      <c r="P1769" s="273"/>
      <c r="Q1769" s="274"/>
      <c r="R1769" s="275"/>
      <c r="S1769" s="276"/>
      <c r="T1769" s="276"/>
      <c r="U1769" s="276"/>
      <c r="V1769" s="277"/>
      <c r="W1769" s="4"/>
      <c r="X1769" s="4"/>
    </row>
    <row r="1770" spans="1:24" ht="16.5" customHeight="1" x14ac:dyDescent="0.2">
      <c r="W1770" s="4"/>
      <c r="X1770" s="4"/>
    </row>
    <row r="1771" spans="1:24" ht="279.75" customHeight="1" x14ac:dyDescent="0.15">
      <c r="B1771" s="11"/>
      <c r="C1771" s="132" t="s">
        <v>136</v>
      </c>
      <c r="D1771" s="11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</row>
    <row r="1772" spans="1:24" ht="24" customHeight="1" x14ac:dyDescent="0.2">
      <c r="A1772" s="35"/>
      <c r="B1772" s="256" t="s">
        <v>127</v>
      </c>
      <c r="C1772" s="256"/>
      <c r="D1772" s="256"/>
      <c r="E1772" s="256"/>
      <c r="F1772" s="256"/>
      <c r="G1772" s="256"/>
      <c r="H1772" s="256"/>
      <c r="I1772" s="256"/>
      <c r="J1772" s="256"/>
      <c r="K1772" s="256"/>
      <c r="L1772" s="256"/>
      <c r="M1772" s="256"/>
      <c r="N1772" s="256"/>
      <c r="O1772" s="256"/>
      <c r="P1772" s="256"/>
      <c r="Q1772" s="256"/>
      <c r="R1772" s="256"/>
      <c r="S1772" s="256"/>
      <c r="T1772" s="256"/>
      <c r="U1772" s="256"/>
      <c r="V1772" s="256"/>
      <c r="X1772" s="2"/>
    </row>
    <row r="1773" spans="1:24" ht="15" x14ac:dyDescent="0.2">
      <c r="A1773" s="35"/>
      <c r="B1773" s="120" t="s">
        <v>128</v>
      </c>
      <c r="D1773" s="123" t="e">
        <f>D1750</f>
        <v>#REF!</v>
      </c>
      <c r="F1773" s="123"/>
      <c r="G1773" s="123"/>
      <c r="H1773" s="123"/>
      <c r="I1773" s="123"/>
      <c r="J1773" s="123"/>
      <c r="K1773" s="123"/>
      <c r="L1773" s="123"/>
      <c r="M1773" s="123"/>
      <c r="N1773" s="123"/>
      <c r="O1773" s="123"/>
      <c r="P1773" s="123"/>
      <c r="Q1773" s="123"/>
      <c r="R1773" s="123"/>
      <c r="S1773" s="123"/>
      <c r="T1773" s="123"/>
      <c r="U1773" s="123"/>
      <c r="V1773" s="123"/>
      <c r="W1773" s="15"/>
      <c r="X1773" s="154" t="e">
        <f>X1750</f>
        <v>#REF!</v>
      </c>
    </row>
    <row r="1774" spans="1:24" ht="17.25" x14ac:dyDescent="0.2">
      <c r="B1774" s="120" t="s">
        <v>129</v>
      </c>
      <c r="D1774" s="121"/>
      <c r="E1774" s="121"/>
      <c r="F1774" s="7"/>
      <c r="G1774" s="7"/>
      <c r="H1774" s="257" t="e">
        <f>H1751</f>
        <v>#REF!</v>
      </c>
      <c r="I1774" s="257"/>
      <c r="J1774" s="257"/>
      <c r="K1774" s="257"/>
      <c r="L1774" s="257"/>
      <c r="M1774" s="257"/>
      <c r="N1774" s="257"/>
      <c r="O1774" s="257"/>
      <c r="P1774" s="127" t="e">
        <f>P1751</f>
        <v>#REF!</v>
      </c>
      <c r="Q1774" s="120" t="s">
        <v>75</v>
      </c>
      <c r="S1774" s="12"/>
      <c r="T1774" s="13"/>
      <c r="U1774" s="127" t="e">
        <f>U1751</f>
        <v>#REF!</v>
      </c>
      <c r="V1774" s="120" t="s">
        <v>79</v>
      </c>
      <c r="W1774" s="12"/>
      <c r="X1774" s="6"/>
    </row>
    <row r="1775" spans="1:24" ht="17.25" x14ac:dyDescent="0.2">
      <c r="B1775" s="120" t="s">
        <v>130</v>
      </c>
      <c r="D1775" s="122"/>
      <c r="E1775" s="122"/>
      <c r="F1775" s="7"/>
      <c r="G1775" s="258" t="e">
        <f>G1752</f>
        <v>#REF!</v>
      </c>
      <c r="H1775" s="258"/>
      <c r="I1775" s="258"/>
      <c r="J1775" s="258"/>
      <c r="K1775" s="258"/>
      <c r="L1775" s="258"/>
      <c r="M1775" s="258"/>
      <c r="N1775" s="258"/>
      <c r="O1775" s="258"/>
      <c r="P1775" s="128" t="s">
        <v>137</v>
      </c>
      <c r="Q1775" s="120" t="s">
        <v>131</v>
      </c>
      <c r="S1775" s="12"/>
      <c r="T1775" s="12"/>
      <c r="U1775" s="128" t="s">
        <v>138</v>
      </c>
      <c r="V1775" s="120" t="s">
        <v>61</v>
      </c>
      <c r="W1775" s="12"/>
      <c r="X1775" s="6"/>
    </row>
    <row r="1776" spans="1:24" ht="28.5" customHeight="1" x14ac:dyDescent="0.2">
      <c r="B1776" s="127" t="e">
        <f>B1753</f>
        <v>#REF!</v>
      </c>
      <c r="C1776" s="125" t="s">
        <v>76</v>
      </c>
      <c r="D1776" s="127" t="e">
        <f>D1753</f>
        <v>#REF!</v>
      </c>
      <c r="E1776" s="125" t="s">
        <v>81</v>
      </c>
      <c r="F1776" s="7"/>
      <c r="G1776" s="7"/>
      <c r="H1776" s="5"/>
      <c r="I1776" s="10"/>
      <c r="J1776" s="127" t="e">
        <f>J1753</f>
        <v>#REF!</v>
      </c>
      <c r="K1776" s="125" t="s">
        <v>77</v>
      </c>
      <c r="L1776" s="5"/>
      <c r="M1776" s="5"/>
      <c r="N1776" s="127" t="e">
        <f>N1753</f>
        <v>#REF!</v>
      </c>
      <c r="O1776" s="125" t="s">
        <v>132</v>
      </c>
      <c r="P1776" s="126"/>
      <c r="Q1776" s="126"/>
      <c r="R1776" s="9"/>
      <c r="S1776" s="127" t="e">
        <f>S1753</f>
        <v>#REF!</v>
      </c>
      <c r="T1776" s="259" t="s">
        <v>133</v>
      </c>
      <c r="U1776" s="259"/>
      <c r="V1776" s="259"/>
      <c r="W1776" s="13"/>
      <c r="X1776" s="6"/>
    </row>
    <row r="1777" spans="1:24" ht="4.5" customHeight="1" thickBot="1" x14ac:dyDescent="0.25">
      <c r="B1777" s="8"/>
      <c r="C1777" s="7"/>
      <c r="D1777" s="8"/>
      <c r="E1777" s="7"/>
      <c r="F1777" s="7"/>
      <c r="G1777" s="7"/>
      <c r="H1777" s="5"/>
      <c r="I1777" s="10"/>
      <c r="J1777" s="8"/>
      <c r="K1777" s="5"/>
      <c r="L1777" s="5"/>
      <c r="M1777" s="5"/>
      <c r="N1777" s="7"/>
      <c r="O1777" s="5"/>
      <c r="P1777" s="8"/>
      <c r="Q1777" s="8"/>
      <c r="R1777" s="9"/>
      <c r="S1777" s="9"/>
      <c r="T1777" s="7"/>
      <c r="U1777" s="8"/>
      <c r="V1777" s="9"/>
      <c r="W1777" s="9"/>
      <c r="X1777" s="6"/>
    </row>
    <row r="1778" spans="1:24" ht="27" customHeight="1" x14ac:dyDescent="0.25">
      <c r="B1778" s="260" t="s">
        <v>17</v>
      </c>
      <c r="C1778" s="261"/>
      <c r="D1778" s="261"/>
      <c r="E1778" s="261"/>
      <c r="F1778" s="262" t="s">
        <v>134</v>
      </c>
      <c r="G1778" s="262"/>
      <c r="H1778" s="262"/>
      <c r="I1778" s="262" t="s">
        <v>12</v>
      </c>
      <c r="J1778" s="262"/>
      <c r="K1778" s="262"/>
      <c r="L1778" s="262" t="s">
        <v>105</v>
      </c>
      <c r="M1778" s="236" t="s">
        <v>135</v>
      </c>
      <c r="N1778" s="236"/>
      <c r="O1778" s="236"/>
      <c r="P1778" s="236"/>
      <c r="Q1778" s="236"/>
      <c r="R1778" s="236" t="s">
        <v>101</v>
      </c>
      <c r="S1778" s="236"/>
      <c r="T1778" s="236"/>
      <c r="U1778" s="236"/>
      <c r="V1778" s="237"/>
      <c r="W1778" s="14"/>
      <c r="X1778" s="3"/>
    </row>
    <row r="1779" spans="1:24" ht="27.75" customHeight="1" x14ac:dyDescent="0.2">
      <c r="B1779" s="240">
        <f>EDATE(B1756,12)</f>
        <v>45658</v>
      </c>
      <c r="C1779" s="241"/>
      <c r="D1779" s="241"/>
      <c r="E1779" s="242"/>
      <c r="F1779" s="263"/>
      <c r="G1779" s="263"/>
      <c r="H1779" s="263"/>
      <c r="I1779" s="263"/>
      <c r="J1779" s="263"/>
      <c r="K1779" s="263"/>
      <c r="L1779" s="263"/>
      <c r="M1779" s="238"/>
      <c r="N1779" s="238"/>
      <c r="O1779" s="238"/>
      <c r="P1779" s="238"/>
      <c r="Q1779" s="238"/>
      <c r="R1779" s="238"/>
      <c r="S1779" s="238"/>
      <c r="T1779" s="238"/>
      <c r="U1779" s="238"/>
      <c r="V1779" s="239"/>
      <c r="W1779" s="14"/>
      <c r="X1779" s="3"/>
    </row>
    <row r="1780" spans="1:24" ht="16.5" customHeight="1" x14ac:dyDescent="0.2">
      <c r="A1780" s="34">
        <f>EDATE(B1779,-4)</f>
        <v>45536</v>
      </c>
      <c r="B1780" s="243" t="str">
        <f>PROPER(TEXT(A1780, "mmmm"))</f>
        <v>Septiembre</v>
      </c>
      <c r="C1780" s="244"/>
      <c r="D1780" s="244"/>
      <c r="E1780" s="244"/>
      <c r="F1780" s="281" t="str">
        <f>IFERROR(IF(VLOOKUP($X1750&amp;"-"&amp;TEXT($A1780,"mmm-aaaa"),Informes!$A:$P,COLUMN(Informes!H$1),FALSE),"þ","¨"),"¨")</f>
        <v>¨</v>
      </c>
      <c r="G1780" s="281"/>
      <c r="H1780" s="281"/>
      <c r="I1780" s="248" t="str">
        <f>IFERROR(IF(ISBLANK(
VLOOKUP($X1773&amp;"-"&amp;TEXT($A1780,"mmm-aaaa"),Informes!$A:$P,COLUMN(Informes!I$1),FALSE)), "",
VLOOKUP($X1773&amp;"-"&amp;TEXT($A1780,"mmm-aaaa"),Informes!$A:$P,COLUMN(Informes!I$1),FALSE)), "")</f>
        <v/>
      </c>
      <c r="J1780" s="248"/>
      <c r="K1780" s="248"/>
      <c r="L1780" s="173" t="str">
        <f>IFERROR(IF($X1780=$L$7,"þ","¨"),"¨")</f>
        <v>¨</v>
      </c>
      <c r="M1780" s="248" t="str">
        <f>IFERROR(IF(OR($X1780=$L$7,$X1780=$K$5,$X1780=$O$5,$X1780=$T$5),IF(ISBLANK(
VLOOKUP($X1750&amp;"-"&amp;TEXT($A1780,"mmm-aaaa"),Informes!$A:$P,COLUMN(Informes!J$1),FALSE)), "",
VLOOKUP($X1750&amp;"-"&amp;TEXT($A1780,"mmm-aaaa"),Informes!$A:$P,COLUMN(Informes!J$1),FALSE)), ""), "")</f>
        <v/>
      </c>
      <c r="N1780" s="248"/>
      <c r="O1780" s="248"/>
      <c r="P1780" s="248"/>
      <c r="Q1780" s="248"/>
      <c r="R1780" s="284" t="str">
        <f t="shared" ref="R1780:R1791" si="346">IF(W1780=0, "", W1780)</f>
        <v/>
      </c>
      <c r="S1780" s="284"/>
      <c r="T1780" s="284"/>
      <c r="U1780" s="284"/>
      <c r="V1780" s="285"/>
      <c r="W1780" s="4" t="str">
        <f>IFERROR(VLOOKUP($X1773&amp;"-"&amp;TEXT($A1780,"mmm-aaaa"),Informes!$A:$P,COLUMN(Informes!K$1),FALSE), "")</f>
        <v/>
      </c>
      <c r="X1780" s="34" t="str">
        <f>IFERROR(VLOOKUP($X1750&amp;"-"&amp;TEXT($A1780,"mmm-aaaa"),Informes!$A:$P,COLUMN(Informes!C$1),FALSE), "")</f>
        <v/>
      </c>
    </row>
    <row r="1781" spans="1:24" ht="16.5" customHeight="1" x14ac:dyDescent="0.2">
      <c r="A1781" s="34">
        <f>EDATE(A1780,1)</f>
        <v>45566</v>
      </c>
      <c r="B1781" s="243" t="str">
        <f t="shared" ref="B1781:B1791" si="347">PROPER(TEXT(A1781, "mmmm"))</f>
        <v>Octubre</v>
      </c>
      <c r="C1781" s="244"/>
      <c r="D1781" s="244"/>
      <c r="E1781" s="244"/>
      <c r="F1781" s="281" t="str">
        <f>IFERROR(IF(VLOOKUP($X1750&amp;"-"&amp;TEXT($A1781,"mmm-aaaa"),Informes!$A:$P,COLUMN(Informes!H$1),FALSE),"þ","¨"),"¨")</f>
        <v>¨</v>
      </c>
      <c r="G1781" s="281"/>
      <c r="H1781" s="281"/>
      <c r="I1781" s="248" t="str">
        <f>IFERROR(IF(ISBLANK(
VLOOKUP($X1773&amp;"-"&amp;TEXT($A1781,"mmm-aaaa"),Informes!$A:$P,COLUMN(Informes!I$1),FALSE)), "",
VLOOKUP($X1773&amp;"-"&amp;TEXT($A1781,"mmm-aaaa"),Informes!$A:$P,COLUMN(Informes!I$1),FALSE)), "")</f>
        <v/>
      </c>
      <c r="J1781" s="248"/>
      <c r="K1781" s="248"/>
      <c r="L1781" s="173" t="str">
        <f t="shared" ref="L1781:L1791" si="348">IFERROR(IF($X1781=$L$7,"þ","¨"),"¨")</f>
        <v>¨</v>
      </c>
      <c r="M1781" s="248" t="str">
        <f>IFERROR(IF(OR($X1781=$L$7,$X1781=$K$5,$X1781=$O$5,$X1781=$T$5),IF(ISBLANK(
VLOOKUP($X1750&amp;"-"&amp;TEXT($A1781,"mmm-aaaa"),Informes!$A:$P,COLUMN(Informes!J$1),FALSE)), "",
VLOOKUP($X1750&amp;"-"&amp;TEXT($A1781,"mmm-aaaa"),Informes!$A:$P,COLUMN(Informes!J$1),FALSE)), ""), "")</f>
        <v/>
      </c>
      <c r="N1781" s="248"/>
      <c r="O1781" s="248"/>
      <c r="P1781" s="248"/>
      <c r="Q1781" s="248"/>
      <c r="R1781" s="284" t="str">
        <f t="shared" si="346"/>
        <v/>
      </c>
      <c r="S1781" s="284"/>
      <c r="T1781" s="284"/>
      <c r="U1781" s="284"/>
      <c r="V1781" s="285"/>
      <c r="W1781" s="4" t="str">
        <f>IFERROR(VLOOKUP($X1773&amp;"-"&amp;TEXT($A1781,"mmm-aaaa"),Informes!$A:$P,COLUMN(Informes!K$1),FALSE), "")</f>
        <v/>
      </c>
      <c r="X1781" s="34" t="str">
        <f>IFERROR(VLOOKUP($X1750&amp;"-"&amp;TEXT($A1781,"mmm-aaaa"),Informes!$A:$P,COLUMN(Informes!C$1),FALSE), "")</f>
        <v/>
      </c>
    </row>
    <row r="1782" spans="1:24" ht="16.5" customHeight="1" x14ac:dyDescent="0.2">
      <c r="A1782" s="34">
        <f t="shared" ref="A1782:A1791" si="349">EDATE(A1781,1)</f>
        <v>45597</v>
      </c>
      <c r="B1782" s="243" t="str">
        <f t="shared" si="347"/>
        <v>Noviembre</v>
      </c>
      <c r="C1782" s="244"/>
      <c r="D1782" s="244"/>
      <c r="E1782" s="244"/>
      <c r="F1782" s="281" t="str">
        <f>IFERROR(IF(VLOOKUP($X1750&amp;"-"&amp;TEXT($A1782,"mmm-aaaa"),Informes!$A:$P,COLUMN(Informes!H$1),FALSE),"þ","¨"),"¨")</f>
        <v>¨</v>
      </c>
      <c r="G1782" s="281"/>
      <c r="H1782" s="281"/>
      <c r="I1782" s="248" t="str">
        <f>IFERROR(IF(ISBLANK(
VLOOKUP($X1773&amp;"-"&amp;TEXT($A1782,"mmm-aaaa"),Informes!$A:$P,COLUMN(Informes!I$1),FALSE)), "",
VLOOKUP($X1773&amp;"-"&amp;TEXT($A1782,"mmm-aaaa"),Informes!$A:$P,COLUMN(Informes!I$1),FALSE)), "")</f>
        <v/>
      </c>
      <c r="J1782" s="248"/>
      <c r="K1782" s="248"/>
      <c r="L1782" s="173" t="str">
        <f t="shared" si="348"/>
        <v>¨</v>
      </c>
      <c r="M1782" s="248" t="str">
        <f>IFERROR(IF(OR($X1782=$L$7,$X1782=$K$5,$X1782=$O$5,$X1782=$T$5),IF(ISBLANK(
VLOOKUP($X1750&amp;"-"&amp;TEXT($A1782,"mmm-aaaa"),Informes!$A:$P,COLUMN(Informes!J$1),FALSE)), "",
VLOOKUP($X1750&amp;"-"&amp;TEXT($A1782,"mmm-aaaa"),Informes!$A:$P,COLUMN(Informes!J$1),FALSE)), ""), "")</f>
        <v/>
      </c>
      <c r="N1782" s="248"/>
      <c r="O1782" s="248"/>
      <c r="P1782" s="248"/>
      <c r="Q1782" s="248"/>
      <c r="R1782" s="284" t="str">
        <f t="shared" si="346"/>
        <v/>
      </c>
      <c r="S1782" s="284"/>
      <c r="T1782" s="284"/>
      <c r="U1782" s="284"/>
      <c r="V1782" s="285"/>
      <c r="W1782" s="4" t="str">
        <f>IFERROR(VLOOKUP($X1773&amp;"-"&amp;TEXT($A1782,"mmm-aaaa"),Informes!$A:$P,COLUMN(Informes!K$1),FALSE), "")</f>
        <v/>
      </c>
      <c r="X1782" s="34" t="str">
        <f>IFERROR(VLOOKUP($X1750&amp;"-"&amp;TEXT($A1782,"mmm-aaaa"),Informes!$A:$P,COLUMN(Informes!C$1),FALSE), "")</f>
        <v/>
      </c>
    </row>
    <row r="1783" spans="1:24" ht="16.5" customHeight="1" x14ac:dyDescent="0.2">
      <c r="A1783" s="34">
        <f t="shared" si="349"/>
        <v>45627</v>
      </c>
      <c r="B1783" s="243" t="str">
        <f t="shared" si="347"/>
        <v>Diciembre</v>
      </c>
      <c r="C1783" s="244"/>
      <c r="D1783" s="244"/>
      <c r="E1783" s="244"/>
      <c r="F1783" s="281" t="str">
        <f>IFERROR(IF(VLOOKUP($X1750&amp;"-"&amp;TEXT($A1783,"mmm-aaaa"),Informes!$A:$P,COLUMN(Informes!H$1),FALSE),"þ","¨"),"¨")</f>
        <v>¨</v>
      </c>
      <c r="G1783" s="281"/>
      <c r="H1783" s="281"/>
      <c r="I1783" s="248" t="str">
        <f>IFERROR(IF(ISBLANK(
VLOOKUP($X1773&amp;"-"&amp;TEXT($A1783,"mmm-aaaa"),Informes!$A:$P,COLUMN(Informes!I$1),FALSE)), "",
VLOOKUP($X1773&amp;"-"&amp;TEXT($A1783,"mmm-aaaa"),Informes!$A:$P,COLUMN(Informes!I$1),FALSE)), "")</f>
        <v/>
      </c>
      <c r="J1783" s="248"/>
      <c r="K1783" s="248"/>
      <c r="L1783" s="173" t="str">
        <f t="shared" si="348"/>
        <v>¨</v>
      </c>
      <c r="M1783" s="248" t="str">
        <f>IFERROR(IF(OR($X1783=$L$7,$X1783=$K$5,$X1783=$O$5,$X1783=$T$5),IF(ISBLANK(
VLOOKUP($X1750&amp;"-"&amp;TEXT($A1783,"mmm-aaaa"),Informes!$A:$P,COLUMN(Informes!J$1),FALSE)), "",
VLOOKUP($X1750&amp;"-"&amp;TEXT($A1783,"mmm-aaaa"),Informes!$A:$P,COLUMN(Informes!J$1),FALSE)), ""), "")</f>
        <v/>
      </c>
      <c r="N1783" s="248"/>
      <c r="O1783" s="248"/>
      <c r="P1783" s="248"/>
      <c r="Q1783" s="248"/>
      <c r="R1783" s="284" t="str">
        <f t="shared" si="346"/>
        <v/>
      </c>
      <c r="S1783" s="284"/>
      <c r="T1783" s="284"/>
      <c r="U1783" s="284"/>
      <c r="V1783" s="285"/>
      <c r="W1783" s="4" t="str">
        <f>IFERROR(VLOOKUP($X1773&amp;"-"&amp;TEXT($A1783,"mmm-aaaa"),Informes!$A:$P,COLUMN(Informes!K$1),FALSE), "")</f>
        <v/>
      </c>
      <c r="X1783" s="34" t="str">
        <f>IFERROR(VLOOKUP($X1750&amp;"-"&amp;TEXT($A1783,"mmm-aaaa"),Informes!$A:$P,COLUMN(Informes!C$1),FALSE), "")</f>
        <v/>
      </c>
    </row>
    <row r="1784" spans="1:24" ht="16.5" customHeight="1" x14ac:dyDescent="0.2">
      <c r="A1784" s="34">
        <f t="shared" si="349"/>
        <v>45658</v>
      </c>
      <c r="B1784" s="243" t="str">
        <f t="shared" si="347"/>
        <v>Enero</v>
      </c>
      <c r="C1784" s="244"/>
      <c r="D1784" s="244"/>
      <c r="E1784" s="244"/>
      <c r="F1784" s="281" t="str">
        <f>IFERROR(IF(VLOOKUP($X1750&amp;"-"&amp;TEXT($A1784,"mmm-aaaa"),Informes!$A:$P,COLUMN(Informes!H$1),FALSE),"þ","¨"),"¨")</f>
        <v>¨</v>
      </c>
      <c r="G1784" s="281"/>
      <c r="H1784" s="281"/>
      <c r="I1784" s="248" t="str">
        <f>IFERROR(IF(ISBLANK(
VLOOKUP($X1773&amp;"-"&amp;TEXT($A1784,"mmm-aaaa"),Informes!$A:$P,COLUMN(Informes!I$1),FALSE)), "",
VLOOKUP($X1773&amp;"-"&amp;TEXT($A1784,"mmm-aaaa"),Informes!$A:$P,COLUMN(Informes!I$1),FALSE)), "")</f>
        <v/>
      </c>
      <c r="J1784" s="248"/>
      <c r="K1784" s="248"/>
      <c r="L1784" s="173" t="str">
        <f t="shared" si="348"/>
        <v>¨</v>
      </c>
      <c r="M1784" s="248" t="str">
        <f>IFERROR(IF(OR($X1784=$L$7,$X1784=$K$5,$X1784=$O$5,$X1784=$T$5),IF(ISBLANK(
VLOOKUP($X1750&amp;"-"&amp;TEXT($A1784,"mmm-aaaa"),Informes!$A:$P,COLUMN(Informes!J$1),FALSE)), "",
VLOOKUP($X1750&amp;"-"&amp;TEXT($A1784,"mmm-aaaa"),Informes!$A:$P,COLUMN(Informes!J$1),FALSE)), ""), "")</f>
        <v/>
      </c>
      <c r="N1784" s="248"/>
      <c r="O1784" s="248"/>
      <c r="P1784" s="248"/>
      <c r="Q1784" s="248"/>
      <c r="R1784" s="284" t="str">
        <f t="shared" si="346"/>
        <v/>
      </c>
      <c r="S1784" s="284"/>
      <c r="T1784" s="284"/>
      <c r="U1784" s="284"/>
      <c r="V1784" s="285"/>
      <c r="W1784" s="4" t="str">
        <f>IFERROR(VLOOKUP($X1773&amp;"-"&amp;TEXT($A1784,"mmm-aaaa"),Informes!$A:$P,COLUMN(Informes!K$1),FALSE), "")</f>
        <v/>
      </c>
      <c r="X1784" s="34" t="str">
        <f>IFERROR(VLOOKUP($X1750&amp;"-"&amp;TEXT($A1784,"mmm-aaaa"),Informes!$A:$P,COLUMN(Informes!C$1),FALSE), "")</f>
        <v/>
      </c>
    </row>
    <row r="1785" spans="1:24" ht="16.5" customHeight="1" x14ac:dyDescent="0.2">
      <c r="A1785" s="34">
        <f t="shared" si="349"/>
        <v>45689</v>
      </c>
      <c r="B1785" s="243" t="str">
        <f t="shared" si="347"/>
        <v>Febrero</v>
      </c>
      <c r="C1785" s="244"/>
      <c r="D1785" s="244"/>
      <c r="E1785" s="244"/>
      <c r="F1785" s="281" t="str">
        <f>IFERROR(IF(VLOOKUP($X1750&amp;"-"&amp;TEXT($A1785,"mmm-aaaa"),Informes!$A:$P,COLUMN(Informes!H$1),FALSE),"þ","¨"),"¨")</f>
        <v>¨</v>
      </c>
      <c r="G1785" s="281"/>
      <c r="H1785" s="281"/>
      <c r="I1785" s="248" t="str">
        <f>IFERROR(IF(ISBLANK(
VLOOKUP($X1773&amp;"-"&amp;TEXT($A1785,"mmm-aaaa"),Informes!$A:$P,COLUMN(Informes!I$1),FALSE)), "",
VLOOKUP($X1773&amp;"-"&amp;TEXT($A1785,"mmm-aaaa"),Informes!$A:$P,COLUMN(Informes!I$1),FALSE)), "")</f>
        <v/>
      </c>
      <c r="J1785" s="248"/>
      <c r="K1785" s="248"/>
      <c r="L1785" s="173" t="str">
        <f t="shared" si="348"/>
        <v>¨</v>
      </c>
      <c r="M1785" s="248" t="str">
        <f>IFERROR(IF(OR($X1785=$L$7,$X1785=$K$5,$X1785=$O$5,$X1785=$T$5),IF(ISBLANK(
VLOOKUP($X1750&amp;"-"&amp;TEXT($A1785,"mmm-aaaa"),Informes!$A:$P,COLUMN(Informes!J$1),FALSE)), "",
VLOOKUP($X1750&amp;"-"&amp;TEXT($A1785,"mmm-aaaa"),Informes!$A:$P,COLUMN(Informes!J$1),FALSE)), ""), "")</f>
        <v/>
      </c>
      <c r="N1785" s="248"/>
      <c r="O1785" s="248"/>
      <c r="P1785" s="248"/>
      <c r="Q1785" s="248"/>
      <c r="R1785" s="284" t="str">
        <f t="shared" si="346"/>
        <v/>
      </c>
      <c r="S1785" s="284"/>
      <c r="T1785" s="284"/>
      <c r="U1785" s="284"/>
      <c r="V1785" s="285"/>
      <c r="W1785" s="4" t="str">
        <f>IFERROR(VLOOKUP($X1773&amp;"-"&amp;TEXT($A1785,"mmm-aaaa"),Informes!$A:$P,COLUMN(Informes!K$1),FALSE), "")</f>
        <v/>
      </c>
      <c r="X1785" s="34" t="str">
        <f>IFERROR(VLOOKUP($X1750&amp;"-"&amp;TEXT($A1785,"mmm-aaaa"),Informes!$A:$P,COLUMN(Informes!C$1),FALSE), "")</f>
        <v/>
      </c>
    </row>
    <row r="1786" spans="1:24" ht="16.5" customHeight="1" x14ac:dyDescent="0.2">
      <c r="A1786" s="34">
        <f t="shared" si="349"/>
        <v>45717</v>
      </c>
      <c r="B1786" s="243" t="str">
        <f t="shared" si="347"/>
        <v>Marzo</v>
      </c>
      <c r="C1786" s="244"/>
      <c r="D1786" s="244"/>
      <c r="E1786" s="244"/>
      <c r="F1786" s="281" t="str">
        <f>IFERROR(IF(VLOOKUP($X1750&amp;"-"&amp;TEXT($A1786,"mmm-aaaa"),Informes!$A:$P,COLUMN(Informes!H$1),FALSE),"þ","¨"),"¨")</f>
        <v>¨</v>
      </c>
      <c r="G1786" s="281"/>
      <c r="H1786" s="281"/>
      <c r="I1786" s="248" t="str">
        <f>IFERROR(IF(ISBLANK(
VLOOKUP($X1773&amp;"-"&amp;TEXT($A1786,"mmm-aaaa"),Informes!$A:$P,COLUMN(Informes!I$1),FALSE)), "",
VLOOKUP($X1773&amp;"-"&amp;TEXT($A1786,"mmm-aaaa"),Informes!$A:$P,COLUMN(Informes!I$1),FALSE)), "")</f>
        <v/>
      </c>
      <c r="J1786" s="248"/>
      <c r="K1786" s="248"/>
      <c r="L1786" s="173" t="str">
        <f t="shared" si="348"/>
        <v>¨</v>
      </c>
      <c r="M1786" s="248" t="str">
        <f>IFERROR(IF(OR($X1786=$L$7,$X1786=$K$5,$X1786=$O$5,$X1786=$T$5),IF(ISBLANK(
VLOOKUP($X1750&amp;"-"&amp;TEXT($A1786,"mmm-aaaa"),Informes!$A:$P,COLUMN(Informes!J$1),FALSE)), "",
VLOOKUP($X1750&amp;"-"&amp;TEXT($A1786,"mmm-aaaa"),Informes!$A:$P,COLUMN(Informes!J$1),FALSE)), ""), "")</f>
        <v/>
      </c>
      <c r="N1786" s="248"/>
      <c r="O1786" s="248"/>
      <c r="P1786" s="248"/>
      <c r="Q1786" s="248"/>
      <c r="R1786" s="284" t="str">
        <f t="shared" si="346"/>
        <v/>
      </c>
      <c r="S1786" s="284"/>
      <c r="T1786" s="284"/>
      <c r="U1786" s="284"/>
      <c r="V1786" s="285"/>
      <c r="W1786" s="4" t="str">
        <f>IFERROR(VLOOKUP($X1773&amp;"-"&amp;TEXT($A1786,"mmm-aaaa"),Informes!$A:$P,COLUMN(Informes!K$1),FALSE), "")</f>
        <v/>
      </c>
      <c r="X1786" s="34" t="str">
        <f>IFERROR(VLOOKUP($X1750&amp;"-"&amp;TEXT($A1786,"mmm-aaaa"),Informes!$A:$P,COLUMN(Informes!C$1),FALSE), "")</f>
        <v/>
      </c>
    </row>
    <row r="1787" spans="1:24" ht="16.5" customHeight="1" x14ac:dyDescent="0.2">
      <c r="A1787" s="34">
        <f t="shared" si="349"/>
        <v>45748</v>
      </c>
      <c r="B1787" s="243" t="str">
        <f t="shared" si="347"/>
        <v>Abril</v>
      </c>
      <c r="C1787" s="244"/>
      <c r="D1787" s="244"/>
      <c r="E1787" s="244"/>
      <c r="F1787" s="281" t="str">
        <f>IFERROR(IF(VLOOKUP($X1750&amp;"-"&amp;TEXT($A1787,"mmm-aaaa"),Informes!$A:$P,COLUMN(Informes!H$1),FALSE),"þ","¨"),"¨")</f>
        <v>¨</v>
      </c>
      <c r="G1787" s="281"/>
      <c r="H1787" s="281"/>
      <c r="I1787" s="248" t="str">
        <f>IFERROR(IF(ISBLANK(
VLOOKUP($X1773&amp;"-"&amp;TEXT($A1787,"mmm-aaaa"),Informes!$A:$P,COLUMN(Informes!I$1),FALSE)), "",
VLOOKUP($X1773&amp;"-"&amp;TEXT($A1787,"mmm-aaaa"),Informes!$A:$P,COLUMN(Informes!I$1),FALSE)), "")</f>
        <v/>
      </c>
      <c r="J1787" s="248"/>
      <c r="K1787" s="248"/>
      <c r="L1787" s="173" t="str">
        <f t="shared" si="348"/>
        <v>¨</v>
      </c>
      <c r="M1787" s="248" t="str">
        <f>IFERROR(IF(OR($X1787=$L$7,$X1787=$K$5,$X1787=$O$5,$X1787=$T$5),IF(ISBLANK(
VLOOKUP($X1750&amp;"-"&amp;TEXT($A1787,"mmm-aaaa"),Informes!$A:$P,COLUMN(Informes!J$1),FALSE)), "",
VLOOKUP($X1750&amp;"-"&amp;TEXT($A1787,"mmm-aaaa"),Informes!$A:$P,COLUMN(Informes!J$1),FALSE)), ""), "")</f>
        <v/>
      </c>
      <c r="N1787" s="248"/>
      <c r="O1787" s="248"/>
      <c r="P1787" s="248"/>
      <c r="Q1787" s="248"/>
      <c r="R1787" s="284" t="str">
        <f t="shared" si="346"/>
        <v/>
      </c>
      <c r="S1787" s="284"/>
      <c r="T1787" s="284"/>
      <c r="U1787" s="284"/>
      <c r="V1787" s="285"/>
      <c r="W1787" s="4" t="str">
        <f>IFERROR(VLOOKUP($X1773&amp;"-"&amp;TEXT($A1787,"mmm-aaaa"),Informes!$A:$P,COLUMN(Informes!K$1),FALSE), "")</f>
        <v/>
      </c>
      <c r="X1787" s="34" t="str">
        <f>IFERROR(VLOOKUP($X1750&amp;"-"&amp;TEXT($A1787,"mmm-aaaa"),Informes!$A:$P,COLUMN(Informes!C$1),FALSE), "")</f>
        <v/>
      </c>
    </row>
    <row r="1788" spans="1:24" ht="16.5" customHeight="1" x14ac:dyDescent="0.2">
      <c r="A1788" s="34">
        <f t="shared" si="349"/>
        <v>45778</v>
      </c>
      <c r="B1788" s="243" t="str">
        <f t="shared" si="347"/>
        <v>Mayo</v>
      </c>
      <c r="C1788" s="244"/>
      <c r="D1788" s="244"/>
      <c r="E1788" s="244"/>
      <c r="F1788" s="281" t="str">
        <f>IFERROR(IF(VLOOKUP($X1750&amp;"-"&amp;TEXT($A1788,"mmm-aaaa"),Informes!$A:$P,COLUMN(Informes!H$1),FALSE),"þ","¨"),"¨")</f>
        <v>¨</v>
      </c>
      <c r="G1788" s="281"/>
      <c r="H1788" s="281"/>
      <c r="I1788" s="248" t="str">
        <f>IFERROR(IF(ISBLANK(
VLOOKUP($X1773&amp;"-"&amp;TEXT($A1788,"mmm-aaaa"),Informes!$A:$P,COLUMN(Informes!I$1),FALSE)), "",
VLOOKUP($X1773&amp;"-"&amp;TEXT($A1788,"mmm-aaaa"),Informes!$A:$P,COLUMN(Informes!I$1),FALSE)), "")</f>
        <v/>
      </c>
      <c r="J1788" s="248"/>
      <c r="K1788" s="248"/>
      <c r="L1788" s="173" t="str">
        <f t="shared" si="348"/>
        <v>¨</v>
      </c>
      <c r="M1788" s="248" t="str">
        <f>IFERROR(IF(OR($X1788=$L$7,$X1788=$K$5,$X1788=$O$5,$X1788=$T$5),IF(ISBLANK(
VLOOKUP($X1750&amp;"-"&amp;TEXT($A1788,"mmm-aaaa"),Informes!$A:$P,COLUMN(Informes!J$1),FALSE)), "",
VLOOKUP($X1750&amp;"-"&amp;TEXT($A1788,"mmm-aaaa"),Informes!$A:$P,COLUMN(Informes!J$1),FALSE)), ""), "")</f>
        <v/>
      </c>
      <c r="N1788" s="248"/>
      <c r="O1788" s="248"/>
      <c r="P1788" s="248"/>
      <c r="Q1788" s="248"/>
      <c r="R1788" s="284" t="str">
        <f t="shared" si="346"/>
        <v/>
      </c>
      <c r="S1788" s="284"/>
      <c r="T1788" s="284"/>
      <c r="U1788" s="284"/>
      <c r="V1788" s="285"/>
      <c r="W1788" s="4" t="str">
        <f>IFERROR(VLOOKUP($X1773&amp;"-"&amp;TEXT($A1788,"mmm-aaaa"),Informes!$A:$P,COLUMN(Informes!K$1),FALSE), "")</f>
        <v/>
      </c>
      <c r="X1788" s="34" t="str">
        <f>IFERROR(VLOOKUP($X1750&amp;"-"&amp;TEXT($A1788,"mmm-aaaa"),Informes!$A:$P,COLUMN(Informes!C$1),FALSE), "")</f>
        <v/>
      </c>
    </row>
    <row r="1789" spans="1:24" ht="16.5" customHeight="1" x14ac:dyDescent="0.2">
      <c r="A1789" s="34">
        <f t="shared" si="349"/>
        <v>45809</v>
      </c>
      <c r="B1789" s="243" t="str">
        <f t="shared" si="347"/>
        <v>Junio</v>
      </c>
      <c r="C1789" s="244"/>
      <c r="D1789" s="244"/>
      <c r="E1789" s="244"/>
      <c r="F1789" s="281" t="str">
        <f>IFERROR(IF(VLOOKUP($X1750&amp;"-"&amp;TEXT($A1789,"mmm-aaaa"),Informes!$A:$P,COLUMN(Informes!H$1),FALSE),"þ","¨"),"¨")</f>
        <v>¨</v>
      </c>
      <c r="G1789" s="281"/>
      <c r="H1789" s="281"/>
      <c r="I1789" s="248" t="str">
        <f>IFERROR(IF(ISBLANK(
VLOOKUP($X1773&amp;"-"&amp;TEXT($A1789,"mmm-aaaa"),Informes!$A:$P,COLUMN(Informes!I$1),FALSE)), "",
VLOOKUP($X1773&amp;"-"&amp;TEXT($A1789,"mmm-aaaa"),Informes!$A:$P,COLUMN(Informes!I$1),FALSE)), "")</f>
        <v/>
      </c>
      <c r="J1789" s="248"/>
      <c r="K1789" s="248"/>
      <c r="L1789" s="173" t="str">
        <f t="shared" si="348"/>
        <v>¨</v>
      </c>
      <c r="M1789" s="248" t="str">
        <f>IFERROR(IF(OR($X1789=$L$7,$X1789=$K$5,$X1789=$O$5,$X1789=$T$5),IF(ISBLANK(
VLOOKUP($X1750&amp;"-"&amp;TEXT($A1789,"mmm-aaaa"),Informes!$A:$P,COLUMN(Informes!J$1),FALSE)), "",
VLOOKUP($X1750&amp;"-"&amp;TEXT($A1789,"mmm-aaaa"),Informes!$A:$P,COLUMN(Informes!J$1),FALSE)), ""), "")</f>
        <v/>
      </c>
      <c r="N1789" s="248"/>
      <c r="O1789" s="248"/>
      <c r="P1789" s="248"/>
      <c r="Q1789" s="248"/>
      <c r="R1789" s="284" t="str">
        <f t="shared" si="346"/>
        <v/>
      </c>
      <c r="S1789" s="284"/>
      <c r="T1789" s="284"/>
      <c r="U1789" s="284"/>
      <c r="V1789" s="285"/>
      <c r="W1789" s="4" t="str">
        <f>IFERROR(VLOOKUP($X1773&amp;"-"&amp;TEXT($A1789,"mmm-aaaa"),Informes!$A:$P,COLUMN(Informes!K$1),FALSE), "")</f>
        <v/>
      </c>
      <c r="X1789" s="34" t="str">
        <f>IFERROR(VLOOKUP($X1750&amp;"-"&amp;TEXT($A1789,"mmm-aaaa"),Informes!$A:$P,COLUMN(Informes!C$1),FALSE), "")</f>
        <v/>
      </c>
    </row>
    <row r="1790" spans="1:24" ht="16.5" customHeight="1" x14ac:dyDescent="0.2">
      <c r="A1790" s="34">
        <f t="shared" si="349"/>
        <v>45839</v>
      </c>
      <c r="B1790" s="243" t="str">
        <f t="shared" si="347"/>
        <v>Julio</v>
      </c>
      <c r="C1790" s="244"/>
      <c r="D1790" s="244"/>
      <c r="E1790" s="244"/>
      <c r="F1790" s="281" t="str">
        <f>IFERROR(IF(VLOOKUP($X1750&amp;"-"&amp;TEXT($A1790,"mmm-aaaa"),Informes!$A:$P,COLUMN(Informes!H$1),FALSE),"þ","¨"),"¨")</f>
        <v>¨</v>
      </c>
      <c r="G1790" s="281"/>
      <c r="H1790" s="281"/>
      <c r="I1790" s="248" t="str">
        <f>IFERROR(IF(ISBLANK(
VLOOKUP($X1773&amp;"-"&amp;TEXT($A1790,"mmm-aaaa"),Informes!$A:$P,COLUMN(Informes!I$1),FALSE)), "",
VLOOKUP($X1773&amp;"-"&amp;TEXT($A1790,"mmm-aaaa"),Informes!$A:$P,COLUMN(Informes!I$1),FALSE)), "")</f>
        <v/>
      </c>
      <c r="J1790" s="248"/>
      <c r="K1790" s="248"/>
      <c r="L1790" s="173" t="str">
        <f t="shared" si="348"/>
        <v>¨</v>
      </c>
      <c r="M1790" s="248" t="str">
        <f>IFERROR(IF(OR($X1790=$L$7,$X1790=$K$5,$X1790=$O$5,$X1790=$T$5),IF(ISBLANK(
VLOOKUP($X1750&amp;"-"&amp;TEXT($A1790,"mmm-aaaa"),Informes!$A:$P,COLUMN(Informes!J$1),FALSE)), "",
VLOOKUP($X1750&amp;"-"&amp;TEXT($A1790,"mmm-aaaa"),Informes!$A:$P,COLUMN(Informes!J$1),FALSE)), ""), "")</f>
        <v/>
      </c>
      <c r="N1790" s="248"/>
      <c r="O1790" s="248"/>
      <c r="P1790" s="248"/>
      <c r="Q1790" s="248"/>
      <c r="R1790" s="284" t="str">
        <f t="shared" si="346"/>
        <v/>
      </c>
      <c r="S1790" s="284"/>
      <c r="T1790" s="284"/>
      <c r="U1790" s="284"/>
      <c r="V1790" s="285"/>
      <c r="W1790" s="4" t="str">
        <f>IFERROR(VLOOKUP($X1773&amp;"-"&amp;TEXT($A1790,"mmm-aaaa"),Informes!$A:$P,COLUMN(Informes!K$1),FALSE), "")</f>
        <v/>
      </c>
      <c r="X1790" s="34" t="str">
        <f>IFERROR(VLOOKUP($X1750&amp;"-"&amp;TEXT($A1790,"mmm-aaaa"),Informes!$A:$P,COLUMN(Informes!C$1),FALSE), "")</f>
        <v/>
      </c>
    </row>
    <row r="1791" spans="1:24" ht="16.5" customHeight="1" thickBot="1" x14ac:dyDescent="0.25">
      <c r="A1791" s="34">
        <f t="shared" si="349"/>
        <v>45870</v>
      </c>
      <c r="B1791" s="264" t="str">
        <f t="shared" si="347"/>
        <v>Agosto</v>
      </c>
      <c r="C1791" s="265"/>
      <c r="D1791" s="265"/>
      <c r="E1791" s="265"/>
      <c r="F1791" s="280" t="str">
        <f>IFERROR(IF(VLOOKUP($X1750&amp;"-"&amp;TEXT($A1791,"mmm-aaaa"),Informes!$A:$P,COLUMN(Informes!H$1),FALSE),"þ","¨"),"¨")</f>
        <v>¨</v>
      </c>
      <c r="G1791" s="280"/>
      <c r="H1791" s="280"/>
      <c r="I1791" s="269" t="str">
        <f>IFERROR(IF(ISBLANK(
VLOOKUP($X1773&amp;"-"&amp;TEXT($A1791,"mmm-aaaa"),Informes!$A:$P,COLUMN(Informes!I$1),FALSE)), "",
VLOOKUP($X1773&amp;"-"&amp;TEXT($A1791,"mmm-aaaa"),Informes!$A:$P,COLUMN(Informes!I$1),FALSE)), "")</f>
        <v/>
      </c>
      <c r="J1791" s="269"/>
      <c r="K1791" s="269"/>
      <c r="L1791" s="172" t="str">
        <f t="shared" si="348"/>
        <v>¨</v>
      </c>
      <c r="M1791" s="269" t="str">
        <f>IFERROR(IF(OR($X1791=$L$7,$X1791=$K$5,$X1791=$O$5,$X1791=$T$5),IF(ISBLANK(
VLOOKUP($X1750&amp;"-"&amp;TEXT($A1791,"mmm-aaaa"),Informes!$A:$P,COLUMN(Informes!J$1),FALSE)), "",
VLOOKUP($X1750&amp;"-"&amp;TEXT($A1791,"mmm-aaaa"),Informes!$A:$P,COLUMN(Informes!J$1),FALSE)), ""), "")</f>
        <v/>
      </c>
      <c r="N1791" s="269"/>
      <c r="O1791" s="269"/>
      <c r="P1791" s="269"/>
      <c r="Q1791" s="269"/>
      <c r="R1791" s="282" t="str">
        <f t="shared" si="346"/>
        <v/>
      </c>
      <c r="S1791" s="282"/>
      <c r="T1791" s="282"/>
      <c r="U1791" s="282"/>
      <c r="V1791" s="283"/>
      <c r="W1791" s="4" t="str">
        <f>IFERROR(VLOOKUP($X1773&amp;"-"&amp;TEXT($A1791,"mmm-aaaa"),Informes!$A:$P,COLUMN(Informes!K$1),FALSE), "")</f>
        <v/>
      </c>
      <c r="X1791" s="34" t="str">
        <f>IFERROR(VLOOKUP($X1750&amp;"-"&amp;TEXT($A1791,"mmm-aaaa"),Informes!$A:$P,COLUMN(Informes!C$1),FALSE), "")</f>
        <v/>
      </c>
    </row>
    <row r="1792" spans="1:24" ht="16.5" customHeight="1" thickBot="1" x14ac:dyDescent="0.3">
      <c r="D1792" s="124"/>
      <c r="E1792" s="124"/>
      <c r="F1792" s="129"/>
      <c r="G1792" s="124" t="str">
        <f>IF(SUM(F1780:F1791)=0,"",SUM(F1780:F1791))</f>
        <v/>
      </c>
      <c r="H1792" s="124"/>
      <c r="I1792" s="124"/>
      <c r="J1792" s="130"/>
      <c r="K1792" s="124"/>
      <c r="L1792" s="131" t="s">
        <v>107</v>
      </c>
      <c r="M1792" s="272" t="str">
        <f>IF(SUM(M1780:M1791)=0,"",SUM(M1780:M1791))</f>
        <v/>
      </c>
      <c r="N1792" s="273"/>
      <c r="O1792" s="273"/>
      <c r="P1792" s="273"/>
      <c r="Q1792" s="274"/>
      <c r="R1792" s="275"/>
      <c r="S1792" s="276"/>
      <c r="T1792" s="276"/>
      <c r="U1792" s="276"/>
      <c r="V1792" s="277"/>
      <c r="W1792" s="4"/>
      <c r="X1792" s="4"/>
    </row>
    <row r="1793" spans="1:24" ht="16.5" customHeight="1" x14ac:dyDescent="0.2">
      <c r="W1793" s="4"/>
      <c r="X1793" s="4"/>
    </row>
    <row r="1794" spans="1:24" ht="279.75" customHeight="1" x14ac:dyDescent="0.15">
      <c r="B1794" s="11"/>
      <c r="C1794" s="132" t="s">
        <v>136</v>
      </c>
      <c r="D1794" s="11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</row>
    <row r="1795" spans="1:24" ht="24" customHeight="1" x14ac:dyDescent="0.2">
      <c r="A1795" s="35">
        <f>A1749+1</f>
        <v>40</v>
      </c>
      <c r="B1795" s="256" t="s">
        <v>127</v>
      </c>
      <c r="C1795" s="256"/>
      <c r="D1795" s="256"/>
      <c r="E1795" s="256"/>
      <c r="F1795" s="256"/>
      <c r="G1795" s="256"/>
      <c r="H1795" s="256"/>
      <c r="I1795" s="256"/>
      <c r="J1795" s="256"/>
      <c r="K1795" s="256"/>
      <c r="L1795" s="256"/>
      <c r="M1795" s="256"/>
      <c r="N1795" s="256"/>
      <c r="O1795" s="256"/>
      <c r="P1795" s="256"/>
      <c r="Q1795" s="256"/>
      <c r="R1795" s="256"/>
      <c r="S1795" s="256"/>
      <c r="T1795" s="256"/>
      <c r="U1795" s="256"/>
      <c r="V1795" s="256"/>
      <c r="X1795" s="2"/>
    </row>
    <row r="1796" spans="1:24" ht="17.25" customHeight="1" x14ac:dyDescent="0.2">
      <c r="A1796" s="35"/>
      <c r="B1796" s="120" t="s">
        <v>128</v>
      </c>
      <c r="D1796" s="123" t="e">
        <f>IF(A1795=0,0,INDEX(TblPublicadores[Nombre completo],A1795))</f>
        <v>#REF!</v>
      </c>
      <c r="F1796" s="123"/>
      <c r="G1796" s="123"/>
      <c r="H1796" s="123"/>
      <c r="I1796" s="123"/>
      <c r="J1796" s="123"/>
      <c r="K1796" s="123"/>
      <c r="L1796" s="123"/>
      <c r="M1796" s="123"/>
      <c r="N1796" s="123"/>
      <c r="O1796" s="123"/>
      <c r="P1796" s="123"/>
      <c r="Q1796" s="123"/>
      <c r="R1796" s="123"/>
      <c r="S1796" s="123"/>
      <c r="T1796" s="123"/>
      <c r="U1796" s="123"/>
      <c r="V1796" s="123"/>
      <c r="W1796" s="15"/>
      <c r="X1796" s="154" t="e">
        <f>IF(A1795=0,0,INDEX(TblPublicadores[Nombre],A1795))</f>
        <v>#REF!</v>
      </c>
    </row>
    <row r="1797" spans="1:24" ht="17.25" customHeight="1" x14ac:dyDescent="0.2">
      <c r="B1797" s="120" t="s">
        <v>129</v>
      </c>
      <c r="D1797" s="121"/>
      <c r="E1797" s="121"/>
      <c r="F1797" s="7"/>
      <c r="G1797" s="7"/>
      <c r="H1797" s="257" t="e">
        <f>IF(A1795=0,"",INDEX(TblPublicadores[Fecha de nacimiento],A1795))</f>
        <v>#REF!</v>
      </c>
      <c r="I1797" s="257"/>
      <c r="J1797" s="257"/>
      <c r="K1797" s="257"/>
      <c r="L1797" s="257"/>
      <c r="M1797" s="257"/>
      <c r="N1797" s="257"/>
      <c r="O1797" s="257"/>
      <c r="P1797" s="128" t="e">
        <f>IF(INDEX(TblPublicadores[Sexo],A1795)=Q1797,"þ","¨")</f>
        <v>#REF!</v>
      </c>
      <c r="Q1797" s="120" t="s">
        <v>75</v>
      </c>
      <c r="S1797" s="12"/>
      <c r="T1797" s="13"/>
      <c r="U1797" s="128" t="e">
        <f>IF(INDEX(TblPublicadores[Sexo],A1795)=V1797,"þ","¨")</f>
        <v>#REF!</v>
      </c>
      <c r="V1797" s="120" t="s">
        <v>79</v>
      </c>
      <c r="W1797" s="12"/>
      <c r="X1797" s="6"/>
    </row>
    <row r="1798" spans="1:24" ht="17.25" customHeight="1" x14ac:dyDescent="0.2">
      <c r="B1798" s="120" t="s">
        <v>130</v>
      </c>
      <c r="D1798" s="122"/>
      <c r="E1798" s="122"/>
      <c r="F1798" s="7"/>
      <c r="G1798" s="258" t="e">
        <f>IF(A1795=0,"",IF(INDEX(TblPublicadores[Fecha de bautismo],A1795)="", "",INDEX(TblPublicadores[Fecha de bautismo],A1795)))</f>
        <v>#REF!</v>
      </c>
      <c r="H1798" s="258"/>
      <c r="I1798" s="258"/>
      <c r="J1798" s="258"/>
      <c r="K1798" s="258"/>
      <c r="L1798" s="258"/>
      <c r="M1798" s="258"/>
      <c r="N1798" s="258"/>
      <c r="O1798" s="258"/>
      <c r="P1798" s="128" t="s">
        <v>137</v>
      </c>
      <c r="Q1798" s="120" t="s">
        <v>131</v>
      </c>
      <c r="S1798" s="12"/>
      <c r="T1798" s="12"/>
      <c r="U1798" s="128" t="s">
        <v>138</v>
      </c>
      <c r="V1798" s="120" t="s">
        <v>61</v>
      </c>
      <c r="W1798" s="12"/>
      <c r="X1798" s="6"/>
    </row>
    <row r="1799" spans="1:24" ht="28.5" customHeight="1" x14ac:dyDescent="0.2">
      <c r="B1799" s="127" t="e">
        <f>IF(INDEX(TblPublicadores[Privilegio],A1795)=C1799,"þ","¨")</f>
        <v>#REF!</v>
      </c>
      <c r="C1799" s="125" t="s">
        <v>76</v>
      </c>
      <c r="D1799" s="127" t="e">
        <f>IF(INDEX(TblPublicadores[Privilegio],A1795)=E1799,"þ","¨")</f>
        <v>#REF!</v>
      </c>
      <c r="E1799" s="125" t="s">
        <v>81</v>
      </c>
      <c r="F1799" s="7"/>
      <c r="G1799" s="7"/>
      <c r="H1799" s="5"/>
      <c r="I1799" s="10"/>
      <c r="J1799" s="127" t="e">
        <f>IF(INDEX(TblPublicadores[Tipo Publicador],A1795)=K1799,"þ","¨")</f>
        <v>#REF!</v>
      </c>
      <c r="K1799" s="125" t="s">
        <v>77</v>
      </c>
      <c r="L1799" s="5"/>
      <c r="M1799" s="5"/>
      <c r="N1799" s="127" t="e">
        <f>IF(INDEX(TblPublicadores[Tipo Publicador],A1795)=O1799,"þ","¨")</f>
        <v>#REF!</v>
      </c>
      <c r="O1799" s="125" t="s">
        <v>132</v>
      </c>
      <c r="P1799" s="126"/>
      <c r="Q1799" s="126"/>
      <c r="R1799" s="9"/>
      <c r="S1799" s="127" t="e">
        <f>IF(INDEX(TblPublicadores[Tipo Publicador],A1795)=T1799,"þ","¨")</f>
        <v>#REF!</v>
      </c>
      <c r="T1799" s="259" t="s">
        <v>133</v>
      </c>
      <c r="U1799" s="259"/>
      <c r="V1799" s="259"/>
      <c r="W1799" s="13"/>
      <c r="X1799" s="6"/>
    </row>
    <row r="1800" spans="1:24" ht="4.5" customHeight="1" thickBot="1" x14ac:dyDescent="0.25">
      <c r="B1800" s="8"/>
      <c r="C1800" s="7"/>
      <c r="D1800" s="8"/>
      <c r="E1800" s="7"/>
      <c r="F1800" s="7"/>
      <c r="G1800" s="7"/>
      <c r="H1800" s="5"/>
      <c r="I1800" s="10"/>
      <c r="J1800" s="8"/>
      <c r="K1800" s="5"/>
      <c r="L1800" s="5"/>
      <c r="M1800" s="5"/>
      <c r="N1800" s="7"/>
      <c r="O1800" s="5"/>
      <c r="P1800" s="8"/>
      <c r="Q1800" s="8"/>
      <c r="R1800" s="9"/>
      <c r="S1800" s="9"/>
      <c r="T1800" s="7"/>
      <c r="U1800" s="8"/>
      <c r="V1800" s="9"/>
      <c r="W1800" s="9"/>
      <c r="X1800" s="6"/>
    </row>
    <row r="1801" spans="1:24" ht="26.25" customHeight="1" x14ac:dyDescent="0.25">
      <c r="B1801" s="260" t="s">
        <v>17</v>
      </c>
      <c r="C1801" s="261"/>
      <c r="D1801" s="261"/>
      <c r="E1801" s="261"/>
      <c r="F1801" s="262" t="s">
        <v>134</v>
      </c>
      <c r="G1801" s="262"/>
      <c r="H1801" s="262"/>
      <c r="I1801" s="262" t="s">
        <v>12</v>
      </c>
      <c r="J1801" s="262"/>
      <c r="K1801" s="262"/>
      <c r="L1801" s="262" t="s">
        <v>105</v>
      </c>
      <c r="M1801" s="236" t="s">
        <v>135</v>
      </c>
      <c r="N1801" s="236"/>
      <c r="O1801" s="236"/>
      <c r="P1801" s="236"/>
      <c r="Q1801" s="236"/>
      <c r="R1801" s="236" t="s">
        <v>101</v>
      </c>
      <c r="S1801" s="236"/>
      <c r="T1801" s="236"/>
      <c r="U1801" s="236"/>
      <c r="V1801" s="237"/>
      <c r="W1801" s="14"/>
      <c r="X1801" s="3"/>
    </row>
    <row r="1802" spans="1:24" ht="27.75" customHeight="1" x14ac:dyDescent="0.2">
      <c r="B1802" s="240">
        <v>45292</v>
      </c>
      <c r="C1802" s="241"/>
      <c r="D1802" s="241"/>
      <c r="E1802" s="242"/>
      <c r="F1802" s="263"/>
      <c r="G1802" s="263"/>
      <c r="H1802" s="263"/>
      <c r="I1802" s="263"/>
      <c r="J1802" s="263"/>
      <c r="K1802" s="263"/>
      <c r="L1802" s="263"/>
      <c r="M1802" s="238"/>
      <c r="N1802" s="238"/>
      <c r="O1802" s="238"/>
      <c r="P1802" s="238"/>
      <c r="Q1802" s="238"/>
      <c r="R1802" s="238"/>
      <c r="S1802" s="238"/>
      <c r="T1802" s="238"/>
      <c r="U1802" s="238"/>
      <c r="V1802" s="239"/>
      <c r="W1802" s="14"/>
      <c r="X1802" s="3"/>
    </row>
    <row r="1803" spans="1:24" ht="16.5" customHeight="1" x14ac:dyDescent="0.2">
      <c r="A1803" s="34">
        <f>EDATE(B1802,-4)</f>
        <v>45170</v>
      </c>
      <c r="B1803" s="243" t="str">
        <f>PROPER(TEXT(A1803, "mmmm"))</f>
        <v>Septiembre</v>
      </c>
      <c r="C1803" s="244"/>
      <c r="D1803" s="244" t="str">
        <f>PROPER(TEXT(C1803, "mmmm"))</f>
        <v>Enero</v>
      </c>
      <c r="E1803" s="244"/>
      <c r="F1803" s="281" t="str">
        <f>IFERROR(IF(VLOOKUP($X1796&amp;"-"&amp;TEXT($A1803,"mmm-aaaa"),Informes!$A:$P,COLUMN(Informes!H$1),FALSE),"þ","¨"),"¨")</f>
        <v>¨</v>
      </c>
      <c r="G1803" s="281"/>
      <c r="H1803" s="281"/>
      <c r="I1803" s="248" t="str">
        <f>IFERROR(IF(ISBLANK(
VLOOKUP($X1796&amp;"-"&amp;TEXT($A1803,"mmm-aaaa"),Informes!$A:$P,COLUMN(Informes!I$1),FALSE)), "",
VLOOKUP($X1796&amp;"-"&amp;TEXT($A1803,"mmm-aaaa"),Informes!$A:$P,COLUMN(Informes!I$1),FALSE)), "")</f>
        <v/>
      </c>
      <c r="J1803" s="248"/>
      <c r="K1803" s="248"/>
      <c r="L1803" s="173" t="str">
        <f>IFERROR(IF($X1803=$L$7,"þ","¨"),"¨")</f>
        <v>¨</v>
      </c>
      <c r="M1803" s="248" t="str">
        <f>IFERROR(IF(OR($X1803=$L$7,$X1803=$K$5,$X1803=$O$5,$X1803=$T$5),IF(ISBLANK(
VLOOKUP($X1796&amp;"-"&amp;TEXT($A1803,"mmm-aaaa"),Informes!$A:$P,COLUMN(Informes!J$1),FALSE)), "",
VLOOKUP($X1796&amp;"-"&amp;TEXT($A1803,"mmm-aaaa"),Informes!$A:$P,COLUMN(Informes!J$1),FALSE)), ""), "")</f>
        <v/>
      </c>
      <c r="N1803" s="248"/>
      <c r="O1803" s="248"/>
      <c r="P1803" s="248"/>
      <c r="Q1803" s="248"/>
      <c r="R1803" s="284" t="str">
        <f t="shared" ref="R1803:R1814" si="350">IF(W1803=0, "", W1803)</f>
        <v/>
      </c>
      <c r="S1803" s="284"/>
      <c r="T1803" s="284"/>
      <c r="U1803" s="284"/>
      <c r="V1803" s="285"/>
      <c r="W1803" s="4" t="str">
        <f>IFERROR(VLOOKUP($X1796&amp;"-"&amp;TEXT($A1803,"mmm-aaaa"),Informes!$A:$P,COLUMN(Informes!K$1),FALSE), "")</f>
        <v/>
      </c>
      <c r="X1803" s="34" t="str">
        <f>IFERROR(VLOOKUP($X1796&amp;"-"&amp;TEXT($A1803,"mmm-aaaa"),Informes!$A:$P,COLUMN(Informes!C$1),FALSE), "")</f>
        <v/>
      </c>
    </row>
    <row r="1804" spans="1:24" ht="16.5" customHeight="1" x14ac:dyDescent="0.2">
      <c r="A1804" s="34">
        <f>EDATE(A1803,1)</f>
        <v>45200</v>
      </c>
      <c r="B1804" s="243" t="str">
        <f t="shared" ref="B1804:B1814" si="351">PROPER(TEXT(A1804, "mmmm"))</f>
        <v>Octubre</v>
      </c>
      <c r="C1804" s="244"/>
      <c r="D1804" s="244" t="str">
        <f t="shared" ref="D1804:D1814" si="352">PROPER(TEXT(C1804, "mmmm"))</f>
        <v>Enero</v>
      </c>
      <c r="E1804" s="244"/>
      <c r="F1804" s="281" t="str">
        <f>IFERROR(IF(VLOOKUP($X1796&amp;"-"&amp;TEXT($A1804,"mmm-aaaa"),Informes!$A:$P,COLUMN(Informes!H$1),FALSE),"þ","¨"),"¨")</f>
        <v>¨</v>
      </c>
      <c r="G1804" s="281"/>
      <c r="H1804" s="281"/>
      <c r="I1804" s="248" t="str">
        <f>IFERROR(IF(ISBLANK(
VLOOKUP($X1796&amp;"-"&amp;TEXT($A1804,"mmm-aaaa"),Informes!$A:$P,COLUMN(Informes!I$1),FALSE)), "",
VLOOKUP($X1796&amp;"-"&amp;TEXT($A1804,"mmm-aaaa"),Informes!$A:$P,COLUMN(Informes!I$1),FALSE)), "")</f>
        <v/>
      </c>
      <c r="J1804" s="248"/>
      <c r="K1804" s="248"/>
      <c r="L1804" s="173" t="str">
        <f t="shared" ref="L1804:L1814" si="353">IFERROR(IF($X1804=$L$7,"þ","¨"),"¨")</f>
        <v>¨</v>
      </c>
      <c r="M1804" s="248" t="str">
        <f>IFERROR(IF(OR($X1804=$L$7,$X1804=$K$5,$X1804=$O$5,$X1804=$T$5),IF(ISBLANK(
VLOOKUP($X1796&amp;"-"&amp;TEXT($A1804,"mmm-aaaa"),Informes!$A:$P,COLUMN(Informes!J$1),FALSE)), "",
VLOOKUP($X1796&amp;"-"&amp;TEXT($A1804,"mmm-aaaa"),Informes!$A:$P,COLUMN(Informes!J$1),FALSE)), ""), "")</f>
        <v/>
      </c>
      <c r="N1804" s="248"/>
      <c r="O1804" s="248"/>
      <c r="P1804" s="248"/>
      <c r="Q1804" s="248"/>
      <c r="R1804" s="284" t="str">
        <f t="shared" si="350"/>
        <v/>
      </c>
      <c r="S1804" s="284"/>
      <c r="T1804" s="284"/>
      <c r="U1804" s="284"/>
      <c r="V1804" s="285"/>
      <c r="W1804" s="4" t="str">
        <f>IFERROR(VLOOKUP($X1796&amp;"-"&amp;TEXT($A1804,"mmm-aaaa"),Informes!$A:$P,COLUMN(Informes!K$1),FALSE), "")</f>
        <v/>
      </c>
      <c r="X1804" s="34" t="str">
        <f>IFERROR(VLOOKUP($X1796&amp;"-"&amp;TEXT($A1804,"mmm-aaaa"),Informes!$A:$P,COLUMN(Informes!C$1),FALSE), "")</f>
        <v/>
      </c>
    </row>
    <row r="1805" spans="1:24" ht="16.5" customHeight="1" x14ac:dyDescent="0.2">
      <c r="A1805" s="34">
        <f t="shared" ref="A1805:A1814" si="354">EDATE(A1804,1)</f>
        <v>45231</v>
      </c>
      <c r="B1805" s="243" t="str">
        <f t="shared" si="351"/>
        <v>Noviembre</v>
      </c>
      <c r="C1805" s="244"/>
      <c r="D1805" s="244" t="str">
        <f t="shared" si="352"/>
        <v>Enero</v>
      </c>
      <c r="E1805" s="244"/>
      <c r="F1805" s="281" t="str">
        <f>IFERROR(IF(VLOOKUP($X1796&amp;"-"&amp;TEXT($A1805,"mmm-aaaa"),Informes!$A:$P,COLUMN(Informes!H$1),FALSE),"þ","¨"),"¨")</f>
        <v>¨</v>
      </c>
      <c r="G1805" s="281"/>
      <c r="H1805" s="281"/>
      <c r="I1805" s="248" t="str">
        <f>IFERROR(IF(ISBLANK(
VLOOKUP($X1796&amp;"-"&amp;TEXT($A1805,"mmm-aaaa"),Informes!$A:$P,COLUMN(Informes!I$1),FALSE)), "",
VLOOKUP($X1796&amp;"-"&amp;TEXT($A1805,"mmm-aaaa"),Informes!$A:$P,COLUMN(Informes!I$1),FALSE)), "")</f>
        <v/>
      </c>
      <c r="J1805" s="248"/>
      <c r="K1805" s="248"/>
      <c r="L1805" s="173" t="str">
        <f t="shared" si="353"/>
        <v>¨</v>
      </c>
      <c r="M1805" s="248" t="str">
        <f>IFERROR(IF(OR($X1805=$L$7,$X1805=$K$5,$X1805=$O$5,$X1805=$T$5),IF(ISBLANK(
VLOOKUP($X1796&amp;"-"&amp;TEXT($A1805,"mmm-aaaa"),Informes!$A:$P,COLUMN(Informes!J$1),FALSE)), "",
VLOOKUP($X1796&amp;"-"&amp;TEXT($A1805,"mmm-aaaa"),Informes!$A:$P,COLUMN(Informes!J$1),FALSE)), ""), "")</f>
        <v/>
      </c>
      <c r="N1805" s="248"/>
      <c r="O1805" s="248"/>
      <c r="P1805" s="248"/>
      <c r="Q1805" s="248"/>
      <c r="R1805" s="284" t="str">
        <f t="shared" si="350"/>
        <v/>
      </c>
      <c r="S1805" s="284"/>
      <c r="T1805" s="284"/>
      <c r="U1805" s="284"/>
      <c r="V1805" s="285"/>
      <c r="W1805" s="4" t="str">
        <f>IFERROR(VLOOKUP($X1796&amp;"-"&amp;TEXT($A1805,"mmm-aaaa"),Informes!$A:$P,COLUMN(Informes!K$1),FALSE), "")</f>
        <v/>
      </c>
      <c r="X1805" s="34" t="str">
        <f>IFERROR(VLOOKUP($X1796&amp;"-"&amp;TEXT($A1805,"mmm-aaaa"),Informes!$A:$P,COLUMN(Informes!C$1),FALSE), "")</f>
        <v/>
      </c>
    </row>
    <row r="1806" spans="1:24" ht="16.5" customHeight="1" x14ac:dyDescent="0.2">
      <c r="A1806" s="34">
        <f t="shared" si="354"/>
        <v>45261</v>
      </c>
      <c r="B1806" s="243" t="str">
        <f t="shared" si="351"/>
        <v>Diciembre</v>
      </c>
      <c r="C1806" s="244"/>
      <c r="D1806" s="244" t="str">
        <f t="shared" si="352"/>
        <v>Enero</v>
      </c>
      <c r="E1806" s="244"/>
      <c r="F1806" s="281" t="str">
        <f>IFERROR(IF(VLOOKUP($X1796&amp;"-"&amp;TEXT($A1806,"mmm-aaaa"),Informes!$A:$P,COLUMN(Informes!H$1),FALSE),"þ","¨"),"¨")</f>
        <v>¨</v>
      </c>
      <c r="G1806" s="281"/>
      <c r="H1806" s="281"/>
      <c r="I1806" s="248" t="str">
        <f>IFERROR(IF(ISBLANK(
VLOOKUP($X1796&amp;"-"&amp;TEXT($A1806,"mmm-aaaa"),Informes!$A:$P,COLUMN(Informes!I$1),FALSE)), "",
VLOOKUP($X1796&amp;"-"&amp;TEXT($A1806,"mmm-aaaa"),Informes!$A:$P,COLUMN(Informes!I$1),FALSE)), "")</f>
        <v/>
      </c>
      <c r="J1806" s="248"/>
      <c r="K1806" s="248"/>
      <c r="L1806" s="173" t="str">
        <f t="shared" si="353"/>
        <v>¨</v>
      </c>
      <c r="M1806" s="248" t="str">
        <f>IFERROR(IF(OR($X1806=$L$7,$X1806=$K$5,$X1806=$O$5,$X1806=$T$5),IF(ISBLANK(
VLOOKUP($X1796&amp;"-"&amp;TEXT($A1806,"mmm-aaaa"),Informes!$A:$P,COLUMN(Informes!J$1),FALSE)), "",
VLOOKUP($X1796&amp;"-"&amp;TEXT($A1806,"mmm-aaaa"),Informes!$A:$P,COLUMN(Informes!J$1),FALSE)), ""), "")</f>
        <v/>
      </c>
      <c r="N1806" s="248"/>
      <c r="O1806" s="248"/>
      <c r="P1806" s="248"/>
      <c r="Q1806" s="248"/>
      <c r="R1806" s="284" t="str">
        <f t="shared" si="350"/>
        <v/>
      </c>
      <c r="S1806" s="284"/>
      <c r="T1806" s="284"/>
      <c r="U1806" s="284"/>
      <c r="V1806" s="285"/>
      <c r="W1806" s="4" t="str">
        <f>IFERROR(VLOOKUP($X1796&amp;"-"&amp;TEXT($A1806,"mmm-aaaa"),Informes!$A:$P,COLUMN(Informes!K$1),FALSE), "")</f>
        <v/>
      </c>
      <c r="X1806" s="34" t="str">
        <f>IFERROR(VLOOKUP($X1796&amp;"-"&amp;TEXT($A1806,"mmm-aaaa"),Informes!$A:$P,COLUMN(Informes!C$1),FALSE), "")</f>
        <v/>
      </c>
    </row>
    <row r="1807" spans="1:24" ht="16.5" customHeight="1" x14ac:dyDescent="0.2">
      <c r="A1807" s="34">
        <f t="shared" si="354"/>
        <v>45292</v>
      </c>
      <c r="B1807" s="243" t="str">
        <f t="shared" si="351"/>
        <v>Enero</v>
      </c>
      <c r="C1807" s="244"/>
      <c r="D1807" s="244" t="str">
        <f t="shared" si="352"/>
        <v>Enero</v>
      </c>
      <c r="E1807" s="244"/>
      <c r="F1807" s="281" t="str">
        <f>IFERROR(IF(VLOOKUP($X1796&amp;"-"&amp;TEXT($A1807,"mmm-aaaa"),Informes!$A:$P,COLUMN(Informes!H$1),FALSE),"þ","¨"),"¨")</f>
        <v>¨</v>
      </c>
      <c r="G1807" s="281"/>
      <c r="H1807" s="281"/>
      <c r="I1807" s="248" t="str">
        <f>IFERROR(IF(ISBLANK(
VLOOKUP($X1796&amp;"-"&amp;TEXT($A1807,"mmm-aaaa"),Informes!$A:$P,COLUMN(Informes!I$1),FALSE)), "",
VLOOKUP($X1796&amp;"-"&amp;TEXT($A1807,"mmm-aaaa"),Informes!$A:$P,COLUMN(Informes!I$1),FALSE)), "")</f>
        <v/>
      </c>
      <c r="J1807" s="248"/>
      <c r="K1807" s="248"/>
      <c r="L1807" s="173" t="str">
        <f t="shared" si="353"/>
        <v>¨</v>
      </c>
      <c r="M1807" s="248" t="str">
        <f>IFERROR(IF(OR($X1807=$L$7,$X1807=$K$5,$X1807=$O$5,$X1807=$T$5),IF(ISBLANK(
VLOOKUP($X1796&amp;"-"&amp;TEXT($A1807,"mmm-aaaa"),Informes!$A:$P,COLUMN(Informes!J$1),FALSE)), "",
VLOOKUP($X1796&amp;"-"&amp;TEXT($A1807,"mmm-aaaa"),Informes!$A:$P,COLUMN(Informes!J$1),FALSE)), ""), "")</f>
        <v/>
      </c>
      <c r="N1807" s="248"/>
      <c r="O1807" s="248"/>
      <c r="P1807" s="248"/>
      <c r="Q1807" s="248"/>
      <c r="R1807" s="284" t="str">
        <f t="shared" si="350"/>
        <v/>
      </c>
      <c r="S1807" s="284"/>
      <c r="T1807" s="284"/>
      <c r="U1807" s="284"/>
      <c r="V1807" s="285"/>
      <c r="W1807" s="4" t="str">
        <f>IFERROR(VLOOKUP($X1796&amp;"-"&amp;TEXT($A1807,"mmm-aaaa"),Informes!$A:$P,COLUMN(Informes!K$1),FALSE), "")</f>
        <v/>
      </c>
      <c r="X1807" s="34" t="str">
        <f>IFERROR(VLOOKUP($X1796&amp;"-"&amp;TEXT($A1807,"mmm-aaaa"),Informes!$A:$P,COLUMN(Informes!C$1),FALSE), "")</f>
        <v/>
      </c>
    </row>
    <row r="1808" spans="1:24" ht="16.5" customHeight="1" x14ac:dyDescent="0.2">
      <c r="A1808" s="34">
        <f t="shared" si="354"/>
        <v>45323</v>
      </c>
      <c r="B1808" s="243" t="str">
        <f t="shared" si="351"/>
        <v>Febrero</v>
      </c>
      <c r="C1808" s="244"/>
      <c r="D1808" s="244" t="str">
        <f t="shared" si="352"/>
        <v>Enero</v>
      </c>
      <c r="E1808" s="244"/>
      <c r="F1808" s="281" t="str">
        <f>IFERROR(IF(VLOOKUP($X1796&amp;"-"&amp;TEXT($A1808,"mmm-aaaa"),Informes!$A:$P,COLUMN(Informes!H$1),FALSE),"þ","¨"),"¨")</f>
        <v>¨</v>
      </c>
      <c r="G1808" s="281"/>
      <c r="H1808" s="281"/>
      <c r="I1808" s="248" t="str">
        <f>IFERROR(IF(ISBLANK(
VLOOKUP($X1796&amp;"-"&amp;TEXT($A1808,"mmm-aaaa"),Informes!$A:$P,COLUMN(Informes!I$1),FALSE)), "",
VLOOKUP($X1796&amp;"-"&amp;TEXT($A1808,"mmm-aaaa"),Informes!$A:$P,COLUMN(Informes!I$1),FALSE)), "")</f>
        <v/>
      </c>
      <c r="J1808" s="248"/>
      <c r="K1808" s="248"/>
      <c r="L1808" s="173" t="str">
        <f t="shared" si="353"/>
        <v>¨</v>
      </c>
      <c r="M1808" s="248" t="str">
        <f>IFERROR(IF(OR($X1808=$L$7,$X1808=$K$5,$X1808=$O$5,$X1808=$T$5),IF(ISBLANK(
VLOOKUP($X1796&amp;"-"&amp;TEXT($A1808,"mmm-aaaa"),Informes!$A:$P,COLUMN(Informes!J$1),FALSE)), "",
VLOOKUP($X1796&amp;"-"&amp;TEXT($A1808,"mmm-aaaa"),Informes!$A:$P,COLUMN(Informes!J$1),FALSE)), ""), "")</f>
        <v/>
      </c>
      <c r="N1808" s="248"/>
      <c r="O1808" s="248"/>
      <c r="P1808" s="248"/>
      <c r="Q1808" s="248"/>
      <c r="R1808" s="284" t="str">
        <f t="shared" si="350"/>
        <v/>
      </c>
      <c r="S1808" s="284"/>
      <c r="T1808" s="284"/>
      <c r="U1808" s="284"/>
      <c r="V1808" s="285"/>
      <c r="W1808" s="4" t="str">
        <f>IFERROR(VLOOKUP($X1796&amp;"-"&amp;TEXT($A1808,"mmm-aaaa"),Informes!$A:$P,COLUMN(Informes!K$1),FALSE), "")</f>
        <v/>
      </c>
      <c r="X1808" s="34" t="str">
        <f>IFERROR(VLOOKUP($X1796&amp;"-"&amp;TEXT($A1808,"mmm-aaaa"),Informes!$A:$P,COLUMN(Informes!C$1),FALSE), "")</f>
        <v/>
      </c>
    </row>
    <row r="1809" spans="1:24" ht="16.5" customHeight="1" x14ac:dyDescent="0.2">
      <c r="A1809" s="34">
        <f t="shared" si="354"/>
        <v>45352</v>
      </c>
      <c r="B1809" s="243" t="str">
        <f t="shared" si="351"/>
        <v>Marzo</v>
      </c>
      <c r="C1809" s="244"/>
      <c r="D1809" s="244" t="str">
        <f t="shared" si="352"/>
        <v>Enero</v>
      </c>
      <c r="E1809" s="244"/>
      <c r="F1809" s="281" t="str">
        <f>IFERROR(IF(VLOOKUP($X1796&amp;"-"&amp;TEXT($A1809,"mmm-aaaa"),Informes!$A:$P,COLUMN(Informes!H$1),FALSE),"þ","¨"),"¨")</f>
        <v>¨</v>
      </c>
      <c r="G1809" s="281"/>
      <c r="H1809" s="281"/>
      <c r="I1809" s="248" t="str">
        <f>IFERROR(IF(ISBLANK(
VLOOKUP($X1796&amp;"-"&amp;TEXT($A1809,"mmm-aaaa"),Informes!$A:$P,COLUMN(Informes!I$1),FALSE)), "",
VLOOKUP($X1796&amp;"-"&amp;TEXT($A1809,"mmm-aaaa"),Informes!$A:$P,COLUMN(Informes!I$1),FALSE)), "")</f>
        <v/>
      </c>
      <c r="J1809" s="248"/>
      <c r="K1809" s="248"/>
      <c r="L1809" s="173" t="str">
        <f t="shared" si="353"/>
        <v>¨</v>
      </c>
      <c r="M1809" s="248" t="str">
        <f>IFERROR(IF(OR($X1809=$L$7,$X1809=$K$5,$X1809=$O$5,$X1809=$T$5),IF(ISBLANK(
VLOOKUP($X1796&amp;"-"&amp;TEXT($A1809,"mmm-aaaa"),Informes!$A:$P,COLUMN(Informes!J$1),FALSE)), "",
VLOOKUP($X1796&amp;"-"&amp;TEXT($A1809,"mmm-aaaa"),Informes!$A:$P,COLUMN(Informes!J$1),FALSE)), ""), "")</f>
        <v/>
      </c>
      <c r="N1809" s="248"/>
      <c r="O1809" s="248"/>
      <c r="P1809" s="248"/>
      <c r="Q1809" s="248"/>
      <c r="R1809" s="284" t="str">
        <f t="shared" si="350"/>
        <v/>
      </c>
      <c r="S1809" s="284"/>
      <c r="T1809" s="284"/>
      <c r="U1809" s="284"/>
      <c r="V1809" s="285"/>
      <c r="W1809" s="4" t="str">
        <f>IFERROR(VLOOKUP($X1796&amp;"-"&amp;TEXT($A1809,"mmm-aaaa"),Informes!$A:$P,COLUMN(Informes!K$1),FALSE), "")</f>
        <v/>
      </c>
      <c r="X1809" s="34" t="str">
        <f>IFERROR(VLOOKUP($X1796&amp;"-"&amp;TEXT($A1809,"mmm-aaaa"),Informes!$A:$P,COLUMN(Informes!C$1),FALSE), "")</f>
        <v/>
      </c>
    </row>
    <row r="1810" spans="1:24" ht="16.5" customHeight="1" x14ac:dyDescent="0.2">
      <c r="A1810" s="34">
        <f t="shared" si="354"/>
        <v>45383</v>
      </c>
      <c r="B1810" s="243" t="str">
        <f t="shared" si="351"/>
        <v>Abril</v>
      </c>
      <c r="C1810" s="244"/>
      <c r="D1810" s="244" t="str">
        <f t="shared" si="352"/>
        <v>Enero</v>
      </c>
      <c r="E1810" s="244"/>
      <c r="F1810" s="281" t="str">
        <f>IFERROR(IF(VLOOKUP($X1796&amp;"-"&amp;TEXT($A1810,"mmm-aaaa"),Informes!$A:$P,COLUMN(Informes!H$1),FALSE),"þ","¨"),"¨")</f>
        <v>¨</v>
      </c>
      <c r="G1810" s="281"/>
      <c r="H1810" s="281"/>
      <c r="I1810" s="248" t="str">
        <f>IFERROR(IF(ISBLANK(
VLOOKUP($X1796&amp;"-"&amp;TEXT($A1810,"mmm-aaaa"),Informes!$A:$P,COLUMN(Informes!I$1),FALSE)), "",
VLOOKUP($X1796&amp;"-"&amp;TEXT($A1810,"mmm-aaaa"),Informes!$A:$P,COLUMN(Informes!I$1),FALSE)), "")</f>
        <v/>
      </c>
      <c r="J1810" s="248"/>
      <c r="K1810" s="248"/>
      <c r="L1810" s="173" t="str">
        <f t="shared" si="353"/>
        <v>¨</v>
      </c>
      <c r="M1810" s="248" t="str">
        <f>IFERROR(IF(OR($X1810=$L$7,$X1810=$K$5,$X1810=$O$5,$X1810=$T$5),IF(ISBLANK(
VLOOKUP($X1796&amp;"-"&amp;TEXT($A1810,"mmm-aaaa"),Informes!$A:$P,COLUMN(Informes!J$1),FALSE)), "",
VLOOKUP($X1796&amp;"-"&amp;TEXT($A1810,"mmm-aaaa"),Informes!$A:$P,COLUMN(Informes!J$1),FALSE)), ""), "")</f>
        <v/>
      </c>
      <c r="N1810" s="248"/>
      <c r="O1810" s="248"/>
      <c r="P1810" s="248"/>
      <c r="Q1810" s="248"/>
      <c r="R1810" s="284" t="str">
        <f t="shared" si="350"/>
        <v/>
      </c>
      <c r="S1810" s="284"/>
      <c r="T1810" s="284"/>
      <c r="U1810" s="284"/>
      <c r="V1810" s="285"/>
      <c r="W1810" s="4" t="str">
        <f>IFERROR(VLOOKUP($X1796&amp;"-"&amp;TEXT($A1810,"mmm-aaaa"),Informes!$A:$P,COLUMN(Informes!K$1),FALSE), "")</f>
        <v/>
      </c>
      <c r="X1810" s="34" t="str">
        <f>IFERROR(VLOOKUP($X1796&amp;"-"&amp;TEXT($A1810,"mmm-aaaa"),Informes!$A:$P,COLUMN(Informes!C$1),FALSE), "")</f>
        <v/>
      </c>
    </row>
    <row r="1811" spans="1:24" ht="16.5" customHeight="1" x14ac:dyDescent="0.2">
      <c r="A1811" s="34">
        <f t="shared" si="354"/>
        <v>45413</v>
      </c>
      <c r="B1811" s="243" t="str">
        <f t="shared" si="351"/>
        <v>Mayo</v>
      </c>
      <c r="C1811" s="244"/>
      <c r="D1811" s="244" t="str">
        <f t="shared" si="352"/>
        <v>Enero</v>
      </c>
      <c r="E1811" s="244"/>
      <c r="F1811" s="281" t="str">
        <f>IFERROR(IF(VLOOKUP($X1796&amp;"-"&amp;TEXT($A1811,"mmm-aaaa"),Informes!$A:$P,COLUMN(Informes!H$1),FALSE),"þ","¨"),"¨")</f>
        <v>¨</v>
      </c>
      <c r="G1811" s="281"/>
      <c r="H1811" s="281"/>
      <c r="I1811" s="248" t="str">
        <f>IFERROR(IF(ISBLANK(
VLOOKUP($X1796&amp;"-"&amp;TEXT($A1811,"mmm-aaaa"),Informes!$A:$P,COLUMN(Informes!I$1),FALSE)), "",
VLOOKUP($X1796&amp;"-"&amp;TEXT($A1811,"mmm-aaaa"),Informes!$A:$P,COLUMN(Informes!I$1),FALSE)), "")</f>
        <v/>
      </c>
      <c r="J1811" s="248"/>
      <c r="K1811" s="248"/>
      <c r="L1811" s="173" t="str">
        <f t="shared" si="353"/>
        <v>¨</v>
      </c>
      <c r="M1811" s="248" t="str">
        <f>IFERROR(IF(OR($X1811=$L$7,$X1811=$K$5,$X1811=$O$5,$X1811=$T$5),IF(ISBLANK(
VLOOKUP($X1796&amp;"-"&amp;TEXT($A1811,"mmm-aaaa"),Informes!$A:$P,COLUMN(Informes!J$1),FALSE)), "",
VLOOKUP($X1796&amp;"-"&amp;TEXT($A1811,"mmm-aaaa"),Informes!$A:$P,COLUMN(Informes!J$1),FALSE)), ""), "")</f>
        <v/>
      </c>
      <c r="N1811" s="248"/>
      <c r="O1811" s="248"/>
      <c r="P1811" s="248"/>
      <c r="Q1811" s="248"/>
      <c r="R1811" s="284" t="str">
        <f t="shared" si="350"/>
        <v/>
      </c>
      <c r="S1811" s="284"/>
      <c r="T1811" s="284"/>
      <c r="U1811" s="284"/>
      <c r="V1811" s="285"/>
      <c r="W1811" s="4" t="str">
        <f>IFERROR(VLOOKUP($X1796&amp;"-"&amp;TEXT($A1811,"mmm-aaaa"),Informes!$A:$P,COLUMN(Informes!K$1),FALSE), "")</f>
        <v/>
      </c>
      <c r="X1811" s="34" t="str">
        <f>IFERROR(VLOOKUP($X1796&amp;"-"&amp;TEXT($A1811,"mmm-aaaa"),Informes!$A:$P,COLUMN(Informes!C$1),FALSE), "")</f>
        <v/>
      </c>
    </row>
    <row r="1812" spans="1:24" ht="16.5" customHeight="1" x14ac:dyDescent="0.2">
      <c r="A1812" s="34">
        <f t="shared" si="354"/>
        <v>45444</v>
      </c>
      <c r="B1812" s="243" t="str">
        <f t="shared" si="351"/>
        <v>Junio</v>
      </c>
      <c r="C1812" s="244"/>
      <c r="D1812" s="244" t="str">
        <f t="shared" si="352"/>
        <v>Enero</v>
      </c>
      <c r="E1812" s="244"/>
      <c r="F1812" s="281" t="str">
        <f>IFERROR(IF(VLOOKUP($X1796&amp;"-"&amp;TEXT($A1812,"mmm-aaaa"),Informes!$A:$P,COLUMN(Informes!H$1),FALSE),"þ","¨"),"¨")</f>
        <v>¨</v>
      </c>
      <c r="G1812" s="281"/>
      <c r="H1812" s="281"/>
      <c r="I1812" s="248" t="str">
        <f>IFERROR(IF(ISBLANK(
VLOOKUP($X1796&amp;"-"&amp;TEXT($A1812,"mmm-aaaa"),Informes!$A:$P,COLUMN(Informes!I$1),FALSE)), "",
VLOOKUP($X1796&amp;"-"&amp;TEXT($A1812,"mmm-aaaa"),Informes!$A:$P,COLUMN(Informes!I$1),FALSE)), "")</f>
        <v/>
      </c>
      <c r="J1812" s="248"/>
      <c r="K1812" s="248"/>
      <c r="L1812" s="173" t="str">
        <f t="shared" si="353"/>
        <v>¨</v>
      </c>
      <c r="M1812" s="248" t="str">
        <f>IFERROR(IF(OR($X1812=$L$7,$X1812=$K$5,$X1812=$O$5,$X1812=$T$5),IF(ISBLANK(
VLOOKUP($X1796&amp;"-"&amp;TEXT($A1812,"mmm-aaaa"),Informes!$A:$P,COLUMN(Informes!J$1),FALSE)), "",
VLOOKUP($X1796&amp;"-"&amp;TEXT($A1812,"mmm-aaaa"),Informes!$A:$P,COLUMN(Informes!J$1),FALSE)), ""), "")</f>
        <v/>
      </c>
      <c r="N1812" s="248"/>
      <c r="O1812" s="248"/>
      <c r="P1812" s="248"/>
      <c r="Q1812" s="248"/>
      <c r="R1812" s="284" t="str">
        <f t="shared" si="350"/>
        <v/>
      </c>
      <c r="S1812" s="284"/>
      <c r="T1812" s="284"/>
      <c r="U1812" s="284"/>
      <c r="V1812" s="285"/>
      <c r="W1812" s="4" t="str">
        <f>IFERROR(VLOOKUP($X1796&amp;"-"&amp;TEXT($A1812,"mmm-aaaa"),Informes!$A:$P,COLUMN(Informes!K$1),FALSE), "")</f>
        <v/>
      </c>
      <c r="X1812" s="34" t="str">
        <f>IFERROR(VLOOKUP($X1796&amp;"-"&amp;TEXT($A1812,"mmm-aaaa"),Informes!$A:$P,COLUMN(Informes!C$1),FALSE), "")</f>
        <v/>
      </c>
    </row>
    <row r="1813" spans="1:24" ht="16.5" customHeight="1" x14ac:dyDescent="0.2">
      <c r="A1813" s="34">
        <f t="shared" si="354"/>
        <v>45474</v>
      </c>
      <c r="B1813" s="243" t="str">
        <f t="shared" si="351"/>
        <v>Julio</v>
      </c>
      <c r="C1813" s="244"/>
      <c r="D1813" s="244" t="str">
        <f t="shared" si="352"/>
        <v>Enero</v>
      </c>
      <c r="E1813" s="244"/>
      <c r="F1813" s="281" t="str">
        <f>IFERROR(IF(VLOOKUP($X1796&amp;"-"&amp;TEXT($A1813,"mmm-aaaa"),Informes!$A:$P,COLUMN(Informes!H$1),FALSE),"þ","¨"),"¨")</f>
        <v>¨</v>
      </c>
      <c r="G1813" s="281"/>
      <c r="H1813" s="281"/>
      <c r="I1813" s="248" t="str">
        <f>IFERROR(IF(ISBLANK(
VLOOKUP($X1796&amp;"-"&amp;TEXT($A1813,"mmm-aaaa"),Informes!$A:$P,COLUMN(Informes!I$1),FALSE)), "",
VLOOKUP($X1796&amp;"-"&amp;TEXT($A1813,"mmm-aaaa"),Informes!$A:$P,COLUMN(Informes!I$1),FALSE)), "")</f>
        <v/>
      </c>
      <c r="J1813" s="248"/>
      <c r="K1813" s="248"/>
      <c r="L1813" s="173" t="str">
        <f t="shared" si="353"/>
        <v>¨</v>
      </c>
      <c r="M1813" s="248" t="str">
        <f>IFERROR(IF(OR($X1813=$L$7,$X1813=$K$5,$X1813=$O$5,$X1813=$T$5),IF(ISBLANK(
VLOOKUP($X1796&amp;"-"&amp;TEXT($A1813,"mmm-aaaa"),Informes!$A:$P,COLUMN(Informes!J$1),FALSE)), "",
VLOOKUP($X1796&amp;"-"&amp;TEXT($A1813,"mmm-aaaa"),Informes!$A:$P,COLUMN(Informes!J$1),FALSE)), ""), "")</f>
        <v/>
      </c>
      <c r="N1813" s="248"/>
      <c r="O1813" s="248"/>
      <c r="P1813" s="248"/>
      <c r="Q1813" s="248"/>
      <c r="R1813" s="284" t="str">
        <f t="shared" si="350"/>
        <v/>
      </c>
      <c r="S1813" s="284"/>
      <c r="T1813" s="284"/>
      <c r="U1813" s="284"/>
      <c r="V1813" s="285"/>
      <c r="W1813" s="4" t="str">
        <f>IFERROR(VLOOKUP($X1796&amp;"-"&amp;TEXT($A1813,"mmm-aaaa"),Informes!$A:$P,COLUMN(Informes!K$1),FALSE), "")</f>
        <v/>
      </c>
      <c r="X1813" s="34" t="str">
        <f>IFERROR(VLOOKUP($X1796&amp;"-"&amp;TEXT($A1813,"mmm-aaaa"),Informes!$A:$P,COLUMN(Informes!C$1),FALSE), "")</f>
        <v/>
      </c>
    </row>
    <row r="1814" spans="1:24" ht="16.5" customHeight="1" thickBot="1" x14ac:dyDescent="0.25">
      <c r="A1814" s="34">
        <f t="shared" si="354"/>
        <v>45505</v>
      </c>
      <c r="B1814" s="264" t="str">
        <f t="shared" si="351"/>
        <v>Agosto</v>
      </c>
      <c r="C1814" s="265"/>
      <c r="D1814" s="265" t="str">
        <f t="shared" si="352"/>
        <v>Enero</v>
      </c>
      <c r="E1814" s="265"/>
      <c r="F1814" s="280" t="str">
        <f>IFERROR(IF(VLOOKUP($X1796&amp;"-"&amp;TEXT($A1814,"mmm-aaaa"),Informes!$A:$P,COLUMN(Informes!H$1),FALSE),"þ","¨"),"¨")</f>
        <v>¨</v>
      </c>
      <c r="G1814" s="280"/>
      <c r="H1814" s="280"/>
      <c r="I1814" s="269" t="str">
        <f>IFERROR(IF(ISBLANK(
VLOOKUP($X1796&amp;"-"&amp;TEXT($A1814,"mmm-aaaa"),Informes!$A:$P,COLUMN(Informes!I$1),FALSE)), "",
VLOOKUP($X1796&amp;"-"&amp;TEXT($A1814,"mmm-aaaa"),Informes!$A:$P,COLUMN(Informes!I$1),FALSE)), "")</f>
        <v/>
      </c>
      <c r="J1814" s="269"/>
      <c r="K1814" s="269"/>
      <c r="L1814" s="172" t="str">
        <f t="shared" si="353"/>
        <v>¨</v>
      </c>
      <c r="M1814" s="269" t="str">
        <f>IFERROR(IF(OR($X1814=$L$7,$X1814=$K$5,$X1814=$O$5,$X1814=$T$5),IF(ISBLANK(
VLOOKUP($X1796&amp;"-"&amp;TEXT($A1814,"mmm-aaaa"),Informes!$A:$P,COLUMN(Informes!J$1),FALSE)), "",
VLOOKUP($X1796&amp;"-"&amp;TEXT($A1814,"mmm-aaaa"),Informes!$A:$P,COLUMN(Informes!J$1),FALSE)), ""), "")</f>
        <v/>
      </c>
      <c r="N1814" s="269"/>
      <c r="O1814" s="269"/>
      <c r="P1814" s="269"/>
      <c r="Q1814" s="269"/>
      <c r="R1814" s="282" t="str">
        <f t="shared" si="350"/>
        <v/>
      </c>
      <c r="S1814" s="282"/>
      <c r="T1814" s="282"/>
      <c r="U1814" s="282"/>
      <c r="V1814" s="283"/>
      <c r="W1814" s="4" t="str">
        <f>IFERROR(VLOOKUP($X1796&amp;"-"&amp;TEXT($A1814,"mmm-aaaa"),Informes!$A:$P,COLUMN(Informes!K$1),FALSE), "")</f>
        <v/>
      </c>
      <c r="X1814" s="34" t="str">
        <f>IFERROR(VLOOKUP($X1796&amp;"-"&amp;TEXT($A1814,"mmm-aaaa"),Informes!$A:$P,COLUMN(Informes!C$1),FALSE), "")</f>
        <v/>
      </c>
    </row>
    <row r="1815" spans="1:24" ht="16.5" customHeight="1" thickBot="1" x14ac:dyDescent="0.3">
      <c r="D1815" s="124"/>
      <c r="E1815" s="124"/>
      <c r="F1815" s="129"/>
      <c r="G1815" s="124" t="str">
        <f>IF(SUM(F1803:F1814)=0,"",SUM(F1803:F1814))</f>
        <v/>
      </c>
      <c r="H1815" s="124"/>
      <c r="I1815" s="124"/>
      <c r="J1815" s="130"/>
      <c r="K1815" s="124"/>
      <c r="L1815" s="131" t="s">
        <v>107</v>
      </c>
      <c r="M1815" s="272" t="str">
        <f>IF(SUM(M1803:M1814)=0,"",SUM(M1803:M1814))</f>
        <v/>
      </c>
      <c r="N1815" s="273"/>
      <c r="O1815" s="273"/>
      <c r="P1815" s="273"/>
      <c r="Q1815" s="274"/>
      <c r="R1815" s="275"/>
      <c r="S1815" s="276"/>
      <c r="T1815" s="276"/>
      <c r="U1815" s="276"/>
      <c r="V1815" s="277"/>
      <c r="W1815" s="4"/>
      <c r="X1815" s="4"/>
    </row>
    <row r="1816" spans="1:24" ht="16.5" customHeight="1" x14ac:dyDescent="0.2">
      <c r="W1816" s="4"/>
      <c r="X1816" s="4"/>
    </row>
    <row r="1817" spans="1:24" ht="279.75" customHeight="1" x14ac:dyDescent="0.15">
      <c r="B1817" s="11"/>
      <c r="C1817" s="132" t="s">
        <v>136</v>
      </c>
      <c r="D1817" s="11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</row>
    <row r="1818" spans="1:24" ht="24" customHeight="1" x14ac:dyDescent="0.2">
      <c r="A1818" s="35"/>
      <c r="B1818" s="256" t="s">
        <v>127</v>
      </c>
      <c r="C1818" s="256"/>
      <c r="D1818" s="256"/>
      <c r="E1818" s="256"/>
      <c r="F1818" s="256"/>
      <c r="G1818" s="256"/>
      <c r="H1818" s="256"/>
      <c r="I1818" s="256"/>
      <c r="J1818" s="256"/>
      <c r="K1818" s="256"/>
      <c r="L1818" s="256"/>
      <c r="M1818" s="256"/>
      <c r="N1818" s="256"/>
      <c r="O1818" s="256"/>
      <c r="P1818" s="256"/>
      <c r="Q1818" s="256"/>
      <c r="R1818" s="256"/>
      <c r="S1818" s="256"/>
      <c r="T1818" s="256"/>
      <c r="U1818" s="256"/>
      <c r="V1818" s="256"/>
      <c r="X1818" s="2"/>
    </row>
    <row r="1819" spans="1:24" ht="15" x14ac:dyDescent="0.2">
      <c r="A1819" s="35"/>
      <c r="B1819" s="120" t="s">
        <v>128</v>
      </c>
      <c r="D1819" s="123" t="e">
        <f>D1796</f>
        <v>#REF!</v>
      </c>
      <c r="F1819" s="123"/>
      <c r="G1819" s="123"/>
      <c r="H1819" s="123"/>
      <c r="I1819" s="123"/>
      <c r="J1819" s="123"/>
      <c r="K1819" s="123"/>
      <c r="L1819" s="123"/>
      <c r="M1819" s="123"/>
      <c r="N1819" s="123"/>
      <c r="O1819" s="123"/>
      <c r="P1819" s="123"/>
      <c r="Q1819" s="123"/>
      <c r="R1819" s="123"/>
      <c r="S1819" s="123"/>
      <c r="T1819" s="123"/>
      <c r="U1819" s="123"/>
      <c r="V1819" s="123"/>
      <c r="W1819" s="15"/>
      <c r="X1819" s="154" t="e">
        <f>X1796</f>
        <v>#REF!</v>
      </c>
    </row>
    <row r="1820" spans="1:24" ht="17.25" x14ac:dyDescent="0.2">
      <c r="B1820" s="120" t="s">
        <v>129</v>
      </c>
      <c r="D1820" s="121"/>
      <c r="E1820" s="121"/>
      <c r="F1820" s="7"/>
      <c r="G1820" s="7"/>
      <c r="H1820" s="257" t="e">
        <f>H1797</f>
        <v>#REF!</v>
      </c>
      <c r="I1820" s="257"/>
      <c r="J1820" s="257"/>
      <c r="K1820" s="257"/>
      <c r="L1820" s="257"/>
      <c r="M1820" s="257"/>
      <c r="N1820" s="257"/>
      <c r="O1820" s="257"/>
      <c r="P1820" s="127" t="e">
        <f>P1797</f>
        <v>#REF!</v>
      </c>
      <c r="Q1820" s="120" t="s">
        <v>75</v>
      </c>
      <c r="S1820" s="12"/>
      <c r="T1820" s="13"/>
      <c r="U1820" s="127" t="e">
        <f>U1797</f>
        <v>#REF!</v>
      </c>
      <c r="V1820" s="120" t="s">
        <v>79</v>
      </c>
      <c r="W1820" s="12"/>
      <c r="X1820" s="6"/>
    </row>
    <row r="1821" spans="1:24" ht="17.25" x14ac:dyDescent="0.2">
      <c r="B1821" s="120" t="s">
        <v>130</v>
      </c>
      <c r="D1821" s="122"/>
      <c r="E1821" s="122"/>
      <c r="F1821" s="7"/>
      <c r="G1821" s="258" t="e">
        <f>G1798</f>
        <v>#REF!</v>
      </c>
      <c r="H1821" s="258"/>
      <c r="I1821" s="258"/>
      <c r="J1821" s="258"/>
      <c r="K1821" s="258"/>
      <c r="L1821" s="258"/>
      <c r="M1821" s="258"/>
      <c r="N1821" s="258"/>
      <c r="O1821" s="258"/>
      <c r="P1821" s="128" t="s">
        <v>137</v>
      </c>
      <c r="Q1821" s="120" t="s">
        <v>131</v>
      </c>
      <c r="S1821" s="12"/>
      <c r="T1821" s="12"/>
      <c r="U1821" s="128" t="s">
        <v>138</v>
      </c>
      <c r="V1821" s="120" t="s">
        <v>61</v>
      </c>
      <c r="W1821" s="12"/>
      <c r="X1821" s="6"/>
    </row>
    <row r="1822" spans="1:24" ht="28.5" customHeight="1" x14ac:dyDescent="0.2">
      <c r="B1822" s="127" t="e">
        <f>B1799</f>
        <v>#REF!</v>
      </c>
      <c r="C1822" s="125" t="s">
        <v>76</v>
      </c>
      <c r="D1822" s="127" t="e">
        <f>D1799</f>
        <v>#REF!</v>
      </c>
      <c r="E1822" s="125" t="s">
        <v>81</v>
      </c>
      <c r="F1822" s="7"/>
      <c r="G1822" s="7"/>
      <c r="H1822" s="5"/>
      <c r="I1822" s="10"/>
      <c r="J1822" s="127" t="e">
        <f>J1799</f>
        <v>#REF!</v>
      </c>
      <c r="K1822" s="125" t="s">
        <v>77</v>
      </c>
      <c r="L1822" s="5"/>
      <c r="M1822" s="5"/>
      <c r="N1822" s="127" t="e">
        <f>N1799</f>
        <v>#REF!</v>
      </c>
      <c r="O1822" s="125" t="s">
        <v>132</v>
      </c>
      <c r="P1822" s="126"/>
      <c r="Q1822" s="126"/>
      <c r="R1822" s="9"/>
      <c r="S1822" s="127" t="e">
        <f>S1799</f>
        <v>#REF!</v>
      </c>
      <c r="T1822" s="259" t="s">
        <v>133</v>
      </c>
      <c r="U1822" s="259"/>
      <c r="V1822" s="259"/>
      <c r="W1822" s="13"/>
      <c r="X1822" s="6"/>
    </row>
    <row r="1823" spans="1:24" ht="4.5" customHeight="1" thickBot="1" x14ac:dyDescent="0.25">
      <c r="B1823" s="8"/>
      <c r="C1823" s="7"/>
      <c r="D1823" s="8"/>
      <c r="E1823" s="7"/>
      <c r="F1823" s="7"/>
      <c r="G1823" s="7"/>
      <c r="H1823" s="5"/>
      <c r="I1823" s="10"/>
      <c r="J1823" s="8"/>
      <c r="K1823" s="5"/>
      <c r="L1823" s="5"/>
      <c r="M1823" s="5"/>
      <c r="N1823" s="7"/>
      <c r="O1823" s="5"/>
      <c r="P1823" s="8"/>
      <c r="Q1823" s="8"/>
      <c r="R1823" s="9"/>
      <c r="S1823" s="9"/>
      <c r="T1823" s="7"/>
      <c r="U1823" s="8"/>
      <c r="V1823" s="9"/>
      <c r="W1823" s="9"/>
      <c r="X1823" s="6"/>
    </row>
    <row r="1824" spans="1:24" ht="27" customHeight="1" x14ac:dyDescent="0.25">
      <c r="B1824" s="260" t="s">
        <v>17</v>
      </c>
      <c r="C1824" s="261"/>
      <c r="D1824" s="261"/>
      <c r="E1824" s="261"/>
      <c r="F1824" s="262" t="s">
        <v>134</v>
      </c>
      <c r="G1824" s="262"/>
      <c r="H1824" s="262"/>
      <c r="I1824" s="262" t="s">
        <v>12</v>
      </c>
      <c r="J1824" s="262"/>
      <c r="K1824" s="262"/>
      <c r="L1824" s="262" t="s">
        <v>105</v>
      </c>
      <c r="M1824" s="236" t="s">
        <v>135</v>
      </c>
      <c r="N1824" s="236"/>
      <c r="O1824" s="236"/>
      <c r="P1824" s="236"/>
      <c r="Q1824" s="236"/>
      <c r="R1824" s="236" t="s">
        <v>101</v>
      </c>
      <c r="S1824" s="236"/>
      <c r="T1824" s="236"/>
      <c r="U1824" s="236"/>
      <c r="V1824" s="237"/>
      <c r="W1824" s="14"/>
      <c r="X1824" s="3"/>
    </row>
    <row r="1825" spans="1:24" ht="27.75" customHeight="1" x14ac:dyDescent="0.2">
      <c r="B1825" s="240">
        <f>EDATE(B1802,12)</f>
        <v>45658</v>
      </c>
      <c r="C1825" s="241"/>
      <c r="D1825" s="241"/>
      <c r="E1825" s="242"/>
      <c r="F1825" s="263"/>
      <c r="G1825" s="263"/>
      <c r="H1825" s="263"/>
      <c r="I1825" s="263"/>
      <c r="J1825" s="263"/>
      <c r="K1825" s="263"/>
      <c r="L1825" s="263"/>
      <c r="M1825" s="238"/>
      <c r="N1825" s="238"/>
      <c r="O1825" s="238"/>
      <c r="P1825" s="238"/>
      <c r="Q1825" s="238"/>
      <c r="R1825" s="238"/>
      <c r="S1825" s="238"/>
      <c r="T1825" s="238"/>
      <c r="U1825" s="238"/>
      <c r="V1825" s="239"/>
      <c r="W1825" s="14"/>
      <c r="X1825" s="3"/>
    </row>
    <row r="1826" spans="1:24" ht="16.5" customHeight="1" x14ac:dyDescent="0.2">
      <c r="A1826" s="34">
        <f>EDATE(B1825,-4)</f>
        <v>45536</v>
      </c>
      <c r="B1826" s="243" t="str">
        <f>PROPER(TEXT(A1826, "mmmm"))</f>
        <v>Septiembre</v>
      </c>
      <c r="C1826" s="244"/>
      <c r="D1826" s="244"/>
      <c r="E1826" s="244"/>
      <c r="F1826" s="281" t="str">
        <f>IFERROR(IF(VLOOKUP($X1796&amp;"-"&amp;TEXT($A1826,"mmm-aaaa"),Informes!$A:$P,COLUMN(Informes!H$1),FALSE),"þ","¨"),"¨")</f>
        <v>¨</v>
      </c>
      <c r="G1826" s="281"/>
      <c r="H1826" s="281"/>
      <c r="I1826" s="248" t="str">
        <f>IFERROR(IF(ISBLANK(
VLOOKUP($X1819&amp;"-"&amp;TEXT($A1826,"mmm-aaaa"),Informes!$A:$P,COLUMN(Informes!I$1),FALSE)), "",
VLOOKUP($X1819&amp;"-"&amp;TEXT($A1826,"mmm-aaaa"),Informes!$A:$P,COLUMN(Informes!I$1),FALSE)), "")</f>
        <v/>
      </c>
      <c r="J1826" s="248"/>
      <c r="K1826" s="248"/>
      <c r="L1826" s="173" t="str">
        <f>IFERROR(IF($X1826=$L$7,"þ","¨"),"¨")</f>
        <v>¨</v>
      </c>
      <c r="M1826" s="248" t="str">
        <f>IFERROR(IF(OR($X1826=$L$7,$X1826=$K$5,$X1826=$O$5,$X1826=$T$5),IF(ISBLANK(
VLOOKUP($X1796&amp;"-"&amp;TEXT($A1826,"mmm-aaaa"),Informes!$A:$P,COLUMN(Informes!J$1),FALSE)), "",
VLOOKUP($X1796&amp;"-"&amp;TEXT($A1826,"mmm-aaaa"),Informes!$A:$P,COLUMN(Informes!J$1),FALSE)), ""), "")</f>
        <v/>
      </c>
      <c r="N1826" s="248"/>
      <c r="O1826" s="248"/>
      <c r="P1826" s="248"/>
      <c r="Q1826" s="248"/>
      <c r="R1826" s="284" t="str">
        <f t="shared" ref="R1826:R1837" si="355">IF(W1826=0, "", W1826)</f>
        <v/>
      </c>
      <c r="S1826" s="284"/>
      <c r="T1826" s="284"/>
      <c r="U1826" s="284"/>
      <c r="V1826" s="285"/>
      <c r="W1826" s="4" t="str">
        <f>IFERROR(VLOOKUP($X1819&amp;"-"&amp;TEXT($A1826,"mmm-aaaa"),Informes!$A:$P,COLUMN(Informes!K$1),FALSE), "")</f>
        <v/>
      </c>
      <c r="X1826" s="34" t="str">
        <f>IFERROR(VLOOKUP($X1796&amp;"-"&amp;TEXT($A1826,"mmm-aaaa"),Informes!$A:$P,COLUMN(Informes!C$1),FALSE), "")</f>
        <v/>
      </c>
    </row>
    <row r="1827" spans="1:24" ht="16.5" customHeight="1" x14ac:dyDescent="0.2">
      <c r="A1827" s="34">
        <f>EDATE(A1826,1)</f>
        <v>45566</v>
      </c>
      <c r="B1827" s="243" t="str">
        <f t="shared" ref="B1827:B1837" si="356">PROPER(TEXT(A1827, "mmmm"))</f>
        <v>Octubre</v>
      </c>
      <c r="C1827" s="244"/>
      <c r="D1827" s="244"/>
      <c r="E1827" s="244"/>
      <c r="F1827" s="281" t="str">
        <f>IFERROR(IF(VLOOKUP($X1796&amp;"-"&amp;TEXT($A1827,"mmm-aaaa"),Informes!$A:$P,COLUMN(Informes!H$1),FALSE),"þ","¨"),"¨")</f>
        <v>¨</v>
      </c>
      <c r="G1827" s="281"/>
      <c r="H1827" s="281"/>
      <c r="I1827" s="248" t="str">
        <f>IFERROR(IF(ISBLANK(
VLOOKUP($X1819&amp;"-"&amp;TEXT($A1827,"mmm-aaaa"),Informes!$A:$P,COLUMN(Informes!I$1),FALSE)), "",
VLOOKUP($X1819&amp;"-"&amp;TEXT($A1827,"mmm-aaaa"),Informes!$A:$P,COLUMN(Informes!I$1),FALSE)), "")</f>
        <v/>
      </c>
      <c r="J1827" s="248"/>
      <c r="K1827" s="248"/>
      <c r="L1827" s="173" t="str">
        <f t="shared" ref="L1827:L1837" si="357">IFERROR(IF($X1827=$L$7,"þ","¨"),"¨")</f>
        <v>¨</v>
      </c>
      <c r="M1827" s="248" t="str">
        <f>IFERROR(IF(OR($X1827=$L$7,$X1827=$K$5,$X1827=$O$5,$X1827=$T$5),IF(ISBLANK(
VLOOKUP($X1796&amp;"-"&amp;TEXT($A1827,"mmm-aaaa"),Informes!$A:$P,COLUMN(Informes!J$1),FALSE)), "",
VLOOKUP($X1796&amp;"-"&amp;TEXT($A1827,"mmm-aaaa"),Informes!$A:$P,COLUMN(Informes!J$1),FALSE)), ""), "")</f>
        <v/>
      </c>
      <c r="N1827" s="248"/>
      <c r="O1827" s="248"/>
      <c r="P1827" s="248"/>
      <c r="Q1827" s="248"/>
      <c r="R1827" s="284" t="str">
        <f t="shared" si="355"/>
        <v/>
      </c>
      <c r="S1827" s="284"/>
      <c r="T1827" s="284"/>
      <c r="U1827" s="284"/>
      <c r="V1827" s="285"/>
      <c r="W1827" s="4" t="str">
        <f>IFERROR(VLOOKUP($X1819&amp;"-"&amp;TEXT($A1827,"mmm-aaaa"),Informes!$A:$P,COLUMN(Informes!K$1),FALSE), "")</f>
        <v/>
      </c>
      <c r="X1827" s="34" t="str">
        <f>IFERROR(VLOOKUP($X1796&amp;"-"&amp;TEXT($A1827,"mmm-aaaa"),Informes!$A:$P,COLUMN(Informes!C$1),FALSE), "")</f>
        <v/>
      </c>
    </row>
    <row r="1828" spans="1:24" ht="16.5" customHeight="1" x14ac:dyDescent="0.2">
      <c r="A1828" s="34">
        <f t="shared" ref="A1828:A1837" si="358">EDATE(A1827,1)</f>
        <v>45597</v>
      </c>
      <c r="B1828" s="243" t="str">
        <f t="shared" si="356"/>
        <v>Noviembre</v>
      </c>
      <c r="C1828" s="244"/>
      <c r="D1828" s="244"/>
      <c r="E1828" s="244"/>
      <c r="F1828" s="281" t="str">
        <f>IFERROR(IF(VLOOKUP($X1796&amp;"-"&amp;TEXT($A1828,"mmm-aaaa"),Informes!$A:$P,COLUMN(Informes!H$1),FALSE),"þ","¨"),"¨")</f>
        <v>¨</v>
      </c>
      <c r="G1828" s="281"/>
      <c r="H1828" s="281"/>
      <c r="I1828" s="248" t="str">
        <f>IFERROR(IF(ISBLANK(
VLOOKUP($X1819&amp;"-"&amp;TEXT($A1828,"mmm-aaaa"),Informes!$A:$P,COLUMN(Informes!I$1),FALSE)), "",
VLOOKUP($X1819&amp;"-"&amp;TEXT($A1828,"mmm-aaaa"),Informes!$A:$P,COLUMN(Informes!I$1),FALSE)), "")</f>
        <v/>
      </c>
      <c r="J1828" s="248"/>
      <c r="K1828" s="248"/>
      <c r="L1828" s="173" t="str">
        <f t="shared" si="357"/>
        <v>¨</v>
      </c>
      <c r="M1828" s="248" t="str">
        <f>IFERROR(IF(OR($X1828=$L$7,$X1828=$K$5,$X1828=$O$5,$X1828=$T$5),IF(ISBLANK(
VLOOKUP($X1796&amp;"-"&amp;TEXT($A1828,"mmm-aaaa"),Informes!$A:$P,COLUMN(Informes!J$1),FALSE)), "",
VLOOKUP($X1796&amp;"-"&amp;TEXT($A1828,"mmm-aaaa"),Informes!$A:$P,COLUMN(Informes!J$1),FALSE)), ""), "")</f>
        <v/>
      </c>
      <c r="N1828" s="248"/>
      <c r="O1828" s="248"/>
      <c r="P1828" s="248"/>
      <c r="Q1828" s="248"/>
      <c r="R1828" s="284" t="str">
        <f t="shared" si="355"/>
        <v/>
      </c>
      <c r="S1828" s="284"/>
      <c r="T1828" s="284"/>
      <c r="U1828" s="284"/>
      <c r="V1828" s="285"/>
      <c r="W1828" s="4" t="str">
        <f>IFERROR(VLOOKUP($X1819&amp;"-"&amp;TEXT($A1828,"mmm-aaaa"),Informes!$A:$P,COLUMN(Informes!K$1),FALSE), "")</f>
        <v/>
      </c>
      <c r="X1828" s="34" t="str">
        <f>IFERROR(VLOOKUP($X1796&amp;"-"&amp;TEXT($A1828,"mmm-aaaa"),Informes!$A:$P,COLUMN(Informes!C$1),FALSE), "")</f>
        <v/>
      </c>
    </row>
    <row r="1829" spans="1:24" ht="16.5" customHeight="1" x14ac:dyDescent="0.2">
      <c r="A1829" s="34">
        <f t="shared" si="358"/>
        <v>45627</v>
      </c>
      <c r="B1829" s="243" t="str">
        <f t="shared" si="356"/>
        <v>Diciembre</v>
      </c>
      <c r="C1829" s="244"/>
      <c r="D1829" s="244"/>
      <c r="E1829" s="244"/>
      <c r="F1829" s="281" t="str">
        <f>IFERROR(IF(VLOOKUP($X1796&amp;"-"&amp;TEXT($A1829,"mmm-aaaa"),Informes!$A:$P,COLUMN(Informes!H$1),FALSE),"þ","¨"),"¨")</f>
        <v>¨</v>
      </c>
      <c r="G1829" s="281"/>
      <c r="H1829" s="281"/>
      <c r="I1829" s="248" t="str">
        <f>IFERROR(IF(ISBLANK(
VLOOKUP($X1819&amp;"-"&amp;TEXT($A1829,"mmm-aaaa"),Informes!$A:$P,COLUMN(Informes!I$1),FALSE)), "",
VLOOKUP($X1819&amp;"-"&amp;TEXT($A1829,"mmm-aaaa"),Informes!$A:$P,COLUMN(Informes!I$1),FALSE)), "")</f>
        <v/>
      </c>
      <c r="J1829" s="248"/>
      <c r="K1829" s="248"/>
      <c r="L1829" s="173" t="str">
        <f t="shared" si="357"/>
        <v>¨</v>
      </c>
      <c r="M1829" s="248" t="str">
        <f>IFERROR(IF(OR($X1829=$L$7,$X1829=$K$5,$X1829=$O$5,$X1829=$T$5),IF(ISBLANK(
VLOOKUP($X1796&amp;"-"&amp;TEXT($A1829,"mmm-aaaa"),Informes!$A:$P,COLUMN(Informes!J$1),FALSE)), "",
VLOOKUP($X1796&amp;"-"&amp;TEXT($A1829,"mmm-aaaa"),Informes!$A:$P,COLUMN(Informes!J$1),FALSE)), ""), "")</f>
        <v/>
      </c>
      <c r="N1829" s="248"/>
      <c r="O1829" s="248"/>
      <c r="P1829" s="248"/>
      <c r="Q1829" s="248"/>
      <c r="R1829" s="284" t="str">
        <f t="shared" si="355"/>
        <v/>
      </c>
      <c r="S1829" s="284"/>
      <c r="T1829" s="284"/>
      <c r="U1829" s="284"/>
      <c r="V1829" s="285"/>
      <c r="W1829" s="4" t="str">
        <f>IFERROR(VLOOKUP($X1819&amp;"-"&amp;TEXT($A1829,"mmm-aaaa"),Informes!$A:$P,COLUMN(Informes!K$1),FALSE), "")</f>
        <v/>
      </c>
      <c r="X1829" s="34" t="str">
        <f>IFERROR(VLOOKUP($X1796&amp;"-"&amp;TEXT($A1829,"mmm-aaaa"),Informes!$A:$P,COLUMN(Informes!C$1),FALSE), "")</f>
        <v/>
      </c>
    </row>
    <row r="1830" spans="1:24" ht="16.5" customHeight="1" x14ac:dyDescent="0.2">
      <c r="A1830" s="34">
        <f t="shared" si="358"/>
        <v>45658</v>
      </c>
      <c r="B1830" s="243" t="str">
        <f t="shared" si="356"/>
        <v>Enero</v>
      </c>
      <c r="C1830" s="244"/>
      <c r="D1830" s="244"/>
      <c r="E1830" s="244"/>
      <c r="F1830" s="281" t="str">
        <f>IFERROR(IF(VLOOKUP($X1796&amp;"-"&amp;TEXT($A1830,"mmm-aaaa"),Informes!$A:$P,COLUMN(Informes!H$1),FALSE),"þ","¨"),"¨")</f>
        <v>¨</v>
      </c>
      <c r="G1830" s="281"/>
      <c r="H1830" s="281"/>
      <c r="I1830" s="248" t="str">
        <f>IFERROR(IF(ISBLANK(
VLOOKUP($X1819&amp;"-"&amp;TEXT($A1830,"mmm-aaaa"),Informes!$A:$P,COLUMN(Informes!I$1),FALSE)), "",
VLOOKUP($X1819&amp;"-"&amp;TEXT($A1830,"mmm-aaaa"),Informes!$A:$P,COLUMN(Informes!I$1),FALSE)), "")</f>
        <v/>
      </c>
      <c r="J1830" s="248"/>
      <c r="K1830" s="248"/>
      <c r="L1830" s="173" t="str">
        <f t="shared" si="357"/>
        <v>¨</v>
      </c>
      <c r="M1830" s="248" t="str">
        <f>IFERROR(IF(OR($X1830=$L$7,$X1830=$K$5,$X1830=$O$5,$X1830=$T$5),IF(ISBLANK(
VLOOKUP($X1796&amp;"-"&amp;TEXT($A1830,"mmm-aaaa"),Informes!$A:$P,COLUMN(Informes!J$1),FALSE)), "",
VLOOKUP($X1796&amp;"-"&amp;TEXT($A1830,"mmm-aaaa"),Informes!$A:$P,COLUMN(Informes!J$1),FALSE)), ""), "")</f>
        <v/>
      </c>
      <c r="N1830" s="248"/>
      <c r="O1830" s="248"/>
      <c r="P1830" s="248"/>
      <c r="Q1830" s="248"/>
      <c r="R1830" s="284" t="str">
        <f t="shared" si="355"/>
        <v/>
      </c>
      <c r="S1830" s="284"/>
      <c r="T1830" s="284"/>
      <c r="U1830" s="284"/>
      <c r="V1830" s="285"/>
      <c r="W1830" s="4" t="str">
        <f>IFERROR(VLOOKUP($X1819&amp;"-"&amp;TEXT($A1830,"mmm-aaaa"),Informes!$A:$P,COLUMN(Informes!K$1),FALSE), "")</f>
        <v/>
      </c>
      <c r="X1830" s="34" t="str">
        <f>IFERROR(VLOOKUP($X1796&amp;"-"&amp;TEXT($A1830,"mmm-aaaa"),Informes!$A:$P,COLUMN(Informes!C$1),FALSE), "")</f>
        <v/>
      </c>
    </row>
    <row r="1831" spans="1:24" ht="16.5" customHeight="1" x14ac:dyDescent="0.2">
      <c r="A1831" s="34">
        <f t="shared" si="358"/>
        <v>45689</v>
      </c>
      <c r="B1831" s="243" t="str">
        <f t="shared" si="356"/>
        <v>Febrero</v>
      </c>
      <c r="C1831" s="244"/>
      <c r="D1831" s="244"/>
      <c r="E1831" s="244"/>
      <c r="F1831" s="281" t="str">
        <f>IFERROR(IF(VLOOKUP($X1796&amp;"-"&amp;TEXT($A1831,"mmm-aaaa"),Informes!$A:$P,COLUMN(Informes!H$1),FALSE),"þ","¨"),"¨")</f>
        <v>¨</v>
      </c>
      <c r="G1831" s="281"/>
      <c r="H1831" s="281"/>
      <c r="I1831" s="248" t="str">
        <f>IFERROR(IF(ISBLANK(
VLOOKUP($X1819&amp;"-"&amp;TEXT($A1831,"mmm-aaaa"),Informes!$A:$P,COLUMN(Informes!I$1),FALSE)), "",
VLOOKUP($X1819&amp;"-"&amp;TEXT($A1831,"mmm-aaaa"),Informes!$A:$P,COLUMN(Informes!I$1),FALSE)), "")</f>
        <v/>
      </c>
      <c r="J1831" s="248"/>
      <c r="K1831" s="248"/>
      <c r="L1831" s="173" t="str">
        <f t="shared" si="357"/>
        <v>¨</v>
      </c>
      <c r="M1831" s="248" t="str">
        <f>IFERROR(IF(OR($X1831=$L$7,$X1831=$K$5,$X1831=$O$5,$X1831=$T$5),IF(ISBLANK(
VLOOKUP($X1796&amp;"-"&amp;TEXT($A1831,"mmm-aaaa"),Informes!$A:$P,COLUMN(Informes!J$1),FALSE)), "",
VLOOKUP($X1796&amp;"-"&amp;TEXT($A1831,"mmm-aaaa"),Informes!$A:$P,COLUMN(Informes!J$1),FALSE)), ""), "")</f>
        <v/>
      </c>
      <c r="N1831" s="248"/>
      <c r="O1831" s="248"/>
      <c r="P1831" s="248"/>
      <c r="Q1831" s="248"/>
      <c r="R1831" s="284" t="str">
        <f t="shared" si="355"/>
        <v/>
      </c>
      <c r="S1831" s="284"/>
      <c r="T1831" s="284"/>
      <c r="U1831" s="284"/>
      <c r="V1831" s="285"/>
      <c r="W1831" s="4" t="str">
        <f>IFERROR(VLOOKUP($X1819&amp;"-"&amp;TEXT($A1831,"mmm-aaaa"),Informes!$A:$P,COLUMN(Informes!K$1),FALSE), "")</f>
        <v/>
      </c>
      <c r="X1831" s="34" t="str">
        <f>IFERROR(VLOOKUP($X1796&amp;"-"&amp;TEXT($A1831,"mmm-aaaa"),Informes!$A:$P,COLUMN(Informes!C$1),FALSE), "")</f>
        <v/>
      </c>
    </row>
    <row r="1832" spans="1:24" ht="16.5" customHeight="1" x14ac:dyDescent="0.2">
      <c r="A1832" s="34">
        <f t="shared" si="358"/>
        <v>45717</v>
      </c>
      <c r="B1832" s="243" t="str">
        <f t="shared" si="356"/>
        <v>Marzo</v>
      </c>
      <c r="C1832" s="244"/>
      <c r="D1832" s="244"/>
      <c r="E1832" s="244"/>
      <c r="F1832" s="281" t="str">
        <f>IFERROR(IF(VLOOKUP($X1796&amp;"-"&amp;TEXT($A1832,"mmm-aaaa"),Informes!$A:$P,COLUMN(Informes!H$1),FALSE),"þ","¨"),"¨")</f>
        <v>¨</v>
      </c>
      <c r="G1832" s="281"/>
      <c r="H1832" s="281"/>
      <c r="I1832" s="248" t="str">
        <f>IFERROR(IF(ISBLANK(
VLOOKUP($X1819&amp;"-"&amp;TEXT($A1832,"mmm-aaaa"),Informes!$A:$P,COLUMN(Informes!I$1),FALSE)), "",
VLOOKUP($X1819&amp;"-"&amp;TEXT($A1832,"mmm-aaaa"),Informes!$A:$P,COLUMN(Informes!I$1),FALSE)), "")</f>
        <v/>
      </c>
      <c r="J1832" s="248"/>
      <c r="K1832" s="248"/>
      <c r="L1832" s="173" t="str">
        <f t="shared" si="357"/>
        <v>¨</v>
      </c>
      <c r="M1832" s="248" t="str">
        <f>IFERROR(IF(OR($X1832=$L$7,$X1832=$K$5,$X1832=$O$5,$X1832=$T$5),IF(ISBLANK(
VLOOKUP($X1796&amp;"-"&amp;TEXT($A1832,"mmm-aaaa"),Informes!$A:$P,COLUMN(Informes!J$1),FALSE)), "",
VLOOKUP($X1796&amp;"-"&amp;TEXT($A1832,"mmm-aaaa"),Informes!$A:$P,COLUMN(Informes!J$1),FALSE)), ""), "")</f>
        <v/>
      </c>
      <c r="N1832" s="248"/>
      <c r="O1832" s="248"/>
      <c r="P1832" s="248"/>
      <c r="Q1832" s="248"/>
      <c r="R1832" s="284" t="str">
        <f t="shared" si="355"/>
        <v/>
      </c>
      <c r="S1832" s="284"/>
      <c r="T1832" s="284"/>
      <c r="U1832" s="284"/>
      <c r="V1832" s="285"/>
      <c r="W1832" s="4" t="str">
        <f>IFERROR(VLOOKUP($X1819&amp;"-"&amp;TEXT($A1832,"mmm-aaaa"),Informes!$A:$P,COLUMN(Informes!K$1),FALSE), "")</f>
        <v/>
      </c>
      <c r="X1832" s="34" t="str">
        <f>IFERROR(VLOOKUP($X1796&amp;"-"&amp;TEXT($A1832,"mmm-aaaa"),Informes!$A:$P,COLUMN(Informes!C$1),FALSE), "")</f>
        <v/>
      </c>
    </row>
    <row r="1833" spans="1:24" ht="16.5" customHeight="1" x14ac:dyDescent="0.2">
      <c r="A1833" s="34">
        <f t="shared" si="358"/>
        <v>45748</v>
      </c>
      <c r="B1833" s="243" t="str">
        <f t="shared" si="356"/>
        <v>Abril</v>
      </c>
      <c r="C1833" s="244"/>
      <c r="D1833" s="244"/>
      <c r="E1833" s="244"/>
      <c r="F1833" s="281" t="str">
        <f>IFERROR(IF(VLOOKUP($X1796&amp;"-"&amp;TEXT($A1833,"mmm-aaaa"),Informes!$A:$P,COLUMN(Informes!H$1),FALSE),"þ","¨"),"¨")</f>
        <v>¨</v>
      </c>
      <c r="G1833" s="281"/>
      <c r="H1833" s="281"/>
      <c r="I1833" s="248" t="str">
        <f>IFERROR(IF(ISBLANK(
VLOOKUP($X1819&amp;"-"&amp;TEXT($A1833,"mmm-aaaa"),Informes!$A:$P,COLUMN(Informes!I$1),FALSE)), "",
VLOOKUP($X1819&amp;"-"&amp;TEXT($A1833,"mmm-aaaa"),Informes!$A:$P,COLUMN(Informes!I$1),FALSE)), "")</f>
        <v/>
      </c>
      <c r="J1833" s="248"/>
      <c r="K1833" s="248"/>
      <c r="L1833" s="173" t="str">
        <f t="shared" si="357"/>
        <v>¨</v>
      </c>
      <c r="M1833" s="248" t="str">
        <f>IFERROR(IF(OR($X1833=$L$7,$X1833=$K$5,$X1833=$O$5,$X1833=$T$5),IF(ISBLANK(
VLOOKUP($X1796&amp;"-"&amp;TEXT($A1833,"mmm-aaaa"),Informes!$A:$P,COLUMN(Informes!J$1),FALSE)), "",
VLOOKUP($X1796&amp;"-"&amp;TEXT($A1833,"mmm-aaaa"),Informes!$A:$P,COLUMN(Informes!J$1),FALSE)), ""), "")</f>
        <v/>
      </c>
      <c r="N1833" s="248"/>
      <c r="O1833" s="248"/>
      <c r="P1833" s="248"/>
      <c r="Q1833" s="248"/>
      <c r="R1833" s="284" t="str">
        <f t="shared" si="355"/>
        <v/>
      </c>
      <c r="S1833" s="284"/>
      <c r="T1833" s="284"/>
      <c r="U1833" s="284"/>
      <c r="V1833" s="285"/>
      <c r="W1833" s="4" t="str">
        <f>IFERROR(VLOOKUP($X1819&amp;"-"&amp;TEXT($A1833,"mmm-aaaa"),Informes!$A:$P,COLUMN(Informes!K$1),FALSE), "")</f>
        <v/>
      </c>
      <c r="X1833" s="34" t="str">
        <f>IFERROR(VLOOKUP($X1796&amp;"-"&amp;TEXT($A1833,"mmm-aaaa"),Informes!$A:$P,COLUMN(Informes!C$1),FALSE), "")</f>
        <v/>
      </c>
    </row>
    <row r="1834" spans="1:24" ht="16.5" customHeight="1" x14ac:dyDescent="0.2">
      <c r="A1834" s="34">
        <f t="shared" si="358"/>
        <v>45778</v>
      </c>
      <c r="B1834" s="243" t="str">
        <f t="shared" si="356"/>
        <v>Mayo</v>
      </c>
      <c r="C1834" s="244"/>
      <c r="D1834" s="244"/>
      <c r="E1834" s="244"/>
      <c r="F1834" s="281" t="str">
        <f>IFERROR(IF(VLOOKUP($X1796&amp;"-"&amp;TEXT($A1834,"mmm-aaaa"),Informes!$A:$P,COLUMN(Informes!H$1),FALSE),"þ","¨"),"¨")</f>
        <v>¨</v>
      </c>
      <c r="G1834" s="281"/>
      <c r="H1834" s="281"/>
      <c r="I1834" s="248" t="str">
        <f>IFERROR(IF(ISBLANK(
VLOOKUP($X1819&amp;"-"&amp;TEXT($A1834,"mmm-aaaa"),Informes!$A:$P,COLUMN(Informes!I$1),FALSE)), "",
VLOOKUP($X1819&amp;"-"&amp;TEXT($A1834,"mmm-aaaa"),Informes!$A:$P,COLUMN(Informes!I$1),FALSE)), "")</f>
        <v/>
      </c>
      <c r="J1834" s="248"/>
      <c r="K1834" s="248"/>
      <c r="L1834" s="173" t="str">
        <f t="shared" si="357"/>
        <v>¨</v>
      </c>
      <c r="M1834" s="248" t="str">
        <f>IFERROR(IF(OR($X1834=$L$7,$X1834=$K$5,$X1834=$O$5,$X1834=$T$5),IF(ISBLANK(
VLOOKUP($X1796&amp;"-"&amp;TEXT($A1834,"mmm-aaaa"),Informes!$A:$P,COLUMN(Informes!J$1),FALSE)), "",
VLOOKUP($X1796&amp;"-"&amp;TEXT($A1834,"mmm-aaaa"),Informes!$A:$P,COLUMN(Informes!J$1),FALSE)), ""), "")</f>
        <v/>
      </c>
      <c r="N1834" s="248"/>
      <c r="O1834" s="248"/>
      <c r="P1834" s="248"/>
      <c r="Q1834" s="248"/>
      <c r="R1834" s="284" t="str">
        <f t="shared" si="355"/>
        <v/>
      </c>
      <c r="S1834" s="284"/>
      <c r="T1834" s="284"/>
      <c r="U1834" s="284"/>
      <c r="V1834" s="285"/>
      <c r="W1834" s="4" t="str">
        <f>IFERROR(VLOOKUP($X1819&amp;"-"&amp;TEXT($A1834,"mmm-aaaa"),Informes!$A:$P,COLUMN(Informes!K$1),FALSE), "")</f>
        <v/>
      </c>
      <c r="X1834" s="34" t="str">
        <f>IFERROR(VLOOKUP($X1796&amp;"-"&amp;TEXT($A1834,"mmm-aaaa"),Informes!$A:$P,COLUMN(Informes!C$1),FALSE), "")</f>
        <v/>
      </c>
    </row>
    <row r="1835" spans="1:24" ht="16.5" customHeight="1" x14ac:dyDescent="0.2">
      <c r="A1835" s="34">
        <f t="shared" si="358"/>
        <v>45809</v>
      </c>
      <c r="B1835" s="243" t="str">
        <f t="shared" si="356"/>
        <v>Junio</v>
      </c>
      <c r="C1835" s="244"/>
      <c r="D1835" s="244"/>
      <c r="E1835" s="244"/>
      <c r="F1835" s="281" t="str">
        <f>IFERROR(IF(VLOOKUP($X1796&amp;"-"&amp;TEXT($A1835,"mmm-aaaa"),Informes!$A:$P,COLUMN(Informes!H$1),FALSE),"þ","¨"),"¨")</f>
        <v>¨</v>
      </c>
      <c r="G1835" s="281"/>
      <c r="H1835" s="281"/>
      <c r="I1835" s="248" t="str">
        <f>IFERROR(IF(ISBLANK(
VLOOKUP($X1819&amp;"-"&amp;TEXT($A1835,"mmm-aaaa"),Informes!$A:$P,COLUMN(Informes!I$1),FALSE)), "",
VLOOKUP($X1819&amp;"-"&amp;TEXT($A1835,"mmm-aaaa"),Informes!$A:$P,COLUMN(Informes!I$1),FALSE)), "")</f>
        <v/>
      </c>
      <c r="J1835" s="248"/>
      <c r="K1835" s="248"/>
      <c r="L1835" s="173" t="str">
        <f t="shared" si="357"/>
        <v>¨</v>
      </c>
      <c r="M1835" s="248" t="str">
        <f>IFERROR(IF(OR($X1835=$L$7,$X1835=$K$5,$X1835=$O$5,$X1835=$T$5),IF(ISBLANK(
VLOOKUP($X1796&amp;"-"&amp;TEXT($A1835,"mmm-aaaa"),Informes!$A:$P,COLUMN(Informes!J$1),FALSE)), "",
VLOOKUP($X1796&amp;"-"&amp;TEXT($A1835,"mmm-aaaa"),Informes!$A:$P,COLUMN(Informes!J$1),FALSE)), ""), "")</f>
        <v/>
      </c>
      <c r="N1835" s="248"/>
      <c r="O1835" s="248"/>
      <c r="P1835" s="248"/>
      <c r="Q1835" s="248"/>
      <c r="R1835" s="284" t="str">
        <f t="shared" si="355"/>
        <v/>
      </c>
      <c r="S1835" s="284"/>
      <c r="T1835" s="284"/>
      <c r="U1835" s="284"/>
      <c r="V1835" s="285"/>
      <c r="W1835" s="4" t="str">
        <f>IFERROR(VLOOKUP($X1819&amp;"-"&amp;TEXT($A1835,"mmm-aaaa"),Informes!$A:$P,COLUMN(Informes!K$1),FALSE), "")</f>
        <v/>
      </c>
      <c r="X1835" s="34" t="str">
        <f>IFERROR(VLOOKUP($X1796&amp;"-"&amp;TEXT($A1835,"mmm-aaaa"),Informes!$A:$P,COLUMN(Informes!C$1),FALSE), "")</f>
        <v/>
      </c>
    </row>
    <row r="1836" spans="1:24" ht="16.5" customHeight="1" x14ac:dyDescent="0.2">
      <c r="A1836" s="34">
        <f t="shared" si="358"/>
        <v>45839</v>
      </c>
      <c r="B1836" s="243" t="str">
        <f t="shared" si="356"/>
        <v>Julio</v>
      </c>
      <c r="C1836" s="244"/>
      <c r="D1836" s="244"/>
      <c r="E1836" s="244"/>
      <c r="F1836" s="281" t="str">
        <f>IFERROR(IF(VLOOKUP($X1796&amp;"-"&amp;TEXT($A1836,"mmm-aaaa"),Informes!$A:$P,COLUMN(Informes!H$1),FALSE),"þ","¨"),"¨")</f>
        <v>¨</v>
      </c>
      <c r="G1836" s="281"/>
      <c r="H1836" s="281"/>
      <c r="I1836" s="248" t="str">
        <f>IFERROR(IF(ISBLANK(
VLOOKUP($X1819&amp;"-"&amp;TEXT($A1836,"mmm-aaaa"),Informes!$A:$P,COLUMN(Informes!I$1),FALSE)), "",
VLOOKUP($X1819&amp;"-"&amp;TEXT($A1836,"mmm-aaaa"),Informes!$A:$P,COLUMN(Informes!I$1),FALSE)), "")</f>
        <v/>
      </c>
      <c r="J1836" s="248"/>
      <c r="K1836" s="248"/>
      <c r="L1836" s="173" t="str">
        <f t="shared" si="357"/>
        <v>¨</v>
      </c>
      <c r="M1836" s="248" t="str">
        <f>IFERROR(IF(OR($X1836=$L$7,$X1836=$K$5,$X1836=$O$5,$X1836=$T$5),IF(ISBLANK(
VLOOKUP($X1796&amp;"-"&amp;TEXT($A1836,"mmm-aaaa"),Informes!$A:$P,COLUMN(Informes!J$1),FALSE)), "",
VLOOKUP($X1796&amp;"-"&amp;TEXT($A1836,"mmm-aaaa"),Informes!$A:$P,COLUMN(Informes!J$1),FALSE)), ""), "")</f>
        <v/>
      </c>
      <c r="N1836" s="248"/>
      <c r="O1836" s="248"/>
      <c r="P1836" s="248"/>
      <c r="Q1836" s="248"/>
      <c r="R1836" s="284" t="str">
        <f t="shared" si="355"/>
        <v/>
      </c>
      <c r="S1836" s="284"/>
      <c r="T1836" s="284"/>
      <c r="U1836" s="284"/>
      <c r="V1836" s="285"/>
      <c r="W1836" s="4" t="str">
        <f>IFERROR(VLOOKUP($X1819&amp;"-"&amp;TEXT($A1836,"mmm-aaaa"),Informes!$A:$P,COLUMN(Informes!K$1),FALSE), "")</f>
        <v/>
      </c>
      <c r="X1836" s="34" t="str">
        <f>IFERROR(VLOOKUP($X1796&amp;"-"&amp;TEXT($A1836,"mmm-aaaa"),Informes!$A:$P,COLUMN(Informes!C$1),FALSE), "")</f>
        <v/>
      </c>
    </row>
    <row r="1837" spans="1:24" ht="16.5" customHeight="1" thickBot="1" x14ac:dyDescent="0.25">
      <c r="A1837" s="34">
        <f t="shared" si="358"/>
        <v>45870</v>
      </c>
      <c r="B1837" s="264" t="str">
        <f t="shared" si="356"/>
        <v>Agosto</v>
      </c>
      <c r="C1837" s="265"/>
      <c r="D1837" s="265"/>
      <c r="E1837" s="265"/>
      <c r="F1837" s="280" t="str">
        <f>IFERROR(IF(VLOOKUP($X1796&amp;"-"&amp;TEXT($A1837,"mmm-aaaa"),Informes!$A:$P,COLUMN(Informes!H$1),FALSE),"þ","¨"),"¨")</f>
        <v>¨</v>
      </c>
      <c r="G1837" s="280"/>
      <c r="H1837" s="280"/>
      <c r="I1837" s="269" t="str">
        <f>IFERROR(IF(ISBLANK(
VLOOKUP($X1819&amp;"-"&amp;TEXT($A1837,"mmm-aaaa"),Informes!$A:$P,COLUMN(Informes!I$1),FALSE)), "",
VLOOKUP($X1819&amp;"-"&amp;TEXT($A1837,"mmm-aaaa"),Informes!$A:$P,COLUMN(Informes!I$1),FALSE)), "")</f>
        <v/>
      </c>
      <c r="J1837" s="269"/>
      <c r="K1837" s="269"/>
      <c r="L1837" s="172" t="str">
        <f t="shared" si="357"/>
        <v>¨</v>
      </c>
      <c r="M1837" s="269" t="str">
        <f>IFERROR(IF(OR($X1837=$L$7,$X1837=$K$5,$X1837=$O$5,$X1837=$T$5),IF(ISBLANK(
VLOOKUP($X1796&amp;"-"&amp;TEXT($A1837,"mmm-aaaa"),Informes!$A:$P,COLUMN(Informes!J$1),FALSE)), "",
VLOOKUP($X1796&amp;"-"&amp;TEXT($A1837,"mmm-aaaa"),Informes!$A:$P,COLUMN(Informes!J$1),FALSE)), ""), "")</f>
        <v/>
      </c>
      <c r="N1837" s="269"/>
      <c r="O1837" s="269"/>
      <c r="P1837" s="269"/>
      <c r="Q1837" s="269"/>
      <c r="R1837" s="282" t="str">
        <f t="shared" si="355"/>
        <v/>
      </c>
      <c r="S1837" s="282"/>
      <c r="T1837" s="282"/>
      <c r="U1837" s="282"/>
      <c r="V1837" s="283"/>
      <c r="W1837" s="4" t="str">
        <f>IFERROR(VLOOKUP($X1819&amp;"-"&amp;TEXT($A1837,"mmm-aaaa"),Informes!$A:$P,COLUMN(Informes!K$1),FALSE), "")</f>
        <v/>
      </c>
      <c r="X1837" s="34" t="str">
        <f>IFERROR(VLOOKUP($X1796&amp;"-"&amp;TEXT($A1837,"mmm-aaaa"),Informes!$A:$P,COLUMN(Informes!C$1),FALSE), "")</f>
        <v/>
      </c>
    </row>
    <row r="1838" spans="1:24" ht="16.5" customHeight="1" thickBot="1" x14ac:dyDescent="0.3">
      <c r="D1838" s="124"/>
      <c r="E1838" s="124"/>
      <c r="F1838" s="129"/>
      <c r="G1838" s="124" t="str">
        <f>IF(SUM(F1826:F1837)=0,"",SUM(F1826:F1837))</f>
        <v/>
      </c>
      <c r="H1838" s="124"/>
      <c r="I1838" s="124"/>
      <c r="J1838" s="130"/>
      <c r="K1838" s="124"/>
      <c r="L1838" s="131" t="s">
        <v>107</v>
      </c>
      <c r="M1838" s="272" t="str">
        <f>IF(SUM(M1826:M1837)=0,"",SUM(M1826:M1837))</f>
        <v/>
      </c>
      <c r="N1838" s="273"/>
      <c r="O1838" s="273"/>
      <c r="P1838" s="273"/>
      <c r="Q1838" s="274"/>
      <c r="R1838" s="275"/>
      <c r="S1838" s="276"/>
      <c r="T1838" s="276"/>
      <c r="U1838" s="276"/>
      <c r="V1838" s="277"/>
      <c r="W1838" s="4"/>
      <c r="X1838" s="4"/>
    </row>
    <row r="1839" spans="1:24" ht="16.5" customHeight="1" x14ac:dyDescent="0.2">
      <c r="W1839" s="4"/>
      <c r="X1839" s="4"/>
    </row>
    <row r="1840" spans="1:24" ht="279.75" customHeight="1" x14ac:dyDescent="0.15">
      <c r="B1840" s="11"/>
      <c r="C1840" s="132" t="s">
        <v>136</v>
      </c>
      <c r="D1840" s="11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</row>
    <row r="1841" spans="1:24" ht="24" customHeight="1" x14ac:dyDescent="0.2">
      <c r="A1841" s="35">
        <f>A1795+1</f>
        <v>41</v>
      </c>
      <c r="B1841" s="256" t="s">
        <v>127</v>
      </c>
      <c r="C1841" s="256"/>
      <c r="D1841" s="256"/>
      <c r="E1841" s="256"/>
      <c r="F1841" s="256"/>
      <c r="G1841" s="256"/>
      <c r="H1841" s="256"/>
      <c r="I1841" s="256"/>
      <c r="J1841" s="256"/>
      <c r="K1841" s="256"/>
      <c r="L1841" s="256"/>
      <c r="M1841" s="256"/>
      <c r="N1841" s="256"/>
      <c r="O1841" s="256"/>
      <c r="P1841" s="256"/>
      <c r="Q1841" s="256"/>
      <c r="R1841" s="256"/>
      <c r="S1841" s="256"/>
      <c r="T1841" s="256"/>
      <c r="U1841" s="256"/>
      <c r="V1841" s="256"/>
      <c r="X1841" s="2"/>
    </row>
    <row r="1842" spans="1:24" ht="17.25" customHeight="1" x14ac:dyDescent="0.2">
      <c r="A1842" s="35"/>
      <c r="B1842" s="120" t="s">
        <v>128</v>
      </c>
      <c r="D1842" s="123" t="e">
        <f>IF(A1841=0,0,INDEX(TblPublicadores[Nombre completo],A1841))</f>
        <v>#REF!</v>
      </c>
      <c r="F1842" s="123"/>
      <c r="G1842" s="123"/>
      <c r="H1842" s="123"/>
      <c r="I1842" s="123"/>
      <c r="J1842" s="123"/>
      <c r="K1842" s="123"/>
      <c r="L1842" s="123"/>
      <c r="M1842" s="123"/>
      <c r="N1842" s="123"/>
      <c r="O1842" s="123"/>
      <c r="P1842" s="123"/>
      <c r="Q1842" s="123"/>
      <c r="R1842" s="123"/>
      <c r="S1842" s="123"/>
      <c r="T1842" s="123"/>
      <c r="U1842" s="123"/>
      <c r="V1842" s="123"/>
      <c r="W1842" s="15"/>
      <c r="X1842" s="154" t="e">
        <f>IF(A1841=0,0,INDEX(TblPublicadores[Nombre],A1841))</f>
        <v>#REF!</v>
      </c>
    </row>
    <row r="1843" spans="1:24" ht="17.25" customHeight="1" x14ac:dyDescent="0.2">
      <c r="B1843" s="120" t="s">
        <v>129</v>
      </c>
      <c r="D1843" s="121"/>
      <c r="E1843" s="121"/>
      <c r="F1843" s="7"/>
      <c r="G1843" s="7"/>
      <c r="H1843" s="257" t="e">
        <f>IF(A1841=0,"",INDEX(TblPublicadores[Fecha de nacimiento],A1841))</f>
        <v>#REF!</v>
      </c>
      <c r="I1843" s="257"/>
      <c r="J1843" s="257"/>
      <c r="K1843" s="257"/>
      <c r="L1843" s="257"/>
      <c r="M1843" s="257"/>
      <c r="N1843" s="257"/>
      <c r="O1843" s="257"/>
      <c r="P1843" s="128" t="e">
        <f>IF(INDEX(TblPublicadores[Sexo],A1841)=Q1843,"þ","¨")</f>
        <v>#REF!</v>
      </c>
      <c r="Q1843" s="120" t="s">
        <v>75</v>
      </c>
      <c r="S1843" s="12"/>
      <c r="T1843" s="13"/>
      <c r="U1843" s="128" t="e">
        <f>IF(INDEX(TblPublicadores[Sexo],A1841)=V1843,"þ","¨")</f>
        <v>#REF!</v>
      </c>
      <c r="V1843" s="120" t="s">
        <v>79</v>
      </c>
      <c r="W1843" s="12"/>
      <c r="X1843" s="6"/>
    </row>
    <row r="1844" spans="1:24" ht="17.25" customHeight="1" x14ac:dyDescent="0.2">
      <c r="B1844" s="120" t="s">
        <v>130</v>
      </c>
      <c r="D1844" s="122"/>
      <c r="E1844" s="122"/>
      <c r="F1844" s="7"/>
      <c r="G1844" s="258" t="e">
        <f>IF(A1841=0,"",IF(INDEX(TblPublicadores[Fecha de bautismo],A1841)="", "",INDEX(TblPublicadores[Fecha de bautismo],A1841)))</f>
        <v>#REF!</v>
      </c>
      <c r="H1844" s="258"/>
      <c r="I1844" s="258"/>
      <c r="J1844" s="258"/>
      <c r="K1844" s="258"/>
      <c r="L1844" s="258"/>
      <c r="M1844" s="258"/>
      <c r="N1844" s="258"/>
      <c r="O1844" s="258"/>
      <c r="P1844" s="128" t="s">
        <v>137</v>
      </c>
      <c r="Q1844" s="120" t="s">
        <v>131</v>
      </c>
      <c r="S1844" s="12"/>
      <c r="T1844" s="12"/>
      <c r="U1844" s="128" t="s">
        <v>138</v>
      </c>
      <c r="V1844" s="120" t="s">
        <v>61</v>
      </c>
      <c r="W1844" s="12"/>
      <c r="X1844" s="6"/>
    </row>
    <row r="1845" spans="1:24" ht="28.5" customHeight="1" x14ac:dyDescent="0.2">
      <c r="B1845" s="127" t="e">
        <f>IF(INDEX(TblPublicadores[Privilegio],A1841)=C1845,"þ","¨")</f>
        <v>#REF!</v>
      </c>
      <c r="C1845" s="125" t="s">
        <v>76</v>
      </c>
      <c r="D1845" s="127" t="e">
        <f>IF(INDEX(TblPublicadores[Privilegio],A1841)=E1845,"þ","¨")</f>
        <v>#REF!</v>
      </c>
      <c r="E1845" s="125" t="s">
        <v>81</v>
      </c>
      <c r="F1845" s="7"/>
      <c r="G1845" s="7"/>
      <c r="H1845" s="5"/>
      <c r="I1845" s="10"/>
      <c r="J1845" s="127" t="e">
        <f>IF(INDEX(TblPublicadores[Tipo Publicador],A1841)=K1845,"þ","¨")</f>
        <v>#REF!</v>
      </c>
      <c r="K1845" s="125" t="s">
        <v>77</v>
      </c>
      <c r="L1845" s="5"/>
      <c r="M1845" s="5"/>
      <c r="N1845" s="127" t="e">
        <f>IF(INDEX(TblPublicadores[Tipo Publicador],A1841)=O1845,"þ","¨")</f>
        <v>#REF!</v>
      </c>
      <c r="O1845" s="125" t="s">
        <v>132</v>
      </c>
      <c r="P1845" s="126"/>
      <c r="Q1845" s="126"/>
      <c r="R1845" s="9"/>
      <c r="S1845" s="127" t="e">
        <f>IF(INDEX(TblPublicadores[Tipo Publicador],A1841)=T1845,"þ","¨")</f>
        <v>#REF!</v>
      </c>
      <c r="T1845" s="259" t="s">
        <v>133</v>
      </c>
      <c r="U1845" s="259"/>
      <c r="V1845" s="259"/>
      <c r="W1845" s="13"/>
      <c r="X1845" s="6"/>
    </row>
    <row r="1846" spans="1:24" ht="4.5" customHeight="1" thickBot="1" x14ac:dyDescent="0.25">
      <c r="B1846" s="8"/>
      <c r="C1846" s="7"/>
      <c r="D1846" s="8"/>
      <c r="E1846" s="7"/>
      <c r="F1846" s="7"/>
      <c r="G1846" s="7"/>
      <c r="H1846" s="5"/>
      <c r="I1846" s="10"/>
      <c r="J1846" s="8"/>
      <c r="K1846" s="5"/>
      <c r="L1846" s="5"/>
      <c r="M1846" s="5"/>
      <c r="N1846" s="7"/>
      <c r="O1846" s="5"/>
      <c r="P1846" s="8"/>
      <c r="Q1846" s="8"/>
      <c r="R1846" s="9"/>
      <c r="S1846" s="9"/>
      <c r="T1846" s="7"/>
      <c r="U1846" s="8"/>
      <c r="V1846" s="9"/>
      <c r="W1846" s="9"/>
      <c r="X1846" s="6"/>
    </row>
    <row r="1847" spans="1:24" ht="26.25" customHeight="1" x14ac:dyDescent="0.25">
      <c r="B1847" s="260" t="s">
        <v>17</v>
      </c>
      <c r="C1847" s="261"/>
      <c r="D1847" s="261"/>
      <c r="E1847" s="261"/>
      <c r="F1847" s="262" t="s">
        <v>134</v>
      </c>
      <c r="G1847" s="262"/>
      <c r="H1847" s="262"/>
      <c r="I1847" s="262" t="s">
        <v>12</v>
      </c>
      <c r="J1847" s="262"/>
      <c r="K1847" s="262"/>
      <c r="L1847" s="262" t="s">
        <v>105</v>
      </c>
      <c r="M1847" s="236" t="s">
        <v>135</v>
      </c>
      <c r="N1847" s="236"/>
      <c r="O1847" s="236"/>
      <c r="P1847" s="236"/>
      <c r="Q1847" s="236"/>
      <c r="R1847" s="236" t="s">
        <v>101</v>
      </c>
      <c r="S1847" s="236"/>
      <c r="T1847" s="236"/>
      <c r="U1847" s="236"/>
      <c r="V1847" s="237"/>
      <c r="W1847" s="14"/>
      <c r="X1847" s="3"/>
    </row>
    <row r="1848" spans="1:24" ht="27.75" customHeight="1" x14ac:dyDescent="0.2">
      <c r="B1848" s="240">
        <v>45292</v>
      </c>
      <c r="C1848" s="241"/>
      <c r="D1848" s="241"/>
      <c r="E1848" s="242"/>
      <c r="F1848" s="263"/>
      <c r="G1848" s="263"/>
      <c r="H1848" s="263"/>
      <c r="I1848" s="263"/>
      <c r="J1848" s="263"/>
      <c r="K1848" s="263"/>
      <c r="L1848" s="263"/>
      <c r="M1848" s="238"/>
      <c r="N1848" s="238"/>
      <c r="O1848" s="238"/>
      <c r="P1848" s="238"/>
      <c r="Q1848" s="238"/>
      <c r="R1848" s="238"/>
      <c r="S1848" s="238"/>
      <c r="T1848" s="238"/>
      <c r="U1848" s="238"/>
      <c r="V1848" s="239"/>
      <c r="W1848" s="14"/>
      <c r="X1848" s="3"/>
    </row>
    <row r="1849" spans="1:24" ht="16.5" customHeight="1" x14ac:dyDescent="0.2">
      <c r="A1849" s="34">
        <f>EDATE(B1848,-4)</f>
        <v>45170</v>
      </c>
      <c r="B1849" s="243" t="str">
        <f>PROPER(TEXT(A1849, "mmmm"))</f>
        <v>Septiembre</v>
      </c>
      <c r="C1849" s="244"/>
      <c r="D1849" s="244" t="str">
        <f>PROPER(TEXT(C1849, "mmmm"))</f>
        <v>Enero</v>
      </c>
      <c r="E1849" s="244"/>
      <c r="F1849" s="281" t="str">
        <f>IFERROR(IF(VLOOKUP($X1842&amp;"-"&amp;TEXT($A1849,"mmm-aaaa"),Informes!$A:$P,COLUMN(Informes!H$1),FALSE),"þ","¨"),"¨")</f>
        <v>¨</v>
      </c>
      <c r="G1849" s="281"/>
      <c r="H1849" s="281"/>
      <c r="I1849" s="248" t="str">
        <f>IFERROR(IF(ISBLANK(
VLOOKUP($X1842&amp;"-"&amp;TEXT($A1849,"mmm-aaaa"),Informes!$A:$P,COLUMN(Informes!I$1),FALSE)), "",
VLOOKUP($X1842&amp;"-"&amp;TEXT($A1849,"mmm-aaaa"),Informes!$A:$P,COLUMN(Informes!I$1),FALSE)), "")</f>
        <v/>
      </c>
      <c r="J1849" s="248"/>
      <c r="K1849" s="248"/>
      <c r="L1849" s="173" t="str">
        <f>IFERROR(IF($X1849=$L$7,"þ","¨"),"¨")</f>
        <v>¨</v>
      </c>
      <c r="M1849" s="248" t="str">
        <f>IFERROR(IF(OR($X1849=$L$7,$X1849=$K$5,$X1849=$O$5,$X1849=$T$5),IF(ISBLANK(
VLOOKUP($X1842&amp;"-"&amp;TEXT($A1849,"mmm-aaaa"),Informes!$A:$P,COLUMN(Informes!J$1),FALSE)), "",
VLOOKUP($X1842&amp;"-"&amp;TEXT($A1849,"mmm-aaaa"),Informes!$A:$P,COLUMN(Informes!J$1),FALSE)), ""), "")</f>
        <v/>
      </c>
      <c r="N1849" s="248"/>
      <c r="O1849" s="248"/>
      <c r="P1849" s="248"/>
      <c r="Q1849" s="248"/>
      <c r="R1849" s="284" t="str">
        <f t="shared" ref="R1849:R1860" si="359">IF(W1849=0, "", W1849)</f>
        <v/>
      </c>
      <c r="S1849" s="284"/>
      <c r="T1849" s="284"/>
      <c r="U1849" s="284"/>
      <c r="V1849" s="285"/>
      <c r="W1849" s="4" t="str">
        <f>IFERROR(VLOOKUP($X1842&amp;"-"&amp;TEXT($A1849,"mmm-aaaa"),Informes!$A:$P,COLUMN(Informes!K$1),FALSE), "")</f>
        <v/>
      </c>
      <c r="X1849" s="34" t="str">
        <f>IFERROR(VLOOKUP($X1842&amp;"-"&amp;TEXT($A1849,"mmm-aaaa"),Informes!$A:$P,COLUMN(Informes!C$1),FALSE), "")</f>
        <v/>
      </c>
    </row>
    <row r="1850" spans="1:24" ht="16.5" customHeight="1" x14ac:dyDescent="0.2">
      <c r="A1850" s="34">
        <f>EDATE(A1849,1)</f>
        <v>45200</v>
      </c>
      <c r="B1850" s="243" t="str">
        <f t="shared" ref="B1850:B1860" si="360">PROPER(TEXT(A1850, "mmmm"))</f>
        <v>Octubre</v>
      </c>
      <c r="C1850" s="244"/>
      <c r="D1850" s="244" t="str">
        <f t="shared" ref="D1850:D1860" si="361">PROPER(TEXT(C1850, "mmmm"))</f>
        <v>Enero</v>
      </c>
      <c r="E1850" s="244"/>
      <c r="F1850" s="281" t="str">
        <f>IFERROR(IF(VLOOKUP($X1842&amp;"-"&amp;TEXT($A1850,"mmm-aaaa"),Informes!$A:$P,COLUMN(Informes!H$1),FALSE),"þ","¨"),"¨")</f>
        <v>¨</v>
      </c>
      <c r="G1850" s="281"/>
      <c r="H1850" s="281"/>
      <c r="I1850" s="248" t="str">
        <f>IFERROR(IF(ISBLANK(
VLOOKUP($X1842&amp;"-"&amp;TEXT($A1850,"mmm-aaaa"),Informes!$A:$P,COLUMN(Informes!I$1),FALSE)), "",
VLOOKUP($X1842&amp;"-"&amp;TEXT($A1850,"mmm-aaaa"),Informes!$A:$P,COLUMN(Informes!I$1),FALSE)), "")</f>
        <v/>
      </c>
      <c r="J1850" s="248"/>
      <c r="K1850" s="248"/>
      <c r="L1850" s="173" t="str">
        <f t="shared" ref="L1850:L1860" si="362">IFERROR(IF($X1850=$L$7,"þ","¨"),"¨")</f>
        <v>¨</v>
      </c>
      <c r="M1850" s="248" t="str">
        <f>IFERROR(IF(OR($X1850=$L$7,$X1850=$K$5,$X1850=$O$5,$X1850=$T$5),IF(ISBLANK(
VLOOKUP($X1842&amp;"-"&amp;TEXT($A1850,"mmm-aaaa"),Informes!$A:$P,COLUMN(Informes!J$1),FALSE)), "",
VLOOKUP($X1842&amp;"-"&amp;TEXT($A1850,"mmm-aaaa"),Informes!$A:$P,COLUMN(Informes!J$1),FALSE)), ""), "")</f>
        <v/>
      </c>
      <c r="N1850" s="248"/>
      <c r="O1850" s="248"/>
      <c r="P1850" s="248"/>
      <c r="Q1850" s="248"/>
      <c r="R1850" s="284" t="str">
        <f t="shared" si="359"/>
        <v/>
      </c>
      <c r="S1850" s="284"/>
      <c r="T1850" s="284"/>
      <c r="U1850" s="284"/>
      <c r="V1850" s="285"/>
      <c r="W1850" s="4" t="str">
        <f>IFERROR(VLOOKUP($X1842&amp;"-"&amp;TEXT($A1850,"mmm-aaaa"),Informes!$A:$P,COLUMN(Informes!K$1),FALSE), "")</f>
        <v/>
      </c>
      <c r="X1850" s="34" t="str">
        <f>IFERROR(VLOOKUP($X1842&amp;"-"&amp;TEXT($A1850,"mmm-aaaa"),Informes!$A:$P,COLUMN(Informes!C$1),FALSE), "")</f>
        <v/>
      </c>
    </row>
    <row r="1851" spans="1:24" ht="16.5" customHeight="1" x14ac:dyDescent="0.2">
      <c r="A1851" s="34">
        <f t="shared" ref="A1851:A1860" si="363">EDATE(A1850,1)</f>
        <v>45231</v>
      </c>
      <c r="B1851" s="243" t="str">
        <f t="shared" si="360"/>
        <v>Noviembre</v>
      </c>
      <c r="C1851" s="244"/>
      <c r="D1851" s="244" t="str">
        <f t="shared" si="361"/>
        <v>Enero</v>
      </c>
      <c r="E1851" s="244"/>
      <c r="F1851" s="281" t="str">
        <f>IFERROR(IF(VLOOKUP($X1842&amp;"-"&amp;TEXT($A1851,"mmm-aaaa"),Informes!$A:$P,COLUMN(Informes!H$1),FALSE),"þ","¨"),"¨")</f>
        <v>¨</v>
      </c>
      <c r="G1851" s="281"/>
      <c r="H1851" s="281"/>
      <c r="I1851" s="248" t="str">
        <f>IFERROR(IF(ISBLANK(
VLOOKUP($X1842&amp;"-"&amp;TEXT($A1851,"mmm-aaaa"),Informes!$A:$P,COLUMN(Informes!I$1),FALSE)), "",
VLOOKUP($X1842&amp;"-"&amp;TEXT($A1851,"mmm-aaaa"),Informes!$A:$P,COLUMN(Informes!I$1),FALSE)), "")</f>
        <v/>
      </c>
      <c r="J1851" s="248"/>
      <c r="K1851" s="248"/>
      <c r="L1851" s="173" t="str">
        <f t="shared" si="362"/>
        <v>¨</v>
      </c>
      <c r="M1851" s="248" t="str">
        <f>IFERROR(IF(OR($X1851=$L$7,$X1851=$K$5,$X1851=$O$5,$X1851=$T$5),IF(ISBLANK(
VLOOKUP($X1842&amp;"-"&amp;TEXT($A1851,"mmm-aaaa"),Informes!$A:$P,COLUMN(Informes!J$1),FALSE)), "",
VLOOKUP($X1842&amp;"-"&amp;TEXT($A1851,"mmm-aaaa"),Informes!$A:$P,COLUMN(Informes!J$1),FALSE)), ""), "")</f>
        <v/>
      </c>
      <c r="N1851" s="248"/>
      <c r="O1851" s="248"/>
      <c r="P1851" s="248"/>
      <c r="Q1851" s="248"/>
      <c r="R1851" s="284" t="str">
        <f t="shared" si="359"/>
        <v/>
      </c>
      <c r="S1851" s="284"/>
      <c r="T1851" s="284"/>
      <c r="U1851" s="284"/>
      <c r="V1851" s="285"/>
      <c r="W1851" s="4" t="str">
        <f>IFERROR(VLOOKUP($X1842&amp;"-"&amp;TEXT($A1851,"mmm-aaaa"),Informes!$A:$P,COLUMN(Informes!K$1),FALSE), "")</f>
        <v/>
      </c>
      <c r="X1851" s="34" t="str">
        <f>IFERROR(VLOOKUP($X1842&amp;"-"&amp;TEXT($A1851,"mmm-aaaa"),Informes!$A:$P,COLUMN(Informes!C$1),FALSE), "")</f>
        <v/>
      </c>
    </row>
    <row r="1852" spans="1:24" ht="16.5" customHeight="1" x14ac:dyDescent="0.2">
      <c r="A1852" s="34">
        <f t="shared" si="363"/>
        <v>45261</v>
      </c>
      <c r="B1852" s="243" t="str">
        <f t="shared" si="360"/>
        <v>Diciembre</v>
      </c>
      <c r="C1852" s="244"/>
      <c r="D1852" s="244" t="str">
        <f t="shared" si="361"/>
        <v>Enero</v>
      </c>
      <c r="E1852" s="244"/>
      <c r="F1852" s="281" t="str">
        <f>IFERROR(IF(VLOOKUP($X1842&amp;"-"&amp;TEXT($A1852,"mmm-aaaa"),Informes!$A:$P,COLUMN(Informes!H$1),FALSE),"þ","¨"),"¨")</f>
        <v>¨</v>
      </c>
      <c r="G1852" s="281"/>
      <c r="H1852" s="281"/>
      <c r="I1852" s="248" t="str">
        <f>IFERROR(IF(ISBLANK(
VLOOKUP($X1842&amp;"-"&amp;TEXT($A1852,"mmm-aaaa"),Informes!$A:$P,COLUMN(Informes!I$1),FALSE)), "",
VLOOKUP($X1842&amp;"-"&amp;TEXT($A1852,"mmm-aaaa"),Informes!$A:$P,COLUMN(Informes!I$1),FALSE)), "")</f>
        <v/>
      </c>
      <c r="J1852" s="248"/>
      <c r="K1852" s="248"/>
      <c r="L1852" s="173" t="str">
        <f t="shared" si="362"/>
        <v>¨</v>
      </c>
      <c r="M1852" s="248" t="str">
        <f>IFERROR(IF(OR($X1852=$L$7,$X1852=$K$5,$X1852=$O$5,$X1852=$T$5),IF(ISBLANK(
VLOOKUP($X1842&amp;"-"&amp;TEXT($A1852,"mmm-aaaa"),Informes!$A:$P,COLUMN(Informes!J$1),FALSE)), "",
VLOOKUP($X1842&amp;"-"&amp;TEXT($A1852,"mmm-aaaa"),Informes!$A:$P,COLUMN(Informes!J$1),FALSE)), ""), "")</f>
        <v/>
      </c>
      <c r="N1852" s="248"/>
      <c r="O1852" s="248"/>
      <c r="P1852" s="248"/>
      <c r="Q1852" s="248"/>
      <c r="R1852" s="284" t="str">
        <f t="shared" si="359"/>
        <v/>
      </c>
      <c r="S1852" s="284"/>
      <c r="T1852" s="284"/>
      <c r="U1852" s="284"/>
      <c r="V1852" s="285"/>
      <c r="W1852" s="4" t="str">
        <f>IFERROR(VLOOKUP($X1842&amp;"-"&amp;TEXT($A1852,"mmm-aaaa"),Informes!$A:$P,COLUMN(Informes!K$1),FALSE), "")</f>
        <v/>
      </c>
      <c r="X1852" s="34" t="str">
        <f>IFERROR(VLOOKUP($X1842&amp;"-"&amp;TEXT($A1852,"mmm-aaaa"),Informes!$A:$P,COLUMN(Informes!C$1),FALSE), "")</f>
        <v/>
      </c>
    </row>
    <row r="1853" spans="1:24" ht="16.5" customHeight="1" x14ac:dyDescent="0.2">
      <c r="A1853" s="34">
        <f t="shared" si="363"/>
        <v>45292</v>
      </c>
      <c r="B1853" s="243" t="str">
        <f t="shared" si="360"/>
        <v>Enero</v>
      </c>
      <c r="C1853" s="244"/>
      <c r="D1853" s="244" t="str">
        <f t="shared" si="361"/>
        <v>Enero</v>
      </c>
      <c r="E1853" s="244"/>
      <c r="F1853" s="281" t="str">
        <f>IFERROR(IF(VLOOKUP($X1842&amp;"-"&amp;TEXT($A1853,"mmm-aaaa"),Informes!$A:$P,COLUMN(Informes!H$1),FALSE),"þ","¨"),"¨")</f>
        <v>¨</v>
      </c>
      <c r="G1853" s="281"/>
      <c r="H1853" s="281"/>
      <c r="I1853" s="248" t="str">
        <f>IFERROR(IF(ISBLANK(
VLOOKUP($X1842&amp;"-"&amp;TEXT($A1853,"mmm-aaaa"),Informes!$A:$P,COLUMN(Informes!I$1),FALSE)), "",
VLOOKUP($X1842&amp;"-"&amp;TEXT($A1853,"mmm-aaaa"),Informes!$A:$P,COLUMN(Informes!I$1),FALSE)), "")</f>
        <v/>
      </c>
      <c r="J1853" s="248"/>
      <c r="K1853" s="248"/>
      <c r="L1853" s="173" t="str">
        <f t="shared" si="362"/>
        <v>¨</v>
      </c>
      <c r="M1853" s="248" t="str">
        <f>IFERROR(IF(OR($X1853=$L$7,$X1853=$K$5,$X1853=$O$5,$X1853=$T$5),IF(ISBLANK(
VLOOKUP($X1842&amp;"-"&amp;TEXT($A1853,"mmm-aaaa"),Informes!$A:$P,COLUMN(Informes!J$1),FALSE)), "",
VLOOKUP($X1842&amp;"-"&amp;TEXT($A1853,"mmm-aaaa"),Informes!$A:$P,COLUMN(Informes!J$1),FALSE)), ""), "")</f>
        <v/>
      </c>
      <c r="N1853" s="248"/>
      <c r="O1853" s="248"/>
      <c r="P1853" s="248"/>
      <c r="Q1853" s="248"/>
      <c r="R1853" s="284" t="str">
        <f t="shared" si="359"/>
        <v/>
      </c>
      <c r="S1853" s="284"/>
      <c r="T1853" s="284"/>
      <c r="U1853" s="284"/>
      <c r="V1853" s="285"/>
      <c r="W1853" s="4" t="str">
        <f>IFERROR(VLOOKUP($X1842&amp;"-"&amp;TEXT($A1853,"mmm-aaaa"),Informes!$A:$P,COLUMN(Informes!K$1),FALSE), "")</f>
        <v/>
      </c>
      <c r="X1853" s="34" t="str">
        <f>IFERROR(VLOOKUP($X1842&amp;"-"&amp;TEXT($A1853,"mmm-aaaa"),Informes!$A:$P,COLUMN(Informes!C$1),FALSE), "")</f>
        <v/>
      </c>
    </row>
    <row r="1854" spans="1:24" ht="16.5" customHeight="1" x14ac:dyDescent="0.2">
      <c r="A1854" s="34">
        <f t="shared" si="363"/>
        <v>45323</v>
      </c>
      <c r="B1854" s="243" t="str">
        <f t="shared" si="360"/>
        <v>Febrero</v>
      </c>
      <c r="C1854" s="244"/>
      <c r="D1854" s="244" t="str">
        <f t="shared" si="361"/>
        <v>Enero</v>
      </c>
      <c r="E1854" s="244"/>
      <c r="F1854" s="281" t="str">
        <f>IFERROR(IF(VLOOKUP($X1842&amp;"-"&amp;TEXT($A1854,"mmm-aaaa"),Informes!$A:$P,COLUMN(Informes!H$1),FALSE),"þ","¨"),"¨")</f>
        <v>¨</v>
      </c>
      <c r="G1854" s="281"/>
      <c r="H1854" s="281"/>
      <c r="I1854" s="248" t="str">
        <f>IFERROR(IF(ISBLANK(
VLOOKUP($X1842&amp;"-"&amp;TEXT($A1854,"mmm-aaaa"),Informes!$A:$P,COLUMN(Informes!I$1),FALSE)), "",
VLOOKUP($X1842&amp;"-"&amp;TEXT($A1854,"mmm-aaaa"),Informes!$A:$P,COLUMN(Informes!I$1),FALSE)), "")</f>
        <v/>
      </c>
      <c r="J1854" s="248"/>
      <c r="K1854" s="248"/>
      <c r="L1854" s="173" t="str">
        <f t="shared" si="362"/>
        <v>¨</v>
      </c>
      <c r="M1854" s="248" t="str">
        <f>IFERROR(IF(OR($X1854=$L$7,$X1854=$K$5,$X1854=$O$5,$X1854=$T$5),IF(ISBLANK(
VLOOKUP($X1842&amp;"-"&amp;TEXT($A1854,"mmm-aaaa"),Informes!$A:$P,COLUMN(Informes!J$1),FALSE)), "",
VLOOKUP($X1842&amp;"-"&amp;TEXT($A1854,"mmm-aaaa"),Informes!$A:$P,COLUMN(Informes!J$1),FALSE)), ""), "")</f>
        <v/>
      </c>
      <c r="N1854" s="248"/>
      <c r="O1854" s="248"/>
      <c r="P1854" s="248"/>
      <c r="Q1854" s="248"/>
      <c r="R1854" s="284" t="str">
        <f t="shared" si="359"/>
        <v/>
      </c>
      <c r="S1854" s="284"/>
      <c r="T1854" s="284"/>
      <c r="U1854" s="284"/>
      <c r="V1854" s="285"/>
      <c r="W1854" s="4" t="str">
        <f>IFERROR(VLOOKUP($X1842&amp;"-"&amp;TEXT($A1854,"mmm-aaaa"),Informes!$A:$P,COLUMN(Informes!K$1),FALSE), "")</f>
        <v/>
      </c>
      <c r="X1854" s="34" t="str">
        <f>IFERROR(VLOOKUP($X1842&amp;"-"&amp;TEXT($A1854,"mmm-aaaa"),Informes!$A:$P,COLUMN(Informes!C$1),FALSE), "")</f>
        <v/>
      </c>
    </row>
    <row r="1855" spans="1:24" ht="16.5" customHeight="1" x14ac:dyDescent="0.2">
      <c r="A1855" s="34">
        <f t="shared" si="363"/>
        <v>45352</v>
      </c>
      <c r="B1855" s="243" t="str">
        <f t="shared" si="360"/>
        <v>Marzo</v>
      </c>
      <c r="C1855" s="244"/>
      <c r="D1855" s="244" t="str">
        <f t="shared" si="361"/>
        <v>Enero</v>
      </c>
      <c r="E1855" s="244"/>
      <c r="F1855" s="281" t="str">
        <f>IFERROR(IF(VLOOKUP($X1842&amp;"-"&amp;TEXT($A1855,"mmm-aaaa"),Informes!$A:$P,COLUMN(Informes!H$1),FALSE),"þ","¨"),"¨")</f>
        <v>¨</v>
      </c>
      <c r="G1855" s="281"/>
      <c r="H1855" s="281"/>
      <c r="I1855" s="248" t="str">
        <f>IFERROR(IF(ISBLANK(
VLOOKUP($X1842&amp;"-"&amp;TEXT($A1855,"mmm-aaaa"),Informes!$A:$P,COLUMN(Informes!I$1),FALSE)), "",
VLOOKUP($X1842&amp;"-"&amp;TEXT($A1855,"mmm-aaaa"),Informes!$A:$P,COLUMN(Informes!I$1),FALSE)), "")</f>
        <v/>
      </c>
      <c r="J1855" s="248"/>
      <c r="K1855" s="248"/>
      <c r="L1855" s="173" t="str">
        <f t="shared" si="362"/>
        <v>¨</v>
      </c>
      <c r="M1855" s="248" t="str">
        <f>IFERROR(IF(OR($X1855=$L$7,$X1855=$K$5,$X1855=$O$5,$X1855=$T$5),IF(ISBLANK(
VLOOKUP($X1842&amp;"-"&amp;TEXT($A1855,"mmm-aaaa"),Informes!$A:$P,COLUMN(Informes!J$1),FALSE)), "",
VLOOKUP($X1842&amp;"-"&amp;TEXT($A1855,"mmm-aaaa"),Informes!$A:$P,COLUMN(Informes!J$1),FALSE)), ""), "")</f>
        <v/>
      </c>
      <c r="N1855" s="248"/>
      <c r="O1855" s="248"/>
      <c r="P1855" s="248"/>
      <c r="Q1855" s="248"/>
      <c r="R1855" s="284" t="str">
        <f t="shared" si="359"/>
        <v/>
      </c>
      <c r="S1855" s="284"/>
      <c r="T1855" s="284"/>
      <c r="U1855" s="284"/>
      <c r="V1855" s="285"/>
      <c r="W1855" s="4" t="str">
        <f>IFERROR(VLOOKUP($X1842&amp;"-"&amp;TEXT($A1855,"mmm-aaaa"),Informes!$A:$P,COLUMN(Informes!K$1),FALSE), "")</f>
        <v/>
      </c>
      <c r="X1855" s="34" t="str">
        <f>IFERROR(VLOOKUP($X1842&amp;"-"&amp;TEXT($A1855,"mmm-aaaa"),Informes!$A:$P,COLUMN(Informes!C$1),FALSE), "")</f>
        <v/>
      </c>
    </row>
    <row r="1856" spans="1:24" ht="16.5" customHeight="1" x14ac:dyDescent="0.2">
      <c r="A1856" s="34">
        <f t="shared" si="363"/>
        <v>45383</v>
      </c>
      <c r="B1856" s="243" t="str">
        <f t="shared" si="360"/>
        <v>Abril</v>
      </c>
      <c r="C1856" s="244"/>
      <c r="D1856" s="244" t="str">
        <f t="shared" si="361"/>
        <v>Enero</v>
      </c>
      <c r="E1856" s="244"/>
      <c r="F1856" s="281" t="str">
        <f>IFERROR(IF(VLOOKUP($X1842&amp;"-"&amp;TEXT($A1856,"mmm-aaaa"),Informes!$A:$P,COLUMN(Informes!H$1),FALSE),"þ","¨"),"¨")</f>
        <v>¨</v>
      </c>
      <c r="G1856" s="281"/>
      <c r="H1856" s="281"/>
      <c r="I1856" s="248" t="str">
        <f>IFERROR(IF(ISBLANK(
VLOOKUP($X1842&amp;"-"&amp;TEXT($A1856,"mmm-aaaa"),Informes!$A:$P,COLUMN(Informes!I$1),FALSE)), "",
VLOOKUP($X1842&amp;"-"&amp;TEXT($A1856,"mmm-aaaa"),Informes!$A:$P,COLUMN(Informes!I$1),FALSE)), "")</f>
        <v/>
      </c>
      <c r="J1856" s="248"/>
      <c r="K1856" s="248"/>
      <c r="L1856" s="173" t="str">
        <f t="shared" si="362"/>
        <v>¨</v>
      </c>
      <c r="M1856" s="248" t="str">
        <f>IFERROR(IF(OR($X1856=$L$7,$X1856=$K$5,$X1856=$O$5,$X1856=$T$5),IF(ISBLANK(
VLOOKUP($X1842&amp;"-"&amp;TEXT($A1856,"mmm-aaaa"),Informes!$A:$P,COLUMN(Informes!J$1),FALSE)), "",
VLOOKUP($X1842&amp;"-"&amp;TEXT($A1856,"mmm-aaaa"),Informes!$A:$P,COLUMN(Informes!J$1),FALSE)), ""), "")</f>
        <v/>
      </c>
      <c r="N1856" s="248"/>
      <c r="O1856" s="248"/>
      <c r="P1856" s="248"/>
      <c r="Q1856" s="248"/>
      <c r="R1856" s="284" t="str">
        <f t="shared" si="359"/>
        <v/>
      </c>
      <c r="S1856" s="284"/>
      <c r="T1856" s="284"/>
      <c r="U1856" s="284"/>
      <c r="V1856" s="285"/>
      <c r="W1856" s="4" t="str">
        <f>IFERROR(VLOOKUP($X1842&amp;"-"&amp;TEXT($A1856,"mmm-aaaa"),Informes!$A:$P,COLUMN(Informes!K$1),FALSE), "")</f>
        <v/>
      </c>
      <c r="X1856" s="34" t="str">
        <f>IFERROR(VLOOKUP($X1842&amp;"-"&amp;TEXT($A1856,"mmm-aaaa"),Informes!$A:$P,COLUMN(Informes!C$1),FALSE), "")</f>
        <v/>
      </c>
    </row>
    <row r="1857" spans="1:24" ht="16.5" customHeight="1" x14ac:dyDescent="0.2">
      <c r="A1857" s="34">
        <f t="shared" si="363"/>
        <v>45413</v>
      </c>
      <c r="B1857" s="243" t="str">
        <f t="shared" si="360"/>
        <v>Mayo</v>
      </c>
      <c r="C1857" s="244"/>
      <c r="D1857" s="244" t="str">
        <f t="shared" si="361"/>
        <v>Enero</v>
      </c>
      <c r="E1857" s="244"/>
      <c r="F1857" s="281" t="str">
        <f>IFERROR(IF(VLOOKUP($X1842&amp;"-"&amp;TEXT($A1857,"mmm-aaaa"),Informes!$A:$P,COLUMN(Informes!H$1),FALSE),"þ","¨"),"¨")</f>
        <v>¨</v>
      </c>
      <c r="G1857" s="281"/>
      <c r="H1857" s="281"/>
      <c r="I1857" s="248" t="str">
        <f>IFERROR(IF(ISBLANK(
VLOOKUP($X1842&amp;"-"&amp;TEXT($A1857,"mmm-aaaa"),Informes!$A:$P,COLUMN(Informes!I$1),FALSE)), "",
VLOOKUP($X1842&amp;"-"&amp;TEXT($A1857,"mmm-aaaa"),Informes!$A:$P,COLUMN(Informes!I$1),FALSE)), "")</f>
        <v/>
      </c>
      <c r="J1857" s="248"/>
      <c r="K1857" s="248"/>
      <c r="L1857" s="173" t="str">
        <f t="shared" si="362"/>
        <v>¨</v>
      </c>
      <c r="M1857" s="248" t="str">
        <f>IFERROR(IF(OR($X1857=$L$7,$X1857=$K$5,$X1857=$O$5,$X1857=$T$5),IF(ISBLANK(
VLOOKUP($X1842&amp;"-"&amp;TEXT($A1857,"mmm-aaaa"),Informes!$A:$P,COLUMN(Informes!J$1),FALSE)), "",
VLOOKUP($X1842&amp;"-"&amp;TEXT($A1857,"mmm-aaaa"),Informes!$A:$P,COLUMN(Informes!J$1),FALSE)), ""), "")</f>
        <v/>
      </c>
      <c r="N1857" s="248"/>
      <c r="O1857" s="248"/>
      <c r="P1857" s="248"/>
      <c r="Q1857" s="248"/>
      <c r="R1857" s="284" t="str">
        <f t="shared" si="359"/>
        <v/>
      </c>
      <c r="S1857" s="284"/>
      <c r="T1857" s="284"/>
      <c r="U1857" s="284"/>
      <c r="V1857" s="285"/>
      <c r="W1857" s="4" t="str">
        <f>IFERROR(VLOOKUP($X1842&amp;"-"&amp;TEXT($A1857,"mmm-aaaa"),Informes!$A:$P,COLUMN(Informes!K$1),FALSE), "")</f>
        <v/>
      </c>
      <c r="X1857" s="34" t="str">
        <f>IFERROR(VLOOKUP($X1842&amp;"-"&amp;TEXT($A1857,"mmm-aaaa"),Informes!$A:$P,COLUMN(Informes!C$1),FALSE), "")</f>
        <v/>
      </c>
    </row>
    <row r="1858" spans="1:24" ht="16.5" customHeight="1" x14ac:dyDescent="0.2">
      <c r="A1858" s="34">
        <f t="shared" si="363"/>
        <v>45444</v>
      </c>
      <c r="B1858" s="243" t="str">
        <f t="shared" si="360"/>
        <v>Junio</v>
      </c>
      <c r="C1858" s="244"/>
      <c r="D1858" s="244" t="str">
        <f t="shared" si="361"/>
        <v>Enero</v>
      </c>
      <c r="E1858" s="244"/>
      <c r="F1858" s="281" t="str">
        <f>IFERROR(IF(VLOOKUP($X1842&amp;"-"&amp;TEXT($A1858,"mmm-aaaa"),Informes!$A:$P,COLUMN(Informes!H$1),FALSE),"þ","¨"),"¨")</f>
        <v>¨</v>
      </c>
      <c r="G1858" s="281"/>
      <c r="H1858" s="281"/>
      <c r="I1858" s="248" t="str">
        <f>IFERROR(IF(ISBLANK(
VLOOKUP($X1842&amp;"-"&amp;TEXT($A1858,"mmm-aaaa"),Informes!$A:$P,COLUMN(Informes!I$1),FALSE)), "",
VLOOKUP($X1842&amp;"-"&amp;TEXT($A1858,"mmm-aaaa"),Informes!$A:$P,COLUMN(Informes!I$1),FALSE)), "")</f>
        <v/>
      </c>
      <c r="J1858" s="248"/>
      <c r="K1858" s="248"/>
      <c r="L1858" s="173" t="str">
        <f t="shared" si="362"/>
        <v>¨</v>
      </c>
      <c r="M1858" s="248" t="str">
        <f>IFERROR(IF(OR($X1858=$L$7,$X1858=$K$5,$X1858=$O$5,$X1858=$T$5),IF(ISBLANK(
VLOOKUP($X1842&amp;"-"&amp;TEXT($A1858,"mmm-aaaa"),Informes!$A:$P,COLUMN(Informes!J$1),FALSE)), "",
VLOOKUP($X1842&amp;"-"&amp;TEXT($A1858,"mmm-aaaa"),Informes!$A:$P,COLUMN(Informes!J$1),FALSE)), ""), "")</f>
        <v/>
      </c>
      <c r="N1858" s="248"/>
      <c r="O1858" s="248"/>
      <c r="P1858" s="248"/>
      <c r="Q1858" s="248"/>
      <c r="R1858" s="284" t="str">
        <f t="shared" si="359"/>
        <v/>
      </c>
      <c r="S1858" s="284"/>
      <c r="T1858" s="284"/>
      <c r="U1858" s="284"/>
      <c r="V1858" s="285"/>
      <c r="W1858" s="4" t="str">
        <f>IFERROR(VLOOKUP($X1842&amp;"-"&amp;TEXT($A1858,"mmm-aaaa"),Informes!$A:$P,COLUMN(Informes!K$1),FALSE), "")</f>
        <v/>
      </c>
      <c r="X1858" s="34" t="str">
        <f>IFERROR(VLOOKUP($X1842&amp;"-"&amp;TEXT($A1858,"mmm-aaaa"),Informes!$A:$P,COLUMN(Informes!C$1),FALSE), "")</f>
        <v/>
      </c>
    </row>
    <row r="1859" spans="1:24" ht="16.5" customHeight="1" x14ac:dyDescent="0.2">
      <c r="A1859" s="34">
        <f t="shared" si="363"/>
        <v>45474</v>
      </c>
      <c r="B1859" s="243" t="str">
        <f t="shared" si="360"/>
        <v>Julio</v>
      </c>
      <c r="C1859" s="244"/>
      <c r="D1859" s="244" t="str">
        <f t="shared" si="361"/>
        <v>Enero</v>
      </c>
      <c r="E1859" s="244"/>
      <c r="F1859" s="281" t="str">
        <f>IFERROR(IF(VLOOKUP($X1842&amp;"-"&amp;TEXT($A1859,"mmm-aaaa"),Informes!$A:$P,COLUMN(Informes!H$1),FALSE),"þ","¨"),"¨")</f>
        <v>¨</v>
      </c>
      <c r="G1859" s="281"/>
      <c r="H1859" s="281"/>
      <c r="I1859" s="248" t="str">
        <f>IFERROR(IF(ISBLANK(
VLOOKUP($X1842&amp;"-"&amp;TEXT($A1859,"mmm-aaaa"),Informes!$A:$P,COLUMN(Informes!I$1),FALSE)), "",
VLOOKUP($X1842&amp;"-"&amp;TEXT($A1859,"mmm-aaaa"),Informes!$A:$P,COLUMN(Informes!I$1),FALSE)), "")</f>
        <v/>
      </c>
      <c r="J1859" s="248"/>
      <c r="K1859" s="248"/>
      <c r="L1859" s="173" t="str">
        <f t="shared" si="362"/>
        <v>¨</v>
      </c>
      <c r="M1859" s="248" t="str">
        <f>IFERROR(IF(OR($X1859=$L$7,$X1859=$K$5,$X1859=$O$5,$X1859=$T$5),IF(ISBLANK(
VLOOKUP($X1842&amp;"-"&amp;TEXT($A1859,"mmm-aaaa"),Informes!$A:$P,COLUMN(Informes!J$1),FALSE)), "",
VLOOKUP($X1842&amp;"-"&amp;TEXT($A1859,"mmm-aaaa"),Informes!$A:$P,COLUMN(Informes!J$1),FALSE)), ""), "")</f>
        <v/>
      </c>
      <c r="N1859" s="248"/>
      <c r="O1859" s="248"/>
      <c r="P1859" s="248"/>
      <c r="Q1859" s="248"/>
      <c r="R1859" s="284" t="str">
        <f t="shared" si="359"/>
        <v/>
      </c>
      <c r="S1859" s="284"/>
      <c r="T1859" s="284"/>
      <c r="U1859" s="284"/>
      <c r="V1859" s="285"/>
      <c r="W1859" s="4" t="str">
        <f>IFERROR(VLOOKUP($X1842&amp;"-"&amp;TEXT($A1859,"mmm-aaaa"),Informes!$A:$P,COLUMN(Informes!K$1),FALSE), "")</f>
        <v/>
      </c>
      <c r="X1859" s="34" t="str">
        <f>IFERROR(VLOOKUP($X1842&amp;"-"&amp;TEXT($A1859,"mmm-aaaa"),Informes!$A:$P,COLUMN(Informes!C$1),FALSE), "")</f>
        <v/>
      </c>
    </row>
    <row r="1860" spans="1:24" ht="16.5" customHeight="1" thickBot="1" x14ac:dyDescent="0.25">
      <c r="A1860" s="34">
        <f t="shared" si="363"/>
        <v>45505</v>
      </c>
      <c r="B1860" s="264" t="str">
        <f t="shared" si="360"/>
        <v>Agosto</v>
      </c>
      <c r="C1860" s="265"/>
      <c r="D1860" s="265" t="str">
        <f t="shared" si="361"/>
        <v>Enero</v>
      </c>
      <c r="E1860" s="265"/>
      <c r="F1860" s="280" t="str">
        <f>IFERROR(IF(VLOOKUP($X1842&amp;"-"&amp;TEXT($A1860,"mmm-aaaa"),Informes!$A:$P,COLUMN(Informes!H$1),FALSE),"þ","¨"),"¨")</f>
        <v>¨</v>
      </c>
      <c r="G1860" s="280"/>
      <c r="H1860" s="280"/>
      <c r="I1860" s="269" t="str">
        <f>IFERROR(IF(ISBLANK(
VLOOKUP($X1842&amp;"-"&amp;TEXT($A1860,"mmm-aaaa"),Informes!$A:$P,COLUMN(Informes!I$1),FALSE)), "",
VLOOKUP($X1842&amp;"-"&amp;TEXT($A1860,"mmm-aaaa"),Informes!$A:$P,COLUMN(Informes!I$1),FALSE)), "")</f>
        <v/>
      </c>
      <c r="J1860" s="269"/>
      <c r="K1860" s="269"/>
      <c r="L1860" s="172" t="str">
        <f t="shared" si="362"/>
        <v>¨</v>
      </c>
      <c r="M1860" s="269" t="str">
        <f>IFERROR(IF(OR($X1860=$L$7,$X1860=$K$5,$X1860=$O$5,$X1860=$T$5),IF(ISBLANK(
VLOOKUP($X1842&amp;"-"&amp;TEXT($A1860,"mmm-aaaa"),Informes!$A:$P,COLUMN(Informes!J$1),FALSE)), "",
VLOOKUP($X1842&amp;"-"&amp;TEXT($A1860,"mmm-aaaa"),Informes!$A:$P,COLUMN(Informes!J$1),FALSE)), ""), "")</f>
        <v/>
      </c>
      <c r="N1860" s="269"/>
      <c r="O1860" s="269"/>
      <c r="P1860" s="269"/>
      <c r="Q1860" s="269"/>
      <c r="R1860" s="282" t="str">
        <f t="shared" si="359"/>
        <v/>
      </c>
      <c r="S1860" s="282"/>
      <c r="T1860" s="282"/>
      <c r="U1860" s="282"/>
      <c r="V1860" s="283"/>
      <c r="W1860" s="4" t="str">
        <f>IFERROR(VLOOKUP($X1842&amp;"-"&amp;TEXT($A1860,"mmm-aaaa"),Informes!$A:$P,COLUMN(Informes!K$1),FALSE), "")</f>
        <v/>
      </c>
      <c r="X1860" s="34" t="str">
        <f>IFERROR(VLOOKUP($X1842&amp;"-"&amp;TEXT($A1860,"mmm-aaaa"),Informes!$A:$P,COLUMN(Informes!C$1),FALSE), "")</f>
        <v/>
      </c>
    </row>
    <row r="1861" spans="1:24" ht="16.5" customHeight="1" thickBot="1" x14ac:dyDescent="0.3">
      <c r="D1861" s="124"/>
      <c r="E1861" s="124"/>
      <c r="F1861" s="129"/>
      <c r="G1861" s="124" t="str">
        <f>IF(SUM(F1849:F1860)=0,"",SUM(F1849:F1860))</f>
        <v/>
      </c>
      <c r="H1861" s="124"/>
      <c r="I1861" s="124"/>
      <c r="J1861" s="130"/>
      <c r="K1861" s="124"/>
      <c r="L1861" s="131" t="s">
        <v>107</v>
      </c>
      <c r="M1861" s="272" t="str">
        <f>IF(SUM(M1849:M1860)=0,"",SUM(M1849:M1860))</f>
        <v/>
      </c>
      <c r="N1861" s="273"/>
      <c r="O1861" s="273"/>
      <c r="P1861" s="273"/>
      <c r="Q1861" s="274"/>
      <c r="R1861" s="275"/>
      <c r="S1861" s="276"/>
      <c r="T1861" s="276"/>
      <c r="U1861" s="276"/>
      <c r="V1861" s="277"/>
      <c r="W1861" s="4"/>
      <c r="X1861" s="4"/>
    </row>
    <row r="1862" spans="1:24" ht="16.5" customHeight="1" x14ac:dyDescent="0.2">
      <c r="W1862" s="4"/>
      <c r="X1862" s="4"/>
    </row>
    <row r="1863" spans="1:24" ht="279.75" customHeight="1" x14ac:dyDescent="0.15">
      <c r="B1863" s="11"/>
      <c r="C1863" s="132" t="s">
        <v>136</v>
      </c>
      <c r="D1863" s="11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</row>
    <row r="1864" spans="1:24" ht="24" customHeight="1" x14ac:dyDescent="0.2">
      <c r="A1864" s="35"/>
      <c r="B1864" s="256" t="s">
        <v>127</v>
      </c>
      <c r="C1864" s="256"/>
      <c r="D1864" s="256"/>
      <c r="E1864" s="256"/>
      <c r="F1864" s="256"/>
      <c r="G1864" s="256"/>
      <c r="H1864" s="256"/>
      <c r="I1864" s="256"/>
      <c r="J1864" s="256"/>
      <c r="K1864" s="256"/>
      <c r="L1864" s="256"/>
      <c r="M1864" s="256"/>
      <c r="N1864" s="256"/>
      <c r="O1864" s="256"/>
      <c r="P1864" s="256"/>
      <c r="Q1864" s="256"/>
      <c r="R1864" s="256"/>
      <c r="S1864" s="256"/>
      <c r="T1864" s="256"/>
      <c r="U1864" s="256"/>
      <c r="V1864" s="256"/>
      <c r="X1864" s="2"/>
    </row>
    <row r="1865" spans="1:24" ht="15" x14ac:dyDescent="0.2">
      <c r="A1865" s="35"/>
      <c r="B1865" s="120" t="s">
        <v>128</v>
      </c>
      <c r="D1865" s="123" t="e">
        <f>D1842</f>
        <v>#REF!</v>
      </c>
      <c r="F1865" s="123"/>
      <c r="G1865" s="123"/>
      <c r="H1865" s="123"/>
      <c r="I1865" s="123"/>
      <c r="J1865" s="123"/>
      <c r="K1865" s="123"/>
      <c r="L1865" s="123"/>
      <c r="M1865" s="123"/>
      <c r="N1865" s="123"/>
      <c r="O1865" s="123"/>
      <c r="P1865" s="123"/>
      <c r="Q1865" s="123"/>
      <c r="R1865" s="123"/>
      <c r="S1865" s="123"/>
      <c r="T1865" s="123"/>
      <c r="U1865" s="123"/>
      <c r="V1865" s="123"/>
      <c r="W1865" s="15"/>
      <c r="X1865" s="154" t="e">
        <f>X1842</f>
        <v>#REF!</v>
      </c>
    </row>
    <row r="1866" spans="1:24" ht="17.25" x14ac:dyDescent="0.2">
      <c r="B1866" s="120" t="s">
        <v>129</v>
      </c>
      <c r="D1866" s="121"/>
      <c r="E1866" s="121"/>
      <c r="F1866" s="7"/>
      <c r="G1866" s="7"/>
      <c r="H1866" s="257" t="e">
        <f>H1843</f>
        <v>#REF!</v>
      </c>
      <c r="I1866" s="257"/>
      <c r="J1866" s="257"/>
      <c r="K1866" s="257"/>
      <c r="L1866" s="257"/>
      <c r="M1866" s="257"/>
      <c r="N1866" s="257"/>
      <c r="O1866" s="257"/>
      <c r="P1866" s="127" t="e">
        <f>P1843</f>
        <v>#REF!</v>
      </c>
      <c r="Q1866" s="120" t="s">
        <v>75</v>
      </c>
      <c r="S1866" s="12"/>
      <c r="T1866" s="13"/>
      <c r="U1866" s="127" t="e">
        <f>U1843</f>
        <v>#REF!</v>
      </c>
      <c r="V1866" s="120" t="s">
        <v>79</v>
      </c>
      <c r="W1866" s="12"/>
      <c r="X1866" s="6"/>
    </row>
    <row r="1867" spans="1:24" ht="17.25" x14ac:dyDescent="0.2">
      <c r="B1867" s="120" t="s">
        <v>130</v>
      </c>
      <c r="D1867" s="122"/>
      <c r="E1867" s="122"/>
      <c r="F1867" s="7"/>
      <c r="G1867" s="258" t="e">
        <f>G1844</f>
        <v>#REF!</v>
      </c>
      <c r="H1867" s="258"/>
      <c r="I1867" s="258"/>
      <c r="J1867" s="258"/>
      <c r="K1867" s="258"/>
      <c r="L1867" s="258"/>
      <c r="M1867" s="258"/>
      <c r="N1867" s="258"/>
      <c r="O1867" s="258"/>
      <c r="P1867" s="128" t="s">
        <v>137</v>
      </c>
      <c r="Q1867" s="120" t="s">
        <v>131</v>
      </c>
      <c r="S1867" s="12"/>
      <c r="T1867" s="12"/>
      <c r="U1867" s="128" t="s">
        <v>138</v>
      </c>
      <c r="V1867" s="120" t="s">
        <v>61</v>
      </c>
      <c r="W1867" s="12"/>
      <c r="X1867" s="6"/>
    </row>
    <row r="1868" spans="1:24" ht="28.5" customHeight="1" x14ac:dyDescent="0.2">
      <c r="B1868" s="127" t="e">
        <f>B1845</f>
        <v>#REF!</v>
      </c>
      <c r="C1868" s="125" t="s">
        <v>76</v>
      </c>
      <c r="D1868" s="127" t="e">
        <f>D1845</f>
        <v>#REF!</v>
      </c>
      <c r="E1868" s="125" t="s">
        <v>81</v>
      </c>
      <c r="F1868" s="7"/>
      <c r="G1868" s="7"/>
      <c r="H1868" s="5"/>
      <c r="I1868" s="10"/>
      <c r="J1868" s="127" t="e">
        <f>J1845</f>
        <v>#REF!</v>
      </c>
      <c r="K1868" s="125" t="s">
        <v>77</v>
      </c>
      <c r="L1868" s="5"/>
      <c r="M1868" s="5"/>
      <c r="N1868" s="127" t="e">
        <f>N1845</f>
        <v>#REF!</v>
      </c>
      <c r="O1868" s="125" t="s">
        <v>132</v>
      </c>
      <c r="P1868" s="126"/>
      <c r="Q1868" s="126"/>
      <c r="R1868" s="9"/>
      <c r="S1868" s="127" t="e">
        <f>S1845</f>
        <v>#REF!</v>
      </c>
      <c r="T1868" s="259" t="s">
        <v>133</v>
      </c>
      <c r="U1868" s="259"/>
      <c r="V1868" s="259"/>
      <c r="W1868" s="13"/>
      <c r="X1868" s="6"/>
    </row>
    <row r="1869" spans="1:24" ht="4.5" customHeight="1" thickBot="1" x14ac:dyDescent="0.25">
      <c r="B1869" s="8"/>
      <c r="C1869" s="7"/>
      <c r="D1869" s="8"/>
      <c r="E1869" s="7"/>
      <c r="F1869" s="7"/>
      <c r="G1869" s="7"/>
      <c r="H1869" s="5"/>
      <c r="I1869" s="10"/>
      <c r="J1869" s="8"/>
      <c r="K1869" s="5"/>
      <c r="L1869" s="5"/>
      <c r="M1869" s="5"/>
      <c r="N1869" s="7"/>
      <c r="O1869" s="5"/>
      <c r="P1869" s="8"/>
      <c r="Q1869" s="8"/>
      <c r="R1869" s="9"/>
      <c r="S1869" s="9"/>
      <c r="T1869" s="7"/>
      <c r="U1869" s="8"/>
      <c r="V1869" s="9"/>
      <c r="W1869" s="9"/>
      <c r="X1869" s="6"/>
    </row>
    <row r="1870" spans="1:24" ht="27" customHeight="1" x14ac:dyDescent="0.25">
      <c r="B1870" s="260" t="s">
        <v>17</v>
      </c>
      <c r="C1870" s="261"/>
      <c r="D1870" s="261"/>
      <c r="E1870" s="261"/>
      <c r="F1870" s="262" t="s">
        <v>134</v>
      </c>
      <c r="G1870" s="262"/>
      <c r="H1870" s="262"/>
      <c r="I1870" s="262" t="s">
        <v>12</v>
      </c>
      <c r="J1870" s="262"/>
      <c r="K1870" s="262"/>
      <c r="L1870" s="262" t="s">
        <v>105</v>
      </c>
      <c r="M1870" s="236" t="s">
        <v>135</v>
      </c>
      <c r="N1870" s="236"/>
      <c r="O1870" s="236"/>
      <c r="P1870" s="236"/>
      <c r="Q1870" s="236"/>
      <c r="R1870" s="236" t="s">
        <v>101</v>
      </c>
      <c r="S1870" s="236"/>
      <c r="T1870" s="236"/>
      <c r="U1870" s="236"/>
      <c r="V1870" s="237"/>
      <c r="W1870" s="14"/>
      <c r="X1870" s="3"/>
    </row>
    <row r="1871" spans="1:24" ht="27.75" customHeight="1" x14ac:dyDescent="0.2">
      <c r="B1871" s="240">
        <f>EDATE(B1848,12)</f>
        <v>45658</v>
      </c>
      <c r="C1871" s="241"/>
      <c r="D1871" s="241"/>
      <c r="E1871" s="242"/>
      <c r="F1871" s="263"/>
      <c r="G1871" s="263"/>
      <c r="H1871" s="263"/>
      <c r="I1871" s="263"/>
      <c r="J1871" s="263"/>
      <c r="K1871" s="263"/>
      <c r="L1871" s="263"/>
      <c r="M1871" s="238"/>
      <c r="N1871" s="238"/>
      <c r="O1871" s="238"/>
      <c r="P1871" s="238"/>
      <c r="Q1871" s="238"/>
      <c r="R1871" s="238"/>
      <c r="S1871" s="238"/>
      <c r="T1871" s="238"/>
      <c r="U1871" s="238"/>
      <c r="V1871" s="239"/>
      <c r="W1871" s="14"/>
      <c r="X1871" s="3"/>
    </row>
    <row r="1872" spans="1:24" ht="16.5" customHeight="1" x14ac:dyDescent="0.2">
      <c r="A1872" s="34">
        <f>EDATE(B1871,-4)</f>
        <v>45536</v>
      </c>
      <c r="B1872" s="243" t="str">
        <f>PROPER(TEXT(A1872, "mmmm"))</f>
        <v>Septiembre</v>
      </c>
      <c r="C1872" s="244"/>
      <c r="D1872" s="244"/>
      <c r="E1872" s="244"/>
      <c r="F1872" s="281" t="str">
        <f>IFERROR(IF(VLOOKUP($X1842&amp;"-"&amp;TEXT($A1872,"mmm-aaaa"),Informes!$A:$P,COLUMN(Informes!H$1),FALSE),"þ","¨"),"¨")</f>
        <v>¨</v>
      </c>
      <c r="G1872" s="281"/>
      <c r="H1872" s="281"/>
      <c r="I1872" s="248" t="str">
        <f>IFERROR(IF(ISBLANK(
VLOOKUP($X1865&amp;"-"&amp;TEXT($A1872,"mmm-aaaa"),Informes!$A:$P,COLUMN(Informes!I$1),FALSE)), "",
VLOOKUP($X1865&amp;"-"&amp;TEXT($A1872,"mmm-aaaa"),Informes!$A:$P,COLUMN(Informes!I$1),FALSE)), "")</f>
        <v/>
      </c>
      <c r="J1872" s="248"/>
      <c r="K1872" s="248"/>
      <c r="L1872" s="173" t="str">
        <f>IFERROR(IF($X1872=$L$7,"þ","¨"),"¨")</f>
        <v>¨</v>
      </c>
      <c r="M1872" s="248" t="str">
        <f>IFERROR(IF(OR($X1872=$L$7,$X1872=$K$5,$X1872=$O$5,$X1872=$T$5),IF(ISBLANK(
VLOOKUP($X1842&amp;"-"&amp;TEXT($A1872,"mmm-aaaa"),Informes!$A:$P,COLUMN(Informes!J$1),FALSE)), "",
VLOOKUP($X1842&amp;"-"&amp;TEXT($A1872,"mmm-aaaa"),Informes!$A:$P,COLUMN(Informes!J$1),FALSE)), ""), "")</f>
        <v/>
      </c>
      <c r="N1872" s="248"/>
      <c r="O1872" s="248"/>
      <c r="P1872" s="248"/>
      <c r="Q1872" s="248"/>
      <c r="R1872" s="284" t="str">
        <f t="shared" ref="R1872:R1883" si="364">IF(W1872=0, "", W1872)</f>
        <v/>
      </c>
      <c r="S1872" s="284"/>
      <c r="T1872" s="284"/>
      <c r="U1872" s="284"/>
      <c r="V1872" s="285"/>
      <c r="W1872" s="4" t="str">
        <f>IFERROR(VLOOKUP($X1865&amp;"-"&amp;TEXT($A1872,"mmm-aaaa"),Informes!$A:$P,COLUMN(Informes!K$1),FALSE), "")</f>
        <v/>
      </c>
      <c r="X1872" s="34" t="str">
        <f>IFERROR(VLOOKUP($X1842&amp;"-"&amp;TEXT($A1872,"mmm-aaaa"),Informes!$A:$P,COLUMN(Informes!C$1),FALSE), "")</f>
        <v/>
      </c>
    </row>
    <row r="1873" spans="1:24" ht="16.5" customHeight="1" x14ac:dyDescent="0.2">
      <c r="A1873" s="34">
        <f>EDATE(A1872,1)</f>
        <v>45566</v>
      </c>
      <c r="B1873" s="243" t="str">
        <f t="shared" ref="B1873:B1883" si="365">PROPER(TEXT(A1873, "mmmm"))</f>
        <v>Octubre</v>
      </c>
      <c r="C1873" s="244"/>
      <c r="D1873" s="244"/>
      <c r="E1873" s="244"/>
      <c r="F1873" s="281" t="str">
        <f>IFERROR(IF(VLOOKUP($X1842&amp;"-"&amp;TEXT($A1873,"mmm-aaaa"),Informes!$A:$P,COLUMN(Informes!H$1),FALSE),"þ","¨"),"¨")</f>
        <v>¨</v>
      </c>
      <c r="G1873" s="281"/>
      <c r="H1873" s="281"/>
      <c r="I1873" s="248" t="str">
        <f>IFERROR(IF(ISBLANK(
VLOOKUP($X1865&amp;"-"&amp;TEXT($A1873,"mmm-aaaa"),Informes!$A:$P,COLUMN(Informes!I$1),FALSE)), "",
VLOOKUP($X1865&amp;"-"&amp;TEXT($A1873,"mmm-aaaa"),Informes!$A:$P,COLUMN(Informes!I$1),FALSE)), "")</f>
        <v/>
      </c>
      <c r="J1873" s="248"/>
      <c r="K1873" s="248"/>
      <c r="L1873" s="173" t="str">
        <f t="shared" ref="L1873:L1883" si="366">IFERROR(IF($X1873=$L$7,"þ","¨"),"¨")</f>
        <v>¨</v>
      </c>
      <c r="M1873" s="248" t="str">
        <f>IFERROR(IF(OR($X1873=$L$7,$X1873=$K$5,$X1873=$O$5,$X1873=$T$5),IF(ISBLANK(
VLOOKUP($X1842&amp;"-"&amp;TEXT($A1873,"mmm-aaaa"),Informes!$A:$P,COLUMN(Informes!J$1),FALSE)), "",
VLOOKUP($X1842&amp;"-"&amp;TEXT($A1873,"mmm-aaaa"),Informes!$A:$P,COLUMN(Informes!J$1),FALSE)), ""), "")</f>
        <v/>
      </c>
      <c r="N1873" s="248"/>
      <c r="O1873" s="248"/>
      <c r="P1873" s="248"/>
      <c r="Q1873" s="248"/>
      <c r="R1873" s="284" t="str">
        <f t="shared" si="364"/>
        <v/>
      </c>
      <c r="S1873" s="284"/>
      <c r="T1873" s="284"/>
      <c r="U1873" s="284"/>
      <c r="V1873" s="285"/>
      <c r="W1873" s="4" t="str">
        <f>IFERROR(VLOOKUP($X1865&amp;"-"&amp;TEXT($A1873,"mmm-aaaa"),Informes!$A:$P,COLUMN(Informes!K$1),FALSE), "")</f>
        <v/>
      </c>
      <c r="X1873" s="34" t="str">
        <f>IFERROR(VLOOKUP($X1842&amp;"-"&amp;TEXT($A1873,"mmm-aaaa"),Informes!$A:$P,COLUMN(Informes!C$1),FALSE), "")</f>
        <v/>
      </c>
    </row>
    <row r="1874" spans="1:24" ht="16.5" customHeight="1" x14ac:dyDescent="0.2">
      <c r="A1874" s="34">
        <f t="shared" ref="A1874:A1883" si="367">EDATE(A1873,1)</f>
        <v>45597</v>
      </c>
      <c r="B1874" s="243" t="str">
        <f t="shared" si="365"/>
        <v>Noviembre</v>
      </c>
      <c r="C1874" s="244"/>
      <c r="D1874" s="244"/>
      <c r="E1874" s="244"/>
      <c r="F1874" s="281" t="str">
        <f>IFERROR(IF(VLOOKUP($X1842&amp;"-"&amp;TEXT($A1874,"mmm-aaaa"),Informes!$A:$P,COLUMN(Informes!H$1),FALSE),"þ","¨"),"¨")</f>
        <v>¨</v>
      </c>
      <c r="G1874" s="281"/>
      <c r="H1874" s="281"/>
      <c r="I1874" s="248" t="str">
        <f>IFERROR(IF(ISBLANK(
VLOOKUP($X1865&amp;"-"&amp;TEXT($A1874,"mmm-aaaa"),Informes!$A:$P,COLUMN(Informes!I$1),FALSE)), "",
VLOOKUP($X1865&amp;"-"&amp;TEXT($A1874,"mmm-aaaa"),Informes!$A:$P,COLUMN(Informes!I$1),FALSE)), "")</f>
        <v/>
      </c>
      <c r="J1874" s="248"/>
      <c r="K1874" s="248"/>
      <c r="L1874" s="173" t="str">
        <f t="shared" si="366"/>
        <v>¨</v>
      </c>
      <c r="M1874" s="248" t="str">
        <f>IFERROR(IF(OR($X1874=$L$7,$X1874=$K$5,$X1874=$O$5,$X1874=$T$5),IF(ISBLANK(
VLOOKUP($X1842&amp;"-"&amp;TEXT($A1874,"mmm-aaaa"),Informes!$A:$P,COLUMN(Informes!J$1),FALSE)), "",
VLOOKUP($X1842&amp;"-"&amp;TEXT($A1874,"mmm-aaaa"),Informes!$A:$P,COLUMN(Informes!J$1),FALSE)), ""), "")</f>
        <v/>
      </c>
      <c r="N1874" s="248"/>
      <c r="O1874" s="248"/>
      <c r="P1874" s="248"/>
      <c r="Q1874" s="248"/>
      <c r="R1874" s="284" t="str">
        <f t="shared" si="364"/>
        <v/>
      </c>
      <c r="S1874" s="284"/>
      <c r="T1874" s="284"/>
      <c r="U1874" s="284"/>
      <c r="V1874" s="285"/>
      <c r="W1874" s="4" t="str">
        <f>IFERROR(VLOOKUP($X1865&amp;"-"&amp;TEXT($A1874,"mmm-aaaa"),Informes!$A:$P,COLUMN(Informes!K$1),FALSE), "")</f>
        <v/>
      </c>
      <c r="X1874" s="34" t="str">
        <f>IFERROR(VLOOKUP($X1842&amp;"-"&amp;TEXT($A1874,"mmm-aaaa"),Informes!$A:$P,COLUMN(Informes!C$1),FALSE), "")</f>
        <v/>
      </c>
    </row>
    <row r="1875" spans="1:24" ht="16.5" customHeight="1" x14ac:dyDescent="0.2">
      <c r="A1875" s="34">
        <f t="shared" si="367"/>
        <v>45627</v>
      </c>
      <c r="B1875" s="243" t="str">
        <f t="shared" si="365"/>
        <v>Diciembre</v>
      </c>
      <c r="C1875" s="244"/>
      <c r="D1875" s="244"/>
      <c r="E1875" s="244"/>
      <c r="F1875" s="281" t="str">
        <f>IFERROR(IF(VLOOKUP($X1842&amp;"-"&amp;TEXT($A1875,"mmm-aaaa"),Informes!$A:$P,COLUMN(Informes!H$1),FALSE),"þ","¨"),"¨")</f>
        <v>¨</v>
      </c>
      <c r="G1875" s="281"/>
      <c r="H1875" s="281"/>
      <c r="I1875" s="248" t="str">
        <f>IFERROR(IF(ISBLANK(
VLOOKUP($X1865&amp;"-"&amp;TEXT($A1875,"mmm-aaaa"),Informes!$A:$P,COLUMN(Informes!I$1),FALSE)), "",
VLOOKUP($X1865&amp;"-"&amp;TEXT($A1875,"mmm-aaaa"),Informes!$A:$P,COLUMN(Informes!I$1),FALSE)), "")</f>
        <v/>
      </c>
      <c r="J1875" s="248"/>
      <c r="K1875" s="248"/>
      <c r="L1875" s="173" t="str">
        <f t="shared" si="366"/>
        <v>¨</v>
      </c>
      <c r="M1875" s="248" t="str">
        <f>IFERROR(IF(OR($X1875=$L$7,$X1875=$K$5,$X1875=$O$5,$X1875=$T$5),IF(ISBLANK(
VLOOKUP($X1842&amp;"-"&amp;TEXT($A1875,"mmm-aaaa"),Informes!$A:$P,COLUMN(Informes!J$1),FALSE)), "",
VLOOKUP($X1842&amp;"-"&amp;TEXT($A1875,"mmm-aaaa"),Informes!$A:$P,COLUMN(Informes!J$1),FALSE)), ""), "")</f>
        <v/>
      </c>
      <c r="N1875" s="248"/>
      <c r="O1875" s="248"/>
      <c r="P1875" s="248"/>
      <c r="Q1875" s="248"/>
      <c r="R1875" s="284" t="str">
        <f t="shared" si="364"/>
        <v/>
      </c>
      <c r="S1875" s="284"/>
      <c r="T1875" s="284"/>
      <c r="U1875" s="284"/>
      <c r="V1875" s="285"/>
      <c r="W1875" s="4" t="str">
        <f>IFERROR(VLOOKUP($X1865&amp;"-"&amp;TEXT($A1875,"mmm-aaaa"),Informes!$A:$P,COLUMN(Informes!K$1),FALSE), "")</f>
        <v/>
      </c>
      <c r="X1875" s="34" t="str">
        <f>IFERROR(VLOOKUP($X1842&amp;"-"&amp;TEXT($A1875,"mmm-aaaa"),Informes!$A:$P,COLUMN(Informes!C$1),FALSE), "")</f>
        <v/>
      </c>
    </row>
    <row r="1876" spans="1:24" ht="16.5" customHeight="1" x14ac:dyDescent="0.2">
      <c r="A1876" s="34">
        <f t="shared" si="367"/>
        <v>45658</v>
      </c>
      <c r="B1876" s="243" t="str">
        <f t="shared" si="365"/>
        <v>Enero</v>
      </c>
      <c r="C1876" s="244"/>
      <c r="D1876" s="244"/>
      <c r="E1876" s="244"/>
      <c r="F1876" s="281" t="str">
        <f>IFERROR(IF(VLOOKUP($X1842&amp;"-"&amp;TEXT($A1876,"mmm-aaaa"),Informes!$A:$P,COLUMN(Informes!H$1),FALSE),"þ","¨"),"¨")</f>
        <v>¨</v>
      </c>
      <c r="G1876" s="281"/>
      <c r="H1876" s="281"/>
      <c r="I1876" s="248" t="str">
        <f>IFERROR(IF(ISBLANK(
VLOOKUP($X1865&amp;"-"&amp;TEXT($A1876,"mmm-aaaa"),Informes!$A:$P,COLUMN(Informes!I$1),FALSE)), "",
VLOOKUP($X1865&amp;"-"&amp;TEXT($A1876,"mmm-aaaa"),Informes!$A:$P,COLUMN(Informes!I$1),FALSE)), "")</f>
        <v/>
      </c>
      <c r="J1876" s="248"/>
      <c r="K1876" s="248"/>
      <c r="L1876" s="173" t="str">
        <f t="shared" si="366"/>
        <v>¨</v>
      </c>
      <c r="M1876" s="248" t="str">
        <f>IFERROR(IF(OR($X1876=$L$7,$X1876=$K$5,$X1876=$O$5,$X1876=$T$5),IF(ISBLANK(
VLOOKUP($X1842&amp;"-"&amp;TEXT($A1876,"mmm-aaaa"),Informes!$A:$P,COLUMN(Informes!J$1),FALSE)), "",
VLOOKUP($X1842&amp;"-"&amp;TEXT($A1876,"mmm-aaaa"),Informes!$A:$P,COLUMN(Informes!J$1),FALSE)), ""), "")</f>
        <v/>
      </c>
      <c r="N1876" s="248"/>
      <c r="O1876" s="248"/>
      <c r="P1876" s="248"/>
      <c r="Q1876" s="248"/>
      <c r="R1876" s="284" t="str">
        <f t="shared" si="364"/>
        <v/>
      </c>
      <c r="S1876" s="284"/>
      <c r="T1876" s="284"/>
      <c r="U1876" s="284"/>
      <c r="V1876" s="285"/>
      <c r="W1876" s="4" t="str">
        <f>IFERROR(VLOOKUP($X1865&amp;"-"&amp;TEXT($A1876,"mmm-aaaa"),Informes!$A:$P,COLUMN(Informes!K$1),FALSE), "")</f>
        <v/>
      </c>
      <c r="X1876" s="34" t="str">
        <f>IFERROR(VLOOKUP($X1842&amp;"-"&amp;TEXT($A1876,"mmm-aaaa"),Informes!$A:$P,COLUMN(Informes!C$1),FALSE), "")</f>
        <v/>
      </c>
    </row>
    <row r="1877" spans="1:24" ht="16.5" customHeight="1" x14ac:dyDescent="0.2">
      <c r="A1877" s="34">
        <f t="shared" si="367"/>
        <v>45689</v>
      </c>
      <c r="B1877" s="243" t="str">
        <f t="shared" si="365"/>
        <v>Febrero</v>
      </c>
      <c r="C1877" s="244"/>
      <c r="D1877" s="244"/>
      <c r="E1877" s="244"/>
      <c r="F1877" s="281" t="str">
        <f>IFERROR(IF(VLOOKUP($X1842&amp;"-"&amp;TEXT($A1877,"mmm-aaaa"),Informes!$A:$P,COLUMN(Informes!H$1),FALSE),"þ","¨"),"¨")</f>
        <v>¨</v>
      </c>
      <c r="G1877" s="281"/>
      <c r="H1877" s="281"/>
      <c r="I1877" s="248" t="str">
        <f>IFERROR(IF(ISBLANK(
VLOOKUP($X1865&amp;"-"&amp;TEXT($A1877,"mmm-aaaa"),Informes!$A:$P,COLUMN(Informes!I$1),FALSE)), "",
VLOOKUP($X1865&amp;"-"&amp;TEXT($A1877,"mmm-aaaa"),Informes!$A:$P,COLUMN(Informes!I$1),FALSE)), "")</f>
        <v/>
      </c>
      <c r="J1877" s="248"/>
      <c r="K1877" s="248"/>
      <c r="L1877" s="173" t="str">
        <f t="shared" si="366"/>
        <v>¨</v>
      </c>
      <c r="M1877" s="248" t="str">
        <f>IFERROR(IF(OR($X1877=$L$7,$X1877=$K$5,$X1877=$O$5,$X1877=$T$5),IF(ISBLANK(
VLOOKUP($X1842&amp;"-"&amp;TEXT($A1877,"mmm-aaaa"),Informes!$A:$P,COLUMN(Informes!J$1),FALSE)), "",
VLOOKUP($X1842&amp;"-"&amp;TEXT($A1877,"mmm-aaaa"),Informes!$A:$P,COLUMN(Informes!J$1),FALSE)), ""), "")</f>
        <v/>
      </c>
      <c r="N1877" s="248"/>
      <c r="O1877" s="248"/>
      <c r="P1877" s="248"/>
      <c r="Q1877" s="248"/>
      <c r="R1877" s="284" t="str">
        <f t="shared" si="364"/>
        <v/>
      </c>
      <c r="S1877" s="284"/>
      <c r="T1877" s="284"/>
      <c r="U1877" s="284"/>
      <c r="V1877" s="285"/>
      <c r="W1877" s="4" t="str">
        <f>IFERROR(VLOOKUP($X1865&amp;"-"&amp;TEXT($A1877,"mmm-aaaa"),Informes!$A:$P,COLUMN(Informes!K$1),FALSE), "")</f>
        <v/>
      </c>
      <c r="X1877" s="34" t="str">
        <f>IFERROR(VLOOKUP($X1842&amp;"-"&amp;TEXT($A1877,"mmm-aaaa"),Informes!$A:$P,COLUMN(Informes!C$1),FALSE), "")</f>
        <v/>
      </c>
    </row>
    <row r="1878" spans="1:24" ht="16.5" customHeight="1" x14ac:dyDescent="0.2">
      <c r="A1878" s="34">
        <f t="shared" si="367"/>
        <v>45717</v>
      </c>
      <c r="B1878" s="243" t="str">
        <f t="shared" si="365"/>
        <v>Marzo</v>
      </c>
      <c r="C1878" s="244"/>
      <c r="D1878" s="244"/>
      <c r="E1878" s="244"/>
      <c r="F1878" s="281" t="str">
        <f>IFERROR(IF(VLOOKUP($X1842&amp;"-"&amp;TEXT($A1878,"mmm-aaaa"),Informes!$A:$P,COLUMN(Informes!H$1),FALSE),"þ","¨"),"¨")</f>
        <v>¨</v>
      </c>
      <c r="G1878" s="281"/>
      <c r="H1878" s="281"/>
      <c r="I1878" s="248" t="str">
        <f>IFERROR(IF(ISBLANK(
VLOOKUP($X1865&amp;"-"&amp;TEXT($A1878,"mmm-aaaa"),Informes!$A:$P,COLUMN(Informes!I$1),FALSE)), "",
VLOOKUP($X1865&amp;"-"&amp;TEXT($A1878,"mmm-aaaa"),Informes!$A:$P,COLUMN(Informes!I$1),FALSE)), "")</f>
        <v/>
      </c>
      <c r="J1878" s="248"/>
      <c r="K1878" s="248"/>
      <c r="L1878" s="173" t="str">
        <f t="shared" si="366"/>
        <v>¨</v>
      </c>
      <c r="M1878" s="248" t="str">
        <f>IFERROR(IF(OR($X1878=$L$7,$X1878=$K$5,$X1878=$O$5,$X1878=$T$5),IF(ISBLANK(
VLOOKUP($X1842&amp;"-"&amp;TEXT($A1878,"mmm-aaaa"),Informes!$A:$P,COLUMN(Informes!J$1),FALSE)), "",
VLOOKUP($X1842&amp;"-"&amp;TEXT($A1878,"mmm-aaaa"),Informes!$A:$P,COLUMN(Informes!J$1),FALSE)), ""), "")</f>
        <v/>
      </c>
      <c r="N1878" s="248"/>
      <c r="O1878" s="248"/>
      <c r="P1878" s="248"/>
      <c r="Q1878" s="248"/>
      <c r="R1878" s="284" t="str">
        <f t="shared" si="364"/>
        <v/>
      </c>
      <c r="S1878" s="284"/>
      <c r="T1878" s="284"/>
      <c r="U1878" s="284"/>
      <c r="V1878" s="285"/>
      <c r="W1878" s="4" t="str">
        <f>IFERROR(VLOOKUP($X1865&amp;"-"&amp;TEXT($A1878,"mmm-aaaa"),Informes!$A:$P,COLUMN(Informes!K$1),FALSE), "")</f>
        <v/>
      </c>
      <c r="X1878" s="34" t="str">
        <f>IFERROR(VLOOKUP($X1842&amp;"-"&amp;TEXT($A1878,"mmm-aaaa"),Informes!$A:$P,COLUMN(Informes!C$1),FALSE), "")</f>
        <v/>
      </c>
    </row>
    <row r="1879" spans="1:24" ht="16.5" customHeight="1" x14ac:dyDescent="0.2">
      <c r="A1879" s="34">
        <f t="shared" si="367"/>
        <v>45748</v>
      </c>
      <c r="B1879" s="243" t="str">
        <f t="shared" si="365"/>
        <v>Abril</v>
      </c>
      <c r="C1879" s="244"/>
      <c r="D1879" s="244"/>
      <c r="E1879" s="244"/>
      <c r="F1879" s="281" t="str">
        <f>IFERROR(IF(VLOOKUP($X1842&amp;"-"&amp;TEXT($A1879,"mmm-aaaa"),Informes!$A:$P,COLUMN(Informes!H$1),FALSE),"þ","¨"),"¨")</f>
        <v>¨</v>
      </c>
      <c r="G1879" s="281"/>
      <c r="H1879" s="281"/>
      <c r="I1879" s="248" t="str">
        <f>IFERROR(IF(ISBLANK(
VLOOKUP($X1865&amp;"-"&amp;TEXT($A1879,"mmm-aaaa"),Informes!$A:$P,COLUMN(Informes!I$1),FALSE)), "",
VLOOKUP($X1865&amp;"-"&amp;TEXT($A1879,"mmm-aaaa"),Informes!$A:$P,COLUMN(Informes!I$1),FALSE)), "")</f>
        <v/>
      </c>
      <c r="J1879" s="248"/>
      <c r="K1879" s="248"/>
      <c r="L1879" s="173" t="str">
        <f t="shared" si="366"/>
        <v>¨</v>
      </c>
      <c r="M1879" s="248" t="str">
        <f>IFERROR(IF(OR($X1879=$L$7,$X1879=$K$5,$X1879=$O$5,$X1879=$T$5),IF(ISBLANK(
VLOOKUP($X1842&amp;"-"&amp;TEXT($A1879,"mmm-aaaa"),Informes!$A:$P,COLUMN(Informes!J$1),FALSE)), "",
VLOOKUP($X1842&amp;"-"&amp;TEXT($A1879,"mmm-aaaa"),Informes!$A:$P,COLUMN(Informes!J$1),FALSE)), ""), "")</f>
        <v/>
      </c>
      <c r="N1879" s="248"/>
      <c r="O1879" s="248"/>
      <c r="P1879" s="248"/>
      <c r="Q1879" s="248"/>
      <c r="R1879" s="284" t="str">
        <f t="shared" si="364"/>
        <v/>
      </c>
      <c r="S1879" s="284"/>
      <c r="T1879" s="284"/>
      <c r="U1879" s="284"/>
      <c r="V1879" s="285"/>
      <c r="W1879" s="4" t="str">
        <f>IFERROR(VLOOKUP($X1865&amp;"-"&amp;TEXT($A1879,"mmm-aaaa"),Informes!$A:$P,COLUMN(Informes!K$1),FALSE), "")</f>
        <v/>
      </c>
      <c r="X1879" s="34" t="str">
        <f>IFERROR(VLOOKUP($X1842&amp;"-"&amp;TEXT($A1879,"mmm-aaaa"),Informes!$A:$P,COLUMN(Informes!C$1),FALSE), "")</f>
        <v/>
      </c>
    </row>
    <row r="1880" spans="1:24" ht="16.5" customHeight="1" x14ac:dyDescent="0.2">
      <c r="A1880" s="34">
        <f t="shared" si="367"/>
        <v>45778</v>
      </c>
      <c r="B1880" s="243" t="str">
        <f t="shared" si="365"/>
        <v>Mayo</v>
      </c>
      <c r="C1880" s="244"/>
      <c r="D1880" s="244"/>
      <c r="E1880" s="244"/>
      <c r="F1880" s="281" t="str">
        <f>IFERROR(IF(VLOOKUP($X1842&amp;"-"&amp;TEXT($A1880,"mmm-aaaa"),Informes!$A:$P,COLUMN(Informes!H$1),FALSE),"þ","¨"),"¨")</f>
        <v>¨</v>
      </c>
      <c r="G1880" s="281"/>
      <c r="H1880" s="281"/>
      <c r="I1880" s="248" t="str">
        <f>IFERROR(IF(ISBLANK(
VLOOKUP($X1865&amp;"-"&amp;TEXT($A1880,"mmm-aaaa"),Informes!$A:$P,COLUMN(Informes!I$1),FALSE)), "",
VLOOKUP($X1865&amp;"-"&amp;TEXT($A1880,"mmm-aaaa"),Informes!$A:$P,COLUMN(Informes!I$1),FALSE)), "")</f>
        <v/>
      </c>
      <c r="J1880" s="248"/>
      <c r="K1880" s="248"/>
      <c r="L1880" s="173" t="str">
        <f t="shared" si="366"/>
        <v>¨</v>
      </c>
      <c r="M1880" s="248" t="str">
        <f>IFERROR(IF(OR($X1880=$L$7,$X1880=$K$5,$X1880=$O$5,$X1880=$T$5),IF(ISBLANK(
VLOOKUP($X1842&amp;"-"&amp;TEXT($A1880,"mmm-aaaa"),Informes!$A:$P,COLUMN(Informes!J$1),FALSE)), "",
VLOOKUP($X1842&amp;"-"&amp;TEXT($A1880,"mmm-aaaa"),Informes!$A:$P,COLUMN(Informes!J$1),FALSE)), ""), "")</f>
        <v/>
      </c>
      <c r="N1880" s="248"/>
      <c r="O1880" s="248"/>
      <c r="P1880" s="248"/>
      <c r="Q1880" s="248"/>
      <c r="R1880" s="284" t="str">
        <f t="shared" si="364"/>
        <v/>
      </c>
      <c r="S1880" s="284"/>
      <c r="T1880" s="284"/>
      <c r="U1880" s="284"/>
      <c r="V1880" s="285"/>
      <c r="W1880" s="4" t="str">
        <f>IFERROR(VLOOKUP($X1865&amp;"-"&amp;TEXT($A1880,"mmm-aaaa"),Informes!$A:$P,COLUMN(Informes!K$1),FALSE), "")</f>
        <v/>
      </c>
      <c r="X1880" s="34" t="str">
        <f>IFERROR(VLOOKUP($X1842&amp;"-"&amp;TEXT($A1880,"mmm-aaaa"),Informes!$A:$P,COLUMN(Informes!C$1),FALSE), "")</f>
        <v/>
      </c>
    </row>
    <row r="1881" spans="1:24" ht="16.5" customHeight="1" x14ac:dyDescent="0.2">
      <c r="A1881" s="34">
        <f t="shared" si="367"/>
        <v>45809</v>
      </c>
      <c r="B1881" s="243" t="str">
        <f t="shared" si="365"/>
        <v>Junio</v>
      </c>
      <c r="C1881" s="244"/>
      <c r="D1881" s="244"/>
      <c r="E1881" s="244"/>
      <c r="F1881" s="281" t="str">
        <f>IFERROR(IF(VLOOKUP($X1842&amp;"-"&amp;TEXT($A1881,"mmm-aaaa"),Informes!$A:$P,COLUMN(Informes!H$1),FALSE),"þ","¨"),"¨")</f>
        <v>¨</v>
      </c>
      <c r="G1881" s="281"/>
      <c r="H1881" s="281"/>
      <c r="I1881" s="248" t="str">
        <f>IFERROR(IF(ISBLANK(
VLOOKUP($X1865&amp;"-"&amp;TEXT($A1881,"mmm-aaaa"),Informes!$A:$P,COLUMN(Informes!I$1),FALSE)), "",
VLOOKUP($X1865&amp;"-"&amp;TEXT($A1881,"mmm-aaaa"),Informes!$A:$P,COLUMN(Informes!I$1),FALSE)), "")</f>
        <v/>
      </c>
      <c r="J1881" s="248"/>
      <c r="K1881" s="248"/>
      <c r="L1881" s="173" t="str">
        <f t="shared" si="366"/>
        <v>¨</v>
      </c>
      <c r="M1881" s="248" t="str">
        <f>IFERROR(IF(OR($X1881=$L$7,$X1881=$K$5,$X1881=$O$5,$X1881=$T$5),IF(ISBLANK(
VLOOKUP($X1842&amp;"-"&amp;TEXT($A1881,"mmm-aaaa"),Informes!$A:$P,COLUMN(Informes!J$1),FALSE)), "",
VLOOKUP($X1842&amp;"-"&amp;TEXT($A1881,"mmm-aaaa"),Informes!$A:$P,COLUMN(Informes!J$1),FALSE)), ""), "")</f>
        <v/>
      </c>
      <c r="N1881" s="248"/>
      <c r="O1881" s="248"/>
      <c r="P1881" s="248"/>
      <c r="Q1881" s="248"/>
      <c r="R1881" s="284" t="str">
        <f t="shared" si="364"/>
        <v/>
      </c>
      <c r="S1881" s="284"/>
      <c r="T1881" s="284"/>
      <c r="U1881" s="284"/>
      <c r="V1881" s="285"/>
      <c r="W1881" s="4" t="str">
        <f>IFERROR(VLOOKUP($X1865&amp;"-"&amp;TEXT($A1881,"mmm-aaaa"),Informes!$A:$P,COLUMN(Informes!K$1),FALSE), "")</f>
        <v/>
      </c>
      <c r="X1881" s="34" t="str">
        <f>IFERROR(VLOOKUP($X1842&amp;"-"&amp;TEXT($A1881,"mmm-aaaa"),Informes!$A:$P,COLUMN(Informes!C$1),FALSE), "")</f>
        <v/>
      </c>
    </row>
    <row r="1882" spans="1:24" ht="16.5" customHeight="1" x14ac:dyDescent="0.2">
      <c r="A1882" s="34">
        <f t="shared" si="367"/>
        <v>45839</v>
      </c>
      <c r="B1882" s="243" t="str">
        <f t="shared" si="365"/>
        <v>Julio</v>
      </c>
      <c r="C1882" s="244"/>
      <c r="D1882" s="244"/>
      <c r="E1882" s="244"/>
      <c r="F1882" s="281" t="str">
        <f>IFERROR(IF(VLOOKUP($X1842&amp;"-"&amp;TEXT($A1882,"mmm-aaaa"),Informes!$A:$P,COLUMN(Informes!H$1),FALSE),"þ","¨"),"¨")</f>
        <v>¨</v>
      </c>
      <c r="G1882" s="281"/>
      <c r="H1882" s="281"/>
      <c r="I1882" s="248" t="str">
        <f>IFERROR(IF(ISBLANK(
VLOOKUP($X1865&amp;"-"&amp;TEXT($A1882,"mmm-aaaa"),Informes!$A:$P,COLUMN(Informes!I$1),FALSE)), "",
VLOOKUP($X1865&amp;"-"&amp;TEXT($A1882,"mmm-aaaa"),Informes!$A:$P,COLUMN(Informes!I$1),FALSE)), "")</f>
        <v/>
      </c>
      <c r="J1882" s="248"/>
      <c r="K1882" s="248"/>
      <c r="L1882" s="173" t="str">
        <f t="shared" si="366"/>
        <v>¨</v>
      </c>
      <c r="M1882" s="248" t="str">
        <f>IFERROR(IF(OR($X1882=$L$7,$X1882=$K$5,$X1882=$O$5,$X1882=$T$5),IF(ISBLANK(
VLOOKUP($X1842&amp;"-"&amp;TEXT($A1882,"mmm-aaaa"),Informes!$A:$P,COLUMN(Informes!J$1),FALSE)), "",
VLOOKUP($X1842&amp;"-"&amp;TEXT($A1882,"mmm-aaaa"),Informes!$A:$P,COLUMN(Informes!J$1),FALSE)), ""), "")</f>
        <v/>
      </c>
      <c r="N1882" s="248"/>
      <c r="O1882" s="248"/>
      <c r="P1882" s="248"/>
      <c r="Q1882" s="248"/>
      <c r="R1882" s="284" t="str">
        <f t="shared" si="364"/>
        <v/>
      </c>
      <c r="S1882" s="284"/>
      <c r="T1882" s="284"/>
      <c r="U1882" s="284"/>
      <c r="V1882" s="285"/>
      <c r="W1882" s="4" t="str">
        <f>IFERROR(VLOOKUP($X1865&amp;"-"&amp;TEXT($A1882,"mmm-aaaa"),Informes!$A:$P,COLUMN(Informes!K$1),FALSE), "")</f>
        <v/>
      </c>
      <c r="X1882" s="34" t="str">
        <f>IFERROR(VLOOKUP($X1842&amp;"-"&amp;TEXT($A1882,"mmm-aaaa"),Informes!$A:$P,COLUMN(Informes!C$1),FALSE), "")</f>
        <v/>
      </c>
    </row>
    <row r="1883" spans="1:24" ht="16.5" customHeight="1" thickBot="1" x14ac:dyDescent="0.25">
      <c r="A1883" s="34">
        <f t="shared" si="367"/>
        <v>45870</v>
      </c>
      <c r="B1883" s="264" t="str">
        <f t="shared" si="365"/>
        <v>Agosto</v>
      </c>
      <c r="C1883" s="265"/>
      <c r="D1883" s="265"/>
      <c r="E1883" s="265"/>
      <c r="F1883" s="280" t="str">
        <f>IFERROR(IF(VLOOKUP($X1842&amp;"-"&amp;TEXT($A1883,"mmm-aaaa"),Informes!$A:$P,COLUMN(Informes!H$1),FALSE),"þ","¨"),"¨")</f>
        <v>¨</v>
      </c>
      <c r="G1883" s="280"/>
      <c r="H1883" s="280"/>
      <c r="I1883" s="269" t="str">
        <f>IFERROR(IF(ISBLANK(
VLOOKUP($X1865&amp;"-"&amp;TEXT($A1883,"mmm-aaaa"),Informes!$A:$P,COLUMN(Informes!I$1),FALSE)), "",
VLOOKUP($X1865&amp;"-"&amp;TEXT($A1883,"mmm-aaaa"),Informes!$A:$P,COLUMN(Informes!I$1),FALSE)), "")</f>
        <v/>
      </c>
      <c r="J1883" s="269"/>
      <c r="K1883" s="269"/>
      <c r="L1883" s="172" t="str">
        <f t="shared" si="366"/>
        <v>¨</v>
      </c>
      <c r="M1883" s="269" t="str">
        <f>IFERROR(IF(OR($X1883=$L$7,$X1883=$K$5,$X1883=$O$5,$X1883=$T$5),IF(ISBLANK(
VLOOKUP($X1842&amp;"-"&amp;TEXT($A1883,"mmm-aaaa"),Informes!$A:$P,COLUMN(Informes!J$1),FALSE)), "",
VLOOKUP($X1842&amp;"-"&amp;TEXT($A1883,"mmm-aaaa"),Informes!$A:$P,COLUMN(Informes!J$1),FALSE)), ""), "")</f>
        <v/>
      </c>
      <c r="N1883" s="269"/>
      <c r="O1883" s="269"/>
      <c r="P1883" s="269"/>
      <c r="Q1883" s="269"/>
      <c r="R1883" s="282" t="str">
        <f t="shared" si="364"/>
        <v/>
      </c>
      <c r="S1883" s="282"/>
      <c r="T1883" s="282"/>
      <c r="U1883" s="282"/>
      <c r="V1883" s="283"/>
      <c r="W1883" s="4" t="str">
        <f>IFERROR(VLOOKUP($X1865&amp;"-"&amp;TEXT($A1883,"mmm-aaaa"),Informes!$A:$P,COLUMN(Informes!K$1),FALSE), "")</f>
        <v/>
      </c>
      <c r="X1883" s="34" t="str">
        <f>IFERROR(VLOOKUP($X1842&amp;"-"&amp;TEXT($A1883,"mmm-aaaa"),Informes!$A:$P,COLUMN(Informes!C$1),FALSE), "")</f>
        <v/>
      </c>
    </row>
    <row r="1884" spans="1:24" ht="16.5" customHeight="1" thickBot="1" x14ac:dyDescent="0.3">
      <c r="D1884" s="124"/>
      <c r="E1884" s="124"/>
      <c r="F1884" s="129"/>
      <c r="G1884" s="124" t="str">
        <f>IF(SUM(F1872:F1883)=0,"",SUM(F1872:F1883))</f>
        <v/>
      </c>
      <c r="H1884" s="124"/>
      <c r="I1884" s="124"/>
      <c r="J1884" s="130"/>
      <c r="K1884" s="124"/>
      <c r="L1884" s="131" t="s">
        <v>107</v>
      </c>
      <c r="M1884" s="272" t="str">
        <f>IF(SUM(M1872:M1883)=0,"",SUM(M1872:M1883))</f>
        <v/>
      </c>
      <c r="N1884" s="273"/>
      <c r="O1884" s="273"/>
      <c r="P1884" s="273"/>
      <c r="Q1884" s="274"/>
      <c r="R1884" s="275"/>
      <c r="S1884" s="276"/>
      <c r="T1884" s="276"/>
      <c r="U1884" s="276"/>
      <c r="V1884" s="277"/>
      <c r="W1884" s="4"/>
      <c r="X1884" s="4"/>
    </row>
    <row r="1885" spans="1:24" ht="16.5" customHeight="1" x14ac:dyDescent="0.2">
      <c r="W1885" s="4"/>
      <c r="X1885" s="4"/>
    </row>
    <row r="1886" spans="1:24" ht="279.75" customHeight="1" x14ac:dyDescent="0.15">
      <c r="B1886" s="11"/>
      <c r="C1886" s="132" t="s">
        <v>136</v>
      </c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</row>
    <row r="1887" spans="1:24" ht="24" customHeight="1" x14ac:dyDescent="0.2">
      <c r="A1887" s="35">
        <f>A1841+1</f>
        <v>42</v>
      </c>
      <c r="B1887" s="256" t="s">
        <v>127</v>
      </c>
      <c r="C1887" s="256"/>
      <c r="D1887" s="256"/>
      <c r="E1887" s="256"/>
      <c r="F1887" s="256"/>
      <c r="G1887" s="256"/>
      <c r="H1887" s="256"/>
      <c r="I1887" s="256"/>
      <c r="J1887" s="256"/>
      <c r="K1887" s="256"/>
      <c r="L1887" s="256"/>
      <c r="M1887" s="256"/>
      <c r="N1887" s="256"/>
      <c r="O1887" s="256"/>
      <c r="P1887" s="256"/>
      <c r="Q1887" s="256"/>
      <c r="R1887" s="256"/>
      <c r="S1887" s="256"/>
      <c r="T1887" s="256"/>
      <c r="U1887" s="256"/>
      <c r="V1887" s="256"/>
      <c r="X1887" s="2"/>
    </row>
    <row r="1888" spans="1:24" ht="17.25" customHeight="1" x14ac:dyDescent="0.2">
      <c r="A1888" s="35"/>
      <c r="B1888" s="120" t="s">
        <v>128</v>
      </c>
      <c r="D1888" s="123" t="e">
        <f>IF(A1887=0,0,INDEX(TblPublicadores[Nombre completo],A1887))</f>
        <v>#REF!</v>
      </c>
      <c r="F1888" s="123"/>
      <c r="G1888" s="123"/>
      <c r="H1888" s="123"/>
      <c r="I1888" s="123"/>
      <c r="J1888" s="123"/>
      <c r="K1888" s="123"/>
      <c r="L1888" s="123"/>
      <c r="M1888" s="123"/>
      <c r="N1888" s="123"/>
      <c r="O1888" s="123"/>
      <c r="P1888" s="123"/>
      <c r="Q1888" s="123"/>
      <c r="R1888" s="123"/>
      <c r="S1888" s="123"/>
      <c r="T1888" s="123"/>
      <c r="U1888" s="123"/>
      <c r="V1888" s="123"/>
      <c r="W1888" s="15"/>
      <c r="X1888" s="154" t="e">
        <f>IF(A1887=0,0,INDEX(TblPublicadores[Nombre],A1887))</f>
        <v>#REF!</v>
      </c>
    </row>
    <row r="1889" spans="1:24" ht="17.25" customHeight="1" x14ac:dyDescent="0.2">
      <c r="B1889" s="120" t="s">
        <v>129</v>
      </c>
      <c r="D1889" s="121"/>
      <c r="E1889" s="121"/>
      <c r="F1889" s="7"/>
      <c r="G1889" s="7"/>
      <c r="H1889" s="257" t="e">
        <f>IF(A1887=0,"",INDEX(TblPublicadores[Fecha de nacimiento],A1887))</f>
        <v>#REF!</v>
      </c>
      <c r="I1889" s="257"/>
      <c r="J1889" s="257"/>
      <c r="K1889" s="257"/>
      <c r="L1889" s="257"/>
      <c r="M1889" s="257"/>
      <c r="N1889" s="257"/>
      <c r="O1889" s="257"/>
      <c r="P1889" s="128" t="e">
        <f>IF(INDEX(TblPublicadores[Sexo],A1887)=Q1889,"þ","¨")</f>
        <v>#REF!</v>
      </c>
      <c r="Q1889" s="120" t="s">
        <v>75</v>
      </c>
      <c r="S1889" s="12"/>
      <c r="T1889" s="13"/>
      <c r="U1889" s="128" t="e">
        <f>IF(INDEX(TblPublicadores[Sexo],A1887)=V1889,"þ","¨")</f>
        <v>#REF!</v>
      </c>
      <c r="V1889" s="120" t="s">
        <v>79</v>
      </c>
      <c r="W1889" s="12"/>
      <c r="X1889" s="6"/>
    </row>
    <row r="1890" spans="1:24" ht="17.25" customHeight="1" x14ac:dyDescent="0.2">
      <c r="B1890" s="120" t="s">
        <v>130</v>
      </c>
      <c r="D1890" s="122"/>
      <c r="E1890" s="122"/>
      <c r="F1890" s="7"/>
      <c r="G1890" s="258" t="e">
        <f>IF(A1887=0,"",IF(INDEX(TblPublicadores[Fecha de bautismo],A1887)="", "",INDEX(TblPublicadores[Fecha de bautismo],A1887)))</f>
        <v>#REF!</v>
      </c>
      <c r="H1890" s="258"/>
      <c r="I1890" s="258"/>
      <c r="J1890" s="258"/>
      <c r="K1890" s="258"/>
      <c r="L1890" s="258"/>
      <c r="M1890" s="258"/>
      <c r="N1890" s="258"/>
      <c r="O1890" s="258"/>
      <c r="P1890" s="128" t="s">
        <v>137</v>
      </c>
      <c r="Q1890" s="120" t="s">
        <v>131</v>
      </c>
      <c r="S1890" s="12"/>
      <c r="T1890" s="12"/>
      <c r="U1890" s="128" t="s">
        <v>138</v>
      </c>
      <c r="V1890" s="120" t="s">
        <v>61</v>
      </c>
      <c r="W1890" s="12"/>
      <c r="X1890" s="6"/>
    </row>
    <row r="1891" spans="1:24" ht="28.5" customHeight="1" x14ac:dyDescent="0.2">
      <c r="B1891" s="127" t="e">
        <f>IF(INDEX(TblPublicadores[Privilegio],A1887)=C1891,"þ","¨")</f>
        <v>#REF!</v>
      </c>
      <c r="C1891" s="125" t="s">
        <v>76</v>
      </c>
      <c r="D1891" s="127" t="e">
        <f>IF(INDEX(TblPublicadores[Privilegio],A1887)=E1891,"þ","¨")</f>
        <v>#REF!</v>
      </c>
      <c r="E1891" s="125" t="s">
        <v>81</v>
      </c>
      <c r="F1891" s="7"/>
      <c r="G1891" s="7"/>
      <c r="H1891" s="5"/>
      <c r="I1891" s="10"/>
      <c r="J1891" s="127" t="e">
        <f>IF(INDEX(TblPublicadores[Tipo Publicador],A1887)=K1891,"þ","¨")</f>
        <v>#REF!</v>
      </c>
      <c r="K1891" s="125" t="s">
        <v>77</v>
      </c>
      <c r="L1891" s="5"/>
      <c r="M1891" s="5"/>
      <c r="N1891" s="127" t="e">
        <f>IF(INDEX(TblPublicadores[Tipo Publicador],A1887)=O1891,"þ","¨")</f>
        <v>#REF!</v>
      </c>
      <c r="O1891" s="125" t="s">
        <v>132</v>
      </c>
      <c r="P1891" s="126"/>
      <c r="Q1891" s="126"/>
      <c r="R1891" s="9"/>
      <c r="S1891" s="127" t="e">
        <f>IF(INDEX(TblPublicadores[Tipo Publicador],A1887)=T1891,"þ","¨")</f>
        <v>#REF!</v>
      </c>
      <c r="T1891" s="259" t="s">
        <v>133</v>
      </c>
      <c r="U1891" s="259"/>
      <c r="V1891" s="259"/>
      <c r="W1891" s="13"/>
      <c r="X1891" s="6"/>
    </row>
    <row r="1892" spans="1:24" ht="4.5" customHeight="1" thickBot="1" x14ac:dyDescent="0.25">
      <c r="B1892" s="8"/>
      <c r="C1892" s="7"/>
      <c r="D1892" s="8"/>
      <c r="E1892" s="7"/>
      <c r="F1892" s="7"/>
      <c r="G1892" s="7"/>
      <c r="H1892" s="5"/>
      <c r="I1892" s="10"/>
      <c r="J1892" s="8"/>
      <c r="K1892" s="5"/>
      <c r="L1892" s="5"/>
      <c r="M1892" s="5"/>
      <c r="N1892" s="7"/>
      <c r="O1892" s="5"/>
      <c r="P1892" s="8"/>
      <c r="Q1892" s="8"/>
      <c r="R1892" s="9"/>
      <c r="S1892" s="9"/>
      <c r="T1892" s="7"/>
      <c r="U1892" s="8"/>
      <c r="V1892" s="9"/>
      <c r="W1892" s="9"/>
      <c r="X1892" s="6"/>
    </row>
    <row r="1893" spans="1:24" ht="26.25" customHeight="1" x14ac:dyDescent="0.25">
      <c r="B1893" s="260" t="s">
        <v>17</v>
      </c>
      <c r="C1893" s="261"/>
      <c r="D1893" s="261"/>
      <c r="E1893" s="261"/>
      <c r="F1893" s="262" t="s">
        <v>134</v>
      </c>
      <c r="G1893" s="262"/>
      <c r="H1893" s="262"/>
      <c r="I1893" s="262" t="s">
        <v>12</v>
      </c>
      <c r="J1893" s="262"/>
      <c r="K1893" s="262"/>
      <c r="L1893" s="262" t="s">
        <v>105</v>
      </c>
      <c r="M1893" s="236" t="s">
        <v>135</v>
      </c>
      <c r="N1893" s="236"/>
      <c r="O1893" s="236"/>
      <c r="P1893" s="236"/>
      <c r="Q1893" s="236"/>
      <c r="R1893" s="236" t="s">
        <v>101</v>
      </c>
      <c r="S1893" s="236"/>
      <c r="T1893" s="236"/>
      <c r="U1893" s="236"/>
      <c r="V1893" s="237"/>
      <c r="W1893" s="14"/>
      <c r="X1893" s="3"/>
    </row>
    <row r="1894" spans="1:24" ht="27.75" customHeight="1" x14ac:dyDescent="0.2">
      <c r="B1894" s="240">
        <v>45292</v>
      </c>
      <c r="C1894" s="241"/>
      <c r="D1894" s="241"/>
      <c r="E1894" s="242"/>
      <c r="F1894" s="263"/>
      <c r="G1894" s="263"/>
      <c r="H1894" s="263"/>
      <c r="I1894" s="263"/>
      <c r="J1894" s="263"/>
      <c r="K1894" s="263"/>
      <c r="L1894" s="263"/>
      <c r="M1894" s="238"/>
      <c r="N1894" s="238"/>
      <c r="O1894" s="238"/>
      <c r="P1894" s="238"/>
      <c r="Q1894" s="238"/>
      <c r="R1894" s="238"/>
      <c r="S1894" s="238"/>
      <c r="T1894" s="238"/>
      <c r="U1894" s="238"/>
      <c r="V1894" s="239"/>
      <c r="W1894" s="14"/>
      <c r="X1894" s="3"/>
    </row>
    <row r="1895" spans="1:24" ht="16.5" customHeight="1" x14ac:dyDescent="0.2">
      <c r="A1895" s="34">
        <f>EDATE(B1894,-4)</f>
        <v>45170</v>
      </c>
      <c r="B1895" s="243" t="str">
        <f>PROPER(TEXT(A1895, "mmmm"))</f>
        <v>Septiembre</v>
      </c>
      <c r="C1895" s="244"/>
      <c r="D1895" s="244" t="str">
        <f>PROPER(TEXT(C1895, "mmmm"))</f>
        <v>Enero</v>
      </c>
      <c r="E1895" s="244"/>
      <c r="F1895" s="281" t="str">
        <f>IFERROR(IF(VLOOKUP($X1888&amp;"-"&amp;TEXT($A1895,"mmm-aaaa"),Informes!$A:$P,COLUMN(Informes!H$1),FALSE),"þ","¨"),"¨")</f>
        <v>¨</v>
      </c>
      <c r="G1895" s="281"/>
      <c r="H1895" s="281"/>
      <c r="I1895" s="248" t="str">
        <f>IFERROR(IF(ISBLANK(
VLOOKUP($X1888&amp;"-"&amp;TEXT($A1895,"mmm-aaaa"),Informes!$A:$P,COLUMN(Informes!I$1),FALSE)), "",
VLOOKUP($X1888&amp;"-"&amp;TEXT($A1895,"mmm-aaaa"),Informes!$A:$P,COLUMN(Informes!I$1),FALSE)), "")</f>
        <v/>
      </c>
      <c r="J1895" s="248"/>
      <c r="K1895" s="248"/>
      <c r="L1895" s="173" t="str">
        <f>IFERROR(IF($X1895=$L$7,"þ","¨"),"¨")</f>
        <v>¨</v>
      </c>
      <c r="M1895" s="248" t="str">
        <f>IFERROR(IF(OR($X1895=$L$7,$X1895=$K$5,$X1895=$O$5,$X1895=$T$5),IF(ISBLANK(
VLOOKUP($X1888&amp;"-"&amp;TEXT($A1895,"mmm-aaaa"),Informes!$A:$P,COLUMN(Informes!J$1),FALSE)), "",
VLOOKUP($X1888&amp;"-"&amp;TEXT($A1895,"mmm-aaaa"),Informes!$A:$P,COLUMN(Informes!J$1),FALSE)), ""), "")</f>
        <v/>
      </c>
      <c r="N1895" s="248"/>
      <c r="O1895" s="248"/>
      <c r="P1895" s="248"/>
      <c r="Q1895" s="248"/>
      <c r="R1895" s="284" t="str">
        <f t="shared" ref="R1895:R1906" si="368">IF(W1895=0, "", W1895)</f>
        <v/>
      </c>
      <c r="S1895" s="284"/>
      <c r="T1895" s="284"/>
      <c r="U1895" s="284"/>
      <c r="V1895" s="285"/>
      <c r="W1895" s="4" t="str">
        <f>IFERROR(VLOOKUP($X1888&amp;"-"&amp;TEXT($A1895,"mmm-aaaa"),Informes!$A:$P,COLUMN(Informes!K$1),FALSE), "")</f>
        <v/>
      </c>
      <c r="X1895" s="34" t="str">
        <f>IFERROR(VLOOKUP($X1888&amp;"-"&amp;TEXT($A1895,"mmm-aaaa"),Informes!$A:$P,COLUMN(Informes!C$1),FALSE), "")</f>
        <v/>
      </c>
    </row>
    <row r="1896" spans="1:24" ht="16.5" customHeight="1" x14ac:dyDescent="0.2">
      <c r="A1896" s="34">
        <f>EDATE(A1895,1)</f>
        <v>45200</v>
      </c>
      <c r="B1896" s="243" t="str">
        <f t="shared" ref="B1896:B1906" si="369">PROPER(TEXT(A1896, "mmmm"))</f>
        <v>Octubre</v>
      </c>
      <c r="C1896" s="244"/>
      <c r="D1896" s="244" t="str">
        <f t="shared" ref="D1896:D1906" si="370">PROPER(TEXT(C1896, "mmmm"))</f>
        <v>Enero</v>
      </c>
      <c r="E1896" s="244"/>
      <c r="F1896" s="281" t="str">
        <f>IFERROR(IF(VLOOKUP($X1888&amp;"-"&amp;TEXT($A1896,"mmm-aaaa"),Informes!$A:$P,COLUMN(Informes!H$1),FALSE),"þ","¨"),"¨")</f>
        <v>¨</v>
      </c>
      <c r="G1896" s="281"/>
      <c r="H1896" s="281"/>
      <c r="I1896" s="248" t="str">
        <f>IFERROR(IF(ISBLANK(
VLOOKUP($X1888&amp;"-"&amp;TEXT($A1896,"mmm-aaaa"),Informes!$A:$P,COLUMN(Informes!I$1),FALSE)), "",
VLOOKUP($X1888&amp;"-"&amp;TEXT($A1896,"mmm-aaaa"),Informes!$A:$P,COLUMN(Informes!I$1),FALSE)), "")</f>
        <v/>
      </c>
      <c r="J1896" s="248"/>
      <c r="K1896" s="248"/>
      <c r="L1896" s="173" t="str">
        <f t="shared" ref="L1896:L1906" si="371">IFERROR(IF($X1896=$L$7,"þ","¨"),"¨")</f>
        <v>¨</v>
      </c>
      <c r="M1896" s="248" t="str">
        <f>IFERROR(IF(OR($X1896=$L$7,$X1896=$K$5,$X1896=$O$5,$X1896=$T$5),IF(ISBLANK(
VLOOKUP($X1888&amp;"-"&amp;TEXT($A1896,"mmm-aaaa"),Informes!$A:$P,COLUMN(Informes!J$1),FALSE)), "",
VLOOKUP($X1888&amp;"-"&amp;TEXT($A1896,"mmm-aaaa"),Informes!$A:$P,COLUMN(Informes!J$1),FALSE)), ""), "")</f>
        <v/>
      </c>
      <c r="N1896" s="248"/>
      <c r="O1896" s="248"/>
      <c r="P1896" s="248"/>
      <c r="Q1896" s="248"/>
      <c r="R1896" s="284" t="str">
        <f t="shared" si="368"/>
        <v/>
      </c>
      <c r="S1896" s="284"/>
      <c r="T1896" s="284"/>
      <c r="U1896" s="284"/>
      <c r="V1896" s="285"/>
      <c r="W1896" s="4" t="str">
        <f>IFERROR(VLOOKUP($X1888&amp;"-"&amp;TEXT($A1896,"mmm-aaaa"),Informes!$A:$P,COLUMN(Informes!K$1),FALSE), "")</f>
        <v/>
      </c>
      <c r="X1896" s="34" t="str">
        <f>IFERROR(VLOOKUP($X1888&amp;"-"&amp;TEXT($A1896,"mmm-aaaa"),Informes!$A:$P,COLUMN(Informes!C$1),FALSE), "")</f>
        <v/>
      </c>
    </row>
    <row r="1897" spans="1:24" ht="16.5" customHeight="1" x14ac:dyDescent="0.2">
      <c r="A1897" s="34">
        <f t="shared" ref="A1897:A1906" si="372">EDATE(A1896,1)</f>
        <v>45231</v>
      </c>
      <c r="B1897" s="243" t="str">
        <f t="shared" si="369"/>
        <v>Noviembre</v>
      </c>
      <c r="C1897" s="244"/>
      <c r="D1897" s="244" t="str">
        <f t="shared" si="370"/>
        <v>Enero</v>
      </c>
      <c r="E1897" s="244"/>
      <c r="F1897" s="281" t="str">
        <f>IFERROR(IF(VLOOKUP($X1888&amp;"-"&amp;TEXT($A1897,"mmm-aaaa"),Informes!$A:$P,COLUMN(Informes!H$1),FALSE),"þ","¨"),"¨")</f>
        <v>¨</v>
      </c>
      <c r="G1897" s="281"/>
      <c r="H1897" s="281"/>
      <c r="I1897" s="248" t="str">
        <f>IFERROR(IF(ISBLANK(
VLOOKUP($X1888&amp;"-"&amp;TEXT($A1897,"mmm-aaaa"),Informes!$A:$P,COLUMN(Informes!I$1),FALSE)), "",
VLOOKUP($X1888&amp;"-"&amp;TEXT($A1897,"mmm-aaaa"),Informes!$A:$P,COLUMN(Informes!I$1),FALSE)), "")</f>
        <v/>
      </c>
      <c r="J1897" s="248"/>
      <c r="K1897" s="248"/>
      <c r="L1897" s="173" t="str">
        <f t="shared" si="371"/>
        <v>¨</v>
      </c>
      <c r="M1897" s="248" t="str">
        <f>IFERROR(IF(OR($X1897=$L$7,$X1897=$K$5,$X1897=$O$5,$X1897=$T$5),IF(ISBLANK(
VLOOKUP($X1888&amp;"-"&amp;TEXT($A1897,"mmm-aaaa"),Informes!$A:$P,COLUMN(Informes!J$1),FALSE)), "",
VLOOKUP($X1888&amp;"-"&amp;TEXT($A1897,"mmm-aaaa"),Informes!$A:$P,COLUMN(Informes!J$1),FALSE)), ""), "")</f>
        <v/>
      </c>
      <c r="N1897" s="248"/>
      <c r="O1897" s="248"/>
      <c r="P1897" s="248"/>
      <c r="Q1897" s="248"/>
      <c r="R1897" s="284" t="str">
        <f t="shared" si="368"/>
        <v/>
      </c>
      <c r="S1897" s="284"/>
      <c r="T1897" s="284"/>
      <c r="U1897" s="284"/>
      <c r="V1897" s="285"/>
      <c r="W1897" s="4" t="str">
        <f>IFERROR(VLOOKUP($X1888&amp;"-"&amp;TEXT($A1897,"mmm-aaaa"),Informes!$A:$P,COLUMN(Informes!K$1),FALSE), "")</f>
        <v/>
      </c>
      <c r="X1897" s="34" t="str">
        <f>IFERROR(VLOOKUP($X1888&amp;"-"&amp;TEXT($A1897,"mmm-aaaa"),Informes!$A:$P,COLUMN(Informes!C$1),FALSE), "")</f>
        <v/>
      </c>
    </row>
    <row r="1898" spans="1:24" ht="16.5" customHeight="1" x14ac:dyDescent="0.2">
      <c r="A1898" s="34">
        <f t="shared" si="372"/>
        <v>45261</v>
      </c>
      <c r="B1898" s="243" t="str">
        <f t="shared" si="369"/>
        <v>Diciembre</v>
      </c>
      <c r="C1898" s="244"/>
      <c r="D1898" s="244" t="str">
        <f t="shared" si="370"/>
        <v>Enero</v>
      </c>
      <c r="E1898" s="244"/>
      <c r="F1898" s="281" t="str">
        <f>IFERROR(IF(VLOOKUP($X1888&amp;"-"&amp;TEXT($A1898,"mmm-aaaa"),Informes!$A:$P,COLUMN(Informes!H$1),FALSE),"þ","¨"),"¨")</f>
        <v>¨</v>
      </c>
      <c r="G1898" s="281"/>
      <c r="H1898" s="281"/>
      <c r="I1898" s="248" t="str">
        <f>IFERROR(IF(ISBLANK(
VLOOKUP($X1888&amp;"-"&amp;TEXT($A1898,"mmm-aaaa"),Informes!$A:$P,COLUMN(Informes!I$1),FALSE)), "",
VLOOKUP($X1888&amp;"-"&amp;TEXT($A1898,"mmm-aaaa"),Informes!$A:$P,COLUMN(Informes!I$1),FALSE)), "")</f>
        <v/>
      </c>
      <c r="J1898" s="248"/>
      <c r="K1898" s="248"/>
      <c r="L1898" s="173" t="str">
        <f t="shared" si="371"/>
        <v>¨</v>
      </c>
      <c r="M1898" s="248" t="str">
        <f>IFERROR(IF(OR($X1898=$L$7,$X1898=$K$5,$X1898=$O$5,$X1898=$T$5),IF(ISBLANK(
VLOOKUP($X1888&amp;"-"&amp;TEXT($A1898,"mmm-aaaa"),Informes!$A:$P,COLUMN(Informes!J$1),FALSE)), "",
VLOOKUP($X1888&amp;"-"&amp;TEXT($A1898,"mmm-aaaa"),Informes!$A:$P,COLUMN(Informes!J$1),FALSE)), ""), "")</f>
        <v/>
      </c>
      <c r="N1898" s="248"/>
      <c r="O1898" s="248"/>
      <c r="P1898" s="248"/>
      <c r="Q1898" s="248"/>
      <c r="R1898" s="284" t="str">
        <f t="shared" si="368"/>
        <v/>
      </c>
      <c r="S1898" s="284"/>
      <c r="T1898" s="284"/>
      <c r="U1898" s="284"/>
      <c r="V1898" s="285"/>
      <c r="W1898" s="4" t="str">
        <f>IFERROR(VLOOKUP($X1888&amp;"-"&amp;TEXT($A1898,"mmm-aaaa"),Informes!$A:$P,COLUMN(Informes!K$1),FALSE), "")</f>
        <v/>
      </c>
      <c r="X1898" s="34" t="str">
        <f>IFERROR(VLOOKUP($X1888&amp;"-"&amp;TEXT($A1898,"mmm-aaaa"),Informes!$A:$P,COLUMN(Informes!C$1),FALSE), "")</f>
        <v/>
      </c>
    </row>
    <row r="1899" spans="1:24" ht="16.5" customHeight="1" x14ac:dyDescent="0.2">
      <c r="A1899" s="34">
        <f t="shared" si="372"/>
        <v>45292</v>
      </c>
      <c r="B1899" s="243" t="str">
        <f t="shared" si="369"/>
        <v>Enero</v>
      </c>
      <c r="C1899" s="244"/>
      <c r="D1899" s="244" t="str">
        <f t="shared" si="370"/>
        <v>Enero</v>
      </c>
      <c r="E1899" s="244"/>
      <c r="F1899" s="281" t="str">
        <f>IFERROR(IF(VLOOKUP($X1888&amp;"-"&amp;TEXT($A1899,"mmm-aaaa"),Informes!$A:$P,COLUMN(Informes!H$1),FALSE),"þ","¨"),"¨")</f>
        <v>¨</v>
      </c>
      <c r="G1899" s="281"/>
      <c r="H1899" s="281"/>
      <c r="I1899" s="248" t="str">
        <f>IFERROR(IF(ISBLANK(
VLOOKUP($X1888&amp;"-"&amp;TEXT($A1899,"mmm-aaaa"),Informes!$A:$P,COLUMN(Informes!I$1),FALSE)), "",
VLOOKUP($X1888&amp;"-"&amp;TEXT($A1899,"mmm-aaaa"),Informes!$A:$P,COLUMN(Informes!I$1),FALSE)), "")</f>
        <v/>
      </c>
      <c r="J1899" s="248"/>
      <c r="K1899" s="248"/>
      <c r="L1899" s="173" t="str">
        <f t="shared" si="371"/>
        <v>¨</v>
      </c>
      <c r="M1899" s="248" t="str">
        <f>IFERROR(IF(OR($X1899=$L$7,$X1899=$K$5,$X1899=$O$5,$X1899=$T$5),IF(ISBLANK(
VLOOKUP($X1888&amp;"-"&amp;TEXT($A1899,"mmm-aaaa"),Informes!$A:$P,COLUMN(Informes!J$1),FALSE)), "",
VLOOKUP($X1888&amp;"-"&amp;TEXT($A1899,"mmm-aaaa"),Informes!$A:$P,COLUMN(Informes!J$1),FALSE)), ""), "")</f>
        <v/>
      </c>
      <c r="N1899" s="248"/>
      <c r="O1899" s="248"/>
      <c r="P1899" s="248"/>
      <c r="Q1899" s="248"/>
      <c r="R1899" s="284" t="str">
        <f t="shared" si="368"/>
        <v/>
      </c>
      <c r="S1899" s="284"/>
      <c r="T1899" s="284"/>
      <c r="U1899" s="284"/>
      <c r="V1899" s="285"/>
      <c r="W1899" s="4" t="str">
        <f>IFERROR(VLOOKUP($X1888&amp;"-"&amp;TEXT($A1899,"mmm-aaaa"),Informes!$A:$P,COLUMN(Informes!K$1),FALSE), "")</f>
        <v/>
      </c>
      <c r="X1899" s="34" t="str">
        <f>IFERROR(VLOOKUP($X1888&amp;"-"&amp;TEXT($A1899,"mmm-aaaa"),Informes!$A:$P,COLUMN(Informes!C$1),FALSE), "")</f>
        <v/>
      </c>
    </row>
    <row r="1900" spans="1:24" ht="16.5" customHeight="1" x14ac:dyDescent="0.2">
      <c r="A1900" s="34">
        <f t="shared" si="372"/>
        <v>45323</v>
      </c>
      <c r="B1900" s="243" t="str">
        <f t="shared" si="369"/>
        <v>Febrero</v>
      </c>
      <c r="C1900" s="244"/>
      <c r="D1900" s="244" t="str">
        <f t="shared" si="370"/>
        <v>Enero</v>
      </c>
      <c r="E1900" s="244"/>
      <c r="F1900" s="281" t="str">
        <f>IFERROR(IF(VLOOKUP($X1888&amp;"-"&amp;TEXT($A1900,"mmm-aaaa"),Informes!$A:$P,COLUMN(Informes!H$1),FALSE),"þ","¨"),"¨")</f>
        <v>¨</v>
      </c>
      <c r="G1900" s="281"/>
      <c r="H1900" s="281"/>
      <c r="I1900" s="248" t="str">
        <f>IFERROR(IF(ISBLANK(
VLOOKUP($X1888&amp;"-"&amp;TEXT($A1900,"mmm-aaaa"),Informes!$A:$P,COLUMN(Informes!I$1),FALSE)), "",
VLOOKUP($X1888&amp;"-"&amp;TEXT($A1900,"mmm-aaaa"),Informes!$A:$P,COLUMN(Informes!I$1),FALSE)), "")</f>
        <v/>
      </c>
      <c r="J1900" s="248"/>
      <c r="K1900" s="248"/>
      <c r="L1900" s="173" t="str">
        <f t="shared" si="371"/>
        <v>¨</v>
      </c>
      <c r="M1900" s="248" t="str">
        <f>IFERROR(IF(OR($X1900=$L$7,$X1900=$K$5,$X1900=$O$5,$X1900=$T$5),IF(ISBLANK(
VLOOKUP($X1888&amp;"-"&amp;TEXT($A1900,"mmm-aaaa"),Informes!$A:$P,COLUMN(Informes!J$1),FALSE)), "",
VLOOKUP($X1888&amp;"-"&amp;TEXT($A1900,"mmm-aaaa"),Informes!$A:$P,COLUMN(Informes!J$1),FALSE)), ""), "")</f>
        <v/>
      </c>
      <c r="N1900" s="248"/>
      <c r="O1900" s="248"/>
      <c r="P1900" s="248"/>
      <c r="Q1900" s="248"/>
      <c r="R1900" s="284" t="str">
        <f t="shared" si="368"/>
        <v/>
      </c>
      <c r="S1900" s="284"/>
      <c r="T1900" s="284"/>
      <c r="U1900" s="284"/>
      <c r="V1900" s="285"/>
      <c r="W1900" s="4" t="str">
        <f>IFERROR(VLOOKUP($X1888&amp;"-"&amp;TEXT($A1900,"mmm-aaaa"),Informes!$A:$P,COLUMN(Informes!K$1),FALSE), "")</f>
        <v/>
      </c>
      <c r="X1900" s="34" t="str">
        <f>IFERROR(VLOOKUP($X1888&amp;"-"&amp;TEXT($A1900,"mmm-aaaa"),Informes!$A:$P,COLUMN(Informes!C$1),FALSE), "")</f>
        <v/>
      </c>
    </row>
    <row r="1901" spans="1:24" ht="16.5" customHeight="1" x14ac:dyDescent="0.2">
      <c r="A1901" s="34">
        <f t="shared" si="372"/>
        <v>45352</v>
      </c>
      <c r="B1901" s="243" t="str">
        <f t="shared" si="369"/>
        <v>Marzo</v>
      </c>
      <c r="C1901" s="244"/>
      <c r="D1901" s="244" t="str">
        <f t="shared" si="370"/>
        <v>Enero</v>
      </c>
      <c r="E1901" s="244"/>
      <c r="F1901" s="281" t="str">
        <f>IFERROR(IF(VLOOKUP($X1888&amp;"-"&amp;TEXT($A1901,"mmm-aaaa"),Informes!$A:$P,COLUMN(Informes!H$1),FALSE),"þ","¨"),"¨")</f>
        <v>¨</v>
      </c>
      <c r="G1901" s="281"/>
      <c r="H1901" s="281"/>
      <c r="I1901" s="248" t="str">
        <f>IFERROR(IF(ISBLANK(
VLOOKUP($X1888&amp;"-"&amp;TEXT($A1901,"mmm-aaaa"),Informes!$A:$P,COLUMN(Informes!I$1),FALSE)), "",
VLOOKUP($X1888&amp;"-"&amp;TEXT($A1901,"mmm-aaaa"),Informes!$A:$P,COLUMN(Informes!I$1),FALSE)), "")</f>
        <v/>
      </c>
      <c r="J1901" s="248"/>
      <c r="K1901" s="248"/>
      <c r="L1901" s="173" t="str">
        <f t="shared" si="371"/>
        <v>¨</v>
      </c>
      <c r="M1901" s="248" t="str">
        <f>IFERROR(IF(OR($X1901=$L$7,$X1901=$K$5,$X1901=$O$5,$X1901=$T$5),IF(ISBLANK(
VLOOKUP($X1888&amp;"-"&amp;TEXT($A1901,"mmm-aaaa"),Informes!$A:$P,COLUMN(Informes!J$1),FALSE)), "",
VLOOKUP($X1888&amp;"-"&amp;TEXT($A1901,"mmm-aaaa"),Informes!$A:$P,COLUMN(Informes!J$1),FALSE)), ""), "")</f>
        <v/>
      </c>
      <c r="N1901" s="248"/>
      <c r="O1901" s="248"/>
      <c r="P1901" s="248"/>
      <c r="Q1901" s="248"/>
      <c r="R1901" s="284" t="str">
        <f t="shared" si="368"/>
        <v/>
      </c>
      <c r="S1901" s="284"/>
      <c r="T1901" s="284"/>
      <c r="U1901" s="284"/>
      <c r="V1901" s="285"/>
      <c r="W1901" s="4" t="str">
        <f>IFERROR(VLOOKUP($X1888&amp;"-"&amp;TEXT($A1901,"mmm-aaaa"),Informes!$A:$P,COLUMN(Informes!K$1),FALSE), "")</f>
        <v/>
      </c>
      <c r="X1901" s="34" t="str">
        <f>IFERROR(VLOOKUP($X1888&amp;"-"&amp;TEXT($A1901,"mmm-aaaa"),Informes!$A:$P,COLUMN(Informes!C$1),FALSE), "")</f>
        <v/>
      </c>
    </row>
    <row r="1902" spans="1:24" ht="16.5" customHeight="1" x14ac:dyDescent="0.2">
      <c r="A1902" s="34">
        <f t="shared" si="372"/>
        <v>45383</v>
      </c>
      <c r="B1902" s="243" t="str">
        <f t="shared" si="369"/>
        <v>Abril</v>
      </c>
      <c r="C1902" s="244"/>
      <c r="D1902" s="244" t="str">
        <f t="shared" si="370"/>
        <v>Enero</v>
      </c>
      <c r="E1902" s="244"/>
      <c r="F1902" s="281" t="str">
        <f>IFERROR(IF(VLOOKUP($X1888&amp;"-"&amp;TEXT($A1902,"mmm-aaaa"),Informes!$A:$P,COLUMN(Informes!H$1),FALSE),"þ","¨"),"¨")</f>
        <v>¨</v>
      </c>
      <c r="G1902" s="281"/>
      <c r="H1902" s="281"/>
      <c r="I1902" s="248" t="str">
        <f>IFERROR(IF(ISBLANK(
VLOOKUP($X1888&amp;"-"&amp;TEXT($A1902,"mmm-aaaa"),Informes!$A:$P,COLUMN(Informes!I$1),FALSE)), "",
VLOOKUP($X1888&amp;"-"&amp;TEXT($A1902,"mmm-aaaa"),Informes!$A:$P,COLUMN(Informes!I$1),FALSE)), "")</f>
        <v/>
      </c>
      <c r="J1902" s="248"/>
      <c r="K1902" s="248"/>
      <c r="L1902" s="173" t="str">
        <f t="shared" si="371"/>
        <v>¨</v>
      </c>
      <c r="M1902" s="248" t="str">
        <f>IFERROR(IF(OR($X1902=$L$7,$X1902=$K$5,$X1902=$O$5,$X1902=$T$5),IF(ISBLANK(
VLOOKUP($X1888&amp;"-"&amp;TEXT($A1902,"mmm-aaaa"),Informes!$A:$P,COLUMN(Informes!J$1),FALSE)), "",
VLOOKUP($X1888&amp;"-"&amp;TEXT($A1902,"mmm-aaaa"),Informes!$A:$P,COLUMN(Informes!J$1),FALSE)), ""), "")</f>
        <v/>
      </c>
      <c r="N1902" s="248"/>
      <c r="O1902" s="248"/>
      <c r="P1902" s="248"/>
      <c r="Q1902" s="248"/>
      <c r="R1902" s="284" t="str">
        <f t="shared" si="368"/>
        <v/>
      </c>
      <c r="S1902" s="284"/>
      <c r="T1902" s="284"/>
      <c r="U1902" s="284"/>
      <c r="V1902" s="285"/>
      <c r="W1902" s="4" t="str">
        <f>IFERROR(VLOOKUP($X1888&amp;"-"&amp;TEXT($A1902,"mmm-aaaa"),Informes!$A:$P,COLUMN(Informes!K$1),FALSE), "")</f>
        <v/>
      </c>
      <c r="X1902" s="34" t="str">
        <f>IFERROR(VLOOKUP($X1888&amp;"-"&amp;TEXT($A1902,"mmm-aaaa"),Informes!$A:$P,COLUMN(Informes!C$1),FALSE), "")</f>
        <v/>
      </c>
    </row>
    <row r="1903" spans="1:24" ht="16.5" customHeight="1" x14ac:dyDescent="0.2">
      <c r="A1903" s="34">
        <f t="shared" si="372"/>
        <v>45413</v>
      </c>
      <c r="B1903" s="243" t="str">
        <f t="shared" si="369"/>
        <v>Mayo</v>
      </c>
      <c r="C1903" s="244"/>
      <c r="D1903" s="244" t="str">
        <f t="shared" si="370"/>
        <v>Enero</v>
      </c>
      <c r="E1903" s="244"/>
      <c r="F1903" s="281" t="str">
        <f>IFERROR(IF(VLOOKUP($X1888&amp;"-"&amp;TEXT($A1903,"mmm-aaaa"),Informes!$A:$P,COLUMN(Informes!H$1),FALSE),"þ","¨"),"¨")</f>
        <v>¨</v>
      </c>
      <c r="G1903" s="281"/>
      <c r="H1903" s="281"/>
      <c r="I1903" s="248" t="str">
        <f>IFERROR(IF(ISBLANK(
VLOOKUP($X1888&amp;"-"&amp;TEXT($A1903,"mmm-aaaa"),Informes!$A:$P,COLUMN(Informes!I$1),FALSE)), "",
VLOOKUP($X1888&amp;"-"&amp;TEXT($A1903,"mmm-aaaa"),Informes!$A:$P,COLUMN(Informes!I$1),FALSE)), "")</f>
        <v/>
      </c>
      <c r="J1903" s="248"/>
      <c r="K1903" s="248"/>
      <c r="L1903" s="173" t="str">
        <f t="shared" si="371"/>
        <v>¨</v>
      </c>
      <c r="M1903" s="248" t="str">
        <f>IFERROR(IF(OR($X1903=$L$7,$X1903=$K$5,$X1903=$O$5,$X1903=$T$5),IF(ISBLANK(
VLOOKUP($X1888&amp;"-"&amp;TEXT($A1903,"mmm-aaaa"),Informes!$A:$P,COLUMN(Informes!J$1),FALSE)), "",
VLOOKUP($X1888&amp;"-"&amp;TEXT($A1903,"mmm-aaaa"),Informes!$A:$P,COLUMN(Informes!J$1),FALSE)), ""), "")</f>
        <v/>
      </c>
      <c r="N1903" s="248"/>
      <c r="O1903" s="248"/>
      <c r="P1903" s="248"/>
      <c r="Q1903" s="248"/>
      <c r="R1903" s="284" t="str">
        <f t="shared" si="368"/>
        <v/>
      </c>
      <c r="S1903" s="284"/>
      <c r="T1903" s="284"/>
      <c r="U1903" s="284"/>
      <c r="V1903" s="285"/>
      <c r="W1903" s="4" t="str">
        <f>IFERROR(VLOOKUP($X1888&amp;"-"&amp;TEXT($A1903,"mmm-aaaa"),Informes!$A:$P,COLUMN(Informes!K$1),FALSE), "")</f>
        <v/>
      </c>
      <c r="X1903" s="34" t="str">
        <f>IFERROR(VLOOKUP($X1888&amp;"-"&amp;TEXT($A1903,"mmm-aaaa"),Informes!$A:$P,COLUMN(Informes!C$1),FALSE), "")</f>
        <v/>
      </c>
    </row>
    <row r="1904" spans="1:24" ht="16.5" customHeight="1" x14ac:dyDescent="0.2">
      <c r="A1904" s="34">
        <f t="shared" si="372"/>
        <v>45444</v>
      </c>
      <c r="B1904" s="243" t="str">
        <f t="shared" si="369"/>
        <v>Junio</v>
      </c>
      <c r="C1904" s="244"/>
      <c r="D1904" s="244" t="str">
        <f t="shared" si="370"/>
        <v>Enero</v>
      </c>
      <c r="E1904" s="244"/>
      <c r="F1904" s="281" t="str">
        <f>IFERROR(IF(VLOOKUP($X1888&amp;"-"&amp;TEXT($A1904,"mmm-aaaa"),Informes!$A:$P,COLUMN(Informes!H$1),FALSE),"þ","¨"),"¨")</f>
        <v>¨</v>
      </c>
      <c r="G1904" s="281"/>
      <c r="H1904" s="281"/>
      <c r="I1904" s="248" t="str">
        <f>IFERROR(IF(ISBLANK(
VLOOKUP($X1888&amp;"-"&amp;TEXT($A1904,"mmm-aaaa"),Informes!$A:$P,COLUMN(Informes!I$1),FALSE)), "",
VLOOKUP($X1888&amp;"-"&amp;TEXT($A1904,"mmm-aaaa"),Informes!$A:$P,COLUMN(Informes!I$1),FALSE)), "")</f>
        <v/>
      </c>
      <c r="J1904" s="248"/>
      <c r="K1904" s="248"/>
      <c r="L1904" s="173" t="str">
        <f t="shared" si="371"/>
        <v>¨</v>
      </c>
      <c r="M1904" s="248" t="str">
        <f>IFERROR(IF(OR($X1904=$L$7,$X1904=$K$5,$X1904=$O$5,$X1904=$T$5),IF(ISBLANK(
VLOOKUP($X1888&amp;"-"&amp;TEXT($A1904,"mmm-aaaa"),Informes!$A:$P,COLUMN(Informes!J$1),FALSE)), "",
VLOOKUP($X1888&amp;"-"&amp;TEXT($A1904,"mmm-aaaa"),Informes!$A:$P,COLUMN(Informes!J$1),FALSE)), ""), "")</f>
        <v/>
      </c>
      <c r="N1904" s="248"/>
      <c r="O1904" s="248"/>
      <c r="P1904" s="248"/>
      <c r="Q1904" s="248"/>
      <c r="R1904" s="284" t="str">
        <f t="shared" si="368"/>
        <v/>
      </c>
      <c r="S1904" s="284"/>
      <c r="T1904" s="284"/>
      <c r="U1904" s="284"/>
      <c r="V1904" s="285"/>
      <c r="W1904" s="4" t="str">
        <f>IFERROR(VLOOKUP($X1888&amp;"-"&amp;TEXT($A1904,"mmm-aaaa"),Informes!$A:$P,COLUMN(Informes!K$1),FALSE), "")</f>
        <v/>
      </c>
      <c r="X1904" s="34" t="str">
        <f>IFERROR(VLOOKUP($X1888&amp;"-"&amp;TEXT($A1904,"mmm-aaaa"),Informes!$A:$P,COLUMN(Informes!C$1),FALSE), "")</f>
        <v/>
      </c>
    </row>
    <row r="1905" spans="1:24" ht="16.5" customHeight="1" x14ac:dyDescent="0.2">
      <c r="A1905" s="34">
        <f t="shared" si="372"/>
        <v>45474</v>
      </c>
      <c r="B1905" s="243" t="str">
        <f t="shared" si="369"/>
        <v>Julio</v>
      </c>
      <c r="C1905" s="244"/>
      <c r="D1905" s="244" t="str">
        <f t="shared" si="370"/>
        <v>Enero</v>
      </c>
      <c r="E1905" s="244"/>
      <c r="F1905" s="281" t="str">
        <f>IFERROR(IF(VLOOKUP($X1888&amp;"-"&amp;TEXT($A1905,"mmm-aaaa"),Informes!$A:$P,COLUMN(Informes!H$1),FALSE),"þ","¨"),"¨")</f>
        <v>¨</v>
      </c>
      <c r="G1905" s="281"/>
      <c r="H1905" s="281"/>
      <c r="I1905" s="248" t="str">
        <f>IFERROR(IF(ISBLANK(
VLOOKUP($X1888&amp;"-"&amp;TEXT($A1905,"mmm-aaaa"),Informes!$A:$P,COLUMN(Informes!I$1),FALSE)), "",
VLOOKUP($X1888&amp;"-"&amp;TEXT($A1905,"mmm-aaaa"),Informes!$A:$P,COLUMN(Informes!I$1),FALSE)), "")</f>
        <v/>
      </c>
      <c r="J1905" s="248"/>
      <c r="K1905" s="248"/>
      <c r="L1905" s="173" t="str">
        <f t="shared" si="371"/>
        <v>¨</v>
      </c>
      <c r="M1905" s="248" t="str">
        <f>IFERROR(IF(OR($X1905=$L$7,$X1905=$K$5,$X1905=$O$5,$X1905=$T$5),IF(ISBLANK(
VLOOKUP($X1888&amp;"-"&amp;TEXT($A1905,"mmm-aaaa"),Informes!$A:$P,COLUMN(Informes!J$1),FALSE)), "",
VLOOKUP($X1888&amp;"-"&amp;TEXT($A1905,"mmm-aaaa"),Informes!$A:$P,COLUMN(Informes!J$1),FALSE)), ""), "")</f>
        <v/>
      </c>
      <c r="N1905" s="248"/>
      <c r="O1905" s="248"/>
      <c r="P1905" s="248"/>
      <c r="Q1905" s="248"/>
      <c r="R1905" s="284" t="str">
        <f t="shared" si="368"/>
        <v/>
      </c>
      <c r="S1905" s="284"/>
      <c r="T1905" s="284"/>
      <c r="U1905" s="284"/>
      <c r="V1905" s="285"/>
      <c r="W1905" s="4" t="str">
        <f>IFERROR(VLOOKUP($X1888&amp;"-"&amp;TEXT($A1905,"mmm-aaaa"),Informes!$A:$P,COLUMN(Informes!K$1),FALSE), "")</f>
        <v/>
      </c>
      <c r="X1905" s="34" t="str">
        <f>IFERROR(VLOOKUP($X1888&amp;"-"&amp;TEXT($A1905,"mmm-aaaa"),Informes!$A:$P,COLUMN(Informes!C$1),FALSE), "")</f>
        <v/>
      </c>
    </row>
    <row r="1906" spans="1:24" ht="16.5" customHeight="1" thickBot="1" x14ac:dyDescent="0.25">
      <c r="A1906" s="34">
        <f t="shared" si="372"/>
        <v>45505</v>
      </c>
      <c r="B1906" s="264" t="str">
        <f t="shared" si="369"/>
        <v>Agosto</v>
      </c>
      <c r="C1906" s="265"/>
      <c r="D1906" s="265" t="str">
        <f t="shared" si="370"/>
        <v>Enero</v>
      </c>
      <c r="E1906" s="265"/>
      <c r="F1906" s="280" t="str">
        <f>IFERROR(IF(VLOOKUP($X1888&amp;"-"&amp;TEXT($A1906,"mmm-aaaa"),Informes!$A:$P,COLUMN(Informes!H$1),FALSE),"þ","¨"),"¨")</f>
        <v>¨</v>
      </c>
      <c r="G1906" s="280"/>
      <c r="H1906" s="280"/>
      <c r="I1906" s="269" t="str">
        <f>IFERROR(IF(ISBLANK(
VLOOKUP($X1888&amp;"-"&amp;TEXT($A1906,"mmm-aaaa"),Informes!$A:$P,COLUMN(Informes!I$1),FALSE)), "",
VLOOKUP($X1888&amp;"-"&amp;TEXT($A1906,"mmm-aaaa"),Informes!$A:$P,COLUMN(Informes!I$1),FALSE)), "")</f>
        <v/>
      </c>
      <c r="J1906" s="269"/>
      <c r="K1906" s="269"/>
      <c r="L1906" s="172" t="str">
        <f t="shared" si="371"/>
        <v>¨</v>
      </c>
      <c r="M1906" s="269" t="str">
        <f>IFERROR(IF(OR($X1906=$L$7,$X1906=$K$5,$X1906=$O$5,$X1906=$T$5),IF(ISBLANK(
VLOOKUP($X1888&amp;"-"&amp;TEXT($A1906,"mmm-aaaa"),Informes!$A:$P,COLUMN(Informes!J$1),FALSE)), "",
VLOOKUP($X1888&amp;"-"&amp;TEXT($A1906,"mmm-aaaa"),Informes!$A:$P,COLUMN(Informes!J$1),FALSE)), ""), "")</f>
        <v/>
      </c>
      <c r="N1906" s="269"/>
      <c r="O1906" s="269"/>
      <c r="P1906" s="269"/>
      <c r="Q1906" s="269"/>
      <c r="R1906" s="282" t="str">
        <f t="shared" si="368"/>
        <v/>
      </c>
      <c r="S1906" s="282"/>
      <c r="T1906" s="282"/>
      <c r="U1906" s="282"/>
      <c r="V1906" s="283"/>
      <c r="W1906" s="4" t="str">
        <f>IFERROR(VLOOKUP($X1888&amp;"-"&amp;TEXT($A1906,"mmm-aaaa"),Informes!$A:$P,COLUMN(Informes!K$1),FALSE), "")</f>
        <v/>
      </c>
      <c r="X1906" s="34" t="str">
        <f>IFERROR(VLOOKUP($X1888&amp;"-"&amp;TEXT($A1906,"mmm-aaaa"),Informes!$A:$P,COLUMN(Informes!C$1),FALSE), "")</f>
        <v/>
      </c>
    </row>
    <row r="1907" spans="1:24" ht="16.5" customHeight="1" thickBot="1" x14ac:dyDescent="0.3">
      <c r="D1907" s="124"/>
      <c r="E1907" s="124"/>
      <c r="F1907" s="129"/>
      <c r="G1907" s="124" t="str">
        <f>IF(SUM(F1895:F1906)=0,"",SUM(F1895:F1906))</f>
        <v/>
      </c>
      <c r="H1907" s="124"/>
      <c r="I1907" s="124"/>
      <c r="J1907" s="130"/>
      <c r="K1907" s="124"/>
      <c r="L1907" s="131" t="s">
        <v>107</v>
      </c>
      <c r="M1907" s="272" t="str">
        <f>IF(SUM(M1895:M1906)=0,"",SUM(M1895:M1906))</f>
        <v/>
      </c>
      <c r="N1907" s="273"/>
      <c r="O1907" s="273"/>
      <c r="P1907" s="273"/>
      <c r="Q1907" s="274"/>
      <c r="R1907" s="275"/>
      <c r="S1907" s="276"/>
      <c r="T1907" s="276"/>
      <c r="U1907" s="276"/>
      <c r="V1907" s="277"/>
      <c r="W1907" s="4"/>
      <c r="X1907" s="4"/>
    </row>
    <row r="1908" spans="1:24" ht="16.5" customHeight="1" x14ac:dyDescent="0.2">
      <c r="W1908" s="4"/>
      <c r="X1908" s="4"/>
    </row>
    <row r="1909" spans="1:24" ht="279.75" customHeight="1" x14ac:dyDescent="0.15">
      <c r="B1909" s="11"/>
      <c r="C1909" s="132" t="s">
        <v>136</v>
      </c>
      <c r="D1909" s="11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</row>
    <row r="1910" spans="1:24" ht="24" customHeight="1" x14ac:dyDescent="0.2">
      <c r="A1910" s="35"/>
      <c r="B1910" s="256" t="s">
        <v>127</v>
      </c>
      <c r="C1910" s="256"/>
      <c r="D1910" s="256"/>
      <c r="E1910" s="256"/>
      <c r="F1910" s="256"/>
      <c r="G1910" s="256"/>
      <c r="H1910" s="256"/>
      <c r="I1910" s="256"/>
      <c r="J1910" s="256"/>
      <c r="K1910" s="256"/>
      <c r="L1910" s="256"/>
      <c r="M1910" s="256"/>
      <c r="N1910" s="256"/>
      <c r="O1910" s="256"/>
      <c r="P1910" s="256"/>
      <c r="Q1910" s="256"/>
      <c r="R1910" s="256"/>
      <c r="S1910" s="256"/>
      <c r="T1910" s="256"/>
      <c r="U1910" s="256"/>
      <c r="V1910" s="256"/>
      <c r="X1910" s="2"/>
    </row>
    <row r="1911" spans="1:24" ht="15" x14ac:dyDescent="0.2">
      <c r="A1911" s="35"/>
      <c r="B1911" s="120" t="s">
        <v>128</v>
      </c>
      <c r="D1911" s="123" t="e">
        <f>D1888</f>
        <v>#REF!</v>
      </c>
      <c r="F1911" s="123"/>
      <c r="G1911" s="123"/>
      <c r="H1911" s="123"/>
      <c r="I1911" s="123"/>
      <c r="J1911" s="123"/>
      <c r="K1911" s="123"/>
      <c r="L1911" s="123"/>
      <c r="M1911" s="123"/>
      <c r="N1911" s="123"/>
      <c r="O1911" s="123"/>
      <c r="P1911" s="123"/>
      <c r="Q1911" s="123"/>
      <c r="R1911" s="123"/>
      <c r="S1911" s="123"/>
      <c r="T1911" s="123"/>
      <c r="U1911" s="123"/>
      <c r="V1911" s="123"/>
      <c r="W1911" s="15"/>
      <c r="X1911" s="154" t="e">
        <f>X1888</f>
        <v>#REF!</v>
      </c>
    </row>
    <row r="1912" spans="1:24" ht="17.25" x14ac:dyDescent="0.2">
      <c r="B1912" s="120" t="s">
        <v>129</v>
      </c>
      <c r="D1912" s="121"/>
      <c r="E1912" s="121"/>
      <c r="F1912" s="7"/>
      <c r="G1912" s="7"/>
      <c r="H1912" s="257" t="e">
        <f>H1889</f>
        <v>#REF!</v>
      </c>
      <c r="I1912" s="257"/>
      <c r="J1912" s="257"/>
      <c r="K1912" s="257"/>
      <c r="L1912" s="257"/>
      <c r="M1912" s="257"/>
      <c r="N1912" s="257"/>
      <c r="O1912" s="257"/>
      <c r="P1912" s="127" t="e">
        <f>P1889</f>
        <v>#REF!</v>
      </c>
      <c r="Q1912" s="120" t="s">
        <v>75</v>
      </c>
      <c r="S1912" s="12"/>
      <c r="T1912" s="13"/>
      <c r="U1912" s="127" t="e">
        <f>U1889</f>
        <v>#REF!</v>
      </c>
      <c r="V1912" s="120" t="s">
        <v>79</v>
      </c>
      <c r="W1912" s="12"/>
      <c r="X1912" s="6"/>
    </row>
    <row r="1913" spans="1:24" ht="17.25" x14ac:dyDescent="0.2">
      <c r="B1913" s="120" t="s">
        <v>130</v>
      </c>
      <c r="D1913" s="122"/>
      <c r="E1913" s="122"/>
      <c r="F1913" s="7"/>
      <c r="G1913" s="258" t="e">
        <f>G1890</f>
        <v>#REF!</v>
      </c>
      <c r="H1913" s="258"/>
      <c r="I1913" s="258"/>
      <c r="J1913" s="258"/>
      <c r="K1913" s="258"/>
      <c r="L1913" s="258"/>
      <c r="M1913" s="258"/>
      <c r="N1913" s="258"/>
      <c r="O1913" s="258"/>
      <c r="P1913" s="128" t="s">
        <v>137</v>
      </c>
      <c r="Q1913" s="120" t="s">
        <v>131</v>
      </c>
      <c r="S1913" s="12"/>
      <c r="T1913" s="12"/>
      <c r="U1913" s="128" t="s">
        <v>138</v>
      </c>
      <c r="V1913" s="120" t="s">
        <v>61</v>
      </c>
      <c r="W1913" s="12"/>
      <c r="X1913" s="6"/>
    </row>
    <row r="1914" spans="1:24" ht="28.5" customHeight="1" x14ac:dyDescent="0.2">
      <c r="B1914" s="127" t="e">
        <f>B1891</f>
        <v>#REF!</v>
      </c>
      <c r="C1914" s="125" t="s">
        <v>76</v>
      </c>
      <c r="D1914" s="127" t="e">
        <f>D1891</f>
        <v>#REF!</v>
      </c>
      <c r="E1914" s="125" t="s">
        <v>81</v>
      </c>
      <c r="F1914" s="7"/>
      <c r="G1914" s="7"/>
      <c r="H1914" s="5"/>
      <c r="I1914" s="10"/>
      <c r="J1914" s="127" t="e">
        <f>J1891</f>
        <v>#REF!</v>
      </c>
      <c r="K1914" s="125" t="s">
        <v>77</v>
      </c>
      <c r="L1914" s="5"/>
      <c r="M1914" s="5"/>
      <c r="N1914" s="127" t="e">
        <f>N1891</f>
        <v>#REF!</v>
      </c>
      <c r="O1914" s="125" t="s">
        <v>132</v>
      </c>
      <c r="P1914" s="126"/>
      <c r="Q1914" s="126"/>
      <c r="R1914" s="9"/>
      <c r="S1914" s="127" t="e">
        <f>S1891</f>
        <v>#REF!</v>
      </c>
      <c r="T1914" s="259" t="s">
        <v>133</v>
      </c>
      <c r="U1914" s="259"/>
      <c r="V1914" s="259"/>
      <c r="W1914" s="13"/>
      <c r="X1914" s="6"/>
    </row>
    <row r="1915" spans="1:24" ht="4.5" customHeight="1" thickBot="1" x14ac:dyDescent="0.25">
      <c r="B1915" s="8"/>
      <c r="C1915" s="7"/>
      <c r="D1915" s="8"/>
      <c r="E1915" s="7"/>
      <c r="F1915" s="7"/>
      <c r="G1915" s="7"/>
      <c r="H1915" s="5"/>
      <c r="I1915" s="10"/>
      <c r="J1915" s="8"/>
      <c r="K1915" s="5"/>
      <c r="L1915" s="5"/>
      <c r="M1915" s="5"/>
      <c r="N1915" s="7"/>
      <c r="O1915" s="5"/>
      <c r="P1915" s="8"/>
      <c r="Q1915" s="8"/>
      <c r="R1915" s="9"/>
      <c r="S1915" s="9"/>
      <c r="T1915" s="7"/>
      <c r="U1915" s="8"/>
      <c r="V1915" s="9"/>
      <c r="W1915" s="9"/>
      <c r="X1915" s="6"/>
    </row>
    <row r="1916" spans="1:24" ht="27" customHeight="1" x14ac:dyDescent="0.25">
      <c r="B1916" s="260" t="s">
        <v>17</v>
      </c>
      <c r="C1916" s="261"/>
      <c r="D1916" s="261"/>
      <c r="E1916" s="261"/>
      <c r="F1916" s="262" t="s">
        <v>134</v>
      </c>
      <c r="G1916" s="262"/>
      <c r="H1916" s="262"/>
      <c r="I1916" s="262" t="s">
        <v>12</v>
      </c>
      <c r="J1916" s="262"/>
      <c r="K1916" s="262"/>
      <c r="L1916" s="262" t="s">
        <v>105</v>
      </c>
      <c r="M1916" s="236" t="s">
        <v>135</v>
      </c>
      <c r="N1916" s="236"/>
      <c r="O1916" s="236"/>
      <c r="P1916" s="236"/>
      <c r="Q1916" s="236"/>
      <c r="R1916" s="236" t="s">
        <v>101</v>
      </c>
      <c r="S1916" s="236"/>
      <c r="T1916" s="236"/>
      <c r="U1916" s="236"/>
      <c r="V1916" s="237"/>
      <c r="W1916" s="14"/>
      <c r="X1916" s="3"/>
    </row>
    <row r="1917" spans="1:24" ht="27.75" customHeight="1" x14ac:dyDescent="0.2">
      <c r="B1917" s="240">
        <f>EDATE(B1894,12)</f>
        <v>45658</v>
      </c>
      <c r="C1917" s="241"/>
      <c r="D1917" s="241"/>
      <c r="E1917" s="242"/>
      <c r="F1917" s="263"/>
      <c r="G1917" s="263"/>
      <c r="H1917" s="263"/>
      <c r="I1917" s="263"/>
      <c r="J1917" s="263"/>
      <c r="K1917" s="263"/>
      <c r="L1917" s="263"/>
      <c r="M1917" s="238"/>
      <c r="N1917" s="238"/>
      <c r="O1917" s="238"/>
      <c r="P1917" s="238"/>
      <c r="Q1917" s="238"/>
      <c r="R1917" s="238"/>
      <c r="S1917" s="238"/>
      <c r="T1917" s="238"/>
      <c r="U1917" s="238"/>
      <c r="V1917" s="239"/>
      <c r="W1917" s="14"/>
      <c r="X1917" s="3"/>
    </row>
    <row r="1918" spans="1:24" ht="16.5" customHeight="1" x14ac:dyDescent="0.2">
      <c r="A1918" s="34">
        <f>EDATE(B1917,-4)</f>
        <v>45536</v>
      </c>
      <c r="B1918" s="243" t="str">
        <f>PROPER(TEXT(A1918, "mmmm"))</f>
        <v>Septiembre</v>
      </c>
      <c r="C1918" s="244"/>
      <c r="D1918" s="244"/>
      <c r="E1918" s="244"/>
      <c r="F1918" s="281" t="str">
        <f>IFERROR(IF(VLOOKUP($X1888&amp;"-"&amp;TEXT($A1918,"mmm-aaaa"),Informes!$A:$P,COLUMN(Informes!H$1),FALSE),"þ","¨"),"¨")</f>
        <v>¨</v>
      </c>
      <c r="G1918" s="281"/>
      <c r="H1918" s="281"/>
      <c r="I1918" s="248" t="str">
        <f>IFERROR(IF(ISBLANK(
VLOOKUP($X1911&amp;"-"&amp;TEXT($A1918,"mmm-aaaa"),Informes!$A:$P,COLUMN(Informes!I$1),FALSE)), "",
VLOOKUP($X1911&amp;"-"&amp;TEXT($A1918,"mmm-aaaa"),Informes!$A:$P,COLUMN(Informes!I$1),FALSE)), "")</f>
        <v/>
      </c>
      <c r="J1918" s="248"/>
      <c r="K1918" s="248"/>
      <c r="L1918" s="173" t="str">
        <f>IFERROR(IF($X1918=$L$7,"þ","¨"),"¨")</f>
        <v>¨</v>
      </c>
      <c r="M1918" s="248" t="str">
        <f>IFERROR(IF(OR($X1918=$L$7,$X1918=$K$5,$X1918=$O$5,$X1918=$T$5),IF(ISBLANK(
VLOOKUP($X1888&amp;"-"&amp;TEXT($A1918,"mmm-aaaa"),Informes!$A:$P,COLUMN(Informes!J$1),FALSE)), "",
VLOOKUP($X1888&amp;"-"&amp;TEXT($A1918,"mmm-aaaa"),Informes!$A:$P,COLUMN(Informes!J$1),FALSE)), ""), "")</f>
        <v/>
      </c>
      <c r="N1918" s="248"/>
      <c r="O1918" s="248"/>
      <c r="P1918" s="248"/>
      <c r="Q1918" s="248"/>
      <c r="R1918" s="284" t="str">
        <f t="shared" ref="R1918:R1929" si="373">IF(W1918=0, "", W1918)</f>
        <v/>
      </c>
      <c r="S1918" s="284"/>
      <c r="T1918" s="284"/>
      <c r="U1918" s="284"/>
      <c r="V1918" s="285"/>
      <c r="W1918" s="4" t="str">
        <f>IFERROR(VLOOKUP($X1911&amp;"-"&amp;TEXT($A1918,"mmm-aaaa"),Informes!$A:$P,COLUMN(Informes!K$1),FALSE), "")</f>
        <v/>
      </c>
      <c r="X1918" s="34" t="str">
        <f>IFERROR(VLOOKUP($X1888&amp;"-"&amp;TEXT($A1918,"mmm-aaaa"),Informes!$A:$P,COLUMN(Informes!C$1),FALSE), "")</f>
        <v/>
      </c>
    </row>
    <row r="1919" spans="1:24" ht="16.5" customHeight="1" x14ac:dyDescent="0.2">
      <c r="A1919" s="34">
        <f>EDATE(A1918,1)</f>
        <v>45566</v>
      </c>
      <c r="B1919" s="243" t="str">
        <f t="shared" ref="B1919:B1929" si="374">PROPER(TEXT(A1919, "mmmm"))</f>
        <v>Octubre</v>
      </c>
      <c r="C1919" s="244"/>
      <c r="D1919" s="244"/>
      <c r="E1919" s="244"/>
      <c r="F1919" s="281" t="str">
        <f>IFERROR(IF(VLOOKUP($X1888&amp;"-"&amp;TEXT($A1919,"mmm-aaaa"),Informes!$A:$P,COLUMN(Informes!H$1),FALSE),"þ","¨"),"¨")</f>
        <v>¨</v>
      </c>
      <c r="G1919" s="281"/>
      <c r="H1919" s="281"/>
      <c r="I1919" s="248" t="str">
        <f>IFERROR(IF(ISBLANK(
VLOOKUP($X1911&amp;"-"&amp;TEXT($A1919,"mmm-aaaa"),Informes!$A:$P,COLUMN(Informes!I$1),FALSE)), "",
VLOOKUP($X1911&amp;"-"&amp;TEXT($A1919,"mmm-aaaa"),Informes!$A:$P,COLUMN(Informes!I$1),FALSE)), "")</f>
        <v/>
      </c>
      <c r="J1919" s="248"/>
      <c r="K1919" s="248"/>
      <c r="L1919" s="173" t="str">
        <f t="shared" ref="L1919:L1929" si="375">IFERROR(IF($X1919=$L$7,"þ","¨"),"¨")</f>
        <v>¨</v>
      </c>
      <c r="M1919" s="248" t="str">
        <f>IFERROR(IF(OR($X1919=$L$7,$X1919=$K$5,$X1919=$O$5,$X1919=$T$5),IF(ISBLANK(
VLOOKUP($X1888&amp;"-"&amp;TEXT($A1919,"mmm-aaaa"),Informes!$A:$P,COLUMN(Informes!J$1),FALSE)), "",
VLOOKUP($X1888&amp;"-"&amp;TEXT($A1919,"mmm-aaaa"),Informes!$A:$P,COLUMN(Informes!J$1),FALSE)), ""), "")</f>
        <v/>
      </c>
      <c r="N1919" s="248"/>
      <c r="O1919" s="248"/>
      <c r="P1919" s="248"/>
      <c r="Q1919" s="248"/>
      <c r="R1919" s="284" t="str">
        <f t="shared" si="373"/>
        <v/>
      </c>
      <c r="S1919" s="284"/>
      <c r="T1919" s="284"/>
      <c r="U1919" s="284"/>
      <c r="V1919" s="285"/>
      <c r="W1919" s="4" t="str">
        <f>IFERROR(VLOOKUP($X1911&amp;"-"&amp;TEXT($A1919,"mmm-aaaa"),Informes!$A:$P,COLUMN(Informes!K$1),FALSE), "")</f>
        <v/>
      </c>
      <c r="X1919" s="34" t="str">
        <f>IFERROR(VLOOKUP($X1888&amp;"-"&amp;TEXT($A1919,"mmm-aaaa"),Informes!$A:$P,COLUMN(Informes!C$1),FALSE), "")</f>
        <v/>
      </c>
    </row>
    <row r="1920" spans="1:24" ht="16.5" customHeight="1" x14ac:dyDescent="0.2">
      <c r="A1920" s="34">
        <f t="shared" ref="A1920:A1929" si="376">EDATE(A1919,1)</f>
        <v>45597</v>
      </c>
      <c r="B1920" s="243" t="str">
        <f t="shared" si="374"/>
        <v>Noviembre</v>
      </c>
      <c r="C1920" s="244"/>
      <c r="D1920" s="244"/>
      <c r="E1920" s="244"/>
      <c r="F1920" s="281" t="str">
        <f>IFERROR(IF(VLOOKUP($X1888&amp;"-"&amp;TEXT($A1920,"mmm-aaaa"),Informes!$A:$P,COLUMN(Informes!H$1),FALSE),"þ","¨"),"¨")</f>
        <v>¨</v>
      </c>
      <c r="G1920" s="281"/>
      <c r="H1920" s="281"/>
      <c r="I1920" s="248" t="str">
        <f>IFERROR(IF(ISBLANK(
VLOOKUP($X1911&amp;"-"&amp;TEXT($A1920,"mmm-aaaa"),Informes!$A:$P,COLUMN(Informes!I$1),FALSE)), "",
VLOOKUP($X1911&amp;"-"&amp;TEXT($A1920,"mmm-aaaa"),Informes!$A:$P,COLUMN(Informes!I$1),FALSE)), "")</f>
        <v/>
      </c>
      <c r="J1920" s="248"/>
      <c r="K1920" s="248"/>
      <c r="L1920" s="173" t="str">
        <f t="shared" si="375"/>
        <v>¨</v>
      </c>
      <c r="M1920" s="248" t="str">
        <f>IFERROR(IF(OR($X1920=$L$7,$X1920=$K$5,$X1920=$O$5,$X1920=$T$5),IF(ISBLANK(
VLOOKUP($X1888&amp;"-"&amp;TEXT($A1920,"mmm-aaaa"),Informes!$A:$P,COLUMN(Informes!J$1),FALSE)), "",
VLOOKUP($X1888&amp;"-"&amp;TEXT($A1920,"mmm-aaaa"),Informes!$A:$P,COLUMN(Informes!J$1),FALSE)), ""), "")</f>
        <v/>
      </c>
      <c r="N1920" s="248"/>
      <c r="O1920" s="248"/>
      <c r="P1920" s="248"/>
      <c r="Q1920" s="248"/>
      <c r="R1920" s="284" t="str">
        <f t="shared" si="373"/>
        <v/>
      </c>
      <c r="S1920" s="284"/>
      <c r="T1920" s="284"/>
      <c r="U1920" s="284"/>
      <c r="V1920" s="285"/>
      <c r="W1920" s="4" t="str">
        <f>IFERROR(VLOOKUP($X1911&amp;"-"&amp;TEXT($A1920,"mmm-aaaa"),Informes!$A:$P,COLUMN(Informes!K$1),FALSE), "")</f>
        <v/>
      </c>
      <c r="X1920" s="34" t="str">
        <f>IFERROR(VLOOKUP($X1888&amp;"-"&amp;TEXT($A1920,"mmm-aaaa"),Informes!$A:$P,COLUMN(Informes!C$1),FALSE), "")</f>
        <v/>
      </c>
    </row>
    <row r="1921" spans="1:24" ht="16.5" customHeight="1" x14ac:dyDescent="0.2">
      <c r="A1921" s="34">
        <f t="shared" si="376"/>
        <v>45627</v>
      </c>
      <c r="B1921" s="243" t="str">
        <f t="shared" si="374"/>
        <v>Diciembre</v>
      </c>
      <c r="C1921" s="244"/>
      <c r="D1921" s="244"/>
      <c r="E1921" s="244"/>
      <c r="F1921" s="281" t="str">
        <f>IFERROR(IF(VLOOKUP($X1888&amp;"-"&amp;TEXT($A1921,"mmm-aaaa"),Informes!$A:$P,COLUMN(Informes!H$1),FALSE),"þ","¨"),"¨")</f>
        <v>¨</v>
      </c>
      <c r="G1921" s="281"/>
      <c r="H1921" s="281"/>
      <c r="I1921" s="248" t="str">
        <f>IFERROR(IF(ISBLANK(
VLOOKUP($X1911&amp;"-"&amp;TEXT($A1921,"mmm-aaaa"),Informes!$A:$P,COLUMN(Informes!I$1),FALSE)), "",
VLOOKUP($X1911&amp;"-"&amp;TEXT($A1921,"mmm-aaaa"),Informes!$A:$P,COLUMN(Informes!I$1),FALSE)), "")</f>
        <v/>
      </c>
      <c r="J1921" s="248"/>
      <c r="K1921" s="248"/>
      <c r="L1921" s="173" t="str">
        <f t="shared" si="375"/>
        <v>¨</v>
      </c>
      <c r="M1921" s="248" t="str">
        <f>IFERROR(IF(OR($X1921=$L$7,$X1921=$K$5,$X1921=$O$5,$X1921=$T$5),IF(ISBLANK(
VLOOKUP($X1888&amp;"-"&amp;TEXT($A1921,"mmm-aaaa"),Informes!$A:$P,COLUMN(Informes!J$1),FALSE)), "",
VLOOKUP($X1888&amp;"-"&amp;TEXT($A1921,"mmm-aaaa"),Informes!$A:$P,COLUMN(Informes!J$1),FALSE)), ""), "")</f>
        <v/>
      </c>
      <c r="N1921" s="248"/>
      <c r="O1921" s="248"/>
      <c r="P1921" s="248"/>
      <c r="Q1921" s="248"/>
      <c r="R1921" s="284" t="str">
        <f t="shared" si="373"/>
        <v/>
      </c>
      <c r="S1921" s="284"/>
      <c r="T1921" s="284"/>
      <c r="U1921" s="284"/>
      <c r="V1921" s="285"/>
      <c r="W1921" s="4" t="str">
        <f>IFERROR(VLOOKUP($X1911&amp;"-"&amp;TEXT($A1921,"mmm-aaaa"),Informes!$A:$P,COLUMN(Informes!K$1),FALSE), "")</f>
        <v/>
      </c>
      <c r="X1921" s="34" t="str">
        <f>IFERROR(VLOOKUP($X1888&amp;"-"&amp;TEXT($A1921,"mmm-aaaa"),Informes!$A:$P,COLUMN(Informes!C$1),FALSE), "")</f>
        <v/>
      </c>
    </row>
    <row r="1922" spans="1:24" ht="16.5" customHeight="1" x14ac:dyDescent="0.2">
      <c r="A1922" s="34">
        <f t="shared" si="376"/>
        <v>45658</v>
      </c>
      <c r="B1922" s="243" t="str">
        <f t="shared" si="374"/>
        <v>Enero</v>
      </c>
      <c r="C1922" s="244"/>
      <c r="D1922" s="244"/>
      <c r="E1922" s="244"/>
      <c r="F1922" s="281" t="str">
        <f>IFERROR(IF(VLOOKUP($X1888&amp;"-"&amp;TEXT($A1922,"mmm-aaaa"),Informes!$A:$P,COLUMN(Informes!H$1),FALSE),"þ","¨"),"¨")</f>
        <v>¨</v>
      </c>
      <c r="G1922" s="281"/>
      <c r="H1922" s="281"/>
      <c r="I1922" s="248" t="str">
        <f>IFERROR(IF(ISBLANK(
VLOOKUP($X1911&amp;"-"&amp;TEXT($A1922,"mmm-aaaa"),Informes!$A:$P,COLUMN(Informes!I$1),FALSE)), "",
VLOOKUP($X1911&amp;"-"&amp;TEXT($A1922,"mmm-aaaa"),Informes!$A:$P,COLUMN(Informes!I$1),FALSE)), "")</f>
        <v/>
      </c>
      <c r="J1922" s="248"/>
      <c r="K1922" s="248"/>
      <c r="L1922" s="173" t="str">
        <f t="shared" si="375"/>
        <v>¨</v>
      </c>
      <c r="M1922" s="248" t="str">
        <f>IFERROR(IF(OR($X1922=$L$7,$X1922=$K$5,$X1922=$O$5,$X1922=$T$5),IF(ISBLANK(
VLOOKUP($X1888&amp;"-"&amp;TEXT($A1922,"mmm-aaaa"),Informes!$A:$P,COLUMN(Informes!J$1),FALSE)), "",
VLOOKUP($X1888&amp;"-"&amp;TEXT($A1922,"mmm-aaaa"),Informes!$A:$P,COLUMN(Informes!J$1),FALSE)), ""), "")</f>
        <v/>
      </c>
      <c r="N1922" s="248"/>
      <c r="O1922" s="248"/>
      <c r="P1922" s="248"/>
      <c r="Q1922" s="248"/>
      <c r="R1922" s="284" t="str">
        <f t="shared" si="373"/>
        <v/>
      </c>
      <c r="S1922" s="284"/>
      <c r="T1922" s="284"/>
      <c r="U1922" s="284"/>
      <c r="V1922" s="285"/>
      <c r="W1922" s="4" t="str">
        <f>IFERROR(VLOOKUP($X1911&amp;"-"&amp;TEXT($A1922,"mmm-aaaa"),Informes!$A:$P,COLUMN(Informes!K$1),FALSE), "")</f>
        <v/>
      </c>
      <c r="X1922" s="34" t="str">
        <f>IFERROR(VLOOKUP($X1888&amp;"-"&amp;TEXT($A1922,"mmm-aaaa"),Informes!$A:$P,COLUMN(Informes!C$1),FALSE), "")</f>
        <v/>
      </c>
    </row>
    <row r="1923" spans="1:24" ht="16.5" customHeight="1" x14ac:dyDescent="0.2">
      <c r="A1923" s="34">
        <f t="shared" si="376"/>
        <v>45689</v>
      </c>
      <c r="B1923" s="243" t="str">
        <f t="shared" si="374"/>
        <v>Febrero</v>
      </c>
      <c r="C1923" s="244"/>
      <c r="D1923" s="244"/>
      <c r="E1923" s="244"/>
      <c r="F1923" s="281" t="str">
        <f>IFERROR(IF(VLOOKUP($X1888&amp;"-"&amp;TEXT($A1923,"mmm-aaaa"),Informes!$A:$P,COLUMN(Informes!H$1),FALSE),"þ","¨"),"¨")</f>
        <v>¨</v>
      </c>
      <c r="G1923" s="281"/>
      <c r="H1923" s="281"/>
      <c r="I1923" s="248" t="str">
        <f>IFERROR(IF(ISBLANK(
VLOOKUP($X1911&amp;"-"&amp;TEXT($A1923,"mmm-aaaa"),Informes!$A:$P,COLUMN(Informes!I$1),FALSE)), "",
VLOOKUP($X1911&amp;"-"&amp;TEXT($A1923,"mmm-aaaa"),Informes!$A:$P,COLUMN(Informes!I$1),FALSE)), "")</f>
        <v/>
      </c>
      <c r="J1923" s="248"/>
      <c r="K1923" s="248"/>
      <c r="L1923" s="173" t="str">
        <f t="shared" si="375"/>
        <v>¨</v>
      </c>
      <c r="M1923" s="248" t="str">
        <f>IFERROR(IF(OR($X1923=$L$7,$X1923=$K$5,$X1923=$O$5,$X1923=$T$5),IF(ISBLANK(
VLOOKUP($X1888&amp;"-"&amp;TEXT($A1923,"mmm-aaaa"),Informes!$A:$P,COLUMN(Informes!J$1),FALSE)), "",
VLOOKUP($X1888&amp;"-"&amp;TEXT($A1923,"mmm-aaaa"),Informes!$A:$P,COLUMN(Informes!J$1),FALSE)), ""), "")</f>
        <v/>
      </c>
      <c r="N1923" s="248"/>
      <c r="O1923" s="248"/>
      <c r="P1923" s="248"/>
      <c r="Q1923" s="248"/>
      <c r="R1923" s="284" t="str">
        <f t="shared" si="373"/>
        <v/>
      </c>
      <c r="S1923" s="284"/>
      <c r="T1923" s="284"/>
      <c r="U1923" s="284"/>
      <c r="V1923" s="285"/>
      <c r="W1923" s="4" t="str">
        <f>IFERROR(VLOOKUP($X1911&amp;"-"&amp;TEXT($A1923,"mmm-aaaa"),Informes!$A:$P,COLUMN(Informes!K$1),FALSE), "")</f>
        <v/>
      </c>
      <c r="X1923" s="34" t="str">
        <f>IFERROR(VLOOKUP($X1888&amp;"-"&amp;TEXT($A1923,"mmm-aaaa"),Informes!$A:$P,COLUMN(Informes!C$1),FALSE), "")</f>
        <v/>
      </c>
    </row>
    <row r="1924" spans="1:24" ht="16.5" customHeight="1" x14ac:dyDescent="0.2">
      <c r="A1924" s="34">
        <f t="shared" si="376"/>
        <v>45717</v>
      </c>
      <c r="B1924" s="243" t="str">
        <f t="shared" si="374"/>
        <v>Marzo</v>
      </c>
      <c r="C1924" s="244"/>
      <c r="D1924" s="244"/>
      <c r="E1924" s="244"/>
      <c r="F1924" s="281" t="str">
        <f>IFERROR(IF(VLOOKUP($X1888&amp;"-"&amp;TEXT($A1924,"mmm-aaaa"),Informes!$A:$P,COLUMN(Informes!H$1),FALSE),"þ","¨"),"¨")</f>
        <v>¨</v>
      </c>
      <c r="G1924" s="281"/>
      <c r="H1924" s="281"/>
      <c r="I1924" s="248" t="str">
        <f>IFERROR(IF(ISBLANK(
VLOOKUP($X1911&amp;"-"&amp;TEXT($A1924,"mmm-aaaa"),Informes!$A:$P,COLUMN(Informes!I$1),FALSE)), "",
VLOOKUP($X1911&amp;"-"&amp;TEXT($A1924,"mmm-aaaa"),Informes!$A:$P,COLUMN(Informes!I$1),FALSE)), "")</f>
        <v/>
      </c>
      <c r="J1924" s="248"/>
      <c r="K1924" s="248"/>
      <c r="L1924" s="173" t="str">
        <f t="shared" si="375"/>
        <v>¨</v>
      </c>
      <c r="M1924" s="248" t="str">
        <f>IFERROR(IF(OR($X1924=$L$7,$X1924=$K$5,$X1924=$O$5,$X1924=$T$5),IF(ISBLANK(
VLOOKUP($X1888&amp;"-"&amp;TEXT($A1924,"mmm-aaaa"),Informes!$A:$P,COLUMN(Informes!J$1),FALSE)), "",
VLOOKUP($X1888&amp;"-"&amp;TEXT($A1924,"mmm-aaaa"),Informes!$A:$P,COLUMN(Informes!J$1),FALSE)), ""), "")</f>
        <v/>
      </c>
      <c r="N1924" s="248"/>
      <c r="O1924" s="248"/>
      <c r="P1924" s="248"/>
      <c r="Q1924" s="248"/>
      <c r="R1924" s="284" t="str">
        <f t="shared" si="373"/>
        <v/>
      </c>
      <c r="S1924" s="284"/>
      <c r="T1924" s="284"/>
      <c r="U1924" s="284"/>
      <c r="V1924" s="285"/>
      <c r="W1924" s="4" t="str">
        <f>IFERROR(VLOOKUP($X1911&amp;"-"&amp;TEXT($A1924,"mmm-aaaa"),Informes!$A:$P,COLUMN(Informes!K$1),FALSE), "")</f>
        <v/>
      </c>
      <c r="X1924" s="34" t="str">
        <f>IFERROR(VLOOKUP($X1888&amp;"-"&amp;TEXT($A1924,"mmm-aaaa"),Informes!$A:$P,COLUMN(Informes!C$1),FALSE), "")</f>
        <v/>
      </c>
    </row>
    <row r="1925" spans="1:24" ht="16.5" customHeight="1" x14ac:dyDescent="0.2">
      <c r="A1925" s="34">
        <f t="shared" si="376"/>
        <v>45748</v>
      </c>
      <c r="B1925" s="243" t="str">
        <f t="shared" si="374"/>
        <v>Abril</v>
      </c>
      <c r="C1925" s="244"/>
      <c r="D1925" s="244"/>
      <c r="E1925" s="244"/>
      <c r="F1925" s="281" t="str">
        <f>IFERROR(IF(VLOOKUP($X1888&amp;"-"&amp;TEXT($A1925,"mmm-aaaa"),Informes!$A:$P,COLUMN(Informes!H$1),FALSE),"þ","¨"),"¨")</f>
        <v>¨</v>
      </c>
      <c r="G1925" s="281"/>
      <c r="H1925" s="281"/>
      <c r="I1925" s="248" t="str">
        <f>IFERROR(IF(ISBLANK(
VLOOKUP($X1911&amp;"-"&amp;TEXT($A1925,"mmm-aaaa"),Informes!$A:$P,COLUMN(Informes!I$1),FALSE)), "",
VLOOKUP($X1911&amp;"-"&amp;TEXT($A1925,"mmm-aaaa"),Informes!$A:$P,COLUMN(Informes!I$1),FALSE)), "")</f>
        <v/>
      </c>
      <c r="J1925" s="248"/>
      <c r="K1925" s="248"/>
      <c r="L1925" s="173" t="str">
        <f t="shared" si="375"/>
        <v>¨</v>
      </c>
      <c r="M1925" s="248" t="str">
        <f>IFERROR(IF(OR($X1925=$L$7,$X1925=$K$5,$X1925=$O$5,$X1925=$T$5),IF(ISBLANK(
VLOOKUP($X1888&amp;"-"&amp;TEXT($A1925,"mmm-aaaa"),Informes!$A:$P,COLUMN(Informes!J$1),FALSE)), "",
VLOOKUP($X1888&amp;"-"&amp;TEXT($A1925,"mmm-aaaa"),Informes!$A:$P,COLUMN(Informes!J$1),FALSE)), ""), "")</f>
        <v/>
      </c>
      <c r="N1925" s="248"/>
      <c r="O1925" s="248"/>
      <c r="P1925" s="248"/>
      <c r="Q1925" s="248"/>
      <c r="R1925" s="284" t="str">
        <f t="shared" si="373"/>
        <v/>
      </c>
      <c r="S1925" s="284"/>
      <c r="T1925" s="284"/>
      <c r="U1925" s="284"/>
      <c r="V1925" s="285"/>
      <c r="W1925" s="4" t="str">
        <f>IFERROR(VLOOKUP($X1911&amp;"-"&amp;TEXT($A1925,"mmm-aaaa"),Informes!$A:$P,COLUMN(Informes!K$1),FALSE), "")</f>
        <v/>
      </c>
      <c r="X1925" s="34" t="str">
        <f>IFERROR(VLOOKUP($X1888&amp;"-"&amp;TEXT($A1925,"mmm-aaaa"),Informes!$A:$P,COLUMN(Informes!C$1),FALSE), "")</f>
        <v/>
      </c>
    </row>
    <row r="1926" spans="1:24" ht="16.5" customHeight="1" x14ac:dyDescent="0.2">
      <c r="A1926" s="34">
        <f t="shared" si="376"/>
        <v>45778</v>
      </c>
      <c r="B1926" s="243" t="str">
        <f t="shared" si="374"/>
        <v>Mayo</v>
      </c>
      <c r="C1926" s="244"/>
      <c r="D1926" s="244"/>
      <c r="E1926" s="244"/>
      <c r="F1926" s="281" t="str">
        <f>IFERROR(IF(VLOOKUP($X1888&amp;"-"&amp;TEXT($A1926,"mmm-aaaa"),Informes!$A:$P,COLUMN(Informes!H$1),FALSE),"þ","¨"),"¨")</f>
        <v>¨</v>
      </c>
      <c r="G1926" s="281"/>
      <c r="H1926" s="281"/>
      <c r="I1926" s="248" t="str">
        <f>IFERROR(IF(ISBLANK(
VLOOKUP($X1911&amp;"-"&amp;TEXT($A1926,"mmm-aaaa"),Informes!$A:$P,COLUMN(Informes!I$1),FALSE)), "",
VLOOKUP($X1911&amp;"-"&amp;TEXT($A1926,"mmm-aaaa"),Informes!$A:$P,COLUMN(Informes!I$1),FALSE)), "")</f>
        <v/>
      </c>
      <c r="J1926" s="248"/>
      <c r="K1926" s="248"/>
      <c r="L1926" s="173" t="str">
        <f t="shared" si="375"/>
        <v>¨</v>
      </c>
      <c r="M1926" s="248" t="str">
        <f>IFERROR(IF(OR($X1926=$L$7,$X1926=$K$5,$X1926=$O$5,$X1926=$T$5),IF(ISBLANK(
VLOOKUP($X1888&amp;"-"&amp;TEXT($A1926,"mmm-aaaa"),Informes!$A:$P,COLUMN(Informes!J$1),FALSE)), "",
VLOOKUP($X1888&amp;"-"&amp;TEXT($A1926,"mmm-aaaa"),Informes!$A:$P,COLUMN(Informes!J$1),FALSE)), ""), "")</f>
        <v/>
      </c>
      <c r="N1926" s="248"/>
      <c r="O1926" s="248"/>
      <c r="P1926" s="248"/>
      <c r="Q1926" s="248"/>
      <c r="R1926" s="284" t="str">
        <f t="shared" si="373"/>
        <v/>
      </c>
      <c r="S1926" s="284"/>
      <c r="T1926" s="284"/>
      <c r="U1926" s="284"/>
      <c r="V1926" s="285"/>
      <c r="W1926" s="4" t="str">
        <f>IFERROR(VLOOKUP($X1911&amp;"-"&amp;TEXT($A1926,"mmm-aaaa"),Informes!$A:$P,COLUMN(Informes!K$1),FALSE), "")</f>
        <v/>
      </c>
      <c r="X1926" s="34" t="str">
        <f>IFERROR(VLOOKUP($X1888&amp;"-"&amp;TEXT($A1926,"mmm-aaaa"),Informes!$A:$P,COLUMN(Informes!C$1),FALSE), "")</f>
        <v/>
      </c>
    </row>
    <row r="1927" spans="1:24" ht="16.5" customHeight="1" x14ac:dyDescent="0.2">
      <c r="A1927" s="34">
        <f t="shared" si="376"/>
        <v>45809</v>
      </c>
      <c r="B1927" s="243" t="str">
        <f t="shared" si="374"/>
        <v>Junio</v>
      </c>
      <c r="C1927" s="244"/>
      <c r="D1927" s="244"/>
      <c r="E1927" s="244"/>
      <c r="F1927" s="281" t="str">
        <f>IFERROR(IF(VLOOKUP($X1888&amp;"-"&amp;TEXT($A1927,"mmm-aaaa"),Informes!$A:$P,COLUMN(Informes!H$1),FALSE),"þ","¨"),"¨")</f>
        <v>¨</v>
      </c>
      <c r="G1927" s="281"/>
      <c r="H1927" s="281"/>
      <c r="I1927" s="248" t="str">
        <f>IFERROR(IF(ISBLANK(
VLOOKUP($X1911&amp;"-"&amp;TEXT($A1927,"mmm-aaaa"),Informes!$A:$P,COLUMN(Informes!I$1),FALSE)), "",
VLOOKUP($X1911&amp;"-"&amp;TEXT($A1927,"mmm-aaaa"),Informes!$A:$P,COLUMN(Informes!I$1),FALSE)), "")</f>
        <v/>
      </c>
      <c r="J1927" s="248"/>
      <c r="K1927" s="248"/>
      <c r="L1927" s="173" t="str">
        <f t="shared" si="375"/>
        <v>¨</v>
      </c>
      <c r="M1927" s="248" t="str">
        <f>IFERROR(IF(OR($X1927=$L$7,$X1927=$K$5,$X1927=$O$5,$X1927=$T$5),IF(ISBLANK(
VLOOKUP($X1888&amp;"-"&amp;TEXT($A1927,"mmm-aaaa"),Informes!$A:$P,COLUMN(Informes!J$1),FALSE)), "",
VLOOKUP($X1888&amp;"-"&amp;TEXT($A1927,"mmm-aaaa"),Informes!$A:$P,COLUMN(Informes!J$1),FALSE)), ""), "")</f>
        <v/>
      </c>
      <c r="N1927" s="248"/>
      <c r="O1927" s="248"/>
      <c r="P1927" s="248"/>
      <c r="Q1927" s="248"/>
      <c r="R1927" s="284" t="str">
        <f t="shared" si="373"/>
        <v/>
      </c>
      <c r="S1927" s="284"/>
      <c r="T1927" s="284"/>
      <c r="U1927" s="284"/>
      <c r="V1927" s="285"/>
      <c r="W1927" s="4" t="str">
        <f>IFERROR(VLOOKUP($X1911&amp;"-"&amp;TEXT($A1927,"mmm-aaaa"),Informes!$A:$P,COLUMN(Informes!K$1),FALSE), "")</f>
        <v/>
      </c>
      <c r="X1927" s="34" t="str">
        <f>IFERROR(VLOOKUP($X1888&amp;"-"&amp;TEXT($A1927,"mmm-aaaa"),Informes!$A:$P,COLUMN(Informes!C$1),FALSE), "")</f>
        <v/>
      </c>
    </row>
    <row r="1928" spans="1:24" ht="16.5" customHeight="1" x14ac:dyDescent="0.2">
      <c r="A1928" s="34">
        <f t="shared" si="376"/>
        <v>45839</v>
      </c>
      <c r="B1928" s="243" t="str">
        <f t="shared" si="374"/>
        <v>Julio</v>
      </c>
      <c r="C1928" s="244"/>
      <c r="D1928" s="244"/>
      <c r="E1928" s="244"/>
      <c r="F1928" s="281" t="str">
        <f>IFERROR(IF(VLOOKUP($X1888&amp;"-"&amp;TEXT($A1928,"mmm-aaaa"),Informes!$A:$P,COLUMN(Informes!H$1),FALSE),"þ","¨"),"¨")</f>
        <v>¨</v>
      </c>
      <c r="G1928" s="281"/>
      <c r="H1928" s="281"/>
      <c r="I1928" s="248" t="str">
        <f>IFERROR(IF(ISBLANK(
VLOOKUP($X1911&amp;"-"&amp;TEXT($A1928,"mmm-aaaa"),Informes!$A:$P,COLUMN(Informes!I$1),FALSE)), "",
VLOOKUP($X1911&amp;"-"&amp;TEXT($A1928,"mmm-aaaa"),Informes!$A:$P,COLUMN(Informes!I$1),FALSE)), "")</f>
        <v/>
      </c>
      <c r="J1928" s="248"/>
      <c r="K1928" s="248"/>
      <c r="L1928" s="173" t="str">
        <f t="shared" si="375"/>
        <v>¨</v>
      </c>
      <c r="M1928" s="248" t="str">
        <f>IFERROR(IF(OR($X1928=$L$7,$X1928=$K$5,$X1928=$O$5,$X1928=$T$5),IF(ISBLANK(
VLOOKUP($X1888&amp;"-"&amp;TEXT($A1928,"mmm-aaaa"),Informes!$A:$P,COLUMN(Informes!J$1),FALSE)), "",
VLOOKUP($X1888&amp;"-"&amp;TEXT($A1928,"mmm-aaaa"),Informes!$A:$P,COLUMN(Informes!J$1),FALSE)), ""), "")</f>
        <v/>
      </c>
      <c r="N1928" s="248"/>
      <c r="O1928" s="248"/>
      <c r="P1928" s="248"/>
      <c r="Q1928" s="248"/>
      <c r="R1928" s="284" t="str">
        <f t="shared" si="373"/>
        <v/>
      </c>
      <c r="S1928" s="284"/>
      <c r="T1928" s="284"/>
      <c r="U1928" s="284"/>
      <c r="V1928" s="285"/>
      <c r="W1928" s="4" t="str">
        <f>IFERROR(VLOOKUP($X1911&amp;"-"&amp;TEXT($A1928,"mmm-aaaa"),Informes!$A:$P,COLUMN(Informes!K$1),FALSE), "")</f>
        <v/>
      </c>
      <c r="X1928" s="34" t="str">
        <f>IFERROR(VLOOKUP($X1888&amp;"-"&amp;TEXT($A1928,"mmm-aaaa"),Informes!$A:$P,COLUMN(Informes!C$1),FALSE), "")</f>
        <v/>
      </c>
    </row>
    <row r="1929" spans="1:24" ht="16.5" customHeight="1" thickBot="1" x14ac:dyDescent="0.25">
      <c r="A1929" s="34">
        <f t="shared" si="376"/>
        <v>45870</v>
      </c>
      <c r="B1929" s="264" t="str">
        <f t="shared" si="374"/>
        <v>Agosto</v>
      </c>
      <c r="C1929" s="265"/>
      <c r="D1929" s="265"/>
      <c r="E1929" s="265"/>
      <c r="F1929" s="280" t="str">
        <f>IFERROR(IF(VLOOKUP($X1888&amp;"-"&amp;TEXT($A1929,"mmm-aaaa"),Informes!$A:$P,COLUMN(Informes!H$1),FALSE),"þ","¨"),"¨")</f>
        <v>¨</v>
      </c>
      <c r="G1929" s="280"/>
      <c r="H1929" s="280"/>
      <c r="I1929" s="269" t="str">
        <f>IFERROR(IF(ISBLANK(
VLOOKUP($X1911&amp;"-"&amp;TEXT($A1929,"mmm-aaaa"),Informes!$A:$P,COLUMN(Informes!I$1),FALSE)), "",
VLOOKUP($X1911&amp;"-"&amp;TEXT($A1929,"mmm-aaaa"),Informes!$A:$P,COLUMN(Informes!I$1),FALSE)), "")</f>
        <v/>
      </c>
      <c r="J1929" s="269"/>
      <c r="K1929" s="269"/>
      <c r="L1929" s="172" t="str">
        <f t="shared" si="375"/>
        <v>¨</v>
      </c>
      <c r="M1929" s="269" t="str">
        <f>IFERROR(IF(OR($X1929=$L$7,$X1929=$K$5,$X1929=$O$5,$X1929=$T$5),IF(ISBLANK(
VLOOKUP($X1888&amp;"-"&amp;TEXT($A1929,"mmm-aaaa"),Informes!$A:$P,COLUMN(Informes!J$1),FALSE)), "",
VLOOKUP($X1888&amp;"-"&amp;TEXT($A1929,"mmm-aaaa"),Informes!$A:$P,COLUMN(Informes!J$1),FALSE)), ""), "")</f>
        <v/>
      </c>
      <c r="N1929" s="269"/>
      <c r="O1929" s="269"/>
      <c r="P1929" s="269"/>
      <c r="Q1929" s="269"/>
      <c r="R1929" s="282" t="str">
        <f t="shared" si="373"/>
        <v/>
      </c>
      <c r="S1929" s="282"/>
      <c r="T1929" s="282"/>
      <c r="U1929" s="282"/>
      <c r="V1929" s="283"/>
      <c r="W1929" s="4" t="str">
        <f>IFERROR(VLOOKUP($X1911&amp;"-"&amp;TEXT($A1929,"mmm-aaaa"),Informes!$A:$P,COLUMN(Informes!K$1),FALSE), "")</f>
        <v/>
      </c>
      <c r="X1929" s="34" t="str">
        <f>IFERROR(VLOOKUP($X1888&amp;"-"&amp;TEXT($A1929,"mmm-aaaa"),Informes!$A:$P,COLUMN(Informes!C$1),FALSE), "")</f>
        <v/>
      </c>
    </row>
    <row r="1930" spans="1:24" ht="16.5" customHeight="1" thickBot="1" x14ac:dyDescent="0.3">
      <c r="D1930" s="124"/>
      <c r="E1930" s="124"/>
      <c r="F1930" s="129"/>
      <c r="G1930" s="124" t="str">
        <f>IF(SUM(F1918:F1929)=0,"",SUM(F1918:F1929))</f>
        <v/>
      </c>
      <c r="H1930" s="124"/>
      <c r="I1930" s="124"/>
      <c r="J1930" s="130"/>
      <c r="K1930" s="124"/>
      <c r="L1930" s="131" t="s">
        <v>107</v>
      </c>
      <c r="M1930" s="272" t="str">
        <f>IF(SUM(M1918:M1929)=0,"",SUM(M1918:M1929))</f>
        <v/>
      </c>
      <c r="N1930" s="273"/>
      <c r="O1930" s="273"/>
      <c r="P1930" s="273"/>
      <c r="Q1930" s="274"/>
      <c r="R1930" s="275"/>
      <c r="S1930" s="276"/>
      <c r="T1930" s="276"/>
      <c r="U1930" s="276"/>
      <c r="V1930" s="277"/>
      <c r="W1930" s="4"/>
      <c r="X1930" s="4"/>
    </row>
    <row r="1931" spans="1:24" ht="16.5" customHeight="1" x14ac:dyDescent="0.2">
      <c r="W1931" s="4"/>
      <c r="X1931" s="4"/>
    </row>
    <row r="1932" spans="1:24" ht="279.75" customHeight="1" x14ac:dyDescent="0.15">
      <c r="B1932" s="11"/>
      <c r="C1932" s="132" t="s">
        <v>136</v>
      </c>
      <c r="D1932" s="11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</row>
    <row r="1933" spans="1:24" ht="24" customHeight="1" x14ac:dyDescent="0.2">
      <c r="A1933" s="35">
        <f>A1887+1</f>
        <v>43</v>
      </c>
      <c r="B1933" s="256" t="s">
        <v>127</v>
      </c>
      <c r="C1933" s="256"/>
      <c r="D1933" s="256"/>
      <c r="E1933" s="256"/>
      <c r="F1933" s="256"/>
      <c r="G1933" s="256"/>
      <c r="H1933" s="256"/>
      <c r="I1933" s="256"/>
      <c r="J1933" s="256"/>
      <c r="K1933" s="256"/>
      <c r="L1933" s="256"/>
      <c r="M1933" s="256"/>
      <c r="N1933" s="256"/>
      <c r="O1933" s="256"/>
      <c r="P1933" s="256"/>
      <c r="Q1933" s="256"/>
      <c r="R1933" s="256"/>
      <c r="S1933" s="256"/>
      <c r="T1933" s="256"/>
      <c r="U1933" s="256"/>
      <c r="V1933" s="256"/>
      <c r="X1933" s="2"/>
    </row>
    <row r="1934" spans="1:24" ht="17.25" customHeight="1" x14ac:dyDescent="0.2">
      <c r="A1934" s="35"/>
      <c r="B1934" s="120" t="s">
        <v>128</v>
      </c>
      <c r="D1934" s="123" t="e">
        <f>IF(A1933=0,0,INDEX(TblPublicadores[Nombre completo],A1933))</f>
        <v>#REF!</v>
      </c>
      <c r="F1934" s="123"/>
      <c r="G1934" s="123"/>
      <c r="H1934" s="123"/>
      <c r="I1934" s="123"/>
      <c r="J1934" s="123"/>
      <c r="K1934" s="123"/>
      <c r="L1934" s="123"/>
      <c r="M1934" s="123"/>
      <c r="N1934" s="123"/>
      <c r="O1934" s="123"/>
      <c r="P1934" s="123"/>
      <c r="Q1934" s="123"/>
      <c r="R1934" s="123"/>
      <c r="S1934" s="123"/>
      <c r="T1934" s="123"/>
      <c r="U1934" s="123"/>
      <c r="V1934" s="123"/>
      <c r="W1934" s="15"/>
      <c r="X1934" s="154" t="e">
        <f>IF(A1933=0,0,INDEX(TblPublicadores[Nombre],A1933))</f>
        <v>#REF!</v>
      </c>
    </row>
    <row r="1935" spans="1:24" ht="17.25" customHeight="1" x14ac:dyDescent="0.2">
      <c r="B1935" s="120" t="s">
        <v>129</v>
      </c>
      <c r="D1935" s="121"/>
      <c r="E1935" s="121"/>
      <c r="F1935" s="7"/>
      <c r="G1935" s="7"/>
      <c r="H1935" s="257" t="e">
        <f>IF(A1933=0,"",INDEX(TblPublicadores[Fecha de nacimiento],A1933))</f>
        <v>#REF!</v>
      </c>
      <c r="I1935" s="257"/>
      <c r="J1935" s="257"/>
      <c r="K1935" s="257"/>
      <c r="L1935" s="257"/>
      <c r="M1935" s="257"/>
      <c r="N1935" s="257"/>
      <c r="O1935" s="257"/>
      <c r="P1935" s="128" t="e">
        <f>IF(INDEX(TblPublicadores[Sexo],A1933)=Q1935,"þ","¨")</f>
        <v>#REF!</v>
      </c>
      <c r="Q1935" s="120" t="s">
        <v>75</v>
      </c>
      <c r="S1935" s="12"/>
      <c r="T1935" s="13"/>
      <c r="U1935" s="128" t="e">
        <f>IF(INDEX(TblPublicadores[Sexo],A1933)=V1935,"þ","¨")</f>
        <v>#REF!</v>
      </c>
      <c r="V1935" s="120" t="s">
        <v>79</v>
      </c>
      <c r="W1935" s="12"/>
      <c r="X1935" s="6"/>
    </row>
    <row r="1936" spans="1:24" ht="17.25" customHeight="1" x14ac:dyDescent="0.2">
      <c r="B1936" s="120" t="s">
        <v>130</v>
      </c>
      <c r="D1936" s="122"/>
      <c r="E1936" s="122"/>
      <c r="F1936" s="7"/>
      <c r="G1936" s="258" t="e">
        <f>IF(A1933=0,"",IF(INDEX(TblPublicadores[Fecha de bautismo],A1933)="", "",INDEX(TblPublicadores[Fecha de bautismo],A1933)))</f>
        <v>#REF!</v>
      </c>
      <c r="H1936" s="258"/>
      <c r="I1936" s="258"/>
      <c r="J1936" s="258"/>
      <c r="K1936" s="258"/>
      <c r="L1936" s="258"/>
      <c r="M1936" s="258"/>
      <c r="N1936" s="258"/>
      <c r="O1936" s="258"/>
      <c r="P1936" s="128" t="s">
        <v>137</v>
      </c>
      <c r="Q1936" s="120" t="s">
        <v>131</v>
      </c>
      <c r="S1936" s="12"/>
      <c r="T1936" s="12"/>
      <c r="U1936" s="128" t="s">
        <v>138</v>
      </c>
      <c r="V1936" s="120" t="s">
        <v>61</v>
      </c>
      <c r="W1936" s="12"/>
      <c r="X1936" s="6"/>
    </row>
    <row r="1937" spans="1:24" ht="28.5" customHeight="1" x14ac:dyDescent="0.2">
      <c r="B1937" s="127" t="e">
        <f>IF(INDEX(TblPublicadores[Privilegio],A1933)=C1937,"þ","¨")</f>
        <v>#REF!</v>
      </c>
      <c r="C1937" s="125" t="s">
        <v>76</v>
      </c>
      <c r="D1937" s="127" t="e">
        <f>IF(INDEX(TblPublicadores[Privilegio],A1933)=E1937,"þ","¨")</f>
        <v>#REF!</v>
      </c>
      <c r="E1937" s="125" t="s">
        <v>81</v>
      </c>
      <c r="F1937" s="7"/>
      <c r="G1937" s="7"/>
      <c r="H1937" s="5"/>
      <c r="I1937" s="10"/>
      <c r="J1937" s="127" t="e">
        <f>IF(INDEX(TblPublicadores[Tipo Publicador],A1933)=K1937,"þ","¨")</f>
        <v>#REF!</v>
      </c>
      <c r="K1937" s="125" t="s">
        <v>77</v>
      </c>
      <c r="L1937" s="5"/>
      <c r="M1937" s="5"/>
      <c r="N1937" s="127" t="e">
        <f>IF(INDEX(TblPublicadores[Tipo Publicador],A1933)=O1937,"þ","¨")</f>
        <v>#REF!</v>
      </c>
      <c r="O1937" s="125" t="s">
        <v>132</v>
      </c>
      <c r="P1937" s="126"/>
      <c r="Q1937" s="126"/>
      <c r="R1937" s="9"/>
      <c r="S1937" s="127" t="e">
        <f>IF(INDEX(TblPublicadores[Tipo Publicador],A1933)=T1937,"þ","¨")</f>
        <v>#REF!</v>
      </c>
      <c r="T1937" s="259" t="s">
        <v>133</v>
      </c>
      <c r="U1937" s="259"/>
      <c r="V1937" s="259"/>
      <c r="W1937" s="13"/>
      <c r="X1937" s="6"/>
    </row>
    <row r="1938" spans="1:24" ht="4.5" customHeight="1" thickBot="1" x14ac:dyDescent="0.25">
      <c r="B1938" s="8"/>
      <c r="C1938" s="7"/>
      <c r="D1938" s="8"/>
      <c r="E1938" s="7"/>
      <c r="F1938" s="7"/>
      <c r="G1938" s="7"/>
      <c r="H1938" s="5"/>
      <c r="I1938" s="10"/>
      <c r="J1938" s="8"/>
      <c r="K1938" s="5"/>
      <c r="L1938" s="5"/>
      <c r="M1938" s="5"/>
      <c r="N1938" s="7"/>
      <c r="O1938" s="5"/>
      <c r="P1938" s="8"/>
      <c r="Q1938" s="8"/>
      <c r="R1938" s="9"/>
      <c r="S1938" s="9"/>
      <c r="T1938" s="7"/>
      <c r="U1938" s="8"/>
      <c r="V1938" s="9"/>
      <c r="W1938" s="9"/>
      <c r="X1938" s="6"/>
    </row>
    <row r="1939" spans="1:24" ht="26.25" customHeight="1" x14ac:dyDescent="0.25">
      <c r="B1939" s="260" t="s">
        <v>17</v>
      </c>
      <c r="C1939" s="261"/>
      <c r="D1939" s="261"/>
      <c r="E1939" s="261"/>
      <c r="F1939" s="262" t="s">
        <v>134</v>
      </c>
      <c r="G1939" s="262"/>
      <c r="H1939" s="262"/>
      <c r="I1939" s="262" t="s">
        <v>12</v>
      </c>
      <c r="J1939" s="262"/>
      <c r="K1939" s="262"/>
      <c r="L1939" s="262" t="s">
        <v>105</v>
      </c>
      <c r="M1939" s="236" t="s">
        <v>135</v>
      </c>
      <c r="N1939" s="236"/>
      <c r="O1939" s="236"/>
      <c r="P1939" s="236"/>
      <c r="Q1939" s="236"/>
      <c r="R1939" s="236" t="s">
        <v>101</v>
      </c>
      <c r="S1939" s="236"/>
      <c r="T1939" s="236"/>
      <c r="U1939" s="236"/>
      <c r="V1939" s="237"/>
      <c r="W1939" s="14"/>
      <c r="X1939" s="3"/>
    </row>
    <row r="1940" spans="1:24" ht="27.75" customHeight="1" x14ac:dyDescent="0.2">
      <c r="B1940" s="240">
        <v>45292</v>
      </c>
      <c r="C1940" s="241"/>
      <c r="D1940" s="241"/>
      <c r="E1940" s="242"/>
      <c r="F1940" s="263"/>
      <c r="G1940" s="263"/>
      <c r="H1940" s="263"/>
      <c r="I1940" s="263"/>
      <c r="J1940" s="263"/>
      <c r="K1940" s="263"/>
      <c r="L1940" s="263"/>
      <c r="M1940" s="238"/>
      <c r="N1940" s="238"/>
      <c r="O1940" s="238"/>
      <c r="P1940" s="238"/>
      <c r="Q1940" s="238"/>
      <c r="R1940" s="238"/>
      <c r="S1940" s="238"/>
      <c r="T1940" s="238"/>
      <c r="U1940" s="238"/>
      <c r="V1940" s="239"/>
      <c r="W1940" s="14"/>
      <c r="X1940" s="3"/>
    </row>
    <row r="1941" spans="1:24" ht="16.5" customHeight="1" x14ac:dyDescent="0.2">
      <c r="A1941" s="34">
        <f>EDATE(B1940,-4)</f>
        <v>45170</v>
      </c>
      <c r="B1941" s="243" t="str">
        <f>PROPER(TEXT(A1941, "mmmm"))</f>
        <v>Septiembre</v>
      </c>
      <c r="C1941" s="244"/>
      <c r="D1941" s="244" t="str">
        <f>PROPER(TEXT(C1941, "mmmm"))</f>
        <v>Enero</v>
      </c>
      <c r="E1941" s="244"/>
      <c r="F1941" s="281" t="str">
        <f>IFERROR(IF(VLOOKUP($X1934&amp;"-"&amp;TEXT($A1941,"mmm-aaaa"),Informes!$A:$P,COLUMN(Informes!H$1),FALSE),"þ","¨"),"¨")</f>
        <v>¨</v>
      </c>
      <c r="G1941" s="281"/>
      <c r="H1941" s="281"/>
      <c r="I1941" s="248" t="str">
        <f>IFERROR(IF(ISBLANK(
VLOOKUP($X1934&amp;"-"&amp;TEXT($A1941,"mmm-aaaa"),Informes!$A:$P,COLUMN(Informes!I$1),FALSE)), "",
VLOOKUP($X1934&amp;"-"&amp;TEXT($A1941,"mmm-aaaa"),Informes!$A:$P,COLUMN(Informes!I$1),FALSE)), "")</f>
        <v/>
      </c>
      <c r="J1941" s="248"/>
      <c r="K1941" s="248"/>
      <c r="L1941" s="173" t="str">
        <f>IFERROR(IF($X1941=$L$7,"þ","¨"),"¨")</f>
        <v>¨</v>
      </c>
      <c r="M1941" s="248" t="str">
        <f>IFERROR(IF(OR($X1941=$L$7,$X1941=$K$5,$X1941=$O$5,$X1941=$T$5),IF(ISBLANK(
VLOOKUP($X1934&amp;"-"&amp;TEXT($A1941,"mmm-aaaa"),Informes!$A:$P,COLUMN(Informes!J$1),FALSE)), "",
VLOOKUP($X1934&amp;"-"&amp;TEXT($A1941,"mmm-aaaa"),Informes!$A:$P,COLUMN(Informes!J$1),FALSE)), ""), "")</f>
        <v/>
      </c>
      <c r="N1941" s="248"/>
      <c r="O1941" s="248"/>
      <c r="P1941" s="248"/>
      <c r="Q1941" s="248"/>
      <c r="R1941" s="284" t="str">
        <f t="shared" ref="R1941:R1952" si="377">IF(W1941=0, "", W1941)</f>
        <v/>
      </c>
      <c r="S1941" s="284"/>
      <c r="T1941" s="284"/>
      <c r="U1941" s="284"/>
      <c r="V1941" s="285"/>
      <c r="W1941" s="4" t="str">
        <f>IFERROR(VLOOKUP($X1934&amp;"-"&amp;TEXT($A1941,"mmm-aaaa"),Informes!$A:$P,COLUMN(Informes!K$1),FALSE), "")</f>
        <v/>
      </c>
      <c r="X1941" s="34" t="str">
        <f>IFERROR(VLOOKUP($X1934&amp;"-"&amp;TEXT($A1941,"mmm-aaaa"),Informes!$A:$P,COLUMN(Informes!C$1),FALSE), "")</f>
        <v/>
      </c>
    </row>
    <row r="1942" spans="1:24" ht="16.5" customHeight="1" x14ac:dyDescent="0.2">
      <c r="A1942" s="34">
        <f>EDATE(A1941,1)</f>
        <v>45200</v>
      </c>
      <c r="B1942" s="243" t="str">
        <f t="shared" ref="B1942:B1952" si="378">PROPER(TEXT(A1942, "mmmm"))</f>
        <v>Octubre</v>
      </c>
      <c r="C1942" s="244"/>
      <c r="D1942" s="244" t="str">
        <f t="shared" ref="D1942:D1952" si="379">PROPER(TEXT(C1942, "mmmm"))</f>
        <v>Enero</v>
      </c>
      <c r="E1942" s="244"/>
      <c r="F1942" s="281" t="str">
        <f>IFERROR(IF(VLOOKUP($X1934&amp;"-"&amp;TEXT($A1942,"mmm-aaaa"),Informes!$A:$P,COLUMN(Informes!H$1),FALSE),"þ","¨"),"¨")</f>
        <v>¨</v>
      </c>
      <c r="G1942" s="281"/>
      <c r="H1942" s="281"/>
      <c r="I1942" s="248" t="str">
        <f>IFERROR(IF(ISBLANK(
VLOOKUP($X1934&amp;"-"&amp;TEXT($A1942,"mmm-aaaa"),Informes!$A:$P,COLUMN(Informes!I$1),FALSE)), "",
VLOOKUP($X1934&amp;"-"&amp;TEXT($A1942,"mmm-aaaa"),Informes!$A:$P,COLUMN(Informes!I$1),FALSE)), "")</f>
        <v/>
      </c>
      <c r="J1942" s="248"/>
      <c r="K1942" s="248"/>
      <c r="L1942" s="173" t="str">
        <f t="shared" ref="L1942:L1952" si="380">IFERROR(IF($X1942=$L$7,"þ","¨"),"¨")</f>
        <v>¨</v>
      </c>
      <c r="M1942" s="248" t="str">
        <f>IFERROR(IF(OR($X1942=$L$7,$X1942=$K$5,$X1942=$O$5,$X1942=$T$5),IF(ISBLANK(
VLOOKUP($X1934&amp;"-"&amp;TEXT($A1942,"mmm-aaaa"),Informes!$A:$P,COLUMN(Informes!J$1),FALSE)), "",
VLOOKUP($X1934&amp;"-"&amp;TEXT($A1942,"mmm-aaaa"),Informes!$A:$P,COLUMN(Informes!J$1),FALSE)), ""), "")</f>
        <v/>
      </c>
      <c r="N1942" s="248"/>
      <c r="O1942" s="248"/>
      <c r="P1942" s="248"/>
      <c r="Q1942" s="248"/>
      <c r="R1942" s="284" t="str">
        <f t="shared" si="377"/>
        <v/>
      </c>
      <c r="S1942" s="284"/>
      <c r="T1942" s="284"/>
      <c r="U1942" s="284"/>
      <c r="V1942" s="285"/>
      <c r="W1942" s="4" t="str">
        <f>IFERROR(VLOOKUP($X1934&amp;"-"&amp;TEXT($A1942,"mmm-aaaa"),Informes!$A:$P,COLUMN(Informes!K$1),FALSE), "")</f>
        <v/>
      </c>
      <c r="X1942" s="34" t="str">
        <f>IFERROR(VLOOKUP($X1934&amp;"-"&amp;TEXT($A1942,"mmm-aaaa"),Informes!$A:$P,COLUMN(Informes!C$1),FALSE), "")</f>
        <v/>
      </c>
    </row>
    <row r="1943" spans="1:24" ht="16.5" customHeight="1" x14ac:dyDescent="0.2">
      <c r="A1943" s="34">
        <f t="shared" ref="A1943:A1952" si="381">EDATE(A1942,1)</f>
        <v>45231</v>
      </c>
      <c r="B1943" s="243" t="str">
        <f t="shared" si="378"/>
        <v>Noviembre</v>
      </c>
      <c r="C1943" s="244"/>
      <c r="D1943" s="244" t="str">
        <f t="shared" si="379"/>
        <v>Enero</v>
      </c>
      <c r="E1943" s="244"/>
      <c r="F1943" s="281" t="str">
        <f>IFERROR(IF(VLOOKUP($X1934&amp;"-"&amp;TEXT($A1943,"mmm-aaaa"),Informes!$A:$P,COLUMN(Informes!H$1),FALSE),"þ","¨"),"¨")</f>
        <v>¨</v>
      </c>
      <c r="G1943" s="281"/>
      <c r="H1943" s="281"/>
      <c r="I1943" s="248" t="str">
        <f>IFERROR(IF(ISBLANK(
VLOOKUP($X1934&amp;"-"&amp;TEXT($A1943,"mmm-aaaa"),Informes!$A:$P,COLUMN(Informes!I$1),FALSE)), "",
VLOOKUP($X1934&amp;"-"&amp;TEXT($A1943,"mmm-aaaa"),Informes!$A:$P,COLUMN(Informes!I$1),FALSE)), "")</f>
        <v/>
      </c>
      <c r="J1943" s="248"/>
      <c r="K1943" s="248"/>
      <c r="L1943" s="173" t="str">
        <f t="shared" si="380"/>
        <v>¨</v>
      </c>
      <c r="M1943" s="248" t="str">
        <f>IFERROR(IF(OR($X1943=$L$7,$X1943=$K$5,$X1943=$O$5,$X1943=$T$5),IF(ISBLANK(
VLOOKUP($X1934&amp;"-"&amp;TEXT($A1943,"mmm-aaaa"),Informes!$A:$P,COLUMN(Informes!J$1),FALSE)), "",
VLOOKUP($X1934&amp;"-"&amp;TEXT($A1943,"mmm-aaaa"),Informes!$A:$P,COLUMN(Informes!J$1),FALSE)), ""), "")</f>
        <v/>
      </c>
      <c r="N1943" s="248"/>
      <c r="O1943" s="248"/>
      <c r="P1943" s="248"/>
      <c r="Q1943" s="248"/>
      <c r="R1943" s="284" t="str">
        <f t="shared" si="377"/>
        <v/>
      </c>
      <c r="S1943" s="284"/>
      <c r="T1943" s="284"/>
      <c r="U1943" s="284"/>
      <c r="V1943" s="285"/>
      <c r="W1943" s="4" t="str">
        <f>IFERROR(VLOOKUP($X1934&amp;"-"&amp;TEXT($A1943,"mmm-aaaa"),Informes!$A:$P,COLUMN(Informes!K$1),FALSE), "")</f>
        <v/>
      </c>
      <c r="X1943" s="34" t="str">
        <f>IFERROR(VLOOKUP($X1934&amp;"-"&amp;TEXT($A1943,"mmm-aaaa"),Informes!$A:$P,COLUMN(Informes!C$1),FALSE), "")</f>
        <v/>
      </c>
    </row>
    <row r="1944" spans="1:24" ht="16.5" customHeight="1" x14ac:dyDescent="0.2">
      <c r="A1944" s="34">
        <f t="shared" si="381"/>
        <v>45261</v>
      </c>
      <c r="B1944" s="243" t="str">
        <f t="shared" si="378"/>
        <v>Diciembre</v>
      </c>
      <c r="C1944" s="244"/>
      <c r="D1944" s="244" t="str">
        <f t="shared" si="379"/>
        <v>Enero</v>
      </c>
      <c r="E1944" s="244"/>
      <c r="F1944" s="281" t="str">
        <f>IFERROR(IF(VLOOKUP($X1934&amp;"-"&amp;TEXT($A1944,"mmm-aaaa"),Informes!$A:$P,COLUMN(Informes!H$1),FALSE),"þ","¨"),"¨")</f>
        <v>¨</v>
      </c>
      <c r="G1944" s="281"/>
      <c r="H1944" s="281"/>
      <c r="I1944" s="248" t="str">
        <f>IFERROR(IF(ISBLANK(
VLOOKUP($X1934&amp;"-"&amp;TEXT($A1944,"mmm-aaaa"),Informes!$A:$P,COLUMN(Informes!I$1),FALSE)), "",
VLOOKUP($X1934&amp;"-"&amp;TEXT($A1944,"mmm-aaaa"),Informes!$A:$P,COLUMN(Informes!I$1),FALSE)), "")</f>
        <v/>
      </c>
      <c r="J1944" s="248"/>
      <c r="K1944" s="248"/>
      <c r="L1944" s="173" t="str">
        <f t="shared" si="380"/>
        <v>¨</v>
      </c>
      <c r="M1944" s="248" t="str">
        <f>IFERROR(IF(OR($X1944=$L$7,$X1944=$K$5,$X1944=$O$5,$X1944=$T$5),IF(ISBLANK(
VLOOKUP($X1934&amp;"-"&amp;TEXT($A1944,"mmm-aaaa"),Informes!$A:$P,COLUMN(Informes!J$1),FALSE)), "",
VLOOKUP($X1934&amp;"-"&amp;TEXT($A1944,"mmm-aaaa"),Informes!$A:$P,COLUMN(Informes!J$1),FALSE)), ""), "")</f>
        <v/>
      </c>
      <c r="N1944" s="248"/>
      <c r="O1944" s="248"/>
      <c r="P1944" s="248"/>
      <c r="Q1944" s="248"/>
      <c r="R1944" s="284" t="str">
        <f t="shared" si="377"/>
        <v/>
      </c>
      <c r="S1944" s="284"/>
      <c r="T1944" s="284"/>
      <c r="U1944" s="284"/>
      <c r="V1944" s="285"/>
      <c r="W1944" s="4" t="str">
        <f>IFERROR(VLOOKUP($X1934&amp;"-"&amp;TEXT($A1944,"mmm-aaaa"),Informes!$A:$P,COLUMN(Informes!K$1),FALSE), "")</f>
        <v/>
      </c>
      <c r="X1944" s="34" t="str">
        <f>IFERROR(VLOOKUP($X1934&amp;"-"&amp;TEXT($A1944,"mmm-aaaa"),Informes!$A:$P,COLUMN(Informes!C$1),FALSE), "")</f>
        <v/>
      </c>
    </row>
    <row r="1945" spans="1:24" ht="16.5" customHeight="1" x14ac:dyDescent="0.2">
      <c r="A1945" s="34">
        <f t="shared" si="381"/>
        <v>45292</v>
      </c>
      <c r="B1945" s="243" t="str">
        <f t="shared" si="378"/>
        <v>Enero</v>
      </c>
      <c r="C1945" s="244"/>
      <c r="D1945" s="244" t="str">
        <f t="shared" si="379"/>
        <v>Enero</v>
      </c>
      <c r="E1945" s="244"/>
      <c r="F1945" s="281" t="str">
        <f>IFERROR(IF(VLOOKUP($X1934&amp;"-"&amp;TEXT($A1945,"mmm-aaaa"),Informes!$A:$P,COLUMN(Informes!H$1),FALSE),"þ","¨"),"¨")</f>
        <v>¨</v>
      </c>
      <c r="G1945" s="281"/>
      <c r="H1945" s="281"/>
      <c r="I1945" s="248" t="str">
        <f>IFERROR(IF(ISBLANK(
VLOOKUP($X1934&amp;"-"&amp;TEXT($A1945,"mmm-aaaa"),Informes!$A:$P,COLUMN(Informes!I$1),FALSE)), "",
VLOOKUP($X1934&amp;"-"&amp;TEXT($A1945,"mmm-aaaa"),Informes!$A:$P,COLUMN(Informes!I$1),FALSE)), "")</f>
        <v/>
      </c>
      <c r="J1945" s="248"/>
      <c r="K1945" s="248"/>
      <c r="L1945" s="173" t="str">
        <f t="shared" si="380"/>
        <v>¨</v>
      </c>
      <c r="M1945" s="248" t="str">
        <f>IFERROR(IF(OR($X1945=$L$7,$X1945=$K$5,$X1945=$O$5,$X1945=$T$5),IF(ISBLANK(
VLOOKUP($X1934&amp;"-"&amp;TEXT($A1945,"mmm-aaaa"),Informes!$A:$P,COLUMN(Informes!J$1),FALSE)), "",
VLOOKUP($X1934&amp;"-"&amp;TEXT($A1945,"mmm-aaaa"),Informes!$A:$P,COLUMN(Informes!J$1),FALSE)), ""), "")</f>
        <v/>
      </c>
      <c r="N1945" s="248"/>
      <c r="O1945" s="248"/>
      <c r="P1945" s="248"/>
      <c r="Q1945" s="248"/>
      <c r="R1945" s="284" t="str">
        <f t="shared" si="377"/>
        <v/>
      </c>
      <c r="S1945" s="284"/>
      <c r="T1945" s="284"/>
      <c r="U1945" s="284"/>
      <c r="V1945" s="285"/>
      <c r="W1945" s="4" t="str">
        <f>IFERROR(VLOOKUP($X1934&amp;"-"&amp;TEXT($A1945,"mmm-aaaa"),Informes!$A:$P,COLUMN(Informes!K$1),FALSE), "")</f>
        <v/>
      </c>
      <c r="X1945" s="34" t="str">
        <f>IFERROR(VLOOKUP($X1934&amp;"-"&amp;TEXT($A1945,"mmm-aaaa"),Informes!$A:$P,COLUMN(Informes!C$1),FALSE), "")</f>
        <v/>
      </c>
    </row>
    <row r="1946" spans="1:24" ht="16.5" customHeight="1" x14ac:dyDescent="0.2">
      <c r="A1946" s="34">
        <f t="shared" si="381"/>
        <v>45323</v>
      </c>
      <c r="B1946" s="243" t="str">
        <f t="shared" si="378"/>
        <v>Febrero</v>
      </c>
      <c r="C1946" s="244"/>
      <c r="D1946" s="244" t="str">
        <f t="shared" si="379"/>
        <v>Enero</v>
      </c>
      <c r="E1946" s="244"/>
      <c r="F1946" s="281" t="str">
        <f>IFERROR(IF(VLOOKUP($X1934&amp;"-"&amp;TEXT($A1946,"mmm-aaaa"),Informes!$A:$P,COLUMN(Informes!H$1),FALSE),"þ","¨"),"¨")</f>
        <v>¨</v>
      </c>
      <c r="G1946" s="281"/>
      <c r="H1946" s="281"/>
      <c r="I1946" s="248" t="str">
        <f>IFERROR(IF(ISBLANK(
VLOOKUP($X1934&amp;"-"&amp;TEXT($A1946,"mmm-aaaa"),Informes!$A:$P,COLUMN(Informes!I$1),FALSE)), "",
VLOOKUP($X1934&amp;"-"&amp;TEXT($A1946,"mmm-aaaa"),Informes!$A:$P,COLUMN(Informes!I$1),FALSE)), "")</f>
        <v/>
      </c>
      <c r="J1946" s="248"/>
      <c r="K1946" s="248"/>
      <c r="L1946" s="173" t="str">
        <f t="shared" si="380"/>
        <v>¨</v>
      </c>
      <c r="M1946" s="248" t="str">
        <f>IFERROR(IF(OR($X1946=$L$7,$X1946=$K$5,$X1946=$O$5,$X1946=$T$5),IF(ISBLANK(
VLOOKUP($X1934&amp;"-"&amp;TEXT($A1946,"mmm-aaaa"),Informes!$A:$P,COLUMN(Informes!J$1),FALSE)), "",
VLOOKUP($X1934&amp;"-"&amp;TEXT($A1946,"mmm-aaaa"),Informes!$A:$P,COLUMN(Informes!J$1),FALSE)), ""), "")</f>
        <v/>
      </c>
      <c r="N1946" s="248"/>
      <c r="O1946" s="248"/>
      <c r="P1946" s="248"/>
      <c r="Q1946" s="248"/>
      <c r="R1946" s="284" t="str">
        <f t="shared" si="377"/>
        <v/>
      </c>
      <c r="S1946" s="284"/>
      <c r="T1946" s="284"/>
      <c r="U1946" s="284"/>
      <c r="V1946" s="285"/>
      <c r="W1946" s="4" t="str">
        <f>IFERROR(VLOOKUP($X1934&amp;"-"&amp;TEXT($A1946,"mmm-aaaa"),Informes!$A:$P,COLUMN(Informes!K$1),FALSE), "")</f>
        <v/>
      </c>
      <c r="X1946" s="34" t="str">
        <f>IFERROR(VLOOKUP($X1934&amp;"-"&amp;TEXT($A1946,"mmm-aaaa"),Informes!$A:$P,COLUMN(Informes!C$1),FALSE), "")</f>
        <v/>
      </c>
    </row>
    <row r="1947" spans="1:24" ht="16.5" customHeight="1" x14ac:dyDescent="0.2">
      <c r="A1947" s="34">
        <f t="shared" si="381"/>
        <v>45352</v>
      </c>
      <c r="B1947" s="243" t="str">
        <f t="shared" si="378"/>
        <v>Marzo</v>
      </c>
      <c r="C1947" s="244"/>
      <c r="D1947" s="244" t="str">
        <f t="shared" si="379"/>
        <v>Enero</v>
      </c>
      <c r="E1947" s="244"/>
      <c r="F1947" s="281" t="str">
        <f>IFERROR(IF(VLOOKUP($X1934&amp;"-"&amp;TEXT($A1947,"mmm-aaaa"),Informes!$A:$P,COLUMN(Informes!H$1),FALSE),"þ","¨"),"¨")</f>
        <v>¨</v>
      </c>
      <c r="G1947" s="281"/>
      <c r="H1947" s="281"/>
      <c r="I1947" s="248" t="str">
        <f>IFERROR(IF(ISBLANK(
VLOOKUP($X1934&amp;"-"&amp;TEXT($A1947,"mmm-aaaa"),Informes!$A:$P,COLUMN(Informes!I$1),FALSE)), "",
VLOOKUP($X1934&amp;"-"&amp;TEXT($A1947,"mmm-aaaa"),Informes!$A:$P,COLUMN(Informes!I$1),FALSE)), "")</f>
        <v/>
      </c>
      <c r="J1947" s="248"/>
      <c r="K1947" s="248"/>
      <c r="L1947" s="173" t="str">
        <f t="shared" si="380"/>
        <v>¨</v>
      </c>
      <c r="M1947" s="248" t="str">
        <f>IFERROR(IF(OR($X1947=$L$7,$X1947=$K$5,$X1947=$O$5,$X1947=$T$5),IF(ISBLANK(
VLOOKUP($X1934&amp;"-"&amp;TEXT($A1947,"mmm-aaaa"),Informes!$A:$P,COLUMN(Informes!J$1),FALSE)), "",
VLOOKUP($X1934&amp;"-"&amp;TEXT($A1947,"mmm-aaaa"),Informes!$A:$P,COLUMN(Informes!J$1),FALSE)), ""), "")</f>
        <v/>
      </c>
      <c r="N1947" s="248"/>
      <c r="O1947" s="248"/>
      <c r="P1947" s="248"/>
      <c r="Q1947" s="248"/>
      <c r="R1947" s="284" t="str">
        <f t="shared" si="377"/>
        <v/>
      </c>
      <c r="S1947" s="284"/>
      <c r="T1947" s="284"/>
      <c r="U1947" s="284"/>
      <c r="V1947" s="285"/>
      <c r="W1947" s="4" t="str">
        <f>IFERROR(VLOOKUP($X1934&amp;"-"&amp;TEXT($A1947,"mmm-aaaa"),Informes!$A:$P,COLUMN(Informes!K$1),FALSE), "")</f>
        <v/>
      </c>
      <c r="X1947" s="34" t="str">
        <f>IFERROR(VLOOKUP($X1934&amp;"-"&amp;TEXT($A1947,"mmm-aaaa"),Informes!$A:$P,COLUMN(Informes!C$1),FALSE), "")</f>
        <v/>
      </c>
    </row>
    <row r="1948" spans="1:24" ht="16.5" customHeight="1" x14ac:dyDescent="0.2">
      <c r="A1948" s="34">
        <f t="shared" si="381"/>
        <v>45383</v>
      </c>
      <c r="B1948" s="243" t="str">
        <f t="shared" si="378"/>
        <v>Abril</v>
      </c>
      <c r="C1948" s="244"/>
      <c r="D1948" s="244" t="str">
        <f t="shared" si="379"/>
        <v>Enero</v>
      </c>
      <c r="E1948" s="244"/>
      <c r="F1948" s="281" t="str">
        <f>IFERROR(IF(VLOOKUP($X1934&amp;"-"&amp;TEXT($A1948,"mmm-aaaa"),Informes!$A:$P,COLUMN(Informes!H$1),FALSE),"þ","¨"),"¨")</f>
        <v>¨</v>
      </c>
      <c r="G1948" s="281"/>
      <c r="H1948" s="281"/>
      <c r="I1948" s="248" t="str">
        <f>IFERROR(IF(ISBLANK(
VLOOKUP($X1934&amp;"-"&amp;TEXT($A1948,"mmm-aaaa"),Informes!$A:$P,COLUMN(Informes!I$1),FALSE)), "",
VLOOKUP($X1934&amp;"-"&amp;TEXT($A1948,"mmm-aaaa"),Informes!$A:$P,COLUMN(Informes!I$1),FALSE)), "")</f>
        <v/>
      </c>
      <c r="J1948" s="248"/>
      <c r="K1948" s="248"/>
      <c r="L1948" s="173" t="str">
        <f t="shared" si="380"/>
        <v>¨</v>
      </c>
      <c r="M1948" s="248" t="str">
        <f>IFERROR(IF(OR($X1948=$L$7,$X1948=$K$5,$X1948=$O$5,$X1948=$T$5),IF(ISBLANK(
VLOOKUP($X1934&amp;"-"&amp;TEXT($A1948,"mmm-aaaa"),Informes!$A:$P,COLUMN(Informes!J$1),FALSE)), "",
VLOOKUP($X1934&amp;"-"&amp;TEXT($A1948,"mmm-aaaa"),Informes!$A:$P,COLUMN(Informes!J$1),FALSE)), ""), "")</f>
        <v/>
      </c>
      <c r="N1948" s="248"/>
      <c r="O1948" s="248"/>
      <c r="P1948" s="248"/>
      <c r="Q1948" s="248"/>
      <c r="R1948" s="284" t="str">
        <f t="shared" si="377"/>
        <v/>
      </c>
      <c r="S1948" s="284"/>
      <c r="T1948" s="284"/>
      <c r="U1948" s="284"/>
      <c r="V1948" s="285"/>
      <c r="W1948" s="4" t="str">
        <f>IFERROR(VLOOKUP($X1934&amp;"-"&amp;TEXT($A1948,"mmm-aaaa"),Informes!$A:$P,COLUMN(Informes!K$1),FALSE), "")</f>
        <v/>
      </c>
      <c r="X1948" s="34" t="str">
        <f>IFERROR(VLOOKUP($X1934&amp;"-"&amp;TEXT($A1948,"mmm-aaaa"),Informes!$A:$P,COLUMN(Informes!C$1),FALSE), "")</f>
        <v/>
      </c>
    </row>
    <row r="1949" spans="1:24" ht="16.5" customHeight="1" x14ac:dyDescent="0.2">
      <c r="A1949" s="34">
        <f t="shared" si="381"/>
        <v>45413</v>
      </c>
      <c r="B1949" s="243" t="str">
        <f t="shared" si="378"/>
        <v>Mayo</v>
      </c>
      <c r="C1949" s="244"/>
      <c r="D1949" s="244" t="str">
        <f t="shared" si="379"/>
        <v>Enero</v>
      </c>
      <c r="E1949" s="244"/>
      <c r="F1949" s="281" t="str">
        <f>IFERROR(IF(VLOOKUP($X1934&amp;"-"&amp;TEXT($A1949,"mmm-aaaa"),Informes!$A:$P,COLUMN(Informes!H$1),FALSE),"þ","¨"),"¨")</f>
        <v>¨</v>
      </c>
      <c r="G1949" s="281"/>
      <c r="H1949" s="281"/>
      <c r="I1949" s="248" t="str">
        <f>IFERROR(IF(ISBLANK(
VLOOKUP($X1934&amp;"-"&amp;TEXT($A1949,"mmm-aaaa"),Informes!$A:$P,COLUMN(Informes!I$1),FALSE)), "",
VLOOKUP($X1934&amp;"-"&amp;TEXT($A1949,"mmm-aaaa"),Informes!$A:$P,COLUMN(Informes!I$1),FALSE)), "")</f>
        <v/>
      </c>
      <c r="J1949" s="248"/>
      <c r="K1949" s="248"/>
      <c r="L1949" s="173" t="str">
        <f t="shared" si="380"/>
        <v>¨</v>
      </c>
      <c r="M1949" s="248" t="str">
        <f>IFERROR(IF(OR($X1949=$L$7,$X1949=$K$5,$X1949=$O$5,$X1949=$T$5),IF(ISBLANK(
VLOOKUP($X1934&amp;"-"&amp;TEXT($A1949,"mmm-aaaa"),Informes!$A:$P,COLUMN(Informes!J$1),FALSE)), "",
VLOOKUP($X1934&amp;"-"&amp;TEXT($A1949,"mmm-aaaa"),Informes!$A:$P,COLUMN(Informes!J$1),FALSE)), ""), "")</f>
        <v/>
      </c>
      <c r="N1949" s="248"/>
      <c r="O1949" s="248"/>
      <c r="P1949" s="248"/>
      <c r="Q1949" s="248"/>
      <c r="R1949" s="284" t="str">
        <f t="shared" si="377"/>
        <v/>
      </c>
      <c r="S1949" s="284"/>
      <c r="T1949" s="284"/>
      <c r="U1949" s="284"/>
      <c r="V1949" s="285"/>
      <c r="W1949" s="4" t="str">
        <f>IFERROR(VLOOKUP($X1934&amp;"-"&amp;TEXT($A1949,"mmm-aaaa"),Informes!$A:$P,COLUMN(Informes!K$1),FALSE), "")</f>
        <v/>
      </c>
      <c r="X1949" s="34" t="str">
        <f>IFERROR(VLOOKUP($X1934&amp;"-"&amp;TEXT($A1949,"mmm-aaaa"),Informes!$A:$P,COLUMN(Informes!C$1),FALSE), "")</f>
        <v/>
      </c>
    </row>
    <row r="1950" spans="1:24" ht="16.5" customHeight="1" x14ac:dyDescent="0.2">
      <c r="A1950" s="34">
        <f t="shared" si="381"/>
        <v>45444</v>
      </c>
      <c r="B1950" s="243" t="str">
        <f t="shared" si="378"/>
        <v>Junio</v>
      </c>
      <c r="C1950" s="244"/>
      <c r="D1950" s="244" t="str">
        <f t="shared" si="379"/>
        <v>Enero</v>
      </c>
      <c r="E1950" s="244"/>
      <c r="F1950" s="281" t="str">
        <f>IFERROR(IF(VLOOKUP($X1934&amp;"-"&amp;TEXT($A1950,"mmm-aaaa"),Informes!$A:$P,COLUMN(Informes!H$1),FALSE),"þ","¨"),"¨")</f>
        <v>¨</v>
      </c>
      <c r="G1950" s="281"/>
      <c r="H1950" s="281"/>
      <c r="I1950" s="248" t="str">
        <f>IFERROR(IF(ISBLANK(
VLOOKUP($X1934&amp;"-"&amp;TEXT($A1950,"mmm-aaaa"),Informes!$A:$P,COLUMN(Informes!I$1),FALSE)), "",
VLOOKUP($X1934&amp;"-"&amp;TEXT($A1950,"mmm-aaaa"),Informes!$A:$P,COLUMN(Informes!I$1),FALSE)), "")</f>
        <v/>
      </c>
      <c r="J1950" s="248"/>
      <c r="K1950" s="248"/>
      <c r="L1950" s="173" t="str">
        <f t="shared" si="380"/>
        <v>¨</v>
      </c>
      <c r="M1950" s="248" t="str">
        <f>IFERROR(IF(OR($X1950=$L$7,$X1950=$K$5,$X1950=$O$5,$X1950=$T$5),IF(ISBLANK(
VLOOKUP($X1934&amp;"-"&amp;TEXT($A1950,"mmm-aaaa"),Informes!$A:$P,COLUMN(Informes!J$1),FALSE)), "",
VLOOKUP($X1934&amp;"-"&amp;TEXT($A1950,"mmm-aaaa"),Informes!$A:$P,COLUMN(Informes!J$1),FALSE)), ""), "")</f>
        <v/>
      </c>
      <c r="N1950" s="248"/>
      <c r="O1950" s="248"/>
      <c r="P1950" s="248"/>
      <c r="Q1950" s="248"/>
      <c r="R1950" s="284" t="str">
        <f t="shared" si="377"/>
        <v/>
      </c>
      <c r="S1950" s="284"/>
      <c r="T1950" s="284"/>
      <c r="U1950" s="284"/>
      <c r="V1950" s="285"/>
      <c r="W1950" s="4" t="str">
        <f>IFERROR(VLOOKUP($X1934&amp;"-"&amp;TEXT($A1950,"mmm-aaaa"),Informes!$A:$P,COLUMN(Informes!K$1),FALSE), "")</f>
        <v/>
      </c>
      <c r="X1950" s="34" t="str">
        <f>IFERROR(VLOOKUP($X1934&amp;"-"&amp;TEXT($A1950,"mmm-aaaa"),Informes!$A:$P,COLUMN(Informes!C$1),FALSE), "")</f>
        <v/>
      </c>
    </row>
    <row r="1951" spans="1:24" ht="16.5" customHeight="1" x14ac:dyDescent="0.2">
      <c r="A1951" s="34">
        <f t="shared" si="381"/>
        <v>45474</v>
      </c>
      <c r="B1951" s="243" t="str">
        <f t="shared" si="378"/>
        <v>Julio</v>
      </c>
      <c r="C1951" s="244"/>
      <c r="D1951" s="244" t="str">
        <f t="shared" si="379"/>
        <v>Enero</v>
      </c>
      <c r="E1951" s="244"/>
      <c r="F1951" s="281" t="str">
        <f>IFERROR(IF(VLOOKUP($X1934&amp;"-"&amp;TEXT($A1951,"mmm-aaaa"),Informes!$A:$P,COLUMN(Informes!H$1),FALSE),"þ","¨"),"¨")</f>
        <v>¨</v>
      </c>
      <c r="G1951" s="281"/>
      <c r="H1951" s="281"/>
      <c r="I1951" s="248" t="str">
        <f>IFERROR(IF(ISBLANK(
VLOOKUP($X1934&amp;"-"&amp;TEXT($A1951,"mmm-aaaa"),Informes!$A:$P,COLUMN(Informes!I$1),FALSE)), "",
VLOOKUP($X1934&amp;"-"&amp;TEXT($A1951,"mmm-aaaa"),Informes!$A:$P,COLUMN(Informes!I$1),FALSE)), "")</f>
        <v/>
      </c>
      <c r="J1951" s="248"/>
      <c r="K1951" s="248"/>
      <c r="L1951" s="173" t="str">
        <f t="shared" si="380"/>
        <v>¨</v>
      </c>
      <c r="M1951" s="248" t="str">
        <f>IFERROR(IF(OR($X1951=$L$7,$X1951=$K$5,$X1951=$O$5,$X1951=$T$5),IF(ISBLANK(
VLOOKUP($X1934&amp;"-"&amp;TEXT($A1951,"mmm-aaaa"),Informes!$A:$P,COLUMN(Informes!J$1),FALSE)), "",
VLOOKUP($X1934&amp;"-"&amp;TEXT($A1951,"mmm-aaaa"),Informes!$A:$P,COLUMN(Informes!J$1),FALSE)), ""), "")</f>
        <v/>
      </c>
      <c r="N1951" s="248"/>
      <c r="O1951" s="248"/>
      <c r="P1951" s="248"/>
      <c r="Q1951" s="248"/>
      <c r="R1951" s="284" t="str">
        <f t="shared" si="377"/>
        <v/>
      </c>
      <c r="S1951" s="284"/>
      <c r="T1951" s="284"/>
      <c r="U1951" s="284"/>
      <c r="V1951" s="285"/>
      <c r="W1951" s="4" t="str">
        <f>IFERROR(VLOOKUP($X1934&amp;"-"&amp;TEXT($A1951,"mmm-aaaa"),Informes!$A:$P,COLUMN(Informes!K$1),FALSE), "")</f>
        <v/>
      </c>
      <c r="X1951" s="34" t="str">
        <f>IFERROR(VLOOKUP($X1934&amp;"-"&amp;TEXT($A1951,"mmm-aaaa"),Informes!$A:$P,COLUMN(Informes!C$1),FALSE), "")</f>
        <v/>
      </c>
    </row>
    <row r="1952" spans="1:24" ht="16.5" customHeight="1" thickBot="1" x14ac:dyDescent="0.25">
      <c r="A1952" s="34">
        <f t="shared" si="381"/>
        <v>45505</v>
      </c>
      <c r="B1952" s="264" t="str">
        <f t="shared" si="378"/>
        <v>Agosto</v>
      </c>
      <c r="C1952" s="265"/>
      <c r="D1952" s="265" t="str">
        <f t="shared" si="379"/>
        <v>Enero</v>
      </c>
      <c r="E1952" s="265"/>
      <c r="F1952" s="280" t="str">
        <f>IFERROR(IF(VLOOKUP($X1934&amp;"-"&amp;TEXT($A1952,"mmm-aaaa"),Informes!$A:$P,COLUMN(Informes!H$1),FALSE),"þ","¨"),"¨")</f>
        <v>¨</v>
      </c>
      <c r="G1952" s="280"/>
      <c r="H1952" s="280"/>
      <c r="I1952" s="269" t="str">
        <f>IFERROR(IF(ISBLANK(
VLOOKUP($X1934&amp;"-"&amp;TEXT($A1952,"mmm-aaaa"),Informes!$A:$P,COLUMN(Informes!I$1),FALSE)), "",
VLOOKUP($X1934&amp;"-"&amp;TEXT($A1952,"mmm-aaaa"),Informes!$A:$P,COLUMN(Informes!I$1),FALSE)), "")</f>
        <v/>
      </c>
      <c r="J1952" s="269"/>
      <c r="K1952" s="269"/>
      <c r="L1952" s="172" t="str">
        <f t="shared" si="380"/>
        <v>¨</v>
      </c>
      <c r="M1952" s="269" t="str">
        <f>IFERROR(IF(OR($X1952=$L$7,$X1952=$K$5,$X1952=$O$5,$X1952=$T$5),IF(ISBLANK(
VLOOKUP($X1934&amp;"-"&amp;TEXT($A1952,"mmm-aaaa"),Informes!$A:$P,COLUMN(Informes!J$1),FALSE)), "",
VLOOKUP($X1934&amp;"-"&amp;TEXT($A1952,"mmm-aaaa"),Informes!$A:$P,COLUMN(Informes!J$1),FALSE)), ""), "")</f>
        <v/>
      </c>
      <c r="N1952" s="269"/>
      <c r="O1952" s="269"/>
      <c r="P1952" s="269"/>
      <c r="Q1952" s="269"/>
      <c r="R1952" s="282" t="str">
        <f t="shared" si="377"/>
        <v/>
      </c>
      <c r="S1952" s="282"/>
      <c r="T1952" s="282"/>
      <c r="U1952" s="282"/>
      <c r="V1952" s="283"/>
      <c r="W1952" s="4" t="str">
        <f>IFERROR(VLOOKUP($X1934&amp;"-"&amp;TEXT($A1952,"mmm-aaaa"),Informes!$A:$P,COLUMN(Informes!K$1),FALSE), "")</f>
        <v/>
      </c>
      <c r="X1952" s="34" t="str">
        <f>IFERROR(VLOOKUP($X1934&amp;"-"&amp;TEXT($A1952,"mmm-aaaa"),Informes!$A:$P,COLUMN(Informes!C$1),FALSE), "")</f>
        <v/>
      </c>
    </row>
    <row r="1953" spans="1:24" ht="16.5" customHeight="1" thickBot="1" x14ac:dyDescent="0.3">
      <c r="D1953" s="124"/>
      <c r="E1953" s="124"/>
      <c r="F1953" s="129"/>
      <c r="G1953" s="124" t="str">
        <f>IF(SUM(F1941:F1952)=0,"",SUM(F1941:F1952))</f>
        <v/>
      </c>
      <c r="H1953" s="124"/>
      <c r="I1953" s="124"/>
      <c r="J1953" s="130"/>
      <c r="K1953" s="124"/>
      <c r="L1953" s="131" t="s">
        <v>107</v>
      </c>
      <c r="M1953" s="272" t="str">
        <f>IF(SUM(M1941:M1952)=0,"",SUM(M1941:M1952))</f>
        <v/>
      </c>
      <c r="N1953" s="273"/>
      <c r="O1953" s="273"/>
      <c r="P1953" s="273"/>
      <c r="Q1953" s="274"/>
      <c r="R1953" s="275"/>
      <c r="S1953" s="276"/>
      <c r="T1953" s="276"/>
      <c r="U1953" s="276"/>
      <c r="V1953" s="277"/>
      <c r="W1953" s="4"/>
      <c r="X1953" s="4"/>
    </row>
    <row r="1954" spans="1:24" ht="16.5" customHeight="1" x14ac:dyDescent="0.2">
      <c r="W1954" s="4"/>
      <c r="X1954" s="4"/>
    </row>
    <row r="1955" spans="1:24" ht="279.75" customHeight="1" x14ac:dyDescent="0.15">
      <c r="B1955" s="11"/>
      <c r="C1955" s="132" t="s">
        <v>136</v>
      </c>
      <c r="D1955" s="11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</row>
    <row r="1956" spans="1:24" ht="24" customHeight="1" x14ac:dyDescent="0.2">
      <c r="A1956" s="35"/>
      <c r="B1956" s="256" t="s">
        <v>127</v>
      </c>
      <c r="C1956" s="256"/>
      <c r="D1956" s="256"/>
      <c r="E1956" s="256"/>
      <c r="F1956" s="256"/>
      <c r="G1956" s="256"/>
      <c r="H1956" s="256"/>
      <c r="I1956" s="256"/>
      <c r="J1956" s="256"/>
      <c r="K1956" s="256"/>
      <c r="L1956" s="256"/>
      <c r="M1956" s="256"/>
      <c r="N1956" s="256"/>
      <c r="O1956" s="256"/>
      <c r="P1956" s="256"/>
      <c r="Q1956" s="256"/>
      <c r="R1956" s="256"/>
      <c r="S1956" s="256"/>
      <c r="T1956" s="256"/>
      <c r="U1956" s="256"/>
      <c r="V1956" s="256"/>
      <c r="X1956" s="2"/>
    </row>
    <row r="1957" spans="1:24" ht="15" x14ac:dyDescent="0.2">
      <c r="A1957" s="35"/>
      <c r="B1957" s="120" t="s">
        <v>128</v>
      </c>
      <c r="D1957" s="123" t="e">
        <f>D1934</f>
        <v>#REF!</v>
      </c>
      <c r="F1957" s="123"/>
      <c r="G1957" s="123"/>
      <c r="H1957" s="123"/>
      <c r="I1957" s="123"/>
      <c r="J1957" s="123"/>
      <c r="K1957" s="123"/>
      <c r="L1957" s="123"/>
      <c r="M1957" s="123"/>
      <c r="N1957" s="123"/>
      <c r="O1957" s="123"/>
      <c r="P1957" s="123"/>
      <c r="Q1957" s="123"/>
      <c r="R1957" s="123"/>
      <c r="S1957" s="123"/>
      <c r="T1957" s="123"/>
      <c r="U1957" s="123"/>
      <c r="V1957" s="123"/>
      <c r="W1957" s="15"/>
      <c r="X1957" s="154" t="e">
        <f>X1934</f>
        <v>#REF!</v>
      </c>
    </row>
    <row r="1958" spans="1:24" ht="17.25" x14ac:dyDescent="0.2">
      <c r="B1958" s="120" t="s">
        <v>129</v>
      </c>
      <c r="D1958" s="121"/>
      <c r="E1958" s="121"/>
      <c r="F1958" s="7"/>
      <c r="G1958" s="7"/>
      <c r="H1958" s="257" t="e">
        <f>H1935</f>
        <v>#REF!</v>
      </c>
      <c r="I1958" s="257"/>
      <c r="J1958" s="257"/>
      <c r="K1958" s="257"/>
      <c r="L1958" s="257"/>
      <c r="M1958" s="257"/>
      <c r="N1958" s="257"/>
      <c r="O1958" s="257"/>
      <c r="P1958" s="127" t="e">
        <f>P1935</f>
        <v>#REF!</v>
      </c>
      <c r="Q1958" s="120" t="s">
        <v>75</v>
      </c>
      <c r="S1958" s="12"/>
      <c r="T1958" s="13"/>
      <c r="U1958" s="127" t="e">
        <f>U1935</f>
        <v>#REF!</v>
      </c>
      <c r="V1958" s="120" t="s">
        <v>79</v>
      </c>
      <c r="W1958" s="12"/>
      <c r="X1958" s="6"/>
    </row>
    <row r="1959" spans="1:24" ht="17.25" x14ac:dyDescent="0.2">
      <c r="B1959" s="120" t="s">
        <v>130</v>
      </c>
      <c r="D1959" s="122"/>
      <c r="E1959" s="122"/>
      <c r="F1959" s="7"/>
      <c r="G1959" s="258" t="e">
        <f>G1936</f>
        <v>#REF!</v>
      </c>
      <c r="H1959" s="258"/>
      <c r="I1959" s="258"/>
      <c r="J1959" s="258"/>
      <c r="K1959" s="258"/>
      <c r="L1959" s="258"/>
      <c r="M1959" s="258"/>
      <c r="N1959" s="258"/>
      <c r="O1959" s="258"/>
      <c r="P1959" s="128" t="s">
        <v>137</v>
      </c>
      <c r="Q1959" s="120" t="s">
        <v>131</v>
      </c>
      <c r="S1959" s="12"/>
      <c r="T1959" s="12"/>
      <c r="U1959" s="128" t="s">
        <v>138</v>
      </c>
      <c r="V1959" s="120" t="s">
        <v>61</v>
      </c>
      <c r="W1959" s="12"/>
      <c r="X1959" s="6"/>
    </row>
    <row r="1960" spans="1:24" ht="28.5" customHeight="1" x14ac:dyDescent="0.2">
      <c r="B1960" s="127" t="e">
        <f>B1937</f>
        <v>#REF!</v>
      </c>
      <c r="C1960" s="125" t="s">
        <v>76</v>
      </c>
      <c r="D1960" s="127" t="e">
        <f>D1937</f>
        <v>#REF!</v>
      </c>
      <c r="E1960" s="125" t="s">
        <v>81</v>
      </c>
      <c r="F1960" s="7"/>
      <c r="G1960" s="7"/>
      <c r="H1960" s="5"/>
      <c r="I1960" s="10"/>
      <c r="J1960" s="127" t="e">
        <f>J1937</f>
        <v>#REF!</v>
      </c>
      <c r="K1960" s="125" t="s">
        <v>77</v>
      </c>
      <c r="L1960" s="5"/>
      <c r="M1960" s="5"/>
      <c r="N1960" s="127" t="e">
        <f>N1937</f>
        <v>#REF!</v>
      </c>
      <c r="O1960" s="125" t="s">
        <v>132</v>
      </c>
      <c r="P1960" s="126"/>
      <c r="Q1960" s="126"/>
      <c r="R1960" s="9"/>
      <c r="S1960" s="127" t="e">
        <f>S1937</f>
        <v>#REF!</v>
      </c>
      <c r="T1960" s="259" t="s">
        <v>133</v>
      </c>
      <c r="U1960" s="259"/>
      <c r="V1960" s="259"/>
      <c r="W1960" s="13"/>
      <c r="X1960" s="6"/>
    </row>
    <row r="1961" spans="1:24" ht="4.5" customHeight="1" thickBot="1" x14ac:dyDescent="0.25">
      <c r="B1961" s="8"/>
      <c r="C1961" s="7"/>
      <c r="D1961" s="8"/>
      <c r="E1961" s="7"/>
      <c r="F1961" s="7"/>
      <c r="G1961" s="7"/>
      <c r="H1961" s="5"/>
      <c r="I1961" s="10"/>
      <c r="J1961" s="8"/>
      <c r="K1961" s="5"/>
      <c r="L1961" s="5"/>
      <c r="M1961" s="5"/>
      <c r="N1961" s="7"/>
      <c r="O1961" s="5"/>
      <c r="P1961" s="8"/>
      <c r="Q1961" s="8"/>
      <c r="R1961" s="9"/>
      <c r="S1961" s="9"/>
      <c r="T1961" s="7"/>
      <c r="U1961" s="8"/>
      <c r="V1961" s="9"/>
      <c r="W1961" s="9"/>
      <c r="X1961" s="6"/>
    </row>
    <row r="1962" spans="1:24" ht="27" customHeight="1" x14ac:dyDescent="0.25">
      <c r="B1962" s="260" t="s">
        <v>17</v>
      </c>
      <c r="C1962" s="261"/>
      <c r="D1962" s="261"/>
      <c r="E1962" s="261"/>
      <c r="F1962" s="262" t="s">
        <v>134</v>
      </c>
      <c r="G1962" s="262"/>
      <c r="H1962" s="262"/>
      <c r="I1962" s="262" t="s">
        <v>12</v>
      </c>
      <c r="J1962" s="262"/>
      <c r="K1962" s="262"/>
      <c r="L1962" s="262" t="s">
        <v>105</v>
      </c>
      <c r="M1962" s="236" t="s">
        <v>135</v>
      </c>
      <c r="N1962" s="236"/>
      <c r="O1962" s="236"/>
      <c r="P1962" s="236"/>
      <c r="Q1962" s="236"/>
      <c r="R1962" s="236" t="s">
        <v>101</v>
      </c>
      <c r="S1962" s="236"/>
      <c r="T1962" s="236"/>
      <c r="U1962" s="236"/>
      <c r="V1962" s="237"/>
      <c r="W1962" s="14"/>
      <c r="X1962" s="3"/>
    </row>
    <row r="1963" spans="1:24" ht="27.75" customHeight="1" x14ac:dyDescent="0.2">
      <c r="B1963" s="240">
        <f>EDATE(B1940,12)</f>
        <v>45658</v>
      </c>
      <c r="C1963" s="241"/>
      <c r="D1963" s="241"/>
      <c r="E1963" s="242"/>
      <c r="F1963" s="263"/>
      <c r="G1963" s="263"/>
      <c r="H1963" s="263"/>
      <c r="I1963" s="263"/>
      <c r="J1963" s="263"/>
      <c r="K1963" s="263"/>
      <c r="L1963" s="263"/>
      <c r="M1963" s="238"/>
      <c r="N1963" s="238"/>
      <c r="O1963" s="238"/>
      <c r="P1963" s="238"/>
      <c r="Q1963" s="238"/>
      <c r="R1963" s="238"/>
      <c r="S1963" s="238"/>
      <c r="T1963" s="238"/>
      <c r="U1963" s="238"/>
      <c r="V1963" s="239"/>
      <c r="W1963" s="14"/>
      <c r="X1963" s="3"/>
    </row>
    <row r="1964" spans="1:24" ht="16.5" customHeight="1" x14ac:dyDescent="0.2">
      <c r="A1964" s="34">
        <f>EDATE(B1963,-4)</f>
        <v>45536</v>
      </c>
      <c r="B1964" s="243" t="str">
        <f>PROPER(TEXT(A1964, "mmmm"))</f>
        <v>Septiembre</v>
      </c>
      <c r="C1964" s="244"/>
      <c r="D1964" s="244"/>
      <c r="E1964" s="244"/>
      <c r="F1964" s="281" t="str">
        <f>IFERROR(IF(VLOOKUP($X1934&amp;"-"&amp;TEXT($A1964,"mmm-aaaa"),Informes!$A:$P,COLUMN(Informes!H$1),FALSE),"þ","¨"),"¨")</f>
        <v>¨</v>
      </c>
      <c r="G1964" s="281"/>
      <c r="H1964" s="281"/>
      <c r="I1964" s="248" t="str">
        <f>IFERROR(IF(ISBLANK(
VLOOKUP($X1957&amp;"-"&amp;TEXT($A1964,"mmm-aaaa"),Informes!$A:$P,COLUMN(Informes!I$1),FALSE)), "",
VLOOKUP($X1957&amp;"-"&amp;TEXT($A1964,"mmm-aaaa"),Informes!$A:$P,COLUMN(Informes!I$1),FALSE)), "")</f>
        <v/>
      </c>
      <c r="J1964" s="248"/>
      <c r="K1964" s="248"/>
      <c r="L1964" s="173" t="str">
        <f>IFERROR(IF($X1964=$L$7,"þ","¨"),"¨")</f>
        <v>¨</v>
      </c>
      <c r="M1964" s="248" t="str">
        <f>IFERROR(IF(OR($X1964=$L$7,$X1964=$K$5,$X1964=$O$5,$X1964=$T$5),IF(ISBLANK(
VLOOKUP($X1934&amp;"-"&amp;TEXT($A1964,"mmm-aaaa"),Informes!$A:$P,COLUMN(Informes!J$1),FALSE)), "",
VLOOKUP($X1934&amp;"-"&amp;TEXT($A1964,"mmm-aaaa"),Informes!$A:$P,COLUMN(Informes!J$1),FALSE)), ""), "")</f>
        <v/>
      </c>
      <c r="N1964" s="248"/>
      <c r="O1964" s="248"/>
      <c r="P1964" s="248"/>
      <c r="Q1964" s="248"/>
      <c r="R1964" s="284" t="str">
        <f t="shared" ref="R1964:R1975" si="382">IF(W1964=0, "", W1964)</f>
        <v/>
      </c>
      <c r="S1964" s="284"/>
      <c r="T1964" s="284"/>
      <c r="U1964" s="284"/>
      <c r="V1964" s="285"/>
      <c r="W1964" s="4" t="str">
        <f>IFERROR(VLOOKUP($X1957&amp;"-"&amp;TEXT($A1964,"mmm-aaaa"),Informes!$A:$P,COLUMN(Informes!K$1),FALSE), "")</f>
        <v/>
      </c>
      <c r="X1964" s="34" t="str">
        <f>IFERROR(VLOOKUP($X1934&amp;"-"&amp;TEXT($A1964,"mmm-aaaa"),Informes!$A:$P,COLUMN(Informes!C$1),FALSE), "")</f>
        <v/>
      </c>
    </row>
    <row r="1965" spans="1:24" ht="16.5" customHeight="1" x14ac:dyDescent="0.2">
      <c r="A1965" s="34">
        <f>EDATE(A1964,1)</f>
        <v>45566</v>
      </c>
      <c r="B1965" s="243" t="str">
        <f t="shared" ref="B1965:B1975" si="383">PROPER(TEXT(A1965, "mmmm"))</f>
        <v>Octubre</v>
      </c>
      <c r="C1965" s="244"/>
      <c r="D1965" s="244"/>
      <c r="E1965" s="244"/>
      <c r="F1965" s="281" t="str">
        <f>IFERROR(IF(VLOOKUP($X1934&amp;"-"&amp;TEXT($A1965,"mmm-aaaa"),Informes!$A:$P,COLUMN(Informes!H$1),FALSE),"þ","¨"),"¨")</f>
        <v>¨</v>
      </c>
      <c r="G1965" s="281"/>
      <c r="H1965" s="281"/>
      <c r="I1965" s="248" t="str">
        <f>IFERROR(IF(ISBLANK(
VLOOKUP($X1957&amp;"-"&amp;TEXT($A1965,"mmm-aaaa"),Informes!$A:$P,COLUMN(Informes!I$1),FALSE)), "",
VLOOKUP($X1957&amp;"-"&amp;TEXT($A1965,"mmm-aaaa"),Informes!$A:$P,COLUMN(Informes!I$1),FALSE)), "")</f>
        <v/>
      </c>
      <c r="J1965" s="248"/>
      <c r="K1965" s="248"/>
      <c r="L1965" s="173" t="str">
        <f t="shared" ref="L1965:L1975" si="384">IFERROR(IF($X1965=$L$7,"þ","¨"),"¨")</f>
        <v>¨</v>
      </c>
      <c r="M1965" s="248" t="str">
        <f>IFERROR(IF(OR($X1965=$L$7,$X1965=$K$5,$X1965=$O$5,$X1965=$T$5),IF(ISBLANK(
VLOOKUP($X1934&amp;"-"&amp;TEXT($A1965,"mmm-aaaa"),Informes!$A:$P,COLUMN(Informes!J$1),FALSE)), "",
VLOOKUP($X1934&amp;"-"&amp;TEXT($A1965,"mmm-aaaa"),Informes!$A:$P,COLUMN(Informes!J$1),FALSE)), ""), "")</f>
        <v/>
      </c>
      <c r="N1965" s="248"/>
      <c r="O1965" s="248"/>
      <c r="P1965" s="248"/>
      <c r="Q1965" s="248"/>
      <c r="R1965" s="284" t="str">
        <f t="shared" si="382"/>
        <v/>
      </c>
      <c r="S1965" s="284"/>
      <c r="T1965" s="284"/>
      <c r="U1965" s="284"/>
      <c r="V1965" s="285"/>
      <c r="W1965" s="4" t="str">
        <f>IFERROR(VLOOKUP($X1957&amp;"-"&amp;TEXT($A1965,"mmm-aaaa"),Informes!$A:$P,COLUMN(Informes!K$1),FALSE), "")</f>
        <v/>
      </c>
      <c r="X1965" s="34" t="str">
        <f>IFERROR(VLOOKUP($X1934&amp;"-"&amp;TEXT($A1965,"mmm-aaaa"),Informes!$A:$P,COLUMN(Informes!C$1),FALSE), "")</f>
        <v/>
      </c>
    </row>
    <row r="1966" spans="1:24" ht="16.5" customHeight="1" x14ac:dyDescent="0.2">
      <c r="A1966" s="34">
        <f t="shared" ref="A1966:A1975" si="385">EDATE(A1965,1)</f>
        <v>45597</v>
      </c>
      <c r="B1966" s="243" t="str">
        <f t="shared" si="383"/>
        <v>Noviembre</v>
      </c>
      <c r="C1966" s="244"/>
      <c r="D1966" s="244"/>
      <c r="E1966" s="244"/>
      <c r="F1966" s="281" t="str">
        <f>IFERROR(IF(VLOOKUP($X1934&amp;"-"&amp;TEXT($A1966,"mmm-aaaa"),Informes!$A:$P,COLUMN(Informes!H$1),FALSE),"þ","¨"),"¨")</f>
        <v>¨</v>
      </c>
      <c r="G1966" s="281"/>
      <c r="H1966" s="281"/>
      <c r="I1966" s="248" t="str">
        <f>IFERROR(IF(ISBLANK(
VLOOKUP($X1957&amp;"-"&amp;TEXT($A1966,"mmm-aaaa"),Informes!$A:$P,COLUMN(Informes!I$1),FALSE)), "",
VLOOKUP($X1957&amp;"-"&amp;TEXT($A1966,"mmm-aaaa"),Informes!$A:$P,COLUMN(Informes!I$1),FALSE)), "")</f>
        <v/>
      </c>
      <c r="J1966" s="248"/>
      <c r="K1966" s="248"/>
      <c r="L1966" s="173" t="str">
        <f t="shared" si="384"/>
        <v>¨</v>
      </c>
      <c r="M1966" s="248" t="str">
        <f>IFERROR(IF(OR($X1966=$L$7,$X1966=$K$5,$X1966=$O$5,$X1966=$T$5),IF(ISBLANK(
VLOOKUP($X1934&amp;"-"&amp;TEXT($A1966,"mmm-aaaa"),Informes!$A:$P,COLUMN(Informes!J$1),FALSE)), "",
VLOOKUP($X1934&amp;"-"&amp;TEXT($A1966,"mmm-aaaa"),Informes!$A:$P,COLUMN(Informes!J$1),FALSE)), ""), "")</f>
        <v/>
      </c>
      <c r="N1966" s="248"/>
      <c r="O1966" s="248"/>
      <c r="P1966" s="248"/>
      <c r="Q1966" s="248"/>
      <c r="R1966" s="284" t="str">
        <f t="shared" si="382"/>
        <v/>
      </c>
      <c r="S1966" s="284"/>
      <c r="T1966" s="284"/>
      <c r="U1966" s="284"/>
      <c r="V1966" s="285"/>
      <c r="W1966" s="4" t="str">
        <f>IFERROR(VLOOKUP($X1957&amp;"-"&amp;TEXT($A1966,"mmm-aaaa"),Informes!$A:$P,COLUMN(Informes!K$1),FALSE), "")</f>
        <v/>
      </c>
      <c r="X1966" s="34" t="str">
        <f>IFERROR(VLOOKUP($X1934&amp;"-"&amp;TEXT($A1966,"mmm-aaaa"),Informes!$A:$P,COLUMN(Informes!C$1),FALSE), "")</f>
        <v/>
      </c>
    </row>
    <row r="1967" spans="1:24" ht="16.5" customHeight="1" x14ac:dyDescent="0.2">
      <c r="A1967" s="34">
        <f t="shared" si="385"/>
        <v>45627</v>
      </c>
      <c r="B1967" s="243" t="str">
        <f t="shared" si="383"/>
        <v>Diciembre</v>
      </c>
      <c r="C1967" s="244"/>
      <c r="D1967" s="244"/>
      <c r="E1967" s="244"/>
      <c r="F1967" s="281" t="str">
        <f>IFERROR(IF(VLOOKUP($X1934&amp;"-"&amp;TEXT($A1967,"mmm-aaaa"),Informes!$A:$P,COLUMN(Informes!H$1),FALSE),"þ","¨"),"¨")</f>
        <v>¨</v>
      </c>
      <c r="G1967" s="281"/>
      <c r="H1967" s="281"/>
      <c r="I1967" s="248" t="str">
        <f>IFERROR(IF(ISBLANK(
VLOOKUP($X1957&amp;"-"&amp;TEXT($A1967,"mmm-aaaa"),Informes!$A:$P,COLUMN(Informes!I$1),FALSE)), "",
VLOOKUP($X1957&amp;"-"&amp;TEXT($A1967,"mmm-aaaa"),Informes!$A:$P,COLUMN(Informes!I$1),FALSE)), "")</f>
        <v/>
      </c>
      <c r="J1967" s="248"/>
      <c r="K1967" s="248"/>
      <c r="L1967" s="173" t="str">
        <f t="shared" si="384"/>
        <v>¨</v>
      </c>
      <c r="M1967" s="248" t="str">
        <f>IFERROR(IF(OR($X1967=$L$7,$X1967=$K$5,$X1967=$O$5,$X1967=$T$5),IF(ISBLANK(
VLOOKUP($X1934&amp;"-"&amp;TEXT($A1967,"mmm-aaaa"),Informes!$A:$P,COLUMN(Informes!J$1),FALSE)), "",
VLOOKUP($X1934&amp;"-"&amp;TEXT($A1967,"mmm-aaaa"),Informes!$A:$P,COLUMN(Informes!J$1),FALSE)), ""), "")</f>
        <v/>
      </c>
      <c r="N1967" s="248"/>
      <c r="O1967" s="248"/>
      <c r="P1967" s="248"/>
      <c r="Q1967" s="248"/>
      <c r="R1967" s="284" t="str">
        <f t="shared" si="382"/>
        <v/>
      </c>
      <c r="S1967" s="284"/>
      <c r="T1967" s="284"/>
      <c r="U1967" s="284"/>
      <c r="V1967" s="285"/>
      <c r="W1967" s="4" t="str">
        <f>IFERROR(VLOOKUP($X1957&amp;"-"&amp;TEXT($A1967,"mmm-aaaa"),Informes!$A:$P,COLUMN(Informes!K$1),FALSE), "")</f>
        <v/>
      </c>
      <c r="X1967" s="34" t="str">
        <f>IFERROR(VLOOKUP($X1934&amp;"-"&amp;TEXT($A1967,"mmm-aaaa"),Informes!$A:$P,COLUMN(Informes!C$1),FALSE), "")</f>
        <v/>
      </c>
    </row>
    <row r="1968" spans="1:24" ht="16.5" customHeight="1" x14ac:dyDescent="0.2">
      <c r="A1968" s="34">
        <f t="shared" si="385"/>
        <v>45658</v>
      </c>
      <c r="B1968" s="243" t="str">
        <f t="shared" si="383"/>
        <v>Enero</v>
      </c>
      <c r="C1968" s="244"/>
      <c r="D1968" s="244"/>
      <c r="E1968" s="244"/>
      <c r="F1968" s="281" t="str">
        <f>IFERROR(IF(VLOOKUP($X1934&amp;"-"&amp;TEXT($A1968,"mmm-aaaa"),Informes!$A:$P,COLUMN(Informes!H$1),FALSE),"þ","¨"),"¨")</f>
        <v>¨</v>
      </c>
      <c r="G1968" s="281"/>
      <c r="H1968" s="281"/>
      <c r="I1968" s="248" t="str">
        <f>IFERROR(IF(ISBLANK(
VLOOKUP($X1957&amp;"-"&amp;TEXT($A1968,"mmm-aaaa"),Informes!$A:$P,COLUMN(Informes!I$1),FALSE)), "",
VLOOKUP($X1957&amp;"-"&amp;TEXT($A1968,"mmm-aaaa"),Informes!$A:$P,COLUMN(Informes!I$1),FALSE)), "")</f>
        <v/>
      </c>
      <c r="J1968" s="248"/>
      <c r="K1968" s="248"/>
      <c r="L1968" s="173" t="str">
        <f t="shared" si="384"/>
        <v>¨</v>
      </c>
      <c r="M1968" s="248" t="str">
        <f>IFERROR(IF(OR($X1968=$L$7,$X1968=$K$5,$X1968=$O$5,$X1968=$T$5),IF(ISBLANK(
VLOOKUP($X1934&amp;"-"&amp;TEXT($A1968,"mmm-aaaa"),Informes!$A:$P,COLUMN(Informes!J$1),FALSE)), "",
VLOOKUP($X1934&amp;"-"&amp;TEXT($A1968,"mmm-aaaa"),Informes!$A:$P,COLUMN(Informes!J$1),FALSE)), ""), "")</f>
        <v/>
      </c>
      <c r="N1968" s="248"/>
      <c r="O1968" s="248"/>
      <c r="P1968" s="248"/>
      <c r="Q1968" s="248"/>
      <c r="R1968" s="284" t="str">
        <f t="shared" si="382"/>
        <v/>
      </c>
      <c r="S1968" s="284"/>
      <c r="T1968" s="284"/>
      <c r="U1968" s="284"/>
      <c r="V1968" s="285"/>
      <c r="W1968" s="4" t="str">
        <f>IFERROR(VLOOKUP($X1957&amp;"-"&amp;TEXT($A1968,"mmm-aaaa"),Informes!$A:$P,COLUMN(Informes!K$1),FALSE), "")</f>
        <v/>
      </c>
      <c r="X1968" s="34" t="str">
        <f>IFERROR(VLOOKUP($X1934&amp;"-"&amp;TEXT($A1968,"mmm-aaaa"),Informes!$A:$P,COLUMN(Informes!C$1),FALSE), "")</f>
        <v/>
      </c>
    </row>
    <row r="1969" spans="1:24" ht="16.5" customHeight="1" x14ac:dyDescent="0.2">
      <c r="A1969" s="34">
        <f t="shared" si="385"/>
        <v>45689</v>
      </c>
      <c r="B1969" s="243" t="str">
        <f t="shared" si="383"/>
        <v>Febrero</v>
      </c>
      <c r="C1969" s="244"/>
      <c r="D1969" s="244"/>
      <c r="E1969" s="244"/>
      <c r="F1969" s="281" t="str">
        <f>IFERROR(IF(VLOOKUP($X1934&amp;"-"&amp;TEXT($A1969,"mmm-aaaa"),Informes!$A:$P,COLUMN(Informes!H$1),FALSE),"þ","¨"),"¨")</f>
        <v>¨</v>
      </c>
      <c r="G1969" s="281"/>
      <c r="H1969" s="281"/>
      <c r="I1969" s="248" t="str">
        <f>IFERROR(IF(ISBLANK(
VLOOKUP($X1957&amp;"-"&amp;TEXT($A1969,"mmm-aaaa"),Informes!$A:$P,COLUMN(Informes!I$1),FALSE)), "",
VLOOKUP($X1957&amp;"-"&amp;TEXT($A1969,"mmm-aaaa"),Informes!$A:$P,COLUMN(Informes!I$1),FALSE)), "")</f>
        <v/>
      </c>
      <c r="J1969" s="248"/>
      <c r="K1969" s="248"/>
      <c r="L1969" s="173" t="str">
        <f t="shared" si="384"/>
        <v>¨</v>
      </c>
      <c r="M1969" s="248" t="str">
        <f>IFERROR(IF(OR($X1969=$L$7,$X1969=$K$5,$X1969=$O$5,$X1969=$T$5),IF(ISBLANK(
VLOOKUP($X1934&amp;"-"&amp;TEXT($A1969,"mmm-aaaa"),Informes!$A:$P,COLUMN(Informes!J$1),FALSE)), "",
VLOOKUP($X1934&amp;"-"&amp;TEXT($A1969,"mmm-aaaa"),Informes!$A:$P,COLUMN(Informes!J$1),FALSE)), ""), "")</f>
        <v/>
      </c>
      <c r="N1969" s="248"/>
      <c r="O1969" s="248"/>
      <c r="P1969" s="248"/>
      <c r="Q1969" s="248"/>
      <c r="R1969" s="284" t="str">
        <f t="shared" si="382"/>
        <v/>
      </c>
      <c r="S1969" s="284"/>
      <c r="T1969" s="284"/>
      <c r="U1969" s="284"/>
      <c r="V1969" s="285"/>
      <c r="W1969" s="4" t="str">
        <f>IFERROR(VLOOKUP($X1957&amp;"-"&amp;TEXT($A1969,"mmm-aaaa"),Informes!$A:$P,COLUMN(Informes!K$1),FALSE), "")</f>
        <v/>
      </c>
      <c r="X1969" s="34" t="str">
        <f>IFERROR(VLOOKUP($X1934&amp;"-"&amp;TEXT($A1969,"mmm-aaaa"),Informes!$A:$P,COLUMN(Informes!C$1),FALSE), "")</f>
        <v/>
      </c>
    </row>
    <row r="1970" spans="1:24" ht="16.5" customHeight="1" x14ac:dyDescent="0.2">
      <c r="A1970" s="34">
        <f t="shared" si="385"/>
        <v>45717</v>
      </c>
      <c r="B1970" s="243" t="str">
        <f t="shared" si="383"/>
        <v>Marzo</v>
      </c>
      <c r="C1970" s="244"/>
      <c r="D1970" s="244"/>
      <c r="E1970" s="244"/>
      <c r="F1970" s="281" t="str">
        <f>IFERROR(IF(VLOOKUP($X1934&amp;"-"&amp;TEXT($A1970,"mmm-aaaa"),Informes!$A:$P,COLUMN(Informes!H$1),FALSE),"þ","¨"),"¨")</f>
        <v>¨</v>
      </c>
      <c r="G1970" s="281"/>
      <c r="H1970" s="281"/>
      <c r="I1970" s="248" t="str">
        <f>IFERROR(IF(ISBLANK(
VLOOKUP($X1957&amp;"-"&amp;TEXT($A1970,"mmm-aaaa"),Informes!$A:$P,COLUMN(Informes!I$1),FALSE)), "",
VLOOKUP($X1957&amp;"-"&amp;TEXT($A1970,"mmm-aaaa"),Informes!$A:$P,COLUMN(Informes!I$1),FALSE)), "")</f>
        <v/>
      </c>
      <c r="J1970" s="248"/>
      <c r="K1970" s="248"/>
      <c r="L1970" s="173" t="str">
        <f t="shared" si="384"/>
        <v>¨</v>
      </c>
      <c r="M1970" s="248" t="str">
        <f>IFERROR(IF(OR($X1970=$L$7,$X1970=$K$5,$X1970=$O$5,$X1970=$T$5),IF(ISBLANK(
VLOOKUP($X1934&amp;"-"&amp;TEXT($A1970,"mmm-aaaa"),Informes!$A:$P,COLUMN(Informes!J$1),FALSE)), "",
VLOOKUP($X1934&amp;"-"&amp;TEXT($A1970,"mmm-aaaa"),Informes!$A:$P,COLUMN(Informes!J$1),FALSE)), ""), "")</f>
        <v/>
      </c>
      <c r="N1970" s="248"/>
      <c r="O1970" s="248"/>
      <c r="P1970" s="248"/>
      <c r="Q1970" s="248"/>
      <c r="R1970" s="284" t="str">
        <f t="shared" si="382"/>
        <v/>
      </c>
      <c r="S1970" s="284"/>
      <c r="T1970" s="284"/>
      <c r="U1970" s="284"/>
      <c r="V1970" s="285"/>
      <c r="W1970" s="4" t="str">
        <f>IFERROR(VLOOKUP($X1957&amp;"-"&amp;TEXT($A1970,"mmm-aaaa"),Informes!$A:$P,COLUMN(Informes!K$1),FALSE), "")</f>
        <v/>
      </c>
      <c r="X1970" s="34" t="str">
        <f>IFERROR(VLOOKUP($X1934&amp;"-"&amp;TEXT($A1970,"mmm-aaaa"),Informes!$A:$P,COLUMN(Informes!C$1),FALSE), "")</f>
        <v/>
      </c>
    </row>
    <row r="1971" spans="1:24" ht="16.5" customHeight="1" x14ac:dyDescent="0.2">
      <c r="A1971" s="34">
        <f t="shared" si="385"/>
        <v>45748</v>
      </c>
      <c r="B1971" s="243" t="str">
        <f t="shared" si="383"/>
        <v>Abril</v>
      </c>
      <c r="C1971" s="244"/>
      <c r="D1971" s="244"/>
      <c r="E1971" s="244"/>
      <c r="F1971" s="281" t="str">
        <f>IFERROR(IF(VLOOKUP($X1934&amp;"-"&amp;TEXT($A1971,"mmm-aaaa"),Informes!$A:$P,COLUMN(Informes!H$1),FALSE),"þ","¨"),"¨")</f>
        <v>¨</v>
      </c>
      <c r="G1971" s="281"/>
      <c r="H1971" s="281"/>
      <c r="I1971" s="248" t="str">
        <f>IFERROR(IF(ISBLANK(
VLOOKUP($X1957&amp;"-"&amp;TEXT($A1971,"mmm-aaaa"),Informes!$A:$P,COLUMN(Informes!I$1),FALSE)), "",
VLOOKUP($X1957&amp;"-"&amp;TEXT($A1971,"mmm-aaaa"),Informes!$A:$P,COLUMN(Informes!I$1),FALSE)), "")</f>
        <v/>
      </c>
      <c r="J1971" s="248"/>
      <c r="K1971" s="248"/>
      <c r="L1971" s="173" t="str">
        <f t="shared" si="384"/>
        <v>¨</v>
      </c>
      <c r="M1971" s="248" t="str">
        <f>IFERROR(IF(OR($X1971=$L$7,$X1971=$K$5,$X1971=$O$5,$X1971=$T$5),IF(ISBLANK(
VLOOKUP($X1934&amp;"-"&amp;TEXT($A1971,"mmm-aaaa"),Informes!$A:$P,COLUMN(Informes!J$1),FALSE)), "",
VLOOKUP($X1934&amp;"-"&amp;TEXT($A1971,"mmm-aaaa"),Informes!$A:$P,COLUMN(Informes!J$1),FALSE)), ""), "")</f>
        <v/>
      </c>
      <c r="N1971" s="248"/>
      <c r="O1971" s="248"/>
      <c r="P1971" s="248"/>
      <c r="Q1971" s="248"/>
      <c r="R1971" s="284" t="str">
        <f t="shared" si="382"/>
        <v/>
      </c>
      <c r="S1971" s="284"/>
      <c r="T1971" s="284"/>
      <c r="U1971" s="284"/>
      <c r="V1971" s="285"/>
      <c r="W1971" s="4" t="str">
        <f>IFERROR(VLOOKUP($X1957&amp;"-"&amp;TEXT($A1971,"mmm-aaaa"),Informes!$A:$P,COLUMN(Informes!K$1),FALSE), "")</f>
        <v/>
      </c>
      <c r="X1971" s="34" t="str">
        <f>IFERROR(VLOOKUP($X1934&amp;"-"&amp;TEXT($A1971,"mmm-aaaa"),Informes!$A:$P,COLUMN(Informes!C$1),FALSE), "")</f>
        <v/>
      </c>
    </row>
    <row r="1972" spans="1:24" ht="16.5" customHeight="1" x14ac:dyDescent="0.2">
      <c r="A1972" s="34">
        <f t="shared" si="385"/>
        <v>45778</v>
      </c>
      <c r="B1972" s="243" t="str">
        <f t="shared" si="383"/>
        <v>Mayo</v>
      </c>
      <c r="C1972" s="244"/>
      <c r="D1972" s="244"/>
      <c r="E1972" s="244"/>
      <c r="F1972" s="281" t="str">
        <f>IFERROR(IF(VLOOKUP($X1934&amp;"-"&amp;TEXT($A1972,"mmm-aaaa"),Informes!$A:$P,COLUMN(Informes!H$1),FALSE),"þ","¨"),"¨")</f>
        <v>¨</v>
      </c>
      <c r="G1972" s="281"/>
      <c r="H1972" s="281"/>
      <c r="I1972" s="248" t="str">
        <f>IFERROR(IF(ISBLANK(
VLOOKUP($X1957&amp;"-"&amp;TEXT($A1972,"mmm-aaaa"),Informes!$A:$P,COLUMN(Informes!I$1),FALSE)), "",
VLOOKUP($X1957&amp;"-"&amp;TEXT($A1972,"mmm-aaaa"),Informes!$A:$P,COLUMN(Informes!I$1),FALSE)), "")</f>
        <v/>
      </c>
      <c r="J1972" s="248"/>
      <c r="K1972" s="248"/>
      <c r="L1972" s="173" t="str">
        <f t="shared" si="384"/>
        <v>¨</v>
      </c>
      <c r="M1972" s="248" t="str">
        <f>IFERROR(IF(OR($X1972=$L$7,$X1972=$K$5,$X1972=$O$5,$X1972=$T$5),IF(ISBLANK(
VLOOKUP($X1934&amp;"-"&amp;TEXT($A1972,"mmm-aaaa"),Informes!$A:$P,COLUMN(Informes!J$1),FALSE)), "",
VLOOKUP($X1934&amp;"-"&amp;TEXT($A1972,"mmm-aaaa"),Informes!$A:$P,COLUMN(Informes!J$1),FALSE)), ""), "")</f>
        <v/>
      </c>
      <c r="N1972" s="248"/>
      <c r="O1972" s="248"/>
      <c r="P1972" s="248"/>
      <c r="Q1972" s="248"/>
      <c r="R1972" s="284" t="str">
        <f t="shared" si="382"/>
        <v/>
      </c>
      <c r="S1972" s="284"/>
      <c r="T1972" s="284"/>
      <c r="U1972" s="284"/>
      <c r="V1972" s="285"/>
      <c r="W1972" s="4" t="str">
        <f>IFERROR(VLOOKUP($X1957&amp;"-"&amp;TEXT($A1972,"mmm-aaaa"),Informes!$A:$P,COLUMN(Informes!K$1),FALSE), "")</f>
        <v/>
      </c>
      <c r="X1972" s="34" t="str">
        <f>IFERROR(VLOOKUP($X1934&amp;"-"&amp;TEXT($A1972,"mmm-aaaa"),Informes!$A:$P,COLUMN(Informes!C$1),FALSE), "")</f>
        <v/>
      </c>
    </row>
    <row r="1973" spans="1:24" ht="16.5" customHeight="1" x14ac:dyDescent="0.2">
      <c r="A1973" s="34">
        <f t="shared" si="385"/>
        <v>45809</v>
      </c>
      <c r="B1973" s="243" t="str">
        <f t="shared" si="383"/>
        <v>Junio</v>
      </c>
      <c r="C1973" s="244"/>
      <c r="D1973" s="244"/>
      <c r="E1973" s="244"/>
      <c r="F1973" s="281" t="str">
        <f>IFERROR(IF(VLOOKUP($X1934&amp;"-"&amp;TEXT($A1973,"mmm-aaaa"),Informes!$A:$P,COLUMN(Informes!H$1),FALSE),"þ","¨"),"¨")</f>
        <v>¨</v>
      </c>
      <c r="G1973" s="281"/>
      <c r="H1973" s="281"/>
      <c r="I1973" s="248" t="str">
        <f>IFERROR(IF(ISBLANK(
VLOOKUP($X1957&amp;"-"&amp;TEXT($A1973,"mmm-aaaa"),Informes!$A:$P,COLUMN(Informes!I$1),FALSE)), "",
VLOOKUP($X1957&amp;"-"&amp;TEXT($A1973,"mmm-aaaa"),Informes!$A:$P,COLUMN(Informes!I$1),FALSE)), "")</f>
        <v/>
      </c>
      <c r="J1973" s="248"/>
      <c r="K1973" s="248"/>
      <c r="L1973" s="173" t="str">
        <f t="shared" si="384"/>
        <v>¨</v>
      </c>
      <c r="M1973" s="248" t="str">
        <f>IFERROR(IF(OR($X1973=$L$7,$X1973=$K$5,$X1973=$O$5,$X1973=$T$5),IF(ISBLANK(
VLOOKUP($X1934&amp;"-"&amp;TEXT($A1973,"mmm-aaaa"),Informes!$A:$P,COLUMN(Informes!J$1),FALSE)), "",
VLOOKUP($X1934&amp;"-"&amp;TEXT($A1973,"mmm-aaaa"),Informes!$A:$P,COLUMN(Informes!J$1),FALSE)), ""), "")</f>
        <v/>
      </c>
      <c r="N1973" s="248"/>
      <c r="O1973" s="248"/>
      <c r="P1973" s="248"/>
      <c r="Q1973" s="248"/>
      <c r="R1973" s="284" t="str">
        <f t="shared" si="382"/>
        <v/>
      </c>
      <c r="S1973" s="284"/>
      <c r="T1973" s="284"/>
      <c r="U1973" s="284"/>
      <c r="V1973" s="285"/>
      <c r="W1973" s="4" t="str">
        <f>IFERROR(VLOOKUP($X1957&amp;"-"&amp;TEXT($A1973,"mmm-aaaa"),Informes!$A:$P,COLUMN(Informes!K$1),FALSE), "")</f>
        <v/>
      </c>
      <c r="X1973" s="34" t="str">
        <f>IFERROR(VLOOKUP($X1934&amp;"-"&amp;TEXT($A1973,"mmm-aaaa"),Informes!$A:$P,COLUMN(Informes!C$1),FALSE), "")</f>
        <v/>
      </c>
    </row>
    <row r="1974" spans="1:24" ht="16.5" customHeight="1" x14ac:dyDescent="0.2">
      <c r="A1974" s="34">
        <f t="shared" si="385"/>
        <v>45839</v>
      </c>
      <c r="B1974" s="243" t="str">
        <f t="shared" si="383"/>
        <v>Julio</v>
      </c>
      <c r="C1974" s="244"/>
      <c r="D1974" s="244"/>
      <c r="E1974" s="244"/>
      <c r="F1974" s="281" t="str">
        <f>IFERROR(IF(VLOOKUP($X1934&amp;"-"&amp;TEXT($A1974,"mmm-aaaa"),Informes!$A:$P,COLUMN(Informes!H$1),FALSE),"þ","¨"),"¨")</f>
        <v>¨</v>
      </c>
      <c r="G1974" s="281"/>
      <c r="H1974" s="281"/>
      <c r="I1974" s="248" t="str">
        <f>IFERROR(IF(ISBLANK(
VLOOKUP($X1957&amp;"-"&amp;TEXT($A1974,"mmm-aaaa"),Informes!$A:$P,COLUMN(Informes!I$1),FALSE)), "",
VLOOKUP($X1957&amp;"-"&amp;TEXT($A1974,"mmm-aaaa"),Informes!$A:$P,COLUMN(Informes!I$1),FALSE)), "")</f>
        <v/>
      </c>
      <c r="J1974" s="248"/>
      <c r="K1974" s="248"/>
      <c r="L1974" s="173" t="str">
        <f t="shared" si="384"/>
        <v>¨</v>
      </c>
      <c r="M1974" s="248" t="str">
        <f>IFERROR(IF(OR($X1974=$L$7,$X1974=$K$5,$X1974=$O$5,$X1974=$T$5),IF(ISBLANK(
VLOOKUP($X1934&amp;"-"&amp;TEXT($A1974,"mmm-aaaa"),Informes!$A:$P,COLUMN(Informes!J$1),FALSE)), "",
VLOOKUP($X1934&amp;"-"&amp;TEXT($A1974,"mmm-aaaa"),Informes!$A:$P,COLUMN(Informes!J$1),FALSE)), ""), "")</f>
        <v/>
      </c>
      <c r="N1974" s="248"/>
      <c r="O1974" s="248"/>
      <c r="P1974" s="248"/>
      <c r="Q1974" s="248"/>
      <c r="R1974" s="284" t="str">
        <f t="shared" si="382"/>
        <v/>
      </c>
      <c r="S1974" s="284"/>
      <c r="T1974" s="284"/>
      <c r="U1974" s="284"/>
      <c r="V1974" s="285"/>
      <c r="W1974" s="4" t="str">
        <f>IFERROR(VLOOKUP($X1957&amp;"-"&amp;TEXT($A1974,"mmm-aaaa"),Informes!$A:$P,COLUMN(Informes!K$1),FALSE), "")</f>
        <v/>
      </c>
      <c r="X1974" s="34" t="str">
        <f>IFERROR(VLOOKUP($X1934&amp;"-"&amp;TEXT($A1974,"mmm-aaaa"),Informes!$A:$P,COLUMN(Informes!C$1),FALSE), "")</f>
        <v/>
      </c>
    </row>
    <row r="1975" spans="1:24" ht="16.5" customHeight="1" thickBot="1" x14ac:dyDescent="0.25">
      <c r="A1975" s="34">
        <f t="shared" si="385"/>
        <v>45870</v>
      </c>
      <c r="B1975" s="264" t="str">
        <f t="shared" si="383"/>
        <v>Agosto</v>
      </c>
      <c r="C1975" s="265"/>
      <c r="D1975" s="265"/>
      <c r="E1975" s="265"/>
      <c r="F1975" s="280" t="str">
        <f>IFERROR(IF(VLOOKUP($X1934&amp;"-"&amp;TEXT($A1975,"mmm-aaaa"),Informes!$A:$P,COLUMN(Informes!H$1),FALSE),"þ","¨"),"¨")</f>
        <v>¨</v>
      </c>
      <c r="G1975" s="280"/>
      <c r="H1975" s="280"/>
      <c r="I1975" s="269" t="str">
        <f>IFERROR(IF(ISBLANK(
VLOOKUP($X1957&amp;"-"&amp;TEXT($A1975,"mmm-aaaa"),Informes!$A:$P,COLUMN(Informes!I$1),FALSE)), "",
VLOOKUP($X1957&amp;"-"&amp;TEXT($A1975,"mmm-aaaa"),Informes!$A:$P,COLUMN(Informes!I$1),FALSE)), "")</f>
        <v/>
      </c>
      <c r="J1975" s="269"/>
      <c r="K1975" s="269"/>
      <c r="L1975" s="172" t="str">
        <f t="shared" si="384"/>
        <v>¨</v>
      </c>
      <c r="M1975" s="269" t="str">
        <f>IFERROR(IF(OR($X1975=$L$7,$X1975=$K$5,$X1975=$O$5,$X1975=$T$5),IF(ISBLANK(
VLOOKUP($X1934&amp;"-"&amp;TEXT($A1975,"mmm-aaaa"),Informes!$A:$P,COLUMN(Informes!J$1),FALSE)), "",
VLOOKUP($X1934&amp;"-"&amp;TEXT($A1975,"mmm-aaaa"),Informes!$A:$P,COLUMN(Informes!J$1),FALSE)), ""), "")</f>
        <v/>
      </c>
      <c r="N1975" s="269"/>
      <c r="O1975" s="269"/>
      <c r="P1975" s="269"/>
      <c r="Q1975" s="269"/>
      <c r="R1975" s="282" t="str">
        <f t="shared" si="382"/>
        <v/>
      </c>
      <c r="S1975" s="282"/>
      <c r="T1975" s="282"/>
      <c r="U1975" s="282"/>
      <c r="V1975" s="283"/>
      <c r="W1975" s="4" t="str">
        <f>IFERROR(VLOOKUP($X1957&amp;"-"&amp;TEXT($A1975,"mmm-aaaa"),Informes!$A:$P,COLUMN(Informes!K$1),FALSE), "")</f>
        <v/>
      </c>
      <c r="X1975" s="34" t="str">
        <f>IFERROR(VLOOKUP($X1934&amp;"-"&amp;TEXT($A1975,"mmm-aaaa"),Informes!$A:$P,COLUMN(Informes!C$1),FALSE), "")</f>
        <v/>
      </c>
    </row>
    <row r="1976" spans="1:24" ht="16.5" customHeight="1" thickBot="1" x14ac:dyDescent="0.3">
      <c r="D1976" s="124"/>
      <c r="E1976" s="124"/>
      <c r="F1976" s="129"/>
      <c r="G1976" s="124" t="str">
        <f>IF(SUM(F1964:F1975)=0,"",SUM(F1964:F1975))</f>
        <v/>
      </c>
      <c r="H1976" s="124"/>
      <c r="I1976" s="124"/>
      <c r="J1976" s="130"/>
      <c r="K1976" s="124"/>
      <c r="L1976" s="131" t="s">
        <v>107</v>
      </c>
      <c r="M1976" s="272" t="str">
        <f>IF(SUM(M1964:M1975)=0,"",SUM(M1964:M1975))</f>
        <v/>
      </c>
      <c r="N1976" s="273"/>
      <c r="O1976" s="273"/>
      <c r="P1976" s="273"/>
      <c r="Q1976" s="274"/>
      <c r="R1976" s="275"/>
      <c r="S1976" s="276"/>
      <c r="T1976" s="276"/>
      <c r="U1976" s="276"/>
      <c r="V1976" s="277"/>
      <c r="W1976" s="4"/>
      <c r="X1976" s="4"/>
    </row>
    <row r="1977" spans="1:24" ht="16.5" customHeight="1" x14ac:dyDescent="0.2">
      <c r="W1977" s="4"/>
      <c r="X1977" s="4"/>
    </row>
    <row r="1978" spans="1:24" ht="279.75" customHeight="1" x14ac:dyDescent="0.15">
      <c r="B1978" s="11"/>
      <c r="C1978" s="132" t="s">
        <v>136</v>
      </c>
      <c r="D1978" s="11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</row>
    <row r="1979" spans="1:24" ht="24" customHeight="1" x14ac:dyDescent="0.2">
      <c r="A1979" s="35">
        <f>A1933+1</f>
        <v>44</v>
      </c>
      <c r="B1979" s="256" t="s">
        <v>127</v>
      </c>
      <c r="C1979" s="256"/>
      <c r="D1979" s="256"/>
      <c r="E1979" s="256"/>
      <c r="F1979" s="256"/>
      <c r="G1979" s="256"/>
      <c r="H1979" s="256"/>
      <c r="I1979" s="256"/>
      <c r="J1979" s="256"/>
      <c r="K1979" s="256"/>
      <c r="L1979" s="256"/>
      <c r="M1979" s="256"/>
      <c r="N1979" s="256"/>
      <c r="O1979" s="256"/>
      <c r="P1979" s="256"/>
      <c r="Q1979" s="256"/>
      <c r="R1979" s="256"/>
      <c r="S1979" s="256"/>
      <c r="T1979" s="256"/>
      <c r="U1979" s="256"/>
      <c r="V1979" s="256"/>
      <c r="X1979" s="2"/>
    </row>
    <row r="1980" spans="1:24" ht="17.25" customHeight="1" x14ac:dyDescent="0.2">
      <c r="A1980" s="35"/>
      <c r="B1980" s="120" t="s">
        <v>128</v>
      </c>
      <c r="D1980" s="123" t="e">
        <f>IF(A1979=0,0,INDEX(TblPublicadores[Nombre completo],A1979))</f>
        <v>#REF!</v>
      </c>
      <c r="F1980" s="123"/>
      <c r="G1980" s="123"/>
      <c r="H1980" s="123"/>
      <c r="I1980" s="123"/>
      <c r="J1980" s="123"/>
      <c r="K1980" s="123"/>
      <c r="L1980" s="123"/>
      <c r="M1980" s="123"/>
      <c r="N1980" s="123"/>
      <c r="O1980" s="123"/>
      <c r="P1980" s="123"/>
      <c r="Q1980" s="123"/>
      <c r="R1980" s="123"/>
      <c r="S1980" s="123"/>
      <c r="T1980" s="123"/>
      <c r="U1980" s="123"/>
      <c r="V1980" s="123"/>
      <c r="W1980" s="15"/>
      <c r="X1980" s="154" t="e">
        <f>IF(A1979=0,0,INDEX(TblPublicadores[Nombre],A1979))</f>
        <v>#REF!</v>
      </c>
    </row>
    <row r="1981" spans="1:24" ht="17.25" customHeight="1" x14ac:dyDescent="0.2">
      <c r="B1981" s="120" t="s">
        <v>129</v>
      </c>
      <c r="D1981" s="121"/>
      <c r="E1981" s="121"/>
      <c r="F1981" s="7"/>
      <c r="G1981" s="7"/>
      <c r="H1981" s="257" t="e">
        <f>IF(A1979=0,"",INDEX(TblPublicadores[Fecha de nacimiento],A1979))</f>
        <v>#REF!</v>
      </c>
      <c r="I1981" s="257"/>
      <c r="J1981" s="257"/>
      <c r="K1981" s="257"/>
      <c r="L1981" s="257"/>
      <c r="M1981" s="257"/>
      <c r="N1981" s="257"/>
      <c r="O1981" s="257"/>
      <c r="P1981" s="128" t="e">
        <f>IF(INDEX(TblPublicadores[Sexo],A1979)=Q1981,"þ","¨")</f>
        <v>#REF!</v>
      </c>
      <c r="Q1981" s="120" t="s">
        <v>75</v>
      </c>
      <c r="S1981" s="12"/>
      <c r="T1981" s="13"/>
      <c r="U1981" s="128" t="e">
        <f>IF(INDEX(TblPublicadores[Sexo],A1979)=V1981,"þ","¨")</f>
        <v>#REF!</v>
      </c>
      <c r="V1981" s="120" t="s">
        <v>79</v>
      </c>
      <c r="W1981" s="12"/>
      <c r="X1981" s="6"/>
    </row>
    <row r="1982" spans="1:24" ht="17.25" customHeight="1" x14ac:dyDescent="0.2">
      <c r="B1982" s="120" t="s">
        <v>130</v>
      </c>
      <c r="D1982" s="122"/>
      <c r="E1982" s="122"/>
      <c r="F1982" s="7"/>
      <c r="G1982" s="258" t="e">
        <f>IF(A1979=0,"",IF(INDEX(TblPublicadores[Fecha de bautismo],A1979)="", "",INDEX(TblPublicadores[Fecha de bautismo],A1979)))</f>
        <v>#REF!</v>
      </c>
      <c r="H1982" s="258"/>
      <c r="I1982" s="258"/>
      <c r="J1982" s="258"/>
      <c r="K1982" s="258"/>
      <c r="L1982" s="258"/>
      <c r="M1982" s="258"/>
      <c r="N1982" s="258"/>
      <c r="O1982" s="258"/>
      <c r="P1982" s="128" t="s">
        <v>137</v>
      </c>
      <c r="Q1982" s="120" t="s">
        <v>131</v>
      </c>
      <c r="S1982" s="12"/>
      <c r="T1982" s="12"/>
      <c r="U1982" s="128" t="s">
        <v>138</v>
      </c>
      <c r="V1982" s="120" t="s">
        <v>61</v>
      </c>
      <c r="W1982" s="12"/>
      <c r="X1982" s="6"/>
    </row>
    <row r="1983" spans="1:24" ht="28.5" customHeight="1" x14ac:dyDescent="0.2">
      <c r="B1983" s="127" t="e">
        <f>IF(INDEX(TblPublicadores[Privilegio],A1979)=C1983,"þ","¨")</f>
        <v>#REF!</v>
      </c>
      <c r="C1983" s="125" t="s">
        <v>76</v>
      </c>
      <c r="D1983" s="127" t="e">
        <f>IF(INDEX(TblPublicadores[Privilegio],A1979)=E1983,"þ","¨")</f>
        <v>#REF!</v>
      </c>
      <c r="E1983" s="125" t="s">
        <v>81</v>
      </c>
      <c r="F1983" s="7"/>
      <c r="G1983" s="7"/>
      <c r="H1983" s="5"/>
      <c r="I1983" s="10"/>
      <c r="J1983" s="127" t="e">
        <f>IF(INDEX(TblPublicadores[Tipo Publicador],A1979)=K1983,"þ","¨")</f>
        <v>#REF!</v>
      </c>
      <c r="K1983" s="125" t="s">
        <v>77</v>
      </c>
      <c r="L1983" s="5"/>
      <c r="M1983" s="5"/>
      <c r="N1983" s="127" t="e">
        <f>IF(INDEX(TblPublicadores[Tipo Publicador],A1979)=O1983,"þ","¨")</f>
        <v>#REF!</v>
      </c>
      <c r="O1983" s="125" t="s">
        <v>132</v>
      </c>
      <c r="P1983" s="126"/>
      <c r="Q1983" s="126"/>
      <c r="R1983" s="9"/>
      <c r="S1983" s="127" t="e">
        <f>IF(INDEX(TblPublicadores[Tipo Publicador],A1979)=T1983,"þ","¨")</f>
        <v>#REF!</v>
      </c>
      <c r="T1983" s="259" t="s">
        <v>133</v>
      </c>
      <c r="U1983" s="259"/>
      <c r="V1983" s="259"/>
      <c r="W1983" s="13"/>
      <c r="X1983" s="6"/>
    </row>
    <row r="1984" spans="1:24" ht="4.5" customHeight="1" thickBot="1" x14ac:dyDescent="0.25">
      <c r="B1984" s="8"/>
      <c r="C1984" s="7"/>
      <c r="D1984" s="8"/>
      <c r="E1984" s="7"/>
      <c r="F1984" s="7"/>
      <c r="G1984" s="7"/>
      <c r="H1984" s="5"/>
      <c r="I1984" s="10"/>
      <c r="J1984" s="8"/>
      <c r="K1984" s="5"/>
      <c r="L1984" s="5"/>
      <c r="M1984" s="5"/>
      <c r="N1984" s="7"/>
      <c r="O1984" s="5"/>
      <c r="P1984" s="8"/>
      <c r="Q1984" s="8"/>
      <c r="R1984" s="9"/>
      <c r="S1984" s="9"/>
      <c r="T1984" s="7"/>
      <c r="U1984" s="8"/>
      <c r="V1984" s="9"/>
      <c r="W1984" s="9"/>
      <c r="X1984" s="6"/>
    </row>
    <row r="1985" spans="1:24" ht="26.25" customHeight="1" x14ac:dyDescent="0.25">
      <c r="B1985" s="260" t="s">
        <v>17</v>
      </c>
      <c r="C1985" s="261"/>
      <c r="D1985" s="261"/>
      <c r="E1985" s="261"/>
      <c r="F1985" s="262" t="s">
        <v>134</v>
      </c>
      <c r="G1985" s="262"/>
      <c r="H1985" s="262"/>
      <c r="I1985" s="262" t="s">
        <v>12</v>
      </c>
      <c r="J1985" s="262"/>
      <c r="K1985" s="262"/>
      <c r="L1985" s="262" t="s">
        <v>105</v>
      </c>
      <c r="M1985" s="236" t="s">
        <v>135</v>
      </c>
      <c r="N1985" s="236"/>
      <c r="O1985" s="236"/>
      <c r="P1985" s="236"/>
      <c r="Q1985" s="236"/>
      <c r="R1985" s="236" t="s">
        <v>101</v>
      </c>
      <c r="S1985" s="236"/>
      <c r="T1985" s="236"/>
      <c r="U1985" s="236"/>
      <c r="V1985" s="237"/>
      <c r="W1985" s="14"/>
      <c r="X1985" s="3"/>
    </row>
    <row r="1986" spans="1:24" ht="27.75" customHeight="1" x14ac:dyDescent="0.2">
      <c r="B1986" s="240">
        <v>45292</v>
      </c>
      <c r="C1986" s="241"/>
      <c r="D1986" s="241"/>
      <c r="E1986" s="242"/>
      <c r="F1986" s="263"/>
      <c r="G1986" s="263"/>
      <c r="H1986" s="263"/>
      <c r="I1986" s="263"/>
      <c r="J1986" s="263"/>
      <c r="K1986" s="263"/>
      <c r="L1986" s="263"/>
      <c r="M1986" s="238"/>
      <c r="N1986" s="238"/>
      <c r="O1986" s="238"/>
      <c r="P1986" s="238"/>
      <c r="Q1986" s="238"/>
      <c r="R1986" s="238"/>
      <c r="S1986" s="238"/>
      <c r="T1986" s="238"/>
      <c r="U1986" s="238"/>
      <c r="V1986" s="239"/>
      <c r="W1986" s="14"/>
      <c r="X1986" s="3"/>
    </row>
    <row r="1987" spans="1:24" ht="16.5" customHeight="1" x14ac:dyDescent="0.2">
      <c r="A1987" s="34">
        <f>EDATE(B1986,-4)</f>
        <v>45170</v>
      </c>
      <c r="B1987" s="243" t="str">
        <f>PROPER(TEXT(A1987, "mmmm"))</f>
        <v>Septiembre</v>
      </c>
      <c r="C1987" s="244"/>
      <c r="D1987" s="244" t="str">
        <f>PROPER(TEXT(C1987, "mmmm"))</f>
        <v>Enero</v>
      </c>
      <c r="E1987" s="244"/>
      <c r="F1987" s="281" t="str">
        <f>IFERROR(IF(VLOOKUP($X1980&amp;"-"&amp;TEXT($A1987,"mmm-aaaa"),Informes!$A:$P,COLUMN(Informes!H$1),FALSE),"þ","¨"),"¨")</f>
        <v>¨</v>
      </c>
      <c r="G1987" s="281"/>
      <c r="H1987" s="281"/>
      <c r="I1987" s="248" t="str">
        <f>IFERROR(IF(ISBLANK(
VLOOKUP($X1980&amp;"-"&amp;TEXT($A1987,"mmm-aaaa"),Informes!$A:$P,COLUMN(Informes!I$1),FALSE)), "",
VLOOKUP($X1980&amp;"-"&amp;TEXT($A1987,"mmm-aaaa"),Informes!$A:$P,COLUMN(Informes!I$1),FALSE)), "")</f>
        <v/>
      </c>
      <c r="J1987" s="248"/>
      <c r="K1987" s="248"/>
      <c r="L1987" s="173" t="str">
        <f>IFERROR(IF($X1987=$L$7,"þ","¨"),"¨")</f>
        <v>¨</v>
      </c>
      <c r="M1987" s="248" t="str">
        <f>IFERROR(IF(OR($X1987=$L$7,$X1987=$K$5,$X1987=$O$5,$X1987=$T$5),IF(ISBLANK(
VLOOKUP($X1980&amp;"-"&amp;TEXT($A1987,"mmm-aaaa"),Informes!$A:$P,COLUMN(Informes!J$1),FALSE)), "",
VLOOKUP($X1980&amp;"-"&amp;TEXT($A1987,"mmm-aaaa"),Informes!$A:$P,COLUMN(Informes!J$1),FALSE)), ""), "")</f>
        <v/>
      </c>
      <c r="N1987" s="248"/>
      <c r="O1987" s="248"/>
      <c r="P1987" s="248"/>
      <c r="Q1987" s="248"/>
      <c r="R1987" s="284" t="str">
        <f t="shared" ref="R1987:R1998" si="386">IF(W1987=0, "", W1987)</f>
        <v/>
      </c>
      <c r="S1987" s="284"/>
      <c r="T1987" s="284"/>
      <c r="U1987" s="284"/>
      <c r="V1987" s="285"/>
      <c r="W1987" s="4" t="str">
        <f>IFERROR(VLOOKUP($X1980&amp;"-"&amp;TEXT($A1987,"mmm-aaaa"),Informes!$A:$P,COLUMN(Informes!K$1),FALSE), "")</f>
        <v/>
      </c>
      <c r="X1987" s="34" t="str">
        <f>IFERROR(VLOOKUP($X1980&amp;"-"&amp;TEXT($A1987,"mmm-aaaa"),Informes!$A:$P,COLUMN(Informes!C$1),FALSE), "")</f>
        <v/>
      </c>
    </row>
    <row r="1988" spans="1:24" ht="16.5" customHeight="1" x14ac:dyDescent="0.2">
      <c r="A1988" s="34">
        <f>EDATE(A1987,1)</f>
        <v>45200</v>
      </c>
      <c r="B1988" s="243" t="str">
        <f t="shared" ref="B1988:B1998" si="387">PROPER(TEXT(A1988, "mmmm"))</f>
        <v>Octubre</v>
      </c>
      <c r="C1988" s="244"/>
      <c r="D1988" s="244" t="str">
        <f t="shared" ref="D1988:D1998" si="388">PROPER(TEXT(C1988, "mmmm"))</f>
        <v>Enero</v>
      </c>
      <c r="E1988" s="244"/>
      <c r="F1988" s="281" t="str">
        <f>IFERROR(IF(VLOOKUP($X1980&amp;"-"&amp;TEXT($A1988,"mmm-aaaa"),Informes!$A:$P,COLUMN(Informes!H$1),FALSE),"þ","¨"),"¨")</f>
        <v>¨</v>
      </c>
      <c r="G1988" s="281"/>
      <c r="H1988" s="281"/>
      <c r="I1988" s="248" t="str">
        <f>IFERROR(IF(ISBLANK(
VLOOKUP($X1980&amp;"-"&amp;TEXT($A1988,"mmm-aaaa"),Informes!$A:$P,COLUMN(Informes!I$1),FALSE)), "",
VLOOKUP($X1980&amp;"-"&amp;TEXT($A1988,"mmm-aaaa"),Informes!$A:$P,COLUMN(Informes!I$1),FALSE)), "")</f>
        <v/>
      </c>
      <c r="J1988" s="248"/>
      <c r="K1988" s="248"/>
      <c r="L1988" s="173" t="str">
        <f t="shared" ref="L1988:L1998" si="389">IFERROR(IF($X1988=$L$7,"þ","¨"),"¨")</f>
        <v>¨</v>
      </c>
      <c r="M1988" s="248" t="str">
        <f>IFERROR(IF(OR($X1988=$L$7,$X1988=$K$5,$X1988=$O$5,$X1988=$T$5),IF(ISBLANK(
VLOOKUP($X1980&amp;"-"&amp;TEXT($A1988,"mmm-aaaa"),Informes!$A:$P,COLUMN(Informes!J$1),FALSE)), "",
VLOOKUP($X1980&amp;"-"&amp;TEXT($A1988,"mmm-aaaa"),Informes!$A:$P,COLUMN(Informes!J$1),FALSE)), ""), "")</f>
        <v/>
      </c>
      <c r="N1988" s="248"/>
      <c r="O1988" s="248"/>
      <c r="P1988" s="248"/>
      <c r="Q1988" s="248"/>
      <c r="R1988" s="284" t="str">
        <f t="shared" si="386"/>
        <v/>
      </c>
      <c r="S1988" s="284"/>
      <c r="T1988" s="284"/>
      <c r="U1988" s="284"/>
      <c r="V1988" s="285"/>
      <c r="W1988" s="4" t="str">
        <f>IFERROR(VLOOKUP($X1980&amp;"-"&amp;TEXT($A1988,"mmm-aaaa"),Informes!$A:$P,COLUMN(Informes!K$1),FALSE), "")</f>
        <v/>
      </c>
      <c r="X1988" s="34" t="str">
        <f>IFERROR(VLOOKUP($X1980&amp;"-"&amp;TEXT($A1988,"mmm-aaaa"),Informes!$A:$P,COLUMN(Informes!C$1),FALSE), "")</f>
        <v/>
      </c>
    </row>
    <row r="1989" spans="1:24" ht="16.5" customHeight="1" x14ac:dyDescent="0.2">
      <c r="A1989" s="34">
        <f t="shared" ref="A1989:A1998" si="390">EDATE(A1988,1)</f>
        <v>45231</v>
      </c>
      <c r="B1989" s="243" t="str">
        <f t="shared" si="387"/>
        <v>Noviembre</v>
      </c>
      <c r="C1989" s="244"/>
      <c r="D1989" s="244" t="str">
        <f t="shared" si="388"/>
        <v>Enero</v>
      </c>
      <c r="E1989" s="244"/>
      <c r="F1989" s="281" t="str">
        <f>IFERROR(IF(VLOOKUP($X1980&amp;"-"&amp;TEXT($A1989,"mmm-aaaa"),Informes!$A:$P,COLUMN(Informes!H$1),FALSE),"þ","¨"),"¨")</f>
        <v>¨</v>
      </c>
      <c r="G1989" s="281"/>
      <c r="H1989" s="281"/>
      <c r="I1989" s="248" t="str">
        <f>IFERROR(IF(ISBLANK(
VLOOKUP($X1980&amp;"-"&amp;TEXT($A1989,"mmm-aaaa"),Informes!$A:$P,COLUMN(Informes!I$1),FALSE)), "",
VLOOKUP($X1980&amp;"-"&amp;TEXT($A1989,"mmm-aaaa"),Informes!$A:$P,COLUMN(Informes!I$1),FALSE)), "")</f>
        <v/>
      </c>
      <c r="J1989" s="248"/>
      <c r="K1989" s="248"/>
      <c r="L1989" s="173" t="str">
        <f t="shared" si="389"/>
        <v>¨</v>
      </c>
      <c r="M1989" s="248" t="str">
        <f>IFERROR(IF(OR($X1989=$L$7,$X1989=$K$5,$X1989=$O$5,$X1989=$T$5),IF(ISBLANK(
VLOOKUP($X1980&amp;"-"&amp;TEXT($A1989,"mmm-aaaa"),Informes!$A:$P,COLUMN(Informes!J$1),FALSE)), "",
VLOOKUP($X1980&amp;"-"&amp;TEXT($A1989,"mmm-aaaa"),Informes!$A:$P,COLUMN(Informes!J$1),FALSE)), ""), "")</f>
        <v/>
      </c>
      <c r="N1989" s="248"/>
      <c r="O1989" s="248"/>
      <c r="P1989" s="248"/>
      <c r="Q1989" s="248"/>
      <c r="R1989" s="284" t="str">
        <f t="shared" si="386"/>
        <v/>
      </c>
      <c r="S1989" s="284"/>
      <c r="T1989" s="284"/>
      <c r="U1989" s="284"/>
      <c r="V1989" s="285"/>
      <c r="W1989" s="4" t="str">
        <f>IFERROR(VLOOKUP($X1980&amp;"-"&amp;TEXT($A1989,"mmm-aaaa"),Informes!$A:$P,COLUMN(Informes!K$1),FALSE), "")</f>
        <v/>
      </c>
      <c r="X1989" s="34" t="str">
        <f>IFERROR(VLOOKUP($X1980&amp;"-"&amp;TEXT($A1989,"mmm-aaaa"),Informes!$A:$P,COLUMN(Informes!C$1),FALSE), "")</f>
        <v/>
      </c>
    </row>
    <row r="1990" spans="1:24" ht="16.5" customHeight="1" x14ac:dyDescent="0.2">
      <c r="A1990" s="34">
        <f t="shared" si="390"/>
        <v>45261</v>
      </c>
      <c r="B1990" s="243" t="str">
        <f t="shared" si="387"/>
        <v>Diciembre</v>
      </c>
      <c r="C1990" s="244"/>
      <c r="D1990" s="244" t="str">
        <f t="shared" si="388"/>
        <v>Enero</v>
      </c>
      <c r="E1990" s="244"/>
      <c r="F1990" s="281" t="str">
        <f>IFERROR(IF(VLOOKUP($X1980&amp;"-"&amp;TEXT($A1990,"mmm-aaaa"),Informes!$A:$P,COLUMN(Informes!H$1),FALSE),"þ","¨"),"¨")</f>
        <v>¨</v>
      </c>
      <c r="G1990" s="281"/>
      <c r="H1990" s="281"/>
      <c r="I1990" s="248" t="str">
        <f>IFERROR(IF(ISBLANK(
VLOOKUP($X1980&amp;"-"&amp;TEXT($A1990,"mmm-aaaa"),Informes!$A:$P,COLUMN(Informes!I$1),FALSE)), "",
VLOOKUP($X1980&amp;"-"&amp;TEXT($A1990,"mmm-aaaa"),Informes!$A:$P,COLUMN(Informes!I$1),FALSE)), "")</f>
        <v/>
      </c>
      <c r="J1990" s="248"/>
      <c r="K1990" s="248"/>
      <c r="L1990" s="173" t="str">
        <f t="shared" si="389"/>
        <v>¨</v>
      </c>
      <c r="M1990" s="248" t="str">
        <f>IFERROR(IF(OR($X1990=$L$7,$X1990=$K$5,$X1990=$O$5,$X1990=$T$5),IF(ISBLANK(
VLOOKUP($X1980&amp;"-"&amp;TEXT($A1990,"mmm-aaaa"),Informes!$A:$P,COLUMN(Informes!J$1),FALSE)), "",
VLOOKUP($X1980&amp;"-"&amp;TEXT($A1990,"mmm-aaaa"),Informes!$A:$P,COLUMN(Informes!J$1),FALSE)), ""), "")</f>
        <v/>
      </c>
      <c r="N1990" s="248"/>
      <c r="O1990" s="248"/>
      <c r="P1990" s="248"/>
      <c r="Q1990" s="248"/>
      <c r="R1990" s="284" t="str">
        <f t="shared" si="386"/>
        <v/>
      </c>
      <c r="S1990" s="284"/>
      <c r="T1990" s="284"/>
      <c r="U1990" s="284"/>
      <c r="V1990" s="285"/>
      <c r="W1990" s="4" t="str">
        <f>IFERROR(VLOOKUP($X1980&amp;"-"&amp;TEXT($A1990,"mmm-aaaa"),Informes!$A:$P,COLUMN(Informes!K$1),FALSE), "")</f>
        <v/>
      </c>
      <c r="X1990" s="34" t="str">
        <f>IFERROR(VLOOKUP($X1980&amp;"-"&amp;TEXT($A1990,"mmm-aaaa"),Informes!$A:$P,COLUMN(Informes!C$1),FALSE), "")</f>
        <v/>
      </c>
    </row>
    <row r="1991" spans="1:24" ht="16.5" customHeight="1" x14ac:dyDescent="0.2">
      <c r="A1991" s="34">
        <f t="shared" si="390"/>
        <v>45292</v>
      </c>
      <c r="B1991" s="243" t="str">
        <f t="shared" si="387"/>
        <v>Enero</v>
      </c>
      <c r="C1991" s="244"/>
      <c r="D1991" s="244" t="str">
        <f t="shared" si="388"/>
        <v>Enero</v>
      </c>
      <c r="E1991" s="244"/>
      <c r="F1991" s="281" t="str">
        <f>IFERROR(IF(VLOOKUP($X1980&amp;"-"&amp;TEXT($A1991,"mmm-aaaa"),Informes!$A:$P,COLUMN(Informes!H$1),FALSE),"þ","¨"),"¨")</f>
        <v>¨</v>
      </c>
      <c r="G1991" s="281"/>
      <c r="H1991" s="281"/>
      <c r="I1991" s="248" t="str">
        <f>IFERROR(IF(ISBLANK(
VLOOKUP($X1980&amp;"-"&amp;TEXT($A1991,"mmm-aaaa"),Informes!$A:$P,COLUMN(Informes!I$1),FALSE)), "",
VLOOKUP($X1980&amp;"-"&amp;TEXT($A1991,"mmm-aaaa"),Informes!$A:$P,COLUMN(Informes!I$1),FALSE)), "")</f>
        <v/>
      </c>
      <c r="J1991" s="248"/>
      <c r="K1991" s="248"/>
      <c r="L1991" s="173" t="str">
        <f t="shared" si="389"/>
        <v>¨</v>
      </c>
      <c r="M1991" s="248" t="str">
        <f>IFERROR(IF(OR($X1991=$L$7,$X1991=$K$5,$X1991=$O$5,$X1991=$T$5),IF(ISBLANK(
VLOOKUP($X1980&amp;"-"&amp;TEXT($A1991,"mmm-aaaa"),Informes!$A:$P,COLUMN(Informes!J$1),FALSE)), "",
VLOOKUP($X1980&amp;"-"&amp;TEXT($A1991,"mmm-aaaa"),Informes!$A:$P,COLUMN(Informes!J$1),FALSE)), ""), "")</f>
        <v/>
      </c>
      <c r="N1991" s="248"/>
      <c r="O1991" s="248"/>
      <c r="P1991" s="248"/>
      <c r="Q1991" s="248"/>
      <c r="R1991" s="284" t="str">
        <f t="shared" si="386"/>
        <v/>
      </c>
      <c r="S1991" s="284"/>
      <c r="T1991" s="284"/>
      <c r="U1991" s="284"/>
      <c r="V1991" s="285"/>
      <c r="W1991" s="4" t="str">
        <f>IFERROR(VLOOKUP($X1980&amp;"-"&amp;TEXT($A1991,"mmm-aaaa"),Informes!$A:$P,COLUMN(Informes!K$1),FALSE), "")</f>
        <v/>
      </c>
      <c r="X1991" s="34" t="str">
        <f>IFERROR(VLOOKUP($X1980&amp;"-"&amp;TEXT($A1991,"mmm-aaaa"),Informes!$A:$P,COLUMN(Informes!C$1),FALSE), "")</f>
        <v/>
      </c>
    </row>
    <row r="1992" spans="1:24" ht="16.5" customHeight="1" x14ac:dyDescent="0.2">
      <c r="A1992" s="34">
        <f t="shared" si="390"/>
        <v>45323</v>
      </c>
      <c r="B1992" s="243" t="str">
        <f t="shared" si="387"/>
        <v>Febrero</v>
      </c>
      <c r="C1992" s="244"/>
      <c r="D1992" s="244" t="str">
        <f t="shared" si="388"/>
        <v>Enero</v>
      </c>
      <c r="E1992" s="244"/>
      <c r="F1992" s="281" t="str">
        <f>IFERROR(IF(VLOOKUP($X1980&amp;"-"&amp;TEXT($A1992,"mmm-aaaa"),Informes!$A:$P,COLUMN(Informes!H$1),FALSE),"þ","¨"),"¨")</f>
        <v>¨</v>
      </c>
      <c r="G1992" s="281"/>
      <c r="H1992" s="281"/>
      <c r="I1992" s="248" t="str">
        <f>IFERROR(IF(ISBLANK(
VLOOKUP($X1980&amp;"-"&amp;TEXT($A1992,"mmm-aaaa"),Informes!$A:$P,COLUMN(Informes!I$1),FALSE)), "",
VLOOKUP($X1980&amp;"-"&amp;TEXT($A1992,"mmm-aaaa"),Informes!$A:$P,COLUMN(Informes!I$1),FALSE)), "")</f>
        <v/>
      </c>
      <c r="J1992" s="248"/>
      <c r="K1992" s="248"/>
      <c r="L1992" s="173" t="str">
        <f t="shared" si="389"/>
        <v>¨</v>
      </c>
      <c r="M1992" s="248" t="str">
        <f>IFERROR(IF(OR($X1992=$L$7,$X1992=$K$5,$X1992=$O$5,$X1992=$T$5),IF(ISBLANK(
VLOOKUP($X1980&amp;"-"&amp;TEXT($A1992,"mmm-aaaa"),Informes!$A:$P,COLUMN(Informes!J$1),FALSE)), "",
VLOOKUP($X1980&amp;"-"&amp;TEXT($A1992,"mmm-aaaa"),Informes!$A:$P,COLUMN(Informes!J$1),FALSE)), ""), "")</f>
        <v/>
      </c>
      <c r="N1992" s="248"/>
      <c r="O1992" s="248"/>
      <c r="P1992" s="248"/>
      <c r="Q1992" s="248"/>
      <c r="R1992" s="284" t="str">
        <f t="shared" si="386"/>
        <v/>
      </c>
      <c r="S1992" s="284"/>
      <c r="T1992" s="284"/>
      <c r="U1992" s="284"/>
      <c r="V1992" s="285"/>
      <c r="W1992" s="4" t="str">
        <f>IFERROR(VLOOKUP($X1980&amp;"-"&amp;TEXT($A1992,"mmm-aaaa"),Informes!$A:$P,COLUMN(Informes!K$1),FALSE), "")</f>
        <v/>
      </c>
      <c r="X1992" s="34" t="str">
        <f>IFERROR(VLOOKUP($X1980&amp;"-"&amp;TEXT($A1992,"mmm-aaaa"),Informes!$A:$P,COLUMN(Informes!C$1),FALSE), "")</f>
        <v/>
      </c>
    </row>
    <row r="1993" spans="1:24" ht="16.5" customHeight="1" x14ac:dyDescent="0.2">
      <c r="A1993" s="34">
        <f t="shared" si="390"/>
        <v>45352</v>
      </c>
      <c r="B1993" s="243" t="str">
        <f t="shared" si="387"/>
        <v>Marzo</v>
      </c>
      <c r="C1993" s="244"/>
      <c r="D1993" s="244" t="str">
        <f t="shared" si="388"/>
        <v>Enero</v>
      </c>
      <c r="E1993" s="244"/>
      <c r="F1993" s="281" t="str">
        <f>IFERROR(IF(VLOOKUP($X1980&amp;"-"&amp;TEXT($A1993,"mmm-aaaa"),Informes!$A:$P,COLUMN(Informes!H$1),FALSE),"þ","¨"),"¨")</f>
        <v>¨</v>
      </c>
      <c r="G1993" s="281"/>
      <c r="H1993" s="281"/>
      <c r="I1993" s="248" t="str">
        <f>IFERROR(IF(ISBLANK(
VLOOKUP($X1980&amp;"-"&amp;TEXT($A1993,"mmm-aaaa"),Informes!$A:$P,COLUMN(Informes!I$1),FALSE)), "",
VLOOKUP($X1980&amp;"-"&amp;TEXT($A1993,"mmm-aaaa"),Informes!$A:$P,COLUMN(Informes!I$1),FALSE)), "")</f>
        <v/>
      </c>
      <c r="J1993" s="248"/>
      <c r="K1993" s="248"/>
      <c r="L1993" s="173" t="str">
        <f t="shared" si="389"/>
        <v>¨</v>
      </c>
      <c r="M1993" s="248" t="str">
        <f>IFERROR(IF(OR($X1993=$L$7,$X1993=$K$5,$X1993=$O$5,$X1993=$T$5),IF(ISBLANK(
VLOOKUP($X1980&amp;"-"&amp;TEXT($A1993,"mmm-aaaa"),Informes!$A:$P,COLUMN(Informes!J$1),FALSE)), "",
VLOOKUP($X1980&amp;"-"&amp;TEXT($A1993,"mmm-aaaa"),Informes!$A:$P,COLUMN(Informes!J$1),FALSE)), ""), "")</f>
        <v/>
      </c>
      <c r="N1993" s="248"/>
      <c r="O1993" s="248"/>
      <c r="P1993" s="248"/>
      <c r="Q1993" s="248"/>
      <c r="R1993" s="284" t="str">
        <f t="shared" si="386"/>
        <v/>
      </c>
      <c r="S1993" s="284"/>
      <c r="T1993" s="284"/>
      <c r="U1993" s="284"/>
      <c r="V1993" s="285"/>
      <c r="W1993" s="4" t="str">
        <f>IFERROR(VLOOKUP($X1980&amp;"-"&amp;TEXT($A1993,"mmm-aaaa"),Informes!$A:$P,COLUMN(Informes!K$1),FALSE), "")</f>
        <v/>
      </c>
      <c r="X1993" s="34" t="str">
        <f>IFERROR(VLOOKUP($X1980&amp;"-"&amp;TEXT($A1993,"mmm-aaaa"),Informes!$A:$P,COLUMN(Informes!C$1),FALSE), "")</f>
        <v/>
      </c>
    </row>
    <row r="1994" spans="1:24" ht="16.5" customHeight="1" x14ac:dyDescent="0.2">
      <c r="A1994" s="34">
        <f t="shared" si="390"/>
        <v>45383</v>
      </c>
      <c r="B1994" s="243" t="str">
        <f t="shared" si="387"/>
        <v>Abril</v>
      </c>
      <c r="C1994" s="244"/>
      <c r="D1994" s="244" t="str">
        <f t="shared" si="388"/>
        <v>Enero</v>
      </c>
      <c r="E1994" s="244"/>
      <c r="F1994" s="281" t="str">
        <f>IFERROR(IF(VLOOKUP($X1980&amp;"-"&amp;TEXT($A1994,"mmm-aaaa"),Informes!$A:$P,COLUMN(Informes!H$1),FALSE),"þ","¨"),"¨")</f>
        <v>¨</v>
      </c>
      <c r="G1994" s="281"/>
      <c r="H1994" s="281"/>
      <c r="I1994" s="248" t="str">
        <f>IFERROR(IF(ISBLANK(
VLOOKUP($X1980&amp;"-"&amp;TEXT($A1994,"mmm-aaaa"),Informes!$A:$P,COLUMN(Informes!I$1),FALSE)), "",
VLOOKUP($X1980&amp;"-"&amp;TEXT($A1994,"mmm-aaaa"),Informes!$A:$P,COLUMN(Informes!I$1),FALSE)), "")</f>
        <v/>
      </c>
      <c r="J1994" s="248"/>
      <c r="K1994" s="248"/>
      <c r="L1994" s="173" t="str">
        <f t="shared" si="389"/>
        <v>¨</v>
      </c>
      <c r="M1994" s="248" t="str">
        <f>IFERROR(IF(OR($X1994=$L$7,$X1994=$K$5,$X1994=$O$5,$X1994=$T$5),IF(ISBLANK(
VLOOKUP($X1980&amp;"-"&amp;TEXT($A1994,"mmm-aaaa"),Informes!$A:$P,COLUMN(Informes!J$1),FALSE)), "",
VLOOKUP($X1980&amp;"-"&amp;TEXT($A1994,"mmm-aaaa"),Informes!$A:$P,COLUMN(Informes!J$1),FALSE)), ""), "")</f>
        <v/>
      </c>
      <c r="N1994" s="248"/>
      <c r="O1994" s="248"/>
      <c r="P1994" s="248"/>
      <c r="Q1994" s="248"/>
      <c r="R1994" s="284" t="str">
        <f t="shared" si="386"/>
        <v/>
      </c>
      <c r="S1994" s="284"/>
      <c r="T1994" s="284"/>
      <c r="U1994" s="284"/>
      <c r="V1994" s="285"/>
      <c r="W1994" s="4" t="str">
        <f>IFERROR(VLOOKUP($X1980&amp;"-"&amp;TEXT($A1994,"mmm-aaaa"),Informes!$A:$P,COLUMN(Informes!K$1),FALSE), "")</f>
        <v/>
      </c>
      <c r="X1994" s="34" t="str">
        <f>IFERROR(VLOOKUP($X1980&amp;"-"&amp;TEXT($A1994,"mmm-aaaa"),Informes!$A:$P,COLUMN(Informes!C$1),FALSE), "")</f>
        <v/>
      </c>
    </row>
    <row r="1995" spans="1:24" ht="16.5" customHeight="1" x14ac:dyDescent="0.2">
      <c r="A1995" s="34">
        <f t="shared" si="390"/>
        <v>45413</v>
      </c>
      <c r="B1995" s="243" t="str">
        <f t="shared" si="387"/>
        <v>Mayo</v>
      </c>
      <c r="C1995" s="244"/>
      <c r="D1995" s="244" t="str">
        <f t="shared" si="388"/>
        <v>Enero</v>
      </c>
      <c r="E1995" s="244"/>
      <c r="F1995" s="281" t="str">
        <f>IFERROR(IF(VLOOKUP($X1980&amp;"-"&amp;TEXT($A1995,"mmm-aaaa"),Informes!$A:$P,COLUMN(Informes!H$1),FALSE),"þ","¨"),"¨")</f>
        <v>¨</v>
      </c>
      <c r="G1995" s="281"/>
      <c r="H1995" s="281"/>
      <c r="I1995" s="248" t="str">
        <f>IFERROR(IF(ISBLANK(
VLOOKUP($X1980&amp;"-"&amp;TEXT($A1995,"mmm-aaaa"),Informes!$A:$P,COLUMN(Informes!I$1),FALSE)), "",
VLOOKUP($X1980&amp;"-"&amp;TEXT($A1995,"mmm-aaaa"),Informes!$A:$P,COLUMN(Informes!I$1),FALSE)), "")</f>
        <v/>
      </c>
      <c r="J1995" s="248"/>
      <c r="K1995" s="248"/>
      <c r="L1995" s="173" t="str">
        <f t="shared" si="389"/>
        <v>¨</v>
      </c>
      <c r="M1995" s="248" t="str">
        <f>IFERROR(IF(OR($X1995=$L$7,$X1995=$K$5,$X1995=$O$5,$X1995=$T$5),IF(ISBLANK(
VLOOKUP($X1980&amp;"-"&amp;TEXT($A1995,"mmm-aaaa"),Informes!$A:$P,COLUMN(Informes!J$1),FALSE)), "",
VLOOKUP($X1980&amp;"-"&amp;TEXT($A1995,"mmm-aaaa"),Informes!$A:$P,COLUMN(Informes!J$1),FALSE)), ""), "")</f>
        <v/>
      </c>
      <c r="N1995" s="248"/>
      <c r="O1995" s="248"/>
      <c r="P1995" s="248"/>
      <c r="Q1995" s="248"/>
      <c r="R1995" s="284" t="str">
        <f t="shared" si="386"/>
        <v/>
      </c>
      <c r="S1995" s="284"/>
      <c r="T1995" s="284"/>
      <c r="U1995" s="284"/>
      <c r="V1995" s="285"/>
      <c r="W1995" s="4" t="str">
        <f>IFERROR(VLOOKUP($X1980&amp;"-"&amp;TEXT($A1995,"mmm-aaaa"),Informes!$A:$P,COLUMN(Informes!K$1),FALSE), "")</f>
        <v/>
      </c>
      <c r="X1995" s="34" t="str">
        <f>IFERROR(VLOOKUP($X1980&amp;"-"&amp;TEXT($A1995,"mmm-aaaa"),Informes!$A:$P,COLUMN(Informes!C$1),FALSE), "")</f>
        <v/>
      </c>
    </row>
    <row r="1996" spans="1:24" ht="16.5" customHeight="1" x14ac:dyDescent="0.2">
      <c r="A1996" s="34">
        <f t="shared" si="390"/>
        <v>45444</v>
      </c>
      <c r="B1996" s="243" t="str">
        <f t="shared" si="387"/>
        <v>Junio</v>
      </c>
      <c r="C1996" s="244"/>
      <c r="D1996" s="244" t="str">
        <f t="shared" si="388"/>
        <v>Enero</v>
      </c>
      <c r="E1996" s="244"/>
      <c r="F1996" s="281" t="str">
        <f>IFERROR(IF(VLOOKUP($X1980&amp;"-"&amp;TEXT($A1996,"mmm-aaaa"),Informes!$A:$P,COLUMN(Informes!H$1),FALSE),"þ","¨"),"¨")</f>
        <v>¨</v>
      </c>
      <c r="G1996" s="281"/>
      <c r="H1996" s="281"/>
      <c r="I1996" s="248" t="str">
        <f>IFERROR(IF(ISBLANK(
VLOOKUP($X1980&amp;"-"&amp;TEXT($A1996,"mmm-aaaa"),Informes!$A:$P,COLUMN(Informes!I$1),FALSE)), "",
VLOOKUP($X1980&amp;"-"&amp;TEXT($A1996,"mmm-aaaa"),Informes!$A:$P,COLUMN(Informes!I$1),FALSE)), "")</f>
        <v/>
      </c>
      <c r="J1996" s="248"/>
      <c r="K1996" s="248"/>
      <c r="L1996" s="173" t="str">
        <f t="shared" si="389"/>
        <v>¨</v>
      </c>
      <c r="M1996" s="248" t="str">
        <f>IFERROR(IF(OR($X1996=$L$7,$X1996=$K$5,$X1996=$O$5,$X1996=$T$5),IF(ISBLANK(
VLOOKUP($X1980&amp;"-"&amp;TEXT($A1996,"mmm-aaaa"),Informes!$A:$P,COLUMN(Informes!J$1),FALSE)), "",
VLOOKUP($X1980&amp;"-"&amp;TEXT($A1996,"mmm-aaaa"),Informes!$A:$P,COLUMN(Informes!J$1),FALSE)), ""), "")</f>
        <v/>
      </c>
      <c r="N1996" s="248"/>
      <c r="O1996" s="248"/>
      <c r="P1996" s="248"/>
      <c r="Q1996" s="248"/>
      <c r="R1996" s="284" t="str">
        <f t="shared" si="386"/>
        <v/>
      </c>
      <c r="S1996" s="284"/>
      <c r="T1996" s="284"/>
      <c r="U1996" s="284"/>
      <c r="V1996" s="285"/>
      <c r="W1996" s="4" t="str">
        <f>IFERROR(VLOOKUP($X1980&amp;"-"&amp;TEXT($A1996,"mmm-aaaa"),Informes!$A:$P,COLUMN(Informes!K$1),FALSE), "")</f>
        <v/>
      </c>
      <c r="X1996" s="34" t="str">
        <f>IFERROR(VLOOKUP($X1980&amp;"-"&amp;TEXT($A1996,"mmm-aaaa"),Informes!$A:$P,COLUMN(Informes!C$1),FALSE), "")</f>
        <v/>
      </c>
    </row>
    <row r="1997" spans="1:24" ht="16.5" customHeight="1" x14ac:dyDescent="0.2">
      <c r="A1997" s="34">
        <f t="shared" si="390"/>
        <v>45474</v>
      </c>
      <c r="B1997" s="243" t="str">
        <f t="shared" si="387"/>
        <v>Julio</v>
      </c>
      <c r="C1997" s="244"/>
      <c r="D1997" s="244" t="str">
        <f t="shared" si="388"/>
        <v>Enero</v>
      </c>
      <c r="E1997" s="244"/>
      <c r="F1997" s="281" t="str">
        <f>IFERROR(IF(VLOOKUP($X1980&amp;"-"&amp;TEXT($A1997,"mmm-aaaa"),Informes!$A:$P,COLUMN(Informes!H$1),FALSE),"þ","¨"),"¨")</f>
        <v>¨</v>
      </c>
      <c r="G1997" s="281"/>
      <c r="H1997" s="281"/>
      <c r="I1997" s="248" t="str">
        <f>IFERROR(IF(ISBLANK(
VLOOKUP($X1980&amp;"-"&amp;TEXT($A1997,"mmm-aaaa"),Informes!$A:$P,COLUMN(Informes!I$1),FALSE)), "",
VLOOKUP($X1980&amp;"-"&amp;TEXT($A1997,"mmm-aaaa"),Informes!$A:$P,COLUMN(Informes!I$1),FALSE)), "")</f>
        <v/>
      </c>
      <c r="J1997" s="248"/>
      <c r="K1997" s="248"/>
      <c r="L1997" s="173" t="str">
        <f t="shared" si="389"/>
        <v>¨</v>
      </c>
      <c r="M1997" s="248" t="str">
        <f>IFERROR(IF(OR($X1997=$L$7,$X1997=$K$5,$X1997=$O$5,$X1997=$T$5),IF(ISBLANK(
VLOOKUP($X1980&amp;"-"&amp;TEXT($A1997,"mmm-aaaa"),Informes!$A:$P,COLUMN(Informes!J$1),FALSE)), "",
VLOOKUP($X1980&amp;"-"&amp;TEXT($A1997,"mmm-aaaa"),Informes!$A:$P,COLUMN(Informes!J$1),FALSE)), ""), "")</f>
        <v/>
      </c>
      <c r="N1997" s="248"/>
      <c r="O1997" s="248"/>
      <c r="P1997" s="248"/>
      <c r="Q1997" s="248"/>
      <c r="R1997" s="284" t="str">
        <f t="shared" si="386"/>
        <v/>
      </c>
      <c r="S1997" s="284"/>
      <c r="T1997" s="284"/>
      <c r="U1997" s="284"/>
      <c r="V1997" s="285"/>
      <c r="W1997" s="4" t="str">
        <f>IFERROR(VLOOKUP($X1980&amp;"-"&amp;TEXT($A1997,"mmm-aaaa"),Informes!$A:$P,COLUMN(Informes!K$1),FALSE), "")</f>
        <v/>
      </c>
      <c r="X1997" s="34" t="str">
        <f>IFERROR(VLOOKUP($X1980&amp;"-"&amp;TEXT($A1997,"mmm-aaaa"),Informes!$A:$P,COLUMN(Informes!C$1),FALSE), "")</f>
        <v/>
      </c>
    </row>
    <row r="1998" spans="1:24" ht="16.5" customHeight="1" thickBot="1" x14ac:dyDescent="0.25">
      <c r="A1998" s="34">
        <f t="shared" si="390"/>
        <v>45505</v>
      </c>
      <c r="B1998" s="264" t="str">
        <f t="shared" si="387"/>
        <v>Agosto</v>
      </c>
      <c r="C1998" s="265"/>
      <c r="D1998" s="265" t="str">
        <f t="shared" si="388"/>
        <v>Enero</v>
      </c>
      <c r="E1998" s="265"/>
      <c r="F1998" s="280" t="str">
        <f>IFERROR(IF(VLOOKUP($X1980&amp;"-"&amp;TEXT($A1998,"mmm-aaaa"),Informes!$A:$P,COLUMN(Informes!H$1),FALSE),"þ","¨"),"¨")</f>
        <v>¨</v>
      </c>
      <c r="G1998" s="280"/>
      <c r="H1998" s="280"/>
      <c r="I1998" s="269" t="str">
        <f>IFERROR(IF(ISBLANK(
VLOOKUP($X1980&amp;"-"&amp;TEXT($A1998,"mmm-aaaa"),Informes!$A:$P,COLUMN(Informes!I$1),FALSE)), "",
VLOOKUP($X1980&amp;"-"&amp;TEXT($A1998,"mmm-aaaa"),Informes!$A:$P,COLUMN(Informes!I$1),FALSE)), "")</f>
        <v/>
      </c>
      <c r="J1998" s="269"/>
      <c r="K1998" s="269"/>
      <c r="L1998" s="172" t="str">
        <f t="shared" si="389"/>
        <v>¨</v>
      </c>
      <c r="M1998" s="269" t="str">
        <f>IFERROR(IF(OR($X1998=$L$7,$X1998=$K$5,$X1998=$O$5,$X1998=$T$5),IF(ISBLANK(
VLOOKUP($X1980&amp;"-"&amp;TEXT($A1998,"mmm-aaaa"),Informes!$A:$P,COLUMN(Informes!J$1),FALSE)), "",
VLOOKUP($X1980&amp;"-"&amp;TEXT($A1998,"mmm-aaaa"),Informes!$A:$P,COLUMN(Informes!J$1),FALSE)), ""), "")</f>
        <v/>
      </c>
      <c r="N1998" s="269"/>
      <c r="O1998" s="269"/>
      <c r="P1998" s="269"/>
      <c r="Q1998" s="269"/>
      <c r="R1998" s="282" t="str">
        <f t="shared" si="386"/>
        <v/>
      </c>
      <c r="S1998" s="282"/>
      <c r="T1998" s="282"/>
      <c r="U1998" s="282"/>
      <c r="V1998" s="283"/>
      <c r="W1998" s="4" t="str">
        <f>IFERROR(VLOOKUP($X1980&amp;"-"&amp;TEXT($A1998,"mmm-aaaa"),Informes!$A:$P,COLUMN(Informes!K$1),FALSE), "")</f>
        <v/>
      </c>
      <c r="X1998" s="34" t="str">
        <f>IFERROR(VLOOKUP($X1980&amp;"-"&amp;TEXT($A1998,"mmm-aaaa"),Informes!$A:$P,COLUMN(Informes!C$1),FALSE), "")</f>
        <v/>
      </c>
    </row>
    <row r="1999" spans="1:24" ht="16.5" customHeight="1" thickBot="1" x14ac:dyDescent="0.3">
      <c r="D1999" s="124"/>
      <c r="E1999" s="124"/>
      <c r="F1999" s="129"/>
      <c r="G1999" s="124" t="str">
        <f>IF(SUM(F1987:F1998)=0,"",SUM(F1987:F1998))</f>
        <v/>
      </c>
      <c r="H1999" s="124"/>
      <c r="I1999" s="124"/>
      <c r="J1999" s="130"/>
      <c r="K1999" s="124"/>
      <c r="L1999" s="131" t="s">
        <v>107</v>
      </c>
      <c r="M1999" s="272" t="str">
        <f>IF(SUM(M1987:M1998)=0,"",SUM(M1987:M1998))</f>
        <v/>
      </c>
      <c r="N1999" s="273"/>
      <c r="O1999" s="273"/>
      <c r="P1999" s="273"/>
      <c r="Q1999" s="274"/>
      <c r="R1999" s="275"/>
      <c r="S1999" s="276"/>
      <c r="T1999" s="276"/>
      <c r="U1999" s="276"/>
      <c r="V1999" s="277"/>
      <c r="W1999" s="4"/>
      <c r="X1999" s="4"/>
    </row>
    <row r="2000" spans="1:24" ht="16.5" customHeight="1" x14ac:dyDescent="0.2">
      <c r="W2000" s="4"/>
      <c r="X2000" s="4"/>
    </row>
    <row r="2001" spans="1:24" ht="279.75" customHeight="1" x14ac:dyDescent="0.15">
      <c r="B2001" s="11"/>
      <c r="C2001" s="132" t="s">
        <v>136</v>
      </c>
      <c r="D2001" s="11"/>
      <c r="E2001" s="11"/>
      <c r="F2001" s="11"/>
      <c r="G2001" s="11"/>
      <c r="H2001" s="11"/>
      <c r="I2001" s="11"/>
      <c r="J2001" s="11"/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</row>
    <row r="2002" spans="1:24" ht="24" customHeight="1" x14ac:dyDescent="0.2">
      <c r="A2002" s="35"/>
      <c r="B2002" s="256" t="s">
        <v>127</v>
      </c>
      <c r="C2002" s="256"/>
      <c r="D2002" s="256"/>
      <c r="E2002" s="256"/>
      <c r="F2002" s="256"/>
      <c r="G2002" s="256"/>
      <c r="H2002" s="256"/>
      <c r="I2002" s="256"/>
      <c r="J2002" s="256"/>
      <c r="K2002" s="256"/>
      <c r="L2002" s="256"/>
      <c r="M2002" s="256"/>
      <c r="N2002" s="256"/>
      <c r="O2002" s="256"/>
      <c r="P2002" s="256"/>
      <c r="Q2002" s="256"/>
      <c r="R2002" s="256"/>
      <c r="S2002" s="256"/>
      <c r="T2002" s="256"/>
      <c r="U2002" s="256"/>
      <c r="V2002" s="256"/>
      <c r="X2002" s="2"/>
    </row>
    <row r="2003" spans="1:24" ht="15" x14ac:dyDescent="0.2">
      <c r="A2003" s="35"/>
      <c r="B2003" s="120" t="s">
        <v>128</v>
      </c>
      <c r="D2003" s="123" t="e">
        <f>D1980</f>
        <v>#REF!</v>
      </c>
      <c r="F2003" s="123"/>
      <c r="G2003" s="123"/>
      <c r="H2003" s="123"/>
      <c r="I2003" s="123"/>
      <c r="J2003" s="123"/>
      <c r="K2003" s="123"/>
      <c r="L2003" s="123"/>
      <c r="M2003" s="123"/>
      <c r="N2003" s="123"/>
      <c r="O2003" s="123"/>
      <c r="P2003" s="123"/>
      <c r="Q2003" s="123"/>
      <c r="R2003" s="123"/>
      <c r="S2003" s="123"/>
      <c r="T2003" s="123"/>
      <c r="U2003" s="123"/>
      <c r="V2003" s="123"/>
      <c r="W2003" s="15"/>
      <c r="X2003" s="154" t="e">
        <f>X1980</f>
        <v>#REF!</v>
      </c>
    </row>
    <row r="2004" spans="1:24" ht="17.25" x14ac:dyDescent="0.2">
      <c r="B2004" s="120" t="s">
        <v>129</v>
      </c>
      <c r="D2004" s="121"/>
      <c r="E2004" s="121"/>
      <c r="F2004" s="7"/>
      <c r="G2004" s="7"/>
      <c r="H2004" s="257" t="e">
        <f>H1981</f>
        <v>#REF!</v>
      </c>
      <c r="I2004" s="257"/>
      <c r="J2004" s="257"/>
      <c r="K2004" s="257"/>
      <c r="L2004" s="257"/>
      <c r="M2004" s="257"/>
      <c r="N2004" s="257"/>
      <c r="O2004" s="257"/>
      <c r="P2004" s="127" t="e">
        <f>P1981</f>
        <v>#REF!</v>
      </c>
      <c r="Q2004" s="120" t="s">
        <v>75</v>
      </c>
      <c r="S2004" s="12"/>
      <c r="T2004" s="13"/>
      <c r="U2004" s="127" t="e">
        <f>U1981</f>
        <v>#REF!</v>
      </c>
      <c r="V2004" s="120" t="s">
        <v>79</v>
      </c>
      <c r="W2004" s="12"/>
      <c r="X2004" s="6"/>
    </row>
    <row r="2005" spans="1:24" ht="17.25" x14ac:dyDescent="0.2">
      <c r="B2005" s="120" t="s">
        <v>130</v>
      </c>
      <c r="D2005" s="122"/>
      <c r="E2005" s="122"/>
      <c r="F2005" s="7"/>
      <c r="G2005" s="258" t="e">
        <f>G1982</f>
        <v>#REF!</v>
      </c>
      <c r="H2005" s="258"/>
      <c r="I2005" s="258"/>
      <c r="J2005" s="258"/>
      <c r="K2005" s="258"/>
      <c r="L2005" s="258"/>
      <c r="M2005" s="258"/>
      <c r="N2005" s="258"/>
      <c r="O2005" s="258"/>
      <c r="P2005" s="128" t="s">
        <v>137</v>
      </c>
      <c r="Q2005" s="120" t="s">
        <v>131</v>
      </c>
      <c r="S2005" s="12"/>
      <c r="T2005" s="12"/>
      <c r="U2005" s="128" t="s">
        <v>138</v>
      </c>
      <c r="V2005" s="120" t="s">
        <v>61</v>
      </c>
      <c r="W2005" s="12"/>
      <c r="X2005" s="6"/>
    </row>
    <row r="2006" spans="1:24" ht="28.5" customHeight="1" x14ac:dyDescent="0.2">
      <c r="B2006" s="127" t="e">
        <f>B1983</f>
        <v>#REF!</v>
      </c>
      <c r="C2006" s="125" t="s">
        <v>76</v>
      </c>
      <c r="D2006" s="127" t="e">
        <f>D1983</f>
        <v>#REF!</v>
      </c>
      <c r="E2006" s="125" t="s">
        <v>81</v>
      </c>
      <c r="F2006" s="7"/>
      <c r="G2006" s="7"/>
      <c r="H2006" s="5"/>
      <c r="I2006" s="10"/>
      <c r="J2006" s="127" t="e">
        <f>J1983</f>
        <v>#REF!</v>
      </c>
      <c r="K2006" s="125" t="s">
        <v>77</v>
      </c>
      <c r="L2006" s="5"/>
      <c r="M2006" s="5"/>
      <c r="N2006" s="127" t="e">
        <f>N1983</f>
        <v>#REF!</v>
      </c>
      <c r="O2006" s="125" t="s">
        <v>132</v>
      </c>
      <c r="P2006" s="126"/>
      <c r="Q2006" s="126"/>
      <c r="R2006" s="9"/>
      <c r="S2006" s="127" t="e">
        <f>S1983</f>
        <v>#REF!</v>
      </c>
      <c r="T2006" s="259" t="s">
        <v>133</v>
      </c>
      <c r="U2006" s="259"/>
      <c r="V2006" s="259"/>
      <c r="W2006" s="13"/>
      <c r="X2006" s="6"/>
    </row>
    <row r="2007" spans="1:24" ht="4.5" customHeight="1" thickBot="1" x14ac:dyDescent="0.25">
      <c r="B2007" s="8"/>
      <c r="C2007" s="7"/>
      <c r="D2007" s="8"/>
      <c r="E2007" s="7"/>
      <c r="F2007" s="7"/>
      <c r="G2007" s="7"/>
      <c r="H2007" s="5"/>
      <c r="I2007" s="10"/>
      <c r="J2007" s="8"/>
      <c r="K2007" s="5"/>
      <c r="L2007" s="5"/>
      <c r="M2007" s="5"/>
      <c r="N2007" s="7"/>
      <c r="O2007" s="5"/>
      <c r="P2007" s="8"/>
      <c r="Q2007" s="8"/>
      <c r="R2007" s="9"/>
      <c r="S2007" s="9"/>
      <c r="T2007" s="7"/>
      <c r="U2007" s="8"/>
      <c r="V2007" s="9"/>
      <c r="W2007" s="9"/>
      <c r="X2007" s="6"/>
    </row>
    <row r="2008" spans="1:24" ht="27" customHeight="1" x14ac:dyDescent="0.25">
      <c r="B2008" s="260" t="s">
        <v>17</v>
      </c>
      <c r="C2008" s="261"/>
      <c r="D2008" s="261"/>
      <c r="E2008" s="261"/>
      <c r="F2008" s="262" t="s">
        <v>134</v>
      </c>
      <c r="G2008" s="262"/>
      <c r="H2008" s="262"/>
      <c r="I2008" s="262" t="s">
        <v>12</v>
      </c>
      <c r="J2008" s="262"/>
      <c r="K2008" s="262"/>
      <c r="L2008" s="262" t="s">
        <v>105</v>
      </c>
      <c r="M2008" s="236" t="s">
        <v>135</v>
      </c>
      <c r="N2008" s="236"/>
      <c r="O2008" s="236"/>
      <c r="P2008" s="236"/>
      <c r="Q2008" s="236"/>
      <c r="R2008" s="236" t="s">
        <v>101</v>
      </c>
      <c r="S2008" s="236"/>
      <c r="T2008" s="236"/>
      <c r="U2008" s="236"/>
      <c r="V2008" s="237"/>
      <c r="W2008" s="14"/>
      <c r="X2008" s="3"/>
    </row>
    <row r="2009" spans="1:24" ht="27.75" customHeight="1" x14ac:dyDescent="0.2">
      <c r="B2009" s="240">
        <f>EDATE(B1986,12)</f>
        <v>45658</v>
      </c>
      <c r="C2009" s="241"/>
      <c r="D2009" s="241"/>
      <c r="E2009" s="242"/>
      <c r="F2009" s="263"/>
      <c r="G2009" s="263"/>
      <c r="H2009" s="263"/>
      <c r="I2009" s="263"/>
      <c r="J2009" s="263"/>
      <c r="K2009" s="263"/>
      <c r="L2009" s="263"/>
      <c r="M2009" s="238"/>
      <c r="N2009" s="238"/>
      <c r="O2009" s="238"/>
      <c r="P2009" s="238"/>
      <c r="Q2009" s="238"/>
      <c r="R2009" s="238"/>
      <c r="S2009" s="238"/>
      <c r="T2009" s="238"/>
      <c r="U2009" s="238"/>
      <c r="V2009" s="239"/>
      <c r="W2009" s="14"/>
      <c r="X2009" s="3"/>
    </row>
    <row r="2010" spans="1:24" ht="16.5" customHeight="1" x14ac:dyDescent="0.2">
      <c r="A2010" s="34">
        <f>EDATE(B2009,-4)</f>
        <v>45536</v>
      </c>
      <c r="B2010" s="243" t="str">
        <f>PROPER(TEXT(A2010, "mmmm"))</f>
        <v>Septiembre</v>
      </c>
      <c r="C2010" s="244"/>
      <c r="D2010" s="244"/>
      <c r="E2010" s="244"/>
      <c r="F2010" s="281" t="str">
        <f>IFERROR(IF(VLOOKUP($X1980&amp;"-"&amp;TEXT($A2010,"mmm-aaaa"),Informes!$A:$P,COLUMN(Informes!H$1),FALSE),"þ","¨"),"¨")</f>
        <v>¨</v>
      </c>
      <c r="G2010" s="281"/>
      <c r="H2010" s="281"/>
      <c r="I2010" s="248" t="str">
        <f>IFERROR(IF(ISBLANK(
VLOOKUP($X2003&amp;"-"&amp;TEXT($A2010,"mmm-aaaa"),Informes!$A:$P,COLUMN(Informes!I$1),FALSE)), "",
VLOOKUP($X2003&amp;"-"&amp;TEXT($A2010,"mmm-aaaa"),Informes!$A:$P,COLUMN(Informes!I$1),FALSE)), "")</f>
        <v/>
      </c>
      <c r="J2010" s="248"/>
      <c r="K2010" s="248"/>
      <c r="L2010" s="173" t="str">
        <f>IFERROR(IF($X2010=$L$7,"þ","¨"),"¨")</f>
        <v>¨</v>
      </c>
      <c r="M2010" s="248" t="str">
        <f>IFERROR(IF(OR($X2010=$L$7,$X2010=$K$5,$X2010=$O$5,$X2010=$T$5),IF(ISBLANK(
VLOOKUP($X1980&amp;"-"&amp;TEXT($A2010,"mmm-aaaa"),Informes!$A:$P,COLUMN(Informes!J$1),FALSE)), "",
VLOOKUP($X1980&amp;"-"&amp;TEXT($A2010,"mmm-aaaa"),Informes!$A:$P,COLUMN(Informes!J$1),FALSE)), ""), "")</f>
        <v/>
      </c>
      <c r="N2010" s="248"/>
      <c r="O2010" s="248"/>
      <c r="P2010" s="248"/>
      <c r="Q2010" s="248"/>
      <c r="R2010" s="284" t="str">
        <f t="shared" ref="R2010:R2021" si="391">IF(W2010=0, "", W2010)</f>
        <v/>
      </c>
      <c r="S2010" s="284"/>
      <c r="T2010" s="284"/>
      <c r="U2010" s="284"/>
      <c r="V2010" s="285"/>
      <c r="W2010" s="4" t="str">
        <f>IFERROR(VLOOKUP($X2003&amp;"-"&amp;TEXT($A2010,"mmm-aaaa"),Informes!$A:$P,COLUMN(Informes!K$1),FALSE), "")</f>
        <v/>
      </c>
      <c r="X2010" s="34" t="str">
        <f>IFERROR(VLOOKUP($X1980&amp;"-"&amp;TEXT($A2010,"mmm-aaaa"),Informes!$A:$P,COLUMN(Informes!C$1),FALSE), "")</f>
        <v/>
      </c>
    </row>
    <row r="2011" spans="1:24" ht="16.5" customHeight="1" x14ac:dyDescent="0.2">
      <c r="A2011" s="34">
        <f>EDATE(A2010,1)</f>
        <v>45566</v>
      </c>
      <c r="B2011" s="243" t="str">
        <f t="shared" ref="B2011:B2021" si="392">PROPER(TEXT(A2011, "mmmm"))</f>
        <v>Octubre</v>
      </c>
      <c r="C2011" s="244"/>
      <c r="D2011" s="244"/>
      <c r="E2011" s="244"/>
      <c r="F2011" s="281" t="str">
        <f>IFERROR(IF(VLOOKUP($X1980&amp;"-"&amp;TEXT($A2011,"mmm-aaaa"),Informes!$A:$P,COLUMN(Informes!H$1),FALSE),"þ","¨"),"¨")</f>
        <v>¨</v>
      </c>
      <c r="G2011" s="281"/>
      <c r="H2011" s="281"/>
      <c r="I2011" s="248" t="str">
        <f>IFERROR(IF(ISBLANK(
VLOOKUP($X2003&amp;"-"&amp;TEXT($A2011,"mmm-aaaa"),Informes!$A:$P,COLUMN(Informes!I$1),FALSE)), "",
VLOOKUP($X2003&amp;"-"&amp;TEXT($A2011,"mmm-aaaa"),Informes!$A:$P,COLUMN(Informes!I$1),FALSE)), "")</f>
        <v/>
      </c>
      <c r="J2011" s="248"/>
      <c r="K2011" s="248"/>
      <c r="L2011" s="173" t="str">
        <f t="shared" ref="L2011:L2021" si="393">IFERROR(IF($X2011=$L$7,"þ","¨"),"¨")</f>
        <v>¨</v>
      </c>
      <c r="M2011" s="248" t="str">
        <f>IFERROR(IF(OR($X2011=$L$7,$X2011=$K$5,$X2011=$O$5,$X2011=$T$5),IF(ISBLANK(
VLOOKUP($X1980&amp;"-"&amp;TEXT($A2011,"mmm-aaaa"),Informes!$A:$P,COLUMN(Informes!J$1),FALSE)), "",
VLOOKUP($X1980&amp;"-"&amp;TEXT($A2011,"mmm-aaaa"),Informes!$A:$P,COLUMN(Informes!J$1),FALSE)), ""), "")</f>
        <v/>
      </c>
      <c r="N2011" s="248"/>
      <c r="O2011" s="248"/>
      <c r="P2011" s="248"/>
      <c r="Q2011" s="248"/>
      <c r="R2011" s="284" t="str">
        <f t="shared" si="391"/>
        <v/>
      </c>
      <c r="S2011" s="284"/>
      <c r="T2011" s="284"/>
      <c r="U2011" s="284"/>
      <c r="V2011" s="285"/>
      <c r="W2011" s="4" t="str">
        <f>IFERROR(VLOOKUP($X2003&amp;"-"&amp;TEXT($A2011,"mmm-aaaa"),Informes!$A:$P,COLUMN(Informes!K$1),FALSE), "")</f>
        <v/>
      </c>
      <c r="X2011" s="34" t="str">
        <f>IFERROR(VLOOKUP($X1980&amp;"-"&amp;TEXT($A2011,"mmm-aaaa"),Informes!$A:$P,COLUMN(Informes!C$1),FALSE), "")</f>
        <v/>
      </c>
    </row>
    <row r="2012" spans="1:24" ht="16.5" customHeight="1" x14ac:dyDescent="0.2">
      <c r="A2012" s="34">
        <f t="shared" ref="A2012:A2021" si="394">EDATE(A2011,1)</f>
        <v>45597</v>
      </c>
      <c r="B2012" s="243" t="str">
        <f t="shared" si="392"/>
        <v>Noviembre</v>
      </c>
      <c r="C2012" s="244"/>
      <c r="D2012" s="244"/>
      <c r="E2012" s="244"/>
      <c r="F2012" s="281" t="str">
        <f>IFERROR(IF(VLOOKUP($X1980&amp;"-"&amp;TEXT($A2012,"mmm-aaaa"),Informes!$A:$P,COLUMN(Informes!H$1),FALSE),"þ","¨"),"¨")</f>
        <v>¨</v>
      </c>
      <c r="G2012" s="281"/>
      <c r="H2012" s="281"/>
      <c r="I2012" s="248" t="str">
        <f>IFERROR(IF(ISBLANK(
VLOOKUP($X2003&amp;"-"&amp;TEXT($A2012,"mmm-aaaa"),Informes!$A:$P,COLUMN(Informes!I$1),FALSE)), "",
VLOOKUP($X2003&amp;"-"&amp;TEXT($A2012,"mmm-aaaa"),Informes!$A:$P,COLUMN(Informes!I$1),FALSE)), "")</f>
        <v/>
      </c>
      <c r="J2012" s="248"/>
      <c r="K2012" s="248"/>
      <c r="L2012" s="173" t="str">
        <f t="shared" si="393"/>
        <v>¨</v>
      </c>
      <c r="M2012" s="248" t="str">
        <f>IFERROR(IF(OR($X2012=$L$7,$X2012=$K$5,$X2012=$O$5,$X2012=$T$5),IF(ISBLANK(
VLOOKUP($X1980&amp;"-"&amp;TEXT($A2012,"mmm-aaaa"),Informes!$A:$P,COLUMN(Informes!J$1),FALSE)), "",
VLOOKUP($X1980&amp;"-"&amp;TEXT($A2012,"mmm-aaaa"),Informes!$A:$P,COLUMN(Informes!J$1),FALSE)), ""), "")</f>
        <v/>
      </c>
      <c r="N2012" s="248"/>
      <c r="O2012" s="248"/>
      <c r="P2012" s="248"/>
      <c r="Q2012" s="248"/>
      <c r="R2012" s="284" t="str">
        <f t="shared" si="391"/>
        <v/>
      </c>
      <c r="S2012" s="284"/>
      <c r="T2012" s="284"/>
      <c r="U2012" s="284"/>
      <c r="V2012" s="285"/>
      <c r="W2012" s="4" t="str">
        <f>IFERROR(VLOOKUP($X2003&amp;"-"&amp;TEXT($A2012,"mmm-aaaa"),Informes!$A:$P,COLUMN(Informes!K$1),FALSE), "")</f>
        <v/>
      </c>
      <c r="X2012" s="34" t="str">
        <f>IFERROR(VLOOKUP($X1980&amp;"-"&amp;TEXT($A2012,"mmm-aaaa"),Informes!$A:$P,COLUMN(Informes!C$1),FALSE), "")</f>
        <v/>
      </c>
    </row>
    <row r="2013" spans="1:24" ht="16.5" customHeight="1" x14ac:dyDescent="0.2">
      <c r="A2013" s="34">
        <f t="shared" si="394"/>
        <v>45627</v>
      </c>
      <c r="B2013" s="243" t="str">
        <f t="shared" si="392"/>
        <v>Diciembre</v>
      </c>
      <c r="C2013" s="244"/>
      <c r="D2013" s="244"/>
      <c r="E2013" s="244"/>
      <c r="F2013" s="281" t="str">
        <f>IFERROR(IF(VLOOKUP($X1980&amp;"-"&amp;TEXT($A2013,"mmm-aaaa"),Informes!$A:$P,COLUMN(Informes!H$1),FALSE),"þ","¨"),"¨")</f>
        <v>¨</v>
      </c>
      <c r="G2013" s="281"/>
      <c r="H2013" s="281"/>
      <c r="I2013" s="248" t="str">
        <f>IFERROR(IF(ISBLANK(
VLOOKUP($X2003&amp;"-"&amp;TEXT($A2013,"mmm-aaaa"),Informes!$A:$P,COLUMN(Informes!I$1),FALSE)), "",
VLOOKUP($X2003&amp;"-"&amp;TEXT($A2013,"mmm-aaaa"),Informes!$A:$P,COLUMN(Informes!I$1),FALSE)), "")</f>
        <v/>
      </c>
      <c r="J2013" s="248"/>
      <c r="K2013" s="248"/>
      <c r="L2013" s="173" t="str">
        <f t="shared" si="393"/>
        <v>¨</v>
      </c>
      <c r="M2013" s="248" t="str">
        <f>IFERROR(IF(OR($X2013=$L$7,$X2013=$K$5,$X2013=$O$5,$X2013=$T$5),IF(ISBLANK(
VLOOKUP($X1980&amp;"-"&amp;TEXT($A2013,"mmm-aaaa"),Informes!$A:$P,COLUMN(Informes!J$1),FALSE)), "",
VLOOKUP($X1980&amp;"-"&amp;TEXT($A2013,"mmm-aaaa"),Informes!$A:$P,COLUMN(Informes!J$1),FALSE)), ""), "")</f>
        <v/>
      </c>
      <c r="N2013" s="248"/>
      <c r="O2013" s="248"/>
      <c r="P2013" s="248"/>
      <c r="Q2013" s="248"/>
      <c r="R2013" s="284" t="str">
        <f t="shared" si="391"/>
        <v/>
      </c>
      <c r="S2013" s="284"/>
      <c r="T2013" s="284"/>
      <c r="U2013" s="284"/>
      <c r="V2013" s="285"/>
      <c r="W2013" s="4" t="str">
        <f>IFERROR(VLOOKUP($X2003&amp;"-"&amp;TEXT($A2013,"mmm-aaaa"),Informes!$A:$P,COLUMN(Informes!K$1),FALSE), "")</f>
        <v/>
      </c>
      <c r="X2013" s="34" t="str">
        <f>IFERROR(VLOOKUP($X1980&amp;"-"&amp;TEXT($A2013,"mmm-aaaa"),Informes!$A:$P,COLUMN(Informes!C$1),FALSE), "")</f>
        <v/>
      </c>
    </row>
    <row r="2014" spans="1:24" ht="16.5" customHeight="1" x14ac:dyDescent="0.2">
      <c r="A2014" s="34">
        <f t="shared" si="394"/>
        <v>45658</v>
      </c>
      <c r="B2014" s="243" t="str">
        <f t="shared" si="392"/>
        <v>Enero</v>
      </c>
      <c r="C2014" s="244"/>
      <c r="D2014" s="244"/>
      <c r="E2014" s="244"/>
      <c r="F2014" s="281" t="str">
        <f>IFERROR(IF(VLOOKUP($X1980&amp;"-"&amp;TEXT($A2014,"mmm-aaaa"),Informes!$A:$P,COLUMN(Informes!H$1),FALSE),"þ","¨"),"¨")</f>
        <v>¨</v>
      </c>
      <c r="G2014" s="281"/>
      <c r="H2014" s="281"/>
      <c r="I2014" s="248" t="str">
        <f>IFERROR(IF(ISBLANK(
VLOOKUP($X2003&amp;"-"&amp;TEXT($A2014,"mmm-aaaa"),Informes!$A:$P,COLUMN(Informes!I$1),FALSE)), "",
VLOOKUP($X2003&amp;"-"&amp;TEXT($A2014,"mmm-aaaa"),Informes!$A:$P,COLUMN(Informes!I$1),FALSE)), "")</f>
        <v/>
      </c>
      <c r="J2014" s="248"/>
      <c r="K2014" s="248"/>
      <c r="L2014" s="173" t="str">
        <f t="shared" si="393"/>
        <v>¨</v>
      </c>
      <c r="M2014" s="248" t="str">
        <f>IFERROR(IF(OR($X2014=$L$7,$X2014=$K$5,$X2014=$O$5,$X2014=$T$5),IF(ISBLANK(
VLOOKUP($X1980&amp;"-"&amp;TEXT($A2014,"mmm-aaaa"),Informes!$A:$P,COLUMN(Informes!J$1),FALSE)), "",
VLOOKUP($X1980&amp;"-"&amp;TEXT($A2014,"mmm-aaaa"),Informes!$A:$P,COLUMN(Informes!J$1),FALSE)), ""), "")</f>
        <v/>
      </c>
      <c r="N2014" s="248"/>
      <c r="O2014" s="248"/>
      <c r="P2014" s="248"/>
      <c r="Q2014" s="248"/>
      <c r="R2014" s="284" t="str">
        <f t="shared" si="391"/>
        <v/>
      </c>
      <c r="S2014" s="284"/>
      <c r="T2014" s="284"/>
      <c r="U2014" s="284"/>
      <c r="V2014" s="285"/>
      <c r="W2014" s="4" t="str">
        <f>IFERROR(VLOOKUP($X2003&amp;"-"&amp;TEXT($A2014,"mmm-aaaa"),Informes!$A:$P,COLUMN(Informes!K$1),FALSE), "")</f>
        <v/>
      </c>
      <c r="X2014" s="34" t="str">
        <f>IFERROR(VLOOKUP($X1980&amp;"-"&amp;TEXT($A2014,"mmm-aaaa"),Informes!$A:$P,COLUMN(Informes!C$1),FALSE), "")</f>
        <v/>
      </c>
    </row>
    <row r="2015" spans="1:24" ht="16.5" customHeight="1" x14ac:dyDescent="0.2">
      <c r="A2015" s="34">
        <f t="shared" si="394"/>
        <v>45689</v>
      </c>
      <c r="B2015" s="243" t="str">
        <f t="shared" si="392"/>
        <v>Febrero</v>
      </c>
      <c r="C2015" s="244"/>
      <c r="D2015" s="244"/>
      <c r="E2015" s="244"/>
      <c r="F2015" s="281" t="str">
        <f>IFERROR(IF(VLOOKUP($X1980&amp;"-"&amp;TEXT($A2015,"mmm-aaaa"),Informes!$A:$P,COLUMN(Informes!H$1),FALSE),"þ","¨"),"¨")</f>
        <v>¨</v>
      </c>
      <c r="G2015" s="281"/>
      <c r="H2015" s="281"/>
      <c r="I2015" s="248" t="str">
        <f>IFERROR(IF(ISBLANK(
VLOOKUP($X2003&amp;"-"&amp;TEXT($A2015,"mmm-aaaa"),Informes!$A:$P,COLUMN(Informes!I$1),FALSE)), "",
VLOOKUP($X2003&amp;"-"&amp;TEXT($A2015,"mmm-aaaa"),Informes!$A:$P,COLUMN(Informes!I$1),FALSE)), "")</f>
        <v/>
      </c>
      <c r="J2015" s="248"/>
      <c r="K2015" s="248"/>
      <c r="L2015" s="173" t="str">
        <f t="shared" si="393"/>
        <v>¨</v>
      </c>
      <c r="M2015" s="248" t="str">
        <f>IFERROR(IF(OR($X2015=$L$7,$X2015=$K$5,$X2015=$O$5,$X2015=$T$5),IF(ISBLANK(
VLOOKUP($X1980&amp;"-"&amp;TEXT($A2015,"mmm-aaaa"),Informes!$A:$P,COLUMN(Informes!J$1),FALSE)), "",
VLOOKUP($X1980&amp;"-"&amp;TEXT($A2015,"mmm-aaaa"),Informes!$A:$P,COLUMN(Informes!J$1),FALSE)), ""), "")</f>
        <v/>
      </c>
      <c r="N2015" s="248"/>
      <c r="O2015" s="248"/>
      <c r="P2015" s="248"/>
      <c r="Q2015" s="248"/>
      <c r="R2015" s="284" t="str">
        <f t="shared" si="391"/>
        <v/>
      </c>
      <c r="S2015" s="284"/>
      <c r="T2015" s="284"/>
      <c r="U2015" s="284"/>
      <c r="V2015" s="285"/>
      <c r="W2015" s="4" t="str">
        <f>IFERROR(VLOOKUP($X2003&amp;"-"&amp;TEXT($A2015,"mmm-aaaa"),Informes!$A:$P,COLUMN(Informes!K$1),FALSE), "")</f>
        <v/>
      </c>
      <c r="X2015" s="34" t="str">
        <f>IFERROR(VLOOKUP($X1980&amp;"-"&amp;TEXT($A2015,"mmm-aaaa"),Informes!$A:$P,COLUMN(Informes!C$1),FALSE), "")</f>
        <v/>
      </c>
    </row>
    <row r="2016" spans="1:24" ht="16.5" customHeight="1" x14ac:dyDescent="0.2">
      <c r="A2016" s="34">
        <f t="shared" si="394"/>
        <v>45717</v>
      </c>
      <c r="B2016" s="243" t="str">
        <f t="shared" si="392"/>
        <v>Marzo</v>
      </c>
      <c r="C2016" s="244"/>
      <c r="D2016" s="244"/>
      <c r="E2016" s="244"/>
      <c r="F2016" s="281" t="str">
        <f>IFERROR(IF(VLOOKUP($X1980&amp;"-"&amp;TEXT($A2016,"mmm-aaaa"),Informes!$A:$P,COLUMN(Informes!H$1),FALSE),"þ","¨"),"¨")</f>
        <v>¨</v>
      </c>
      <c r="G2016" s="281"/>
      <c r="H2016" s="281"/>
      <c r="I2016" s="248" t="str">
        <f>IFERROR(IF(ISBLANK(
VLOOKUP($X2003&amp;"-"&amp;TEXT($A2016,"mmm-aaaa"),Informes!$A:$P,COLUMN(Informes!I$1),FALSE)), "",
VLOOKUP($X2003&amp;"-"&amp;TEXT($A2016,"mmm-aaaa"),Informes!$A:$P,COLUMN(Informes!I$1),FALSE)), "")</f>
        <v/>
      </c>
      <c r="J2016" s="248"/>
      <c r="K2016" s="248"/>
      <c r="L2016" s="173" t="str">
        <f t="shared" si="393"/>
        <v>¨</v>
      </c>
      <c r="M2016" s="248" t="str">
        <f>IFERROR(IF(OR($X2016=$L$7,$X2016=$K$5,$X2016=$O$5,$X2016=$T$5),IF(ISBLANK(
VLOOKUP($X1980&amp;"-"&amp;TEXT($A2016,"mmm-aaaa"),Informes!$A:$P,COLUMN(Informes!J$1),FALSE)), "",
VLOOKUP($X1980&amp;"-"&amp;TEXT($A2016,"mmm-aaaa"),Informes!$A:$P,COLUMN(Informes!J$1),FALSE)), ""), "")</f>
        <v/>
      </c>
      <c r="N2016" s="248"/>
      <c r="O2016" s="248"/>
      <c r="P2016" s="248"/>
      <c r="Q2016" s="248"/>
      <c r="R2016" s="284" t="str">
        <f t="shared" si="391"/>
        <v/>
      </c>
      <c r="S2016" s="284"/>
      <c r="T2016" s="284"/>
      <c r="U2016" s="284"/>
      <c r="V2016" s="285"/>
      <c r="W2016" s="4" t="str">
        <f>IFERROR(VLOOKUP($X2003&amp;"-"&amp;TEXT($A2016,"mmm-aaaa"),Informes!$A:$P,COLUMN(Informes!K$1),FALSE), "")</f>
        <v/>
      </c>
      <c r="X2016" s="34" t="str">
        <f>IFERROR(VLOOKUP($X1980&amp;"-"&amp;TEXT($A2016,"mmm-aaaa"),Informes!$A:$P,COLUMN(Informes!C$1),FALSE), "")</f>
        <v/>
      </c>
    </row>
    <row r="2017" spans="1:24" ht="16.5" customHeight="1" x14ac:dyDescent="0.2">
      <c r="A2017" s="34">
        <f t="shared" si="394"/>
        <v>45748</v>
      </c>
      <c r="B2017" s="243" t="str">
        <f t="shared" si="392"/>
        <v>Abril</v>
      </c>
      <c r="C2017" s="244"/>
      <c r="D2017" s="244"/>
      <c r="E2017" s="244"/>
      <c r="F2017" s="281" t="str">
        <f>IFERROR(IF(VLOOKUP($X1980&amp;"-"&amp;TEXT($A2017,"mmm-aaaa"),Informes!$A:$P,COLUMN(Informes!H$1),FALSE),"þ","¨"),"¨")</f>
        <v>¨</v>
      </c>
      <c r="G2017" s="281"/>
      <c r="H2017" s="281"/>
      <c r="I2017" s="248" t="str">
        <f>IFERROR(IF(ISBLANK(
VLOOKUP($X2003&amp;"-"&amp;TEXT($A2017,"mmm-aaaa"),Informes!$A:$P,COLUMN(Informes!I$1),FALSE)), "",
VLOOKUP($X2003&amp;"-"&amp;TEXT($A2017,"mmm-aaaa"),Informes!$A:$P,COLUMN(Informes!I$1),FALSE)), "")</f>
        <v/>
      </c>
      <c r="J2017" s="248"/>
      <c r="K2017" s="248"/>
      <c r="L2017" s="173" t="str">
        <f t="shared" si="393"/>
        <v>¨</v>
      </c>
      <c r="M2017" s="248" t="str">
        <f>IFERROR(IF(OR($X2017=$L$7,$X2017=$K$5,$X2017=$O$5,$X2017=$T$5),IF(ISBLANK(
VLOOKUP($X1980&amp;"-"&amp;TEXT($A2017,"mmm-aaaa"),Informes!$A:$P,COLUMN(Informes!J$1),FALSE)), "",
VLOOKUP($X1980&amp;"-"&amp;TEXT($A2017,"mmm-aaaa"),Informes!$A:$P,COLUMN(Informes!J$1),FALSE)), ""), "")</f>
        <v/>
      </c>
      <c r="N2017" s="248"/>
      <c r="O2017" s="248"/>
      <c r="P2017" s="248"/>
      <c r="Q2017" s="248"/>
      <c r="R2017" s="284" t="str">
        <f t="shared" si="391"/>
        <v/>
      </c>
      <c r="S2017" s="284"/>
      <c r="T2017" s="284"/>
      <c r="U2017" s="284"/>
      <c r="V2017" s="285"/>
      <c r="W2017" s="4" t="str">
        <f>IFERROR(VLOOKUP($X2003&amp;"-"&amp;TEXT($A2017,"mmm-aaaa"),Informes!$A:$P,COLUMN(Informes!K$1),FALSE), "")</f>
        <v/>
      </c>
      <c r="X2017" s="34" t="str">
        <f>IFERROR(VLOOKUP($X1980&amp;"-"&amp;TEXT($A2017,"mmm-aaaa"),Informes!$A:$P,COLUMN(Informes!C$1),FALSE), "")</f>
        <v/>
      </c>
    </row>
    <row r="2018" spans="1:24" ht="16.5" customHeight="1" x14ac:dyDescent="0.2">
      <c r="A2018" s="34">
        <f t="shared" si="394"/>
        <v>45778</v>
      </c>
      <c r="B2018" s="243" t="str">
        <f t="shared" si="392"/>
        <v>Mayo</v>
      </c>
      <c r="C2018" s="244"/>
      <c r="D2018" s="244"/>
      <c r="E2018" s="244"/>
      <c r="F2018" s="281" t="str">
        <f>IFERROR(IF(VLOOKUP($X1980&amp;"-"&amp;TEXT($A2018,"mmm-aaaa"),Informes!$A:$P,COLUMN(Informes!H$1),FALSE),"þ","¨"),"¨")</f>
        <v>¨</v>
      </c>
      <c r="G2018" s="281"/>
      <c r="H2018" s="281"/>
      <c r="I2018" s="248" t="str">
        <f>IFERROR(IF(ISBLANK(
VLOOKUP($X2003&amp;"-"&amp;TEXT($A2018,"mmm-aaaa"),Informes!$A:$P,COLUMN(Informes!I$1),FALSE)), "",
VLOOKUP($X2003&amp;"-"&amp;TEXT($A2018,"mmm-aaaa"),Informes!$A:$P,COLUMN(Informes!I$1),FALSE)), "")</f>
        <v/>
      </c>
      <c r="J2018" s="248"/>
      <c r="K2018" s="248"/>
      <c r="L2018" s="173" t="str">
        <f t="shared" si="393"/>
        <v>¨</v>
      </c>
      <c r="M2018" s="248" t="str">
        <f>IFERROR(IF(OR($X2018=$L$7,$X2018=$K$5,$X2018=$O$5,$X2018=$T$5),IF(ISBLANK(
VLOOKUP($X1980&amp;"-"&amp;TEXT($A2018,"mmm-aaaa"),Informes!$A:$P,COLUMN(Informes!J$1),FALSE)), "",
VLOOKUP($X1980&amp;"-"&amp;TEXT($A2018,"mmm-aaaa"),Informes!$A:$P,COLUMN(Informes!J$1),FALSE)), ""), "")</f>
        <v/>
      </c>
      <c r="N2018" s="248"/>
      <c r="O2018" s="248"/>
      <c r="P2018" s="248"/>
      <c r="Q2018" s="248"/>
      <c r="R2018" s="284" t="str">
        <f t="shared" si="391"/>
        <v/>
      </c>
      <c r="S2018" s="284"/>
      <c r="T2018" s="284"/>
      <c r="U2018" s="284"/>
      <c r="V2018" s="285"/>
      <c r="W2018" s="4" t="str">
        <f>IFERROR(VLOOKUP($X2003&amp;"-"&amp;TEXT($A2018,"mmm-aaaa"),Informes!$A:$P,COLUMN(Informes!K$1),FALSE), "")</f>
        <v/>
      </c>
      <c r="X2018" s="34" t="str">
        <f>IFERROR(VLOOKUP($X1980&amp;"-"&amp;TEXT($A2018,"mmm-aaaa"),Informes!$A:$P,COLUMN(Informes!C$1),FALSE), "")</f>
        <v/>
      </c>
    </row>
    <row r="2019" spans="1:24" ht="16.5" customHeight="1" x14ac:dyDescent="0.2">
      <c r="A2019" s="34">
        <f t="shared" si="394"/>
        <v>45809</v>
      </c>
      <c r="B2019" s="243" t="str">
        <f t="shared" si="392"/>
        <v>Junio</v>
      </c>
      <c r="C2019" s="244"/>
      <c r="D2019" s="244"/>
      <c r="E2019" s="244"/>
      <c r="F2019" s="281" t="str">
        <f>IFERROR(IF(VLOOKUP($X1980&amp;"-"&amp;TEXT($A2019,"mmm-aaaa"),Informes!$A:$P,COLUMN(Informes!H$1),FALSE),"þ","¨"),"¨")</f>
        <v>¨</v>
      </c>
      <c r="G2019" s="281"/>
      <c r="H2019" s="281"/>
      <c r="I2019" s="248" t="str">
        <f>IFERROR(IF(ISBLANK(
VLOOKUP($X2003&amp;"-"&amp;TEXT($A2019,"mmm-aaaa"),Informes!$A:$P,COLUMN(Informes!I$1),FALSE)), "",
VLOOKUP($X2003&amp;"-"&amp;TEXT($A2019,"mmm-aaaa"),Informes!$A:$P,COLUMN(Informes!I$1),FALSE)), "")</f>
        <v/>
      </c>
      <c r="J2019" s="248"/>
      <c r="K2019" s="248"/>
      <c r="L2019" s="173" t="str">
        <f t="shared" si="393"/>
        <v>¨</v>
      </c>
      <c r="M2019" s="248" t="str">
        <f>IFERROR(IF(OR($X2019=$L$7,$X2019=$K$5,$X2019=$O$5,$X2019=$T$5),IF(ISBLANK(
VLOOKUP($X1980&amp;"-"&amp;TEXT($A2019,"mmm-aaaa"),Informes!$A:$P,COLUMN(Informes!J$1),FALSE)), "",
VLOOKUP($X1980&amp;"-"&amp;TEXT($A2019,"mmm-aaaa"),Informes!$A:$P,COLUMN(Informes!J$1),FALSE)), ""), "")</f>
        <v/>
      </c>
      <c r="N2019" s="248"/>
      <c r="O2019" s="248"/>
      <c r="P2019" s="248"/>
      <c r="Q2019" s="248"/>
      <c r="R2019" s="284" t="str">
        <f t="shared" si="391"/>
        <v/>
      </c>
      <c r="S2019" s="284"/>
      <c r="T2019" s="284"/>
      <c r="U2019" s="284"/>
      <c r="V2019" s="285"/>
      <c r="W2019" s="4" t="str">
        <f>IFERROR(VLOOKUP($X2003&amp;"-"&amp;TEXT($A2019,"mmm-aaaa"),Informes!$A:$P,COLUMN(Informes!K$1),FALSE), "")</f>
        <v/>
      </c>
      <c r="X2019" s="34" t="str">
        <f>IFERROR(VLOOKUP($X1980&amp;"-"&amp;TEXT($A2019,"mmm-aaaa"),Informes!$A:$P,COLUMN(Informes!C$1),FALSE), "")</f>
        <v/>
      </c>
    </row>
    <row r="2020" spans="1:24" ht="16.5" customHeight="1" x14ac:dyDescent="0.2">
      <c r="A2020" s="34">
        <f t="shared" si="394"/>
        <v>45839</v>
      </c>
      <c r="B2020" s="243" t="str">
        <f t="shared" si="392"/>
        <v>Julio</v>
      </c>
      <c r="C2020" s="244"/>
      <c r="D2020" s="244"/>
      <c r="E2020" s="244"/>
      <c r="F2020" s="281" t="str">
        <f>IFERROR(IF(VLOOKUP($X1980&amp;"-"&amp;TEXT($A2020,"mmm-aaaa"),Informes!$A:$P,COLUMN(Informes!H$1),FALSE),"þ","¨"),"¨")</f>
        <v>¨</v>
      </c>
      <c r="G2020" s="281"/>
      <c r="H2020" s="281"/>
      <c r="I2020" s="248" t="str">
        <f>IFERROR(IF(ISBLANK(
VLOOKUP($X2003&amp;"-"&amp;TEXT($A2020,"mmm-aaaa"),Informes!$A:$P,COLUMN(Informes!I$1),FALSE)), "",
VLOOKUP($X2003&amp;"-"&amp;TEXT($A2020,"mmm-aaaa"),Informes!$A:$P,COLUMN(Informes!I$1),FALSE)), "")</f>
        <v/>
      </c>
      <c r="J2020" s="248"/>
      <c r="K2020" s="248"/>
      <c r="L2020" s="173" t="str">
        <f t="shared" si="393"/>
        <v>¨</v>
      </c>
      <c r="M2020" s="248" t="str">
        <f>IFERROR(IF(OR($X2020=$L$7,$X2020=$K$5,$X2020=$O$5,$X2020=$T$5),IF(ISBLANK(
VLOOKUP($X1980&amp;"-"&amp;TEXT($A2020,"mmm-aaaa"),Informes!$A:$P,COLUMN(Informes!J$1),FALSE)), "",
VLOOKUP($X1980&amp;"-"&amp;TEXT($A2020,"mmm-aaaa"),Informes!$A:$P,COLUMN(Informes!J$1),FALSE)), ""), "")</f>
        <v/>
      </c>
      <c r="N2020" s="248"/>
      <c r="O2020" s="248"/>
      <c r="P2020" s="248"/>
      <c r="Q2020" s="248"/>
      <c r="R2020" s="284" t="str">
        <f t="shared" si="391"/>
        <v/>
      </c>
      <c r="S2020" s="284"/>
      <c r="T2020" s="284"/>
      <c r="U2020" s="284"/>
      <c r="V2020" s="285"/>
      <c r="W2020" s="4" t="str">
        <f>IFERROR(VLOOKUP($X2003&amp;"-"&amp;TEXT($A2020,"mmm-aaaa"),Informes!$A:$P,COLUMN(Informes!K$1),FALSE), "")</f>
        <v/>
      </c>
      <c r="X2020" s="34" t="str">
        <f>IFERROR(VLOOKUP($X1980&amp;"-"&amp;TEXT($A2020,"mmm-aaaa"),Informes!$A:$P,COLUMN(Informes!C$1),FALSE), "")</f>
        <v/>
      </c>
    </row>
    <row r="2021" spans="1:24" ht="16.5" customHeight="1" thickBot="1" x14ac:dyDescent="0.25">
      <c r="A2021" s="34">
        <f t="shared" si="394"/>
        <v>45870</v>
      </c>
      <c r="B2021" s="264" t="str">
        <f t="shared" si="392"/>
        <v>Agosto</v>
      </c>
      <c r="C2021" s="265"/>
      <c r="D2021" s="265"/>
      <c r="E2021" s="265"/>
      <c r="F2021" s="280" t="str">
        <f>IFERROR(IF(VLOOKUP($X1980&amp;"-"&amp;TEXT($A2021,"mmm-aaaa"),Informes!$A:$P,COLUMN(Informes!H$1),FALSE),"þ","¨"),"¨")</f>
        <v>¨</v>
      </c>
      <c r="G2021" s="280"/>
      <c r="H2021" s="280"/>
      <c r="I2021" s="269" t="str">
        <f>IFERROR(IF(ISBLANK(
VLOOKUP($X2003&amp;"-"&amp;TEXT($A2021,"mmm-aaaa"),Informes!$A:$P,COLUMN(Informes!I$1),FALSE)), "",
VLOOKUP($X2003&amp;"-"&amp;TEXT($A2021,"mmm-aaaa"),Informes!$A:$P,COLUMN(Informes!I$1),FALSE)), "")</f>
        <v/>
      </c>
      <c r="J2021" s="269"/>
      <c r="K2021" s="269"/>
      <c r="L2021" s="172" t="str">
        <f t="shared" si="393"/>
        <v>¨</v>
      </c>
      <c r="M2021" s="269" t="str">
        <f>IFERROR(IF(OR($X2021=$L$7,$X2021=$K$5,$X2021=$O$5,$X2021=$T$5),IF(ISBLANK(
VLOOKUP($X1980&amp;"-"&amp;TEXT($A2021,"mmm-aaaa"),Informes!$A:$P,COLUMN(Informes!J$1),FALSE)), "",
VLOOKUP($X1980&amp;"-"&amp;TEXT($A2021,"mmm-aaaa"),Informes!$A:$P,COLUMN(Informes!J$1),FALSE)), ""), "")</f>
        <v/>
      </c>
      <c r="N2021" s="269"/>
      <c r="O2021" s="269"/>
      <c r="P2021" s="269"/>
      <c r="Q2021" s="269"/>
      <c r="R2021" s="282" t="str">
        <f t="shared" si="391"/>
        <v/>
      </c>
      <c r="S2021" s="282"/>
      <c r="T2021" s="282"/>
      <c r="U2021" s="282"/>
      <c r="V2021" s="283"/>
      <c r="W2021" s="4" t="str">
        <f>IFERROR(VLOOKUP($X2003&amp;"-"&amp;TEXT($A2021,"mmm-aaaa"),Informes!$A:$P,COLUMN(Informes!K$1),FALSE), "")</f>
        <v/>
      </c>
      <c r="X2021" s="34" t="str">
        <f>IFERROR(VLOOKUP($X1980&amp;"-"&amp;TEXT($A2021,"mmm-aaaa"),Informes!$A:$P,COLUMN(Informes!C$1),FALSE), "")</f>
        <v/>
      </c>
    </row>
    <row r="2022" spans="1:24" ht="16.5" customHeight="1" thickBot="1" x14ac:dyDescent="0.3">
      <c r="D2022" s="124"/>
      <c r="E2022" s="124"/>
      <c r="F2022" s="129"/>
      <c r="G2022" s="124" t="str">
        <f>IF(SUM(F2010:F2021)=0,"",SUM(F2010:F2021))</f>
        <v/>
      </c>
      <c r="H2022" s="124"/>
      <c r="I2022" s="124"/>
      <c r="J2022" s="130"/>
      <c r="K2022" s="124"/>
      <c r="L2022" s="131" t="s">
        <v>107</v>
      </c>
      <c r="M2022" s="272" t="str">
        <f>IF(SUM(M2010:M2021)=0,"",SUM(M2010:M2021))</f>
        <v/>
      </c>
      <c r="N2022" s="273"/>
      <c r="O2022" s="273"/>
      <c r="P2022" s="273"/>
      <c r="Q2022" s="274"/>
      <c r="R2022" s="275"/>
      <c r="S2022" s="276"/>
      <c r="T2022" s="276"/>
      <c r="U2022" s="276"/>
      <c r="V2022" s="277"/>
      <c r="W2022" s="4"/>
      <c r="X2022" s="4"/>
    </row>
    <row r="2023" spans="1:24" ht="16.5" customHeight="1" x14ac:dyDescent="0.2">
      <c r="W2023" s="4"/>
      <c r="X2023" s="4"/>
    </row>
    <row r="2024" spans="1:24" ht="279.75" customHeight="1" x14ac:dyDescent="0.15">
      <c r="B2024" s="11"/>
      <c r="C2024" s="132" t="s">
        <v>136</v>
      </c>
      <c r="D2024" s="11"/>
      <c r="E2024" s="11"/>
      <c r="F2024" s="11"/>
      <c r="G2024" s="11"/>
      <c r="H2024" s="11"/>
      <c r="I2024" s="11"/>
      <c r="J2024" s="11"/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</row>
    <row r="2025" spans="1:24" ht="24" customHeight="1" x14ac:dyDescent="0.2">
      <c r="A2025" s="35">
        <f>A1979+1</f>
        <v>45</v>
      </c>
      <c r="B2025" s="256" t="s">
        <v>127</v>
      </c>
      <c r="C2025" s="256"/>
      <c r="D2025" s="256"/>
      <c r="E2025" s="256"/>
      <c r="F2025" s="256"/>
      <c r="G2025" s="256"/>
      <c r="H2025" s="256"/>
      <c r="I2025" s="256"/>
      <c r="J2025" s="256"/>
      <c r="K2025" s="256"/>
      <c r="L2025" s="256"/>
      <c r="M2025" s="256"/>
      <c r="N2025" s="256"/>
      <c r="O2025" s="256"/>
      <c r="P2025" s="256"/>
      <c r="Q2025" s="256"/>
      <c r="R2025" s="256"/>
      <c r="S2025" s="256"/>
      <c r="T2025" s="256"/>
      <c r="U2025" s="256"/>
      <c r="V2025" s="256"/>
      <c r="X2025" s="2"/>
    </row>
    <row r="2026" spans="1:24" ht="17.25" customHeight="1" x14ac:dyDescent="0.2">
      <c r="A2026" s="35"/>
      <c r="B2026" s="120" t="s">
        <v>128</v>
      </c>
      <c r="D2026" s="123" t="e">
        <f>IF(A2025=0,0,INDEX(TblPublicadores[Nombre completo],A2025))</f>
        <v>#REF!</v>
      </c>
      <c r="F2026" s="123"/>
      <c r="G2026" s="123"/>
      <c r="H2026" s="123"/>
      <c r="I2026" s="123"/>
      <c r="J2026" s="123"/>
      <c r="K2026" s="123"/>
      <c r="L2026" s="123"/>
      <c r="M2026" s="123"/>
      <c r="N2026" s="123"/>
      <c r="O2026" s="123"/>
      <c r="P2026" s="123"/>
      <c r="Q2026" s="123"/>
      <c r="R2026" s="123"/>
      <c r="S2026" s="123"/>
      <c r="T2026" s="123"/>
      <c r="U2026" s="123"/>
      <c r="V2026" s="123"/>
      <c r="W2026" s="15"/>
      <c r="X2026" s="154" t="e">
        <f>IF(A2025=0,0,INDEX(TblPublicadores[Nombre],A2025))</f>
        <v>#REF!</v>
      </c>
    </row>
    <row r="2027" spans="1:24" ht="17.25" customHeight="1" x14ac:dyDescent="0.2">
      <c r="B2027" s="120" t="s">
        <v>129</v>
      </c>
      <c r="D2027" s="121"/>
      <c r="E2027" s="121"/>
      <c r="F2027" s="7"/>
      <c r="G2027" s="7"/>
      <c r="H2027" s="257" t="e">
        <f>IF(A2025=0,"",INDEX(TblPublicadores[Fecha de nacimiento],A2025))</f>
        <v>#REF!</v>
      </c>
      <c r="I2027" s="257"/>
      <c r="J2027" s="257"/>
      <c r="K2027" s="257"/>
      <c r="L2027" s="257"/>
      <c r="M2027" s="257"/>
      <c r="N2027" s="257"/>
      <c r="O2027" s="257"/>
      <c r="P2027" s="128" t="e">
        <f>IF(INDEX(TblPublicadores[Sexo],A2025)=Q2027,"þ","¨")</f>
        <v>#REF!</v>
      </c>
      <c r="Q2027" s="120" t="s">
        <v>75</v>
      </c>
      <c r="S2027" s="12"/>
      <c r="T2027" s="13"/>
      <c r="U2027" s="128" t="e">
        <f>IF(INDEX(TblPublicadores[Sexo],A2025)=V2027,"þ","¨")</f>
        <v>#REF!</v>
      </c>
      <c r="V2027" s="120" t="s">
        <v>79</v>
      </c>
      <c r="W2027" s="12"/>
      <c r="X2027" s="6"/>
    </row>
    <row r="2028" spans="1:24" ht="17.25" customHeight="1" x14ac:dyDescent="0.2">
      <c r="B2028" s="120" t="s">
        <v>130</v>
      </c>
      <c r="D2028" s="122"/>
      <c r="E2028" s="122"/>
      <c r="F2028" s="7"/>
      <c r="G2028" s="258" t="e">
        <f>IF(A2025=0,"",IF(INDEX(TblPublicadores[Fecha de bautismo],A2025)="", "",INDEX(TblPublicadores[Fecha de bautismo],A2025)))</f>
        <v>#REF!</v>
      </c>
      <c r="H2028" s="258"/>
      <c r="I2028" s="258"/>
      <c r="J2028" s="258"/>
      <c r="K2028" s="258"/>
      <c r="L2028" s="258"/>
      <c r="M2028" s="258"/>
      <c r="N2028" s="258"/>
      <c r="O2028" s="258"/>
      <c r="P2028" s="128" t="s">
        <v>137</v>
      </c>
      <c r="Q2028" s="120" t="s">
        <v>131</v>
      </c>
      <c r="S2028" s="12"/>
      <c r="T2028" s="12"/>
      <c r="U2028" s="128" t="s">
        <v>138</v>
      </c>
      <c r="V2028" s="120" t="s">
        <v>61</v>
      </c>
      <c r="W2028" s="12"/>
      <c r="X2028" s="6"/>
    </row>
    <row r="2029" spans="1:24" ht="28.5" customHeight="1" x14ac:dyDescent="0.2">
      <c r="B2029" s="127" t="e">
        <f>IF(INDEX(TblPublicadores[Privilegio],A2025)=C2029,"þ","¨")</f>
        <v>#REF!</v>
      </c>
      <c r="C2029" s="125" t="s">
        <v>76</v>
      </c>
      <c r="D2029" s="127" t="e">
        <f>IF(INDEX(TblPublicadores[Privilegio],A2025)=E2029,"þ","¨")</f>
        <v>#REF!</v>
      </c>
      <c r="E2029" s="125" t="s">
        <v>81</v>
      </c>
      <c r="F2029" s="7"/>
      <c r="G2029" s="7"/>
      <c r="H2029" s="5"/>
      <c r="I2029" s="10"/>
      <c r="J2029" s="127" t="e">
        <f>IF(INDEX(TblPublicadores[Tipo Publicador],A2025)=K2029,"þ","¨")</f>
        <v>#REF!</v>
      </c>
      <c r="K2029" s="125" t="s">
        <v>77</v>
      </c>
      <c r="L2029" s="5"/>
      <c r="M2029" s="5"/>
      <c r="N2029" s="127" t="e">
        <f>IF(INDEX(TblPublicadores[Tipo Publicador],A2025)=O2029,"þ","¨")</f>
        <v>#REF!</v>
      </c>
      <c r="O2029" s="125" t="s">
        <v>132</v>
      </c>
      <c r="P2029" s="126"/>
      <c r="Q2029" s="126"/>
      <c r="R2029" s="9"/>
      <c r="S2029" s="127" t="e">
        <f>IF(INDEX(TblPublicadores[Tipo Publicador],A2025)=T2029,"þ","¨")</f>
        <v>#REF!</v>
      </c>
      <c r="T2029" s="259" t="s">
        <v>133</v>
      </c>
      <c r="U2029" s="259"/>
      <c r="V2029" s="259"/>
      <c r="W2029" s="13"/>
      <c r="X2029" s="6"/>
    </row>
    <row r="2030" spans="1:24" ht="4.5" customHeight="1" thickBot="1" x14ac:dyDescent="0.25">
      <c r="B2030" s="8"/>
      <c r="C2030" s="7"/>
      <c r="D2030" s="8"/>
      <c r="E2030" s="7"/>
      <c r="F2030" s="7"/>
      <c r="G2030" s="7"/>
      <c r="H2030" s="5"/>
      <c r="I2030" s="10"/>
      <c r="J2030" s="8"/>
      <c r="K2030" s="5"/>
      <c r="L2030" s="5"/>
      <c r="M2030" s="5"/>
      <c r="N2030" s="7"/>
      <c r="O2030" s="5"/>
      <c r="P2030" s="8"/>
      <c r="Q2030" s="8"/>
      <c r="R2030" s="9"/>
      <c r="S2030" s="9"/>
      <c r="T2030" s="7"/>
      <c r="U2030" s="8"/>
      <c r="V2030" s="9"/>
      <c r="W2030" s="9"/>
      <c r="X2030" s="6"/>
    </row>
    <row r="2031" spans="1:24" ht="26.25" customHeight="1" x14ac:dyDescent="0.25">
      <c r="B2031" s="260" t="s">
        <v>17</v>
      </c>
      <c r="C2031" s="261"/>
      <c r="D2031" s="261"/>
      <c r="E2031" s="261"/>
      <c r="F2031" s="262" t="s">
        <v>134</v>
      </c>
      <c r="G2031" s="262"/>
      <c r="H2031" s="262"/>
      <c r="I2031" s="262" t="s">
        <v>12</v>
      </c>
      <c r="J2031" s="262"/>
      <c r="K2031" s="262"/>
      <c r="L2031" s="262" t="s">
        <v>105</v>
      </c>
      <c r="M2031" s="236" t="s">
        <v>135</v>
      </c>
      <c r="N2031" s="236"/>
      <c r="O2031" s="236"/>
      <c r="P2031" s="236"/>
      <c r="Q2031" s="236"/>
      <c r="R2031" s="236" t="s">
        <v>101</v>
      </c>
      <c r="S2031" s="236"/>
      <c r="T2031" s="236"/>
      <c r="U2031" s="236"/>
      <c r="V2031" s="237"/>
      <c r="W2031" s="14"/>
      <c r="X2031" s="3"/>
    </row>
    <row r="2032" spans="1:24" ht="27.75" customHeight="1" x14ac:dyDescent="0.2">
      <c r="B2032" s="240">
        <v>45292</v>
      </c>
      <c r="C2032" s="241"/>
      <c r="D2032" s="241"/>
      <c r="E2032" s="242"/>
      <c r="F2032" s="263"/>
      <c r="G2032" s="263"/>
      <c r="H2032" s="263"/>
      <c r="I2032" s="263"/>
      <c r="J2032" s="263"/>
      <c r="K2032" s="263"/>
      <c r="L2032" s="263"/>
      <c r="M2032" s="238"/>
      <c r="N2032" s="238"/>
      <c r="O2032" s="238"/>
      <c r="P2032" s="238"/>
      <c r="Q2032" s="238"/>
      <c r="R2032" s="238"/>
      <c r="S2032" s="238"/>
      <c r="T2032" s="238"/>
      <c r="U2032" s="238"/>
      <c r="V2032" s="239"/>
      <c r="W2032" s="14"/>
      <c r="X2032" s="3"/>
    </row>
    <row r="2033" spans="1:24" ht="16.5" customHeight="1" x14ac:dyDescent="0.2">
      <c r="A2033" s="34">
        <f>EDATE(B2032,-4)</f>
        <v>45170</v>
      </c>
      <c r="B2033" s="243" t="str">
        <f>PROPER(TEXT(A2033, "mmmm"))</f>
        <v>Septiembre</v>
      </c>
      <c r="C2033" s="244"/>
      <c r="D2033" s="244" t="str">
        <f>PROPER(TEXT(C2033, "mmmm"))</f>
        <v>Enero</v>
      </c>
      <c r="E2033" s="244"/>
      <c r="F2033" s="281" t="str">
        <f>IFERROR(IF(VLOOKUP($X2026&amp;"-"&amp;TEXT($A2033,"mmm-aaaa"),Informes!$A:$P,COLUMN(Informes!H$1),FALSE),"þ","¨"),"¨")</f>
        <v>¨</v>
      </c>
      <c r="G2033" s="281"/>
      <c r="H2033" s="281"/>
      <c r="I2033" s="248" t="str">
        <f>IFERROR(IF(ISBLANK(
VLOOKUP($X2026&amp;"-"&amp;TEXT($A2033,"mmm-aaaa"),Informes!$A:$P,COLUMN(Informes!I$1),FALSE)), "",
VLOOKUP($X2026&amp;"-"&amp;TEXT($A2033,"mmm-aaaa"),Informes!$A:$P,COLUMN(Informes!I$1),FALSE)), "")</f>
        <v/>
      </c>
      <c r="J2033" s="248"/>
      <c r="K2033" s="248"/>
      <c r="L2033" s="173" t="str">
        <f>IFERROR(IF($X2033=$L$7,"þ","¨"),"¨")</f>
        <v>¨</v>
      </c>
      <c r="M2033" s="248" t="str">
        <f>IFERROR(IF(OR($X2033=$L$7,$X2033=$K$5,$X2033=$O$5,$X2033=$T$5),IF(ISBLANK(
VLOOKUP($X2026&amp;"-"&amp;TEXT($A2033,"mmm-aaaa"),Informes!$A:$P,COLUMN(Informes!J$1),FALSE)), "",
VLOOKUP($X2026&amp;"-"&amp;TEXT($A2033,"mmm-aaaa"),Informes!$A:$P,COLUMN(Informes!J$1),FALSE)), ""), "")</f>
        <v/>
      </c>
      <c r="N2033" s="248"/>
      <c r="O2033" s="248"/>
      <c r="P2033" s="248"/>
      <c r="Q2033" s="248"/>
      <c r="R2033" s="284" t="str">
        <f t="shared" ref="R2033:R2044" si="395">IF(W2033=0, "", W2033)</f>
        <v/>
      </c>
      <c r="S2033" s="284"/>
      <c r="T2033" s="284"/>
      <c r="U2033" s="284"/>
      <c r="V2033" s="285"/>
      <c r="W2033" s="4" t="str">
        <f>IFERROR(VLOOKUP($X2026&amp;"-"&amp;TEXT($A2033,"mmm-aaaa"),Informes!$A:$P,COLUMN(Informes!K$1),FALSE), "")</f>
        <v/>
      </c>
      <c r="X2033" s="34" t="str">
        <f>IFERROR(VLOOKUP($X2026&amp;"-"&amp;TEXT($A2033,"mmm-aaaa"),Informes!$A:$P,COLUMN(Informes!C$1),FALSE), "")</f>
        <v/>
      </c>
    </row>
    <row r="2034" spans="1:24" ht="16.5" customHeight="1" x14ac:dyDescent="0.2">
      <c r="A2034" s="34">
        <f>EDATE(A2033,1)</f>
        <v>45200</v>
      </c>
      <c r="B2034" s="243" t="str">
        <f t="shared" ref="B2034:B2044" si="396">PROPER(TEXT(A2034, "mmmm"))</f>
        <v>Octubre</v>
      </c>
      <c r="C2034" s="244"/>
      <c r="D2034" s="244" t="str">
        <f t="shared" ref="D2034:D2044" si="397">PROPER(TEXT(C2034, "mmmm"))</f>
        <v>Enero</v>
      </c>
      <c r="E2034" s="244"/>
      <c r="F2034" s="281" t="str">
        <f>IFERROR(IF(VLOOKUP($X2026&amp;"-"&amp;TEXT($A2034,"mmm-aaaa"),Informes!$A:$P,COLUMN(Informes!H$1),FALSE),"þ","¨"),"¨")</f>
        <v>¨</v>
      </c>
      <c r="G2034" s="281"/>
      <c r="H2034" s="281"/>
      <c r="I2034" s="248" t="str">
        <f>IFERROR(IF(ISBLANK(
VLOOKUP($X2026&amp;"-"&amp;TEXT($A2034,"mmm-aaaa"),Informes!$A:$P,COLUMN(Informes!I$1),FALSE)), "",
VLOOKUP($X2026&amp;"-"&amp;TEXT($A2034,"mmm-aaaa"),Informes!$A:$P,COLUMN(Informes!I$1),FALSE)), "")</f>
        <v/>
      </c>
      <c r="J2034" s="248"/>
      <c r="K2034" s="248"/>
      <c r="L2034" s="173" t="str">
        <f t="shared" ref="L2034:L2044" si="398">IFERROR(IF($X2034=$L$7,"þ","¨"),"¨")</f>
        <v>¨</v>
      </c>
      <c r="M2034" s="248" t="str">
        <f>IFERROR(IF(OR($X2034=$L$7,$X2034=$K$5,$X2034=$O$5,$X2034=$T$5),IF(ISBLANK(
VLOOKUP($X2026&amp;"-"&amp;TEXT($A2034,"mmm-aaaa"),Informes!$A:$P,COLUMN(Informes!J$1),FALSE)), "",
VLOOKUP($X2026&amp;"-"&amp;TEXT($A2034,"mmm-aaaa"),Informes!$A:$P,COLUMN(Informes!J$1),FALSE)), ""), "")</f>
        <v/>
      </c>
      <c r="N2034" s="248"/>
      <c r="O2034" s="248"/>
      <c r="P2034" s="248"/>
      <c r="Q2034" s="248"/>
      <c r="R2034" s="284" t="str">
        <f t="shared" si="395"/>
        <v/>
      </c>
      <c r="S2034" s="284"/>
      <c r="T2034" s="284"/>
      <c r="U2034" s="284"/>
      <c r="V2034" s="285"/>
      <c r="W2034" s="4" t="str">
        <f>IFERROR(VLOOKUP($X2026&amp;"-"&amp;TEXT($A2034,"mmm-aaaa"),Informes!$A:$P,COLUMN(Informes!K$1),FALSE), "")</f>
        <v/>
      </c>
      <c r="X2034" s="34" t="str">
        <f>IFERROR(VLOOKUP($X2026&amp;"-"&amp;TEXT($A2034,"mmm-aaaa"),Informes!$A:$P,COLUMN(Informes!C$1),FALSE), "")</f>
        <v/>
      </c>
    </row>
    <row r="2035" spans="1:24" ht="16.5" customHeight="1" x14ac:dyDescent="0.2">
      <c r="A2035" s="34">
        <f t="shared" ref="A2035:A2044" si="399">EDATE(A2034,1)</f>
        <v>45231</v>
      </c>
      <c r="B2035" s="243" t="str">
        <f t="shared" si="396"/>
        <v>Noviembre</v>
      </c>
      <c r="C2035" s="244"/>
      <c r="D2035" s="244" t="str">
        <f t="shared" si="397"/>
        <v>Enero</v>
      </c>
      <c r="E2035" s="244"/>
      <c r="F2035" s="281" t="str">
        <f>IFERROR(IF(VLOOKUP($X2026&amp;"-"&amp;TEXT($A2035,"mmm-aaaa"),Informes!$A:$P,COLUMN(Informes!H$1),FALSE),"þ","¨"),"¨")</f>
        <v>¨</v>
      </c>
      <c r="G2035" s="281"/>
      <c r="H2035" s="281"/>
      <c r="I2035" s="248" t="str">
        <f>IFERROR(IF(ISBLANK(
VLOOKUP($X2026&amp;"-"&amp;TEXT($A2035,"mmm-aaaa"),Informes!$A:$P,COLUMN(Informes!I$1),FALSE)), "",
VLOOKUP($X2026&amp;"-"&amp;TEXT($A2035,"mmm-aaaa"),Informes!$A:$P,COLUMN(Informes!I$1),FALSE)), "")</f>
        <v/>
      </c>
      <c r="J2035" s="248"/>
      <c r="K2035" s="248"/>
      <c r="L2035" s="173" t="str">
        <f t="shared" si="398"/>
        <v>¨</v>
      </c>
      <c r="M2035" s="248" t="str">
        <f>IFERROR(IF(OR($X2035=$L$7,$X2035=$K$5,$X2035=$O$5,$X2035=$T$5),IF(ISBLANK(
VLOOKUP($X2026&amp;"-"&amp;TEXT($A2035,"mmm-aaaa"),Informes!$A:$P,COLUMN(Informes!J$1),FALSE)), "",
VLOOKUP($X2026&amp;"-"&amp;TEXT($A2035,"mmm-aaaa"),Informes!$A:$P,COLUMN(Informes!J$1),FALSE)), ""), "")</f>
        <v/>
      </c>
      <c r="N2035" s="248"/>
      <c r="O2035" s="248"/>
      <c r="P2035" s="248"/>
      <c r="Q2035" s="248"/>
      <c r="R2035" s="284" t="str">
        <f t="shared" si="395"/>
        <v/>
      </c>
      <c r="S2035" s="284"/>
      <c r="T2035" s="284"/>
      <c r="U2035" s="284"/>
      <c r="V2035" s="285"/>
      <c r="W2035" s="4" t="str">
        <f>IFERROR(VLOOKUP($X2026&amp;"-"&amp;TEXT($A2035,"mmm-aaaa"),Informes!$A:$P,COLUMN(Informes!K$1),FALSE), "")</f>
        <v/>
      </c>
      <c r="X2035" s="34" t="str">
        <f>IFERROR(VLOOKUP($X2026&amp;"-"&amp;TEXT($A2035,"mmm-aaaa"),Informes!$A:$P,COLUMN(Informes!C$1),FALSE), "")</f>
        <v/>
      </c>
    </row>
    <row r="2036" spans="1:24" ht="16.5" customHeight="1" x14ac:dyDescent="0.2">
      <c r="A2036" s="34">
        <f t="shared" si="399"/>
        <v>45261</v>
      </c>
      <c r="B2036" s="243" t="str">
        <f t="shared" si="396"/>
        <v>Diciembre</v>
      </c>
      <c r="C2036" s="244"/>
      <c r="D2036" s="244" t="str">
        <f t="shared" si="397"/>
        <v>Enero</v>
      </c>
      <c r="E2036" s="244"/>
      <c r="F2036" s="281" t="str">
        <f>IFERROR(IF(VLOOKUP($X2026&amp;"-"&amp;TEXT($A2036,"mmm-aaaa"),Informes!$A:$P,COLUMN(Informes!H$1),FALSE),"þ","¨"),"¨")</f>
        <v>¨</v>
      </c>
      <c r="G2036" s="281"/>
      <c r="H2036" s="281"/>
      <c r="I2036" s="248" t="str">
        <f>IFERROR(IF(ISBLANK(
VLOOKUP($X2026&amp;"-"&amp;TEXT($A2036,"mmm-aaaa"),Informes!$A:$P,COLUMN(Informes!I$1),FALSE)), "",
VLOOKUP($X2026&amp;"-"&amp;TEXT($A2036,"mmm-aaaa"),Informes!$A:$P,COLUMN(Informes!I$1),FALSE)), "")</f>
        <v/>
      </c>
      <c r="J2036" s="248"/>
      <c r="K2036" s="248"/>
      <c r="L2036" s="173" t="str">
        <f t="shared" si="398"/>
        <v>¨</v>
      </c>
      <c r="M2036" s="248" t="str">
        <f>IFERROR(IF(OR($X2036=$L$7,$X2036=$K$5,$X2036=$O$5,$X2036=$T$5),IF(ISBLANK(
VLOOKUP($X2026&amp;"-"&amp;TEXT($A2036,"mmm-aaaa"),Informes!$A:$P,COLUMN(Informes!J$1),FALSE)), "",
VLOOKUP($X2026&amp;"-"&amp;TEXT($A2036,"mmm-aaaa"),Informes!$A:$P,COLUMN(Informes!J$1),FALSE)), ""), "")</f>
        <v/>
      </c>
      <c r="N2036" s="248"/>
      <c r="O2036" s="248"/>
      <c r="P2036" s="248"/>
      <c r="Q2036" s="248"/>
      <c r="R2036" s="284" t="str">
        <f t="shared" si="395"/>
        <v/>
      </c>
      <c r="S2036" s="284"/>
      <c r="T2036" s="284"/>
      <c r="U2036" s="284"/>
      <c r="V2036" s="285"/>
      <c r="W2036" s="4" t="str">
        <f>IFERROR(VLOOKUP($X2026&amp;"-"&amp;TEXT($A2036,"mmm-aaaa"),Informes!$A:$P,COLUMN(Informes!K$1),FALSE), "")</f>
        <v/>
      </c>
      <c r="X2036" s="34" t="str">
        <f>IFERROR(VLOOKUP($X2026&amp;"-"&amp;TEXT($A2036,"mmm-aaaa"),Informes!$A:$P,COLUMN(Informes!C$1),FALSE), "")</f>
        <v/>
      </c>
    </row>
    <row r="2037" spans="1:24" ht="16.5" customHeight="1" x14ac:dyDescent="0.2">
      <c r="A2037" s="34">
        <f t="shared" si="399"/>
        <v>45292</v>
      </c>
      <c r="B2037" s="243" t="str">
        <f t="shared" si="396"/>
        <v>Enero</v>
      </c>
      <c r="C2037" s="244"/>
      <c r="D2037" s="244" t="str">
        <f t="shared" si="397"/>
        <v>Enero</v>
      </c>
      <c r="E2037" s="244"/>
      <c r="F2037" s="281" t="str">
        <f>IFERROR(IF(VLOOKUP($X2026&amp;"-"&amp;TEXT($A2037,"mmm-aaaa"),Informes!$A:$P,COLUMN(Informes!H$1),FALSE),"þ","¨"),"¨")</f>
        <v>¨</v>
      </c>
      <c r="G2037" s="281"/>
      <c r="H2037" s="281"/>
      <c r="I2037" s="248" t="str">
        <f>IFERROR(IF(ISBLANK(
VLOOKUP($X2026&amp;"-"&amp;TEXT($A2037,"mmm-aaaa"),Informes!$A:$P,COLUMN(Informes!I$1),FALSE)), "",
VLOOKUP($X2026&amp;"-"&amp;TEXT($A2037,"mmm-aaaa"),Informes!$A:$P,COLUMN(Informes!I$1),FALSE)), "")</f>
        <v/>
      </c>
      <c r="J2037" s="248"/>
      <c r="K2037" s="248"/>
      <c r="L2037" s="173" t="str">
        <f t="shared" si="398"/>
        <v>¨</v>
      </c>
      <c r="M2037" s="248" t="str">
        <f>IFERROR(IF(OR($X2037=$L$7,$X2037=$K$5,$X2037=$O$5,$X2037=$T$5),IF(ISBLANK(
VLOOKUP($X2026&amp;"-"&amp;TEXT($A2037,"mmm-aaaa"),Informes!$A:$P,COLUMN(Informes!J$1),FALSE)), "",
VLOOKUP($X2026&amp;"-"&amp;TEXT($A2037,"mmm-aaaa"),Informes!$A:$P,COLUMN(Informes!J$1),FALSE)), ""), "")</f>
        <v/>
      </c>
      <c r="N2037" s="248"/>
      <c r="O2037" s="248"/>
      <c r="P2037" s="248"/>
      <c r="Q2037" s="248"/>
      <c r="R2037" s="284" t="str">
        <f t="shared" si="395"/>
        <v/>
      </c>
      <c r="S2037" s="284"/>
      <c r="T2037" s="284"/>
      <c r="U2037" s="284"/>
      <c r="V2037" s="285"/>
      <c r="W2037" s="4" t="str">
        <f>IFERROR(VLOOKUP($X2026&amp;"-"&amp;TEXT($A2037,"mmm-aaaa"),Informes!$A:$P,COLUMN(Informes!K$1),FALSE), "")</f>
        <v/>
      </c>
      <c r="X2037" s="34" t="str">
        <f>IFERROR(VLOOKUP($X2026&amp;"-"&amp;TEXT($A2037,"mmm-aaaa"),Informes!$A:$P,COLUMN(Informes!C$1),FALSE), "")</f>
        <v/>
      </c>
    </row>
    <row r="2038" spans="1:24" ht="16.5" customHeight="1" x14ac:dyDescent="0.2">
      <c r="A2038" s="34">
        <f t="shared" si="399"/>
        <v>45323</v>
      </c>
      <c r="B2038" s="243" t="str">
        <f t="shared" si="396"/>
        <v>Febrero</v>
      </c>
      <c r="C2038" s="244"/>
      <c r="D2038" s="244" t="str">
        <f t="shared" si="397"/>
        <v>Enero</v>
      </c>
      <c r="E2038" s="244"/>
      <c r="F2038" s="281" t="str">
        <f>IFERROR(IF(VLOOKUP($X2026&amp;"-"&amp;TEXT($A2038,"mmm-aaaa"),Informes!$A:$P,COLUMN(Informes!H$1),FALSE),"þ","¨"),"¨")</f>
        <v>¨</v>
      </c>
      <c r="G2038" s="281"/>
      <c r="H2038" s="281"/>
      <c r="I2038" s="248" t="str">
        <f>IFERROR(IF(ISBLANK(
VLOOKUP($X2026&amp;"-"&amp;TEXT($A2038,"mmm-aaaa"),Informes!$A:$P,COLUMN(Informes!I$1),FALSE)), "",
VLOOKUP($X2026&amp;"-"&amp;TEXT($A2038,"mmm-aaaa"),Informes!$A:$P,COLUMN(Informes!I$1),FALSE)), "")</f>
        <v/>
      </c>
      <c r="J2038" s="248"/>
      <c r="K2038" s="248"/>
      <c r="L2038" s="173" t="str">
        <f t="shared" si="398"/>
        <v>¨</v>
      </c>
      <c r="M2038" s="248" t="str">
        <f>IFERROR(IF(OR($X2038=$L$7,$X2038=$K$5,$X2038=$O$5,$X2038=$T$5),IF(ISBLANK(
VLOOKUP($X2026&amp;"-"&amp;TEXT($A2038,"mmm-aaaa"),Informes!$A:$P,COLUMN(Informes!J$1),FALSE)), "",
VLOOKUP($X2026&amp;"-"&amp;TEXT($A2038,"mmm-aaaa"),Informes!$A:$P,COLUMN(Informes!J$1),FALSE)), ""), "")</f>
        <v/>
      </c>
      <c r="N2038" s="248"/>
      <c r="O2038" s="248"/>
      <c r="P2038" s="248"/>
      <c r="Q2038" s="248"/>
      <c r="R2038" s="284" t="str">
        <f t="shared" si="395"/>
        <v/>
      </c>
      <c r="S2038" s="284"/>
      <c r="T2038" s="284"/>
      <c r="U2038" s="284"/>
      <c r="V2038" s="285"/>
      <c r="W2038" s="4" t="str">
        <f>IFERROR(VLOOKUP($X2026&amp;"-"&amp;TEXT($A2038,"mmm-aaaa"),Informes!$A:$P,COLUMN(Informes!K$1),FALSE), "")</f>
        <v/>
      </c>
      <c r="X2038" s="34" t="str">
        <f>IFERROR(VLOOKUP($X2026&amp;"-"&amp;TEXT($A2038,"mmm-aaaa"),Informes!$A:$P,COLUMN(Informes!C$1),FALSE), "")</f>
        <v/>
      </c>
    </row>
    <row r="2039" spans="1:24" ht="16.5" customHeight="1" x14ac:dyDescent="0.2">
      <c r="A2039" s="34">
        <f t="shared" si="399"/>
        <v>45352</v>
      </c>
      <c r="B2039" s="243" t="str">
        <f t="shared" si="396"/>
        <v>Marzo</v>
      </c>
      <c r="C2039" s="244"/>
      <c r="D2039" s="244" t="str">
        <f t="shared" si="397"/>
        <v>Enero</v>
      </c>
      <c r="E2039" s="244"/>
      <c r="F2039" s="281" t="str">
        <f>IFERROR(IF(VLOOKUP($X2026&amp;"-"&amp;TEXT($A2039,"mmm-aaaa"),Informes!$A:$P,COLUMN(Informes!H$1),FALSE),"þ","¨"),"¨")</f>
        <v>¨</v>
      </c>
      <c r="G2039" s="281"/>
      <c r="H2039" s="281"/>
      <c r="I2039" s="248" t="str">
        <f>IFERROR(IF(ISBLANK(
VLOOKUP($X2026&amp;"-"&amp;TEXT($A2039,"mmm-aaaa"),Informes!$A:$P,COLUMN(Informes!I$1),FALSE)), "",
VLOOKUP($X2026&amp;"-"&amp;TEXT($A2039,"mmm-aaaa"),Informes!$A:$P,COLUMN(Informes!I$1),FALSE)), "")</f>
        <v/>
      </c>
      <c r="J2039" s="248"/>
      <c r="K2039" s="248"/>
      <c r="L2039" s="173" t="str">
        <f t="shared" si="398"/>
        <v>¨</v>
      </c>
      <c r="M2039" s="248" t="str">
        <f>IFERROR(IF(OR($X2039=$L$7,$X2039=$K$5,$X2039=$O$5,$X2039=$T$5),IF(ISBLANK(
VLOOKUP($X2026&amp;"-"&amp;TEXT($A2039,"mmm-aaaa"),Informes!$A:$P,COLUMN(Informes!J$1),FALSE)), "",
VLOOKUP($X2026&amp;"-"&amp;TEXT($A2039,"mmm-aaaa"),Informes!$A:$P,COLUMN(Informes!J$1),FALSE)), ""), "")</f>
        <v/>
      </c>
      <c r="N2039" s="248"/>
      <c r="O2039" s="248"/>
      <c r="P2039" s="248"/>
      <c r="Q2039" s="248"/>
      <c r="R2039" s="284" t="str">
        <f t="shared" si="395"/>
        <v/>
      </c>
      <c r="S2039" s="284"/>
      <c r="T2039" s="284"/>
      <c r="U2039" s="284"/>
      <c r="V2039" s="285"/>
      <c r="W2039" s="4" t="str">
        <f>IFERROR(VLOOKUP($X2026&amp;"-"&amp;TEXT($A2039,"mmm-aaaa"),Informes!$A:$P,COLUMN(Informes!K$1),FALSE), "")</f>
        <v/>
      </c>
      <c r="X2039" s="34" t="str">
        <f>IFERROR(VLOOKUP($X2026&amp;"-"&amp;TEXT($A2039,"mmm-aaaa"),Informes!$A:$P,COLUMN(Informes!C$1),FALSE), "")</f>
        <v/>
      </c>
    </row>
    <row r="2040" spans="1:24" ht="16.5" customHeight="1" x14ac:dyDescent="0.2">
      <c r="A2040" s="34">
        <f t="shared" si="399"/>
        <v>45383</v>
      </c>
      <c r="B2040" s="243" t="str">
        <f t="shared" si="396"/>
        <v>Abril</v>
      </c>
      <c r="C2040" s="244"/>
      <c r="D2040" s="244" t="str">
        <f t="shared" si="397"/>
        <v>Enero</v>
      </c>
      <c r="E2040" s="244"/>
      <c r="F2040" s="281" t="str">
        <f>IFERROR(IF(VLOOKUP($X2026&amp;"-"&amp;TEXT($A2040,"mmm-aaaa"),Informes!$A:$P,COLUMN(Informes!H$1),FALSE),"þ","¨"),"¨")</f>
        <v>¨</v>
      </c>
      <c r="G2040" s="281"/>
      <c r="H2040" s="281"/>
      <c r="I2040" s="248" t="str">
        <f>IFERROR(IF(ISBLANK(
VLOOKUP($X2026&amp;"-"&amp;TEXT($A2040,"mmm-aaaa"),Informes!$A:$P,COLUMN(Informes!I$1),FALSE)), "",
VLOOKUP($X2026&amp;"-"&amp;TEXT($A2040,"mmm-aaaa"),Informes!$A:$P,COLUMN(Informes!I$1),FALSE)), "")</f>
        <v/>
      </c>
      <c r="J2040" s="248"/>
      <c r="K2040" s="248"/>
      <c r="L2040" s="173" t="str">
        <f t="shared" si="398"/>
        <v>¨</v>
      </c>
      <c r="M2040" s="248" t="str">
        <f>IFERROR(IF(OR($X2040=$L$7,$X2040=$K$5,$X2040=$O$5,$X2040=$T$5),IF(ISBLANK(
VLOOKUP($X2026&amp;"-"&amp;TEXT($A2040,"mmm-aaaa"),Informes!$A:$P,COLUMN(Informes!J$1),FALSE)), "",
VLOOKUP($X2026&amp;"-"&amp;TEXT($A2040,"mmm-aaaa"),Informes!$A:$P,COLUMN(Informes!J$1),FALSE)), ""), "")</f>
        <v/>
      </c>
      <c r="N2040" s="248"/>
      <c r="O2040" s="248"/>
      <c r="P2040" s="248"/>
      <c r="Q2040" s="248"/>
      <c r="R2040" s="284" t="str">
        <f t="shared" si="395"/>
        <v/>
      </c>
      <c r="S2040" s="284"/>
      <c r="T2040" s="284"/>
      <c r="U2040" s="284"/>
      <c r="V2040" s="285"/>
      <c r="W2040" s="4" t="str">
        <f>IFERROR(VLOOKUP($X2026&amp;"-"&amp;TEXT($A2040,"mmm-aaaa"),Informes!$A:$P,COLUMN(Informes!K$1),FALSE), "")</f>
        <v/>
      </c>
      <c r="X2040" s="34" t="str">
        <f>IFERROR(VLOOKUP($X2026&amp;"-"&amp;TEXT($A2040,"mmm-aaaa"),Informes!$A:$P,COLUMN(Informes!C$1),FALSE), "")</f>
        <v/>
      </c>
    </row>
    <row r="2041" spans="1:24" ht="16.5" customHeight="1" x14ac:dyDescent="0.2">
      <c r="A2041" s="34">
        <f t="shared" si="399"/>
        <v>45413</v>
      </c>
      <c r="B2041" s="243" t="str">
        <f t="shared" si="396"/>
        <v>Mayo</v>
      </c>
      <c r="C2041" s="244"/>
      <c r="D2041" s="244" t="str">
        <f t="shared" si="397"/>
        <v>Enero</v>
      </c>
      <c r="E2041" s="244"/>
      <c r="F2041" s="281" t="str">
        <f>IFERROR(IF(VLOOKUP($X2026&amp;"-"&amp;TEXT($A2041,"mmm-aaaa"),Informes!$A:$P,COLUMN(Informes!H$1),FALSE),"þ","¨"),"¨")</f>
        <v>¨</v>
      </c>
      <c r="G2041" s="281"/>
      <c r="H2041" s="281"/>
      <c r="I2041" s="248" t="str">
        <f>IFERROR(IF(ISBLANK(
VLOOKUP($X2026&amp;"-"&amp;TEXT($A2041,"mmm-aaaa"),Informes!$A:$P,COLUMN(Informes!I$1),FALSE)), "",
VLOOKUP($X2026&amp;"-"&amp;TEXT($A2041,"mmm-aaaa"),Informes!$A:$P,COLUMN(Informes!I$1),FALSE)), "")</f>
        <v/>
      </c>
      <c r="J2041" s="248"/>
      <c r="K2041" s="248"/>
      <c r="L2041" s="173" t="str">
        <f t="shared" si="398"/>
        <v>¨</v>
      </c>
      <c r="M2041" s="248" t="str">
        <f>IFERROR(IF(OR($X2041=$L$7,$X2041=$K$5,$X2041=$O$5,$X2041=$T$5),IF(ISBLANK(
VLOOKUP($X2026&amp;"-"&amp;TEXT($A2041,"mmm-aaaa"),Informes!$A:$P,COLUMN(Informes!J$1),FALSE)), "",
VLOOKUP($X2026&amp;"-"&amp;TEXT($A2041,"mmm-aaaa"),Informes!$A:$P,COLUMN(Informes!J$1),FALSE)), ""), "")</f>
        <v/>
      </c>
      <c r="N2041" s="248"/>
      <c r="O2041" s="248"/>
      <c r="P2041" s="248"/>
      <c r="Q2041" s="248"/>
      <c r="R2041" s="284" t="str">
        <f t="shared" si="395"/>
        <v/>
      </c>
      <c r="S2041" s="284"/>
      <c r="T2041" s="284"/>
      <c r="U2041" s="284"/>
      <c r="V2041" s="285"/>
      <c r="W2041" s="4" t="str">
        <f>IFERROR(VLOOKUP($X2026&amp;"-"&amp;TEXT($A2041,"mmm-aaaa"),Informes!$A:$P,COLUMN(Informes!K$1),FALSE), "")</f>
        <v/>
      </c>
      <c r="X2041" s="34" t="str">
        <f>IFERROR(VLOOKUP($X2026&amp;"-"&amp;TEXT($A2041,"mmm-aaaa"),Informes!$A:$P,COLUMN(Informes!C$1),FALSE), "")</f>
        <v/>
      </c>
    </row>
    <row r="2042" spans="1:24" ht="16.5" customHeight="1" x14ac:dyDescent="0.2">
      <c r="A2042" s="34">
        <f t="shared" si="399"/>
        <v>45444</v>
      </c>
      <c r="B2042" s="243" t="str">
        <f t="shared" si="396"/>
        <v>Junio</v>
      </c>
      <c r="C2042" s="244"/>
      <c r="D2042" s="244" t="str">
        <f t="shared" si="397"/>
        <v>Enero</v>
      </c>
      <c r="E2042" s="244"/>
      <c r="F2042" s="281" t="str">
        <f>IFERROR(IF(VLOOKUP($X2026&amp;"-"&amp;TEXT($A2042,"mmm-aaaa"),Informes!$A:$P,COLUMN(Informes!H$1),FALSE),"þ","¨"),"¨")</f>
        <v>¨</v>
      </c>
      <c r="G2042" s="281"/>
      <c r="H2042" s="281"/>
      <c r="I2042" s="248" t="str">
        <f>IFERROR(IF(ISBLANK(
VLOOKUP($X2026&amp;"-"&amp;TEXT($A2042,"mmm-aaaa"),Informes!$A:$P,COLUMN(Informes!I$1),FALSE)), "",
VLOOKUP($X2026&amp;"-"&amp;TEXT($A2042,"mmm-aaaa"),Informes!$A:$P,COLUMN(Informes!I$1),FALSE)), "")</f>
        <v/>
      </c>
      <c r="J2042" s="248"/>
      <c r="K2042" s="248"/>
      <c r="L2042" s="173" t="str">
        <f t="shared" si="398"/>
        <v>¨</v>
      </c>
      <c r="M2042" s="248" t="str">
        <f>IFERROR(IF(OR($X2042=$L$7,$X2042=$K$5,$X2042=$O$5,$X2042=$T$5),IF(ISBLANK(
VLOOKUP($X2026&amp;"-"&amp;TEXT($A2042,"mmm-aaaa"),Informes!$A:$P,COLUMN(Informes!J$1),FALSE)), "",
VLOOKUP($X2026&amp;"-"&amp;TEXT($A2042,"mmm-aaaa"),Informes!$A:$P,COLUMN(Informes!J$1),FALSE)), ""), "")</f>
        <v/>
      </c>
      <c r="N2042" s="248"/>
      <c r="O2042" s="248"/>
      <c r="P2042" s="248"/>
      <c r="Q2042" s="248"/>
      <c r="R2042" s="284" t="str">
        <f t="shared" si="395"/>
        <v/>
      </c>
      <c r="S2042" s="284"/>
      <c r="T2042" s="284"/>
      <c r="U2042" s="284"/>
      <c r="V2042" s="285"/>
      <c r="W2042" s="4" t="str">
        <f>IFERROR(VLOOKUP($X2026&amp;"-"&amp;TEXT($A2042,"mmm-aaaa"),Informes!$A:$P,COLUMN(Informes!K$1),FALSE), "")</f>
        <v/>
      </c>
      <c r="X2042" s="34" t="str">
        <f>IFERROR(VLOOKUP($X2026&amp;"-"&amp;TEXT($A2042,"mmm-aaaa"),Informes!$A:$P,COLUMN(Informes!C$1),FALSE), "")</f>
        <v/>
      </c>
    </row>
    <row r="2043" spans="1:24" ht="16.5" customHeight="1" x14ac:dyDescent="0.2">
      <c r="A2043" s="34">
        <f t="shared" si="399"/>
        <v>45474</v>
      </c>
      <c r="B2043" s="243" t="str">
        <f t="shared" si="396"/>
        <v>Julio</v>
      </c>
      <c r="C2043" s="244"/>
      <c r="D2043" s="244" t="str">
        <f t="shared" si="397"/>
        <v>Enero</v>
      </c>
      <c r="E2043" s="244"/>
      <c r="F2043" s="281" t="str">
        <f>IFERROR(IF(VLOOKUP($X2026&amp;"-"&amp;TEXT($A2043,"mmm-aaaa"),Informes!$A:$P,COLUMN(Informes!H$1),FALSE),"þ","¨"),"¨")</f>
        <v>¨</v>
      </c>
      <c r="G2043" s="281"/>
      <c r="H2043" s="281"/>
      <c r="I2043" s="248" t="str">
        <f>IFERROR(IF(ISBLANK(
VLOOKUP($X2026&amp;"-"&amp;TEXT($A2043,"mmm-aaaa"),Informes!$A:$P,COLUMN(Informes!I$1),FALSE)), "",
VLOOKUP($X2026&amp;"-"&amp;TEXT($A2043,"mmm-aaaa"),Informes!$A:$P,COLUMN(Informes!I$1),FALSE)), "")</f>
        <v/>
      </c>
      <c r="J2043" s="248"/>
      <c r="K2043" s="248"/>
      <c r="L2043" s="173" t="str">
        <f t="shared" si="398"/>
        <v>¨</v>
      </c>
      <c r="M2043" s="248" t="str">
        <f>IFERROR(IF(OR($X2043=$L$7,$X2043=$K$5,$X2043=$O$5,$X2043=$T$5),IF(ISBLANK(
VLOOKUP($X2026&amp;"-"&amp;TEXT($A2043,"mmm-aaaa"),Informes!$A:$P,COLUMN(Informes!J$1),FALSE)), "",
VLOOKUP($X2026&amp;"-"&amp;TEXT($A2043,"mmm-aaaa"),Informes!$A:$P,COLUMN(Informes!J$1),FALSE)), ""), "")</f>
        <v/>
      </c>
      <c r="N2043" s="248"/>
      <c r="O2043" s="248"/>
      <c r="P2043" s="248"/>
      <c r="Q2043" s="248"/>
      <c r="R2043" s="284" t="str">
        <f t="shared" si="395"/>
        <v/>
      </c>
      <c r="S2043" s="284"/>
      <c r="T2043" s="284"/>
      <c r="U2043" s="284"/>
      <c r="V2043" s="285"/>
      <c r="W2043" s="4" t="str">
        <f>IFERROR(VLOOKUP($X2026&amp;"-"&amp;TEXT($A2043,"mmm-aaaa"),Informes!$A:$P,COLUMN(Informes!K$1),FALSE), "")</f>
        <v/>
      </c>
      <c r="X2043" s="34" t="str">
        <f>IFERROR(VLOOKUP($X2026&amp;"-"&amp;TEXT($A2043,"mmm-aaaa"),Informes!$A:$P,COLUMN(Informes!C$1),FALSE), "")</f>
        <v/>
      </c>
    </row>
    <row r="2044" spans="1:24" ht="16.5" customHeight="1" thickBot="1" x14ac:dyDescent="0.25">
      <c r="A2044" s="34">
        <f t="shared" si="399"/>
        <v>45505</v>
      </c>
      <c r="B2044" s="264" t="str">
        <f t="shared" si="396"/>
        <v>Agosto</v>
      </c>
      <c r="C2044" s="265"/>
      <c r="D2044" s="265" t="str">
        <f t="shared" si="397"/>
        <v>Enero</v>
      </c>
      <c r="E2044" s="265"/>
      <c r="F2044" s="280" t="str">
        <f>IFERROR(IF(VLOOKUP($X2026&amp;"-"&amp;TEXT($A2044,"mmm-aaaa"),Informes!$A:$P,COLUMN(Informes!H$1),FALSE),"þ","¨"),"¨")</f>
        <v>¨</v>
      </c>
      <c r="G2044" s="280"/>
      <c r="H2044" s="280"/>
      <c r="I2044" s="269" t="str">
        <f>IFERROR(IF(ISBLANK(
VLOOKUP($X2026&amp;"-"&amp;TEXT($A2044,"mmm-aaaa"),Informes!$A:$P,COLUMN(Informes!I$1),FALSE)), "",
VLOOKUP($X2026&amp;"-"&amp;TEXT($A2044,"mmm-aaaa"),Informes!$A:$P,COLUMN(Informes!I$1),FALSE)), "")</f>
        <v/>
      </c>
      <c r="J2044" s="269"/>
      <c r="K2044" s="269"/>
      <c r="L2044" s="172" t="str">
        <f t="shared" si="398"/>
        <v>¨</v>
      </c>
      <c r="M2044" s="269" t="str">
        <f>IFERROR(IF(OR($X2044=$L$7,$X2044=$K$5,$X2044=$O$5,$X2044=$T$5),IF(ISBLANK(
VLOOKUP($X2026&amp;"-"&amp;TEXT($A2044,"mmm-aaaa"),Informes!$A:$P,COLUMN(Informes!J$1),FALSE)), "",
VLOOKUP($X2026&amp;"-"&amp;TEXT($A2044,"mmm-aaaa"),Informes!$A:$P,COLUMN(Informes!J$1),FALSE)), ""), "")</f>
        <v/>
      </c>
      <c r="N2044" s="269"/>
      <c r="O2044" s="269"/>
      <c r="P2044" s="269"/>
      <c r="Q2044" s="269"/>
      <c r="R2044" s="282" t="str">
        <f t="shared" si="395"/>
        <v/>
      </c>
      <c r="S2044" s="282"/>
      <c r="T2044" s="282"/>
      <c r="U2044" s="282"/>
      <c r="V2044" s="283"/>
      <c r="W2044" s="4" t="str">
        <f>IFERROR(VLOOKUP($X2026&amp;"-"&amp;TEXT($A2044,"mmm-aaaa"),Informes!$A:$P,COLUMN(Informes!K$1),FALSE), "")</f>
        <v/>
      </c>
      <c r="X2044" s="34" t="str">
        <f>IFERROR(VLOOKUP($X2026&amp;"-"&amp;TEXT($A2044,"mmm-aaaa"),Informes!$A:$P,COLUMN(Informes!C$1),FALSE), "")</f>
        <v/>
      </c>
    </row>
    <row r="2045" spans="1:24" ht="16.5" customHeight="1" thickBot="1" x14ac:dyDescent="0.3">
      <c r="D2045" s="124"/>
      <c r="E2045" s="124"/>
      <c r="F2045" s="129"/>
      <c r="G2045" s="124" t="str">
        <f>IF(SUM(F2033:F2044)=0,"",SUM(F2033:F2044))</f>
        <v/>
      </c>
      <c r="H2045" s="124"/>
      <c r="I2045" s="124"/>
      <c r="J2045" s="130"/>
      <c r="K2045" s="124"/>
      <c r="L2045" s="131" t="s">
        <v>107</v>
      </c>
      <c r="M2045" s="272" t="str">
        <f>IF(SUM(M2033:M2044)=0,"",SUM(M2033:M2044))</f>
        <v/>
      </c>
      <c r="N2045" s="273"/>
      <c r="O2045" s="273"/>
      <c r="P2045" s="273"/>
      <c r="Q2045" s="274"/>
      <c r="R2045" s="275"/>
      <c r="S2045" s="276"/>
      <c r="T2045" s="276"/>
      <c r="U2045" s="276"/>
      <c r="V2045" s="277"/>
      <c r="W2045" s="4"/>
      <c r="X2045" s="4"/>
    </row>
    <row r="2046" spans="1:24" ht="16.5" customHeight="1" x14ac:dyDescent="0.2">
      <c r="W2046" s="4"/>
      <c r="X2046" s="4"/>
    </row>
    <row r="2047" spans="1:24" ht="279.75" customHeight="1" x14ac:dyDescent="0.15">
      <c r="B2047" s="11"/>
      <c r="C2047" s="132" t="s">
        <v>136</v>
      </c>
      <c r="D2047" s="11"/>
      <c r="E2047" s="11"/>
      <c r="F2047" s="11"/>
      <c r="G2047" s="11"/>
      <c r="H2047" s="11"/>
      <c r="I2047" s="11"/>
      <c r="J2047" s="11"/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</row>
    <row r="2048" spans="1:24" ht="24" customHeight="1" x14ac:dyDescent="0.2">
      <c r="A2048" s="35"/>
      <c r="B2048" s="256" t="s">
        <v>127</v>
      </c>
      <c r="C2048" s="256"/>
      <c r="D2048" s="256"/>
      <c r="E2048" s="256"/>
      <c r="F2048" s="256"/>
      <c r="G2048" s="256"/>
      <c r="H2048" s="256"/>
      <c r="I2048" s="256"/>
      <c r="J2048" s="256"/>
      <c r="K2048" s="256"/>
      <c r="L2048" s="256"/>
      <c r="M2048" s="256"/>
      <c r="N2048" s="256"/>
      <c r="O2048" s="256"/>
      <c r="P2048" s="256"/>
      <c r="Q2048" s="256"/>
      <c r="R2048" s="256"/>
      <c r="S2048" s="256"/>
      <c r="T2048" s="256"/>
      <c r="U2048" s="256"/>
      <c r="V2048" s="256"/>
      <c r="X2048" s="2"/>
    </row>
    <row r="2049" spans="1:24" ht="15" x14ac:dyDescent="0.2">
      <c r="A2049" s="35"/>
      <c r="B2049" s="120" t="s">
        <v>128</v>
      </c>
      <c r="D2049" s="123" t="e">
        <f>D2026</f>
        <v>#REF!</v>
      </c>
      <c r="F2049" s="123"/>
      <c r="G2049" s="123"/>
      <c r="H2049" s="123"/>
      <c r="I2049" s="123"/>
      <c r="J2049" s="123"/>
      <c r="K2049" s="123"/>
      <c r="L2049" s="123"/>
      <c r="M2049" s="123"/>
      <c r="N2049" s="123"/>
      <c r="O2049" s="123"/>
      <c r="P2049" s="123"/>
      <c r="Q2049" s="123"/>
      <c r="R2049" s="123"/>
      <c r="S2049" s="123"/>
      <c r="T2049" s="123"/>
      <c r="U2049" s="123"/>
      <c r="V2049" s="123"/>
      <c r="W2049" s="15"/>
      <c r="X2049" s="154" t="e">
        <f>X2026</f>
        <v>#REF!</v>
      </c>
    </row>
    <row r="2050" spans="1:24" ht="17.25" x14ac:dyDescent="0.2">
      <c r="B2050" s="120" t="s">
        <v>129</v>
      </c>
      <c r="D2050" s="121"/>
      <c r="E2050" s="121"/>
      <c r="F2050" s="7"/>
      <c r="G2050" s="7"/>
      <c r="H2050" s="257" t="e">
        <f>H2027</f>
        <v>#REF!</v>
      </c>
      <c r="I2050" s="257"/>
      <c r="J2050" s="257"/>
      <c r="K2050" s="257"/>
      <c r="L2050" s="257"/>
      <c r="M2050" s="257"/>
      <c r="N2050" s="257"/>
      <c r="O2050" s="257"/>
      <c r="P2050" s="127" t="e">
        <f>P2027</f>
        <v>#REF!</v>
      </c>
      <c r="Q2050" s="120" t="s">
        <v>75</v>
      </c>
      <c r="S2050" s="12"/>
      <c r="T2050" s="13"/>
      <c r="U2050" s="127" t="e">
        <f>U2027</f>
        <v>#REF!</v>
      </c>
      <c r="V2050" s="120" t="s">
        <v>79</v>
      </c>
      <c r="W2050" s="12"/>
      <c r="X2050" s="6"/>
    </row>
    <row r="2051" spans="1:24" ht="17.25" x14ac:dyDescent="0.2">
      <c r="B2051" s="120" t="s">
        <v>130</v>
      </c>
      <c r="D2051" s="122"/>
      <c r="E2051" s="122"/>
      <c r="F2051" s="7"/>
      <c r="G2051" s="258" t="e">
        <f>G2028</f>
        <v>#REF!</v>
      </c>
      <c r="H2051" s="258"/>
      <c r="I2051" s="258"/>
      <c r="J2051" s="258"/>
      <c r="K2051" s="258"/>
      <c r="L2051" s="258"/>
      <c r="M2051" s="258"/>
      <c r="N2051" s="258"/>
      <c r="O2051" s="258"/>
      <c r="P2051" s="128" t="s">
        <v>137</v>
      </c>
      <c r="Q2051" s="120" t="s">
        <v>131</v>
      </c>
      <c r="S2051" s="12"/>
      <c r="T2051" s="12"/>
      <c r="U2051" s="128" t="s">
        <v>138</v>
      </c>
      <c r="V2051" s="120" t="s">
        <v>61</v>
      </c>
      <c r="W2051" s="12"/>
      <c r="X2051" s="6"/>
    </row>
    <row r="2052" spans="1:24" ht="28.5" customHeight="1" x14ac:dyDescent="0.2">
      <c r="B2052" s="127" t="e">
        <f>B2029</f>
        <v>#REF!</v>
      </c>
      <c r="C2052" s="125" t="s">
        <v>76</v>
      </c>
      <c r="D2052" s="127" t="e">
        <f>D2029</f>
        <v>#REF!</v>
      </c>
      <c r="E2052" s="125" t="s">
        <v>81</v>
      </c>
      <c r="F2052" s="7"/>
      <c r="G2052" s="7"/>
      <c r="H2052" s="5"/>
      <c r="I2052" s="10"/>
      <c r="J2052" s="127" t="e">
        <f>J2029</f>
        <v>#REF!</v>
      </c>
      <c r="K2052" s="125" t="s">
        <v>77</v>
      </c>
      <c r="L2052" s="5"/>
      <c r="M2052" s="5"/>
      <c r="N2052" s="127" t="e">
        <f>N2029</f>
        <v>#REF!</v>
      </c>
      <c r="O2052" s="125" t="s">
        <v>132</v>
      </c>
      <c r="P2052" s="126"/>
      <c r="Q2052" s="126"/>
      <c r="R2052" s="9"/>
      <c r="S2052" s="127" t="e">
        <f>S2029</f>
        <v>#REF!</v>
      </c>
      <c r="T2052" s="259" t="s">
        <v>133</v>
      </c>
      <c r="U2052" s="259"/>
      <c r="V2052" s="259"/>
      <c r="W2052" s="13"/>
      <c r="X2052" s="6"/>
    </row>
    <row r="2053" spans="1:24" ht="4.5" customHeight="1" thickBot="1" x14ac:dyDescent="0.25">
      <c r="B2053" s="8"/>
      <c r="C2053" s="7"/>
      <c r="D2053" s="8"/>
      <c r="E2053" s="7"/>
      <c r="F2053" s="7"/>
      <c r="G2053" s="7"/>
      <c r="H2053" s="5"/>
      <c r="I2053" s="10"/>
      <c r="J2053" s="8"/>
      <c r="K2053" s="5"/>
      <c r="L2053" s="5"/>
      <c r="M2053" s="5"/>
      <c r="N2053" s="7"/>
      <c r="O2053" s="5"/>
      <c r="P2053" s="8"/>
      <c r="Q2053" s="8"/>
      <c r="R2053" s="9"/>
      <c r="S2053" s="9"/>
      <c r="T2053" s="7"/>
      <c r="U2053" s="8"/>
      <c r="V2053" s="9"/>
      <c r="W2053" s="9"/>
      <c r="X2053" s="6"/>
    </row>
    <row r="2054" spans="1:24" ht="27" customHeight="1" x14ac:dyDescent="0.25">
      <c r="B2054" s="260" t="s">
        <v>17</v>
      </c>
      <c r="C2054" s="261"/>
      <c r="D2054" s="261"/>
      <c r="E2054" s="261"/>
      <c r="F2054" s="262" t="s">
        <v>134</v>
      </c>
      <c r="G2054" s="262"/>
      <c r="H2054" s="262"/>
      <c r="I2054" s="262" t="s">
        <v>12</v>
      </c>
      <c r="J2054" s="262"/>
      <c r="K2054" s="262"/>
      <c r="L2054" s="262" t="s">
        <v>105</v>
      </c>
      <c r="M2054" s="236" t="s">
        <v>135</v>
      </c>
      <c r="N2054" s="236"/>
      <c r="O2054" s="236"/>
      <c r="P2054" s="236"/>
      <c r="Q2054" s="236"/>
      <c r="R2054" s="236" t="s">
        <v>101</v>
      </c>
      <c r="S2054" s="236"/>
      <c r="T2054" s="236"/>
      <c r="U2054" s="236"/>
      <c r="V2054" s="237"/>
      <c r="W2054" s="14"/>
      <c r="X2054" s="3"/>
    </row>
    <row r="2055" spans="1:24" ht="27.75" customHeight="1" x14ac:dyDescent="0.2">
      <c r="B2055" s="240">
        <f>EDATE(B2032,12)</f>
        <v>45658</v>
      </c>
      <c r="C2055" s="241"/>
      <c r="D2055" s="241"/>
      <c r="E2055" s="242"/>
      <c r="F2055" s="263"/>
      <c r="G2055" s="263"/>
      <c r="H2055" s="263"/>
      <c r="I2055" s="263"/>
      <c r="J2055" s="263"/>
      <c r="K2055" s="263"/>
      <c r="L2055" s="263"/>
      <c r="M2055" s="238"/>
      <c r="N2055" s="238"/>
      <c r="O2055" s="238"/>
      <c r="P2055" s="238"/>
      <c r="Q2055" s="238"/>
      <c r="R2055" s="238"/>
      <c r="S2055" s="238"/>
      <c r="T2055" s="238"/>
      <c r="U2055" s="238"/>
      <c r="V2055" s="239"/>
      <c r="W2055" s="14"/>
      <c r="X2055" s="3"/>
    </row>
    <row r="2056" spans="1:24" ht="16.5" customHeight="1" x14ac:dyDescent="0.2">
      <c r="A2056" s="34">
        <f>EDATE(B2055,-4)</f>
        <v>45536</v>
      </c>
      <c r="B2056" s="243" t="str">
        <f>PROPER(TEXT(A2056, "mmmm"))</f>
        <v>Septiembre</v>
      </c>
      <c r="C2056" s="244"/>
      <c r="D2056" s="244"/>
      <c r="E2056" s="244"/>
      <c r="F2056" s="281" t="str">
        <f>IFERROR(IF(VLOOKUP($X2026&amp;"-"&amp;TEXT($A2056,"mmm-aaaa"),Informes!$A:$P,COLUMN(Informes!H$1),FALSE),"þ","¨"),"¨")</f>
        <v>¨</v>
      </c>
      <c r="G2056" s="281"/>
      <c r="H2056" s="281"/>
      <c r="I2056" s="248" t="str">
        <f>IFERROR(IF(ISBLANK(
VLOOKUP($X2049&amp;"-"&amp;TEXT($A2056,"mmm-aaaa"),Informes!$A:$P,COLUMN(Informes!I$1),FALSE)), "",
VLOOKUP($X2049&amp;"-"&amp;TEXT($A2056,"mmm-aaaa"),Informes!$A:$P,COLUMN(Informes!I$1),FALSE)), "")</f>
        <v/>
      </c>
      <c r="J2056" s="248"/>
      <c r="K2056" s="248"/>
      <c r="L2056" s="173" t="str">
        <f>IFERROR(IF($X2056=$L$7,"þ","¨"),"¨")</f>
        <v>¨</v>
      </c>
      <c r="M2056" s="248" t="str">
        <f>IFERROR(IF(OR($X2056=$L$7,$X2056=$K$5,$X2056=$O$5,$X2056=$T$5),IF(ISBLANK(
VLOOKUP($X2026&amp;"-"&amp;TEXT($A2056,"mmm-aaaa"),Informes!$A:$P,COLUMN(Informes!J$1),FALSE)), "",
VLOOKUP($X2026&amp;"-"&amp;TEXT($A2056,"mmm-aaaa"),Informes!$A:$P,COLUMN(Informes!J$1),FALSE)), ""), "")</f>
        <v/>
      </c>
      <c r="N2056" s="248"/>
      <c r="O2056" s="248"/>
      <c r="P2056" s="248"/>
      <c r="Q2056" s="248"/>
      <c r="R2056" s="284" t="str">
        <f t="shared" ref="R2056:R2067" si="400">IF(W2056=0, "", W2056)</f>
        <v/>
      </c>
      <c r="S2056" s="284"/>
      <c r="T2056" s="284"/>
      <c r="U2056" s="284"/>
      <c r="V2056" s="285"/>
      <c r="W2056" s="4" t="str">
        <f>IFERROR(VLOOKUP($X2049&amp;"-"&amp;TEXT($A2056,"mmm-aaaa"),Informes!$A:$P,COLUMN(Informes!K$1),FALSE), "")</f>
        <v/>
      </c>
      <c r="X2056" s="34" t="str">
        <f>IFERROR(VLOOKUP($X2026&amp;"-"&amp;TEXT($A2056,"mmm-aaaa"),Informes!$A:$P,COLUMN(Informes!C$1),FALSE), "")</f>
        <v/>
      </c>
    </row>
    <row r="2057" spans="1:24" ht="16.5" customHeight="1" x14ac:dyDescent="0.2">
      <c r="A2057" s="34">
        <f>EDATE(A2056,1)</f>
        <v>45566</v>
      </c>
      <c r="B2057" s="243" t="str">
        <f t="shared" ref="B2057:B2067" si="401">PROPER(TEXT(A2057, "mmmm"))</f>
        <v>Octubre</v>
      </c>
      <c r="C2057" s="244"/>
      <c r="D2057" s="244"/>
      <c r="E2057" s="244"/>
      <c r="F2057" s="281" t="str">
        <f>IFERROR(IF(VLOOKUP($X2026&amp;"-"&amp;TEXT($A2057,"mmm-aaaa"),Informes!$A:$P,COLUMN(Informes!H$1),FALSE),"þ","¨"),"¨")</f>
        <v>¨</v>
      </c>
      <c r="G2057" s="281"/>
      <c r="H2057" s="281"/>
      <c r="I2057" s="248" t="str">
        <f>IFERROR(IF(ISBLANK(
VLOOKUP($X2049&amp;"-"&amp;TEXT($A2057,"mmm-aaaa"),Informes!$A:$P,COLUMN(Informes!I$1),FALSE)), "",
VLOOKUP($X2049&amp;"-"&amp;TEXT($A2057,"mmm-aaaa"),Informes!$A:$P,COLUMN(Informes!I$1),FALSE)), "")</f>
        <v/>
      </c>
      <c r="J2057" s="248"/>
      <c r="K2057" s="248"/>
      <c r="L2057" s="173" t="str">
        <f t="shared" ref="L2057:L2067" si="402">IFERROR(IF($X2057=$L$7,"þ","¨"),"¨")</f>
        <v>¨</v>
      </c>
      <c r="M2057" s="248" t="str">
        <f>IFERROR(IF(OR($X2057=$L$7,$X2057=$K$5,$X2057=$O$5,$X2057=$T$5),IF(ISBLANK(
VLOOKUP($X2026&amp;"-"&amp;TEXT($A2057,"mmm-aaaa"),Informes!$A:$P,COLUMN(Informes!J$1),FALSE)), "",
VLOOKUP($X2026&amp;"-"&amp;TEXT($A2057,"mmm-aaaa"),Informes!$A:$P,COLUMN(Informes!J$1),FALSE)), ""), "")</f>
        <v/>
      </c>
      <c r="N2057" s="248"/>
      <c r="O2057" s="248"/>
      <c r="P2057" s="248"/>
      <c r="Q2057" s="248"/>
      <c r="R2057" s="284" t="str">
        <f t="shared" si="400"/>
        <v/>
      </c>
      <c r="S2057" s="284"/>
      <c r="T2057" s="284"/>
      <c r="U2057" s="284"/>
      <c r="V2057" s="285"/>
      <c r="W2057" s="4" t="str">
        <f>IFERROR(VLOOKUP($X2049&amp;"-"&amp;TEXT($A2057,"mmm-aaaa"),Informes!$A:$P,COLUMN(Informes!K$1),FALSE), "")</f>
        <v/>
      </c>
      <c r="X2057" s="34" t="str">
        <f>IFERROR(VLOOKUP($X2026&amp;"-"&amp;TEXT($A2057,"mmm-aaaa"),Informes!$A:$P,COLUMN(Informes!C$1),FALSE), "")</f>
        <v/>
      </c>
    </row>
    <row r="2058" spans="1:24" ht="16.5" customHeight="1" x14ac:dyDescent="0.2">
      <c r="A2058" s="34">
        <f t="shared" ref="A2058:A2067" si="403">EDATE(A2057,1)</f>
        <v>45597</v>
      </c>
      <c r="B2058" s="243" t="str">
        <f t="shared" si="401"/>
        <v>Noviembre</v>
      </c>
      <c r="C2058" s="244"/>
      <c r="D2058" s="244"/>
      <c r="E2058" s="244"/>
      <c r="F2058" s="281" t="str">
        <f>IFERROR(IF(VLOOKUP($X2026&amp;"-"&amp;TEXT($A2058,"mmm-aaaa"),Informes!$A:$P,COLUMN(Informes!H$1),FALSE),"þ","¨"),"¨")</f>
        <v>¨</v>
      </c>
      <c r="G2058" s="281"/>
      <c r="H2058" s="281"/>
      <c r="I2058" s="248" t="str">
        <f>IFERROR(IF(ISBLANK(
VLOOKUP($X2049&amp;"-"&amp;TEXT($A2058,"mmm-aaaa"),Informes!$A:$P,COLUMN(Informes!I$1),FALSE)), "",
VLOOKUP($X2049&amp;"-"&amp;TEXT($A2058,"mmm-aaaa"),Informes!$A:$P,COLUMN(Informes!I$1),FALSE)), "")</f>
        <v/>
      </c>
      <c r="J2058" s="248"/>
      <c r="K2058" s="248"/>
      <c r="L2058" s="173" t="str">
        <f t="shared" si="402"/>
        <v>¨</v>
      </c>
      <c r="M2058" s="248" t="str">
        <f>IFERROR(IF(OR($X2058=$L$7,$X2058=$K$5,$X2058=$O$5,$X2058=$T$5),IF(ISBLANK(
VLOOKUP($X2026&amp;"-"&amp;TEXT($A2058,"mmm-aaaa"),Informes!$A:$P,COLUMN(Informes!J$1),FALSE)), "",
VLOOKUP($X2026&amp;"-"&amp;TEXT($A2058,"mmm-aaaa"),Informes!$A:$P,COLUMN(Informes!J$1),FALSE)), ""), "")</f>
        <v/>
      </c>
      <c r="N2058" s="248"/>
      <c r="O2058" s="248"/>
      <c r="P2058" s="248"/>
      <c r="Q2058" s="248"/>
      <c r="R2058" s="284" t="str">
        <f t="shared" si="400"/>
        <v/>
      </c>
      <c r="S2058" s="284"/>
      <c r="T2058" s="284"/>
      <c r="U2058" s="284"/>
      <c r="V2058" s="285"/>
      <c r="W2058" s="4" t="str">
        <f>IFERROR(VLOOKUP($X2049&amp;"-"&amp;TEXT($A2058,"mmm-aaaa"),Informes!$A:$P,COLUMN(Informes!K$1),FALSE), "")</f>
        <v/>
      </c>
      <c r="X2058" s="34" t="str">
        <f>IFERROR(VLOOKUP($X2026&amp;"-"&amp;TEXT($A2058,"mmm-aaaa"),Informes!$A:$P,COLUMN(Informes!C$1),FALSE), "")</f>
        <v/>
      </c>
    </row>
    <row r="2059" spans="1:24" ht="16.5" customHeight="1" x14ac:dyDescent="0.2">
      <c r="A2059" s="34">
        <f t="shared" si="403"/>
        <v>45627</v>
      </c>
      <c r="B2059" s="243" t="str">
        <f t="shared" si="401"/>
        <v>Diciembre</v>
      </c>
      <c r="C2059" s="244"/>
      <c r="D2059" s="244"/>
      <c r="E2059" s="244"/>
      <c r="F2059" s="281" t="str">
        <f>IFERROR(IF(VLOOKUP($X2026&amp;"-"&amp;TEXT($A2059,"mmm-aaaa"),Informes!$A:$P,COLUMN(Informes!H$1),FALSE),"þ","¨"),"¨")</f>
        <v>¨</v>
      </c>
      <c r="G2059" s="281"/>
      <c r="H2059" s="281"/>
      <c r="I2059" s="248" t="str">
        <f>IFERROR(IF(ISBLANK(
VLOOKUP($X2049&amp;"-"&amp;TEXT($A2059,"mmm-aaaa"),Informes!$A:$P,COLUMN(Informes!I$1),FALSE)), "",
VLOOKUP($X2049&amp;"-"&amp;TEXT($A2059,"mmm-aaaa"),Informes!$A:$P,COLUMN(Informes!I$1),FALSE)), "")</f>
        <v/>
      </c>
      <c r="J2059" s="248"/>
      <c r="K2059" s="248"/>
      <c r="L2059" s="173" t="str">
        <f t="shared" si="402"/>
        <v>¨</v>
      </c>
      <c r="M2059" s="248" t="str">
        <f>IFERROR(IF(OR($X2059=$L$7,$X2059=$K$5,$X2059=$O$5,$X2059=$T$5),IF(ISBLANK(
VLOOKUP($X2026&amp;"-"&amp;TEXT($A2059,"mmm-aaaa"),Informes!$A:$P,COLUMN(Informes!J$1),FALSE)), "",
VLOOKUP($X2026&amp;"-"&amp;TEXT($A2059,"mmm-aaaa"),Informes!$A:$P,COLUMN(Informes!J$1),FALSE)), ""), "")</f>
        <v/>
      </c>
      <c r="N2059" s="248"/>
      <c r="O2059" s="248"/>
      <c r="P2059" s="248"/>
      <c r="Q2059" s="248"/>
      <c r="R2059" s="284" t="str">
        <f t="shared" si="400"/>
        <v/>
      </c>
      <c r="S2059" s="284"/>
      <c r="T2059" s="284"/>
      <c r="U2059" s="284"/>
      <c r="V2059" s="285"/>
      <c r="W2059" s="4" t="str">
        <f>IFERROR(VLOOKUP($X2049&amp;"-"&amp;TEXT($A2059,"mmm-aaaa"),Informes!$A:$P,COLUMN(Informes!K$1),FALSE), "")</f>
        <v/>
      </c>
      <c r="X2059" s="34" t="str">
        <f>IFERROR(VLOOKUP($X2026&amp;"-"&amp;TEXT($A2059,"mmm-aaaa"),Informes!$A:$P,COLUMN(Informes!C$1),FALSE), "")</f>
        <v/>
      </c>
    </row>
    <row r="2060" spans="1:24" ht="16.5" customHeight="1" x14ac:dyDescent="0.2">
      <c r="A2060" s="34">
        <f t="shared" si="403"/>
        <v>45658</v>
      </c>
      <c r="B2060" s="243" t="str">
        <f t="shared" si="401"/>
        <v>Enero</v>
      </c>
      <c r="C2060" s="244"/>
      <c r="D2060" s="244"/>
      <c r="E2060" s="244"/>
      <c r="F2060" s="281" t="str">
        <f>IFERROR(IF(VLOOKUP($X2026&amp;"-"&amp;TEXT($A2060,"mmm-aaaa"),Informes!$A:$P,COLUMN(Informes!H$1),FALSE),"þ","¨"),"¨")</f>
        <v>¨</v>
      </c>
      <c r="G2060" s="281"/>
      <c r="H2060" s="281"/>
      <c r="I2060" s="248" t="str">
        <f>IFERROR(IF(ISBLANK(
VLOOKUP($X2049&amp;"-"&amp;TEXT($A2060,"mmm-aaaa"),Informes!$A:$P,COLUMN(Informes!I$1),FALSE)), "",
VLOOKUP($X2049&amp;"-"&amp;TEXT($A2060,"mmm-aaaa"),Informes!$A:$P,COLUMN(Informes!I$1),FALSE)), "")</f>
        <v/>
      </c>
      <c r="J2060" s="248"/>
      <c r="K2060" s="248"/>
      <c r="L2060" s="173" t="str">
        <f t="shared" si="402"/>
        <v>¨</v>
      </c>
      <c r="M2060" s="248" t="str">
        <f>IFERROR(IF(OR($X2060=$L$7,$X2060=$K$5,$X2060=$O$5,$X2060=$T$5),IF(ISBLANK(
VLOOKUP($X2026&amp;"-"&amp;TEXT($A2060,"mmm-aaaa"),Informes!$A:$P,COLUMN(Informes!J$1),FALSE)), "",
VLOOKUP($X2026&amp;"-"&amp;TEXT($A2060,"mmm-aaaa"),Informes!$A:$P,COLUMN(Informes!J$1),FALSE)), ""), "")</f>
        <v/>
      </c>
      <c r="N2060" s="248"/>
      <c r="O2060" s="248"/>
      <c r="P2060" s="248"/>
      <c r="Q2060" s="248"/>
      <c r="R2060" s="284" t="str">
        <f t="shared" si="400"/>
        <v/>
      </c>
      <c r="S2060" s="284"/>
      <c r="T2060" s="284"/>
      <c r="U2060" s="284"/>
      <c r="V2060" s="285"/>
      <c r="W2060" s="4" t="str">
        <f>IFERROR(VLOOKUP($X2049&amp;"-"&amp;TEXT($A2060,"mmm-aaaa"),Informes!$A:$P,COLUMN(Informes!K$1),FALSE), "")</f>
        <v/>
      </c>
      <c r="X2060" s="34" t="str">
        <f>IFERROR(VLOOKUP($X2026&amp;"-"&amp;TEXT($A2060,"mmm-aaaa"),Informes!$A:$P,COLUMN(Informes!C$1),FALSE), "")</f>
        <v/>
      </c>
    </row>
    <row r="2061" spans="1:24" ht="16.5" customHeight="1" x14ac:dyDescent="0.2">
      <c r="A2061" s="34">
        <f t="shared" si="403"/>
        <v>45689</v>
      </c>
      <c r="B2061" s="243" t="str">
        <f t="shared" si="401"/>
        <v>Febrero</v>
      </c>
      <c r="C2061" s="244"/>
      <c r="D2061" s="244"/>
      <c r="E2061" s="244"/>
      <c r="F2061" s="281" t="str">
        <f>IFERROR(IF(VLOOKUP($X2026&amp;"-"&amp;TEXT($A2061,"mmm-aaaa"),Informes!$A:$P,COLUMN(Informes!H$1),FALSE),"þ","¨"),"¨")</f>
        <v>¨</v>
      </c>
      <c r="G2061" s="281"/>
      <c r="H2061" s="281"/>
      <c r="I2061" s="248" t="str">
        <f>IFERROR(IF(ISBLANK(
VLOOKUP($X2049&amp;"-"&amp;TEXT($A2061,"mmm-aaaa"),Informes!$A:$P,COLUMN(Informes!I$1),FALSE)), "",
VLOOKUP($X2049&amp;"-"&amp;TEXT($A2061,"mmm-aaaa"),Informes!$A:$P,COLUMN(Informes!I$1),FALSE)), "")</f>
        <v/>
      </c>
      <c r="J2061" s="248"/>
      <c r="K2061" s="248"/>
      <c r="L2061" s="173" t="str">
        <f t="shared" si="402"/>
        <v>¨</v>
      </c>
      <c r="M2061" s="248" t="str">
        <f>IFERROR(IF(OR($X2061=$L$7,$X2061=$K$5,$X2061=$O$5,$X2061=$T$5),IF(ISBLANK(
VLOOKUP($X2026&amp;"-"&amp;TEXT($A2061,"mmm-aaaa"),Informes!$A:$P,COLUMN(Informes!J$1),FALSE)), "",
VLOOKUP($X2026&amp;"-"&amp;TEXT($A2061,"mmm-aaaa"),Informes!$A:$P,COLUMN(Informes!J$1),FALSE)), ""), "")</f>
        <v/>
      </c>
      <c r="N2061" s="248"/>
      <c r="O2061" s="248"/>
      <c r="P2061" s="248"/>
      <c r="Q2061" s="248"/>
      <c r="R2061" s="284" t="str">
        <f t="shared" si="400"/>
        <v/>
      </c>
      <c r="S2061" s="284"/>
      <c r="T2061" s="284"/>
      <c r="U2061" s="284"/>
      <c r="V2061" s="285"/>
      <c r="W2061" s="4" t="str">
        <f>IFERROR(VLOOKUP($X2049&amp;"-"&amp;TEXT($A2061,"mmm-aaaa"),Informes!$A:$P,COLUMN(Informes!K$1),FALSE), "")</f>
        <v/>
      </c>
      <c r="X2061" s="34" t="str">
        <f>IFERROR(VLOOKUP($X2026&amp;"-"&amp;TEXT($A2061,"mmm-aaaa"),Informes!$A:$P,COLUMN(Informes!C$1),FALSE), "")</f>
        <v/>
      </c>
    </row>
    <row r="2062" spans="1:24" ht="16.5" customHeight="1" x14ac:dyDescent="0.2">
      <c r="A2062" s="34">
        <f t="shared" si="403"/>
        <v>45717</v>
      </c>
      <c r="B2062" s="243" t="str">
        <f t="shared" si="401"/>
        <v>Marzo</v>
      </c>
      <c r="C2062" s="244"/>
      <c r="D2062" s="244"/>
      <c r="E2062" s="244"/>
      <c r="F2062" s="281" t="str">
        <f>IFERROR(IF(VLOOKUP($X2026&amp;"-"&amp;TEXT($A2062,"mmm-aaaa"),Informes!$A:$P,COLUMN(Informes!H$1),FALSE),"þ","¨"),"¨")</f>
        <v>¨</v>
      </c>
      <c r="G2062" s="281"/>
      <c r="H2062" s="281"/>
      <c r="I2062" s="248" t="str">
        <f>IFERROR(IF(ISBLANK(
VLOOKUP($X2049&amp;"-"&amp;TEXT($A2062,"mmm-aaaa"),Informes!$A:$P,COLUMN(Informes!I$1),FALSE)), "",
VLOOKUP($X2049&amp;"-"&amp;TEXT($A2062,"mmm-aaaa"),Informes!$A:$P,COLUMN(Informes!I$1),FALSE)), "")</f>
        <v/>
      </c>
      <c r="J2062" s="248"/>
      <c r="K2062" s="248"/>
      <c r="L2062" s="173" t="str">
        <f t="shared" si="402"/>
        <v>¨</v>
      </c>
      <c r="M2062" s="248" t="str">
        <f>IFERROR(IF(OR($X2062=$L$7,$X2062=$K$5,$X2062=$O$5,$X2062=$T$5),IF(ISBLANK(
VLOOKUP($X2026&amp;"-"&amp;TEXT($A2062,"mmm-aaaa"),Informes!$A:$P,COLUMN(Informes!J$1),FALSE)), "",
VLOOKUP($X2026&amp;"-"&amp;TEXT($A2062,"mmm-aaaa"),Informes!$A:$P,COLUMN(Informes!J$1),FALSE)), ""), "")</f>
        <v/>
      </c>
      <c r="N2062" s="248"/>
      <c r="O2062" s="248"/>
      <c r="P2062" s="248"/>
      <c r="Q2062" s="248"/>
      <c r="R2062" s="284" t="str">
        <f t="shared" si="400"/>
        <v/>
      </c>
      <c r="S2062" s="284"/>
      <c r="T2062" s="284"/>
      <c r="U2062" s="284"/>
      <c r="V2062" s="285"/>
      <c r="W2062" s="4" t="str">
        <f>IFERROR(VLOOKUP($X2049&amp;"-"&amp;TEXT($A2062,"mmm-aaaa"),Informes!$A:$P,COLUMN(Informes!K$1),FALSE), "")</f>
        <v/>
      </c>
      <c r="X2062" s="34" t="str">
        <f>IFERROR(VLOOKUP($X2026&amp;"-"&amp;TEXT($A2062,"mmm-aaaa"),Informes!$A:$P,COLUMN(Informes!C$1),FALSE), "")</f>
        <v/>
      </c>
    </row>
    <row r="2063" spans="1:24" ht="16.5" customHeight="1" x14ac:dyDescent="0.2">
      <c r="A2063" s="34">
        <f t="shared" si="403"/>
        <v>45748</v>
      </c>
      <c r="B2063" s="243" t="str">
        <f t="shared" si="401"/>
        <v>Abril</v>
      </c>
      <c r="C2063" s="244"/>
      <c r="D2063" s="244"/>
      <c r="E2063" s="244"/>
      <c r="F2063" s="281" t="str">
        <f>IFERROR(IF(VLOOKUP($X2026&amp;"-"&amp;TEXT($A2063,"mmm-aaaa"),Informes!$A:$P,COLUMN(Informes!H$1),FALSE),"þ","¨"),"¨")</f>
        <v>¨</v>
      </c>
      <c r="G2063" s="281"/>
      <c r="H2063" s="281"/>
      <c r="I2063" s="248" t="str">
        <f>IFERROR(IF(ISBLANK(
VLOOKUP($X2049&amp;"-"&amp;TEXT($A2063,"mmm-aaaa"),Informes!$A:$P,COLUMN(Informes!I$1),FALSE)), "",
VLOOKUP($X2049&amp;"-"&amp;TEXT($A2063,"mmm-aaaa"),Informes!$A:$P,COLUMN(Informes!I$1),FALSE)), "")</f>
        <v/>
      </c>
      <c r="J2063" s="248"/>
      <c r="K2063" s="248"/>
      <c r="L2063" s="173" t="str">
        <f t="shared" si="402"/>
        <v>¨</v>
      </c>
      <c r="M2063" s="248" t="str">
        <f>IFERROR(IF(OR($X2063=$L$7,$X2063=$K$5,$X2063=$O$5,$X2063=$T$5),IF(ISBLANK(
VLOOKUP($X2026&amp;"-"&amp;TEXT($A2063,"mmm-aaaa"),Informes!$A:$P,COLUMN(Informes!J$1),FALSE)), "",
VLOOKUP($X2026&amp;"-"&amp;TEXT($A2063,"mmm-aaaa"),Informes!$A:$P,COLUMN(Informes!J$1),FALSE)), ""), "")</f>
        <v/>
      </c>
      <c r="N2063" s="248"/>
      <c r="O2063" s="248"/>
      <c r="P2063" s="248"/>
      <c r="Q2063" s="248"/>
      <c r="R2063" s="284" t="str">
        <f t="shared" si="400"/>
        <v/>
      </c>
      <c r="S2063" s="284"/>
      <c r="T2063" s="284"/>
      <c r="U2063" s="284"/>
      <c r="V2063" s="285"/>
      <c r="W2063" s="4" t="str">
        <f>IFERROR(VLOOKUP($X2049&amp;"-"&amp;TEXT($A2063,"mmm-aaaa"),Informes!$A:$P,COLUMN(Informes!K$1),FALSE), "")</f>
        <v/>
      </c>
      <c r="X2063" s="34" t="str">
        <f>IFERROR(VLOOKUP($X2026&amp;"-"&amp;TEXT($A2063,"mmm-aaaa"),Informes!$A:$P,COLUMN(Informes!C$1),FALSE), "")</f>
        <v/>
      </c>
    </row>
    <row r="2064" spans="1:24" ht="16.5" customHeight="1" x14ac:dyDescent="0.2">
      <c r="A2064" s="34">
        <f t="shared" si="403"/>
        <v>45778</v>
      </c>
      <c r="B2064" s="243" t="str">
        <f t="shared" si="401"/>
        <v>Mayo</v>
      </c>
      <c r="C2064" s="244"/>
      <c r="D2064" s="244"/>
      <c r="E2064" s="244"/>
      <c r="F2064" s="281" t="str">
        <f>IFERROR(IF(VLOOKUP($X2026&amp;"-"&amp;TEXT($A2064,"mmm-aaaa"),Informes!$A:$P,COLUMN(Informes!H$1),FALSE),"þ","¨"),"¨")</f>
        <v>¨</v>
      </c>
      <c r="G2064" s="281"/>
      <c r="H2064" s="281"/>
      <c r="I2064" s="248" t="str">
        <f>IFERROR(IF(ISBLANK(
VLOOKUP($X2049&amp;"-"&amp;TEXT($A2064,"mmm-aaaa"),Informes!$A:$P,COLUMN(Informes!I$1),FALSE)), "",
VLOOKUP($X2049&amp;"-"&amp;TEXT($A2064,"mmm-aaaa"),Informes!$A:$P,COLUMN(Informes!I$1),FALSE)), "")</f>
        <v/>
      </c>
      <c r="J2064" s="248"/>
      <c r="K2064" s="248"/>
      <c r="L2064" s="173" t="str">
        <f t="shared" si="402"/>
        <v>¨</v>
      </c>
      <c r="M2064" s="248" t="str">
        <f>IFERROR(IF(OR($X2064=$L$7,$X2064=$K$5,$X2064=$O$5,$X2064=$T$5),IF(ISBLANK(
VLOOKUP($X2026&amp;"-"&amp;TEXT($A2064,"mmm-aaaa"),Informes!$A:$P,COLUMN(Informes!J$1),FALSE)), "",
VLOOKUP($X2026&amp;"-"&amp;TEXT($A2064,"mmm-aaaa"),Informes!$A:$P,COLUMN(Informes!J$1),FALSE)), ""), "")</f>
        <v/>
      </c>
      <c r="N2064" s="248"/>
      <c r="O2064" s="248"/>
      <c r="P2064" s="248"/>
      <c r="Q2064" s="248"/>
      <c r="R2064" s="284" t="str">
        <f t="shared" si="400"/>
        <v/>
      </c>
      <c r="S2064" s="284"/>
      <c r="T2064" s="284"/>
      <c r="U2064" s="284"/>
      <c r="V2064" s="285"/>
      <c r="W2064" s="4" t="str">
        <f>IFERROR(VLOOKUP($X2049&amp;"-"&amp;TEXT($A2064,"mmm-aaaa"),Informes!$A:$P,COLUMN(Informes!K$1),FALSE), "")</f>
        <v/>
      </c>
      <c r="X2064" s="34" t="str">
        <f>IFERROR(VLOOKUP($X2026&amp;"-"&amp;TEXT($A2064,"mmm-aaaa"),Informes!$A:$P,COLUMN(Informes!C$1),FALSE), "")</f>
        <v/>
      </c>
    </row>
    <row r="2065" spans="1:24" ht="16.5" customHeight="1" x14ac:dyDescent="0.2">
      <c r="A2065" s="34">
        <f t="shared" si="403"/>
        <v>45809</v>
      </c>
      <c r="B2065" s="243" t="str">
        <f t="shared" si="401"/>
        <v>Junio</v>
      </c>
      <c r="C2065" s="244"/>
      <c r="D2065" s="244"/>
      <c r="E2065" s="244"/>
      <c r="F2065" s="281" t="str">
        <f>IFERROR(IF(VLOOKUP($X2026&amp;"-"&amp;TEXT($A2065,"mmm-aaaa"),Informes!$A:$P,COLUMN(Informes!H$1),FALSE),"þ","¨"),"¨")</f>
        <v>¨</v>
      </c>
      <c r="G2065" s="281"/>
      <c r="H2065" s="281"/>
      <c r="I2065" s="248" t="str">
        <f>IFERROR(IF(ISBLANK(
VLOOKUP($X2049&amp;"-"&amp;TEXT($A2065,"mmm-aaaa"),Informes!$A:$P,COLUMN(Informes!I$1),FALSE)), "",
VLOOKUP($X2049&amp;"-"&amp;TEXT($A2065,"mmm-aaaa"),Informes!$A:$P,COLUMN(Informes!I$1),FALSE)), "")</f>
        <v/>
      </c>
      <c r="J2065" s="248"/>
      <c r="K2065" s="248"/>
      <c r="L2065" s="173" t="str">
        <f t="shared" si="402"/>
        <v>¨</v>
      </c>
      <c r="M2065" s="248" t="str">
        <f>IFERROR(IF(OR($X2065=$L$7,$X2065=$K$5,$X2065=$O$5,$X2065=$T$5),IF(ISBLANK(
VLOOKUP($X2026&amp;"-"&amp;TEXT($A2065,"mmm-aaaa"),Informes!$A:$P,COLUMN(Informes!J$1),FALSE)), "",
VLOOKUP($X2026&amp;"-"&amp;TEXT($A2065,"mmm-aaaa"),Informes!$A:$P,COLUMN(Informes!J$1),FALSE)), ""), "")</f>
        <v/>
      </c>
      <c r="N2065" s="248"/>
      <c r="O2065" s="248"/>
      <c r="P2065" s="248"/>
      <c r="Q2065" s="248"/>
      <c r="R2065" s="284" t="str">
        <f t="shared" si="400"/>
        <v/>
      </c>
      <c r="S2065" s="284"/>
      <c r="T2065" s="284"/>
      <c r="U2065" s="284"/>
      <c r="V2065" s="285"/>
      <c r="W2065" s="4" t="str">
        <f>IFERROR(VLOOKUP($X2049&amp;"-"&amp;TEXT($A2065,"mmm-aaaa"),Informes!$A:$P,COLUMN(Informes!K$1),FALSE), "")</f>
        <v/>
      </c>
      <c r="X2065" s="34" t="str">
        <f>IFERROR(VLOOKUP($X2026&amp;"-"&amp;TEXT($A2065,"mmm-aaaa"),Informes!$A:$P,COLUMN(Informes!C$1),FALSE), "")</f>
        <v/>
      </c>
    </row>
    <row r="2066" spans="1:24" ht="16.5" customHeight="1" x14ac:dyDescent="0.2">
      <c r="A2066" s="34">
        <f t="shared" si="403"/>
        <v>45839</v>
      </c>
      <c r="B2066" s="243" t="str">
        <f t="shared" si="401"/>
        <v>Julio</v>
      </c>
      <c r="C2066" s="244"/>
      <c r="D2066" s="244"/>
      <c r="E2066" s="244"/>
      <c r="F2066" s="281" t="str">
        <f>IFERROR(IF(VLOOKUP($X2026&amp;"-"&amp;TEXT($A2066,"mmm-aaaa"),Informes!$A:$P,COLUMN(Informes!H$1),FALSE),"þ","¨"),"¨")</f>
        <v>¨</v>
      </c>
      <c r="G2066" s="281"/>
      <c r="H2066" s="281"/>
      <c r="I2066" s="248" t="str">
        <f>IFERROR(IF(ISBLANK(
VLOOKUP($X2049&amp;"-"&amp;TEXT($A2066,"mmm-aaaa"),Informes!$A:$P,COLUMN(Informes!I$1),FALSE)), "",
VLOOKUP($X2049&amp;"-"&amp;TEXT($A2066,"mmm-aaaa"),Informes!$A:$P,COLUMN(Informes!I$1),FALSE)), "")</f>
        <v/>
      </c>
      <c r="J2066" s="248"/>
      <c r="K2066" s="248"/>
      <c r="L2066" s="173" t="str">
        <f t="shared" si="402"/>
        <v>¨</v>
      </c>
      <c r="M2066" s="248" t="str">
        <f>IFERROR(IF(OR($X2066=$L$7,$X2066=$K$5,$X2066=$O$5,$X2066=$T$5),IF(ISBLANK(
VLOOKUP($X2026&amp;"-"&amp;TEXT($A2066,"mmm-aaaa"),Informes!$A:$P,COLUMN(Informes!J$1),FALSE)), "",
VLOOKUP($X2026&amp;"-"&amp;TEXT($A2066,"mmm-aaaa"),Informes!$A:$P,COLUMN(Informes!J$1),FALSE)), ""), "")</f>
        <v/>
      </c>
      <c r="N2066" s="248"/>
      <c r="O2066" s="248"/>
      <c r="P2066" s="248"/>
      <c r="Q2066" s="248"/>
      <c r="R2066" s="284" t="str">
        <f t="shared" si="400"/>
        <v/>
      </c>
      <c r="S2066" s="284"/>
      <c r="T2066" s="284"/>
      <c r="U2066" s="284"/>
      <c r="V2066" s="285"/>
      <c r="W2066" s="4" t="str">
        <f>IFERROR(VLOOKUP($X2049&amp;"-"&amp;TEXT($A2066,"mmm-aaaa"),Informes!$A:$P,COLUMN(Informes!K$1),FALSE), "")</f>
        <v/>
      </c>
      <c r="X2066" s="34" t="str">
        <f>IFERROR(VLOOKUP($X2026&amp;"-"&amp;TEXT($A2066,"mmm-aaaa"),Informes!$A:$P,COLUMN(Informes!C$1),FALSE), "")</f>
        <v/>
      </c>
    </row>
    <row r="2067" spans="1:24" ht="16.5" customHeight="1" thickBot="1" x14ac:dyDescent="0.25">
      <c r="A2067" s="34">
        <f t="shared" si="403"/>
        <v>45870</v>
      </c>
      <c r="B2067" s="264" t="str">
        <f t="shared" si="401"/>
        <v>Agosto</v>
      </c>
      <c r="C2067" s="265"/>
      <c r="D2067" s="265"/>
      <c r="E2067" s="265"/>
      <c r="F2067" s="280" t="str">
        <f>IFERROR(IF(VLOOKUP($X2026&amp;"-"&amp;TEXT($A2067,"mmm-aaaa"),Informes!$A:$P,COLUMN(Informes!H$1),FALSE),"þ","¨"),"¨")</f>
        <v>¨</v>
      </c>
      <c r="G2067" s="280"/>
      <c r="H2067" s="280"/>
      <c r="I2067" s="269" t="str">
        <f>IFERROR(IF(ISBLANK(
VLOOKUP($X2049&amp;"-"&amp;TEXT($A2067,"mmm-aaaa"),Informes!$A:$P,COLUMN(Informes!I$1),FALSE)), "",
VLOOKUP($X2049&amp;"-"&amp;TEXT($A2067,"mmm-aaaa"),Informes!$A:$P,COLUMN(Informes!I$1),FALSE)), "")</f>
        <v/>
      </c>
      <c r="J2067" s="269"/>
      <c r="K2067" s="269"/>
      <c r="L2067" s="172" t="str">
        <f t="shared" si="402"/>
        <v>¨</v>
      </c>
      <c r="M2067" s="269" t="str">
        <f>IFERROR(IF(OR($X2067=$L$7,$X2067=$K$5,$X2067=$O$5,$X2067=$T$5),IF(ISBLANK(
VLOOKUP($X2026&amp;"-"&amp;TEXT($A2067,"mmm-aaaa"),Informes!$A:$P,COLUMN(Informes!J$1),FALSE)), "",
VLOOKUP($X2026&amp;"-"&amp;TEXT($A2067,"mmm-aaaa"),Informes!$A:$P,COLUMN(Informes!J$1),FALSE)), ""), "")</f>
        <v/>
      </c>
      <c r="N2067" s="269"/>
      <c r="O2067" s="269"/>
      <c r="P2067" s="269"/>
      <c r="Q2067" s="269"/>
      <c r="R2067" s="282" t="str">
        <f t="shared" si="400"/>
        <v/>
      </c>
      <c r="S2067" s="282"/>
      <c r="T2067" s="282"/>
      <c r="U2067" s="282"/>
      <c r="V2067" s="283"/>
      <c r="W2067" s="4" t="str">
        <f>IFERROR(VLOOKUP($X2049&amp;"-"&amp;TEXT($A2067,"mmm-aaaa"),Informes!$A:$P,COLUMN(Informes!K$1),FALSE), "")</f>
        <v/>
      </c>
      <c r="X2067" s="34" t="str">
        <f>IFERROR(VLOOKUP($X2026&amp;"-"&amp;TEXT($A2067,"mmm-aaaa"),Informes!$A:$P,COLUMN(Informes!C$1),FALSE), "")</f>
        <v/>
      </c>
    </row>
    <row r="2068" spans="1:24" ht="16.5" customHeight="1" thickBot="1" x14ac:dyDescent="0.3">
      <c r="D2068" s="124"/>
      <c r="E2068" s="124"/>
      <c r="F2068" s="129"/>
      <c r="G2068" s="124" t="str">
        <f>IF(SUM(F2056:F2067)=0,"",SUM(F2056:F2067))</f>
        <v/>
      </c>
      <c r="H2068" s="124"/>
      <c r="I2068" s="124"/>
      <c r="J2068" s="130"/>
      <c r="K2068" s="124"/>
      <c r="L2068" s="131" t="s">
        <v>107</v>
      </c>
      <c r="M2068" s="272" t="str">
        <f>IF(SUM(M2056:M2067)=0,"",SUM(M2056:M2067))</f>
        <v/>
      </c>
      <c r="N2068" s="273"/>
      <c r="O2068" s="273"/>
      <c r="P2068" s="273"/>
      <c r="Q2068" s="274"/>
      <c r="R2068" s="275"/>
      <c r="S2068" s="276"/>
      <c r="T2068" s="276"/>
      <c r="U2068" s="276"/>
      <c r="V2068" s="277"/>
      <c r="W2068" s="4"/>
      <c r="X2068" s="4"/>
    </row>
    <row r="2069" spans="1:24" ht="16.5" customHeight="1" x14ac:dyDescent="0.2">
      <c r="W2069" s="4"/>
      <c r="X2069" s="4"/>
    </row>
    <row r="2070" spans="1:24" ht="279.75" customHeight="1" x14ac:dyDescent="0.15">
      <c r="B2070" s="11"/>
      <c r="C2070" s="132" t="s">
        <v>136</v>
      </c>
      <c r="D2070" s="11"/>
      <c r="E2070" s="11"/>
      <c r="F2070" s="11"/>
      <c r="G2070" s="11"/>
      <c r="H2070" s="11"/>
      <c r="I2070" s="11"/>
      <c r="J2070" s="11"/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</row>
    <row r="2071" spans="1:24" ht="24" customHeight="1" x14ac:dyDescent="0.2">
      <c r="A2071" s="35">
        <f>A2025+1</f>
        <v>46</v>
      </c>
      <c r="B2071" s="256" t="s">
        <v>127</v>
      </c>
      <c r="C2071" s="256"/>
      <c r="D2071" s="256"/>
      <c r="E2071" s="256"/>
      <c r="F2071" s="256"/>
      <c r="G2071" s="256"/>
      <c r="H2071" s="256"/>
      <c r="I2071" s="256"/>
      <c r="J2071" s="256"/>
      <c r="K2071" s="256"/>
      <c r="L2071" s="256"/>
      <c r="M2071" s="256"/>
      <c r="N2071" s="256"/>
      <c r="O2071" s="256"/>
      <c r="P2071" s="256"/>
      <c r="Q2071" s="256"/>
      <c r="R2071" s="256"/>
      <c r="S2071" s="256"/>
      <c r="T2071" s="256"/>
      <c r="U2071" s="256"/>
      <c r="V2071" s="256"/>
      <c r="X2071" s="2"/>
    </row>
    <row r="2072" spans="1:24" ht="17.25" customHeight="1" x14ac:dyDescent="0.2">
      <c r="A2072" s="35"/>
      <c r="B2072" s="120" t="s">
        <v>128</v>
      </c>
      <c r="D2072" s="123" t="e">
        <f>IF(A2071=0,0,INDEX(TblPublicadores[Nombre completo],A2071))</f>
        <v>#REF!</v>
      </c>
      <c r="F2072" s="123"/>
      <c r="G2072" s="123"/>
      <c r="H2072" s="123"/>
      <c r="I2072" s="123"/>
      <c r="J2072" s="123"/>
      <c r="K2072" s="123"/>
      <c r="L2072" s="123"/>
      <c r="M2072" s="123"/>
      <c r="N2072" s="123"/>
      <c r="O2072" s="123"/>
      <c r="P2072" s="123"/>
      <c r="Q2072" s="123"/>
      <c r="R2072" s="123"/>
      <c r="S2072" s="123"/>
      <c r="T2072" s="123"/>
      <c r="U2072" s="123"/>
      <c r="V2072" s="123"/>
      <c r="W2072" s="15"/>
      <c r="X2072" s="154" t="e">
        <f>IF(A2071=0,0,INDEX(TblPublicadores[Nombre],A2071))</f>
        <v>#REF!</v>
      </c>
    </row>
    <row r="2073" spans="1:24" ht="17.25" customHeight="1" x14ac:dyDescent="0.2">
      <c r="B2073" s="120" t="s">
        <v>129</v>
      </c>
      <c r="D2073" s="121"/>
      <c r="E2073" s="121"/>
      <c r="F2073" s="7"/>
      <c r="G2073" s="7"/>
      <c r="H2073" s="257" t="e">
        <f>IF(A2071=0,"",INDEX(TblPublicadores[Fecha de nacimiento],A2071))</f>
        <v>#REF!</v>
      </c>
      <c r="I2073" s="257"/>
      <c r="J2073" s="257"/>
      <c r="K2073" s="257"/>
      <c r="L2073" s="257"/>
      <c r="M2073" s="257"/>
      <c r="N2073" s="257"/>
      <c r="O2073" s="257"/>
      <c r="P2073" s="128" t="e">
        <f>IF(INDEX(TblPublicadores[Sexo],A2071)=Q2073,"þ","¨")</f>
        <v>#REF!</v>
      </c>
      <c r="Q2073" s="120" t="s">
        <v>75</v>
      </c>
      <c r="S2073" s="12"/>
      <c r="T2073" s="13"/>
      <c r="U2073" s="128" t="e">
        <f>IF(INDEX(TblPublicadores[Sexo],A2071)=V2073,"þ","¨")</f>
        <v>#REF!</v>
      </c>
      <c r="V2073" s="120" t="s">
        <v>79</v>
      </c>
      <c r="W2073" s="12"/>
      <c r="X2073" s="6"/>
    </row>
    <row r="2074" spans="1:24" ht="17.25" customHeight="1" x14ac:dyDescent="0.2">
      <c r="B2074" s="120" t="s">
        <v>130</v>
      </c>
      <c r="D2074" s="122"/>
      <c r="E2074" s="122"/>
      <c r="F2074" s="7"/>
      <c r="G2074" s="258" t="e">
        <f>IF(A2071=0,"",IF(INDEX(TblPublicadores[Fecha de bautismo],A2071)="", "",INDEX(TblPublicadores[Fecha de bautismo],A2071)))</f>
        <v>#REF!</v>
      </c>
      <c r="H2074" s="258"/>
      <c r="I2074" s="258"/>
      <c r="J2074" s="258"/>
      <c r="K2074" s="258"/>
      <c r="L2074" s="258"/>
      <c r="M2074" s="258"/>
      <c r="N2074" s="258"/>
      <c r="O2074" s="258"/>
      <c r="P2074" s="128" t="s">
        <v>137</v>
      </c>
      <c r="Q2074" s="120" t="s">
        <v>131</v>
      </c>
      <c r="S2074" s="12"/>
      <c r="T2074" s="12"/>
      <c r="U2074" s="128" t="s">
        <v>138</v>
      </c>
      <c r="V2074" s="120" t="s">
        <v>61</v>
      </c>
      <c r="W2074" s="12"/>
      <c r="X2074" s="6"/>
    </row>
    <row r="2075" spans="1:24" ht="28.5" customHeight="1" x14ac:dyDescent="0.2">
      <c r="B2075" s="127" t="e">
        <f>IF(INDEX(TblPublicadores[Privilegio],A2071)=C2075,"þ","¨")</f>
        <v>#REF!</v>
      </c>
      <c r="C2075" s="125" t="s">
        <v>76</v>
      </c>
      <c r="D2075" s="127" t="e">
        <f>IF(INDEX(TblPublicadores[Privilegio],A2071)=E2075,"þ","¨")</f>
        <v>#REF!</v>
      </c>
      <c r="E2075" s="125" t="s">
        <v>81</v>
      </c>
      <c r="F2075" s="7"/>
      <c r="G2075" s="7"/>
      <c r="H2075" s="5"/>
      <c r="I2075" s="10"/>
      <c r="J2075" s="127" t="e">
        <f>IF(INDEX(TblPublicadores[Tipo Publicador],A2071)=K2075,"þ","¨")</f>
        <v>#REF!</v>
      </c>
      <c r="K2075" s="125" t="s">
        <v>77</v>
      </c>
      <c r="L2075" s="5"/>
      <c r="M2075" s="5"/>
      <c r="N2075" s="127" t="e">
        <f>IF(INDEX(TblPublicadores[Tipo Publicador],A2071)=O2075,"þ","¨")</f>
        <v>#REF!</v>
      </c>
      <c r="O2075" s="125" t="s">
        <v>132</v>
      </c>
      <c r="P2075" s="126"/>
      <c r="Q2075" s="126"/>
      <c r="R2075" s="9"/>
      <c r="S2075" s="127" t="e">
        <f>IF(INDEX(TblPublicadores[Tipo Publicador],A2071)=T2075,"þ","¨")</f>
        <v>#REF!</v>
      </c>
      <c r="T2075" s="259" t="s">
        <v>133</v>
      </c>
      <c r="U2075" s="259"/>
      <c r="V2075" s="259"/>
      <c r="W2075" s="13"/>
      <c r="X2075" s="6"/>
    </row>
    <row r="2076" spans="1:24" ht="4.5" customHeight="1" thickBot="1" x14ac:dyDescent="0.25">
      <c r="B2076" s="8"/>
      <c r="C2076" s="7"/>
      <c r="D2076" s="8"/>
      <c r="E2076" s="7"/>
      <c r="F2076" s="7"/>
      <c r="G2076" s="7"/>
      <c r="H2076" s="5"/>
      <c r="I2076" s="10"/>
      <c r="J2076" s="8"/>
      <c r="K2076" s="5"/>
      <c r="L2076" s="5"/>
      <c r="M2076" s="5"/>
      <c r="N2076" s="7"/>
      <c r="O2076" s="5"/>
      <c r="P2076" s="8"/>
      <c r="Q2076" s="8"/>
      <c r="R2076" s="9"/>
      <c r="S2076" s="9"/>
      <c r="T2076" s="7"/>
      <c r="U2076" s="8"/>
      <c r="V2076" s="9"/>
      <c r="W2076" s="9"/>
      <c r="X2076" s="6"/>
    </row>
    <row r="2077" spans="1:24" ht="26.25" customHeight="1" x14ac:dyDescent="0.25">
      <c r="B2077" s="260" t="s">
        <v>17</v>
      </c>
      <c r="C2077" s="261"/>
      <c r="D2077" s="261"/>
      <c r="E2077" s="261"/>
      <c r="F2077" s="262" t="s">
        <v>134</v>
      </c>
      <c r="G2077" s="262"/>
      <c r="H2077" s="262"/>
      <c r="I2077" s="262" t="s">
        <v>12</v>
      </c>
      <c r="J2077" s="262"/>
      <c r="K2077" s="262"/>
      <c r="L2077" s="262" t="s">
        <v>105</v>
      </c>
      <c r="M2077" s="236" t="s">
        <v>135</v>
      </c>
      <c r="N2077" s="236"/>
      <c r="O2077" s="236"/>
      <c r="P2077" s="236"/>
      <c r="Q2077" s="236"/>
      <c r="R2077" s="236" t="s">
        <v>101</v>
      </c>
      <c r="S2077" s="236"/>
      <c r="T2077" s="236"/>
      <c r="U2077" s="236"/>
      <c r="V2077" s="237"/>
      <c r="W2077" s="14"/>
      <c r="X2077" s="3"/>
    </row>
    <row r="2078" spans="1:24" ht="27.75" customHeight="1" x14ac:dyDescent="0.2">
      <c r="B2078" s="240">
        <v>45292</v>
      </c>
      <c r="C2078" s="241"/>
      <c r="D2078" s="241"/>
      <c r="E2078" s="242"/>
      <c r="F2078" s="263"/>
      <c r="G2078" s="263"/>
      <c r="H2078" s="263"/>
      <c r="I2078" s="263"/>
      <c r="J2078" s="263"/>
      <c r="K2078" s="263"/>
      <c r="L2078" s="263"/>
      <c r="M2078" s="238"/>
      <c r="N2078" s="238"/>
      <c r="O2078" s="238"/>
      <c r="P2078" s="238"/>
      <c r="Q2078" s="238"/>
      <c r="R2078" s="238"/>
      <c r="S2078" s="238"/>
      <c r="T2078" s="238"/>
      <c r="U2078" s="238"/>
      <c r="V2078" s="239"/>
      <c r="W2078" s="14"/>
      <c r="X2078" s="3"/>
    </row>
    <row r="2079" spans="1:24" ht="16.5" customHeight="1" x14ac:dyDescent="0.2">
      <c r="A2079" s="34">
        <f>EDATE(B2078,-4)</f>
        <v>45170</v>
      </c>
      <c r="B2079" s="243" t="str">
        <f>PROPER(TEXT(A2079, "mmmm"))</f>
        <v>Septiembre</v>
      </c>
      <c r="C2079" s="244"/>
      <c r="D2079" s="244" t="str">
        <f>PROPER(TEXT(C2079, "mmmm"))</f>
        <v>Enero</v>
      </c>
      <c r="E2079" s="244"/>
      <c r="F2079" s="281" t="str">
        <f>IFERROR(IF(VLOOKUP($X2072&amp;"-"&amp;TEXT($A2079,"mmm-aaaa"),Informes!$A:$P,COLUMN(Informes!H$1),FALSE),"þ","¨"),"¨")</f>
        <v>¨</v>
      </c>
      <c r="G2079" s="281"/>
      <c r="H2079" s="281"/>
      <c r="I2079" s="248" t="str">
        <f>IFERROR(IF(ISBLANK(
VLOOKUP($X2072&amp;"-"&amp;TEXT($A2079,"mmm-aaaa"),Informes!$A:$P,COLUMN(Informes!I$1),FALSE)), "",
VLOOKUP($X2072&amp;"-"&amp;TEXT($A2079,"mmm-aaaa"),Informes!$A:$P,COLUMN(Informes!I$1),FALSE)), "")</f>
        <v/>
      </c>
      <c r="J2079" s="248"/>
      <c r="K2079" s="248"/>
      <c r="L2079" s="173" t="str">
        <f>IFERROR(IF($X2079=$L$7,"þ","¨"),"¨")</f>
        <v>¨</v>
      </c>
      <c r="M2079" s="248" t="str">
        <f>IFERROR(IF(OR($X2079=$L$7,$X2079=$K$5,$X2079=$O$5,$X2079=$T$5),IF(ISBLANK(
VLOOKUP($X2072&amp;"-"&amp;TEXT($A2079,"mmm-aaaa"),Informes!$A:$P,COLUMN(Informes!J$1),FALSE)), "",
VLOOKUP($X2072&amp;"-"&amp;TEXT($A2079,"mmm-aaaa"),Informes!$A:$P,COLUMN(Informes!J$1),FALSE)), ""), "")</f>
        <v/>
      </c>
      <c r="N2079" s="248"/>
      <c r="O2079" s="248"/>
      <c r="P2079" s="248"/>
      <c r="Q2079" s="248"/>
      <c r="R2079" s="284" t="str">
        <f t="shared" ref="R2079:R2090" si="404">IF(W2079=0, "", W2079)</f>
        <v/>
      </c>
      <c r="S2079" s="284"/>
      <c r="T2079" s="284"/>
      <c r="U2079" s="284"/>
      <c r="V2079" s="285"/>
      <c r="W2079" s="4" t="str">
        <f>IFERROR(VLOOKUP($X2072&amp;"-"&amp;TEXT($A2079,"mmm-aaaa"),Informes!$A:$P,COLUMN(Informes!K$1),FALSE), "")</f>
        <v/>
      </c>
      <c r="X2079" s="34" t="str">
        <f>IFERROR(VLOOKUP($X2072&amp;"-"&amp;TEXT($A2079,"mmm-aaaa"),Informes!$A:$P,COLUMN(Informes!C$1),FALSE), "")</f>
        <v/>
      </c>
    </row>
    <row r="2080" spans="1:24" ht="16.5" customHeight="1" x14ac:dyDescent="0.2">
      <c r="A2080" s="34">
        <f>EDATE(A2079,1)</f>
        <v>45200</v>
      </c>
      <c r="B2080" s="243" t="str">
        <f t="shared" ref="B2080:B2090" si="405">PROPER(TEXT(A2080, "mmmm"))</f>
        <v>Octubre</v>
      </c>
      <c r="C2080" s="244"/>
      <c r="D2080" s="244" t="str">
        <f t="shared" ref="D2080:D2090" si="406">PROPER(TEXT(C2080, "mmmm"))</f>
        <v>Enero</v>
      </c>
      <c r="E2080" s="244"/>
      <c r="F2080" s="281" t="str">
        <f>IFERROR(IF(VLOOKUP($X2072&amp;"-"&amp;TEXT($A2080,"mmm-aaaa"),Informes!$A:$P,COLUMN(Informes!H$1),FALSE),"þ","¨"),"¨")</f>
        <v>¨</v>
      </c>
      <c r="G2080" s="281"/>
      <c r="H2080" s="281"/>
      <c r="I2080" s="248" t="str">
        <f>IFERROR(IF(ISBLANK(
VLOOKUP($X2072&amp;"-"&amp;TEXT($A2080,"mmm-aaaa"),Informes!$A:$P,COLUMN(Informes!I$1),FALSE)), "",
VLOOKUP($X2072&amp;"-"&amp;TEXT($A2080,"mmm-aaaa"),Informes!$A:$P,COLUMN(Informes!I$1),FALSE)), "")</f>
        <v/>
      </c>
      <c r="J2080" s="248"/>
      <c r="K2080" s="248"/>
      <c r="L2080" s="173" t="str">
        <f t="shared" ref="L2080:L2090" si="407">IFERROR(IF($X2080=$L$7,"þ","¨"),"¨")</f>
        <v>¨</v>
      </c>
      <c r="M2080" s="248" t="str">
        <f>IFERROR(IF(OR($X2080=$L$7,$X2080=$K$5,$X2080=$O$5,$X2080=$T$5),IF(ISBLANK(
VLOOKUP($X2072&amp;"-"&amp;TEXT($A2080,"mmm-aaaa"),Informes!$A:$P,COLUMN(Informes!J$1),FALSE)), "",
VLOOKUP($X2072&amp;"-"&amp;TEXT($A2080,"mmm-aaaa"),Informes!$A:$P,COLUMN(Informes!J$1),FALSE)), ""), "")</f>
        <v/>
      </c>
      <c r="N2080" s="248"/>
      <c r="O2080" s="248"/>
      <c r="P2080" s="248"/>
      <c r="Q2080" s="248"/>
      <c r="R2080" s="284" t="str">
        <f t="shared" si="404"/>
        <v/>
      </c>
      <c r="S2080" s="284"/>
      <c r="T2080" s="284"/>
      <c r="U2080" s="284"/>
      <c r="V2080" s="285"/>
      <c r="W2080" s="4" t="str">
        <f>IFERROR(VLOOKUP($X2072&amp;"-"&amp;TEXT($A2080,"mmm-aaaa"),Informes!$A:$P,COLUMN(Informes!K$1),FALSE), "")</f>
        <v/>
      </c>
      <c r="X2080" s="34" t="str">
        <f>IFERROR(VLOOKUP($X2072&amp;"-"&amp;TEXT($A2080,"mmm-aaaa"),Informes!$A:$P,COLUMN(Informes!C$1),FALSE), "")</f>
        <v/>
      </c>
    </row>
    <row r="2081" spans="1:24" ht="16.5" customHeight="1" x14ac:dyDescent="0.2">
      <c r="A2081" s="34">
        <f t="shared" ref="A2081:A2090" si="408">EDATE(A2080,1)</f>
        <v>45231</v>
      </c>
      <c r="B2081" s="243" t="str">
        <f t="shared" si="405"/>
        <v>Noviembre</v>
      </c>
      <c r="C2081" s="244"/>
      <c r="D2081" s="244" t="str">
        <f t="shared" si="406"/>
        <v>Enero</v>
      </c>
      <c r="E2081" s="244"/>
      <c r="F2081" s="281" t="str">
        <f>IFERROR(IF(VLOOKUP($X2072&amp;"-"&amp;TEXT($A2081,"mmm-aaaa"),Informes!$A:$P,COLUMN(Informes!H$1),FALSE),"þ","¨"),"¨")</f>
        <v>¨</v>
      </c>
      <c r="G2081" s="281"/>
      <c r="H2081" s="281"/>
      <c r="I2081" s="248" t="str">
        <f>IFERROR(IF(ISBLANK(
VLOOKUP($X2072&amp;"-"&amp;TEXT($A2081,"mmm-aaaa"),Informes!$A:$P,COLUMN(Informes!I$1),FALSE)), "",
VLOOKUP($X2072&amp;"-"&amp;TEXT($A2081,"mmm-aaaa"),Informes!$A:$P,COLUMN(Informes!I$1),FALSE)), "")</f>
        <v/>
      </c>
      <c r="J2081" s="248"/>
      <c r="K2081" s="248"/>
      <c r="L2081" s="173" t="str">
        <f t="shared" si="407"/>
        <v>¨</v>
      </c>
      <c r="M2081" s="248" t="str">
        <f>IFERROR(IF(OR($X2081=$L$7,$X2081=$K$5,$X2081=$O$5,$X2081=$T$5),IF(ISBLANK(
VLOOKUP($X2072&amp;"-"&amp;TEXT($A2081,"mmm-aaaa"),Informes!$A:$P,COLUMN(Informes!J$1),FALSE)), "",
VLOOKUP($X2072&amp;"-"&amp;TEXT($A2081,"mmm-aaaa"),Informes!$A:$P,COLUMN(Informes!J$1),FALSE)), ""), "")</f>
        <v/>
      </c>
      <c r="N2081" s="248"/>
      <c r="O2081" s="248"/>
      <c r="P2081" s="248"/>
      <c r="Q2081" s="248"/>
      <c r="R2081" s="284" t="str">
        <f t="shared" si="404"/>
        <v/>
      </c>
      <c r="S2081" s="284"/>
      <c r="T2081" s="284"/>
      <c r="U2081" s="284"/>
      <c r="V2081" s="285"/>
      <c r="W2081" s="4" t="str">
        <f>IFERROR(VLOOKUP($X2072&amp;"-"&amp;TEXT($A2081,"mmm-aaaa"),Informes!$A:$P,COLUMN(Informes!K$1),FALSE), "")</f>
        <v/>
      </c>
      <c r="X2081" s="34" t="str">
        <f>IFERROR(VLOOKUP($X2072&amp;"-"&amp;TEXT($A2081,"mmm-aaaa"),Informes!$A:$P,COLUMN(Informes!C$1),FALSE), "")</f>
        <v/>
      </c>
    </row>
    <row r="2082" spans="1:24" ht="16.5" customHeight="1" x14ac:dyDescent="0.2">
      <c r="A2082" s="34">
        <f t="shared" si="408"/>
        <v>45261</v>
      </c>
      <c r="B2082" s="243" t="str">
        <f t="shared" si="405"/>
        <v>Diciembre</v>
      </c>
      <c r="C2082" s="244"/>
      <c r="D2082" s="244" t="str">
        <f t="shared" si="406"/>
        <v>Enero</v>
      </c>
      <c r="E2082" s="244"/>
      <c r="F2082" s="281" t="str">
        <f>IFERROR(IF(VLOOKUP($X2072&amp;"-"&amp;TEXT($A2082,"mmm-aaaa"),Informes!$A:$P,COLUMN(Informes!H$1),FALSE),"þ","¨"),"¨")</f>
        <v>¨</v>
      </c>
      <c r="G2082" s="281"/>
      <c r="H2082" s="281"/>
      <c r="I2082" s="248" t="str">
        <f>IFERROR(IF(ISBLANK(
VLOOKUP($X2072&amp;"-"&amp;TEXT($A2082,"mmm-aaaa"),Informes!$A:$P,COLUMN(Informes!I$1),FALSE)), "",
VLOOKUP($X2072&amp;"-"&amp;TEXT($A2082,"mmm-aaaa"),Informes!$A:$P,COLUMN(Informes!I$1),FALSE)), "")</f>
        <v/>
      </c>
      <c r="J2082" s="248"/>
      <c r="K2082" s="248"/>
      <c r="L2082" s="173" t="str">
        <f t="shared" si="407"/>
        <v>¨</v>
      </c>
      <c r="M2082" s="248" t="str">
        <f>IFERROR(IF(OR($X2082=$L$7,$X2082=$K$5,$X2082=$O$5,$X2082=$T$5),IF(ISBLANK(
VLOOKUP($X2072&amp;"-"&amp;TEXT($A2082,"mmm-aaaa"),Informes!$A:$P,COLUMN(Informes!J$1),FALSE)), "",
VLOOKUP($X2072&amp;"-"&amp;TEXT($A2082,"mmm-aaaa"),Informes!$A:$P,COLUMN(Informes!J$1),FALSE)), ""), "")</f>
        <v/>
      </c>
      <c r="N2082" s="248"/>
      <c r="O2082" s="248"/>
      <c r="P2082" s="248"/>
      <c r="Q2082" s="248"/>
      <c r="R2082" s="284" t="str">
        <f t="shared" si="404"/>
        <v/>
      </c>
      <c r="S2082" s="284"/>
      <c r="T2082" s="284"/>
      <c r="U2082" s="284"/>
      <c r="V2082" s="285"/>
      <c r="W2082" s="4" t="str">
        <f>IFERROR(VLOOKUP($X2072&amp;"-"&amp;TEXT($A2082,"mmm-aaaa"),Informes!$A:$P,COLUMN(Informes!K$1),FALSE), "")</f>
        <v/>
      </c>
      <c r="X2082" s="34" t="str">
        <f>IFERROR(VLOOKUP($X2072&amp;"-"&amp;TEXT($A2082,"mmm-aaaa"),Informes!$A:$P,COLUMN(Informes!C$1),FALSE), "")</f>
        <v/>
      </c>
    </row>
    <row r="2083" spans="1:24" ht="16.5" customHeight="1" x14ac:dyDescent="0.2">
      <c r="A2083" s="34">
        <f t="shared" si="408"/>
        <v>45292</v>
      </c>
      <c r="B2083" s="243" t="str">
        <f t="shared" si="405"/>
        <v>Enero</v>
      </c>
      <c r="C2083" s="244"/>
      <c r="D2083" s="244" t="str">
        <f t="shared" si="406"/>
        <v>Enero</v>
      </c>
      <c r="E2083" s="244"/>
      <c r="F2083" s="281" t="str">
        <f>IFERROR(IF(VLOOKUP($X2072&amp;"-"&amp;TEXT($A2083,"mmm-aaaa"),Informes!$A:$P,COLUMN(Informes!H$1),FALSE),"þ","¨"),"¨")</f>
        <v>¨</v>
      </c>
      <c r="G2083" s="281"/>
      <c r="H2083" s="281"/>
      <c r="I2083" s="248" t="str">
        <f>IFERROR(IF(ISBLANK(
VLOOKUP($X2072&amp;"-"&amp;TEXT($A2083,"mmm-aaaa"),Informes!$A:$P,COLUMN(Informes!I$1),FALSE)), "",
VLOOKUP($X2072&amp;"-"&amp;TEXT($A2083,"mmm-aaaa"),Informes!$A:$P,COLUMN(Informes!I$1),FALSE)), "")</f>
        <v/>
      </c>
      <c r="J2083" s="248"/>
      <c r="K2083" s="248"/>
      <c r="L2083" s="173" t="str">
        <f t="shared" si="407"/>
        <v>¨</v>
      </c>
      <c r="M2083" s="248" t="str">
        <f>IFERROR(IF(OR($X2083=$L$7,$X2083=$K$5,$X2083=$O$5,$X2083=$T$5),IF(ISBLANK(
VLOOKUP($X2072&amp;"-"&amp;TEXT($A2083,"mmm-aaaa"),Informes!$A:$P,COLUMN(Informes!J$1),FALSE)), "",
VLOOKUP($X2072&amp;"-"&amp;TEXT($A2083,"mmm-aaaa"),Informes!$A:$P,COLUMN(Informes!J$1),FALSE)), ""), "")</f>
        <v/>
      </c>
      <c r="N2083" s="248"/>
      <c r="O2083" s="248"/>
      <c r="P2083" s="248"/>
      <c r="Q2083" s="248"/>
      <c r="R2083" s="284" t="str">
        <f t="shared" si="404"/>
        <v/>
      </c>
      <c r="S2083" s="284"/>
      <c r="T2083" s="284"/>
      <c r="U2083" s="284"/>
      <c r="V2083" s="285"/>
      <c r="W2083" s="4" t="str">
        <f>IFERROR(VLOOKUP($X2072&amp;"-"&amp;TEXT($A2083,"mmm-aaaa"),Informes!$A:$P,COLUMN(Informes!K$1),FALSE), "")</f>
        <v/>
      </c>
      <c r="X2083" s="34" t="str">
        <f>IFERROR(VLOOKUP($X2072&amp;"-"&amp;TEXT($A2083,"mmm-aaaa"),Informes!$A:$P,COLUMN(Informes!C$1),FALSE), "")</f>
        <v/>
      </c>
    </row>
    <row r="2084" spans="1:24" ht="16.5" customHeight="1" x14ac:dyDescent="0.2">
      <c r="A2084" s="34">
        <f t="shared" si="408"/>
        <v>45323</v>
      </c>
      <c r="B2084" s="243" t="str">
        <f t="shared" si="405"/>
        <v>Febrero</v>
      </c>
      <c r="C2084" s="244"/>
      <c r="D2084" s="244" t="str">
        <f t="shared" si="406"/>
        <v>Enero</v>
      </c>
      <c r="E2084" s="244"/>
      <c r="F2084" s="281" t="str">
        <f>IFERROR(IF(VLOOKUP($X2072&amp;"-"&amp;TEXT($A2084,"mmm-aaaa"),Informes!$A:$P,COLUMN(Informes!H$1),FALSE),"þ","¨"),"¨")</f>
        <v>¨</v>
      </c>
      <c r="G2084" s="281"/>
      <c r="H2084" s="281"/>
      <c r="I2084" s="248" t="str">
        <f>IFERROR(IF(ISBLANK(
VLOOKUP($X2072&amp;"-"&amp;TEXT($A2084,"mmm-aaaa"),Informes!$A:$P,COLUMN(Informes!I$1),FALSE)), "",
VLOOKUP($X2072&amp;"-"&amp;TEXT($A2084,"mmm-aaaa"),Informes!$A:$P,COLUMN(Informes!I$1),FALSE)), "")</f>
        <v/>
      </c>
      <c r="J2084" s="248"/>
      <c r="K2084" s="248"/>
      <c r="L2084" s="173" t="str">
        <f t="shared" si="407"/>
        <v>¨</v>
      </c>
      <c r="M2084" s="248" t="str">
        <f>IFERROR(IF(OR($X2084=$L$7,$X2084=$K$5,$X2084=$O$5,$X2084=$T$5),IF(ISBLANK(
VLOOKUP($X2072&amp;"-"&amp;TEXT($A2084,"mmm-aaaa"),Informes!$A:$P,COLUMN(Informes!J$1),FALSE)), "",
VLOOKUP($X2072&amp;"-"&amp;TEXT($A2084,"mmm-aaaa"),Informes!$A:$P,COLUMN(Informes!J$1),FALSE)), ""), "")</f>
        <v/>
      </c>
      <c r="N2084" s="248"/>
      <c r="O2084" s="248"/>
      <c r="P2084" s="248"/>
      <c r="Q2084" s="248"/>
      <c r="R2084" s="284" t="str">
        <f t="shared" si="404"/>
        <v/>
      </c>
      <c r="S2084" s="284"/>
      <c r="T2084" s="284"/>
      <c r="U2084" s="284"/>
      <c r="V2084" s="285"/>
      <c r="W2084" s="4" t="str">
        <f>IFERROR(VLOOKUP($X2072&amp;"-"&amp;TEXT($A2084,"mmm-aaaa"),Informes!$A:$P,COLUMN(Informes!K$1),FALSE), "")</f>
        <v/>
      </c>
      <c r="X2084" s="34" t="str">
        <f>IFERROR(VLOOKUP($X2072&amp;"-"&amp;TEXT($A2084,"mmm-aaaa"),Informes!$A:$P,COLUMN(Informes!C$1),FALSE), "")</f>
        <v/>
      </c>
    </row>
    <row r="2085" spans="1:24" ht="16.5" customHeight="1" x14ac:dyDescent="0.2">
      <c r="A2085" s="34">
        <f t="shared" si="408"/>
        <v>45352</v>
      </c>
      <c r="B2085" s="243" t="str">
        <f t="shared" si="405"/>
        <v>Marzo</v>
      </c>
      <c r="C2085" s="244"/>
      <c r="D2085" s="244" t="str">
        <f t="shared" si="406"/>
        <v>Enero</v>
      </c>
      <c r="E2085" s="244"/>
      <c r="F2085" s="281" t="str">
        <f>IFERROR(IF(VLOOKUP($X2072&amp;"-"&amp;TEXT($A2085,"mmm-aaaa"),Informes!$A:$P,COLUMN(Informes!H$1),FALSE),"þ","¨"),"¨")</f>
        <v>¨</v>
      </c>
      <c r="G2085" s="281"/>
      <c r="H2085" s="281"/>
      <c r="I2085" s="248" t="str">
        <f>IFERROR(IF(ISBLANK(
VLOOKUP($X2072&amp;"-"&amp;TEXT($A2085,"mmm-aaaa"),Informes!$A:$P,COLUMN(Informes!I$1),FALSE)), "",
VLOOKUP($X2072&amp;"-"&amp;TEXT($A2085,"mmm-aaaa"),Informes!$A:$P,COLUMN(Informes!I$1),FALSE)), "")</f>
        <v/>
      </c>
      <c r="J2085" s="248"/>
      <c r="K2085" s="248"/>
      <c r="L2085" s="173" t="str">
        <f t="shared" si="407"/>
        <v>¨</v>
      </c>
      <c r="M2085" s="248" t="str">
        <f>IFERROR(IF(OR($X2085=$L$7,$X2085=$K$5,$X2085=$O$5,$X2085=$T$5),IF(ISBLANK(
VLOOKUP($X2072&amp;"-"&amp;TEXT($A2085,"mmm-aaaa"),Informes!$A:$P,COLUMN(Informes!J$1),FALSE)), "",
VLOOKUP($X2072&amp;"-"&amp;TEXT($A2085,"mmm-aaaa"),Informes!$A:$P,COLUMN(Informes!J$1),FALSE)), ""), "")</f>
        <v/>
      </c>
      <c r="N2085" s="248"/>
      <c r="O2085" s="248"/>
      <c r="P2085" s="248"/>
      <c r="Q2085" s="248"/>
      <c r="R2085" s="284" t="str">
        <f t="shared" si="404"/>
        <v/>
      </c>
      <c r="S2085" s="284"/>
      <c r="T2085" s="284"/>
      <c r="U2085" s="284"/>
      <c r="V2085" s="285"/>
      <c r="W2085" s="4" t="str">
        <f>IFERROR(VLOOKUP($X2072&amp;"-"&amp;TEXT($A2085,"mmm-aaaa"),Informes!$A:$P,COLUMN(Informes!K$1),FALSE), "")</f>
        <v/>
      </c>
      <c r="X2085" s="34" t="str">
        <f>IFERROR(VLOOKUP($X2072&amp;"-"&amp;TEXT($A2085,"mmm-aaaa"),Informes!$A:$P,COLUMN(Informes!C$1),FALSE), "")</f>
        <v/>
      </c>
    </row>
    <row r="2086" spans="1:24" ht="16.5" customHeight="1" x14ac:dyDescent="0.2">
      <c r="A2086" s="34">
        <f t="shared" si="408"/>
        <v>45383</v>
      </c>
      <c r="B2086" s="243" t="str">
        <f t="shared" si="405"/>
        <v>Abril</v>
      </c>
      <c r="C2086" s="244"/>
      <c r="D2086" s="244" t="str">
        <f t="shared" si="406"/>
        <v>Enero</v>
      </c>
      <c r="E2086" s="244"/>
      <c r="F2086" s="281" t="str">
        <f>IFERROR(IF(VLOOKUP($X2072&amp;"-"&amp;TEXT($A2086,"mmm-aaaa"),Informes!$A:$P,COLUMN(Informes!H$1),FALSE),"þ","¨"),"¨")</f>
        <v>¨</v>
      </c>
      <c r="G2086" s="281"/>
      <c r="H2086" s="281"/>
      <c r="I2086" s="248" t="str">
        <f>IFERROR(IF(ISBLANK(
VLOOKUP($X2072&amp;"-"&amp;TEXT($A2086,"mmm-aaaa"),Informes!$A:$P,COLUMN(Informes!I$1),FALSE)), "",
VLOOKUP($X2072&amp;"-"&amp;TEXT($A2086,"mmm-aaaa"),Informes!$A:$P,COLUMN(Informes!I$1),FALSE)), "")</f>
        <v/>
      </c>
      <c r="J2086" s="248"/>
      <c r="K2086" s="248"/>
      <c r="L2086" s="173" t="str">
        <f t="shared" si="407"/>
        <v>¨</v>
      </c>
      <c r="M2086" s="248" t="str">
        <f>IFERROR(IF(OR($X2086=$L$7,$X2086=$K$5,$X2086=$O$5,$X2086=$T$5),IF(ISBLANK(
VLOOKUP($X2072&amp;"-"&amp;TEXT($A2086,"mmm-aaaa"),Informes!$A:$P,COLUMN(Informes!J$1),FALSE)), "",
VLOOKUP($X2072&amp;"-"&amp;TEXT($A2086,"mmm-aaaa"),Informes!$A:$P,COLUMN(Informes!J$1),FALSE)), ""), "")</f>
        <v/>
      </c>
      <c r="N2086" s="248"/>
      <c r="O2086" s="248"/>
      <c r="P2086" s="248"/>
      <c r="Q2086" s="248"/>
      <c r="R2086" s="284" t="str">
        <f t="shared" si="404"/>
        <v/>
      </c>
      <c r="S2086" s="284"/>
      <c r="T2086" s="284"/>
      <c r="U2086" s="284"/>
      <c r="V2086" s="285"/>
      <c r="W2086" s="4" t="str">
        <f>IFERROR(VLOOKUP($X2072&amp;"-"&amp;TEXT($A2086,"mmm-aaaa"),Informes!$A:$P,COLUMN(Informes!K$1),FALSE), "")</f>
        <v/>
      </c>
      <c r="X2086" s="34" t="str">
        <f>IFERROR(VLOOKUP($X2072&amp;"-"&amp;TEXT($A2086,"mmm-aaaa"),Informes!$A:$P,COLUMN(Informes!C$1),FALSE), "")</f>
        <v/>
      </c>
    </row>
    <row r="2087" spans="1:24" ht="16.5" customHeight="1" x14ac:dyDescent="0.2">
      <c r="A2087" s="34">
        <f t="shared" si="408"/>
        <v>45413</v>
      </c>
      <c r="B2087" s="243" t="str">
        <f t="shared" si="405"/>
        <v>Mayo</v>
      </c>
      <c r="C2087" s="244"/>
      <c r="D2087" s="244" t="str">
        <f t="shared" si="406"/>
        <v>Enero</v>
      </c>
      <c r="E2087" s="244"/>
      <c r="F2087" s="281" t="str">
        <f>IFERROR(IF(VLOOKUP($X2072&amp;"-"&amp;TEXT($A2087,"mmm-aaaa"),Informes!$A:$P,COLUMN(Informes!H$1),FALSE),"þ","¨"),"¨")</f>
        <v>¨</v>
      </c>
      <c r="G2087" s="281"/>
      <c r="H2087" s="281"/>
      <c r="I2087" s="248" t="str">
        <f>IFERROR(IF(ISBLANK(
VLOOKUP($X2072&amp;"-"&amp;TEXT($A2087,"mmm-aaaa"),Informes!$A:$P,COLUMN(Informes!I$1),FALSE)), "",
VLOOKUP($X2072&amp;"-"&amp;TEXT($A2087,"mmm-aaaa"),Informes!$A:$P,COLUMN(Informes!I$1),FALSE)), "")</f>
        <v/>
      </c>
      <c r="J2087" s="248"/>
      <c r="K2087" s="248"/>
      <c r="L2087" s="173" t="str">
        <f t="shared" si="407"/>
        <v>¨</v>
      </c>
      <c r="M2087" s="248" t="str">
        <f>IFERROR(IF(OR($X2087=$L$7,$X2087=$K$5,$X2087=$O$5,$X2087=$T$5),IF(ISBLANK(
VLOOKUP($X2072&amp;"-"&amp;TEXT($A2087,"mmm-aaaa"),Informes!$A:$P,COLUMN(Informes!J$1),FALSE)), "",
VLOOKUP($X2072&amp;"-"&amp;TEXT($A2087,"mmm-aaaa"),Informes!$A:$P,COLUMN(Informes!J$1),FALSE)), ""), "")</f>
        <v/>
      </c>
      <c r="N2087" s="248"/>
      <c r="O2087" s="248"/>
      <c r="P2087" s="248"/>
      <c r="Q2087" s="248"/>
      <c r="R2087" s="284" t="str">
        <f t="shared" si="404"/>
        <v/>
      </c>
      <c r="S2087" s="284"/>
      <c r="T2087" s="284"/>
      <c r="U2087" s="284"/>
      <c r="V2087" s="285"/>
      <c r="W2087" s="4" t="str">
        <f>IFERROR(VLOOKUP($X2072&amp;"-"&amp;TEXT($A2087,"mmm-aaaa"),Informes!$A:$P,COLUMN(Informes!K$1),FALSE), "")</f>
        <v/>
      </c>
      <c r="X2087" s="34" t="str">
        <f>IFERROR(VLOOKUP($X2072&amp;"-"&amp;TEXT($A2087,"mmm-aaaa"),Informes!$A:$P,COLUMN(Informes!C$1),FALSE), "")</f>
        <v/>
      </c>
    </row>
    <row r="2088" spans="1:24" ht="16.5" customHeight="1" x14ac:dyDescent="0.2">
      <c r="A2088" s="34">
        <f t="shared" si="408"/>
        <v>45444</v>
      </c>
      <c r="B2088" s="243" t="str">
        <f t="shared" si="405"/>
        <v>Junio</v>
      </c>
      <c r="C2088" s="244"/>
      <c r="D2088" s="244" t="str">
        <f t="shared" si="406"/>
        <v>Enero</v>
      </c>
      <c r="E2088" s="244"/>
      <c r="F2088" s="281" t="str">
        <f>IFERROR(IF(VLOOKUP($X2072&amp;"-"&amp;TEXT($A2088,"mmm-aaaa"),Informes!$A:$P,COLUMN(Informes!H$1),FALSE),"þ","¨"),"¨")</f>
        <v>¨</v>
      </c>
      <c r="G2088" s="281"/>
      <c r="H2088" s="281"/>
      <c r="I2088" s="248" t="str">
        <f>IFERROR(IF(ISBLANK(
VLOOKUP($X2072&amp;"-"&amp;TEXT($A2088,"mmm-aaaa"),Informes!$A:$P,COLUMN(Informes!I$1),FALSE)), "",
VLOOKUP($X2072&amp;"-"&amp;TEXT($A2088,"mmm-aaaa"),Informes!$A:$P,COLUMN(Informes!I$1),FALSE)), "")</f>
        <v/>
      </c>
      <c r="J2088" s="248"/>
      <c r="K2088" s="248"/>
      <c r="L2088" s="173" t="str">
        <f t="shared" si="407"/>
        <v>¨</v>
      </c>
      <c r="M2088" s="248" t="str">
        <f>IFERROR(IF(OR($X2088=$L$7,$X2088=$K$5,$X2088=$O$5,$X2088=$T$5),IF(ISBLANK(
VLOOKUP($X2072&amp;"-"&amp;TEXT($A2088,"mmm-aaaa"),Informes!$A:$P,COLUMN(Informes!J$1),FALSE)), "",
VLOOKUP($X2072&amp;"-"&amp;TEXT($A2088,"mmm-aaaa"),Informes!$A:$P,COLUMN(Informes!J$1),FALSE)), ""), "")</f>
        <v/>
      </c>
      <c r="N2088" s="248"/>
      <c r="O2088" s="248"/>
      <c r="P2088" s="248"/>
      <c r="Q2088" s="248"/>
      <c r="R2088" s="284" t="str">
        <f t="shared" si="404"/>
        <v/>
      </c>
      <c r="S2088" s="284"/>
      <c r="T2088" s="284"/>
      <c r="U2088" s="284"/>
      <c r="V2088" s="285"/>
      <c r="W2088" s="4" t="str">
        <f>IFERROR(VLOOKUP($X2072&amp;"-"&amp;TEXT($A2088,"mmm-aaaa"),Informes!$A:$P,COLUMN(Informes!K$1),FALSE), "")</f>
        <v/>
      </c>
      <c r="X2088" s="34" t="str">
        <f>IFERROR(VLOOKUP($X2072&amp;"-"&amp;TEXT($A2088,"mmm-aaaa"),Informes!$A:$P,COLUMN(Informes!C$1),FALSE), "")</f>
        <v/>
      </c>
    </row>
    <row r="2089" spans="1:24" ht="16.5" customHeight="1" x14ac:dyDescent="0.2">
      <c r="A2089" s="34">
        <f t="shared" si="408"/>
        <v>45474</v>
      </c>
      <c r="B2089" s="243" t="str">
        <f t="shared" si="405"/>
        <v>Julio</v>
      </c>
      <c r="C2089" s="244"/>
      <c r="D2089" s="244" t="str">
        <f t="shared" si="406"/>
        <v>Enero</v>
      </c>
      <c r="E2089" s="244"/>
      <c r="F2089" s="281" t="str">
        <f>IFERROR(IF(VLOOKUP($X2072&amp;"-"&amp;TEXT($A2089,"mmm-aaaa"),Informes!$A:$P,COLUMN(Informes!H$1),FALSE),"þ","¨"),"¨")</f>
        <v>¨</v>
      </c>
      <c r="G2089" s="281"/>
      <c r="H2089" s="281"/>
      <c r="I2089" s="248" t="str">
        <f>IFERROR(IF(ISBLANK(
VLOOKUP($X2072&amp;"-"&amp;TEXT($A2089,"mmm-aaaa"),Informes!$A:$P,COLUMN(Informes!I$1),FALSE)), "",
VLOOKUP($X2072&amp;"-"&amp;TEXT($A2089,"mmm-aaaa"),Informes!$A:$P,COLUMN(Informes!I$1),FALSE)), "")</f>
        <v/>
      </c>
      <c r="J2089" s="248"/>
      <c r="K2089" s="248"/>
      <c r="L2089" s="173" t="str">
        <f t="shared" si="407"/>
        <v>¨</v>
      </c>
      <c r="M2089" s="248" t="str">
        <f>IFERROR(IF(OR($X2089=$L$7,$X2089=$K$5,$X2089=$O$5,$X2089=$T$5),IF(ISBLANK(
VLOOKUP($X2072&amp;"-"&amp;TEXT($A2089,"mmm-aaaa"),Informes!$A:$P,COLUMN(Informes!J$1),FALSE)), "",
VLOOKUP($X2072&amp;"-"&amp;TEXT($A2089,"mmm-aaaa"),Informes!$A:$P,COLUMN(Informes!J$1),FALSE)), ""), "")</f>
        <v/>
      </c>
      <c r="N2089" s="248"/>
      <c r="O2089" s="248"/>
      <c r="P2089" s="248"/>
      <c r="Q2089" s="248"/>
      <c r="R2089" s="284" t="str">
        <f t="shared" si="404"/>
        <v/>
      </c>
      <c r="S2089" s="284"/>
      <c r="T2089" s="284"/>
      <c r="U2089" s="284"/>
      <c r="V2089" s="285"/>
      <c r="W2089" s="4" t="str">
        <f>IFERROR(VLOOKUP($X2072&amp;"-"&amp;TEXT($A2089,"mmm-aaaa"),Informes!$A:$P,COLUMN(Informes!K$1),FALSE), "")</f>
        <v/>
      </c>
      <c r="X2089" s="34" t="str">
        <f>IFERROR(VLOOKUP($X2072&amp;"-"&amp;TEXT($A2089,"mmm-aaaa"),Informes!$A:$P,COLUMN(Informes!C$1),FALSE), "")</f>
        <v/>
      </c>
    </row>
    <row r="2090" spans="1:24" ht="16.5" customHeight="1" thickBot="1" x14ac:dyDescent="0.25">
      <c r="A2090" s="34">
        <f t="shared" si="408"/>
        <v>45505</v>
      </c>
      <c r="B2090" s="264" t="str">
        <f t="shared" si="405"/>
        <v>Agosto</v>
      </c>
      <c r="C2090" s="265"/>
      <c r="D2090" s="265" t="str">
        <f t="shared" si="406"/>
        <v>Enero</v>
      </c>
      <c r="E2090" s="265"/>
      <c r="F2090" s="280" t="str">
        <f>IFERROR(IF(VLOOKUP($X2072&amp;"-"&amp;TEXT($A2090,"mmm-aaaa"),Informes!$A:$P,COLUMN(Informes!H$1),FALSE),"þ","¨"),"¨")</f>
        <v>¨</v>
      </c>
      <c r="G2090" s="280"/>
      <c r="H2090" s="280"/>
      <c r="I2090" s="269" t="str">
        <f>IFERROR(IF(ISBLANK(
VLOOKUP($X2072&amp;"-"&amp;TEXT($A2090,"mmm-aaaa"),Informes!$A:$P,COLUMN(Informes!I$1),FALSE)), "",
VLOOKUP($X2072&amp;"-"&amp;TEXT($A2090,"mmm-aaaa"),Informes!$A:$P,COLUMN(Informes!I$1),FALSE)), "")</f>
        <v/>
      </c>
      <c r="J2090" s="269"/>
      <c r="K2090" s="269"/>
      <c r="L2090" s="172" t="str">
        <f t="shared" si="407"/>
        <v>¨</v>
      </c>
      <c r="M2090" s="269" t="str">
        <f>IFERROR(IF(OR($X2090=$L$7,$X2090=$K$5,$X2090=$O$5,$X2090=$T$5),IF(ISBLANK(
VLOOKUP($X2072&amp;"-"&amp;TEXT($A2090,"mmm-aaaa"),Informes!$A:$P,COLUMN(Informes!J$1),FALSE)), "",
VLOOKUP($X2072&amp;"-"&amp;TEXT($A2090,"mmm-aaaa"),Informes!$A:$P,COLUMN(Informes!J$1),FALSE)), ""), "")</f>
        <v/>
      </c>
      <c r="N2090" s="269"/>
      <c r="O2090" s="269"/>
      <c r="P2090" s="269"/>
      <c r="Q2090" s="269"/>
      <c r="R2090" s="282" t="str">
        <f t="shared" si="404"/>
        <v/>
      </c>
      <c r="S2090" s="282"/>
      <c r="T2090" s="282"/>
      <c r="U2090" s="282"/>
      <c r="V2090" s="283"/>
      <c r="W2090" s="4" t="str">
        <f>IFERROR(VLOOKUP($X2072&amp;"-"&amp;TEXT($A2090,"mmm-aaaa"),Informes!$A:$P,COLUMN(Informes!K$1),FALSE), "")</f>
        <v/>
      </c>
      <c r="X2090" s="34" t="str">
        <f>IFERROR(VLOOKUP($X2072&amp;"-"&amp;TEXT($A2090,"mmm-aaaa"),Informes!$A:$P,COLUMN(Informes!C$1),FALSE), "")</f>
        <v/>
      </c>
    </row>
    <row r="2091" spans="1:24" ht="16.5" customHeight="1" thickBot="1" x14ac:dyDescent="0.3">
      <c r="D2091" s="124"/>
      <c r="E2091" s="124"/>
      <c r="F2091" s="129"/>
      <c r="G2091" s="124" t="str">
        <f>IF(SUM(F2079:F2090)=0,"",SUM(F2079:F2090))</f>
        <v/>
      </c>
      <c r="H2091" s="124"/>
      <c r="I2091" s="124"/>
      <c r="J2091" s="130"/>
      <c r="K2091" s="124"/>
      <c r="L2091" s="131" t="s">
        <v>107</v>
      </c>
      <c r="M2091" s="272" t="str">
        <f>IF(SUM(M2079:M2090)=0,"",SUM(M2079:M2090))</f>
        <v/>
      </c>
      <c r="N2091" s="273"/>
      <c r="O2091" s="273"/>
      <c r="P2091" s="273"/>
      <c r="Q2091" s="274"/>
      <c r="R2091" s="275"/>
      <c r="S2091" s="276"/>
      <c r="T2091" s="276"/>
      <c r="U2091" s="276"/>
      <c r="V2091" s="277"/>
      <c r="W2091" s="4"/>
      <c r="X2091" s="4"/>
    </row>
    <row r="2092" spans="1:24" ht="16.5" customHeight="1" x14ac:dyDescent="0.2">
      <c r="W2092" s="4"/>
      <c r="X2092" s="4"/>
    </row>
    <row r="2093" spans="1:24" ht="279.75" customHeight="1" x14ac:dyDescent="0.15">
      <c r="B2093" s="11"/>
      <c r="C2093" s="132" t="s">
        <v>136</v>
      </c>
      <c r="D2093" s="11"/>
      <c r="E2093" s="11"/>
      <c r="F2093" s="11"/>
      <c r="G2093" s="11"/>
      <c r="H2093" s="11"/>
      <c r="I2093" s="11"/>
      <c r="J2093" s="11"/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</row>
    <row r="2094" spans="1:24" ht="24" customHeight="1" x14ac:dyDescent="0.2">
      <c r="A2094" s="35"/>
      <c r="B2094" s="256" t="s">
        <v>127</v>
      </c>
      <c r="C2094" s="256"/>
      <c r="D2094" s="256"/>
      <c r="E2094" s="256"/>
      <c r="F2094" s="256"/>
      <c r="G2094" s="256"/>
      <c r="H2094" s="256"/>
      <c r="I2094" s="256"/>
      <c r="J2094" s="256"/>
      <c r="K2094" s="256"/>
      <c r="L2094" s="256"/>
      <c r="M2094" s="256"/>
      <c r="N2094" s="256"/>
      <c r="O2094" s="256"/>
      <c r="P2094" s="256"/>
      <c r="Q2094" s="256"/>
      <c r="R2094" s="256"/>
      <c r="S2094" s="256"/>
      <c r="T2094" s="256"/>
      <c r="U2094" s="256"/>
      <c r="V2094" s="256"/>
      <c r="X2094" s="2"/>
    </row>
    <row r="2095" spans="1:24" ht="15" x14ac:dyDescent="0.2">
      <c r="A2095" s="35"/>
      <c r="B2095" s="120" t="s">
        <v>128</v>
      </c>
      <c r="D2095" s="123" t="e">
        <f>D2072</f>
        <v>#REF!</v>
      </c>
      <c r="F2095" s="123"/>
      <c r="G2095" s="123"/>
      <c r="H2095" s="123"/>
      <c r="I2095" s="123"/>
      <c r="J2095" s="123"/>
      <c r="K2095" s="123"/>
      <c r="L2095" s="123"/>
      <c r="M2095" s="123"/>
      <c r="N2095" s="123"/>
      <c r="O2095" s="123"/>
      <c r="P2095" s="123"/>
      <c r="Q2095" s="123"/>
      <c r="R2095" s="123"/>
      <c r="S2095" s="123"/>
      <c r="T2095" s="123"/>
      <c r="U2095" s="123"/>
      <c r="V2095" s="123"/>
      <c r="W2095" s="15"/>
      <c r="X2095" s="154" t="e">
        <f>X2072</f>
        <v>#REF!</v>
      </c>
    </row>
    <row r="2096" spans="1:24" ht="17.25" x14ac:dyDescent="0.2">
      <c r="B2096" s="120" t="s">
        <v>129</v>
      </c>
      <c r="D2096" s="121"/>
      <c r="E2096" s="121"/>
      <c r="F2096" s="7"/>
      <c r="G2096" s="7"/>
      <c r="H2096" s="257" t="e">
        <f>H2073</f>
        <v>#REF!</v>
      </c>
      <c r="I2096" s="257"/>
      <c r="J2096" s="257"/>
      <c r="K2096" s="257"/>
      <c r="L2096" s="257"/>
      <c r="M2096" s="257"/>
      <c r="N2096" s="257"/>
      <c r="O2096" s="257"/>
      <c r="P2096" s="127" t="e">
        <f>P2073</f>
        <v>#REF!</v>
      </c>
      <c r="Q2096" s="120" t="s">
        <v>75</v>
      </c>
      <c r="S2096" s="12"/>
      <c r="T2096" s="13"/>
      <c r="U2096" s="127" t="e">
        <f>U2073</f>
        <v>#REF!</v>
      </c>
      <c r="V2096" s="120" t="s">
        <v>79</v>
      </c>
      <c r="W2096" s="12"/>
      <c r="X2096" s="6"/>
    </row>
    <row r="2097" spans="1:24" ht="17.25" x14ac:dyDescent="0.2">
      <c r="B2097" s="120" t="s">
        <v>130</v>
      </c>
      <c r="D2097" s="122"/>
      <c r="E2097" s="122"/>
      <c r="F2097" s="7"/>
      <c r="G2097" s="258" t="e">
        <f>G2074</f>
        <v>#REF!</v>
      </c>
      <c r="H2097" s="258"/>
      <c r="I2097" s="258"/>
      <c r="J2097" s="258"/>
      <c r="K2097" s="258"/>
      <c r="L2097" s="258"/>
      <c r="M2097" s="258"/>
      <c r="N2097" s="258"/>
      <c r="O2097" s="258"/>
      <c r="P2097" s="128" t="s">
        <v>137</v>
      </c>
      <c r="Q2097" s="120" t="s">
        <v>131</v>
      </c>
      <c r="S2097" s="12"/>
      <c r="T2097" s="12"/>
      <c r="U2097" s="128" t="s">
        <v>138</v>
      </c>
      <c r="V2097" s="120" t="s">
        <v>61</v>
      </c>
      <c r="W2097" s="12"/>
      <c r="X2097" s="6"/>
    </row>
    <row r="2098" spans="1:24" ht="28.5" customHeight="1" x14ac:dyDescent="0.2">
      <c r="B2098" s="127" t="e">
        <f>B2075</f>
        <v>#REF!</v>
      </c>
      <c r="C2098" s="125" t="s">
        <v>76</v>
      </c>
      <c r="D2098" s="127" t="e">
        <f>D2075</f>
        <v>#REF!</v>
      </c>
      <c r="E2098" s="125" t="s">
        <v>81</v>
      </c>
      <c r="F2098" s="7"/>
      <c r="G2098" s="7"/>
      <c r="H2098" s="5"/>
      <c r="I2098" s="10"/>
      <c r="J2098" s="127" t="e">
        <f>J2075</f>
        <v>#REF!</v>
      </c>
      <c r="K2098" s="125" t="s">
        <v>77</v>
      </c>
      <c r="L2098" s="5"/>
      <c r="M2098" s="5"/>
      <c r="N2098" s="127" t="e">
        <f>N2075</f>
        <v>#REF!</v>
      </c>
      <c r="O2098" s="125" t="s">
        <v>132</v>
      </c>
      <c r="P2098" s="126"/>
      <c r="Q2098" s="126"/>
      <c r="R2098" s="9"/>
      <c r="S2098" s="127" t="e">
        <f>S2075</f>
        <v>#REF!</v>
      </c>
      <c r="T2098" s="259" t="s">
        <v>133</v>
      </c>
      <c r="U2098" s="259"/>
      <c r="V2098" s="259"/>
      <c r="W2098" s="13"/>
      <c r="X2098" s="6"/>
    </row>
    <row r="2099" spans="1:24" ht="4.5" customHeight="1" thickBot="1" x14ac:dyDescent="0.25">
      <c r="B2099" s="8"/>
      <c r="C2099" s="7"/>
      <c r="D2099" s="8"/>
      <c r="E2099" s="7"/>
      <c r="F2099" s="7"/>
      <c r="G2099" s="7"/>
      <c r="H2099" s="5"/>
      <c r="I2099" s="10"/>
      <c r="J2099" s="8"/>
      <c r="K2099" s="5"/>
      <c r="L2099" s="5"/>
      <c r="M2099" s="5"/>
      <c r="N2099" s="7"/>
      <c r="O2099" s="5"/>
      <c r="P2099" s="8"/>
      <c r="Q2099" s="8"/>
      <c r="R2099" s="9"/>
      <c r="S2099" s="9"/>
      <c r="T2099" s="7"/>
      <c r="U2099" s="8"/>
      <c r="V2099" s="9"/>
      <c r="W2099" s="9"/>
      <c r="X2099" s="6"/>
    </row>
    <row r="2100" spans="1:24" ht="27" customHeight="1" x14ac:dyDescent="0.25">
      <c r="B2100" s="260" t="s">
        <v>17</v>
      </c>
      <c r="C2100" s="261"/>
      <c r="D2100" s="261"/>
      <c r="E2100" s="261"/>
      <c r="F2100" s="262" t="s">
        <v>134</v>
      </c>
      <c r="G2100" s="262"/>
      <c r="H2100" s="262"/>
      <c r="I2100" s="262" t="s">
        <v>12</v>
      </c>
      <c r="J2100" s="262"/>
      <c r="K2100" s="262"/>
      <c r="L2100" s="262" t="s">
        <v>105</v>
      </c>
      <c r="M2100" s="236" t="s">
        <v>135</v>
      </c>
      <c r="N2100" s="236"/>
      <c r="O2100" s="236"/>
      <c r="P2100" s="236"/>
      <c r="Q2100" s="236"/>
      <c r="R2100" s="236" t="s">
        <v>101</v>
      </c>
      <c r="S2100" s="236"/>
      <c r="T2100" s="236"/>
      <c r="U2100" s="236"/>
      <c r="V2100" s="237"/>
      <c r="W2100" s="14"/>
      <c r="X2100" s="3"/>
    </row>
    <row r="2101" spans="1:24" ht="27.75" customHeight="1" x14ac:dyDescent="0.2">
      <c r="B2101" s="240">
        <f>EDATE(B2078,12)</f>
        <v>45658</v>
      </c>
      <c r="C2101" s="241"/>
      <c r="D2101" s="241"/>
      <c r="E2101" s="242"/>
      <c r="F2101" s="263"/>
      <c r="G2101" s="263"/>
      <c r="H2101" s="263"/>
      <c r="I2101" s="263"/>
      <c r="J2101" s="263"/>
      <c r="K2101" s="263"/>
      <c r="L2101" s="263"/>
      <c r="M2101" s="238"/>
      <c r="N2101" s="238"/>
      <c r="O2101" s="238"/>
      <c r="P2101" s="238"/>
      <c r="Q2101" s="238"/>
      <c r="R2101" s="238"/>
      <c r="S2101" s="238"/>
      <c r="T2101" s="238"/>
      <c r="U2101" s="238"/>
      <c r="V2101" s="239"/>
      <c r="W2101" s="14"/>
      <c r="X2101" s="3"/>
    </row>
    <row r="2102" spans="1:24" ht="16.5" customHeight="1" x14ac:dyDescent="0.2">
      <c r="A2102" s="34">
        <f>EDATE(B2101,-4)</f>
        <v>45536</v>
      </c>
      <c r="B2102" s="243" t="str">
        <f>PROPER(TEXT(A2102, "mmmm"))</f>
        <v>Septiembre</v>
      </c>
      <c r="C2102" s="244"/>
      <c r="D2102" s="244"/>
      <c r="E2102" s="244"/>
      <c r="F2102" s="281" t="str">
        <f>IFERROR(IF(VLOOKUP($X2072&amp;"-"&amp;TEXT($A2102,"mmm-aaaa"),Informes!$A:$P,COLUMN(Informes!H$1),FALSE),"þ","¨"),"¨")</f>
        <v>¨</v>
      </c>
      <c r="G2102" s="281"/>
      <c r="H2102" s="281"/>
      <c r="I2102" s="248" t="str">
        <f>IFERROR(IF(ISBLANK(
VLOOKUP($X2095&amp;"-"&amp;TEXT($A2102,"mmm-aaaa"),Informes!$A:$P,COLUMN(Informes!I$1),FALSE)), "",
VLOOKUP($X2095&amp;"-"&amp;TEXT($A2102,"mmm-aaaa"),Informes!$A:$P,COLUMN(Informes!I$1),FALSE)), "")</f>
        <v/>
      </c>
      <c r="J2102" s="248"/>
      <c r="K2102" s="248"/>
      <c r="L2102" s="173" t="str">
        <f>IFERROR(IF($X2102=$L$7,"þ","¨"),"¨")</f>
        <v>¨</v>
      </c>
      <c r="M2102" s="248" t="str">
        <f>IFERROR(IF(OR($X2102=$L$7,$X2102=$K$5,$X2102=$O$5,$X2102=$T$5),IF(ISBLANK(
VLOOKUP($X2072&amp;"-"&amp;TEXT($A2102,"mmm-aaaa"),Informes!$A:$P,COLUMN(Informes!J$1),FALSE)), "",
VLOOKUP($X2072&amp;"-"&amp;TEXT($A2102,"mmm-aaaa"),Informes!$A:$P,COLUMN(Informes!J$1),FALSE)), ""), "")</f>
        <v/>
      </c>
      <c r="N2102" s="248"/>
      <c r="O2102" s="248"/>
      <c r="P2102" s="248"/>
      <c r="Q2102" s="248"/>
      <c r="R2102" s="284" t="str">
        <f t="shared" ref="R2102:R2113" si="409">IF(W2102=0, "", W2102)</f>
        <v/>
      </c>
      <c r="S2102" s="284"/>
      <c r="T2102" s="284"/>
      <c r="U2102" s="284"/>
      <c r="V2102" s="285"/>
      <c r="W2102" s="4" t="str">
        <f>IFERROR(VLOOKUP($X2095&amp;"-"&amp;TEXT($A2102,"mmm-aaaa"),Informes!$A:$P,COLUMN(Informes!K$1),FALSE), "")</f>
        <v/>
      </c>
      <c r="X2102" s="34" t="str">
        <f>IFERROR(VLOOKUP($X2072&amp;"-"&amp;TEXT($A2102,"mmm-aaaa"),Informes!$A:$P,COLUMN(Informes!C$1),FALSE), "")</f>
        <v/>
      </c>
    </row>
    <row r="2103" spans="1:24" ht="16.5" customHeight="1" x14ac:dyDescent="0.2">
      <c r="A2103" s="34">
        <f>EDATE(A2102,1)</f>
        <v>45566</v>
      </c>
      <c r="B2103" s="243" t="str">
        <f t="shared" ref="B2103:B2113" si="410">PROPER(TEXT(A2103, "mmmm"))</f>
        <v>Octubre</v>
      </c>
      <c r="C2103" s="244"/>
      <c r="D2103" s="244"/>
      <c r="E2103" s="244"/>
      <c r="F2103" s="281" t="str">
        <f>IFERROR(IF(VLOOKUP($X2072&amp;"-"&amp;TEXT($A2103,"mmm-aaaa"),Informes!$A:$P,COLUMN(Informes!H$1),FALSE),"þ","¨"),"¨")</f>
        <v>¨</v>
      </c>
      <c r="G2103" s="281"/>
      <c r="H2103" s="281"/>
      <c r="I2103" s="248" t="str">
        <f>IFERROR(IF(ISBLANK(
VLOOKUP($X2095&amp;"-"&amp;TEXT($A2103,"mmm-aaaa"),Informes!$A:$P,COLUMN(Informes!I$1),FALSE)), "",
VLOOKUP($X2095&amp;"-"&amp;TEXT($A2103,"mmm-aaaa"),Informes!$A:$P,COLUMN(Informes!I$1),FALSE)), "")</f>
        <v/>
      </c>
      <c r="J2103" s="248"/>
      <c r="K2103" s="248"/>
      <c r="L2103" s="173" t="str">
        <f t="shared" ref="L2103:L2113" si="411">IFERROR(IF($X2103=$L$7,"þ","¨"),"¨")</f>
        <v>¨</v>
      </c>
      <c r="M2103" s="248" t="str">
        <f>IFERROR(IF(OR($X2103=$L$7,$X2103=$K$5,$X2103=$O$5,$X2103=$T$5),IF(ISBLANK(
VLOOKUP($X2072&amp;"-"&amp;TEXT($A2103,"mmm-aaaa"),Informes!$A:$P,COLUMN(Informes!J$1),FALSE)), "",
VLOOKUP($X2072&amp;"-"&amp;TEXT($A2103,"mmm-aaaa"),Informes!$A:$P,COLUMN(Informes!J$1),FALSE)), ""), "")</f>
        <v/>
      </c>
      <c r="N2103" s="248"/>
      <c r="O2103" s="248"/>
      <c r="P2103" s="248"/>
      <c r="Q2103" s="248"/>
      <c r="R2103" s="284" t="str">
        <f t="shared" si="409"/>
        <v/>
      </c>
      <c r="S2103" s="284"/>
      <c r="T2103" s="284"/>
      <c r="U2103" s="284"/>
      <c r="V2103" s="285"/>
      <c r="W2103" s="4" t="str">
        <f>IFERROR(VLOOKUP($X2095&amp;"-"&amp;TEXT($A2103,"mmm-aaaa"),Informes!$A:$P,COLUMN(Informes!K$1),FALSE), "")</f>
        <v/>
      </c>
      <c r="X2103" s="34" t="str">
        <f>IFERROR(VLOOKUP($X2072&amp;"-"&amp;TEXT($A2103,"mmm-aaaa"),Informes!$A:$P,COLUMN(Informes!C$1),FALSE), "")</f>
        <v/>
      </c>
    </row>
    <row r="2104" spans="1:24" ht="16.5" customHeight="1" x14ac:dyDescent="0.2">
      <c r="A2104" s="34">
        <f t="shared" ref="A2104:A2113" si="412">EDATE(A2103,1)</f>
        <v>45597</v>
      </c>
      <c r="B2104" s="243" t="str">
        <f t="shared" si="410"/>
        <v>Noviembre</v>
      </c>
      <c r="C2104" s="244"/>
      <c r="D2104" s="244"/>
      <c r="E2104" s="244"/>
      <c r="F2104" s="281" t="str">
        <f>IFERROR(IF(VLOOKUP($X2072&amp;"-"&amp;TEXT($A2104,"mmm-aaaa"),Informes!$A:$P,COLUMN(Informes!H$1),FALSE),"þ","¨"),"¨")</f>
        <v>¨</v>
      </c>
      <c r="G2104" s="281"/>
      <c r="H2104" s="281"/>
      <c r="I2104" s="248" t="str">
        <f>IFERROR(IF(ISBLANK(
VLOOKUP($X2095&amp;"-"&amp;TEXT($A2104,"mmm-aaaa"),Informes!$A:$P,COLUMN(Informes!I$1),FALSE)), "",
VLOOKUP($X2095&amp;"-"&amp;TEXT($A2104,"mmm-aaaa"),Informes!$A:$P,COLUMN(Informes!I$1),FALSE)), "")</f>
        <v/>
      </c>
      <c r="J2104" s="248"/>
      <c r="K2104" s="248"/>
      <c r="L2104" s="173" t="str">
        <f t="shared" si="411"/>
        <v>¨</v>
      </c>
      <c r="M2104" s="248" t="str">
        <f>IFERROR(IF(OR($X2104=$L$7,$X2104=$K$5,$X2104=$O$5,$X2104=$T$5),IF(ISBLANK(
VLOOKUP($X2072&amp;"-"&amp;TEXT($A2104,"mmm-aaaa"),Informes!$A:$P,COLUMN(Informes!J$1),FALSE)), "",
VLOOKUP($X2072&amp;"-"&amp;TEXT($A2104,"mmm-aaaa"),Informes!$A:$P,COLUMN(Informes!J$1),FALSE)), ""), "")</f>
        <v/>
      </c>
      <c r="N2104" s="248"/>
      <c r="O2104" s="248"/>
      <c r="P2104" s="248"/>
      <c r="Q2104" s="248"/>
      <c r="R2104" s="284" t="str">
        <f t="shared" si="409"/>
        <v/>
      </c>
      <c r="S2104" s="284"/>
      <c r="T2104" s="284"/>
      <c r="U2104" s="284"/>
      <c r="V2104" s="285"/>
      <c r="W2104" s="4" t="str">
        <f>IFERROR(VLOOKUP($X2095&amp;"-"&amp;TEXT($A2104,"mmm-aaaa"),Informes!$A:$P,COLUMN(Informes!K$1),FALSE), "")</f>
        <v/>
      </c>
      <c r="X2104" s="34" t="str">
        <f>IFERROR(VLOOKUP($X2072&amp;"-"&amp;TEXT($A2104,"mmm-aaaa"),Informes!$A:$P,COLUMN(Informes!C$1),FALSE), "")</f>
        <v/>
      </c>
    </row>
    <row r="2105" spans="1:24" ht="16.5" customHeight="1" x14ac:dyDescent="0.2">
      <c r="A2105" s="34">
        <f t="shared" si="412"/>
        <v>45627</v>
      </c>
      <c r="B2105" s="243" t="str">
        <f t="shared" si="410"/>
        <v>Diciembre</v>
      </c>
      <c r="C2105" s="244"/>
      <c r="D2105" s="244"/>
      <c r="E2105" s="244"/>
      <c r="F2105" s="281" t="str">
        <f>IFERROR(IF(VLOOKUP($X2072&amp;"-"&amp;TEXT($A2105,"mmm-aaaa"),Informes!$A:$P,COLUMN(Informes!H$1),FALSE),"þ","¨"),"¨")</f>
        <v>¨</v>
      </c>
      <c r="G2105" s="281"/>
      <c r="H2105" s="281"/>
      <c r="I2105" s="248" t="str">
        <f>IFERROR(IF(ISBLANK(
VLOOKUP($X2095&amp;"-"&amp;TEXT($A2105,"mmm-aaaa"),Informes!$A:$P,COLUMN(Informes!I$1),FALSE)), "",
VLOOKUP($X2095&amp;"-"&amp;TEXT($A2105,"mmm-aaaa"),Informes!$A:$P,COLUMN(Informes!I$1),FALSE)), "")</f>
        <v/>
      </c>
      <c r="J2105" s="248"/>
      <c r="K2105" s="248"/>
      <c r="L2105" s="173" t="str">
        <f t="shared" si="411"/>
        <v>¨</v>
      </c>
      <c r="M2105" s="248" t="str">
        <f>IFERROR(IF(OR($X2105=$L$7,$X2105=$K$5,$X2105=$O$5,$X2105=$T$5),IF(ISBLANK(
VLOOKUP($X2072&amp;"-"&amp;TEXT($A2105,"mmm-aaaa"),Informes!$A:$P,COLUMN(Informes!J$1),FALSE)), "",
VLOOKUP($X2072&amp;"-"&amp;TEXT($A2105,"mmm-aaaa"),Informes!$A:$P,COLUMN(Informes!J$1),FALSE)), ""), "")</f>
        <v/>
      </c>
      <c r="N2105" s="248"/>
      <c r="O2105" s="248"/>
      <c r="P2105" s="248"/>
      <c r="Q2105" s="248"/>
      <c r="R2105" s="284" t="str">
        <f t="shared" si="409"/>
        <v/>
      </c>
      <c r="S2105" s="284"/>
      <c r="T2105" s="284"/>
      <c r="U2105" s="284"/>
      <c r="V2105" s="285"/>
      <c r="W2105" s="4" t="str">
        <f>IFERROR(VLOOKUP($X2095&amp;"-"&amp;TEXT($A2105,"mmm-aaaa"),Informes!$A:$P,COLUMN(Informes!K$1),FALSE), "")</f>
        <v/>
      </c>
      <c r="X2105" s="34" t="str">
        <f>IFERROR(VLOOKUP($X2072&amp;"-"&amp;TEXT($A2105,"mmm-aaaa"),Informes!$A:$P,COLUMN(Informes!C$1),FALSE), "")</f>
        <v/>
      </c>
    </row>
    <row r="2106" spans="1:24" ht="16.5" customHeight="1" x14ac:dyDescent="0.2">
      <c r="A2106" s="34">
        <f t="shared" si="412"/>
        <v>45658</v>
      </c>
      <c r="B2106" s="243" t="str">
        <f t="shared" si="410"/>
        <v>Enero</v>
      </c>
      <c r="C2106" s="244"/>
      <c r="D2106" s="244"/>
      <c r="E2106" s="244"/>
      <c r="F2106" s="281" t="str">
        <f>IFERROR(IF(VLOOKUP($X2072&amp;"-"&amp;TEXT($A2106,"mmm-aaaa"),Informes!$A:$P,COLUMN(Informes!H$1),FALSE),"þ","¨"),"¨")</f>
        <v>¨</v>
      </c>
      <c r="G2106" s="281"/>
      <c r="H2106" s="281"/>
      <c r="I2106" s="248" t="str">
        <f>IFERROR(IF(ISBLANK(
VLOOKUP($X2095&amp;"-"&amp;TEXT($A2106,"mmm-aaaa"),Informes!$A:$P,COLUMN(Informes!I$1),FALSE)), "",
VLOOKUP($X2095&amp;"-"&amp;TEXT($A2106,"mmm-aaaa"),Informes!$A:$P,COLUMN(Informes!I$1),FALSE)), "")</f>
        <v/>
      </c>
      <c r="J2106" s="248"/>
      <c r="K2106" s="248"/>
      <c r="L2106" s="173" t="str">
        <f t="shared" si="411"/>
        <v>¨</v>
      </c>
      <c r="M2106" s="248" t="str">
        <f>IFERROR(IF(OR($X2106=$L$7,$X2106=$K$5,$X2106=$O$5,$X2106=$T$5),IF(ISBLANK(
VLOOKUP($X2072&amp;"-"&amp;TEXT($A2106,"mmm-aaaa"),Informes!$A:$P,COLUMN(Informes!J$1),FALSE)), "",
VLOOKUP($X2072&amp;"-"&amp;TEXT($A2106,"mmm-aaaa"),Informes!$A:$P,COLUMN(Informes!J$1),FALSE)), ""), "")</f>
        <v/>
      </c>
      <c r="N2106" s="248"/>
      <c r="O2106" s="248"/>
      <c r="P2106" s="248"/>
      <c r="Q2106" s="248"/>
      <c r="R2106" s="284" t="str">
        <f t="shared" si="409"/>
        <v/>
      </c>
      <c r="S2106" s="284"/>
      <c r="T2106" s="284"/>
      <c r="U2106" s="284"/>
      <c r="V2106" s="285"/>
      <c r="W2106" s="4" t="str">
        <f>IFERROR(VLOOKUP($X2095&amp;"-"&amp;TEXT($A2106,"mmm-aaaa"),Informes!$A:$P,COLUMN(Informes!K$1),FALSE), "")</f>
        <v/>
      </c>
      <c r="X2106" s="34" t="str">
        <f>IFERROR(VLOOKUP($X2072&amp;"-"&amp;TEXT($A2106,"mmm-aaaa"),Informes!$A:$P,COLUMN(Informes!C$1),FALSE), "")</f>
        <v/>
      </c>
    </row>
    <row r="2107" spans="1:24" ht="16.5" customHeight="1" x14ac:dyDescent="0.2">
      <c r="A2107" s="34">
        <f t="shared" si="412"/>
        <v>45689</v>
      </c>
      <c r="B2107" s="243" t="str">
        <f t="shared" si="410"/>
        <v>Febrero</v>
      </c>
      <c r="C2107" s="244"/>
      <c r="D2107" s="244"/>
      <c r="E2107" s="244"/>
      <c r="F2107" s="281" t="str">
        <f>IFERROR(IF(VLOOKUP($X2072&amp;"-"&amp;TEXT($A2107,"mmm-aaaa"),Informes!$A:$P,COLUMN(Informes!H$1),FALSE),"þ","¨"),"¨")</f>
        <v>¨</v>
      </c>
      <c r="G2107" s="281"/>
      <c r="H2107" s="281"/>
      <c r="I2107" s="248" t="str">
        <f>IFERROR(IF(ISBLANK(
VLOOKUP($X2095&amp;"-"&amp;TEXT($A2107,"mmm-aaaa"),Informes!$A:$P,COLUMN(Informes!I$1),FALSE)), "",
VLOOKUP($X2095&amp;"-"&amp;TEXT($A2107,"mmm-aaaa"),Informes!$A:$P,COLUMN(Informes!I$1),FALSE)), "")</f>
        <v/>
      </c>
      <c r="J2107" s="248"/>
      <c r="K2107" s="248"/>
      <c r="L2107" s="173" t="str">
        <f t="shared" si="411"/>
        <v>¨</v>
      </c>
      <c r="M2107" s="248" t="str">
        <f>IFERROR(IF(OR($X2107=$L$7,$X2107=$K$5,$X2107=$O$5,$X2107=$T$5),IF(ISBLANK(
VLOOKUP($X2072&amp;"-"&amp;TEXT($A2107,"mmm-aaaa"),Informes!$A:$P,COLUMN(Informes!J$1),FALSE)), "",
VLOOKUP($X2072&amp;"-"&amp;TEXT($A2107,"mmm-aaaa"),Informes!$A:$P,COLUMN(Informes!J$1),FALSE)), ""), "")</f>
        <v/>
      </c>
      <c r="N2107" s="248"/>
      <c r="O2107" s="248"/>
      <c r="P2107" s="248"/>
      <c r="Q2107" s="248"/>
      <c r="R2107" s="284" t="str">
        <f t="shared" si="409"/>
        <v/>
      </c>
      <c r="S2107" s="284"/>
      <c r="T2107" s="284"/>
      <c r="U2107" s="284"/>
      <c r="V2107" s="285"/>
      <c r="W2107" s="4" t="str">
        <f>IFERROR(VLOOKUP($X2095&amp;"-"&amp;TEXT($A2107,"mmm-aaaa"),Informes!$A:$P,COLUMN(Informes!K$1),FALSE), "")</f>
        <v/>
      </c>
      <c r="X2107" s="34" t="str">
        <f>IFERROR(VLOOKUP($X2072&amp;"-"&amp;TEXT($A2107,"mmm-aaaa"),Informes!$A:$P,COLUMN(Informes!C$1),FALSE), "")</f>
        <v/>
      </c>
    </row>
    <row r="2108" spans="1:24" ht="16.5" customHeight="1" x14ac:dyDescent="0.2">
      <c r="A2108" s="34">
        <f t="shared" si="412"/>
        <v>45717</v>
      </c>
      <c r="B2108" s="243" t="str">
        <f t="shared" si="410"/>
        <v>Marzo</v>
      </c>
      <c r="C2108" s="244"/>
      <c r="D2108" s="244"/>
      <c r="E2108" s="244"/>
      <c r="F2108" s="281" t="str">
        <f>IFERROR(IF(VLOOKUP($X2072&amp;"-"&amp;TEXT($A2108,"mmm-aaaa"),Informes!$A:$P,COLUMN(Informes!H$1),FALSE),"þ","¨"),"¨")</f>
        <v>¨</v>
      </c>
      <c r="G2108" s="281"/>
      <c r="H2108" s="281"/>
      <c r="I2108" s="248" t="str">
        <f>IFERROR(IF(ISBLANK(
VLOOKUP($X2095&amp;"-"&amp;TEXT($A2108,"mmm-aaaa"),Informes!$A:$P,COLUMN(Informes!I$1),FALSE)), "",
VLOOKUP($X2095&amp;"-"&amp;TEXT($A2108,"mmm-aaaa"),Informes!$A:$P,COLUMN(Informes!I$1),FALSE)), "")</f>
        <v/>
      </c>
      <c r="J2108" s="248"/>
      <c r="K2108" s="248"/>
      <c r="L2108" s="173" t="str">
        <f t="shared" si="411"/>
        <v>¨</v>
      </c>
      <c r="M2108" s="248" t="str">
        <f>IFERROR(IF(OR($X2108=$L$7,$X2108=$K$5,$X2108=$O$5,$X2108=$T$5),IF(ISBLANK(
VLOOKUP($X2072&amp;"-"&amp;TEXT($A2108,"mmm-aaaa"),Informes!$A:$P,COLUMN(Informes!J$1),FALSE)), "",
VLOOKUP($X2072&amp;"-"&amp;TEXT($A2108,"mmm-aaaa"),Informes!$A:$P,COLUMN(Informes!J$1),FALSE)), ""), "")</f>
        <v/>
      </c>
      <c r="N2108" s="248"/>
      <c r="O2108" s="248"/>
      <c r="P2108" s="248"/>
      <c r="Q2108" s="248"/>
      <c r="R2108" s="284" t="str">
        <f t="shared" si="409"/>
        <v/>
      </c>
      <c r="S2108" s="284"/>
      <c r="T2108" s="284"/>
      <c r="U2108" s="284"/>
      <c r="V2108" s="285"/>
      <c r="W2108" s="4" t="str">
        <f>IFERROR(VLOOKUP($X2095&amp;"-"&amp;TEXT($A2108,"mmm-aaaa"),Informes!$A:$P,COLUMN(Informes!K$1),FALSE), "")</f>
        <v/>
      </c>
      <c r="X2108" s="34" t="str">
        <f>IFERROR(VLOOKUP($X2072&amp;"-"&amp;TEXT($A2108,"mmm-aaaa"),Informes!$A:$P,COLUMN(Informes!C$1),FALSE), "")</f>
        <v/>
      </c>
    </row>
    <row r="2109" spans="1:24" ht="16.5" customHeight="1" x14ac:dyDescent="0.2">
      <c r="A2109" s="34">
        <f t="shared" si="412"/>
        <v>45748</v>
      </c>
      <c r="B2109" s="243" t="str">
        <f t="shared" si="410"/>
        <v>Abril</v>
      </c>
      <c r="C2109" s="244"/>
      <c r="D2109" s="244"/>
      <c r="E2109" s="244"/>
      <c r="F2109" s="281" t="str">
        <f>IFERROR(IF(VLOOKUP($X2072&amp;"-"&amp;TEXT($A2109,"mmm-aaaa"),Informes!$A:$P,COLUMN(Informes!H$1),FALSE),"þ","¨"),"¨")</f>
        <v>¨</v>
      </c>
      <c r="G2109" s="281"/>
      <c r="H2109" s="281"/>
      <c r="I2109" s="248" t="str">
        <f>IFERROR(IF(ISBLANK(
VLOOKUP($X2095&amp;"-"&amp;TEXT($A2109,"mmm-aaaa"),Informes!$A:$P,COLUMN(Informes!I$1),FALSE)), "",
VLOOKUP($X2095&amp;"-"&amp;TEXT($A2109,"mmm-aaaa"),Informes!$A:$P,COLUMN(Informes!I$1),FALSE)), "")</f>
        <v/>
      </c>
      <c r="J2109" s="248"/>
      <c r="K2109" s="248"/>
      <c r="L2109" s="173" t="str">
        <f t="shared" si="411"/>
        <v>¨</v>
      </c>
      <c r="M2109" s="248" t="str">
        <f>IFERROR(IF(OR($X2109=$L$7,$X2109=$K$5,$X2109=$O$5,$X2109=$T$5),IF(ISBLANK(
VLOOKUP($X2072&amp;"-"&amp;TEXT($A2109,"mmm-aaaa"),Informes!$A:$P,COLUMN(Informes!J$1),FALSE)), "",
VLOOKUP($X2072&amp;"-"&amp;TEXT($A2109,"mmm-aaaa"),Informes!$A:$P,COLUMN(Informes!J$1),FALSE)), ""), "")</f>
        <v/>
      </c>
      <c r="N2109" s="248"/>
      <c r="O2109" s="248"/>
      <c r="P2109" s="248"/>
      <c r="Q2109" s="248"/>
      <c r="R2109" s="284" t="str">
        <f t="shared" si="409"/>
        <v/>
      </c>
      <c r="S2109" s="284"/>
      <c r="T2109" s="284"/>
      <c r="U2109" s="284"/>
      <c r="V2109" s="285"/>
      <c r="W2109" s="4" t="str">
        <f>IFERROR(VLOOKUP($X2095&amp;"-"&amp;TEXT($A2109,"mmm-aaaa"),Informes!$A:$P,COLUMN(Informes!K$1),FALSE), "")</f>
        <v/>
      </c>
      <c r="X2109" s="34" t="str">
        <f>IFERROR(VLOOKUP($X2072&amp;"-"&amp;TEXT($A2109,"mmm-aaaa"),Informes!$A:$P,COLUMN(Informes!C$1),FALSE), "")</f>
        <v/>
      </c>
    </row>
    <row r="2110" spans="1:24" ht="16.5" customHeight="1" x14ac:dyDescent="0.2">
      <c r="A2110" s="34">
        <f t="shared" si="412"/>
        <v>45778</v>
      </c>
      <c r="B2110" s="243" t="str">
        <f t="shared" si="410"/>
        <v>Mayo</v>
      </c>
      <c r="C2110" s="244"/>
      <c r="D2110" s="244"/>
      <c r="E2110" s="244"/>
      <c r="F2110" s="281" t="str">
        <f>IFERROR(IF(VLOOKUP($X2072&amp;"-"&amp;TEXT($A2110,"mmm-aaaa"),Informes!$A:$P,COLUMN(Informes!H$1),FALSE),"þ","¨"),"¨")</f>
        <v>¨</v>
      </c>
      <c r="G2110" s="281"/>
      <c r="H2110" s="281"/>
      <c r="I2110" s="248" t="str">
        <f>IFERROR(IF(ISBLANK(
VLOOKUP($X2095&amp;"-"&amp;TEXT($A2110,"mmm-aaaa"),Informes!$A:$P,COLUMN(Informes!I$1),FALSE)), "",
VLOOKUP($X2095&amp;"-"&amp;TEXT($A2110,"mmm-aaaa"),Informes!$A:$P,COLUMN(Informes!I$1),FALSE)), "")</f>
        <v/>
      </c>
      <c r="J2110" s="248"/>
      <c r="K2110" s="248"/>
      <c r="L2110" s="173" t="str">
        <f t="shared" si="411"/>
        <v>¨</v>
      </c>
      <c r="M2110" s="248" t="str">
        <f>IFERROR(IF(OR($X2110=$L$7,$X2110=$K$5,$X2110=$O$5,$X2110=$T$5),IF(ISBLANK(
VLOOKUP($X2072&amp;"-"&amp;TEXT($A2110,"mmm-aaaa"),Informes!$A:$P,COLUMN(Informes!J$1),FALSE)), "",
VLOOKUP($X2072&amp;"-"&amp;TEXT($A2110,"mmm-aaaa"),Informes!$A:$P,COLUMN(Informes!J$1),FALSE)), ""), "")</f>
        <v/>
      </c>
      <c r="N2110" s="248"/>
      <c r="O2110" s="248"/>
      <c r="P2110" s="248"/>
      <c r="Q2110" s="248"/>
      <c r="R2110" s="284" t="str">
        <f t="shared" si="409"/>
        <v/>
      </c>
      <c r="S2110" s="284"/>
      <c r="T2110" s="284"/>
      <c r="U2110" s="284"/>
      <c r="V2110" s="285"/>
      <c r="W2110" s="4" t="str">
        <f>IFERROR(VLOOKUP($X2095&amp;"-"&amp;TEXT($A2110,"mmm-aaaa"),Informes!$A:$P,COLUMN(Informes!K$1),FALSE), "")</f>
        <v/>
      </c>
      <c r="X2110" s="34" t="str">
        <f>IFERROR(VLOOKUP($X2072&amp;"-"&amp;TEXT($A2110,"mmm-aaaa"),Informes!$A:$P,COLUMN(Informes!C$1),FALSE), "")</f>
        <v/>
      </c>
    </row>
    <row r="2111" spans="1:24" ht="16.5" customHeight="1" x14ac:dyDescent="0.2">
      <c r="A2111" s="34">
        <f t="shared" si="412"/>
        <v>45809</v>
      </c>
      <c r="B2111" s="243" t="str">
        <f t="shared" si="410"/>
        <v>Junio</v>
      </c>
      <c r="C2111" s="244"/>
      <c r="D2111" s="244"/>
      <c r="E2111" s="244"/>
      <c r="F2111" s="281" t="str">
        <f>IFERROR(IF(VLOOKUP($X2072&amp;"-"&amp;TEXT($A2111,"mmm-aaaa"),Informes!$A:$P,COLUMN(Informes!H$1),FALSE),"þ","¨"),"¨")</f>
        <v>¨</v>
      </c>
      <c r="G2111" s="281"/>
      <c r="H2111" s="281"/>
      <c r="I2111" s="248" t="str">
        <f>IFERROR(IF(ISBLANK(
VLOOKUP($X2095&amp;"-"&amp;TEXT($A2111,"mmm-aaaa"),Informes!$A:$P,COLUMN(Informes!I$1),FALSE)), "",
VLOOKUP($X2095&amp;"-"&amp;TEXT($A2111,"mmm-aaaa"),Informes!$A:$P,COLUMN(Informes!I$1),FALSE)), "")</f>
        <v/>
      </c>
      <c r="J2111" s="248"/>
      <c r="K2111" s="248"/>
      <c r="L2111" s="173" t="str">
        <f t="shared" si="411"/>
        <v>¨</v>
      </c>
      <c r="M2111" s="248" t="str">
        <f>IFERROR(IF(OR($X2111=$L$7,$X2111=$K$5,$X2111=$O$5,$X2111=$T$5),IF(ISBLANK(
VLOOKUP($X2072&amp;"-"&amp;TEXT($A2111,"mmm-aaaa"),Informes!$A:$P,COLUMN(Informes!J$1),FALSE)), "",
VLOOKUP($X2072&amp;"-"&amp;TEXT($A2111,"mmm-aaaa"),Informes!$A:$P,COLUMN(Informes!J$1),FALSE)), ""), "")</f>
        <v/>
      </c>
      <c r="N2111" s="248"/>
      <c r="O2111" s="248"/>
      <c r="P2111" s="248"/>
      <c r="Q2111" s="248"/>
      <c r="R2111" s="284" t="str">
        <f t="shared" si="409"/>
        <v/>
      </c>
      <c r="S2111" s="284"/>
      <c r="T2111" s="284"/>
      <c r="U2111" s="284"/>
      <c r="V2111" s="285"/>
      <c r="W2111" s="4" t="str">
        <f>IFERROR(VLOOKUP($X2095&amp;"-"&amp;TEXT($A2111,"mmm-aaaa"),Informes!$A:$P,COLUMN(Informes!K$1),FALSE), "")</f>
        <v/>
      </c>
      <c r="X2111" s="34" t="str">
        <f>IFERROR(VLOOKUP($X2072&amp;"-"&amp;TEXT($A2111,"mmm-aaaa"),Informes!$A:$P,COLUMN(Informes!C$1),FALSE), "")</f>
        <v/>
      </c>
    </row>
    <row r="2112" spans="1:24" ht="16.5" customHeight="1" x14ac:dyDescent="0.2">
      <c r="A2112" s="34">
        <f t="shared" si="412"/>
        <v>45839</v>
      </c>
      <c r="B2112" s="243" t="str">
        <f t="shared" si="410"/>
        <v>Julio</v>
      </c>
      <c r="C2112" s="244"/>
      <c r="D2112" s="244"/>
      <c r="E2112" s="244"/>
      <c r="F2112" s="281" t="str">
        <f>IFERROR(IF(VLOOKUP($X2072&amp;"-"&amp;TEXT($A2112,"mmm-aaaa"),Informes!$A:$P,COLUMN(Informes!H$1),FALSE),"þ","¨"),"¨")</f>
        <v>¨</v>
      </c>
      <c r="G2112" s="281"/>
      <c r="H2112" s="281"/>
      <c r="I2112" s="248" t="str">
        <f>IFERROR(IF(ISBLANK(
VLOOKUP($X2095&amp;"-"&amp;TEXT($A2112,"mmm-aaaa"),Informes!$A:$P,COLUMN(Informes!I$1),FALSE)), "",
VLOOKUP($X2095&amp;"-"&amp;TEXT($A2112,"mmm-aaaa"),Informes!$A:$P,COLUMN(Informes!I$1),FALSE)), "")</f>
        <v/>
      </c>
      <c r="J2112" s="248"/>
      <c r="K2112" s="248"/>
      <c r="L2112" s="173" t="str">
        <f t="shared" si="411"/>
        <v>¨</v>
      </c>
      <c r="M2112" s="248" t="str">
        <f>IFERROR(IF(OR($X2112=$L$7,$X2112=$K$5,$X2112=$O$5,$X2112=$T$5),IF(ISBLANK(
VLOOKUP($X2072&amp;"-"&amp;TEXT($A2112,"mmm-aaaa"),Informes!$A:$P,COLUMN(Informes!J$1),FALSE)), "",
VLOOKUP($X2072&amp;"-"&amp;TEXT($A2112,"mmm-aaaa"),Informes!$A:$P,COLUMN(Informes!J$1),FALSE)), ""), "")</f>
        <v/>
      </c>
      <c r="N2112" s="248"/>
      <c r="O2112" s="248"/>
      <c r="P2112" s="248"/>
      <c r="Q2112" s="248"/>
      <c r="R2112" s="284" t="str">
        <f t="shared" si="409"/>
        <v/>
      </c>
      <c r="S2112" s="284"/>
      <c r="T2112" s="284"/>
      <c r="U2112" s="284"/>
      <c r="V2112" s="285"/>
      <c r="W2112" s="4" t="str">
        <f>IFERROR(VLOOKUP($X2095&amp;"-"&amp;TEXT($A2112,"mmm-aaaa"),Informes!$A:$P,COLUMN(Informes!K$1),FALSE), "")</f>
        <v/>
      </c>
      <c r="X2112" s="34" t="str">
        <f>IFERROR(VLOOKUP($X2072&amp;"-"&amp;TEXT($A2112,"mmm-aaaa"),Informes!$A:$P,COLUMN(Informes!C$1),FALSE), "")</f>
        <v/>
      </c>
    </row>
    <row r="2113" spans="1:24" ht="16.5" customHeight="1" thickBot="1" x14ac:dyDescent="0.25">
      <c r="A2113" s="34">
        <f t="shared" si="412"/>
        <v>45870</v>
      </c>
      <c r="B2113" s="264" t="str">
        <f t="shared" si="410"/>
        <v>Agosto</v>
      </c>
      <c r="C2113" s="265"/>
      <c r="D2113" s="265"/>
      <c r="E2113" s="265"/>
      <c r="F2113" s="280" t="str">
        <f>IFERROR(IF(VLOOKUP($X2072&amp;"-"&amp;TEXT($A2113,"mmm-aaaa"),Informes!$A:$P,COLUMN(Informes!H$1),FALSE),"þ","¨"),"¨")</f>
        <v>¨</v>
      </c>
      <c r="G2113" s="280"/>
      <c r="H2113" s="280"/>
      <c r="I2113" s="269" t="str">
        <f>IFERROR(IF(ISBLANK(
VLOOKUP($X2095&amp;"-"&amp;TEXT($A2113,"mmm-aaaa"),Informes!$A:$P,COLUMN(Informes!I$1),FALSE)), "",
VLOOKUP($X2095&amp;"-"&amp;TEXT($A2113,"mmm-aaaa"),Informes!$A:$P,COLUMN(Informes!I$1),FALSE)), "")</f>
        <v/>
      </c>
      <c r="J2113" s="269"/>
      <c r="K2113" s="269"/>
      <c r="L2113" s="172" t="str">
        <f t="shared" si="411"/>
        <v>¨</v>
      </c>
      <c r="M2113" s="269" t="str">
        <f>IFERROR(IF(OR($X2113=$L$7,$X2113=$K$5,$X2113=$O$5,$X2113=$T$5),IF(ISBLANK(
VLOOKUP($X2072&amp;"-"&amp;TEXT($A2113,"mmm-aaaa"),Informes!$A:$P,COLUMN(Informes!J$1),FALSE)), "",
VLOOKUP($X2072&amp;"-"&amp;TEXT($A2113,"mmm-aaaa"),Informes!$A:$P,COLUMN(Informes!J$1),FALSE)), ""), "")</f>
        <v/>
      </c>
      <c r="N2113" s="269"/>
      <c r="O2113" s="269"/>
      <c r="P2113" s="269"/>
      <c r="Q2113" s="269"/>
      <c r="R2113" s="282" t="str">
        <f t="shared" si="409"/>
        <v/>
      </c>
      <c r="S2113" s="282"/>
      <c r="T2113" s="282"/>
      <c r="U2113" s="282"/>
      <c r="V2113" s="283"/>
      <c r="W2113" s="4" t="str">
        <f>IFERROR(VLOOKUP($X2095&amp;"-"&amp;TEXT($A2113,"mmm-aaaa"),Informes!$A:$P,COLUMN(Informes!K$1),FALSE), "")</f>
        <v/>
      </c>
      <c r="X2113" s="34" t="str">
        <f>IFERROR(VLOOKUP($X2072&amp;"-"&amp;TEXT($A2113,"mmm-aaaa"),Informes!$A:$P,COLUMN(Informes!C$1),FALSE), "")</f>
        <v/>
      </c>
    </row>
    <row r="2114" spans="1:24" ht="16.5" customHeight="1" thickBot="1" x14ac:dyDescent="0.3">
      <c r="D2114" s="124"/>
      <c r="E2114" s="124"/>
      <c r="F2114" s="129"/>
      <c r="G2114" s="124" t="str">
        <f>IF(SUM(F2102:F2113)=0,"",SUM(F2102:F2113))</f>
        <v/>
      </c>
      <c r="H2114" s="124"/>
      <c r="I2114" s="124"/>
      <c r="J2114" s="130"/>
      <c r="K2114" s="124"/>
      <c r="L2114" s="131" t="s">
        <v>107</v>
      </c>
      <c r="M2114" s="272" t="str">
        <f>IF(SUM(M2102:M2113)=0,"",SUM(M2102:M2113))</f>
        <v/>
      </c>
      <c r="N2114" s="273"/>
      <c r="O2114" s="273"/>
      <c r="P2114" s="273"/>
      <c r="Q2114" s="274"/>
      <c r="R2114" s="275"/>
      <c r="S2114" s="276"/>
      <c r="T2114" s="276"/>
      <c r="U2114" s="276"/>
      <c r="V2114" s="277"/>
      <c r="W2114" s="4"/>
      <c r="X2114" s="4"/>
    </row>
    <row r="2115" spans="1:24" ht="16.5" customHeight="1" x14ac:dyDescent="0.2">
      <c r="W2115" s="4"/>
      <c r="X2115" s="4"/>
    </row>
    <row r="2116" spans="1:24" ht="279.75" customHeight="1" x14ac:dyDescent="0.15">
      <c r="B2116" s="11"/>
      <c r="C2116" s="132" t="s">
        <v>136</v>
      </c>
      <c r="D2116" s="11"/>
      <c r="E2116" s="11"/>
      <c r="F2116" s="11"/>
      <c r="G2116" s="11"/>
      <c r="H2116" s="11"/>
      <c r="I2116" s="11"/>
      <c r="J2116" s="11"/>
      <c r="K2116" s="11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</row>
    <row r="2117" spans="1:24" ht="24" customHeight="1" x14ac:dyDescent="0.2">
      <c r="A2117" s="35">
        <f>A2071+1</f>
        <v>47</v>
      </c>
      <c r="B2117" s="256" t="s">
        <v>127</v>
      </c>
      <c r="C2117" s="256"/>
      <c r="D2117" s="256"/>
      <c r="E2117" s="256"/>
      <c r="F2117" s="256"/>
      <c r="G2117" s="256"/>
      <c r="H2117" s="256"/>
      <c r="I2117" s="256"/>
      <c r="J2117" s="256"/>
      <c r="K2117" s="256"/>
      <c r="L2117" s="256"/>
      <c r="M2117" s="256"/>
      <c r="N2117" s="256"/>
      <c r="O2117" s="256"/>
      <c r="P2117" s="256"/>
      <c r="Q2117" s="256"/>
      <c r="R2117" s="256"/>
      <c r="S2117" s="256"/>
      <c r="T2117" s="256"/>
      <c r="U2117" s="256"/>
      <c r="V2117" s="256"/>
      <c r="X2117" s="2"/>
    </row>
    <row r="2118" spans="1:24" ht="17.25" customHeight="1" x14ac:dyDescent="0.2">
      <c r="A2118" s="35"/>
      <c r="B2118" s="120" t="s">
        <v>128</v>
      </c>
      <c r="D2118" s="123" t="e">
        <f>IF(A2117=0,0,INDEX(TblPublicadores[Nombre completo],A2117))</f>
        <v>#REF!</v>
      </c>
      <c r="F2118" s="123"/>
      <c r="G2118" s="123"/>
      <c r="H2118" s="123"/>
      <c r="I2118" s="123"/>
      <c r="J2118" s="123"/>
      <c r="K2118" s="123"/>
      <c r="L2118" s="123"/>
      <c r="M2118" s="123"/>
      <c r="N2118" s="123"/>
      <c r="O2118" s="123"/>
      <c r="P2118" s="123"/>
      <c r="Q2118" s="123"/>
      <c r="R2118" s="123"/>
      <c r="S2118" s="123"/>
      <c r="T2118" s="123"/>
      <c r="U2118" s="123"/>
      <c r="V2118" s="123"/>
      <c r="W2118" s="15"/>
      <c r="X2118" s="154" t="e">
        <f>IF(A2117=0,0,INDEX(TblPublicadores[Nombre],A2117))</f>
        <v>#REF!</v>
      </c>
    </row>
    <row r="2119" spans="1:24" ht="17.25" customHeight="1" x14ac:dyDescent="0.2">
      <c r="B2119" s="120" t="s">
        <v>129</v>
      </c>
      <c r="D2119" s="121"/>
      <c r="E2119" s="121"/>
      <c r="F2119" s="7"/>
      <c r="G2119" s="7"/>
      <c r="H2119" s="257" t="e">
        <f>IF(A2117=0,"",INDEX(TblPublicadores[Fecha de nacimiento],A2117))</f>
        <v>#REF!</v>
      </c>
      <c r="I2119" s="257"/>
      <c r="J2119" s="257"/>
      <c r="K2119" s="257"/>
      <c r="L2119" s="257"/>
      <c r="M2119" s="257"/>
      <c r="N2119" s="257"/>
      <c r="O2119" s="257"/>
      <c r="P2119" s="128" t="e">
        <f>IF(INDEX(TblPublicadores[Sexo],A2117)=Q2119,"þ","¨")</f>
        <v>#REF!</v>
      </c>
      <c r="Q2119" s="120" t="s">
        <v>75</v>
      </c>
      <c r="S2119" s="12"/>
      <c r="T2119" s="13"/>
      <c r="U2119" s="128" t="e">
        <f>IF(INDEX(TblPublicadores[Sexo],A2117)=V2119,"þ","¨")</f>
        <v>#REF!</v>
      </c>
      <c r="V2119" s="120" t="s">
        <v>79</v>
      </c>
      <c r="W2119" s="12"/>
      <c r="X2119" s="6"/>
    </row>
    <row r="2120" spans="1:24" ht="17.25" customHeight="1" x14ac:dyDescent="0.2">
      <c r="B2120" s="120" t="s">
        <v>130</v>
      </c>
      <c r="D2120" s="122"/>
      <c r="E2120" s="122"/>
      <c r="F2120" s="7"/>
      <c r="G2120" s="258" t="e">
        <f>IF(A2117=0,"",IF(INDEX(TblPublicadores[Fecha de bautismo],A2117)="", "",INDEX(TblPublicadores[Fecha de bautismo],A2117)))</f>
        <v>#REF!</v>
      </c>
      <c r="H2120" s="258"/>
      <c r="I2120" s="258"/>
      <c r="J2120" s="258"/>
      <c r="K2120" s="258"/>
      <c r="L2120" s="258"/>
      <c r="M2120" s="258"/>
      <c r="N2120" s="258"/>
      <c r="O2120" s="258"/>
      <c r="P2120" s="128" t="s">
        <v>137</v>
      </c>
      <c r="Q2120" s="120" t="s">
        <v>131</v>
      </c>
      <c r="S2120" s="12"/>
      <c r="T2120" s="12"/>
      <c r="U2120" s="128" t="s">
        <v>138</v>
      </c>
      <c r="V2120" s="120" t="s">
        <v>61</v>
      </c>
      <c r="W2120" s="12"/>
      <c r="X2120" s="6"/>
    </row>
    <row r="2121" spans="1:24" ht="28.5" customHeight="1" x14ac:dyDescent="0.2">
      <c r="B2121" s="127" t="e">
        <f>IF(INDEX(TblPublicadores[Privilegio],A2117)=C2121,"þ","¨")</f>
        <v>#REF!</v>
      </c>
      <c r="C2121" s="125" t="s">
        <v>76</v>
      </c>
      <c r="D2121" s="127" t="e">
        <f>IF(INDEX(TblPublicadores[Privilegio],A2117)=E2121,"þ","¨")</f>
        <v>#REF!</v>
      </c>
      <c r="E2121" s="125" t="s">
        <v>81</v>
      </c>
      <c r="F2121" s="7"/>
      <c r="G2121" s="7"/>
      <c r="H2121" s="5"/>
      <c r="I2121" s="10"/>
      <c r="J2121" s="127" t="e">
        <f>IF(INDEX(TblPublicadores[Tipo Publicador],A2117)=K2121,"þ","¨")</f>
        <v>#REF!</v>
      </c>
      <c r="K2121" s="125" t="s">
        <v>77</v>
      </c>
      <c r="L2121" s="5"/>
      <c r="M2121" s="5"/>
      <c r="N2121" s="127" t="e">
        <f>IF(INDEX(TblPublicadores[Tipo Publicador],A2117)=O2121,"þ","¨")</f>
        <v>#REF!</v>
      </c>
      <c r="O2121" s="125" t="s">
        <v>132</v>
      </c>
      <c r="P2121" s="126"/>
      <c r="Q2121" s="126"/>
      <c r="R2121" s="9"/>
      <c r="S2121" s="127" t="e">
        <f>IF(INDEX(TblPublicadores[Tipo Publicador],A2117)=T2121,"þ","¨")</f>
        <v>#REF!</v>
      </c>
      <c r="T2121" s="259" t="s">
        <v>133</v>
      </c>
      <c r="U2121" s="259"/>
      <c r="V2121" s="259"/>
      <c r="W2121" s="13"/>
      <c r="X2121" s="6"/>
    </row>
    <row r="2122" spans="1:24" ht="4.5" customHeight="1" thickBot="1" x14ac:dyDescent="0.25">
      <c r="B2122" s="8"/>
      <c r="C2122" s="7"/>
      <c r="D2122" s="8"/>
      <c r="E2122" s="7"/>
      <c r="F2122" s="7"/>
      <c r="G2122" s="7"/>
      <c r="H2122" s="5"/>
      <c r="I2122" s="10"/>
      <c r="J2122" s="8"/>
      <c r="K2122" s="5"/>
      <c r="L2122" s="5"/>
      <c r="M2122" s="5"/>
      <c r="N2122" s="7"/>
      <c r="O2122" s="5"/>
      <c r="P2122" s="8"/>
      <c r="Q2122" s="8"/>
      <c r="R2122" s="9"/>
      <c r="S2122" s="9"/>
      <c r="T2122" s="7"/>
      <c r="U2122" s="8"/>
      <c r="V2122" s="9"/>
      <c r="W2122" s="9"/>
      <c r="X2122" s="6"/>
    </row>
    <row r="2123" spans="1:24" ht="26.25" customHeight="1" x14ac:dyDescent="0.25">
      <c r="B2123" s="260" t="s">
        <v>17</v>
      </c>
      <c r="C2123" s="261"/>
      <c r="D2123" s="261"/>
      <c r="E2123" s="261"/>
      <c r="F2123" s="262" t="s">
        <v>134</v>
      </c>
      <c r="G2123" s="262"/>
      <c r="H2123" s="262"/>
      <c r="I2123" s="262" t="s">
        <v>12</v>
      </c>
      <c r="J2123" s="262"/>
      <c r="K2123" s="262"/>
      <c r="L2123" s="262" t="s">
        <v>105</v>
      </c>
      <c r="M2123" s="236" t="s">
        <v>135</v>
      </c>
      <c r="N2123" s="236"/>
      <c r="O2123" s="236"/>
      <c r="P2123" s="236"/>
      <c r="Q2123" s="236"/>
      <c r="R2123" s="236" t="s">
        <v>101</v>
      </c>
      <c r="S2123" s="236"/>
      <c r="T2123" s="236"/>
      <c r="U2123" s="236"/>
      <c r="V2123" s="237"/>
      <c r="W2123" s="14"/>
      <c r="X2123" s="3"/>
    </row>
    <row r="2124" spans="1:24" ht="27.75" customHeight="1" x14ac:dyDescent="0.2">
      <c r="B2124" s="240">
        <v>45292</v>
      </c>
      <c r="C2124" s="241"/>
      <c r="D2124" s="241"/>
      <c r="E2124" s="242"/>
      <c r="F2124" s="263"/>
      <c r="G2124" s="263"/>
      <c r="H2124" s="263"/>
      <c r="I2124" s="263"/>
      <c r="J2124" s="263"/>
      <c r="K2124" s="263"/>
      <c r="L2124" s="263"/>
      <c r="M2124" s="238"/>
      <c r="N2124" s="238"/>
      <c r="O2124" s="238"/>
      <c r="P2124" s="238"/>
      <c r="Q2124" s="238"/>
      <c r="R2124" s="238"/>
      <c r="S2124" s="238"/>
      <c r="T2124" s="238"/>
      <c r="U2124" s="238"/>
      <c r="V2124" s="239"/>
      <c r="W2124" s="14"/>
      <c r="X2124" s="3"/>
    </row>
    <row r="2125" spans="1:24" ht="16.5" customHeight="1" x14ac:dyDescent="0.2">
      <c r="A2125" s="34">
        <f>EDATE(B2124,-4)</f>
        <v>45170</v>
      </c>
      <c r="B2125" s="243" t="str">
        <f>PROPER(TEXT(A2125, "mmmm"))</f>
        <v>Septiembre</v>
      </c>
      <c r="C2125" s="244"/>
      <c r="D2125" s="244" t="str">
        <f>PROPER(TEXT(C2125, "mmmm"))</f>
        <v>Enero</v>
      </c>
      <c r="E2125" s="244"/>
      <c r="F2125" s="281" t="str">
        <f>IFERROR(IF(VLOOKUP($X2118&amp;"-"&amp;TEXT($A2125,"mmm-aaaa"),Informes!$A:$P,COLUMN(Informes!H$1),FALSE),"þ","¨"),"¨")</f>
        <v>¨</v>
      </c>
      <c r="G2125" s="281"/>
      <c r="H2125" s="281"/>
      <c r="I2125" s="248" t="str">
        <f>IFERROR(IF(ISBLANK(
VLOOKUP($X2118&amp;"-"&amp;TEXT($A2125,"mmm-aaaa"),Informes!$A:$P,COLUMN(Informes!I$1),FALSE)), "",
VLOOKUP($X2118&amp;"-"&amp;TEXT($A2125,"mmm-aaaa"),Informes!$A:$P,COLUMN(Informes!I$1),FALSE)), "")</f>
        <v/>
      </c>
      <c r="J2125" s="248"/>
      <c r="K2125" s="248"/>
      <c r="L2125" s="173" t="str">
        <f>IFERROR(IF($X2125=$L$7,"þ","¨"),"¨")</f>
        <v>¨</v>
      </c>
      <c r="M2125" s="248" t="str">
        <f>IFERROR(IF(OR($X2125=$L$7,$X2125=$K$5,$X2125=$O$5,$X2125=$T$5),IF(ISBLANK(
VLOOKUP($X2118&amp;"-"&amp;TEXT($A2125,"mmm-aaaa"),Informes!$A:$P,COLUMN(Informes!J$1),FALSE)), "",
VLOOKUP($X2118&amp;"-"&amp;TEXT($A2125,"mmm-aaaa"),Informes!$A:$P,COLUMN(Informes!J$1),FALSE)), ""), "")</f>
        <v/>
      </c>
      <c r="N2125" s="248"/>
      <c r="O2125" s="248"/>
      <c r="P2125" s="248"/>
      <c r="Q2125" s="248"/>
      <c r="R2125" s="284" t="str">
        <f t="shared" ref="R2125:R2136" si="413">IF(W2125=0, "", W2125)</f>
        <v/>
      </c>
      <c r="S2125" s="284"/>
      <c r="T2125" s="284"/>
      <c r="U2125" s="284"/>
      <c r="V2125" s="285"/>
      <c r="W2125" s="4" t="str">
        <f>IFERROR(VLOOKUP($X2118&amp;"-"&amp;TEXT($A2125,"mmm-aaaa"),Informes!$A:$P,COLUMN(Informes!K$1),FALSE), "")</f>
        <v/>
      </c>
      <c r="X2125" s="34" t="str">
        <f>IFERROR(VLOOKUP($X2118&amp;"-"&amp;TEXT($A2125,"mmm-aaaa"),Informes!$A:$P,COLUMN(Informes!C$1),FALSE), "")</f>
        <v/>
      </c>
    </row>
    <row r="2126" spans="1:24" ht="16.5" customHeight="1" x14ac:dyDescent="0.2">
      <c r="A2126" s="34">
        <f>EDATE(A2125,1)</f>
        <v>45200</v>
      </c>
      <c r="B2126" s="243" t="str">
        <f t="shared" ref="B2126:B2136" si="414">PROPER(TEXT(A2126, "mmmm"))</f>
        <v>Octubre</v>
      </c>
      <c r="C2126" s="244"/>
      <c r="D2126" s="244" t="str">
        <f t="shared" ref="D2126:D2136" si="415">PROPER(TEXT(C2126, "mmmm"))</f>
        <v>Enero</v>
      </c>
      <c r="E2126" s="244"/>
      <c r="F2126" s="281" t="str">
        <f>IFERROR(IF(VLOOKUP($X2118&amp;"-"&amp;TEXT($A2126,"mmm-aaaa"),Informes!$A:$P,COLUMN(Informes!H$1),FALSE),"þ","¨"),"¨")</f>
        <v>¨</v>
      </c>
      <c r="G2126" s="281"/>
      <c r="H2126" s="281"/>
      <c r="I2126" s="248" t="str">
        <f>IFERROR(IF(ISBLANK(
VLOOKUP($X2118&amp;"-"&amp;TEXT($A2126,"mmm-aaaa"),Informes!$A:$P,COLUMN(Informes!I$1),FALSE)), "",
VLOOKUP($X2118&amp;"-"&amp;TEXT($A2126,"mmm-aaaa"),Informes!$A:$P,COLUMN(Informes!I$1),FALSE)), "")</f>
        <v/>
      </c>
      <c r="J2126" s="248"/>
      <c r="K2126" s="248"/>
      <c r="L2126" s="173" t="str">
        <f t="shared" ref="L2126:L2136" si="416">IFERROR(IF($X2126=$L$7,"þ","¨"),"¨")</f>
        <v>¨</v>
      </c>
      <c r="M2126" s="248" t="str">
        <f>IFERROR(IF(OR($X2126=$L$7,$X2126=$K$5,$X2126=$O$5,$X2126=$T$5),IF(ISBLANK(
VLOOKUP($X2118&amp;"-"&amp;TEXT($A2126,"mmm-aaaa"),Informes!$A:$P,COLUMN(Informes!J$1),FALSE)), "",
VLOOKUP($X2118&amp;"-"&amp;TEXT($A2126,"mmm-aaaa"),Informes!$A:$P,COLUMN(Informes!J$1),FALSE)), ""), "")</f>
        <v/>
      </c>
      <c r="N2126" s="248"/>
      <c r="O2126" s="248"/>
      <c r="P2126" s="248"/>
      <c r="Q2126" s="248"/>
      <c r="R2126" s="284" t="str">
        <f t="shared" si="413"/>
        <v/>
      </c>
      <c r="S2126" s="284"/>
      <c r="T2126" s="284"/>
      <c r="U2126" s="284"/>
      <c r="V2126" s="285"/>
      <c r="W2126" s="4" t="str">
        <f>IFERROR(VLOOKUP($X2118&amp;"-"&amp;TEXT($A2126,"mmm-aaaa"),Informes!$A:$P,COLUMN(Informes!K$1),FALSE), "")</f>
        <v/>
      </c>
      <c r="X2126" s="34" t="str">
        <f>IFERROR(VLOOKUP($X2118&amp;"-"&amp;TEXT($A2126,"mmm-aaaa"),Informes!$A:$P,COLUMN(Informes!C$1),FALSE), "")</f>
        <v/>
      </c>
    </row>
    <row r="2127" spans="1:24" ht="16.5" customHeight="1" x14ac:dyDescent="0.2">
      <c r="A2127" s="34">
        <f t="shared" ref="A2127:A2136" si="417">EDATE(A2126,1)</f>
        <v>45231</v>
      </c>
      <c r="B2127" s="243" t="str">
        <f t="shared" si="414"/>
        <v>Noviembre</v>
      </c>
      <c r="C2127" s="244"/>
      <c r="D2127" s="244" t="str">
        <f t="shared" si="415"/>
        <v>Enero</v>
      </c>
      <c r="E2127" s="244"/>
      <c r="F2127" s="281" t="str">
        <f>IFERROR(IF(VLOOKUP($X2118&amp;"-"&amp;TEXT($A2127,"mmm-aaaa"),Informes!$A:$P,COLUMN(Informes!H$1),FALSE),"þ","¨"),"¨")</f>
        <v>¨</v>
      </c>
      <c r="G2127" s="281"/>
      <c r="H2127" s="281"/>
      <c r="I2127" s="248" t="str">
        <f>IFERROR(IF(ISBLANK(
VLOOKUP($X2118&amp;"-"&amp;TEXT($A2127,"mmm-aaaa"),Informes!$A:$P,COLUMN(Informes!I$1),FALSE)), "",
VLOOKUP($X2118&amp;"-"&amp;TEXT($A2127,"mmm-aaaa"),Informes!$A:$P,COLUMN(Informes!I$1),FALSE)), "")</f>
        <v/>
      </c>
      <c r="J2127" s="248"/>
      <c r="K2127" s="248"/>
      <c r="L2127" s="173" t="str">
        <f t="shared" si="416"/>
        <v>¨</v>
      </c>
      <c r="M2127" s="248" t="str">
        <f>IFERROR(IF(OR($X2127=$L$7,$X2127=$K$5,$X2127=$O$5,$X2127=$T$5),IF(ISBLANK(
VLOOKUP($X2118&amp;"-"&amp;TEXT($A2127,"mmm-aaaa"),Informes!$A:$P,COLUMN(Informes!J$1),FALSE)), "",
VLOOKUP($X2118&amp;"-"&amp;TEXT($A2127,"mmm-aaaa"),Informes!$A:$P,COLUMN(Informes!J$1),FALSE)), ""), "")</f>
        <v/>
      </c>
      <c r="N2127" s="248"/>
      <c r="O2127" s="248"/>
      <c r="P2127" s="248"/>
      <c r="Q2127" s="248"/>
      <c r="R2127" s="284" t="str">
        <f t="shared" si="413"/>
        <v/>
      </c>
      <c r="S2127" s="284"/>
      <c r="T2127" s="284"/>
      <c r="U2127" s="284"/>
      <c r="V2127" s="285"/>
      <c r="W2127" s="4" t="str">
        <f>IFERROR(VLOOKUP($X2118&amp;"-"&amp;TEXT($A2127,"mmm-aaaa"),Informes!$A:$P,COLUMN(Informes!K$1),FALSE), "")</f>
        <v/>
      </c>
      <c r="X2127" s="34" t="str">
        <f>IFERROR(VLOOKUP($X2118&amp;"-"&amp;TEXT($A2127,"mmm-aaaa"),Informes!$A:$P,COLUMN(Informes!C$1),FALSE), "")</f>
        <v/>
      </c>
    </row>
    <row r="2128" spans="1:24" ht="16.5" customHeight="1" x14ac:dyDescent="0.2">
      <c r="A2128" s="34">
        <f t="shared" si="417"/>
        <v>45261</v>
      </c>
      <c r="B2128" s="243" t="str">
        <f t="shared" si="414"/>
        <v>Diciembre</v>
      </c>
      <c r="C2128" s="244"/>
      <c r="D2128" s="244" t="str">
        <f t="shared" si="415"/>
        <v>Enero</v>
      </c>
      <c r="E2128" s="244"/>
      <c r="F2128" s="281" t="str">
        <f>IFERROR(IF(VLOOKUP($X2118&amp;"-"&amp;TEXT($A2128,"mmm-aaaa"),Informes!$A:$P,COLUMN(Informes!H$1),FALSE),"þ","¨"),"¨")</f>
        <v>¨</v>
      </c>
      <c r="G2128" s="281"/>
      <c r="H2128" s="281"/>
      <c r="I2128" s="248" t="str">
        <f>IFERROR(IF(ISBLANK(
VLOOKUP($X2118&amp;"-"&amp;TEXT($A2128,"mmm-aaaa"),Informes!$A:$P,COLUMN(Informes!I$1),FALSE)), "",
VLOOKUP($X2118&amp;"-"&amp;TEXT($A2128,"mmm-aaaa"),Informes!$A:$P,COLUMN(Informes!I$1),FALSE)), "")</f>
        <v/>
      </c>
      <c r="J2128" s="248"/>
      <c r="K2128" s="248"/>
      <c r="L2128" s="173" t="str">
        <f t="shared" si="416"/>
        <v>¨</v>
      </c>
      <c r="M2128" s="248" t="str">
        <f>IFERROR(IF(OR($X2128=$L$7,$X2128=$K$5,$X2128=$O$5,$X2128=$T$5),IF(ISBLANK(
VLOOKUP($X2118&amp;"-"&amp;TEXT($A2128,"mmm-aaaa"),Informes!$A:$P,COLUMN(Informes!J$1),FALSE)), "",
VLOOKUP($X2118&amp;"-"&amp;TEXT($A2128,"mmm-aaaa"),Informes!$A:$P,COLUMN(Informes!J$1),FALSE)), ""), "")</f>
        <v/>
      </c>
      <c r="N2128" s="248"/>
      <c r="O2128" s="248"/>
      <c r="P2128" s="248"/>
      <c r="Q2128" s="248"/>
      <c r="R2128" s="284" t="str">
        <f t="shared" si="413"/>
        <v/>
      </c>
      <c r="S2128" s="284"/>
      <c r="T2128" s="284"/>
      <c r="U2128" s="284"/>
      <c r="V2128" s="285"/>
      <c r="W2128" s="4" t="str">
        <f>IFERROR(VLOOKUP($X2118&amp;"-"&amp;TEXT($A2128,"mmm-aaaa"),Informes!$A:$P,COLUMN(Informes!K$1),FALSE), "")</f>
        <v/>
      </c>
      <c r="X2128" s="34" t="str">
        <f>IFERROR(VLOOKUP($X2118&amp;"-"&amp;TEXT($A2128,"mmm-aaaa"),Informes!$A:$P,COLUMN(Informes!C$1),FALSE), "")</f>
        <v/>
      </c>
    </row>
    <row r="2129" spans="1:24" ht="16.5" customHeight="1" x14ac:dyDescent="0.2">
      <c r="A2129" s="34">
        <f t="shared" si="417"/>
        <v>45292</v>
      </c>
      <c r="B2129" s="243" t="str">
        <f t="shared" si="414"/>
        <v>Enero</v>
      </c>
      <c r="C2129" s="244"/>
      <c r="D2129" s="244" t="str">
        <f t="shared" si="415"/>
        <v>Enero</v>
      </c>
      <c r="E2129" s="244"/>
      <c r="F2129" s="281" t="str">
        <f>IFERROR(IF(VLOOKUP($X2118&amp;"-"&amp;TEXT($A2129,"mmm-aaaa"),Informes!$A:$P,COLUMN(Informes!H$1),FALSE),"þ","¨"),"¨")</f>
        <v>¨</v>
      </c>
      <c r="G2129" s="281"/>
      <c r="H2129" s="281"/>
      <c r="I2129" s="248" t="str">
        <f>IFERROR(IF(ISBLANK(
VLOOKUP($X2118&amp;"-"&amp;TEXT($A2129,"mmm-aaaa"),Informes!$A:$P,COLUMN(Informes!I$1),FALSE)), "",
VLOOKUP($X2118&amp;"-"&amp;TEXT($A2129,"mmm-aaaa"),Informes!$A:$P,COLUMN(Informes!I$1),FALSE)), "")</f>
        <v/>
      </c>
      <c r="J2129" s="248"/>
      <c r="K2129" s="248"/>
      <c r="L2129" s="173" t="str">
        <f t="shared" si="416"/>
        <v>¨</v>
      </c>
      <c r="M2129" s="248" t="str">
        <f>IFERROR(IF(OR($X2129=$L$7,$X2129=$K$5,$X2129=$O$5,$X2129=$T$5),IF(ISBLANK(
VLOOKUP($X2118&amp;"-"&amp;TEXT($A2129,"mmm-aaaa"),Informes!$A:$P,COLUMN(Informes!J$1),FALSE)), "",
VLOOKUP($X2118&amp;"-"&amp;TEXT($A2129,"mmm-aaaa"),Informes!$A:$P,COLUMN(Informes!J$1),FALSE)), ""), "")</f>
        <v/>
      </c>
      <c r="N2129" s="248"/>
      <c r="O2129" s="248"/>
      <c r="P2129" s="248"/>
      <c r="Q2129" s="248"/>
      <c r="R2129" s="284" t="str">
        <f t="shared" si="413"/>
        <v/>
      </c>
      <c r="S2129" s="284"/>
      <c r="T2129" s="284"/>
      <c r="U2129" s="284"/>
      <c r="V2129" s="285"/>
      <c r="W2129" s="4" t="str">
        <f>IFERROR(VLOOKUP($X2118&amp;"-"&amp;TEXT($A2129,"mmm-aaaa"),Informes!$A:$P,COLUMN(Informes!K$1),FALSE), "")</f>
        <v/>
      </c>
      <c r="X2129" s="34" t="str">
        <f>IFERROR(VLOOKUP($X2118&amp;"-"&amp;TEXT($A2129,"mmm-aaaa"),Informes!$A:$P,COLUMN(Informes!C$1),FALSE), "")</f>
        <v/>
      </c>
    </row>
    <row r="2130" spans="1:24" ht="16.5" customHeight="1" x14ac:dyDescent="0.2">
      <c r="A2130" s="34">
        <f t="shared" si="417"/>
        <v>45323</v>
      </c>
      <c r="B2130" s="243" t="str">
        <f t="shared" si="414"/>
        <v>Febrero</v>
      </c>
      <c r="C2130" s="244"/>
      <c r="D2130" s="244" t="str">
        <f t="shared" si="415"/>
        <v>Enero</v>
      </c>
      <c r="E2130" s="244"/>
      <c r="F2130" s="281" t="str">
        <f>IFERROR(IF(VLOOKUP($X2118&amp;"-"&amp;TEXT($A2130,"mmm-aaaa"),Informes!$A:$P,COLUMN(Informes!H$1),FALSE),"þ","¨"),"¨")</f>
        <v>¨</v>
      </c>
      <c r="G2130" s="281"/>
      <c r="H2130" s="281"/>
      <c r="I2130" s="248" t="str">
        <f>IFERROR(IF(ISBLANK(
VLOOKUP($X2118&amp;"-"&amp;TEXT($A2130,"mmm-aaaa"),Informes!$A:$P,COLUMN(Informes!I$1),FALSE)), "",
VLOOKUP($X2118&amp;"-"&amp;TEXT($A2130,"mmm-aaaa"),Informes!$A:$P,COLUMN(Informes!I$1),FALSE)), "")</f>
        <v/>
      </c>
      <c r="J2130" s="248"/>
      <c r="K2130" s="248"/>
      <c r="L2130" s="173" t="str">
        <f t="shared" si="416"/>
        <v>¨</v>
      </c>
      <c r="M2130" s="248" t="str">
        <f>IFERROR(IF(OR($X2130=$L$7,$X2130=$K$5,$X2130=$O$5,$X2130=$T$5),IF(ISBLANK(
VLOOKUP($X2118&amp;"-"&amp;TEXT($A2130,"mmm-aaaa"),Informes!$A:$P,COLUMN(Informes!J$1),FALSE)), "",
VLOOKUP($X2118&amp;"-"&amp;TEXT($A2130,"mmm-aaaa"),Informes!$A:$P,COLUMN(Informes!J$1),FALSE)), ""), "")</f>
        <v/>
      </c>
      <c r="N2130" s="248"/>
      <c r="O2130" s="248"/>
      <c r="P2130" s="248"/>
      <c r="Q2130" s="248"/>
      <c r="R2130" s="284" t="str">
        <f t="shared" si="413"/>
        <v/>
      </c>
      <c r="S2130" s="284"/>
      <c r="T2130" s="284"/>
      <c r="U2130" s="284"/>
      <c r="V2130" s="285"/>
      <c r="W2130" s="4" t="str">
        <f>IFERROR(VLOOKUP($X2118&amp;"-"&amp;TEXT($A2130,"mmm-aaaa"),Informes!$A:$P,COLUMN(Informes!K$1),FALSE), "")</f>
        <v/>
      </c>
      <c r="X2130" s="34" t="str">
        <f>IFERROR(VLOOKUP($X2118&amp;"-"&amp;TEXT($A2130,"mmm-aaaa"),Informes!$A:$P,COLUMN(Informes!C$1),FALSE), "")</f>
        <v/>
      </c>
    </row>
    <row r="2131" spans="1:24" ht="16.5" customHeight="1" x14ac:dyDescent="0.2">
      <c r="A2131" s="34">
        <f t="shared" si="417"/>
        <v>45352</v>
      </c>
      <c r="B2131" s="243" t="str">
        <f t="shared" si="414"/>
        <v>Marzo</v>
      </c>
      <c r="C2131" s="244"/>
      <c r="D2131" s="244" t="str">
        <f t="shared" si="415"/>
        <v>Enero</v>
      </c>
      <c r="E2131" s="244"/>
      <c r="F2131" s="281" t="str">
        <f>IFERROR(IF(VLOOKUP($X2118&amp;"-"&amp;TEXT($A2131,"mmm-aaaa"),Informes!$A:$P,COLUMN(Informes!H$1),FALSE),"þ","¨"),"¨")</f>
        <v>¨</v>
      </c>
      <c r="G2131" s="281"/>
      <c r="H2131" s="281"/>
      <c r="I2131" s="248" t="str">
        <f>IFERROR(IF(ISBLANK(
VLOOKUP($X2118&amp;"-"&amp;TEXT($A2131,"mmm-aaaa"),Informes!$A:$P,COLUMN(Informes!I$1),FALSE)), "",
VLOOKUP($X2118&amp;"-"&amp;TEXT($A2131,"mmm-aaaa"),Informes!$A:$P,COLUMN(Informes!I$1),FALSE)), "")</f>
        <v/>
      </c>
      <c r="J2131" s="248"/>
      <c r="K2131" s="248"/>
      <c r="L2131" s="173" t="str">
        <f t="shared" si="416"/>
        <v>¨</v>
      </c>
      <c r="M2131" s="248" t="str">
        <f>IFERROR(IF(OR($X2131=$L$7,$X2131=$K$5,$X2131=$O$5,$X2131=$T$5),IF(ISBLANK(
VLOOKUP($X2118&amp;"-"&amp;TEXT($A2131,"mmm-aaaa"),Informes!$A:$P,COLUMN(Informes!J$1),FALSE)), "",
VLOOKUP($X2118&amp;"-"&amp;TEXT($A2131,"mmm-aaaa"),Informes!$A:$P,COLUMN(Informes!J$1),FALSE)), ""), "")</f>
        <v/>
      </c>
      <c r="N2131" s="248"/>
      <c r="O2131" s="248"/>
      <c r="P2131" s="248"/>
      <c r="Q2131" s="248"/>
      <c r="R2131" s="284" t="str">
        <f t="shared" si="413"/>
        <v/>
      </c>
      <c r="S2131" s="284"/>
      <c r="T2131" s="284"/>
      <c r="U2131" s="284"/>
      <c r="V2131" s="285"/>
      <c r="W2131" s="4" t="str">
        <f>IFERROR(VLOOKUP($X2118&amp;"-"&amp;TEXT($A2131,"mmm-aaaa"),Informes!$A:$P,COLUMN(Informes!K$1),FALSE), "")</f>
        <v/>
      </c>
      <c r="X2131" s="34" t="str">
        <f>IFERROR(VLOOKUP($X2118&amp;"-"&amp;TEXT($A2131,"mmm-aaaa"),Informes!$A:$P,COLUMN(Informes!C$1),FALSE), "")</f>
        <v/>
      </c>
    </row>
    <row r="2132" spans="1:24" ht="16.5" customHeight="1" x14ac:dyDescent="0.2">
      <c r="A2132" s="34">
        <f t="shared" si="417"/>
        <v>45383</v>
      </c>
      <c r="B2132" s="243" t="str">
        <f t="shared" si="414"/>
        <v>Abril</v>
      </c>
      <c r="C2132" s="244"/>
      <c r="D2132" s="244" t="str">
        <f t="shared" si="415"/>
        <v>Enero</v>
      </c>
      <c r="E2132" s="244"/>
      <c r="F2132" s="281" t="str">
        <f>IFERROR(IF(VLOOKUP($X2118&amp;"-"&amp;TEXT($A2132,"mmm-aaaa"),Informes!$A:$P,COLUMN(Informes!H$1),FALSE),"þ","¨"),"¨")</f>
        <v>¨</v>
      </c>
      <c r="G2132" s="281"/>
      <c r="H2132" s="281"/>
      <c r="I2132" s="248" t="str">
        <f>IFERROR(IF(ISBLANK(
VLOOKUP($X2118&amp;"-"&amp;TEXT($A2132,"mmm-aaaa"),Informes!$A:$P,COLUMN(Informes!I$1),FALSE)), "",
VLOOKUP($X2118&amp;"-"&amp;TEXT($A2132,"mmm-aaaa"),Informes!$A:$P,COLUMN(Informes!I$1),FALSE)), "")</f>
        <v/>
      </c>
      <c r="J2132" s="248"/>
      <c r="K2132" s="248"/>
      <c r="L2132" s="173" t="str">
        <f t="shared" si="416"/>
        <v>¨</v>
      </c>
      <c r="M2132" s="248" t="str">
        <f>IFERROR(IF(OR($X2132=$L$7,$X2132=$K$5,$X2132=$O$5,$X2132=$T$5),IF(ISBLANK(
VLOOKUP($X2118&amp;"-"&amp;TEXT($A2132,"mmm-aaaa"),Informes!$A:$P,COLUMN(Informes!J$1),FALSE)), "",
VLOOKUP($X2118&amp;"-"&amp;TEXT($A2132,"mmm-aaaa"),Informes!$A:$P,COLUMN(Informes!J$1),FALSE)), ""), "")</f>
        <v/>
      </c>
      <c r="N2132" s="248"/>
      <c r="O2132" s="248"/>
      <c r="P2132" s="248"/>
      <c r="Q2132" s="248"/>
      <c r="R2132" s="284" t="str">
        <f t="shared" si="413"/>
        <v/>
      </c>
      <c r="S2132" s="284"/>
      <c r="T2132" s="284"/>
      <c r="U2132" s="284"/>
      <c r="V2132" s="285"/>
      <c r="W2132" s="4" t="str">
        <f>IFERROR(VLOOKUP($X2118&amp;"-"&amp;TEXT($A2132,"mmm-aaaa"),Informes!$A:$P,COLUMN(Informes!K$1),FALSE), "")</f>
        <v/>
      </c>
      <c r="X2132" s="34" t="str">
        <f>IFERROR(VLOOKUP($X2118&amp;"-"&amp;TEXT($A2132,"mmm-aaaa"),Informes!$A:$P,COLUMN(Informes!C$1),FALSE), "")</f>
        <v/>
      </c>
    </row>
    <row r="2133" spans="1:24" ht="16.5" customHeight="1" x14ac:dyDescent="0.2">
      <c r="A2133" s="34">
        <f t="shared" si="417"/>
        <v>45413</v>
      </c>
      <c r="B2133" s="243" t="str">
        <f t="shared" si="414"/>
        <v>Mayo</v>
      </c>
      <c r="C2133" s="244"/>
      <c r="D2133" s="244" t="str">
        <f t="shared" si="415"/>
        <v>Enero</v>
      </c>
      <c r="E2133" s="244"/>
      <c r="F2133" s="281" t="str">
        <f>IFERROR(IF(VLOOKUP($X2118&amp;"-"&amp;TEXT($A2133,"mmm-aaaa"),Informes!$A:$P,COLUMN(Informes!H$1),FALSE),"þ","¨"),"¨")</f>
        <v>¨</v>
      </c>
      <c r="G2133" s="281"/>
      <c r="H2133" s="281"/>
      <c r="I2133" s="248" t="str">
        <f>IFERROR(IF(ISBLANK(
VLOOKUP($X2118&amp;"-"&amp;TEXT($A2133,"mmm-aaaa"),Informes!$A:$P,COLUMN(Informes!I$1),FALSE)), "",
VLOOKUP($X2118&amp;"-"&amp;TEXT($A2133,"mmm-aaaa"),Informes!$A:$P,COLUMN(Informes!I$1),FALSE)), "")</f>
        <v/>
      </c>
      <c r="J2133" s="248"/>
      <c r="K2133" s="248"/>
      <c r="L2133" s="173" t="str">
        <f t="shared" si="416"/>
        <v>¨</v>
      </c>
      <c r="M2133" s="248" t="str">
        <f>IFERROR(IF(OR($X2133=$L$7,$X2133=$K$5,$X2133=$O$5,$X2133=$T$5),IF(ISBLANK(
VLOOKUP($X2118&amp;"-"&amp;TEXT($A2133,"mmm-aaaa"),Informes!$A:$P,COLUMN(Informes!J$1),FALSE)), "",
VLOOKUP($X2118&amp;"-"&amp;TEXT($A2133,"mmm-aaaa"),Informes!$A:$P,COLUMN(Informes!J$1),FALSE)), ""), "")</f>
        <v/>
      </c>
      <c r="N2133" s="248"/>
      <c r="O2133" s="248"/>
      <c r="P2133" s="248"/>
      <c r="Q2133" s="248"/>
      <c r="R2133" s="284" t="str">
        <f t="shared" si="413"/>
        <v/>
      </c>
      <c r="S2133" s="284"/>
      <c r="T2133" s="284"/>
      <c r="U2133" s="284"/>
      <c r="V2133" s="285"/>
      <c r="W2133" s="4" t="str">
        <f>IFERROR(VLOOKUP($X2118&amp;"-"&amp;TEXT($A2133,"mmm-aaaa"),Informes!$A:$P,COLUMN(Informes!K$1),FALSE), "")</f>
        <v/>
      </c>
      <c r="X2133" s="34" t="str">
        <f>IFERROR(VLOOKUP($X2118&amp;"-"&amp;TEXT($A2133,"mmm-aaaa"),Informes!$A:$P,COLUMN(Informes!C$1),FALSE), "")</f>
        <v/>
      </c>
    </row>
    <row r="2134" spans="1:24" ht="16.5" customHeight="1" x14ac:dyDescent="0.2">
      <c r="A2134" s="34">
        <f t="shared" si="417"/>
        <v>45444</v>
      </c>
      <c r="B2134" s="243" t="str">
        <f t="shared" si="414"/>
        <v>Junio</v>
      </c>
      <c r="C2134" s="244"/>
      <c r="D2134" s="244" t="str">
        <f t="shared" si="415"/>
        <v>Enero</v>
      </c>
      <c r="E2134" s="244"/>
      <c r="F2134" s="281" t="str">
        <f>IFERROR(IF(VLOOKUP($X2118&amp;"-"&amp;TEXT($A2134,"mmm-aaaa"),Informes!$A:$P,COLUMN(Informes!H$1),FALSE),"þ","¨"),"¨")</f>
        <v>¨</v>
      </c>
      <c r="G2134" s="281"/>
      <c r="H2134" s="281"/>
      <c r="I2134" s="248" t="str">
        <f>IFERROR(IF(ISBLANK(
VLOOKUP($X2118&amp;"-"&amp;TEXT($A2134,"mmm-aaaa"),Informes!$A:$P,COLUMN(Informes!I$1),FALSE)), "",
VLOOKUP($X2118&amp;"-"&amp;TEXT($A2134,"mmm-aaaa"),Informes!$A:$P,COLUMN(Informes!I$1),FALSE)), "")</f>
        <v/>
      </c>
      <c r="J2134" s="248"/>
      <c r="K2134" s="248"/>
      <c r="L2134" s="173" t="str">
        <f t="shared" si="416"/>
        <v>¨</v>
      </c>
      <c r="M2134" s="248" t="str">
        <f>IFERROR(IF(OR($X2134=$L$7,$X2134=$K$5,$X2134=$O$5,$X2134=$T$5),IF(ISBLANK(
VLOOKUP($X2118&amp;"-"&amp;TEXT($A2134,"mmm-aaaa"),Informes!$A:$P,COLUMN(Informes!J$1),FALSE)), "",
VLOOKUP($X2118&amp;"-"&amp;TEXT($A2134,"mmm-aaaa"),Informes!$A:$P,COLUMN(Informes!J$1),FALSE)), ""), "")</f>
        <v/>
      </c>
      <c r="N2134" s="248"/>
      <c r="O2134" s="248"/>
      <c r="P2134" s="248"/>
      <c r="Q2134" s="248"/>
      <c r="R2134" s="284" t="str">
        <f t="shared" si="413"/>
        <v/>
      </c>
      <c r="S2134" s="284"/>
      <c r="T2134" s="284"/>
      <c r="U2134" s="284"/>
      <c r="V2134" s="285"/>
      <c r="W2134" s="4" t="str">
        <f>IFERROR(VLOOKUP($X2118&amp;"-"&amp;TEXT($A2134,"mmm-aaaa"),Informes!$A:$P,COLUMN(Informes!K$1),FALSE), "")</f>
        <v/>
      </c>
      <c r="X2134" s="34" t="str">
        <f>IFERROR(VLOOKUP($X2118&amp;"-"&amp;TEXT($A2134,"mmm-aaaa"),Informes!$A:$P,COLUMN(Informes!C$1),FALSE), "")</f>
        <v/>
      </c>
    </row>
    <row r="2135" spans="1:24" ht="16.5" customHeight="1" x14ac:dyDescent="0.2">
      <c r="A2135" s="34">
        <f t="shared" si="417"/>
        <v>45474</v>
      </c>
      <c r="B2135" s="243" t="str">
        <f t="shared" si="414"/>
        <v>Julio</v>
      </c>
      <c r="C2135" s="244"/>
      <c r="D2135" s="244" t="str">
        <f t="shared" si="415"/>
        <v>Enero</v>
      </c>
      <c r="E2135" s="244"/>
      <c r="F2135" s="281" t="str">
        <f>IFERROR(IF(VLOOKUP($X2118&amp;"-"&amp;TEXT($A2135,"mmm-aaaa"),Informes!$A:$P,COLUMN(Informes!H$1),FALSE),"þ","¨"),"¨")</f>
        <v>¨</v>
      </c>
      <c r="G2135" s="281"/>
      <c r="H2135" s="281"/>
      <c r="I2135" s="248" t="str">
        <f>IFERROR(IF(ISBLANK(
VLOOKUP($X2118&amp;"-"&amp;TEXT($A2135,"mmm-aaaa"),Informes!$A:$P,COLUMN(Informes!I$1),FALSE)), "",
VLOOKUP($X2118&amp;"-"&amp;TEXT($A2135,"mmm-aaaa"),Informes!$A:$P,COLUMN(Informes!I$1),FALSE)), "")</f>
        <v/>
      </c>
      <c r="J2135" s="248"/>
      <c r="K2135" s="248"/>
      <c r="L2135" s="173" t="str">
        <f t="shared" si="416"/>
        <v>¨</v>
      </c>
      <c r="M2135" s="248" t="str">
        <f>IFERROR(IF(OR($X2135=$L$7,$X2135=$K$5,$X2135=$O$5,$X2135=$T$5),IF(ISBLANK(
VLOOKUP($X2118&amp;"-"&amp;TEXT($A2135,"mmm-aaaa"),Informes!$A:$P,COLUMN(Informes!J$1),FALSE)), "",
VLOOKUP($X2118&amp;"-"&amp;TEXT($A2135,"mmm-aaaa"),Informes!$A:$P,COLUMN(Informes!J$1),FALSE)), ""), "")</f>
        <v/>
      </c>
      <c r="N2135" s="248"/>
      <c r="O2135" s="248"/>
      <c r="P2135" s="248"/>
      <c r="Q2135" s="248"/>
      <c r="R2135" s="284" t="str">
        <f t="shared" si="413"/>
        <v/>
      </c>
      <c r="S2135" s="284"/>
      <c r="T2135" s="284"/>
      <c r="U2135" s="284"/>
      <c r="V2135" s="285"/>
      <c r="W2135" s="4" t="str">
        <f>IFERROR(VLOOKUP($X2118&amp;"-"&amp;TEXT($A2135,"mmm-aaaa"),Informes!$A:$P,COLUMN(Informes!K$1),FALSE), "")</f>
        <v/>
      </c>
      <c r="X2135" s="34" t="str">
        <f>IFERROR(VLOOKUP($X2118&amp;"-"&amp;TEXT($A2135,"mmm-aaaa"),Informes!$A:$P,COLUMN(Informes!C$1),FALSE), "")</f>
        <v/>
      </c>
    </row>
    <row r="2136" spans="1:24" ht="16.5" customHeight="1" thickBot="1" x14ac:dyDescent="0.25">
      <c r="A2136" s="34">
        <f t="shared" si="417"/>
        <v>45505</v>
      </c>
      <c r="B2136" s="264" t="str">
        <f t="shared" si="414"/>
        <v>Agosto</v>
      </c>
      <c r="C2136" s="265"/>
      <c r="D2136" s="265" t="str">
        <f t="shared" si="415"/>
        <v>Enero</v>
      </c>
      <c r="E2136" s="265"/>
      <c r="F2136" s="280" t="str">
        <f>IFERROR(IF(VLOOKUP($X2118&amp;"-"&amp;TEXT($A2136,"mmm-aaaa"),Informes!$A:$P,COLUMN(Informes!H$1),FALSE),"þ","¨"),"¨")</f>
        <v>¨</v>
      </c>
      <c r="G2136" s="280"/>
      <c r="H2136" s="280"/>
      <c r="I2136" s="269" t="str">
        <f>IFERROR(IF(ISBLANK(
VLOOKUP($X2118&amp;"-"&amp;TEXT($A2136,"mmm-aaaa"),Informes!$A:$P,COLUMN(Informes!I$1),FALSE)), "",
VLOOKUP($X2118&amp;"-"&amp;TEXT($A2136,"mmm-aaaa"),Informes!$A:$P,COLUMN(Informes!I$1),FALSE)), "")</f>
        <v/>
      </c>
      <c r="J2136" s="269"/>
      <c r="K2136" s="269"/>
      <c r="L2136" s="172" t="str">
        <f t="shared" si="416"/>
        <v>¨</v>
      </c>
      <c r="M2136" s="269" t="str">
        <f>IFERROR(IF(OR($X2136=$L$7,$X2136=$K$5,$X2136=$O$5,$X2136=$T$5),IF(ISBLANK(
VLOOKUP($X2118&amp;"-"&amp;TEXT($A2136,"mmm-aaaa"),Informes!$A:$P,COLUMN(Informes!J$1),FALSE)), "",
VLOOKUP($X2118&amp;"-"&amp;TEXT($A2136,"mmm-aaaa"),Informes!$A:$P,COLUMN(Informes!J$1),FALSE)), ""), "")</f>
        <v/>
      </c>
      <c r="N2136" s="269"/>
      <c r="O2136" s="269"/>
      <c r="P2136" s="269"/>
      <c r="Q2136" s="269"/>
      <c r="R2136" s="282" t="str">
        <f t="shared" si="413"/>
        <v/>
      </c>
      <c r="S2136" s="282"/>
      <c r="T2136" s="282"/>
      <c r="U2136" s="282"/>
      <c r="V2136" s="283"/>
      <c r="W2136" s="4" t="str">
        <f>IFERROR(VLOOKUP($X2118&amp;"-"&amp;TEXT($A2136,"mmm-aaaa"),Informes!$A:$P,COLUMN(Informes!K$1),FALSE), "")</f>
        <v/>
      </c>
      <c r="X2136" s="34" t="str">
        <f>IFERROR(VLOOKUP($X2118&amp;"-"&amp;TEXT($A2136,"mmm-aaaa"),Informes!$A:$P,COLUMN(Informes!C$1),FALSE), "")</f>
        <v/>
      </c>
    </row>
    <row r="2137" spans="1:24" ht="16.5" customHeight="1" thickBot="1" x14ac:dyDescent="0.3">
      <c r="D2137" s="124"/>
      <c r="E2137" s="124"/>
      <c r="F2137" s="129"/>
      <c r="G2137" s="124" t="str">
        <f>IF(SUM(F2125:F2136)=0,"",SUM(F2125:F2136))</f>
        <v/>
      </c>
      <c r="H2137" s="124"/>
      <c r="I2137" s="124"/>
      <c r="J2137" s="130"/>
      <c r="K2137" s="124"/>
      <c r="L2137" s="131" t="s">
        <v>107</v>
      </c>
      <c r="M2137" s="272" t="str">
        <f>IF(SUM(M2125:M2136)=0,"",SUM(M2125:M2136))</f>
        <v/>
      </c>
      <c r="N2137" s="273"/>
      <c r="O2137" s="273"/>
      <c r="P2137" s="273"/>
      <c r="Q2137" s="274"/>
      <c r="R2137" s="275"/>
      <c r="S2137" s="276"/>
      <c r="T2137" s="276"/>
      <c r="U2137" s="276"/>
      <c r="V2137" s="277"/>
      <c r="W2137" s="4"/>
      <c r="X2137" s="4"/>
    </row>
    <row r="2138" spans="1:24" ht="16.5" customHeight="1" x14ac:dyDescent="0.2">
      <c r="W2138" s="4"/>
      <c r="X2138" s="4"/>
    </row>
    <row r="2139" spans="1:24" ht="279.75" customHeight="1" x14ac:dyDescent="0.15">
      <c r="B2139" s="11"/>
      <c r="C2139" s="132" t="s">
        <v>136</v>
      </c>
      <c r="D2139" s="11"/>
      <c r="E2139" s="11"/>
      <c r="F2139" s="11"/>
      <c r="G2139" s="11"/>
      <c r="H2139" s="11"/>
      <c r="I2139" s="11"/>
      <c r="J2139" s="11"/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</row>
    <row r="2140" spans="1:24" ht="24" customHeight="1" x14ac:dyDescent="0.2">
      <c r="A2140" s="35"/>
      <c r="B2140" s="256" t="s">
        <v>127</v>
      </c>
      <c r="C2140" s="256"/>
      <c r="D2140" s="256"/>
      <c r="E2140" s="256"/>
      <c r="F2140" s="256"/>
      <c r="G2140" s="256"/>
      <c r="H2140" s="256"/>
      <c r="I2140" s="256"/>
      <c r="J2140" s="256"/>
      <c r="K2140" s="256"/>
      <c r="L2140" s="256"/>
      <c r="M2140" s="256"/>
      <c r="N2140" s="256"/>
      <c r="O2140" s="256"/>
      <c r="P2140" s="256"/>
      <c r="Q2140" s="256"/>
      <c r="R2140" s="256"/>
      <c r="S2140" s="256"/>
      <c r="T2140" s="256"/>
      <c r="U2140" s="256"/>
      <c r="V2140" s="256"/>
      <c r="X2140" s="2"/>
    </row>
    <row r="2141" spans="1:24" ht="15" x14ac:dyDescent="0.2">
      <c r="A2141" s="35"/>
      <c r="B2141" s="120" t="s">
        <v>128</v>
      </c>
      <c r="D2141" s="123" t="e">
        <f>D2118</f>
        <v>#REF!</v>
      </c>
      <c r="F2141" s="123"/>
      <c r="G2141" s="123"/>
      <c r="H2141" s="123"/>
      <c r="I2141" s="123"/>
      <c r="J2141" s="123"/>
      <c r="K2141" s="123"/>
      <c r="L2141" s="123"/>
      <c r="M2141" s="123"/>
      <c r="N2141" s="123"/>
      <c r="O2141" s="123"/>
      <c r="P2141" s="123"/>
      <c r="Q2141" s="123"/>
      <c r="R2141" s="123"/>
      <c r="S2141" s="123"/>
      <c r="T2141" s="123"/>
      <c r="U2141" s="123"/>
      <c r="V2141" s="123"/>
      <c r="W2141" s="15"/>
      <c r="X2141" s="154" t="e">
        <f>X2118</f>
        <v>#REF!</v>
      </c>
    </row>
    <row r="2142" spans="1:24" ht="17.25" x14ac:dyDescent="0.2">
      <c r="B2142" s="120" t="s">
        <v>129</v>
      </c>
      <c r="D2142" s="121"/>
      <c r="E2142" s="121"/>
      <c r="F2142" s="7"/>
      <c r="G2142" s="7"/>
      <c r="H2142" s="257" t="e">
        <f>H2119</f>
        <v>#REF!</v>
      </c>
      <c r="I2142" s="257"/>
      <c r="J2142" s="257"/>
      <c r="K2142" s="257"/>
      <c r="L2142" s="257"/>
      <c r="M2142" s="257"/>
      <c r="N2142" s="257"/>
      <c r="O2142" s="257"/>
      <c r="P2142" s="127" t="e">
        <f>P2119</f>
        <v>#REF!</v>
      </c>
      <c r="Q2142" s="120" t="s">
        <v>75</v>
      </c>
      <c r="S2142" s="12"/>
      <c r="T2142" s="13"/>
      <c r="U2142" s="127" t="e">
        <f>U2119</f>
        <v>#REF!</v>
      </c>
      <c r="V2142" s="120" t="s">
        <v>79</v>
      </c>
      <c r="W2142" s="12"/>
      <c r="X2142" s="6"/>
    </row>
    <row r="2143" spans="1:24" ht="17.25" x14ac:dyDescent="0.2">
      <c r="B2143" s="120" t="s">
        <v>130</v>
      </c>
      <c r="D2143" s="122"/>
      <c r="E2143" s="122"/>
      <c r="F2143" s="7"/>
      <c r="G2143" s="258" t="e">
        <f>G2120</f>
        <v>#REF!</v>
      </c>
      <c r="H2143" s="258"/>
      <c r="I2143" s="258"/>
      <c r="J2143" s="258"/>
      <c r="K2143" s="258"/>
      <c r="L2143" s="258"/>
      <c r="M2143" s="258"/>
      <c r="N2143" s="258"/>
      <c r="O2143" s="258"/>
      <c r="P2143" s="128" t="s">
        <v>137</v>
      </c>
      <c r="Q2143" s="120" t="s">
        <v>131</v>
      </c>
      <c r="S2143" s="12"/>
      <c r="T2143" s="12"/>
      <c r="U2143" s="128" t="s">
        <v>138</v>
      </c>
      <c r="V2143" s="120" t="s">
        <v>61</v>
      </c>
      <c r="W2143" s="12"/>
      <c r="X2143" s="6"/>
    </row>
    <row r="2144" spans="1:24" ht="28.5" customHeight="1" x14ac:dyDescent="0.2">
      <c r="B2144" s="127" t="e">
        <f>B2121</f>
        <v>#REF!</v>
      </c>
      <c r="C2144" s="125" t="s">
        <v>76</v>
      </c>
      <c r="D2144" s="127" t="e">
        <f>D2121</f>
        <v>#REF!</v>
      </c>
      <c r="E2144" s="125" t="s">
        <v>81</v>
      </c>
      <c r="F2144" s="7"/>
      <c r="G2144" s="7"/>
      <c r="H2144" s="5"/>
      <c r="I2144" s="10"/>
      <c r="J2144" s="127" t="e">
        <f>J2121</f>
        <v>#REF!</v>
      </c>
      <c r="K2144" s="125" t="s">
        <v>77</v>
      </c>
      <c r="L2144" s="5"/>
      <c r="M2144" s="5"/>
      <c r="N2144" s="127" t="e">
        <f>N2121</f>
        <v>#REF!</v>
      </c>
      <c r="O2144" s="125" t="s">
        <v>132</v>
      </c>
      <c r="P2144" s="126"/>
      <c r="Q2144" s="126"/>
      <c r="R2144" s="9"/>
      <c r="S2144" s="127" t="e">
        <f>S2121</f>
        <v>#REF!</v>
      </c>
      <c r="T2144" s="259" t="s">
        <v>133</v>
      </c>
      <c r="U2144" s="259"/>
      <c r="V2144" s="259"/>
      <c r="W2144" s="13"/>
      <c r="X2144" s="6"/>
    </row>
    <row r="2145" spans="1:24" ht="4.5" customHeight="1" thickBot="1" x14ac:dyDescent="0.25">
      <c r="B2145" s="8"/>
      <c r="C2145" s="7"/>
      <c r="D2145" s="8"/>
      <c r="E2145" s="7"/>
      <c r="F2145" s="7"/>
      <c r="G2145" s="7"/>
      <c r="H2145" s="5"/>
      <c r="I2145" s="10"/>
      <c r="J2145" s="8"/>
      <c r="K2145" s="5"/>
      <c r="L2145" s="5"/>
      <c r="M2145" s="5"/>
      <c r="N2145" s="7"/>
      <c r="O2145" s="5"/>
      <c r="P2145" s="8"/>
      <c r="Q2145" s="8"/>
      <c r="R2145" s="9"/>
      <c r="S2145" s="9"/>
      <c r="T2145" s="7"/>
      <c r="U2145" s="8"/>
      <c r="V2145" s="9"/>
      <c r="W2145" s="9"/>
      <c r="X2145" s="6"/>
    </row>
    <row r="2146" spans="1:24" ht="27" customHeight="1" x14ac:dyDescent="0.25">
      <c r="B2146" s="260" t="s">
        <v>17</v>
      </c>
      <c r="C2146" s="261"/>
      <c r="D2146" s="261"/>
      <c r="E2146" s="261"/>
      <c r="F2146" s="262" t="s">
        <v>134</v>
      </c>
      <c r="G2146" s="262"/>
      <c r="H2146" s="262"/>
      <c r="I2146" s="262" t="s">
        <v>12</v>
      </c>
      <c r="J2146" s="262"/>
      <c r="K2146" s="262"/>
      <c r="L2146" s="262" t="s">
        <v>105</v>
      </c>
      <c r="M2146" s="236" t="s">
        <v>135</v>
      </c>
      <c r="N2146" s="236"/>
      <c r="O2146" s="236"/>
      <c r="P2146" s="236"/>
      <c r="Q2146" s="236"/>
      <c r="R2146" s="236" t="s">
        <v>101</v>
      </c>
      <c r="S2146" s="236"/>
      <c r="T2146" s="236"/>
      <c r="U2146" s="236"/>
      <c r="V2146" s="237"/>
      <c r="W2146" s="14"/>
      <c r="X2146" s="3"/>
    </row>
    <row r="2147" spans="1:24" ht="27.75" customHeight="1" x14ac:dyDescent="0.2">
      <c r="B2147" s="240">
        <f>EDATE(B2124,12)</f>
        <v>45658</v>
      </c>
      <c r="C2147" s="241"/>
      <c r="D2147" s="241"/>
      <c r="E2147" s="242"/>
      <c r="F2147" s="263"/>
      <c r="G2147" s="263"/>
      <c r="H2147" s="263"/>
      <c r="I2147" s="263"/>
      <c r="J2147" s="263"/>
      <c r="K2147" s="263"/>
      <c r="L2147" s="263"/>
      <c r="M2147" s="238"/>
      <c r="N2147" s="238"/>
      <c r="O2147" s="238"/>
      <c r="P2147" s="238"/>
      <c r="Q2147" s="238"/>
      <c r="R2147" s="238"/>
      <c r="S2147" s="238"/>
      <c r="T2147" s="238"/>
      <c r="U2147" s="238"/>
      <c r="V2147" s="239"/>
      <c r="W2147" s="14"/>
      <c r="X2147" s="3"/>
    </row>
    <row r="2148" spans="1:24" ht="16.5" customHeight="1" x14ac:dyDescent="0.2">
      <c r="A2148" s="34">
        <f>EDATE(B2147,-4)</f>
        <v>45536</v>
      </c>
      <c r="B2148" s="243" t="str">
        <f>PROPER(TEXT(A2148, "mmmm"))</f>
        <v>Septiembre</v>
      </c>
      <c r="C2148" s="244"/>
      <c r="D2148" s="244"/>
      <c r="E2148" s="244"/>
      <c r="F2148" s="281" t="str">
        <f>IFERROR(IF(VLOOKUP($X2118&amp;"-"&amp;TEXT($A2148,"mmm-aaaa"),Informes!$A:$P,COLUMN(Informes!H$1),FALSE),"þ","¨"),"¨")</f>
        <v>¨</v>
      </c>
      <c r="G2148" s="281"/>
      <c r="H2148" s="281"/>
      <c r="I2148" s="248" t="str">
        <f>IFERROR(IF(ISBLANK(
VLOOKUP($X2141&amp;"-"&amp;TEXT($A2148,"mmm-aaaa"),Informes!$A:$P,COLUMN(Informes!I$1),FALSE)), "",
VLOOKUP($X2141&amp;"-"&amp;TEXT($A2148,"mmm-aaaa"),Informes!$A:$P,COLUMN(Informes!I$1),FALSE)), "")</f>
        <v/>
      </c>
      <c r="J2148" s="248"/>
      <c r="K2148" s="248"/>
      <c r="L2148" s="173" t="str">
        <f>IFERROR(IF($X2148=$L$7,"þ","¨"),"¨")</f>
        <v>¨</v>
      </c>
      <c r="M2148" s="248" t="str">
        <f>IFERROR(IF(OR($X2148=$L$7,$X2148=$K$5,$X2148=$O$5,$X2148=$T$5),IF(ISBLANK(
VLOOKUP($X2118&amp;"-"&amp;TEXT($A2148,"mmm-aaaa"),Informes!$A:$P,COLUMN(Informes!J$1),FALSE)), "",
VLOOKUP($X2118&amp;"-"&amp;TEXT($A2148,"mmm-aaaa"),Informes!$A:$P,COLUMN(Informes!J$1),FALSE)), ""), "")</f>
        <v/>
      </c>
      <c r="N2148" s="248"/>
      <c r="O2148" s="248"/>
      <c r="P2148" s="248"/>
      <c r="Q2148" s="248"/>
      <c r="R2148" s="284" t="str">
        <f t="shared" ref="R2148:R2159" si="418">IF(W2148=0, "", W2148)</f>
        <v/>
      </c>
      <c r="S2148" s="284"/>
      <c r="T2148" s="284"/>
      <c r="U2148" s="284"/>
      <c r="V2148" s="285"/>
      <c r="W2148" s="4" t="str">
        <f>IFERROR(VLOOKUP($X2141&amp;"-"&amp;TEXT($A2148,"mmm-aaaa"),Informes!$A:$P,COLUMN(Informes!K$1),FALSE), "")</f>
        <v/>
      </c>
      <c r="X2148" s="34" t="str">
        <f>IFERROR(VLOOKUP($X2118&amp;"-"&amp;TEXT($A2148,"mmm-aaaa"),Informes!$A:$P,COLUMN(Informes!C$1),FALSE), "")</f>
        <v/>
      </c>
    </row>
    <row r="2149" spans="1:24" ht="16.5" customHeight="1" x14ac:dyDescent="0.2">
      <c r="A2149" s="34">
        <f>EDATE(A2148,1)</f>
        <v>45566</v>
      </c>
      <c r="B2149" s="243" t="str">
        <f t="shared" ref="B2149:B2159" si="419">PROPER(TEXT(A2149, "mmmm"))</f>
        <v>Octubre</v>
      </c>
      <c r="C2149" s="244"/>
      <c r="D2149" s="244"/>
      <c r="E2149" s="244"/>
      <c r="F2149" s="281" t="str">
        <f>IFERROR(IF(VLOOKUP($X2118&amp;"-"&amp;TEXT($A2149,"mmm-aaaa"),Informes!$A:$P,COLUMN(Informes!H$1),FALSE),"þ","¨"),"¨")</f>
        <v>¨</v>
      </c>
      <c r="G2149" s="281"/>
      <c r="H2149" s="281"/>
      <c r="I2149" s="248" t="str">
        <f>IFERROR(IF(ISBLANK(
VLOOKUP($X2141&amp;"-"&amp;TEXT($A2149,"mmm-aaaa"),Informes!$A:$P,COLUMN(Informes!I$1),FALSE)), "",
VLOOKUP($X2141&amp;"-"&amp;TEXT($A2149,"mmm-aaaa"),Informes!$A:$P,COLUMN(Informes!I$1),FALSE)), "")</f>
        <v/>
      </c>
      <c r="J2149" s="248"/>
      <c r="K2149" s="248"/>
      <c r="L2149" s="173" t="str">
        <f t="shared" ref="L2149:L2159" si="420">IFERROR(IF($X2149=$L$7,"þ","¨"),"¨")</f>
        <v>¨</v>
      </c>
      <c r="M2149" s="248" t="str">
        <f>IFERROR(IF(OR($X2149=$L$7,$X2149=$K$5,$X2149=$O$5,$X2149=$T$5),IF(ISBLANK(
VLOOKUP($X2118&amp;"-"&amp;TEXT($A2149,"mmm-aaaa"),Informes!$A:$P,COLUMN(Informes!J$1),FALSE)), "",
VLOOKUP($X2118&amp;"-"&amp;TEXT($A2149,"mmm-aaaa"),Informes!$A:$P,COLUMN(Informes!J$1),FALSE)), ""), "")</f>
        <v/>
      </c>
      <c r="N2149" s="248"/>
      <c r="O2149" s="248"/>
      <c r="P2149" s="248"/>
      <c r="Q2149" s="248"/>
      <c r="R2149" s="284" t="str">
        <f t="shared" si="418"/>
        <v/>
      </c>
      <c r="S2149" s="284"/>
      <c r="T2149" s="284"/>
      <c r="U2149" s="284"/>
      <c r="V2149" s="285"/>
      <c r="W2149" s="4" t="str">
        <f>IFERROR(VLOOKUP($X2141&amp;"-"&amp;TEXT($A2149,"mmm-aaaa"),Informes!$A:$P,COLUMN(Informes!K$1),FALSE), "")</f>
        <v/>
      </c>
      <c r="X2149" s="34" t="str">
        <f>IFERROR(VLOOKUP($X2118&amp;"-"&amp;TEXT($A2149,"mmm-aaaa"),Informes!$A:$P,COLUMN(Informes!C$1),FALSE), "")</f>
        <v/>
      </c>
    </row>
    <row r="2150" spans="1:24" ht="16.5" customHeight="1" x14ac:dyDescent="0.2">
      <c r="A2150" s="34">
        <f t="shared" ref="A2150:A2159" si="421">EDATE(A2149,1)</f>
        <v>45597</v>
      </c>
      <c r="B2150" s="243" t="str">
        <f t="shared" si="419"/>
        <v>Noviembre</v>
      </c>
      <c r="C2150" s="244"/>
      <c r="D2150" s="244"/>
      <c r="E2150" s="244"/>
      <c r="F2150" s="281" t="str">
        <f>IFERROR(IF(VLOOKUP($X2118&amp;"-"&amp;TEXT($A2150,"mmm-aaaa"),Informes!$A:$P,COLUMN(Informes!H$1),FALSE),"þ","¨"),"¨")</f>
        <v>¨</v>
      </c>
      <c r="G2150" s="281"/>
      <c r="H2150" s="281"/>
      <c r="I2150" s="248" t="str">
        <f>IFERROR(IF(ISBLANK(
VLOOKUP($X2141&amp;"-"&amp;TEXT($A2150,"mmm-aaaa"),Informes!$A:$P,COLUMN(Informes!I$1),FALSE)), "",
VLOOKUP($X2141&amp;"-"&amp;TEXT($A2150,"mmm-aaaa"),Informes!$A:$P,COLUMN(Informes!I$1),FALSE)), "")</f>
        <v/>
      </c>
      <c r="J2150" s="248"/>
      <c r="K2150" s="248"/>
      <c r="L2150" s="173" t="str">
        <f t="shared" si="420"/>
        <v>¨</v>
      </c>
      <c r="M2150" s="248" t="str">
        <f>IFERROR(IF(OR($X2150=$L$7,$X2150=$K$5,$X2150=$O$5,$X2150=$T$5),IF(ISBLANK(
VLOOKUP($X2118&amp;"-"&amp;TEXT($A2150,"mmm-aaaa"),Informes!$A:$P,COLUMN(Informes!J$1),FALSE)), "",
VLOOKUP($X2118&amp;"-"&amp;TEXT($A2150,"mmm-aaaa"),Informes!$A:$P,COLUMN(Informes!J$1),FALSE)), ""), "")</f>
        <v/>
      </c>
      <c r="N2150" s="248"/>
      <c r="O2150" s="248"/>
      <c r="P2150" s="248"/>
      <c r="Q2150" s="248"/>
      <c r="R2150" s="284" t="str">
        <f t="shared" si="418"/>
        <v/>
      </c>
      <c r="S2150" s="284"/>
      <c r="T2150" s="284"/>
      <c r="U2150" s="284"/>
      <c r="V2150" s="285"/>
      <c r="W2150" s="4" t="str">
        <f>IFERROR(VLOOKUP($X2141&amp;"-"&amp;TEXT($A2150,"mmm-aaaa"),Informes!$A:$P,COLUMN(Informes!K$1),FALSE), "")</f>
        <v/>
      </c>
      <c r="X2150" s="34" t="str">
        <f>IFERROR(VLOOKUP($X2118&amp;"-"&amp;TEXT($A2150,"mmm-aaaa"),Informes!$A:$P,COLUMN(Informes!C$1),FALSE), "")</f>
        <v/>
      </c>
    </row>
    <row r="2151" spans="1:24" ht="16.5" customHeight="1" x14ac:dyDescent="0.2">
      <c r="A2151" s="34">
        <f t="shared" si="421"/>
        <v>45627</v>
      </c>
      <c r="B2151" s="243" t="str">
        <f t="shared" si="419"/>
        <v>Diciembre</v>
      </c>
      <c r="C2151" s="244"/>
      <c r="D2151" s="244"/>
      <c r="E2151" s="244"/>
      <c r="F2151" s="281" t="str">
        <f>IFERROR(IF(VLOOKUP($X2118&amp;"-"&amp;TEXT($A2151,"mmm-aaaa"),Informes!$A:$P,COLUMN(Informes!H$1),FALSE),"þ","¨"),"¨")</f>
        <v>¨</v>
      </c>
      <c r="G2151" s="281"/>
      <c r="H2151" s="281"/>
      <c r="I2151" s="248" t="str">
        <f>IFERROR(IF(ISBLANK(
VLOOKUP($X2141&amp;"-"&amp;TEXT($A2151,"mmm-aaaa"),Informes!$A:$P,COLUMN(Informes!I$1),FALSE)), "",
VLOOKUP($X2141&amp;"-"&amp;TEXT($A2151,"mmm-aaaa"),Informes!$A:$P,COLUMN(Informes!I$1),FALSE)), "")</f>
        <v/>
      </c>
      <c r="J2151" s="248"/>
      <c r="K2151" s="248"/>
      <c r="L2151" s="173" t="str">
        <f t="shared" si="420"/>
        <v>¨</v>
      </c>
      <c r="M2151" s="248" t="str">
        <f>IFERROR(IF(OR($X2151=$L$7,$X2151=$K$5,$X2151=$O$5,$X2151=$T$5),IF(ISBLANK(
VLOOKUP($X2118&amp;"-"&amp;TEXT($A2151,"mmm-aaaa"),Informes!$A:$P,COLUMN(Informes!J$1),FALSE)), "",
VLOOKUP($X2118&amp;"-"&amp;TEXT($A2151,"mmm-aaaa"),Informes!$A:$P,COLUMN(Informes!J$1),FALSE)), ""), "")</f>
        <v/>
      </c>
      <c r="N2151" s="248"/>
      <c r="O2151" s="248"/>
      <c r="P2151" s="248"/>
      <c r="Q2151" s="248"/>
      <c r="R2151" s="284" t="str">
        <f t="shared" si="418"/>
        <v/>
      </c>
      <c r="S2151" s="284"/>
      <c r="T2151" s="284"/>
      <c r="U2151" s="284"/>
      <c r="V2151" s="285"/>
      <c r="W2151" s="4" t="str">
        <f>IFERROR(VLOOKUP($X2141&amp;"-"&amp;TEXT($A2151,"mmm-aaaa"),Informes!$A:$P,COLUMN(Informes!K$1),FALSE), "")</f>
        <v/>
      </c>
      <c r="X2151" s="34" t="str">
        <f>IFERROR(VLOOKUP($X2118&amp;"-"&amp;TEXT($A2151,"mmm-aaaa"),Informes!$A:$P,COLUMN(Informes!C$1),FALSE), "")</f>
        <v/>
      </c>
    </row>
    <row r="2152" spans="1:24" ht="16.5" customHeight="1" x14ac:dyDescent="0.2">
      <c r="A2152" s="34">
        <f t="shared" si="421"/>
        <v>45658</v>
      </c>
      <c r="B2152" s="243" t="str">
        <f t="shared" si="419"/>
        <v>Enero</v>
      </c>
      <c r="C2152" s="244"/>
      <c r="D2152" s="244"/>
      <c r="E2152" s="244"/>
      <c r="F2152" s="281" t="str">
        <f>IFERROR(IF(VLOOKUP($X2118&amp;"-"&amp;TEXT($A2152,"mmm-aaaa"),Informes!$A:$P,COLUMN(Informes!H$1),FALSE),"þ","¨"),"¨")</f>
        <v>¨</v>
      </c>
      <c r="G2152" s="281"/>
      <c r="H2152" s="281"/>
      <c r="I2152" s="248" t="str">
        <f>IFERROR(IF(ISBLANK(
VLOOKUP($X2141&amp;"-"&amp;TEXT($A2152,"mmm-aaaa"),Informes!$A:$P,COLUMN(Informes!I$1),FALSE)), "",
VLOOKUP($X2141&amp;"-"&amp;TEXT($A2152,"mmm-aaaa"),Informes!$A:$P,COLUMN(Informes!I$1),FALSE)), "")</f>
        <v/>
      </c>
      <c r="J2152" s="248"/>
      <c r="K2152" s="248"/>
      <c r="L2152" s="173" t="str">
        <f t="shared" si="420"/>
        <v>¨</v>
      </c>
      <c r="M2152" s="248" t="str">
        <f>IFERROR(IF(OR($X2152=$L$7,$X2152=$K$5,$X2152=$O$5,$X2152=$T$5),IF(ISBLANK(
VLOOKUP($X2118&amp;"-"&amp;TEXT($A2152,"mmm-aaaa"),Informes!$A:$P,COLUMN(Informes!J$1),FALSE)), "",
VLOOKUP($X2118&amp;"-"&amp;TEXT($A2152,"mmm-aaaa"),Informes!$A:$P,COLUMN(Informes!J$1),FALSE)), ""), "")</f>
        <v/>
      </c>
      <c r="N2152" s="248"/>
      <c r="O2152" s="248"/>
      <c r="P2152" s="248"/>
      <c r="Q2152" s="248"/>
      <c r="R2152" s="284" t="str">
        <f t="shared" si="418"/>
        <v/>
      </c>
      <c r="S2152" s="284"/>
      <c r="T2152" s="284"/>
      <c r="U2152" s="284"/>
      <c r="V2152" s="285"/>
      <c r="W2152" s="4" t="str">
        <f>IFERROR(VLOOKUP($X2141&amp;"-"&amp;TEXT($A2152,"mmm-aaaa"),Informes!$A:$P,COLUMN(Informes!K$1),FALSE), "")</f>
        <v/>
      </c>
      <c r="X2152" s="34" t="str">
        <f>IFERROR(VLOOKUP($X2118&amp;"-"&amp;TEXT($A2152,"mmm-aaaa"),Informes!$A:$P,COLUMN(Informes!C$1),FALSE), "")</f>
        <v/>
      </c>
    </row>
    <row r="2153" spans="1:24" ht="16.5" customHeight="1" x14ac:dyDescent="0.2">
      <c r="A2153" s="34">
        <f t="shared" si="421"/>
        <v>45689</v>
      </c>
      <c r="B2153" s="243" t="str">
        <f t="shared" si="419"/>
        <v>Febrero</v>
      </c>
      <c r="C2153" s="244"/>
      <c r="D2153" s="244"/>
      <c r="E2153" s="244"/>
      <c r="F2153" s="281" t="str">
        <f>IFERROR(IF(VLOOKUP($X2118&amp;"-"&amp;TEXT($A2153,"mmm-aaaa"),Informes!$A:$P,COLUMN(Informes!H$1),FALSE),"þ","¨"),"¨")</f>
        <v>¨</v>
      </c>
      <c r="G2153" s="281"/>
      <c r="H2153" s="281"/>
      <c r="I2153" s="248" t="str">
        <f>IFERROR(IF(ISBLANK(
VLOOKUP($X2141&amp;"-"&amp;TEXT($A2153,"mmm-aaaa"),Informes!$A:$P,COLUMN(Informes!I$1),FALSE)), "",
VLOOKUP($X2141&amp;"-"&amp;TEXT($A2153,"mmm-aaaa"),Informes!$A:$P,COLUMN(Informes!I$1),FALSE)), "")</f>
        <v/>
      </c>
      <c r="J2153" s="248"/>
      <c r="K2153" s="248"/>
      <c r="L2153" s="173" t="str">
        <f t="shared" si="420"/>
        <v>¨</v>
      </c>
      <c r="M2153" s="248" t="str">
        <f>IFERROR(IF(OR($X2153=$L$7,$X2153=$K$5,$X2153=$O$5,$X2153=$T$5),IF(ISBLANK(
VLOOKUP($X2118&amp;"-"&amp;TEXT($A2153,"mmm-aaaa"),Informes!$A:$P,COLUMN(Informes!J$1),FALSE)), "",
VLOOKUP($X2118&amp;"-"&amp;TEXT($A2153,"mmm-aaaa"),Informes!$A:$P,COLUMN(Informes!J$1),FALSE)), ""), "")</f>
        <v/>
      </c>
      <c r="N2153" s="248"/>
      <c r="O2153" s="248"/>
      <c r="P2153" s="248"/>
      <c r="Q2153" s="248"/>
      <c r="R2153" s="284" t="str">
        <f t="shared" si="418"/>
        <v/>
      </c>
      <c r="S2153" s="284"/>
      <c r="T2153" s="284"/>
      <c r="U2153" s="284"/>
      <c r="V2153" s="285"/>
      <c r="W2153" s="4" t="str">
        <f>IFERROR(VLOOKUP($X2141&amp;"-"&amp;TEXT($A2153,"mmm-aaaa"),Informes!$A:$P,COLUMN(Informes!K$1),FALSE), "")</f>
        <v/>
      </c>
      <c r="X2153" s="34" t="str">
        <f>IFERROR(VLOOKUP($X2118&amp;"-"&amp;TEXT($A2153,"mmm-aaaa"),Informes!$A:$P,COLUMN(Informes!C$1),FALSE), "")</f>
        <v/>
      </c>
    </row>
    <row r="2154" spans="1:24" ht="16.5" customHeight="1" x14ac:dyDescent="0.2">
      <c r="A2154" s="34">
        <f t="shared" si="421"/>
        <v>45717</v>
      </c>
      <c r="B2154" s="243" t="str">
        <f t="shared" si="419"/>
        <v>Marzo</v>
      </c>
      <c r="C2154" s="244"/>
      <c r="D2154" s="244"/>
      <c r="E2154" s="244"/>
      <c r="F2154" s="281" t="str">
        <f>IFERROR(IF(VLOOKUP($X2118&amp;"-"&amp;TEXT($A2154,"mmm-aaaa"),Informes!$A:$P,COLUMN(Informes!H$1),FALSE),"þ","¨"),"¨")</f>
        <v>¨</v>
      </c>
      <c r="G2154" s="281"/>
      <c r="H2154" s="281"/>
      <c r="I2154" s="248" t="str">
        <f>IFERROR(IF(ISBLANK(
VLOOKUP($X2141&amp;"-"&amp;TEXT($A2154,"mmm-aaaa"),Informes!$A:$P,COLUMN(Informes!I$1),FALSE)), "",
VLOOKUP($X2141&amp;"-"&amp;TEXT($A2154,"mmm-aaaa"),Informes!$A:$P,COLUMN(Informes!I$1),FALSE)), "")</f>
        <v/>
      </c>
      <c r="J2154" s="248"/>
      <c r="K2154" s="248"/>
      <c r="L2154" s="173" t="str">
        <f t="shared" si="420"/>
        <v>¨</v>
      </c>
      <c r="M2154" s="248" t="str">
        <f>IFERROR(IF(OR($X2154=$L$7,$X2154=$K$5,$X2154=$O$5,$X2154=$T$5),IF(ISBLANK(
VLOOKUP($X2118&amp;"-"&amp;TEXT($A2154,"mmm-aaaa"),Informes!$A:$P,COLUMN(Informes!J$1),FALSE)), "",
VLOOKUP($X2118&amp;"-"&amp;TEXT($A2154,"mmm-aaaa"),Informes!$A:$P,COLUMN(Informes!J$1),FALSE)), ""), "")</f>
        <v/>
      </c>
      <c r="N2154" s="248"/>
      <c r="O2154" s="248"/>
      <c r="P2154" s="248"/>
      <c r="Q2154" s="248"/>
      <c r="R2154" s="284" t="str">
        <f t="shared" si="418"/>
        <v/>
      </c>
      <c r="S2154" s="284"/>
      <c r="T2154" s="284"/>
      <c r="U2154" s="284"/>
      <c r="V2154" s="285"/>
      <c r="W2154" s="4" t="str">
        <f>IFERROR(VLOOKUP($X2141&amp;"-"&amp;TEXT($A2154,"mmm-aaaa"),Informes!$A:$P,COLUMN(Informes!K$1),FALSE), "")</f>
        <v/>
      </c>
      <c r="X2154" s="34" t="str">
        <f>IFERROR(VLOOKUP($X2118&amp;"-"&amp;TEXT($A2154,"mmm-aaaa"),Informes!$A:$P,COLUMN(Informes!C$1),FALSE), "")</f>
        <v/>
      </c>
    </row>
    <row r="2155" spans="1:24" ht="16.5" customHeight="1" x14ac:dyDescent="0.2">
      <c r="A2155" s="34">
        <f t="shared" si="421"/>
        <v>45748</v>
      </c>
      <c r="B2155" s="243" t="str">
        <f t="shared" si="419"/>
        <v>Abril</v>
      </c>
      <c r="C2155" s="244"/>
      <c r="D2155" s="244"/>
      <c r="E2155" s="244"/>
      <c r="F2155" s="281" t="str">
        <f>IFERROR(IF(VLOOKUP($X2118&amp;"-"&amp;TEXT($A2155,"mmm-aaaa"),Informes!$A:$P,COLUMN(Informes!H$1),FALSE),"þ","¨"),"¨")</f>
        <v>¨</v>
      </c>
      <c r="G2155" s="281"/>
      <c r="H2155" s="281"/>
      <c r="I2155" s="248" t="str">
        <f>IFERROR(IF(ISBLANK(
VLOOKUP($X2141&amp;"-"&amp;TEXT($A2155,"mmm-aaaa"),Informes!$A:$P,COLUMN(Informes!I$1),FALSE)), "",
VLOOKUP($X2141&amp;"-"&amp;TEXT($A2155,"mmm-aaaa"),Informes!$A:$P,COLUMN(Informes!I$1),FALSE)), "")</f>
        <v/>
      </c>
      <c r="J2155" s="248"/>
      <c r="K2155" s="248"/>
      <c r="L2155" s="173" t="str">
        <f t="shared" si="420"/>
        <v>¨</v>
      </c>
      <c r="M2155" s="248" t="str">
        <f>IFERROR(IF(OR($X2155=$L$7,$X2155=$K$5,$X2155=$O$5,$X2155=$T$5),IF(ISBLANK(
VLOOKUP($X2118&amp;"-"&amp;TEXT($A2155,"mmm-aaaa"),Informes!$A:$P,COLUMN(Informes!J$1),FALSE)), "",
VLOOKUP($X2118&amp;"-"&amp;TEXT($A2155,"mmm-aaaa"),Informes!$A:$P,COLUMN(Informes!J$1),FALSE)), ""), "")</f>
        <v/>
      </c>
      <c r="N2155" s="248"/>
      <c r="O2155" s="248"/>
      <c r="P2155" s="248"/>
      <c r="Q2155" s="248"/>
      <c r="R2155" s="284" t="str">
        <f t="shared" si="418"/>
        <v/>
      </c>
      <c r="S2155" s="284"/>
      <c r="T2155" s="284"/>
      <c r="U2155" s="284"/>
      <c r="V2155" s="285"/>
      <c r="W2155" s="4" t="str">
        <f>IFERROR(VLOOKUP($X2141&amp;"-"&amp;TEXT($A2155,"mmm-aaaa"),Informes!$A:$P,COLUMN(Informes!K$1),FALSE), "")</f>
        <v/>
      </c>
      <c r="X2155" s="34" t="str">
        <f>IFERROR(VLOOKUP($X2118&amp;"-"&amp;TEXT($A2155,"mmm-aaaa"),Informes!$A:$P,COLUMN(Informes!C$1),FALSE), "")</f>
        <v/>
      </c>
    </row>
    <row r="2156" spans="1:24" ht="16.5" customHeight="1" x14ac:dyDescent="0.2">
      <c r="A2156" s="34">
        <f t="shared" si="421"/>
        <v>45778</v>
      </c>
      <c r="B2156" s="243" t="str">
        <f t="shared" si="419"/>
        <v>Mayo</v>
      </c>
      <c r="C2156" s="244"/>
      <c r="D2156" s="244"/>
      <c r="E2156" s="244"/>
      <c r="F2156" s="281" t="str">
        <f>IFERROR(IF(VLOOKUP($X2118&amp;"-"&amp;TEXT($A2156,"mmm-aaaa"),Informes!$A:$P,COLUMN(Informes!H$1),FALSE),"þ","¨"),"¨")</f>
        <v>¨</v>
      </c>
      <c r="G2156" s="281"/>
      <c r="H2156" s="281"/>
      <c r="I2156" s="248" t="str">
        <f>IFERROR(IF(ISBLANK(
VLOOKUP($X2141&amp;"-"&amp;TEXT($A2156,"mmm-aaaa"),Informes!$A:$P,COLUMN(Informes!I$1),FALSE)), "",
VLOOKUP($X2141&amp;"-"&amp;TEXT($A2156,"mmm-aaaa"),Informes!$A:$P,COLUMN(Informes!I$1),FALSE)), "")</f>
        <v/>
      </c>
      <c r="J2156" s="248"/>
      <c r="K2156" s="248"/>
      <c r="L2156" s="173" t="str">
        <f t="shared" si="420"/>
        <v>¨</v>
      </c>
      <c r="M2156" s="248" t="str">
        <f>IFERROR(IF(OR($X2156=$L$7,$X2156=$K$5,$X2156=$O$5,$X2156=$T$5),IF(ISBLANK(
VLOOKUP($X2118&amp;"-"&amp;TEXT($A2156,"mmm-aaaa"),Informes!$A:$P,COLUMN(Informes!J$1),FALSE)), "",
VLOOKUP($X2118&amp;"-"&amp;TEXT($A2156,"mmm-aaaa"),Informes!$A:$P,COLUMN(Informes!J$1),FALSE)), ""), "")</f>
        <v/>
      </c>
      <c r="N2156" s="248"/>
      <c r="O2156" s="248"/>
      <c r="P2156" s="248"/>
      <c r="Q2156" s="248"/>
      <c r="R2156" s="284" t="str">
        <f t="shared" si="418"/>
        <v/>
      </c>
      <c r="S2156" s="284"/>
      <c r="T2156" s="284"/>
      <c r="U2156" s="284"/>
      <c r="V2156" s="285"/>
      <c r="W2156" s="4" t="str">
        <f>IFERROR(VLOOKUP($X2141&amp;"-"&amp;TEXT($A2156,"mmm-aaaa"),Informes!$A:$P,COLUMN(Informes!K$1),FALSE), "")</f>
        <v/>
      </c>
      <c r="X2156" s="34" t="str">
        <f>IFERROR(VLOOKUP($X2118&amp;"-"&amp;TEXT($A2156,"mmm-aaaa"),Informes!$A:$P,COLUMN(Informes!C$1),FALSE), "")</f>
        <v/>
      </c>
    </row>
    <row r="2157" spans="1:24" ht="16.5" customHeight="1" x14ac:dyDescent="0.2">
      <c r="A2157" s="34">
        <f t="shared" si="421"/>
        <v>45809</v>
      </c>
      <c r="B2157" s="243" t="str">
        <f t="shared" si="419"/>
        <v>Junio</v>
      </c>
      <c r="C2157" s="244"/>
      <c r="D2157" s="244"/>
      <c r="E2157" s="244"/>
      <c r="F2157" s="281" t="str">
        <f>IFERROR(IF(VLOOKUP($X2118&amp;"-"&amp;TEXT($A2157,"mmm-aaaa"),Informes!$A:$P,COLUMN(Informes!H$1),FALSE),"þ","¨"),"¨")</f>
        <v>¨</v>
      </c>
      <c r="G2157" s="281"/>
      <c r="H2157" s="281"/>
      <c r="I2157" s="248" t="str">
        <f>IFERROR(IF(ISBLANK(
VLOOKUP($X2141&amp;"-"&amp;TEXT($A2157,"mmm-aaaa"),Informes!$A:$P,COLUMN(Informes!I$1),FALSE)), "",
VLOOKUP($X2141&amp;"-"&amp;TEXT($A2157,"mmm-aaaa"),Informes!$A:$P,COLUMN(Informes!I$1),FALSE)), "")</f>
        <v/>
      </c>
      <c r="J2157" s="248"/>
      <c r="K2157" s="248"/>
      <c r="L2157" s="173" t="str">
        <f t="shared" si="420"/>
        <v>¨</v>
      </c>
      <c r="M2157" s="248" t="str">
        <f>IFERROR(IF(OR($X2157=$L$7,$X2157=$K$5,$X2157=$O$5,$X2157=$T$5),IF(ISBLANK(
VLOOKUP($X2118&amp;"-"&amp;TEXT($A2157,"mmm-aaaa"),Informes!$A:$P,COLUMN(Informes!J$1),FALSE)), "",
VLOOKUP($X2118&amp;"-"&amp;TEXT($A2157,"mmm-aaaa"),Informes!$A:$P,COLUMN(Informes!J$1),FALSE)), ""), "")</f>
        <v/>
      </c>
      <c r="N2157" s="248"/>
      <c r="O2157" s="248"/>
      <c r="P2157" s="248"/>
      <c r="Q2157" s="248"/>
      <c r="R2157" s="284" t="str">
        <f t="shared" si="418"/>
        <v/>
      </c>
      <c r="S2157" s="284"/>
      <c r="T2157" s="284"/>
      <c r="U2157" s="284"/>
      <c r="V2157" s="285"/>
      <c r="W2157" s="4" t="str">
        <f>IFERROR(VLOOKUP($X2141&amp;"-"&amp;TEXT($A2157,"mmm-aaaa"),Informes!$A:$P,COLUMN(Informes!K$1),FALSE), "")</f>
        <v/>
      </c>
      <c r="X2157" s="34" t="str">
        <f>IFERROR(VLOOKUP($X2118&amp;"-"&amp;TEXT($A2157,"mmm-aaaa"),Informes!$A:$P,COLUMN(Informes!C$1),FALSE), "")</f>
        <v/>
      </c>
    </row>
    <row r="2158" spans="1:24" ht="16.5" customHeight="1" x14ac:dyDescent="0.2">
      <c r="A2158" s="34">
        <f t="shared" si="421"/>
        <v>45839</v>
      </c>
      <c r="B2158" s="243" t="str">
        <f t="shared" si="419"/>
        <v>Julio</v>
      </c>
      <c r="C2158" s="244"/>
      <c r="D2158" s="244"/>
      <c r="E2158" s="244"/>
      <c r="F2158" s="281" t="str">
        <f>IFERROR(IF(VLOOKUP($X2118&amp;"-"&amp;TEXT($A2158,"mmm-aaaa"),Informes!$A:$P,COLUMN(Informes!H$1),FALSE),"þ","¨"),"¨")</f>
        <v>¨</v>
      </c>
      <c r="G2158" s="281"/>
      <c r="H2158" s="281"/>
      <c r="I2158" s="248" t="str">
        <f>IFERROR(IF(ISBLANK(
VLOOKUP($X2141&amp;"-"&amp;TEXT($A2158,"mmm-aaaa"),Informes!$A:$P,COLUMN(Informes!I$1),FALSE)), "",
VLOOKUP($X2141&amp;"-"&amp;TEXT($A2158,"mmm-aaaa"),Informes!$A:$P,COLUMN(Informes!I$1),FALSE)), "")</f>
        <v/>
      </c>
      <c r="J2158" s="248"/>
      <c r="K2158" s="248"/>
      <c r="L2158" s="173" t="str">
        <f t="shared" si="420"/>
        <v>¨</v>
      </c>
      <c r="M2158" s="248" t="str">
        <f>IFERROR(IF(OR($X2158=$L$7,$X2158=$K$5,$X2158=$O$5,$X2158=$T$5),IF(ISBLANK(
VLOOKUP($X2118&amp;"-"&amp;TEXT($A2158,"mmm-aaaa"),Informes!$A:$P,COLUMN(Informes!J$1),FALSE)), "",
VLOOKUP($X2118&amp;"-"&amp;TEXT($A2158,"mmm-aaaa"),Informes!$A:$P,COLUMN(Informes!J$1),FALSE)), ""), "")</f>
        <v/>
      </c>
      <c r="N2158" s="248"/>
      <c r="O2158" s="248"/>
      <c r="P2158" s="248"/>
      <c r="Q2158" s="248"/>
      <c r="R2158" s="284" t="str">
        <f t="shared" si="418"/>
        <v/>
      </c>
      <c r="S2158" s="284"/>
      <c r="T2158" s="284"/>
      <c r="U2158" s="284"/>
      <c r="V2158" s="285"/>
      <c r="W2158" s="4" t="str">
        <f>IFERROR(VLOOKUP($X2141&amp;"-"&amp;TEXT($A2158,"mmm-aaaa"),Informes!$A:$P,COLUMN(Informes!K$1),FALSE), "")</f>
        <v/>
      </c>
      <c r="X2158" s="34" t="str">
        <f>IFERROR(VLOOKUP($X2118&amp;"-"&amp;TEXT($A2158,"mmm-aaaa"),Informes!$A:$P,COLUMN(Informes!C$1),FALSE), "")</f>
        <v/>
      </c>
    </row>
    <row r="2159" spans="1:24" ht="16.5" customHeight="1" thickBot="1" x14ac:dyDescent="0.25">
      <c r="A2159" s="34">
        <f t="shared" si="421"/>
        <v>45870</v>
      </c>
      <c r="B2159" s="264" t="str">
        <f t="shared" si="419"/>
        <v>Agosto</v>
      </c>
      <c r="C2159" s="265"/>
      <c r="D2159" s="265"/>
      <c r="E2159" s="265"/>
      <c r="F2159" s="280" t="str">
        <f>IFERROR(IF(VLOOKUP($X2118&amp;"-"&amp;TEXT($A2159,"mmm-aaaa"),Informes!$A:$P,COLUMN(Informes!H$1),FALSE),"þ","¨"),"¨")</f>
        <v>¨</v>
      </c>
      <c r="G2159" s="280"/>
      <c r="H2159" s="280"/>
      <c r="I2159" s="269" t="str">
        <f>IFERROR(IF(ISBLANK(
VLOOKUP($X2141&amp;"-"&amp;TEXT($A2159,"mmm-aaaa"),Informes!$A:$P,COLUMN(Informes!I$1),FALSE)), "",
VLOOKUP($X2141&amp;"-"&amp;TEXT($A2159,"mmm-aaaa"),Informes!$A:$P,COLUMN(Informes!I$1),FALSE)), "")</f>
        <v/>
      </c>
      <c r="J2159" s="269"/>
      <c r="K2159" s="269"/>
      <c r="L2159" s="172" t="str">
        <f t="shared" si="420"/>
        <v>¨</v>
      </c>
      <c r="M2159" s="269" t="str">
        <f>IFERROR(IF(OR($X2159=$L$7,$X2159=$K$5,$X2159=$O$5,$X2159=$T$5),IF(ISBLANK(
VLOOKUP($X2118&amp;"-"&amp;TEXT($A2159,"mmm-aaaa"),Informes!$A:$P,COLUMN(Informes!J$1),FALSE)), "",
VLOOKUP($X2118&amp;"-"&amp;TEXT($A2159,"mmm-aaaa"),Informes!$A:$P,COLUMN(Informes!J$1),FALSE)), ""), "")</f>
        <v/>
      </c>
      <c r="N2159" s="269"/>
      <c r="O2159" s="269"/>
      <c r="P2159" s="269"/>
      <c r="Q2159" s="269"/>
      <c r="R2159" s="282" t="str">
        <f t="shared" si="418"/>
        <v/>
      </c>
      <c r="S2159" s="282"/>
      <c r="T2159" s="282"/>
      <c r="U2159" s="282"/>
      <c r="V2159" s="283"/>
      <c r="W2159" s="4" t="str">
        <f>IFERROR(VLOOKUP($X2141&amp;"-"&amp;TEXT($A2159,"mmm-aaaa"),Informes!$A:$P,COLUMN(Informes!K$1),FALSE), "")</f>
        <v/>
      </c>
      <c r="X2159" s="34" t="str">
        <f>IFERROR(VLOOKUP($X2118&amp;"-"&amp;TEXT($A2159,"mmm-aaaa"),Informes!$A:$P,COLUMN(Informes!C$1),FALSE), "")</f>
        <v/>
      </c>
    </row>
    <row r="2160" spans="1:24" ht="16.5" customHeight="1" thickBot="1" x14ac:dyDescent="0.3">
      <c r="D2160" s="124"/>
      <c r="E2160" s="124"/>
      <c r="F2160" s="129"/>
      <c r="G2160" s="124" t="str">
        <f>IF(SUM(F2148:F2159)=0,"",SUM(F2148:F2159))</f>
        <v/>
      </c>
      <c r="H2160" s="124"/>
      <c r="I2160" s="124"/>
      <c r="J2160" s="130"/>
      <c r="K2160" s="124"/>
      <c r="L2160" s="131" t="s">
        <v>107</v>
      </c>
      <c r="M2160" s="272" t="str">
        <f>IF(SUM(M2148:M2159)=0,"",SUM(M2148:M2159))</f>
        <v/>
      </c>
      <c r="N2160" s="273"/>
      <c r="O2160" s="273"/>
      <c r="P2160" s="273"/>
      <c r="Q2160" s="274"/>
      <c r="R2160" s="275"/>
      <c r="S2160" s="276"/>
      <c r="T2160" s="276"/>
      <c r="U2160" s="276"/>
      <c r="V2160" s="277"/>
      <c r="W2160" s="4"/>
      <c r="X2160" s="4"/>
    </row>
    <row r="2161" spans="1:24" ht="16.5" customHeight="1" x14ac:dyDescent="0.2">
      <c r="W2161" s="4"/>
      <c r="X2161" s="4"/>
    </row>
    <row r="2162" spans="1:24" ht="279.75" customHeight="1" x14ac:dyDescent="0.15">
      <c r="B2162" s="11"/>
      <c r="C2162" s="132" t="s">
        <v>136</v>
      </c>
      <c r="D2162" s="11"/>
      <c r="E2162" s="11"/>
      <c r="F2162" s="11"/>
      <c r="G2162" s="11"/>
      <c r="H2162" s="11"/>
      <c r="I2162" s="11"/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</row>
    <row r="2163" spans="1:24" ht="24" customHeight="1" x14ac:dyDescent="0.2">
      <c r="A2163" s="35">
        <f>A2117+1</f>
        <v>48</v>
      </c>
      <c r="B2163" s="256" t="s">
        <v>127</v>
      </c>
      <c r="C2163" s="256"/>
      <c r="D2163" s="256"/>
      <c r="E2163" s="256"/>
      <c r="F2163" s="256"/>
      <c r="G2163" s="256"/>
      <c r="H2163" s="256"/>
      <c r="I2163" s="256"/>
      <c r="J2163" s="256"/>
      <c r="K2163" s="256"/>
      <c r="L2163" s="256"/>
      <c r="M2163" s="256"/>
      <c r="N2163" s="256"/>
      <c r="O2163" s="256"/>
      <c r="P2163" s="256"/>
      <c r="Q2163" s="256"/>
      <c r="R2163" s="256"/>
      <c r="S2163" s="256"/>
      <c r="T2163" s="256"/>
      <c r="U2163" s="256"/>
      <c r="V2163" s="256"/>
      <c r="X2163" s="2"/>
    </row>
    <row r="2164" spans="1:24" ht="17.25" customHeight="1" x14ac:dyDescent="0.2">
      <c r="A2164" s="35"/>
      <c r="B2164" s="120" t="s">
        <v>128</v>
      </c>
      <c r="D2164" s="123" t="e">
        <f>IF(A2163=0,0,INDEX(TblPublicadores[Nombre completo],A2163))</f>
        <v>#REF!</v>
      </c>
      <c r="F2164" s="123"/>
      <c r="G2164" s="123"/>
      <c r="H2164" s="123"/>
      <c r="I2164" s="123"/>
      <c r="J2164" s="123"/>
      <c r="K2164" s="123"/>
      <c r="L2164" s="123"/>
      <c r="M2164" s="123"/>
      <c r="N2164" s="123"/>
      <c r="O2164" s="123"/>
      <c r="P2164" s="123"/>
      <c r="Q2164" s="123"/>
      <c r="R2164" s="123"/>
      <c r="S2164" s="123"/>
      <c r="T2164" s="123"/>
      <c r="U2164" s="123"/>
      <c r="V2164" s="123"/>
      <c r="W2164" s="15"/>
      <c r="X2164" s="154" t="e">
        <f>IF(A2163=0,0,INDEX(TblPublicadores[Nombre],A2163))</f>
        <v>#REF!</v>
      </c>
    </row>
    <row r="2165" spans="1:24" ht="17.25" customHeight="1" x14ac:dyDescent="0.2">
      <c r="B2165" s="120" t="s">
        <v>129</v>
      </c>
      <c r="D2165" s="121"/>
      <c r="E2165" s="121"/>
      <c r="F2165" s="7"/>
      <c r="G2165" s="7"/>
      <c r="H2165" s="257" t="e">
        <f>IF(A2163=0,"",INDEX(TblPublicadores[Fecha de nacimiento],A2163))</f>
        <v>#REF!</v>
      </c>
      <c r="I2165" s="257"/>
      <c r="J2165" s="257"/>
      <c r="K2165" s="257"/>
      <c r="L2165" s="257"/>
      <c r="M2165" s="257"/>
      <c r="N2165" s="257"/>
      <c r="O2165" s="257"/>
      <c r="P2165" s="128" t="e">
        <f>IF(INDEX(TblPublicadores[Sexo],A2163)=Q2165,"þ","¨")</f>
        <v>#REF!</v>
      </c>
      <c r="Q2165" s="120" t="s">
        <v>75</v>
      </c>
      <c r="S2165" s="12"/>
      <c r="T2165" s="13"/>
      <c r="U2165" s="128" t="e">
        <f>IF(INDEX(TblPublicadores[Sexo],A2163)=V2165,"þ","¨")</f>
        <v>#REF!</v>
      </c>
      <c r="V2165" s="120" t="s">
        <v>79</v>
      </c>
      <c r="W2165" s="12"/>
      <c r="X2165" s="6"/>
    </row>
    <row r="2166" spans="1:24" ht="17.25" customHeight="1" x14ac:dyDescent="0.2">
      <c r="B2166" s="120" t="s">
        <v>130</v>
      </c>
      <c r="D2166" s="122"/>
      <c r="E2166" s="122"/>
      <c r="F2166" s="7"/>
      <c r="G2166" s="258" t="e">
        <f>IF(A2163=0,"",IF(INDEX(TblPublicadores[Fecha de bautismo],A2163)="", "",INDEX(TblPublicadores[Fecha de bautismo],A2163)))</f>
        <v>#REF!</v>
      </c>
      <c r="H2166" s="258"/>
      <c r="I2166" s="258"/>
      <c r="J2166" s="258"/>
      <c r="K2166" s="258"/>
      <c r="L2166" s="258"/>
      <c r="M2166" s="258"/>
      <c r="N2166" s="258"/>
      <c r="O2166" s="258"/>
      <c r="P2166" s="128" t="s">
        <v>137</v>
      </c>
      <c r="Q2166" s="120" t="s">
        <v>131</v>
      </c>
      <c r="S2166" s="12"/>
      <c r="T2166" s="12"/>
      <c r="U2166" s="128" t="s">
        <v>138</v>
      </c>
      <c r="V2166" s="120" t="s">
        <v>61</v>
      </c>
      <c r="W2166" s="12"/>
      <c r="X2166" s="6"/>
    </row>
    <row r="2167" spans="1:24" ht="28.5" customHeight="1" x14ac:dyDescent="0.2">
      <c r="B2167" s="127" t="e">
        <f>IF(INDEX(TblPublicadores[Privilegio],A2163)=C2167,"þ","¨")</f>
        <v>#REF!</v>
      </c>
      <c r="C2167" s="125" t="s">
        <v>76</v>
      </c>
      <c r="D2167" s="127" t="e">
        <f>IF(INDEX(TblPublicadores[Privilegio],A2163)=E2167,"þ","¨")</f>
        <v>#REF!</v>
      </c>
      <c r="E2167" s="125" t="s">
        <v>81</v>
      </c>
      <c r="F2167" s="7"/>
      <c r="G2167" s="7"/>
      <c r="H2167" s="5"/>
      <c r="I2167" s="10"/>
      <c r="J2167" s="127" t="e">
        <f>IF(INDEX(TblPublicadores[Tipo Publicador],A2163)=K2167,"þ","¨")</f>
        <v>#REF!</v>
      </c>
      <c r="K2167" s="125" t="s">
        <v>77</v>
      </c>
      <c r="L2167" s="5"/>
      <c r="M2167" s="5"/>
      <c r="N2167" s="127" t="e">
        <f>IF(INDEX(TblPublicadores[Tipo Publicador],A2163)=O2167,"þ","¨")</f>
        <v>#REF!</v>
      </c>
      <c r="O2167" s="125" t="s">
        <v>132</v>
      </c>
      <c r="P2167" s="126"/>
      <c r="Q2167" s="126"/>
      <c r="R2167" s="9"/>
      <c r="S2167" s="127" t="e">
        <f>IF(INDEX(TblPublicadores[Tipo Publicador],A2163)=T2167,"þ","¨")</f>
        <v>#REF!</v>
      </c>
      <c r="T2167" s="259" t="s">
        <v>133</v>
      </c>
      <c r="U2167" s="259"/>
      <c r="V2167" s="259"/>
      <c r="W2167" s="13"/>
      <c r="X2167" s="6"/>
    </row>
    <row r="2168" spans="1:24" ht="4.5" customHeight="1" thickBot="1" x14ac:dyDescent="0.25">
      <c r="B2168" s="8"/>
      <c r="C2168" s="7"/>
      <c r="D2168" s="8"/>
      <c r="E2168" s="7"/>
      <c r="F2168" s="7"/>
      <c r="G2168" s="7"/>
      <c r="H2168" s="5"/>
      <c r="I2168" s="10"/>
      <c r="J2168" s="8"/>
      <c r="K2168" s="5"/>
      <c r="L2168" s="5"/>
      <c r="M2168" s="5"/>
      <c r="N2168" s="7"/>
      <c r="O2168" s="5"/>
      <c r="P2168" s="8"/>
      <c r="Q2168" s="8"/>
      <c r="R2168" s="9"/>
      <c r="S2168" s="9"/>
      <c r="T2168" s="7"/>
      <c r="U2168" s="8"/>
      <c r="V2168" s="9"/>
      <c r="W2168" s="9"/>
      <c r="X2168" s="6"/>
    </row>
    <row r="2169" spans="1:24" ht="26.25" customHeight="1" x14ac:dyDescent="0.25">
      <c r="B2169" s="260" t="s">
        <v>17</v>
      </c>
      <c r="C2169" s="261"/>
      <c r="D2169" s="261"/>
      <c r="E2169" s="261"/>
      <c r="F2169" s="262" t="s">
        <v>134</v>
      </c>
      <c r="G2169" s="262"/>
      <c r="H2169" s="262"/>
      <c r="I2169" s="262" t="s">
        <v>12</v>
      </c>
      <c r="J2169" s="262"/>
      <c r="K2169" s="262"/>
      <c r="L2169" s="262" t="s">
        <v>105</v>
      </c>
      <c r="M2169" s="236" t="s">
        <v>135</v>
      </c>
      <c r="N2169" s="236"/>
      <c r="O2169" s="236"/>
      <c r="P2169" s="236"/>
      <c r="Q2169" s="236"/>
      <c r="R2169" s="236" t="s">
        <v>101</v>
      </c>
      <c r="S2169" s="236"/>
      <c r="T2169" s="236"/>
      <c r="U2169" s="236"/>
      <c r="V2169" s="237"/>
      <c r="W2169" s="14"/>
      <c r="X2169" s="3"/>
    </row>
    <row r="2170" spans="1:24" ht="27.75" customHeight="1" x14ac:dyDescent="0.2">
      <c r="B2170" s="240">
        <v>45292</v>
      </c>
      <c r="C2170" s="241"/>
      <c r="D2170" s="241"/>
      <c r="E2170" s="242"/>
      <c r="F2170" s="263"/>
      <c r="G2170" s="263"/>
      <c r="H2170" s="263"/>
      <c r="I2170" s="263"/>
      <c r="J2170" s="263"/>
      <c r="K2170" s="263"/>
      <c r="L2170" s="263"/>
      <c r="M2170" s="238"/>
      <c r="N2170" s="238"/>
      <c r="O2170" s="238"/>
      <c r="P2170" s="238"/>
      <c r="Q2170" s="238"/>
      <c r="R2170" s="238"/>
      <c r="S2170" s="238"/>
      <c r="T2170" s="238"/>
      <c r="U2170" s="238"/>
      <c r="V2170" s="239"/>
      <c r="W2170" s="14"/>
      <c r="X2170" s="3"/>
    </row>
    <row r="2171" spans="1:24" ht="16.5" customHeight="1" x14ac:dyDescent="0.2">
      <c r="A2171" s="34">
        <f>EDATE(B2170,-4)</f>
        <v>45170</v>
      </c>
      <c r="B2171" s="243" t="str">
        <f>PROPER(TEXT(A2171, "mmmm"))</f>
        <v>Septiembre</v>
      </c>
      <c r="C2171" s="244"/>
      <c r="D2171" s="244" t="str">
        <f>PROPER(TEXT(C2171, "mmmm"))</f>
        <v>Enero</v>
      </c>
      <c r="E2171" s="244"/>
      <c r="F2171" s="281" t="str">
        <f>IFERROR(IF(VLOOKUP($X2164&amp;"-"&amp;TEXT($A2171,"mmm-aaaa"),Informes!$A:$P,COLUMN(Informes!H$1),FALSE),"þ","¨"),"¨")</f>
        <v>¨</v>
      </c>
      <c r="G2171" s="281"/>
      <c r="H2171" s="281"/>
      <c r="I2171" s="248" t="str">
        <f>IFERROR(IF(ISBLANK(
VLOOKUP($X2164&amp;"-"&amp;TEXT($A2171,"mmm-aaaa"),Informes!$A:$P,COLUMN(Informes!I$1),FALSE)), "",
VLOOKUP($X2164&amp;"-"&amp;TEXT($A2171,"mmm-aaaa"),Informes!$A:$P,COLUMN(Informes!I$1),FALSE)), "")</f>
        <v/>
      </c>
      <c r="J2171" s="248"/>
      <c r="K2171" s="248"/>
      <c r="L2171" s="173" t="str">
        <f>IFERROR(IF($X2171=$L$7,"þ","¨"),"¨")</f>
        <v>¨</v>
      </c>
      <c r="M2171" s="248" t="str">
        <f>IFERROR(IF(OR($X2171=$L$7,$X2171=$K$5,$X2171=$O$5,$X2171=$T$5),IF(ISBLANK(
VLOOKUP($X2164&amp;"-"&amp;TEXT($A2171,"mmm-aaaa"),Informes!$A:$P,COLUMN(Informes!J$1),FALSE)), "",
VLOOKUP($X2164&amp;"-"&amp;TEXT($A2171,"mmm-aaaa"),Informes!$A:$P,COLUMN(Informes!J$1),FALSE)), ""), "")</f>
        <v/>
      </c>
      <c r="N2171" s="248"/>
      <c r="O2171" s="248"/>
      <c r="P2171" s="248"/>
      <c r="Q2171" s="248"/>
      <c r="R2171" s="284" t="str">
        <f t="shared" ref="R2171:R2182" si="422">IF(W2171=0, "", W2171)</f>
        <v/>
      </c>
      <c r="S2171" s="284"/>
      <c r="T2171" s="284"/>
      <c r="U2171" s="284"/>
      <c r="V2171" s="285"/>
      <c r="W2171" s="4" t="str">
        <f>IFERROR(VLOOKUP($X2164&amp;"-"&amp;TEXT($A2171,"mmm-aaaa"),Informes!$A:$P,COLUMN(Informes!K$1),FALSE), "")</f>
        <v/>
      </c>
      <c r="X2171" s="34" t="str">
        <f>IFERROR(VLOOKUP($X2164&amp;"-"&amp;TEXT($A2171,"mmm-aaaa"),Informes!$A:$P,COLUMN(Informes!C$1),FALSE), "")</f>
        <v/>
      </c>
    </row>
    <row r="2172" spans="1:24" ht="16.5" customHeight="1" x14ac:dyDescent="0.2">
      <c r="A2172" s="34">
        <f>EDATE(A2171,1)</f>
        <v>45200</v>
      </c>
      <c r="B2172" s="243" t="str">
        <f t="shared" ref="B2172:B2182" si="423">PROPER(TEXT(A2172, "mmmm"))</f>
        <v>Octubre</v>
      </c>
      <c r="C2172" s="244"/>
      <c r="D2172" s="244" t="str">
        <f t="shared" ref="D2172:D2182" si="424">PROPER(TEXT(C2172, "mmmm"))</f>
        <v>Enero</v>
      </c>
      <c r="E2172" s="244"/>
      <c r="F2172" s="281" t="str">
        <f>IFERROR(IF(VLOOKUP($X2164&amp;"-"&amp;TEXT($A2172,"mmm-aaaa"),Informes!$A:$P,COLUMN(Informes!H$1),FALSE),"þ","¨"),"¨")</f>
        <v>¨</v>
      </c>
      <c r="G2172" s="281"/>
      <c r="H2172" s="281"/>
      <c r="I2172" s="248" t="str">
        <f>IFERROR(IF(ISBLANK(
VLOOKUP($X2164&amp;"-"&amp;TEXT($A2172,"mmm-aaaa"),Informes!$A:$P,COLUMN(Informes!I$1),FALSE)), "",
VLOOKUP($X2164&amp;"-"&amp;TEXT($A2172,"mmm-aaaa"),Informes!$A:$P,COLUMN(Informes!I$1),FALSE)), "")</f>
        <v/>
      </c>
      <c r="J2172" s="248"/>
      <c r="K2172" s="248"/>
      <c r="L2172" s="173" t="str">
        <f t="shared" ref="L2172:L2182" si="425">IFERROR(IF($X2172=$L$7,"þ","¨"),"¨")</f>
        <v>¨</v>
      </c>
      <c r="M2172" s="248" t="str">
        <f>IFERROR(IF(OR($X2172=$L$7,$X2172=$K$5,$X2172=$O$5,$X2172=$T$5),IF(ISBLANK(
VLOOKUP($X2164&amp;"-"&amp;TEXT($A2172,"mmm-aaaa"),Informes!$A:$P,COLUMN(Informes!J$1),FALSE)), "",
VLOOKUP($X2164&amp;"-"&amp;TEXT($A2172,"mmm-aaaa"),Informes!$A:$P,COLUMN(Informes!J$1),FALSE)), ""), "")</f>
        <v/>
      </c>
      <c r="N2172" s="248"/>
      <c r="O2172" s="248"/>
      <c r="P2172" s="248"/>
      <c r="Q2172" s="248"/>
      <c r="R2172" s="284" t="str">
        <f t="shared" si="422"/>
        <v/>
      </c>
      <c r="S2172" s="284"/>
      <c r="T2172" s="284"/>
      <c r="U2172" s="284"/>
      <c r="V2172" s="285"/>
      <c r="W2172" s="4" t="str">
        <f>IFERROR(VLOOKUP($X2164&amp;"-"&amp;TEXT($A2172,"mmm-aaaa"),Informes!$A:$P,COLUMN(Informes!K$1),FALSE), "")</f>
        <v/>
      </c>
      <c r="X2172" s="34" t="str">
        <f>IFERROR(VLOOKUP($X2164&amp;"-"&amp;TEXT($A2172,"mmm-aaaa"),Informes!$A:$P,COLUMN(Informes!C$1),FALSE), "")</f>
        <v/>
      </c>
    </row>
    <row r="2173" spans="1:24" ht="16.5" customHeight="1" x14ac:dyDescent="0.2">
      <c r="A2173" s="34">
        <f t="shared" ref="A2173:A2182" si="426">EDATE(A2172,1)</f>
        <v>45231</v>
      </c>
      <c r="B2173" s="243" t="str">
        <f t="shared" si="423"/>
        <v>Noviembre</v>
      </c>
      <c r="C2173" s="244"/>
      <c r="D2173" s="244" t="str">
        <f t="shared" si="424"/>
        <v>Enero</v>
      </c>
      <c r="E2173" s="244"/>
      <c r="F2173" s="281" t="str">
        <f>IFERROR(IF(VLOOKUP($X2164&amp;"-"&amp;TEXT($A2173,"mmm-aaaa"),Informes!$A:$P,COLUMN(Informes!H$1),FALSE),"þ","¨"),"¨")</f>
        <v>¨</v>
      </c>
      <c r="G2173" s="281"/>
      <c r="H2173" s="281"/>
      <c r="I2173" s="248" t="str">
        <f>IFERROR(IF(ISBLANK(
VLOOKUP($X2164&amp;"-"&amp;TEXT($A2173,"mmm-aaaa"),Informes!$A:$P,COLUMN(Informes!I$1),FALSE)), "",
VLOOKUP($X2164&amp;"-"&amp;TEXT($A2173,"mmm-aaaa"),Informes!$A:$P,COLUMN(Informes!I$1),FALSE)), "")</f>
        <v/>
      </c>
      <c r="J2173" s="248"/>
      <c r="K2173" s="248"/>
      <c r="L2173" s="173" t="str">
        <f t="shared" si="425"/>
        <v>¨</v>
      </c>
      <c r="M2173" s="248" t="str">
        <f>IFERROR(IF(OR($X2173=$L$7,$X2173=$K$5,$X2173=$O$5,$X2173=$T$5),IF(ISBLANK(
VLOOKUP($X2164&amp;"-"&amp;TEXT($A2173,"mmm-aaaa"),Informes!$A:$P,COLUMN(Informes!J$1),FALSE)), "",
VLOOKUP($X2164&amp;"-"&amp;TEXT($A2173,"mmm-aaaa"),Informes!$A:$P,COLUMN(Informes!J$1),FALSE)), ""), "")</f>
        <v/>
      </c>
      <c r="N2173" s="248"/>
      <c r="O2173" s="248"/>
      <c r="P2173" s="248"/>
      <c r="Q2173" s="248"/>
      <c r="R2173" s="284" t="str">
        <f t="shared" si="422"/>
        <v/>
      </c>
      <c r="S2173" s="284"/>
      <c r="T2173" s="284"/>
      <c r="U2173" s="284"/>
      <c r="V2173" s="285"/>
      <c r="W2173" s="4" t="str">
        <f>IFERROR(VLOOKUP($X2164&amp;"-"&amp;TEXT($A2173,"mmm-aaaa"),Informes!$A:$P,COLUMN(Informes!K$1),FALSE), "")</f>
        <v/>
      </c>
      <c r="X2173" s="34" t="str">
        <f>IFERROR(VLOOKUP($X2164&amp;"-"&amp;TEXT($A2173,"mmm-aaaa"),Informes!$A:$P,COLUMN(Informes!C$1),FALSE), "")</f>
        <v/>
      </c>
    </row>
    <row r="2174" spans="1:24" ht="16.5" customHeight="1" x14ac:dyDescent="0.2">
      <c r="A2174" s="34">
        <f t="shared" si="426"/>
        <v>45261</v>
      </c>
      <c r="B2174" s="243" t="str">
        <f t="shared" si="423"/>
        <v>Diciembre</v>
      </c>
      <c r="C2174" s="244"/>
      <c r="D2174" s="244" t="str">
        <f t="shared" si="424"/>
        <v>Enero</v>
      </c>
      <c r="E2174" s="244"/>
      <c r="F2174" s="281" t="str">
        <f>IFERROR(IF(VLOOKUP($X2164&amp;"-"&amp;TEXT($A2174,"mmm-aaaa"),Informes!$A:$P,COLUMN(Informes!H$1),FALSE),"þ","¨"),"¨")</f>
        <v>¨</v>
      </c>
      <c r="G2174" s="281"/>
      <c r="H2174" s="281"/>
      <c r="I2174" s="248" t="str">
        <f>IFERROR(IF(ISBLANK(
VLOOKUP($X2164&amp;"-"&amp;TEXT($A2174,"mmm-aaaa"),Informes!$A:$P,COLUMN(Informes!I$1),FALSE)), "",
VLOOKUP($X2164&amp;"-"&amp;TEXT($A2174,"mmm-aaaa"),Informes!$A:$P,COLUMN(Informes!I$1),FALSE)), "")</f>
        <v/>
      </c>
      <c r="J2174" s="248"/>
      <c r="K2174" s="248"/>
      <c r="L2174" s="173" t="str">
        <f t="shared" si="425"/>
        <v>¨</v>
      </c>
      <c r="M2174" s="248" t="str">
        <f>IFERROR(IF(OR($X2174=$L$7,$X2174=$K$5,$X2174=$O$5,$X2174=$T$5),IF(ISBLANK(
VLOOKUP($X2164&amp;"-"&amp;TEXT($A2174,"mmm-aaaa"),Informes!$A:$P,COLUMN(Informes!J$1),FALSE)), "",
VLOOKUP($X2164&amp;"-"&amp;TEXT($A2174,"mmm-aaaa"),Informes!$A:$P,COLUMN(Informes!J$1),FALSE)), ""), "")</f>
        <v/>
      </c>
      <c r="N2174" s="248"/>
      <c r="O2174" s="248"/>
      <c r="P2174" s="248"/>
      <c r="Q2174" s="248"/>
      <c r="R2174" s="284" t="str">
        <f t="shared" si="422"/>
        <v/>
      </c>
      <c r="S2174" s="284"/>
      <c r="T2174" s="284"/>
      <c r="U2174" s="284"/>
      <c r="V2174" s="285"/>
      <c r="W2174" s="4" t="str">
        <f>IFERROR(VLOOKUP($X2164&amp;"-"&amp;TEXT($A2174,"mmm-aaaa"),Informes!$A:$P,COLUMN(Informes!K$1),FALSE), "")</f>
        <v/>
      </c>
      <c r="X2174" s="34" t="str">
        <f>IFERROR(VLOOKUP($X2164&amp;"-"&amp;TEXT($A2174,"mmm-aaaa"),Informes!$A:$P,COLUMN(Informes!C$1),FALSE), "")</f>
        <v/>
      </c>
    </row>
    <row r="2175" spans="1:24" ht="16.5" customHeight="1" x14ac:dyDescent="0.2">
      <c r="A2175" s="34">
        <f t="shared" si="426"/>
        <v>45292</v>
      </c>
      <c r="B2175" s="243" t="str">
        <f t="shared" si="423"/>
        <v>Enero</v>
      </c>
      <c r="C2175" s="244"/>
      <c r="D2175" s="244" t="str">
        <f t="shared" si="424"/>
        <v>Enero</v>
      </c>
      <c r="E2175" s="244"/>
      <c r="F2175" s="281" t="str">
        <f>IFERROR(IF(VLOOKUP($X2164&amp;"-"&amp;TEXT($A2175,"mmm-aaaa"),Informes!$A:$P,COLUMN(Informes!H$1),FALSE),"þ","¨"),"¨")</f>
        <v>¨</v>
      </c>
      <c r="G2175" s="281"/>
      <c r="H2175" s="281"/>
      <c r="I2175" s="248" t="str">
        <f>IFERROR(IF(ISBLANK(
VLOOKUP($X2164&amp;"-"&amp;TEXT($A2175,"mmm-aaaa"),Informes!$A:$P,COLUMN(Informes!I$1),FALSE)), "",
VLOOKUP($X2164&amp;"-"&amp;TEXT($A2175,"mmm-aaaa"),Informes!$A:$P,COLUMN(Informes!I$1),FALSE)), "")</f>
        <v/>
      </c>
      <c r="J2175" s="248"/>
      <c r="K2175" s="248"/>
      <c r="L2175" s="173" t="str">
        <f t="shared" si="425"/>
        <v>¨</v>
      </c>
      <c r="M2175" s="248" t="str">
        <f>IFERROR(IF(OR($X2175=$L$7,$X2175=$K$5,$X2175=$O$5,$X2175=$T$5),IF(ISBLANK(
VLOOKUP($X2164&amp;"-"&amp;TEXT($A2175,"mmm-aaaa"),Informes!$A:$P,COLUMN(Informes!J$1),FALSE)), "",
VLOOKUP($X2164&amp;"-"&amp;TEXT($A2175,"mmm-aaaa"),Informes!$A:$P,COLUMN(Informes!J$1),FALSE)), ""), "")</f>
        <v/>
      </c>
      <c r="N2175" s="248"/>
      <c r="O2175" s="248"/>
      <c r="P2175" s="248"/>
      <c r="Q2175" s="248"/>
      <c r="R2175" s="284" t="str">
        <f t="shared" si="422"/>
        <v/>
      </c>
      <c r="S2175" s="284"/>
      <c r="T2175" s="284"/>
      <c r="U2175" s="284"/>
      <c r="V2175" s="285"/>
      <c r="W2175" s="4" t="str">
        <f>IFERROR(VLOOKUP($X2164&amp;"-"&amp;TEXT($A2175,"mmm-aaaa"),Informes!$A:$P,COLUMN(Informes!K$1),FALSE), "")</f>
        <v/>
      </c>
      <c r="X2175" s="34" t="str">
        <f>IFERROR(VLOOKUP($X2164&amp;"-"&amp;TEXT($A2175,"mmm-aaaa"),Informes!$A:$P,COLUMN(Informes!C$1),FALSE), "")</f>
        <v/>
      </c>
    </row>
    <row r="2176" spans="1:24" ht="16.5" customHeight="1" x14ac:dyDescent="0.2">
      <c r="A2176" s="34">
        <f t="shared" si="426"/>
        <v>45323</v>
      </c>
      <c r="B2176" s="243" t="str">
        <f t="shared" si="423"/>
        <v>Febrero</v>
      </c>
      <c r="C2176" s="244"/>
      <c r="D2176" s="244" t="str">
        <f t="shared" si="424"/>
        <v>Enero</v>
      </c>
      <c r="E2176" s="244"/>
      <c r="F2176" s="281" t="str">
        <f>IFERROR(IF(VLOOKUP($X2164&amp;"-"&amp;TEXT($A2176,"mmm-aaaa"),Informes!$A:$P,COLUMN(Informes!H$1),FALSE),"þ","¨"),"¨")</f>
        <v>¨</v>
      </c>
      <c r="G2176" s="281"/>
      <c r="H2176" s="281"/>
      <c r="I2176" s="248" t="str">
        <f>IFERROR(IF(ISBLANK(
VLOOKUP($X2164&amp;"-"&amp;TEXT($A2176,"mmm-aaaa"),Informes!$A:$P,COLUMN(Informes!I$1),FALSE)), "",
VLOOKUP($X2164&amp;"-"&amp;TEXT($A2176,"mmm-aaaa"),Informes!$A:$P,COLUMN(Informes!I$1),FALSE)), "")</f>
        <v/>
      </c>
      <c r="J2176" s="248"/>
      <c r="K2176" s="248"/>
      <c r="L2176" s="173" t="str">
        <f t="shared" si="425"/>
        <v>¨</v>
      </c>
      <c r="M2176" s="248" t="str">
        <f>IFERROR(IF(OR($X2176=$L$7,$X2176=$K$5,$X2176=$O$5,$X2176=$T$5),IF(ISBLANK(
VLOOKUP($X2164&amp;"-"&amp;TEXT($A2176,"mmm-aaaa"),Informes!$A:$P,COLUMN(Informes!J$1),FALSE)), "",
VLOOKUP($X2164&amp;"-"&amp;TEXT($A2176,"mmm-aaaa"),Informes!$A:$P,COLUMN(Informes!J$1),FALSE)), ""), "")</f>
        <v/>
      </c>
      <c r="N2176" s="248"/>
      <c r="O2176" s="248"/>
      <c r="P2176" s="248"/>
      <c r="Q2176" s="248"/>
      <c r="R2176" s="284" t="str">
        <f t="shared" si="422"/>
        <v/>
      </c>
      <c r="S2176" s="284"/>
      <c r="T2176" s="284"/>
      <c r="U2176" s="284"/>
      <c r="V2176" s="285"/>
      <c r="W2176" s="4" t="str">
        <f>IFERROR(VLOOKUP($X2164&amp;"-"&amp;TEXT($A2176,"mmm-aaaa"),Informes!$A:$P,COLUMN(Informes!K$1),FALSE), "")</f>
        <v/>
      </c>
      <c r="X2176" s="34" t="str">
        <f>IFERROR(VLOOKUP($X2164&amp;"-"&amp;TEXT($A2176,"mmm-aaaa"),Informes!$A:$P,COLUMN(Informes!C$1),FALSE), "")</f>
        <v/>
      </c>
    </row>
    <row r="2177" spans="1:24" ht="16.5" customHeight="1" x14ac:dyDescent="0.2">
      <c r="A2177" s="34">
        <f t="shared" si="426"/>
        <v>45352</v>
      </c>
      <c r="B2177" s="243" t="str">
        <f t="shared" si="423"/>
        <v>Marzo</v>
      </c>
      <c r="C2177" s="244"/>
      <c r="D2177" s="244" t="str">
        <f t="shared" si="424"/>
        <v>Enero</v>
      </c>
      <c r="E2177" s="244"/>
      <c r="F2177" s="281" t="str">
        <f>IFERROR(IF(VLOOKUP($X2164&amp;"-"&amp;TEXT($A2177,"mmm-aaaa"),Informes!$A:$P,COLUMN(Informes!H$1),FALSE),"þ","¨"),"¨")</f>
        <v>¨</v>
      </c>
      <c r="G2177" s="281"/>
      <c r="H2177" s="281"/>
      <c r="I2177" s="248" t="str">
        <f>IFERROR(IF(ISBLANK(
VLOOKUP($X2164&amp;"-"&amp;TEXT($A2177,"mmm-aaaa"),Informes!$A:$P,COLUMN(Informes!I$1),FALSE)), "",
VLOOKUP($X2164&amp;"-"&amp;TEXT($A2177,"mmm-aaaa"),Informes!$A:$P,COLUMN(Informes!I$1),FALSE)), "")</f>
        <v/>
      </c>
      <c r="J2177" s="248"/>
      <c r="K2177" s="248"/>
      <c r="L2177" s="173" t="str">
        <f t="shared" si="425"/>
        <v>¨</v>
      </c>
      <c r="M2177" s="248" t="str">
        <f>IFERROR(IF(OR($X2177=$L$7,$X2177=$K$5,$X2177=$O$5,$X2177=$T$5),IF(ISBLANK(
VLOOKUP($X2164&amp;"-"&amp;TEXT($A2177,"mmm-aaaa"),Informes!$A:$P,COLUMN(Informes!J$1),FALSE)), "",
VLOOKUP($X2164&amp;"-"&amp;TEXT($A2177,"mmm-aaaa"),Informes!$A:$P,COLUMN(Informes!J$1),FALSE)), ""), "")</f>
        <v/>
      </c>
      <c r="N2177" s="248"/>
      <c r="O2177" s="248"/>
      <c r="P2177" s="248"/>
      <c r="Q2177" s="248"/>
      <c r="R2177" s="284" t="str">
        <f t="shared" si="422"/>
        <v/>
      </c>
      <c r="S2177" s="284"/>
      <c r="T2177" s="284"/>
      <c r="U2177" s="284"/>
      <c r="V2177" s="285"/>
      <c r="W2177" s="4" t="str">
        <f>IFERROR(VLOOKUP($X2164&amp;"-"&amp;TEXT($A2177,"mmm-aaaa"),Informes!$A:$P,COLUMN(Informes!K$1),FALSE), "")</f>
        <v/>
      </c>
      <c r="X2177" s="34" t="str">
        <f>IFERROR(VLOOKUP($X2164&amp;"-"&amp;TEXT($A2177,"mmm-aaaa"),Informes!$A:$P,COLUMN(Informes!C$1),FALSE), "")</f>
        <v/>
      </c>
    </row>
    <row r="2178" spans="1:24" ht="16.5" customHeight="1" x14ac:dyDescent="0.2">
      <c r="A2178" s="34">
        <f t="shared" si="426"/>
        <v>45383</v>
      </c>
      <c r="B2178" s="243" t="str">
        <f t="shared" si="423"/>
        <v>Abril</v>
      </c>
      <c r="C2178" s="244"/>
      <c r="D2178" s="244" t="str">
        <f t="shared" si="424"/>
        <v>Enero</v>
      </c>
      <c r="E2178" s="244"/>
      <c r="F2178" s="281" t="str">
        <f>IFERROR(IF(VLOOKUP($X2164&amp;"-"&amp;TEXT($A2178,"mmm-aaaa"),Informes!$A:$P,COLUMN(Informes!H$1),FALSE),"þ","¨"),"¨")</f>
        <v>¨</v>
      </c>
      <c r="G2178" s="281"/>
      <c r="H2178" s="281"/>
      <c r="I2178" s="248" t="str">
        <f>IFERROR(IF(ISBLANK(
VLOOKUP($X2164&amp;"-"&amp;TEXT($A2178,"mmm-aaaa"),Informes!$A:$P,COLUMN(Informes!I$1),FALSE)), "",
VLOOKUP($X2164&amp;"-"&amp;TEXT($A2178,"mmm-aaaa"),Informes!$A:$P,COLUMN(Informes!I$1),FALSE)), "")</f>
        <v/>
      </c>
      <c r="J2178" s="248"/>
      <c r="K2178" s="248"/>
      <c r="L2178" s="173" t="str">
        <f t="shared" si="425"/>
        <v>¨</v>
      </c>
      <c r="M2178" s="248" t="str">
        <f>IFERROR(IF(OR($X2178=$L$7,$X2178=$K$5,$X2178=$O$5,$X2178=$T$5),IF(ISBLANK(
VLOOKUP($X2164&amp;"-"&amp;TEXT($A2178,"mmm-aaaa"),Informes!$A:$P,COLUMN(Informes!J$1),FALSE)), "",
VLOOKUP($X2164&amp;"-"&amp;TEXT($A2178,"mmm-aaaa"),Informes!$A:$P,COLUMN(Informes!J$1),FALSE)), ""), "")</f>
        <v/>
      </c>
      <c r="N2178" s="248"/>
      <c r="O2178" s="248"/>
      <c r="P2178" s="248"/>
      <c r="Q2178" s="248"/>
      <c r="R2178" s="284" t="str">
        <f t="shared" si="422"/>
        <v/>
      </c>
      <c r="S2178" s="284"/>
      <c r="T2178" s="284"/>
      <c r="U2178" s="284"/>
      <c r="V2178" s="285"/>
      <c r="W2178" s="4" t="str">
        <f>IFERROR(VLOOKUP($X2164&amp;"-"&amp;TEXT($A2178,"mmm-aaaa"),Informes!$A:$P,COLUMN(Informes!K$1),FALSE), "")</f>
        <v/>
      </c>
      <c r="X2178" s="34" t="str">
        <f>IFERROR(VLOOKUP($X2164&amp;"-"&amp;TEXT($A2178,"mmm-aaaa"),Informes!$A:$P,COLUMN(Informes!C$1),FALSE), "")</f>
        <v/>
      </c>
    </row>
    <row r="2179" spans="1:24" ht="16.5" customHeight="1" x14ac:dyDescent="0.2">
      <c r="A2179" s="34">
        <f t="shared" si="426"/>
        <v>45413</v>
      </c>
      <c r="B2179" s="243" t="str">
        <f t="shared" si="423"/>
        <v>Mayo</v>
      </c>
      <c r="C2179" s="244"/>
      <c r="D2179" s="244" t="str">
        <f t="shared" si="424"/>
        <v>Enero</v>
      </c>
      <c r="E2179" s="244"/>
      <c r="F2179" s="281" t="str">
        <f>IFERROR(IF(VLOOKUP($X2164&amp;"-"&amp;TEXT($A2179,"mmm-aaaa"),Informes!$A:$P,COLUMN(Informes!H$1),FALSE),"þ","¨"),"¨")</f>
        <v>¨</v>
      </c>
      <c r="G2179" s="281"/>
      <c r="H2179" s="281"/>
      <c r="I2179" s="248" t="str">
        <f>IFERROR(IF(ISBLANK(
VLOOKUP($X2164&amp;"-"&amp;TEXT($A2179,"mmm-aaaa"),Informes!$A:$P,COLUMN(Informes!I$1),FALSE)), "",
VLOOKUP($X2164&amp;"-"&amp;TEXT($A2179,"mmm-aaaa"),Informes!$A:$P,COLUMN(Informes!I$1),FALSE)), "")</f>
        <v/>
      </c>
      <c r="J2179" s="248"/>
      <c r="K2179" s="248"/>
      <c r="L2179" s="173" t="str">
        <f t="shared" si="425"/>
        <v>¨</v>
      </c>
      <c r="M2179" s="248" t="str">
        <f>IFERROR(IF(OR($X2179=$L$7,$X2179=$K$5,$X2179=$O$5,$X2179=$T$5),IF(ISBLANK(
VLOOKUP($X2164&amp;"-"&amp;TEXT($A2179,"mmm-aaaa"),Informes!$A:$P,COLUMN(Informes!J$1),FALSE)), "",
VLOOKUP($X2164&amp;"-"&amp;TEXT($A2179,"mmm-aaaa"),Informes!$A:$P,COLUMN(Informes!J$1),FALSE)), ""), "")</f>
        <v/>
      </c>
      <c r="N2179" s="248"/>
      <c r="O2179" s="248"/>
      <c r="P2179" s="248"/>
      <c r="Q2179" s="248"/>
      <c r="R2179" s="284" t="str">
        <f t="shared" si="422"/>
        <v/>
      </c>
      <c r="S2179" s="284"/>
      <c r="T2179" s="284"/>
      <c r="U2179" s="284"/>
      <c r="V2179" s="285"/>
      <c r="W2179" s="4" t="str">
        <f>IFERROR(VLOOKUP($X2164&amp;"-"&amp;TEXT($A2179,"mmm-aaaa"),Informes!$A:$P,COLUMN(Informes!K$1),FALSE), "")</f>
        <v/>
      </c>
      <c r="X2179" s="34" t="str">
        <f>IFERROR(VLOOKUP($X2164&amp;"-"&amp;TEXT($A2179,"mmm-aaaa"),Informes!$A:$P,COLUMN(Informes!C$1),FALSE), "")</f>
        <v/>
      </c>
    </row>
    <row r="2180" spans="1:24" ht="16.5" customHeight="1" x14ac:dyDescent="0.2">
      <c r="A2180" s="34">
        <f t="shared" si="426"/>
        <v>45444</v>
      </c>
      <c r="B2180" s="243" t="str">
        <f t="shared" si="423"/>
        <v>Junio</v>
      </c>
      <c r="C2180" s="244"/>
      <c r="D2180" s="244" t="str">
        <f t="shared" si="424"/>
        <v>Enero</v>
      </c>
      <c r="E2180" s="244"/>
      <c r="F2180" s="281" t="str">
        <f>IFERROR(IF(VLOOKUP($X2164&amp;"-"&amp;TEXT($A2180,"mmm-aaaa"),Informes!$A:$P,COLUMN(Informes!H$1),FALSE),"þ","¨"),"¨")</f>
        <v>¨</v>
      </c>
      <c r="G2180" s="281"/>
      <c r="H2180" s="281"/>
      <c r="I2180" s="248" t="str">
        <f>IFERROR(IF(ISBLANK(
VLOOKUP($X2164&amp;"-"&amp;TEXT($A2180,"mmm-aaaa"),Informes!$A:$P,COLUMN(Informes!I$1),FALSE)), "",
VLOOKUP($X2164&amp;"-"&amp;TEXT($A2180,"mmm-aaaa"),Informes!$A:$P,COLUMN(Informes!I$1),FALSE)), "")</f>
        <v/>
      </c>
      <c r="J2180" s="248"/>
      <c r="K2180" s="248"/>
      <c r="L2180" s="173" t="str">
        <f t="shared" si="425"/>
        <v>¨</v>
      </c>
      <c r="M2180" s="248" t="str">
        <f>IFERROR(IF(OR($X2180=$L$7,$X2180=$K$5,$X2180=$O$5,$X2180=$T$5),IF(ISBLANK(
VLOOKUP($X2164&amp;"-"&amp;TEXT($A2180,"mmm-aaaa"),Informes!$A:$P,COLUMN(Informes!J$1),FALSE)), "",
VLOOKUP($X2164&amp;"-"&amp;TEXT($A2180,"mmm-aaaa"),Informes!$A:$P,COLUMN(Informes!J$1),FALSE)), ""), "")</f>
        <v/>
      </c>
      <c r="N2180" s="248"/>
      <c r="O2180" s="248"/>
      <c r="P2180" s="248"/>
      <c r="Q2180" s="248"/>
      <c r="R2180" s="284" t="str">
        <f t="shared" si="422"/>
        <v/>
      </c>
      <c r="S2180" s="284"/>
      <c r="T2180" s="284"/>
      <c r="U2180" s="284"/>
      <c r="V2180" s="285"/>
      <c r="W2180" s="4" t="str">
        <f>IFERROR(VLOOKUP($X2164&amp;"-"&amp;TEXT($A2180,"mmm-aaaa"),Informes!$A:$P,COLUMN(Informes!K$1),FALSE), "")</f>
        <v/>
      </c>
      <c r="X2180" s="34" t="str">
        <f>IFERROR(VLOOKUP($X2164&amp;"-"&amp;TEXT($A2180,"mmm-aaaa"),Informes!$A:$P,COLUMN(Informes!C$1),FALSE), "")</f>
        <v/>
      </c>
    </row>
    <row r="2181" spans="1:24" ht="16.5" customHeight="1" x14ac:dyDescent="0.2">
      <c r="A2181" s="34">
        <f t="shared" si="426"/>
        <v>45474</v>
      </c>
      <c r="B2181" s="243" t="str">
        <f t="shared" si="423"/>
        <v>Julio</v>
      </c>
      <c r="C2181" s="244"/>
      <c r="D2181" s="244" t="str">
        <f t="shared" si="424"/>
        <v>Enero</v>
      </c>
      <c r="E2181" s="244"/>
      <c r="F2181" s="281" t="str">
        <f>IFERROR(IF(VLOOKUP($X2164&amp;"-"&amp;TEXT($A2181,"mmm-aaaa"),Informes!$A:$P,COLUMN(Informes!H$1),FALSE),"þ","¨"),"¨")</f>
        <v>¨</v>
      </c>
      <c r="G2181" s="281"/>
      <c r="H2181" s="281"/>
      <c r="I2181" s="248" t="str">
        <f>IFERROR(IF(ISBLANK(
VLOOKUP($X2164&amp;"-"&amp;TEXT($A2181,"mmm-aaaa"),Informes!$A:$P,COLUMN(Informes!I$1),FALSE)), "",
VLOOKUP($X2164&amp;"-"&amp;TEXT($A2181,"mmm-aaaa"),Informes!$A:$P,COLUMN(Informes!I$1),FALSE)), "")</f>
        <v/>
      </c>
      <c r="J2181" s="248"/>
      <c r="K2181" s="248"/>
      <c r="L2181" s="173" t="str">
        <f t="shared" si="425"/>
        <v>¨</v>
      </c>
      <c r="M2181" s="248" t="str">
        <f>IFERROR(IF(OR($X2181=$L$7,$X2181=$K$5,$X2181=$O$5,$X2181=$T$5),IF(ISBLANK(
VLOOKUP($X2164&amp;"-"&amp;TEXT($A2181,"mmm-aaaa"),Informes!$A:$P,COLUMN(Informes!J$1),FALSE)), "",
VLOOKUP($X2164&amp;"-"&amp;TEXT($A2181,"mmm-aaaa"),Informes!$A:$P,COLUMN(Informes!J$1),FALSE)), ""), "")</f>
        <v/>
      </c>
      <c r="N2181" s="248"/>
      <c r="O2181" s="248"/>
      <c r="P2181" s="248"/>
      <c r="Q2181" s="248"/>
      <c r="R2181" s="284" t="str">
        <f t="shared" si="422"/>
        <v/>
      </c>
      <c r="S2181" s="284"/>
      <c r="T2181" s="284"/>
      <c r="U2181" s="284"/>
      <c r="V2181" s="285"/>
      <c r="W2181" s="4" t="str">
        <f>IFERROR(VLOOKUP($X2164&amp;"-"&amp;TEXT($A2181,"mmm-aaaa"),Informes!$A:$P,COLUMN(Informes!K$1),FALSE), "")</f>
        <v/>
      </c>
      <c r="X2181" s="34" t="str">
        <f>IFERROR(VLOOKUP($X2164&amp;"-"&amp;TEXT($A2181,"mmm-aaaa"),Informes!$A:$P,COLUMN(Informes!C$1),FALSE), "")</f>
        <v/>
      </c>
    </row>
    <row r="2182" spans="1:24" ht="16.5" customHeight="1" thickBot="1" x14ac:dyDescent="0.25">
      <c r="A2182" s="34">
        <f t="shared" si="426"/>
        <v>45505</v>
      </c>
      <c r="B2182" s="264" t="str">
        <f t="shared" si="423"/>
        <v>Agosto</v>
      </c>
      <c r="C2182" s="265"/>
      <c r="D2182" s="265" t="str">
        <f t="shared" si="424"/>
        <v>Enero</v>
      </c>
      <c r="E2182" s="265"/>
      <c r="F2182" s="280" t="str">
        <f>IFERROR(IF(VLOOKUP($X2164&amp;"-"&amp;TEXT($A2182,"mmm-aaaa"),Informes!$A:$P,COLUMN(Informes!H$1),FALSE),"þ","¨"),"¨")</f>
        <v>¨</v>
      </c>
      <c r="G2182" s="280"/>
      <c r="H2182" s="280"/>
      <c r="I2182" s="269" t="str">
        <f>IFERROR(IF(ISBLANK(
VLOOKUP($X2164&amp;"-"&amp;TEXT($A2182,"mmm-aaaa"),Informes!$A:$P,COLUMN(Informes!I$1),FALSE)), "",
VLOOKUP($X2164&amp;"-"&amp;TEXT($A2182,"mmm-aaaa"),Informes!$A:$P,COLUMN(Informes!I$1),FALSE)), "")</f>
        <v/>
      </c>
      <c r="J2182" s="269"/>
      <c r="K2182" s="269"/>
      <c r="L2182" s="172" t="str">
        <f t="shared" si="425"/>
        <v>¨</v>
      </c>
      <c r="M2182" s="269" t="str">
        <f>IFERROR(IF(OR($X2182=$L$7,$X2182=$K$5,$X2182=$O$5,$X2182=$T$5),IF(ISBLANK(
VLOOKUP($X2164&amp;"-"&amp;TEXT($A2182,"mmm-aaaa"),Informes!$A:$P,COLUMN(Informes!J$1),FALSE)), "",
VLOOKUP($X2164&amp;"-"&amp;TEXT($A2182,"mmm-aaaa"),Informes!$A:$P,COLUMN(Informes!J$1),FALSE)), ""), "")</f>
        <v/>
      </c>
      <c r="N2182" s="269"/>
      <c r="O2182" s="269"/>
      <c r="P2182" s="269"/>
      <c r="Q2182" s="269"/>
      <c r="R2182" s="282" t="str">
        <f t="shared" si="422"/>
        <v/>
      </c>
      <c r="S2182" s="282"/>
      <c r="T2182" s="282"/>
      <c r="U2182" s="282"/>
      <c r="V2182" s="283"/>
      <c r="W2182" s="4" t="str">
        <f>IFERROR(VLOOKUP($X2164&amp;"-"&amp;TEXT($A2182,"mmm-aaaa"),Informes!$A:$P,COLUMN(Informes!K$1),FALSE), "")</f>
        <v/>
      </c>
      <c r="X2182" s="34" t="str">
        <f>IFERROR(VLOOKUP($X2164&amp;"-"&amp;TEXT($A2182,"mmm-aaaa"),Informes!$A:$P,COLUMN(Informes!C$1),FALSE), "")</f>
        <v/>
      </c>
    </row>
    <row r="2183" spans="1:24" ht="16.5" customHeight="1" thickBot="1" x14ac:dyDescent="0.3">
      <c r="D2183" s="124"/>
      <c r="E2183" s="124"/>
      <c r="F2183" s="129"/>
      <c r="G2183" s="124" t="str">
        <f>IF(SUM(F2171:F2182)=0,"",SUM(F2171:F2182))</f>
        <v/>
      </c>
      <c r="H2183" s="124"/>
      <c r="I2183" s="124"/>
      <c r="J2183" s="130"/>
      <c r="K2183" s="124"/>
      <c r="L2183" s="131" t="s">
        <v>107</v>
      </c>
      <c r="M2183" s="272" t="str">
        <f>IF(SUM(M2171:M2182)=0,"",SUM(M2171:M2182))</f>
        <v/>
      </c>
      <c r="N2183" s="273"/>
      <c r="O2183" s="273"/>
      <c r="P2183" s="273"/>
      <c r="Q2183" s="274"/>
      <c r="R2183" s="275"/>
      <c r="S2183" s="276"/>
      <c r="T2183" s="276"/>
      <c r="U2183" s="276"/>
      <c r="V2183" s="277"/>
      <c r="W2183" s="4"/>
      <c r="X2183" s="4"/>
    </row>
    <row r="2184" spans="1:24" ht="16.5" customHeight="1" x14ac:dyDescent="0.2">
      <c r="W2184" s="4"/>
      <c r="X2184" s="4"/>
    </row>
    <row r="2185" spans="1:24" ht="279.75" customHeight="1" x14ac:dyDescent="0.15">
      <c r="B2185" s="11"/>
      <c r="C2185" s="132" t="s">
        <v>136</v>
      </c>
      <c r="D2185" s="11"/>
      <c r="E2185" s="11"/>
      <c r="F2185" s="11"/>
      <c r="G2185" s="11"/>
      <c r="H2185" s="11"/>
      <c r="I2185" s="11"/>
      <c r="J2185" s="11"/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</row>
    <row r="2186" spans="1:24" ht="24" customHeight="1" x14ac:dyDescent="0.2">
      <c r="A2186" s="35"/>
      <c r="B2186" s="256" t="s">
        <v>127</v>
      </c>
      <c r="C2186" s="256"/>
      <c r="D2186" s="256"/>
      <c r="E2186" s="256"/>
      <c r="F2186" s="256"/>
      <c r="G2186" s="256"/>
      <c r="H2186" s="256"/>
      <c r="I2186" s="256"/>
      <c r="J2186" s="256"/>
      <c r="K2186" s="256"/>
      <c r="L2186" s="256"/>
      <c r="M2186" s="256"/>
      <c r="N2186" s="256"/>
      <c r="O2186" s="256"/>
      <c r="P2186" s="256"/>
      <c r="Q2186" s="256"/>
      <c r="R2186" s="256"/>
      <c r="S2186" s="256"/>
      <c r="T2186" s="256"/>
      <c r="U2186" s="256"/>
      <c r="V2186" s="256"/>
      <c r="X2186" s="2"/>
    </row>
    <row r="2187" spans="1:24" ht="15" x14ac:dyDescent="0.2">
      <c r="A2187" s="35"/>
      <c r="B2187" s="120" t="s">
        <v>128</v>
      </c>
      <c r="D2187" s="123" t="e">
        <f>D2164</f>
        <v>#REF!</v>
      </c>
      <c r="F2187" s="123"/>
      <c r="G2187" s="123"/>
      <c r="H2187" s="123"/>
      <c r="I2187" s="123"/>
      <c r="J2187" s="123"/>
      <c r="K2187" s="123"/>
      <c r="L2187" s="123"/>
      <c r="M2187" s="123"/>
      <c r="N2187" s="123"/>
      <c r="O2187" s="123"/>
      <c r="P2187" s="123"/>
      <c r="Q2187" s="123"/>
      <c r="R2187" s="123"/>
      <c r="S2187" s="123"/>
      <c r="T2187" s="123"/>
      <c r="U2187" s="123"/>
      <c r="V2187" s="123"/>
      <c r="W2187" s="15"/>
      <c r="X2187" s="154" t="e">
        <f>X2164</f>
        <v>#REF!</v>
      </c>
    </row>
    <row r="2188" spans="1:24" ht="17.25" x14ac:dyDescent="0.2">
      <c r="B2188" s="120" t="s">
        <v>129</v>
      </c>
      <c r="D2188" s="121"/>
      <c r="E2188" s="121"/>
      <c r="F2188" s="7"/>
      <c r="G2188" s="7"/>
      <c r="H2188" s="257" t="e">
        <f>H2165</f>
        <v>#REF!</v>
      </c>
      <c r="I2188" s="257"/>
      <c r="J2188" s="257"/>
      <c r="K2188" s="257"/>
      <c r="L2188" s="257"/>
      <c r="M2188" s="257"/>
      <c r="N2188" s="257"/>
      <c r="O2188" s="257"/>
      <c r="P2188" s="127" t="e">
        <f>P2165</f>
        <v>#REF!</v>
      </c>
      <c r="Q2188" s="120" t="s">
        <v>75</v>
      </c>
      <c r="S2188" s="12"/>
      <c r="T2188" s="13"/>
      <c r="U2188" s="127" t="e">
        <f>U2165</f>
        <v>#REF!</v>
      </c>
      <c r="V2188" s="120" t="s">
        <v>79</v>
      </c>
      <c r="W2188" s="12"/>
      <c r="X2188" s="6"/>
    </row>
    <row r="2189" spans="1:24" ht="17.25" x14ac:dyDescent="0.2">
      <c r="B2189" s="120" t="s">
        <v>130</v>
      </c>
      <c r="D2189" s="122"/>
      <c r="E2189" s="122"/>
      <c r="F2189" s="7"/>
      <c r="G2189" s="258" t="e">
        <f>G2166</f>
        <v>#REF!</v>
      </c>
      <c r="H2189" s="258"/>
      <c r="I2189" s="258"/>
      <c r="J2189" s="258"/>
      <c r="K2189" s="258"/>
      <c r="L2189" s="258"/>
      <c r="M2189" s="258"/>
      <c r="N2189" s="258"/>
      <c r="O2189" s="258"/>
      <c r="P2189" s="128" t="s">
        <v>137</v>
      </c>
      <c r="Q2189" s="120" t="s">
        <v>131</v>
      </c>
      <c r="S2189" s="12"/>
      <c r="T2189" s="12"/>
      <c r="U2189" s="128" t="s">
        <v>138</v>
      </c>
      <c r="V2189" s="120" t="s">
        <v>61</v>
      </c>
      <c r="W2189" s="12"/>
      <c r="X2189" s="6"/>
    </row>
    <row r="2190" spans="1:24" ht="28.5" customHeight="1" x14ac:dyDescent="0.2">
      <c r="B2190" s="127" t="e">
        <f>B2167</f>
        <v>#REF!</v>
      </c>
      <c r="C2190" s="125" t="s">
        <v>76</v>
      </c>
      <c r="D2190" s="127" t="e">
        <f>D2167</f>
        <v>#REF!</v>
      </c>
      <c r="E2190" s="125" t="s">
        <v>81</v>
      </c>
      <c r="F2190" s="7"/>
      <c r="G2190" s="7"/>
      <c r="H2190" s="5"/>
      <c r="I2190" s="10"/>
      <c r="J2190" s="127" t="e">
        <f>J2167</f>
        <v>#REF!</v>
      </c>
      <c r="K2190" s="125" t="s">
        <v>77</v>
      </c>
      <c r="L2190" s="5"/>
      <c r="M2190" s="5"/>
      <c r="N2190" s="127" t="e">
        <f>N2167</f>
        <v>#REF!</v>
      </c>
      <c r="O2190" s="125" t="s">
        <v>132</v>
      </c>
      <c r="P2190" s="126"/>
      <c r="Q2190" s="126"/>
      <c r="R2190" s="9"/>
      <c r="S2190" s="127" t="e">
        <f>S2167</f>
        <v>#REF!</v>
      </c>
      <c r="T2190" s="259" t="s">
        <v>133</v>
      </c>
      <c r="U2190" s="259"/>
      <c r="V2190" s="259"/>
      <c r="W2190" s="13"/>
      <c r="X2190" s="6"/>
    </row>
    <row r="2191" spans="1:24" ht="4.5" customHeight="1" thickBot="1" x14ac:dyDescent="0.25">
      <c r="B2191" s="8"/>
      <c r="C2191" s="7"/>
      <c r="D2191" s="8"/>
      <c r="E2191" s="7"/>
      <c r="F2191" s="7"/>
      <c r="G2191" s="7"/>
      <c r="H2191" s="5"/>
      <c r="I2191" s="10"/>
      <c r="J2191" s="8"/>
      <c r="K2191" s="5"/>
      <c r="L2191" s="5"/>
      <c r="M2191" s="5"/>
      <c r="N2191" s="7"/>
      <c r="O2191" s="5"/>
      <c r="P2191" s="8"/>
      <c r="Q2191" s="8"/>
      <c r="R2191" s="9"/>
      <c r="S2191" s="9"/>
      <c r="T2191" s="7"/>
      <c r="U2191" s="8"/>
      <c r="V2191" s="9"/>
      <c r="W2191" s="9"/>
      <c r="X2191" s="6"/>
    </row>
    <row r="2192" spans="1:24" ht="27" customHeight="1" x14ac:dyDescent="0.25">
      <c r="B2192" s="260" t="s">
        <v>17</v>
      </c>
      <c r="C2192" s="261"/>
      <c r="D2192" s="261"/>
      <c r="E2192" s="261"/>
      <c r="F2192" s="262" t="s">
        <v>134</v>
      </c>
      <c r="G2192" s="262"/>
      <c r="H2192" s="262"/>
      <c r="I2192" s="262" t="s">
        <v>12</v>
      </c>
      <c r="J2192" s="262"/>
      <c r="K2192" s="262"/>
      <c r="L2192" s="262" t="s">
        <v>105</v>
      </c>
      <c r="M2192" s="236" t="s">
        <v>135</v>
      </c>
      <c r="N2192" s="236"/>
      <c r="O2192" s="236"/>
      <c r="P2192" s="236"/>
      <c r="Q2192" s="236"/>
      <c r="R2192" s="236" t="s">
        <v>101</v>
      </c>
      <c r="S2192" s="236"/>
      <c r="T2192" s="236"/>
      <c r="U2192" s="236"/>
      <c r="V2192" s="237"/>
      <c r="W2192" s="14"/>
      <c r="X2192" s="3"/>
    </row>
    <row r="2193" spans="1:24" ht="27.75" customHeight="1" x14ac:dyDescent="0.2">
      <c r="B2193" s="240">
        <f>EDATE(B2170,12)</f>
        <v>45658</v>
      </c>
      <c r="C2193" s="241"/>
      <c r="D2193" s="241"/>
      <c r="E2193" s="242"/>
      <c r="F2193" s="263"/>
      <c r="G2193" s="263"/>
      <c r="H2193" s="263"/>
      <c r="I2193" s="263"/>
      <c r="J2193" s="263"/>
      <c r="K2193" s="263"/>
      <c r="L2193" s="263"/>
      <c r="M2193" s="238"/>
      <c r="N2193" s="238"/>
      <c r="O2193" s="238"/>
      <c r="P2193" s="238"/>
      <c r="Q2193" s="238"/>
      <c r="R2193" s="238"/>
      <c r="S2193" s="238"/>
      <c r="T2193" s="238"/>
      <c r="U2193" s="238"/>
      <c r="V2193" s="239"/>
      <c r="W2193" s="14"/>
      <c r="X2193" s="3"/>
    </row>
    <row r="2194" spans="1:24" ht="16.5" customHeight="1" x14ac:dyDescent="0.2">
      <c r="A2194" s="34">
        <f>EDATE(B2193,-4)</f>
        <v>45536</v>
      </c>
      <c r="B2194" s="243" t="str">
        <f>PROPER(TEXT(A2194, "mmmm"))</f>
        <v>Septiembre</v>
      </c>
      <c r="C2194" s="244"/>
      <c r="D2194" s="244"/>
      <c r="E2194" s="244"/>
      <c r="F2194" s="281" t="str">
        <f>IFERROR(IF(VLOOKUP($X2164&amp;"-"&amp;TEXT($A2194,"mmm-aaaa"),Informes!$A:$P,COLUMN(Informes!H$1),FALSE),"þ","¨"),"¨")</f>
        <v>¨</v>
      </c>
      <c r="G2194" s="281"/>
      <c r="H2194" s="281"/>
      <c r="I2194" s="248" t="str">
        <f>IFERROR(IF(ISBLANK(
VLOOKUP($X2187&amp;"-"&amp;TEXT($A2194,"mmm-aaaa"),Informes!$A:$P,COLUMN(Informes!I$1),FALSE)), "",
VLOOKUP($X2187&amp;"-"&amp;TEXT($A2194,"mmm-aaaa"),Informes!$A:$P,COLUMN(Informes!I$1),FALSE)), "")</f>
        <v/>
      </c>
      <c r="J2194" s="248"/>
      <c r="K2194" s="248"/>
      <c r="L2194" s="173" t="str">
        <f>IFERROR(IF($X2194=$L$7,"þ","¨"),"¨")</f>
        <v>¨</v>
      </c>
      <c r="M2194" s="248" t="str">
        <f>IFERROR(IF(OR($X2194=$L$7,$X2194=$K$5,$X2194=$O$5,$X2194=$T$5),IF(ISBLANK(
VLOOKUP($X2164&amp;"-"&amp;TEXT($A2194,"mmm-aaaa"),Informes!$A:$P,COLUMN(Informes!J$1),FALSE)), "",
VLOOKUP($X2164&amp;"-"&amp;TEXT($A2194,"mmm-aaaa"),Informes!$A:$P,COLUMN(Informes!J$1),FALSE)), ""), "")</f>
        <v/>
      </c>
      <c r="N2194" s="248"/>
      <c r="O2194" s="248"/>
      <c r="P2194" s="248"/>
      <c r="Q2194" s="248"/>
      <c r="R2194" s="284" t="str">
        <f t="shared" ref="R2194:R2205" si="427">IF(W2194=0, "", W2194)</f>
        <v/>
      </c>
      <c r="S2194" s="284"/>
      <c r="T2194" s="284"/>
      <c r="U2194" s="284"/>
      <c r="V2194" s="285"/>
      <c r="W2194" s="4" t="str">
        <f>IFERROR(VLOOKUP($X2187&amp;"-"&amp;TEXT($A2194,"mmm-aaaa"),Informes!$A:$P,COLUMN(Informes!K$1),FALSE), "")</f>
        <v/>
      </c>
      <c r="X2194" s="34" t="str">
        <f>IFERROR(VLOOKUP($X2164&amp;"-"&amp;TEXT($A2194,"mmm-aaaa"),Informes!$A:$P,COLUMN(Informes!C$1),FALSE), "")</f>
        <v/>
      </c>
    </row>
    <row r="2195" spans="1:24" ht="16.5" customHeight="1" x14ac:dyDescent="0.2">
      <c r="A2195" s="34">
        <f>EDATE(A2194,1)</f>
        <v>45566</v>
      </c>
      <c r="B2195" s="243" t="str">
        <f t="shared" ref="B2195:B2205" si="428">PROPER(TEXT(A2195, "mmmm"))</f>
        <v>Octubre</v>
      </c>
      <c r="C2195" s="244"/>
      <c r="D2195" s="244"/>
      <c r="E2195" s="244"/>
      <c r="F2195" s="281" t="str">
        <f>IFERROR(IF(VLOOKUP($X2164&amp;"-"&amp;TEXT($A2195,"mmm-aaaa"),Informes!$A:$P,COLUMN(Informes!H$1),FALSE),"þ","¨"),"¨")</f>
        <v>¨</v>
      </c>
      <c r="G2195" s="281"/>
      <c r="H2195" s="281"/>
      <c r="I2195" s="248" t="str">
        <f>IFERROR(IF(ISBLANK(
VLOOKUP($X2187&amp;"-"&amp;TEXT($A2195,"mmm-aaaa"),Informes!$A:$P,COLUMN(Informes!I$1),FALSE)), "",
VLOOKUP($X2187&amp;"-"&amp;TEXT($A2195,"mmm-aaaa"),Informes!$A:$P,COLUMN(Informes!I$1),FALSE)), "")</f>
        <v/>
      </c>
      <c r="J2195" s="248"/>
      <c r="K2195" s="248"/>
      <c r="L2195" s="173" t="str">
        <f t="shared" ref="L2195:L2205" si="429">IFERROR(IF($X2195=$L$7,"þ","¨"),"¨")</f>
        <v>¨</v>
      </c>
      <c r="M2195" s="248" t="str">
        <f>IFERROR(IF(OR($X2195=$L$7,$X2195=$K$5,$X2195=$O$5,$X2195=$T$5),IF(ISBLANK(
VLOOKUP($X2164&amp;"-"&amp;TEXT($A2195,"mmm-aaaa"),Informes!$A:$P,COLUMN(Informes!J$1),FALSE)), "",
VLOOKUP($X2164&amp;"-"&amp;TEXT($A2195,"mmm-aaaa"),Informes!$A:$P,COLUMN(Informes!J$1),FALSE)), ""), "")</f>
        <v/>
      </c>
      <c r="N2195" s="248"/>
      <c r="O2195" s="248"/>
      <c r="P2195" s="248"/>
      <c r="Q2195" s="248"/>
      <c r="R2195" s="284" t="str">
        <f t="shared" si="427"/>
        <v/>
      </c>
      <c r="S2195" s="284"/>
      <c r="T2195" s="284"/>
      <c r="U2195" s="284"/>
      <c r="V2195" s="285"/>
      <c r="W2195" s="4" t="str">
        <f>IFERROR(VLOOKUP($X2187&amp;"-"&amp;TEXT($A2195,"mmm-aaaa"),Informes!$A:$P,COLUMN(Informes!K$1),FALSE), "")</f>
        <v/>
      </c>
      <c r="X2195" s="34" t="str">
        <f>IFERROR(VLOOKUP($X2164&amp;"-"&amp;TEXT($A2195,"mmm-aaaa"),Informes!$A:$P,COLUMN(Informes!C$1),FALSE), "")</f>
        <v/>
      </c>
    </row>
    <row r="2196" spans="1:24" ht="16.5" customHeight="1" x14ac:dyDescent="0.2">
      <c r="A2196" s="34">
        <f t="shared" ref="A2196:A2205" si="430">EDATE(A2195,1)</f>
        <v>45597</v>
      </c>
      <c r="B2196" s="243" t="str">
        <f t="shared" si="428"/>
        <v>Noviembre</v>
      </c>
      <c r="C2196" s="244"/>
      <c r="D2196" s="244"/>
      <c r="E2196" s="244"/>
      <c r="F2196" s="281" t="str">
        <f>IFERROR(IF(VLOOKUP($X2164&amp;"-"&amp;TEXT($A2196,"mmm-aaaa"),Informes!$A:$P,COLUMN(Informes!H$1),FALSE),"þ","¨"),"¨")</f>
        <v>¨</v>
      </c>
      <c r="G2196" s="281"/>
      <c r="H2196" s="281"/>
      <c r="I2196" s="248" t="str">
        <f>IFERROR(IF(ISBLANK(
VLOOKUP($X2187&amp;"-"&amp;TEXT($A2196,"mmm-aaaa"),Informes!$A:$P,COLUMN(Informes!I$1),FALSE)), "",
VLOOKUP($X2187&amp;"-"&amp;TEXT($A2196,"mmm-aaaa"),Informes!$A:$P,COLUMN(Informes!I$1),FALSE)), "")</f>
        <v/>
      </c>
      <c r="J2196" s="248"/>
      <c r="K2196" s="248"/>
      <c r="L2196" s="173" t="str">
        <f t="shared" si="429"/>
        <v>¨</v>
      </c>
      <c r="M2196" s="248" t="str">
        <f>IFERROR(IF(OR($X2196=$L$7,$X2196=$K$5,$X2196=$O$5,$X2196=$T$5),IF(ISBLANK(
VLOOKUP($X2164&amp;"-"&amp;TEXT($A2196,"mmm-aaaa"),Informes!$A:$P,COLUMN(Informes!J$1),FALSE)), "",
VLOOKUP($X2164&amp;"-"&amp;TEXT($A2196,"mmm-aaaa"),Informes!$A:$P,COLUMN(Informes!J$1),FALSE)), ""), "")</f>
        <v/>
      </c>
      <c r="N2196" s="248"/>
      <c r="O2196" s="248"/>
      <c r="P2196" s="248"/>
      <c r="Q2196" s="248"/>
      <c r="R2196" s="284" t="str">
        <f t="shared" si="427"/>
        <v/>
      </c>
      <c r="S2196" s="284"/>
      <c r="T2196" s="284"/>
      <c r="U2196" s="284"/>
      <c r="V2196" s="285"/>
      <c r="W2196" s="4" t="str">
        <f>IFERROR(VLOOKUP($X2187&amp;"-"&amp;TEXT($A2196,"mmm-aaaa"),Informes!$A:$P,COLUMN(Informes!K$1),FALSE), "")</f>
        <v/>
      </c>
      <c r="X2196" s="34" t="str">
        <f>IFERROR(VLOOKUP($X2164&amp;"-"&amp;TEXT($A2196,"mmm-aaaa"),Informes!$A:$P,COLUMN(Informes!C$1),FALSE), "")</f>
        <v/>
      </c>
    </row>
    <row r="2197" spans="1:24" ht="16.5" customHeight="1" x14ac:dyDescent="0.2">
      <c r="A2197" s="34">
        <f t="shared" si="430"/>
        <v>45627</v>
      </c>
      <c r="B2197" s="243" t="str">
        <f t="shared" si="428"/>
        <v>Diciembre</v>
      </c>
      <c r="C2197" s="244"/>
      <c r="D2197" s="244"/>
      <c r="E2197" s="244"/>
      <c r="F2197" s="281" t="str">
        <f>IFERROR(IF(VLOOKUP($X2164&amp;"-"&amp;TEXT($A2197,"mmm-aaaa"),Informes!$A:$P,COLUMN(Informes!H$1),FALSE),"þ","¨"),"¨")</f>
        <v>¨</v>
      </c>
      <c r="G2197" s="281"/>
      <c r="H2197" s="281"/>
      <c r="I2197" s="248" t="str">
        <f>IFERROR(IF(ISBLANK(
VLOOKUP($X2187&amp;"-"&amp;TEXT($A2197,"mmm-aaaa"),Informes!$A:$P,COLUMN(Informes!I$1),FALSE)), "",
VLOOKUP($X2187&amp;"-"&amp;TEXT($A2197,"mmm-aaaa"),Informes!$A:$P,COLUMN(Informes!I$1),FALSE)), "")</f>
        <v/>
      </c>
      <c r="J2197" s="248"/>
      <c r="K2197" s="248"/>
      <c r="L2197" s="173" t="str">
        <f t="shared" si="429"/>
        <v>¨</v>
      </c>
      <c r="M2197" s="248" t="str">
        <f>IFERROR(IF(OR($X2197=$L$7,$X2197=$K$5,$X2197=$O$5,$X2197=$T$5),IF(ISBLANK(
VLOOKUP($X2164&amp;"-"&amp;TEXT($A2197,"mmm-aaaa"),Informes!$A:$P,COLUMN(Informes!J$1),FALSE)), "",
VLOOKUP($X2164&amp;"-"&amp;TEXT($A2197,"mmm-aaaa"),Informes!$A:$P,COLUMN(Informes!J$1),FALSE)), ""), "")</f>
        <v/>
      </c>
      <c r="N2197" s="248"/>
      <c r="O2197" s="248"/>
      <c r="P2197" s="248"/>
      <c r="Q2197" s="248"/>
      <c r="R2197" s="284" t="str">
        <f t="shared" si="427"/>
        <v/>
      </c>
      <c r="S2197" s="284"/>
      <c r="T2197" s="284"/>
      <c r="U2197" s="284"/>
      <c r="V2197" s="285"/>
      <c r="W2197" s="4" t="str">
        <f>IFERROR(VLOOKUP($X2187&amp;"-"&amp;TEXT($A2197,"mmm-aaaa"),Informes!$A:$P,COLUMN(Informes!K$1),FALSE), "")</f>
        <v/>
      </c>
      <c r="X2197" s="34" t="str">
        <f>IFERROR(VLOOKUP($X2164&amp;"-"&amp;TEXT($A2197,"mmm-aaaa"),Informes!$A:$P,COLUMN(Informes!C$1),FALSE), "")</f>
        <v/>
      </c>
    </row>
    <row r="2198" spans="1:24" ht="16.5" customHeight="1" x14ac:dyDescent="0.2">
      <c r="A2198" s="34">
        <f t="shared" si="430"/>
        <v>45658</v>
      </c>
      <c r="B2198" s="243" t="str">
        <f t="shared" si="428"/>
        <v>Enero</v>
      </c>
      <c r="C2198" s="244"/>
      <c r="D2198" s="244"/>
      <c r="E2198" s="244"/>
      <c r="F2198" s="281" t="str">
        <f>IFERROR(IF(VLOOKUP($X2164&amp;"-"&amp;TEXT($A2198,"mmm-aaaa"),Informes!$A:$P,COLUMN(Informes!H$1),FALSE),"þ","¨"),"¨")</f>
        <v>¨</v>
      </c>
      <c r="G2198" s="281"/>
      <c r="H2198" s="281"/>
      <c r="I2198" s="248" t="str">
        <f>IFERROR(IF(ISBLANK(
VLOOKUP($X2187&amp;"-"&amp;TEXT($A2198,"mmm-aaaa"),Informes!$A:$P,COLUMN(Informes!I$1),FALSE)), "",
VLOOKUP($X2187&amp;"-"&amp;TEXT($A2198,"mmm-aaaa"),Informes!$A:$P,COLUMN(Informes!I$1),FALSE)), "")</f>
        <v/>
      </c>
      <c r="J2198" s="248"/>
      <c r="K2198" s="248"/>
      <c r="L2198" s="173" t="str">
        <f t="shared" si="429"/>
        <v>¨</v>
      </c>
      <c r="M2198" s="248" t="str">
        <f>IFERROR(IF(OR($X2198=$L$7,$X2198=$K$5,$X2198=$O$5,$X2198=$T$5),IF(ISBLANK(
VLOOKUP($X2164&amp;"-"&amp;TEXT($A2198,"mmm-aaaa"),Informes!$A:$P,COLUMN(Informes!J$1),FALSE)), "",
VLOOKUP($X2164&amp;"-"&amp;TEXT($A2198,"mmm-aaaa"),Informes!$A:$P,COLUMN(Informes!J$1),FALSE)), ""), "")</f>
        <v/>
      </c>
      <c r="N2198" s="248"/>
      <c r="O2198" s="248"/>
      <c r="P2198" s="248"/>
      <c r="Q2198" s="248"/>
      <c r="R2198" s="284" t="str">
        <f t="shared" si="427"/>
        <v/>
      </c>
      <c r="S2198" s="284"/>
      <c r="T2198" s="284"/>
      <c r="U2198" s="284"/>
      <c r="V2198" s="285"/>
      <c r="W2198" s="4" t="str">
        <f>IFERROR(VLOOKUP($X2187&amp;"-"&amp;TEXT($A2198,"mmm-aaaa"),Informes!$A:$P,COLUMN(Informes!K$1),FALSE), "")</f>
        <v/>
      </c>
      <c r="X2198" s="34" t="str">
        <f>IFERROR(VLOOKUP($X2164&amp;"-"&amp;TEXT($A2198,"mmm-aaaa"),Informes!$A:$P,COLUMN(Informes!C$1),FALSE), "")</f>
        <v/>
      </c>
    </row>
    <row r="2199" spans="1:24" ht="16.5" customHeight="1" x14ac:dyDescent="0.2">
      <c r="A2199" s="34">
        <f t="shared" si="430"/>
        <v>45689</v>
      </c>
      <c r="B2199" s="243" t="str">
        <f t="shared" si="428"/>
        <v>Febrero</v>
      </c>
      <c r="C2199" s="244"/>
      <c r="D2199" s="244"/>
      <c r="E2199" s="244"/>
      <c r="F2199" s="281" t="str">
        <f>IFERROR(IF(VLOOKUP($X2164&amp;"-"&amp;TEXT($A2199,"mmm-aaaa"),Informes!$A:$P,COLUMN(Informes!H$1),FALSE),"þ","¨"),"¨")</f>
        <v>¨</v>
      </c>
      <c r="G2199" s="281"/>
      <c r="H2199" s="281"/>
      <c r="I2199" s="248" t="str">
        <f>IFERROR(IF(ISBLANK(
VLOOKUP($X2187&amp;"-"&amp;TEXT($A2199,"mmm-aaaa"),Informes!$A:$P,COLUMN(Informes!I$1),FALSE)), "",
VLOOKUP($X2187&amp;"-"&amp;TEXT($A2199,"mmm-aaaa"),Informes!$A:$P,COLUMN(Informes!I$1),FALSE)), "")</f>
        <v/>
      </c>
      <c r="J2199" s="248"/>
      <c r="K2199" s="248"/>
      <c r="L2199" s="173" t="str">
        <f t="shared" si="429"/>
        <v>¨</v>
      </c>
      <c r="M2199" s="248" t="str">
        <f>IFERROR(IF(OR($X2199=$L$7,$X2199=$K$5,$X2199=$O$5,$X2199=$T$5),IF(ISBLANK(
VLOOKUP($X2164&amp;"-"&amp;TEXT($A2199,"mmm-aaaa"),Informes!$A:$P,COLUMN(Informes!J$1),FALSE)), "",
VLOOKUP($X2164&amp;"-"&amp;TEXT($A2199,"mmm-aaaa"),Informes!$A:$P,COLUMN(Informes!J$1),FALSE)), ""), "")</f>
        <v/>
      </c>
      <c r="N2199" s="248"/>
      <c r="O2199" s="248"/>
      <c r="P2199" s="248"/>
      <c r="Q2199" s="248"/>
      <c r="R2199" s="284" t="str">
        <f t="shared" si="427"/>
        <v/>
      </c>
      <c r="S2199" s="284"/>
      <c r="T2199" s="284"/>
      <c r="U2199" s="284"/>
      <c r="V2199" s="285"/>
      <c r="W2199" s="4" t="str">
        <f>IFERROR(VLOOKUP($X2187&amp;"-"&amp;TEXT($A2199,"mmm-aaaa"),Informes!$A:$P,COLUMN(Informes!K$1),FALSE), "")</f>
        <v/>
      </c>
      <c r="X2199" s="34" t="str">
        <f>IFERROR(VLOOKUP($X2164&amp;"-"&amp;TEXT($A2199,"mmm-aaaa"),Informes!$A:$P,COLUMN(Informes!C$1),FALSE), "")</f>
        <v/>
      </c>
    </row>
    <row r="2200" spans="1:24" ht="16.5" customHeight="1" x14ac:dyDescent="0.2">
      <c r="A2200" s="34">
        <f t="shared" si="430"/>
        <v>45717</v>
      </c>
      <c r="B2200" s="243" t="str">
        <f t="shared" si="428"/>
        <v>Marzo</v>
      </c>
      <c r="C2200" s="244"/>
      <c r="D2200" s="244"/>
      <c r="E2200" s="244"/>
      <c r="F2200" s="281" t="str">
        <f>IFERROR(IF(VLOOKUP($X2164&amp;"-"&amp;TEXT($A2200,"mmm-aaaa"),Informes!$A:$P,COLUMN(Informes!H$1),FALSE),"þ","¨"),"¨")</f>
        <v>¨</v>
      </c>
      <c r="G2200" s="281"/>
      <c r="H2200" s="281"/>
      <c r="I2200" s="248" t="str">
        <f>IFERROR(IF(ISBLANK(
VLOOKUP($X2187&amp;"-"&amp;TEXT($A2200,"mmm-aaaa"),Informes!$A:$P,COLUMN(Informes!I$1),FALSE)), "",
VLOOKUP($X2187&amp;"-"&amp;TEXT($A2200,"mmm-aaaa"),Informes!$A:$P,COLUMN(Informes!I$1),FALSE)), "")</f>
        <v/>
      </c>
      <c r="J2200" s="248"/>
      <c r="K2200" s="248"/>
      <c r="L2200" s="173" t="str">
        <f t="shared" si="429"/>
        <v>¨</v>
      </c>
      <c r="M2200" s="248" t="str">
        <f>IFERROR(IF(OR($X2200=$L$7,$X2200=$K$5,$X2200=$O$5,$X2200=$T$5),IF(ISBLANK(
VLOOKUP($X2164&amp;"-"&amp;TEXT($A2200,"mmm-aaaa"),Informes!$A:$P,COLUMN(Informes!J$1),FALSE)), "",
VLOOKUP($X2164&amp;"-"&amp;TEXT($A2200,"mmm-aaaa"),Informes!$A:$P,COLUMN(Informes!J$1),FALSE)), ""), "")</f>
        <v/>
      </c>
      <c r="N2200" s="248"/>
      <c r="O2200" s="248"/>
      <c r="P2200" s="248"/>
      <c r="Q2200" s="248"/>
      <c r="R2200" s="284" t="str">
        <f t="shared" si="427"/>
        <v/>
      </c>
      <c r="S2200" s="284"/>
      <c r="T2200" s="284"/>
      <c r="U2200" s="284"/>
      <c r="V2200" s="285"/>
      <c r="W2200" s="4" t="str">
        <f>IFERROR(VLOOKUP($X2187&amp;"-"&amp;TEXT($A2200,"mmm-aaaa"),Informes!$A:$P,COLUMN(Informes!K$1),FALSE), "")</f>
        <v/>
      </c>
      <c r="X2200" s="34" t="str">
        <f>IFERROR(VLOOKUP($X2164&amp;"-"&amp;TEXT($A2200,"mmm-aaaa"),Informes!$A:$P,COLUMN(Informes!C$1),FALSE), "")</f>
        <v/>
      </c>
    </row>
    <row r="2201" spans="1:24" ht="16.5" customHeight="1" x14ac:dyDescent="0.2">
      <c r="A2201" s="34">
        <f t="shared" si="430"/>
        <v>45748</v>
      </c>
      <c r="B2201" s="243" t="str">
        <f t="shared" si="428"/>
        <v>Abril</v>
      </c>
      <c r="C2201" s="244"/>
      <c r="D2201" s="244"/>
      <c r="E2201" s="244"/>
      <c r="F2201" s="281" t="str">
        <f>IFERROR(IF(VLOOKUP($X2164&amp;"-"&amp;TEXT($A2201,"mmm-aaaa"),Informes!$A:$P,COLUMN(Informes!H$1),FALSE),"þ","¨"),"¨")</f>
        <v>¨</v>
      </c>
      <c r="G2201" s="281"/>
      <c r="H2201" s="281"/>
      <c r="I2201" s="248" t="str">
        <f>IFERROR(IF(ISBLANK(
VLOOKUP($X2187&amp;"-"&amp;TEXT($A2201,"mmm-aaaa"),Informes!$A:$P,COLUMN(Informes!I$1),FALSE)), "",
VLOOKUP($X2187&amp;"-"&amp;TEXT($A2201,"mmm-aaaa"),Informes!$A:$P,COLUMN(Informes!I$1),FALSE)), "")</f>
        <v/>
      </c>
      <c r="J2201" s="248"/>
      <c r="K2201" s="248"/>
      <c r="L2201" s="173" t="str">
        <f t="shared" si="429"/>
        <v>¨</v>
      </c>
      <c r="M2201" s="248" t="str">
        <f>IFERROR(IF(OR($X2201=$L$7,$X2201=$K$5,$X2201=$O$5,$X2201=$T$5),IF(ISBLANK(
VLOOKUP($X2164&amp;"-"&amp;TEXT($A2201,"mmm-aaaa"),Informes!$A:$P,COLUMN(Informes!J$1),FALSE)), "",
VLOOKUP($X2164&amp;"-"&amp;TEXT($A2201,"mmm-aaaa"),Informes!$A:$P,COLUMN(Informes!J$1),FALSE)), ""), "")</f>
        <v/>
      </c>
      <c r="N2201" s="248"/>
      <c r="O2201" s="248"/>
      <c r="P2201" s="248"/>
      <c r="Q2201" s="248"/>
      <c r="R2201" s="284" t="str">
        <f t="shared" si="427"/>
        <v/>
      </c>
      <c r="S2201" s="284"/>
      <c r="T2201" s="284"/>
      <c r="U2201" s="284"/>
      <c r="V2201" s="285"/>
      <c r="W2201" s="4" t="str">
        <f>IFERROR(VLOOKUP($X2187&amp;"-"&amp;TEXT($A2201,"mmm-aaaa"),Informes!$A:$P,COLUMN(Informes!K$1),FALSE), "")</f>
        <v/>
      </c>
      <c r="X2201" s="34" t="str">
        <f>IFERROR(VLOOKUP($X2164&amp;"-"&amp;TEXT($A2201,"mmm-aaaa"),Informes!$A:$P,COLUMN(Informes!C$1),FALSE), "")</f>
        <v/>
      </c>
    </row>
    <row r="2202" spans="1:24" ht="16.5" customHeight="1" x14ac:dyDescent="0.2">
      <c r="A2202" s="34">
        <f t="shared" si="430"/>
        <v>45778</v>
      </c>
      <c r="B2202" s="243" t="str">
        <f t="shared" si="428"/>
        <v>Mayo</v>
      </c>
      <c r="C2202" s="244"/>
      <c r="D2202" s="244"/>
      <c r="E2202" s="244"/>
      <c r="F2202" s="281" t="str">
        <f>IFERROR(IF(VLOOKUP($X2164&amp;"-"&amp;TEXT($A2202,"mmm-aaaa"),Informes!$A:$P,COLUMN(Informes!H$1),FALSE),"þ","¨"),"¨")</f>
        <v>¨</v>
      </c>
      <c r="G2202" s="281"/>
      <c r="H2202" s="281"/>
      <c r="I2202" s="248" t="str">
        <f>IFERROR(IF(ISBLANK(
VLOOKUP($X2187&amp;"-"&amp;TEXT($A2202,"mmm-aaaa"),Informes!$A:$P,COLUMN(Informes!I$1),FALSE)), "",
VLOOKUP($X2187&amp;"-"&amp;TEXT($A2202,"mmm-aaaa"),Informes!$A:$P,COLUMN(Informes!I$1),FALSE)), "")</f>
        <v/>
      </c>
      <c r="J2202" s="248"/>
      <c r="K2202" s="248"/>
      <c r="L2202" s="173" t="str">
        <f t="shared" si="429"/>
        <v>¨</v>
      </c>
      <c r="M2202" s="248" t="str">
        <f>IFERROR(IF(OR($X2202=$L$7,$X2202=$K$5,$X2202=$O$5,$X2202=$T$5),IF(ISBLANK(
VLOOKUP($X2164&amp;"-"&amp;TEXT($A2202,"mmm-aaaa"),Informes!$A:$P,COLUMN(Informes!J$1),FALSE)), "",
VLOOKUP($X2164&amp;"-"&amp;TEXT($A2202,"mmm-aaaa"),Informes!$A:$P,COLUMN(Informes!J$1),FALSE)), ""), "")</f>
        <v/>
      </c>
      <c r="N2202" s="248"/>
      <c r="O2202" s="248"/>
      <c r="P2202" s="248"/>
      <c r="Q2202" s="248"/>
      <c r="R2202" s="284" t="str">
        <f t="shared" si="427"/>
        <v/>
      </c>
      <c r="S2202" s="284"/>
      <c r="T2202" s="284"/>
      <c r="U2202" s="284"/>
      <c r="V2202" s="285"/>
      <c r="W2202" s="4" t="str">
        <f>IFERROR(VLOOKUP($X2187&amp;"-"&amp;TEXT($A2202,"mmm-aaaa"),Informes!$A:$P,COLUMN(Informes!K$1),FALSE), "")</f>
        <v/>
      </c>
      <c r="X2202" s="34" t="str">
        <f>IFERROR(VLOOKUP($X2164&amp;"-"&amp;TEXT($A2202,"mmm-aaaa"),Informes!$A:$P,COLUMN(Informes!C$1),FALSE), "")</f>
        <v/>
      </c>
    </row>
    <row r="2203" spans="1:24" ht="16.5" customHeight="1" x14ac:dyDescent="0.2">
      <c r="A2203" s="34">
        <f t="shared" si="430"/>
        <v>45809</v>
      </c>
      <c r="B2203" s="243" t="str">
        <f t="shared" si="428"/>
        <v>Junio</v>
      </c>
      <c r="C2203" s="244"/>
      <c r="D2203" s="244"/>
      <c r="E2203" s="244"/>
      <c r="F2203" s="281" t="str">
        <f>IFERROR(IF(VLOOKUP($X2164&amp;"-"&amp;TEXT($A2203,"mmm-aaaa"),Informes!$A:$P,COLUMN(Informes!H$1),FALSE),"þ","¨"),"¨")</f>
        <v>¨</v>
      </c>
      <c r="G2203" s="281"/>
      <c r="H2203" s="281"/>
      <c r="I2203" s="248" t="str">
        <f>IFERROR(IF(ISBLANK(
VLOOKUP($X2187&amp;"-"&amp;TEXT($A2203,"mmm-aaaa"),Informes!$A:$P,COLUMN(Informes!I$1),FALSE)), "",
VLOOKUP($X2187&amp;"-"&amp;TEXT($A2203,"mmm-aaaa"),Informes!$A:$P,COLUMN(Informes!I$1),FALSE)), "")</f>
        <v/>
      </c>
      <c r="J2203" s="248"/>
      <c r="K2203" s="248"/>
      <c r="L2203" s="173" t="str">
        <f t="shared" si="429"/>
        <v>¨</v>
      </c>
      <c r="M2203" s="248" t="str">
        <f>IFERROR(IF(OR($X2203=$L$7,$X2203=$K$5,$X2203=$O$5,$X2203=$T$5),IF(ISBLANK(
VLOOKUP($X2164&amp;"-"&amp;TEXT($A2203,"mmm-aaaa"),Informes!$A:$P,COLUMN(Informes!J$1),FALSE)), "",
VLOOKUP($X2164&amp;"-"&amp;TEXT($A2203,"mmm-aaaa"),Informes!$A:$P,COLUMN(Informes!J$1),FALSE)), ""), "")</f>
        <v/>
      </c>
      <c r="N2203" s="248"/>
      <c r="O2203" s="248"/>
      <c r="P2203" s="248"/>
      <c r="Q2203" s="248"/>
      <c r="R2203" s="284" t="str">
        <f t="shared" si="427"/>
        <v/>
      </c>
      <c r="S2203" s="284"/>
      <c r="T2203" s="284"/>
      <c r="U2203" s="284"/>
      <c r="V2203" s="285"/>
      <c r="W2203" s="4" t="str">
        <f>IFERROR(VLOOKUP($X2187&amp;"-"&amp;TEXT($A2203,"mmm-aaaa"),Informes!$A:$P,COLUMN(Informes!K$1),FALSE), "")</f>
        <v/>
      </c>
      <c r="X2203" s="34" t="str">
        <f>IFERROR(VLOOKUP($X2164&amp;"-"&amp;TEXT($A2203,"mmm-aaaa"),Informes!$A:$P,COLUMN(Informes!C$1),FALSE), "")</f>
        <v/>
      </c>
    </row>
    <row r="2204" spans="1:24" ht="16.5" customHeight="1" x14ac:dyDescent="0.2">
      <c r="A2204" s="34">
        <f t="shared" si="430"/>
        <v>45839</v>
      </c>
      <c r="B2204" s="243" t="str">
        <f t="shared" si="428"/>
        <v>Julio</v>
      </c>
      <c r="C2204" s="244"/>
      <c r="D2204" s="244"/>
      <c r="E2204" s="244"/>
      <c r="F2204" s="281" t="str">
        <f>IFERROR(IF(VLOOKUP($X2164&amp;"-"&amp;TEXT($A2204,"mmm-aaaa"),Informes!$A:$P,COLUMN(Informes!H$1),FALSE),"þ","¨"),"¨")</f>
        <v>¨</v>
      </c>
      <c r="G2204" s="281"/>
      <c r="H2204" s="281"/>
      <c r="I2204" s="248" t="str">
        <f>IFERROR(IF(ISBLANK(
VLOOKUP($X2187&amp;"-"&amp;TEXT($A2204,"mmm-aaaa"),Informes!$A:$P,COLUMN(Informes!I$1),FALSE)), "",
VLOOKUP($X2187&amp;"-"&amp;TEXT($A2204,"mmm-aaaa"),Informes!$A:$P,COLUMN(Informes!I$1),FALSE)), "")</f>
        <v/>
      </c>
      <c r="J2204" s="248"/>
      <c r="K2204" s="248"/>
      <c r="L2204" s="173" t="str">
        <f t="shared" si="429"/>
        <v>¨</v>
      </c>
      <c r="M2204" s="248" t="str">
        <f>IFERROR(IF(OR($X2204=$L$7,$X2204=$K$5,$X2204=$O$5,$X2204=$T$5),IF(ISBLANK(
VLOOKUP($X2164&amp;"-"&amp;TEXT($A2204,"mmm-aaaa"),Informes!$A:$P,COLUMN(Informes!J$1),FALSE)), "",
VLOOKUP($X2164&amp;"-"&amp;TEXT($A2204,"mmm-aaaa"),Informes!$A:$P,COLUMN(Informes!J$1),FALSE)), ""), "")</f>
        <v/>
      </c>
      <c r="N2204" s="248"/>
      <c r="O2204" s="248"/>
      <c r="P2204" s="248"/>
      <c r="Q2204" s="248"/>
      <c r="R2204" s="284" t="str">
        <f t="shared" si="427"/>
        <v/>
      </c>
      <c r="S2204" s="284"/>
      <c r="T2204" s="284"/>
      <c r="U2204" s="284"/>
      <c r="V2204" s="285"/>
      <c r="W2204" s="4" t="str">
        <f>IFERROR(VLOOKUP($X2187&amp;"-"&amp;TEXT($A2204,"mmm-aaaa"),Informes!$A:$P,COLUMN(Informes!K$1),FALSE), "")</f>
        <v/>
      </c>
      <c r="X2204" s="34" t="str">
        <f>IFERROR(VLOOKUP($X2164&amp;"-"&amp;TEXT($A2204,"mmm-aaaa"),Informes!$A:$P,COLUMN(Informes!C$1),FALSE), "")</f>
        <v/>
      </c>
    </row>
    <row r="2205" spans="1:24" ht="16.5" customHeight="1" thickBot="1" x14ac:dyDescent="0.25">
      <c r="A2205" s="34">
        <f t="shared" si="430"/>
        <v>45870</v>
      </c>
      <c r="B2205" s="264" t="str">
        <f t="shared" si="428"/>
        <v>Agosto</v>
      </c>
      <c r="C2205" s="265"/>
      <c r="D2205" s="265"/>
      <c r="E2205" s="265"/>
      <c r="F2205" s="280" t="str">
        <f>IFERROR(IF(VLOOKUP($X2164&amp;"-"&amp;TEXT($A2205,"mmm-aaaa"),Informes!$A:$P,COLUMN(Informes!H$1),FALSE),"þ","¨"),"¨")</f>
        <v>¨</v>
      </c>
      <c r="G2205" s="280"/>
      <c r="H2205" s="280"/>
      <c r="I2205" s="269" t="str">
        <f>IFERROR(IF(ISBLANK(
VLOOKUP($X2187&amp;"-"&amp;TEXT($A2205,"mmm-aaaa"),Informes!$A:$P,COLUMN(Informes!I$1),FALSE)), "",
VLOOKUP($X2187&amp;"-"&amp;TEXT($A2205,"mmm-aaaa"),Informes!$A:$P,COLUMN(Informes!I$1),FALSE)), "")</f>
        <v/>
      </c>
      <c r="J2205" s="269"/>
      <c r="K2205" s="269"/>
      <c r="L2205" s="172" t="str">
        <f t="shared" si="429"/>
        <v>¨</v>
      </c>
      <c r="M2205" s="269" t="str">
        <f>IFERROR(IF(OR($X2205=$L$7,$X2205=$K$5,$X2205=$O$5,$X2205=$T$5),IF(ISBLANK(
VLOOKUP($X2164&amp;"-"&amp;TEXT($A2205,"mmm-aaaa"),Informes!$A:$P,COLUMN(Informes!J$1),FALSE)), "",
VLOOKUP($X2164&amp;"-"&amp;TEXT($A2205,"mmm-aaaa"),Informes!$A:$P,COLUMN(Informes!J$1),FALSE)), ""), "")</f>
        <v/>
      </c>
      <c r="N2205" s="269"/>
      <c r="O2205" s="269"/>
      <c r="P2205" s="269"/>
      <c r="Q2205" s="269"/>
      <c r="R2205" s="282" t="str">
        <f t="shared" si="427"/>
        <v/>
      </c>
      <c r="S2205" s="282"/>
      <c r="T2205" s="282"/>
      <c r="U2205" s="282"/>
      <c r="V2205" s="283"/>
      <c r="W2205" s="4" t="str">
        <f>IFERROR(VLOOKUP($X2187&amp;"-"&amp;TEXT($A2205,"mmm-aaaa"),Informes!$A:$P,COLUMN(Informes!K$1),FALSE), "")</f>
        <v/>
      </c>
      <c r="X2205" s="34" t="str">
        <f>IFERROR(VLOOKUP($X2164&amp;"-"&amp;TEXT($A2205,"mmm-aaaa"),Informes!$A:$P,COLUMN(Informes!C$1),FALSE), "")</f>
        <v/>
      </c>
    </row>
    <row r="2206" spans="1:24" ht="16.5" customHeight="1" thickBot="1" x14ac:dyDescent="0.3">
      <c r="D2206" s="124"/>
      <c r="E2206" s="124"/>
      <c r="F2206" s="129"/>
      <c r="G2206" s="124" t="str">
        <f>IF(SUM(F2194:F2205)=0,"",SUM(F2194:F2205))</f>
        <v/>
      </c>
      <c r="H2206" s="124"/>
      <c r="I2206" s="124"/>
      <c r="J2206" s="130"/>
      <c r="K2206" s="124"/>
      <c r="L2206" s="131" t="s">
        <v>107</v>
      </c>
      <c r="M2206" s="272" t="str">
        <f>IF(SUM(M2194:M2205)=0,"",SUM(M2194:M2205))</f>
        <v/>
      </c>
      <c r="N2206" s="273"/>
      <c r="O2206" s="273"/>
      <c r="P2206" s="273"/>
      <c r="Q2206" s="274"/>
      <c r="R2206" s="275"/>
      <c r="S2206" s="276"/>
      <c r="T2206" s="276"/>
      <c r="U2206" s="276"/>
      <c r="V2206" s="277"/>
      <c r="W2206" s="4"/>
      <c r="X2206" s="4"/>
    </row>
    <row r="2207" spans="1:24" ht="16.5" customHeight="1" x14ac:dyDescent="0.2">
      <c r="W2207" s="4"/>
      <c r="X2207" s="4"/>
    </row>
    <row r="2208" spans="1:24" ht="279.75" customHeight="1" x14ac:dyDescent="0.15">
      <c r="B2208" s="11"/>
      <c r="C2208" s="132" t="s">
        <v>136</v>
      </c>
      <c r="D2208" s="11"/>
      <c r="E2208" s="11"/>
      <c r="F2208" s="11"/>
      <c r="G2208" s="11"/>
      <c r="H2208" s="11"/>
      <c r="I2208" s="11"/>
      <c r="J2208" s="11"/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</row>
    <row r="2209" spans="1:24" ht="24" customHeight="1" x14ac:dyDescent="0.2">
      <c r="A2209" s="35">
        <f>A2163+1</f>
        <v>49</v>
      </c>
      <c r="B2209" s="256" t="s">
        <v>127</v>
      </c>
      <c r="C2209" s="256"/>
      <c r="D2209" s="256"/>
      <c r="E2209" s="256"/>
      <c r="F2209" s="256"/>
      <c r="G2209" s="256"/>
      <c r="H2209" s="256"/>
      <c r="I2209" s="256"/>
      <c r="J2209" s="256"/>
      <c r="K2209" s="256"/>
      <c r="L2209" s="256"/>
      <c r="M2209" s="256"/>
      <c r="N2209" s="256"/>
      <c r="O2209" s="256"/>
      <c r="P2209" s="256"/>
      <c r="Q2209" s="256"/>
      <c r="R2209" s="256"/>
      <c r="S2209" s="256"/>
      <c r="T2209" s="256"/>
      <c r="U2209" s="256"/>
      <c r="V2209" s="256"/>
      <c r="X2209" s="2"/>
    </row>
    <row r="2210" spans="1:24" ht="17.25" customHeight="1" x14ac:dyDescent="0.2">
      <c r="A2210" s="35"/>
      <c r="B2210" s="120" t="s">
        <v>128</v>
      </c>
      <c r="D2210" s="123" t="e">
        <f>IF(A2209=0,0,INDEX(TblPublicadores[Nombre completo],A2209))</f>
        <v>#REF!</v>
      </c>
      <c r="F2210" s="123"/>
      <c r="G2210" s="123"/>
      <c r="H2210" s="123"/>
      <c r="I2210" s="123"/>
      <c r="J2210" s="123"/>
      <c r="K2210" s="123"/>
      <c r="L2210" s="123"/>
      <c r="M2210" s="123"/>
      <c r="N2210" s="123"/>
      <c r="O2210" s="123"/>
      <c r="P2210" s="123"/>
      <c r="Q2210" s="123"/>
      <c r="R2210" s="123"/>
      <c r="S2210" s="123"/>
      <c r="T2210" s="123"/>
      <c r="U2210" s="123"/>
      <c r="V2210" s="123"/>
      <c r="W2210" s="15"/>
      <c r="X2210" s="154" t="e">
        <f>IF(A2209=0,0,INDEX(TblPublicadores[Nombre],A2209))</f>
        <v>#REF!</v>
      </c>
    </row>
    <row r="2211" spans="1:24" ht="17.25" customHeight="1" x14ac:dyDescent="0.2">
      <c r="B2211" s="120" t="s">
        <v>129</v>
      </c>
      <c r="D2211" s="121"/>
      <c r="E2211" s="121"/>
      <c r="F2211" s="7"/>
      <c r="G2211" s="7"/>
      <c r="H2211" s="257" t="e">
        <f>IF(A2209=0,"",INDEX(TblPublicadores[Fecha de nacimiento],A2209))</f>
        <v>#REF!</v>
      </c>
      <c r="I2211" s="257"/>
      <c r="J2211" s="257"/>
      <c r="K2211" s="257"/>
      <c r="L2211" s="257"/>
      <c r="M2211" s="257"/>
      <c r="N2211" s="257"/>
      <c r="O2211" s="257"/>
      <c r="P2211" s="128" t="e">
        <f>IF(INDEX(TblPublicadores[Sexo],A2209)=Q2211,"þ","¨")</f>
        <v>#REF!</v>
      </c>
      <c r="Q2211" s="120" t="s">
        <v>75</v>
      </c>
      <c r="S2211" s="12"/>
      <c r="T2211" s="13"/>
      <c r="U2211" s="128" t="e">
        <f>IF(INDEX(TblPublicadores[Sexo],A2209)=V2211,"þ","¨")</f>
        <v>#REF!</v>
      </c>
      <c r="V2211" s="120" t="s">
        <v>79</v>
      </c>
      <c r="W2211" s="12"/>
      <c r="X2211" s="6"/>
    </row>
    <row r="2212" spans="1:24" ht="17.25" customHeight="1" x14ac:dyDescent="0.2">
      <c r="B2212" s="120" t="s">
        <v>130</v>
      </c>
      <c r="D2212" s="122"/>
      <c r="E2212" s="122"/>
      <c r="F2212" s="7"/>
      <c r="G2212" s="258" t="e">
        <f>IF(A2209=0,"",IF(INDEX(TblPublicadores[Fecha de bautismo],A2209)="", "",INDEX(TblPublicadores[Fecha de bautismo],A2209)))</f>
        <v>#REF!</v>
      </c>
      <c r="H2212" s="258"/>
      <c r="I2212" s="258"/>
      <c r="J2212" s="258"/>
      <c r="K2212" s="258"/>
      <c r="L2212" s="258"/>
      <c r="M2212" s="258"/>
      <c r="N2212" s="258"/>
      <c r="O2212" s="258"/>
      <c r="P2212" s="128" t="s">
        <v>137</v>
      </c>
      <c r="Q2212" s="120" t="s">
        <v>131</v>
      </c>
      <c r="S2212" s="12"/>
      <c r="T2212" s="12"/>
      <c r="U2212" s="128" t="s">
        <v>138</v>
      </c>
      <c r="V2212" s="120" t="s">
        <v>61</v>
      </c>
      <c r="W2212" s="12"/>
      <c r="X2212" s="6"/>
    </row>
    <row r="2213" spans="1:24" ht="28.5" customHeight="1" x14ac:dyDescent="0.2">
      <c r="B2213" s="127" t="e">
        <f>IF(INDEX(TblPublicadores[Privilegio],A2209)=C2213,"þ","¨")</f>
        <v>#REF!</v>
      </c>
      <c r="C2213" s="125" t="s">
        <v>76</v>
      </c>
      <c r="D2213" s="127" t="e">
        <f>IF(INDEX(TblPublicadores[Privilegio],A2209)=E2213,"þ","¨")</f>
        <v>#REF!</v>
      </c>
      <c r="E2213" s="125" t="s">
        <v>81</v>
      </c>
      <c r="F2213" s="7"/>
      <c r="G2213" s="7"/>
      <c r="H2213" s="5"/>
      <c r="I2213" s="10"/>
      <c r="J2213" s="127" t="e">
        <f>IF(INDEX(TblPublicadores[Tipo Publicador],A2209)=K2213,"þ","¨")</f>
        <v>#REF!</v>
      </c>
      <c r="K2213" s="125" t="s">
        <v>77</v>
      </c>
      <c r="L2213" s="5"/>
      <c r="M2213" s="5"/>
      <c r="N2213" s="127" t="e">
        <f>IF(INDEX(TblPublicadores[Tipo Publicador],A2209)=O2213,"þ","¨")</f>
        <v>#REF!</v>
      </c>
      <c r="O2213" s="125" t="s">
        <v>132</v>
      </c>
      <c r="P2213" s="126"/>
      <c r="Q2213" s="126"/>
      <c r="R2213" s="9"/>
      <c r="S2213" s="127" t="e">
        <f>IF(INDEX(TblPublicadores[Tipo Publicador],A2209)=T2213,"þ","¨")</f>
        <v>#REF!</v>
      </c>
      <c r="T2213" s="259" t="s">
        <v>133</v>
      </c>
      <c r="U2213" s="259"/>
      <c r="V2213" s="259"/>
      <c r="W2213" s="13"/>
      <c r="X2213" s="6"/>
    </row>
    <row r="2214" spans="1:24" ht="4.5" customHeight="1" thickBot="1" x14ac:dyDescent="0.25">
      <c r="B2214" s="8"/>
      <c r="C2214" s="7"/>
      <c r="D2214" s="8"/>
      <c r="E2214" s="7"/>
      <c r="F2214" s="7"/>
      <c r="G2214" s="7"/>
      <c r="H2214" s="5"/>
      <c r="I2214" s="10"/>
      <c r="J2214" s="8"/>
      <c r="K2214" s="5"/>
      <c r="L2214" s="5"/>
      <c r="M2214" s="5"/>
      <c r="N2214" s="7"/>
      <c r="O2214" s="5"/>
      <c r="P2214" s="8"/>
      <c r="Q2214" s="8"/>
      <c r="R2214" s="9"/>
      <c r="S2214" s="9"/>
      <c r="T2214" s="7"/>
      <c r="U2214" s="8"/>
      <c r="V2214" s="9"/>
      <c r="W2214" s="9"/>
      <c r="X2214" s="6"/>
    </row>
    <row r="2215" spans="1:24" ht="26.25" customHeight="1" x14ac:dyDescent="0.25">
      <c r="B2215" s="260" t="s">
        <v>17</v>
      </c>
      <c r="C2215" s="261"/>
      <c r="D2215" s="261"/>
      <c r="E2215" s="261"/>
      <c r="F2215" s="262" t="s">
        <v>134</v>
      </c>
      <c r="G2215" s="262"/>
      <c r="H2215" s="262"/>
      <c r="I2215" s="262" t="s">
        <v>12</v>
      </c>
      <c r="J2215" s="262"/>
      <c r="K2215" s="262"/>
      <c r="L2215" s="262" t="s">
        <v>105</v>
      </c>
      <c r="M2215" s="236" t="s">
        <v>135</v>
      </c>
      <c r="N2215" s="236"/>
      <c r="O2215" s="236"/>
      <c r="P2215" s="236"/>
      <c r="Q2215" s="236"/>
      <c r="R2215" s="236" t="s">
        <v>101</v>
      </c>
      <c r="S2215" s="236"/>
      <c r="T2215" s="236"/>
      <c r="U2215" s="236"/>
      <c r="V2215" s="237"/>
      <c r="W2215" s="14"/>
      <c r="X2215" s="3"/>
    </row>
    <row r="2216" spans="1:24" ht="27.75" customHeight="1" x14ac:dyDescent="0.2">
      <c r="B2216" s="240">
        <v>45292</v>
      </c>
      <c r="C2216" s="241"/>
      <c r="D2216" s="241"/>
      <c r="E2216" s="242"/>
      <c r="F2216" s="263"/>
      <c r="G2216" s="263"/>
      <c r="H2216" s="263"/>
      <c r="I2216" s="263"/>
      <c r="J2216" s="263"/>
      <c r="K2216" s="263"/>
      <c r="L2216" s="263"/>
      <c r="M2216" s="238"/>
      <c r="N2216" s="238"/>
      <c r="O2216" s="238"/>
      <c r="P2216" s="238"/>
      <c r="Q2216" s="238"/>
      <c r="R2216" s="238"/>
      <c r="S2216" s="238"/>
      <c r="T2216" s="238"/>
      <c r="U2216" s="238"/>
      <c r="V2216" s="239"/>
      <c r="W2216" s="14"/>
      <c r="X2216" s="3"/>
    </row>
    <row r="2217" spans="1:24" ht="16.5" customHeight="1" x14ac:dyDescent="0.2">
      <c r="A2217" s="34">
        <f>EDATE(B2216,-4)</f>
        <v>45170</v>
      </c>
      <c r="B2217" s="243" t="str">
        <f>PROPER(TEXT(A2217, "mmmm"))</f>
        <v>Septiembre</v>
      </c>
      <c r="C2217" s="244"/>
      <c r="D2217" s="244" t="str">
        <f>PROPER(TEXT(C2217, "mmmm"))</f>
        <v>Enero</v>
      </c>
      <c r="E2217" s="244"/>
      <c r="F2217" s="281" t="str">
        <f>IFERROR(IF(VLOOKUP($X2210&amp;"-"&amp;TEXT($A2217,"mmm-aaaa"),Informes!$A:$P,COLUMN(Informes!H$1),FALSE),"þ","¨"),"¨")</f>
        <v>¨</v>
      </c>
      <c r="G2217" s="281"/>
      <c r="H2217" s="281"/>
      <c r="I2217" s="248" t="str">
        <f>IFERROR(IF(ISBLANK(
VLOOKUP($X2210&amp;"-"&amp;TEXT($A2217,"mmm-aaaa"),Informes!$A:$P,COLUMN(Informes!I$1),FALSE)), "",
VLOOKUP($X2210&amp;"-"&amp;TEXT($A2217,"mmm-aaaa"),Informes!$A:$P,COLUMN(Informes!I$1),FALSE)), "")</f>
        <v/>
      </c>
      <c r="J2217" s="248"/>
      <c r="K2217" s="248"/>
      <c r="L2217" s="173" t="str">
        <f>IFERROR(IF($X2217=$L$7,"þ","¨"),"¨")</f>
        <v>¨</v>
      </c>
      <c r="M2217" s="248" t="str">
        <f>IFERROR(IF(OR($X2217=$L$7,$X2217=$K$5,$X2217=$O$5,$X2217=$T$5),IF(ISBLANK(
VLOOKUP($X2210&amp;"-"&amp;TEXT($A2217,"mmm-aaaa"),Informes!$A:$P,COLUMN(Informes!J$1),FALSE)), "",
VLOOKUP($X2210&amp;"-"&amp;TEXT($A2217,"mmm-aaaa"),Informes!$A:$P,COLUMN(Informes!J$1),FALSE)), ""), "")</f>
        <v/>
      </c>
      <c r="N2217" s="248"/>
      <c r="O2217" s="248"/>
      <c r="P2217" s="248"/>
      <c r="Q2217" s="248"/>
      <c r="R2217" s="284" t="str">
        <f t="shared" ref="R2217:R2228" si="431">IF(W2217=0, "", W2217)</f>
        <v/>
      </c>
      <c r="S2217" s="284"/>
      <c r="T2217" s="284"/>
      <c r="U2217" s="284"/>
      <c r="V2217" s="285"/>
      <c r="W2217" s="4" t="str">
        <f>IFERROR(VLOOKUP($X2210&amp;"-"&amp;TEXT($A2217,"mmm-aaaa"),Informes!$A:$P,COLUMN(Informes!K$1),FALSE), "")</f>
        <v/>
      </c>
      <c r="X2217" s="34" t="str">
        <f>IFERROR(VLOOKUP($X2210&amp;"-"&amp;TEXT($A2217,"mmm-aaaa"),Informes!$A:$P,COLUMN(Informes!C$1),FALSE), "")</f>
        <v/>
      </c>
    </row>
    <row r="2218" spans="1:24" ht="16.5" customHeight="1" x14ac:dyDescent="0.2">
      <c r="A2218" s="34">
        <f>EDATE(A2217,1)</f>
        <v>45200</v>
      </c>
      <c r="B2218" s="243" t="str">
        <f t="shared" ref="B2218:B2228" si="432">PROPER(TEXT(A2218, "mmmm"))</f>
        <v>Octubre</v>
      </c>
      <c r="C2218" s="244"/>
      <c r="D2218" s="244" t="str">
        <f t="shared" ref="D2218:D2228" si="433">PROPER(TEXT(C2218, "mmmm"))</f>
        <v>Enero</v>
      </c>
      <c r="E2218" s="244"/>
      <c r="F2218" s="281" t="str">
        <f>IFERROR(IF(VLOOKUP($X2210&amp;"-"&amp;TEXT($A2218,"mmm-aaaa"),Informes!$A:$P,COLUMN(Informes!H$1),FALSE),"þ","¨"),"¨")</f>
        <v>¨</v>
      </c>
      <c r="G2218" s="281"/>
      <c r="H2218" s="281"/>
      <c r="I2218" s="248" t="str">
        <f>IFERROR(IF(ISBLANK(
VLOOKUP($X2210&amp;"-"&amp;TEXT($A2218,"mmm-aaaa"),Informes!$A:$P,COLUMN(Informes!I$1),FALSE)), "",
VLOOKUP($X2210&amp;"-"&amp;TEXT($A2218,"mmm-aaaa"),Informes!$A:$P,COLUMN(Informes!I$1),FALSE)), "")</f>
        <v/>
      </c>
      <c r="J2218" s="248"/>
      <c r="K2218" s="248"/>
      <c r="L2218" s="173" t="str">
        <f t="shared" ref="L2218:L2228" si="434">IFERROR(IF($X2218=$L$7,"þ","¨"),"¨")</f>
        <v>¨</v>
      </c>
      <c r="M2218" s="248" t="str">
        <f>IFERROR(IF(OR($X2218=$L$7,$X2218=$K$5,$X2218=$O$5,$X2218=$T$5),IF(ISBLANK(
VLOOKUP($X2210&amp;"-"&amp;TEXT($A2218,"mmm-aaaa"),Informes!$A:$P,COLUMN(Informes!J$1),FALSE)), "",
VLOOKUP($X2210&amp;"-"&amp;TEXT($A2218,"mmm-aaaa"),Informes!$A:$P,COLUMN(Informes!J$1),FALSE)), ""), "")</f>
        <v/>
      </c>
      <c r="N2218" s="248"/>
      <c r="O2218" s="248"/>
      <c r="P2218" s="248"/>
      <c r="Q2218" s="248"/>
      <c r="R2218" s="284" t="str">
        <f t="shared" si="431"/>
        <v/>
      </c>
      <c r="S2218" s="284"/>
      <c r="T2218" s="284"/>
      <c r="U2218" s="284"/>
      <c r="V2218" s="285"/>
      <c r="W2218" s="4" t="str">
        <f>IFERROR(VLOOKUP($X2210&amp;"-"&amp;TEXT($A2218,"mmm-aaaa"),Informes!$A:$P,COLUMN(Informes!K$1),FALSE), "")</f>
        <v/>
      </c>
      <c r="X2218" s="34" t="str">
        <f>IFERROR(VLOOKUP($X2210&amp;"-"&amp;TEXT($A2218,"mmm-aaaa"),Informes!$A:$P,COLUMN(Informes!C$1),FALSE), "")</f>
        <v/>
      </c>
    </row>
    <row r="2219" spans="1:24" ht="16.5" customHeight="1" x14ac:dyDescent="0.2">
      <c r="A2219" s="34">
        <f t="shared" ref="A2219:A2228" si="435">EDATE(A2218,1)</f>
        <v>45231</v>
      </c>
      <c r="B2219" s="243" t="str">
        <f t="shared" si="432"/>
        <v>Noviembre</v>
      </c>
      <c r="C2219" s="244"/>
      <c r="D2219" s="244" t="str">
        <f t="shared" si="433"/>
        <v>Enero</v>
      </c>
      <c r="E2219" s="244"/>
      <c r="F2219" s="281" t="str">
        <f>IFERROR(IF(VLOOKUP($X2210&amp;"-"&amp;TEXT($A2219,"mmm-aaaa"),Informes!$A:$P,COLUMN(Informes!H$1),FALSE),"þ","¨"),"¨")</f>
        <v>¨</v>
      </c>
      <c r="G2219" s="281"/>
      <c r="H2219" s="281"/>
      <c r="I2219" s="248" t="str">
        <f>IFERROR(IF(ISBLANK(
VLOOKUP($X2210&amp;"-"&amp;TEXT($A2219,"mmm-aaaa"),Informes!$A:$P,COLUMN(Informes!I$1),FALSE)), "",
VLOOKUP($X2210&amp;"-"&amp;TEXT($A2219,"mmm-aaaa"),Informes!$A:$P,COLUMN(Informes!I$1),FALSE)), "")</f>
        <v/>
      </c>
      <c r="J2219" s="248"/>
      <c r="K2219" s="248"/>
      <c r="L2219" s="173" t="str">
        <f t="shared" si="434"/>
        <v>¨</v>
      </c>
      <c r="M2219" s="248" t="str">
        <f>IFERROR(IF(OR($X2219=$L$7,$X2219=$K$5,$X2219=$O$5,$X2219=$T$5),IF(ISBLANK(
VLOOKUP($X2210&amp;"-"&amp;TEXT($A2219,"mmm-aaaa"),Informes!$A:$P,COLUMN(Informes!J$1),FALSE)), "",
VLOOKUP($X2210&amp;"-"&amp;TEXT($A2219,"mmm-aaaa"),Informes!$A:$P,COLUMN(Informes!J$1),FALSE)), ""), "")</f>
        <v/>
      </c>
      <c r="N2219" s="248"/>
      <c r="O2219" s="248"/>
      <c r="P2219" s="248"/>
      <c r="Q2219" s="248"/>
      <c r="R2219" s="284" t="str">
        <f t="shared" si="431"/>
        <v/>
      </c>
      <c r="S2219" s="284"/>
      <c r="T2219" s="284"/>
      <c r="U2219" s="284"/>
      <c r="V2219" s="285"/>
      <c r="W2219" s="4" t="str">
        <f>IFERROR(VLOOKUP($X2210&amp;"-"&amp;TEXT($A2219,"mmm-aaaa"),Informes!$A:$P,COLUMN(Informes!K$1),FALSE), "")</f>
        <v/>
      </c>
      <c r="X2219" s="34" t="str">
        <f>IFERROR(VLOOKUP($X2210&amp;"-"&amp;TEXT($A2219,"mmm-aaaa"),Informes!$A:$P,COLUMN(Informes!C$1),FALSE), "")</f>
        <v/>
      </c>
    </row>
    <row r="2220" spans="1:24" ht="16.5" customHeight="1" x14ac:dyDescent="0.2">
      <c r="A2220" s="34">
        <f t="shared" si="435"/>
        <v>45261</v>
      </c>
      <c r="B2220" s="243" t="str">
        <f t="shared" si="432"/>
        <v>Diciembre</v>
      </c>
      <c r="C2220" s="244"/>
      <c r="D2220" s="244" t="str">
        <f t="shared" si="433"/>
        <v>Enero</v>
      </c>
      <c r="E2220" s="244"/>
      <c r="F2220" s="281" t="str">
        <f>IFERROR(IF(VLOOKUP($X2210&amp;"-"&amp;TEXT($A2220,"mmm-aaaa"),Informes!$A:$P,COLUMN(Informes!H$1),FALSE),"þ","¨"),"¨")</f>
        <v>¨</v>
      </c>
      <c r="G2220" s="281"/>
      <c r="H2220" s="281"/>
      <c r="I2220" s="248" t="str">
        <f>IFERROR(IF(ISBLANK(
VLOOKUP($X2210&amp;"-"&amp;TEXT($A2220,"mmm-aaaa"),Informes!$A:$P,COLUMN(Informes!I$1),FALSE)), "",
VLOOKUP($X2210&amp;"-"&amp;TEXT($A2220,"mmm-aaaa"),Informes!$A:$P,COLUMN(Informes!I$1),FALSE)), "")</f>
        <v/>
      </c>
      <c r="J2220" s="248"/>
      <c r="K2220" s="248"/>
      <c r="L2220" s="173" t="str">
        <f t="shared" si="434"/>
        <v>¨</v>
      </c>
      <c r="M2220" s="248" t="str">
        <f>IFERROR(IF(OR($X2220=$L$7,$X2220=$K$5,$X2220=$O$5,$X2220=$T$5),IF(ISBLANK(
VLOOKUP($X2210&amp;"-"&amp;TEXT($A2220,"mmm-aaaa"),Informes!$A:$P,COLUMN(Informes!J$1),FALSE)), "",
VLOOKUP($X2210&amp;"-"&amp;TEXT($A2220,"mmm-aaaa"),Informes!$A:$P,COLUMN(Informes!J$1),FALSE)), ""), "")</f>
        <v/>
      </c>
      <c r="N2220" s="248"/>
      <c r="O2220" s="248"/>
      <c r="P2220" s="248"/>
      <c r="Q2220" s="248"/>
      <c r="R2220" s="284" t="str">
        <f t="shared" si="431"/>
        <v/>
      </c>
      <c r="S2220" s="284"/>
      <c r="T2220" s="284"/>
      <c r="U2220" s="284"/>
      <c r="V2220" s="285"/>
      <c r="W2220" s="4" t="str">
        <f>IFERROR(VLOOKUP($X2210&amp;"-"&amp;TEXT($A2220,"mmm-aaaa"),Informes!$A:$P,COLUMN(Informes!K$1),FALSE), "")</f>
        <v/>
      </c>
      <c r="X2220" s="34" t="str">
        <f>IFERROR(VLOOKUP($X2210&amp;"-"&amp;TEXT($A2220,"mmm-aaaa"),Informes!$A:$P,COLUMN(Informes!C$1),FALSE), "")</f>
        <v/>
      </c>
    </row>
    <row r="2221" spans="1:24" ht="16.5" customHeight="1" x14ac:dyDescent="0.2">
      <c r="A2221" s="34">
        <f t="shared" si="435"/>
        <v>45292</v>
      </c>
      <c r="B2221" s="243" t="str">
        <f t="shared" si="432"/>
        <v>Enero</v>
      </c>
      <c r="C2221" s="244"/>
      <c r="D2221" s="244" t="str">
        <f t="shared" si="433"/>
        <v>Enero</v>
      </c>
      <c r="E2221" s="244"/>
      <c r="F2221" s="281" t="str">
        <f>IFERROR(IF(VLOOKUP($X2210&amp;"-"&amp;TEXT($A2221,"mmm-aaaa"),Informes!$A:$P,COLUMN(Informes!H$1),FALSE),"þ","¨"),"¨")</f>
        <v>¨</v>
      </c>
      <c r="G2221" s="281"/>
      <c r="H2221" s="281"/>
      <c r="I2221" s="248" t="str">
        <f>IFERROR(IF(ISBLANK(
VLOOKUP($X2210&amp;"-"&amp;TEXT($A2221,"mmm-aaaa"),Informes!$A:$P,COLUMN(Informes!I$1),FALSE)), "",
VLOOKUP($X2210&amp;"-"&amp;TEXT($A2221,"mmm-aaaa"),Informes!$A:$P,COLUMN(Informes!I$1),FALSE)), "")</f>
        <v/>
      </c>
      <c r="J2221" s="248"/>
      <c r="K2221" s="248"/>
      <c r="L2221" s="173" t="str">
        <f t="shared" si="434"/>
        <v>¨</v>
      </c>
      <c r="M2221" s="248" t="str">
        <f>IFERROR(IF(OR($X2221=$L$7,$X2221=$K$5,$X2221=$O$5,$X2221=$T$5),IF(ISBLANK(
VLOOKUP($X2210&amp;"-"&amp;TEXT($A2221,"mmm-aaaa"),Informes!$A:$P,COLUMN(Informes!J$1),FALSE)), "",
VLOOKUP($X2210&amp;"-"&amp;TEXT($A2221,"mmm-aaaa"),Informes!$A:$P,COLUMN(Informes!J$1),FALSE)), ""), "")</f>
        <v/>
      </c>
      <c r="N2221" s="248"/>
      <c r="O2221" s="248"/>
      <c r="P2221" s="248"/>
      <c r="Q2221" s="248"/>
      <c r="R2221" s="284" t="str">
        <f t="shared" si="431"/>
        <v/>
      </c>
      <c r="S2221" s="284"/>
      <c r="T2221" s="284"/>
      <c r="U2221" s="284"/>
      <c r="V2221" s="285"/>
      <c r="W2221" s="4" t="str">
        <f>IFERROR(VLOOKUP($X2210&amp;"-"&amp;TEXT($A2221,"mmm-aaaa"),Informes!$A:$P,COLUMN(Informes!K$1),FALSE), "")</f>
        <v/>
      </c>
      <c r="X2221" s="34" t="str">
        <f>IFERROR(VLOOKUP($X2210&amp;"-"&amp;TEXT($A2221,"mmm-aaaa"),Informes!$A:$P,COLUMN(Informes!C$1),FALSE), "")</f>
        <v/>
      </c>
    </row>
    <row r="2222" spans="1:24" ht="16.5" customHeight="1" x14ac:dyDescent="0.2">
      <c r="A2222" s="34">
        <f t="shared" si="435"/>
        <v>45323</v>
      </c>
      <c r="B2222" s="243" t="str">
        <f t="shared" si="432"/>
        <v>Febrero</v>
      </c>
      <c r="C2222" s="244"/>
      <c r="D2222" s="244" t="str">
        <f t="shared" si="433"/>
        <v>Enero</v>
      </c>
      <c r="E2222" s="244"/>
      <c r="F2222" s="281" t="str">
        <f>IFERROR(IF(VLOOKUP($X2210&amp;"-"&amp;TEXT($A2222,"mmm-aaaa"),Informes!$A:$P,COLUMN(Informes!H$1),FALSE),"þ","¨"),"¨")</f>
        <v>¨</v>
      </c>
      <c r="G2222" s="281"/>
      <c r="H2222" s="281"/>
      <c r="I2222" s="248" t="str">
        <f>IFERROR(IF(ISBLANK(
VLOOKUP($X2210&amp;"-"&amp;TEXT($A2222,"mmm-aaaa"),Informes!$A:$P,COLUMN(Informes!I$1),FALSE)), "",
VLOOKUP($X2210&amp;"-"&amp;TEXT($A2222,"mmm-aaaa"),Informes!$A:$P,COLUMN(Informes!I$1),FALSE)), "")</f>
        <v/>
      </c>
      <c r="J2222" s="248"/>
      <c r="K2222" s="248"/>
      <c r="L2222" s="173" t="str">
        <f t="shared" si="434"/>
        <v>¨</v>
      </c>
      <c r="M2222" s="248" t="str">
        <f>IFERROR(IF(OR($X2222=$L$7,$X2222=$K$5,$X2222=$O$5,$X2222=$T$5),IF(ISBLANK(
VLOOKUP($X2210&amp;"-"&amp;TEXT($A2222,"mmm-aaaa"),Informes!$A:$P,COLUMN(Informes!J$1),FALSE)), "",
VLOOKUP($X2210&amp;"-"&amp;TEXT($A2222,"mmm-aaaa"),Informes!$A:$P,COLUMN(Informes!J$1),FALSE)), ""), "")</f>
        <v/>
      </c>
      <c r="N2222" s="248"/>
      <c r="O2222" s="248"/>
      <c r="P2222" s="248"/>
      <c r="Q2222" s="248"/>
      <c r="R2222" s="284" t="str">
        <f t="shared" si="431"/>
        <v/>
      </c>
      <c r="S2222" s="284"/>
      <c r="T2222" s="284"/>
      <c r="U2222" s="284"/>
      <c r="V2222" s="285"/>
      <c r="W2222" s="4" t="str">
        <f>IFERROR(VLOOKUP($X2210&amp;"-"&amp;TEXT($A2222,"mmm-aaaa"),Informes!$A:$P,COLUMN(Informes!K$1),FALSE), "")</f>
        <v/>
      </c>
      <c r="X2222" s="34" t="str">
        <f>IFERROR(VLOOKUP($X2210&amp;"-"&amp;TEXT($A2222,"mmm-aaaa"),Informes!$A:$P,COLUMN(Informes!C$1),FALSE), "")</f>
        <v/>
      </c>
    </row>
    <row r="2223" spans="1:24" ht="16.5" customHeight="1" x14ac:dyDescent="0.2">
      <c r="A2223" s="34">
        <f t="shared" si="435"/>
        <v>45352</v>
      </c>
      <c r="B2223" s="243" t="str">
        <f t="shared" si="432"/>
        <v>Marzo</v>
      </c>
      <c r="C2223" s="244"/>
      <c r="D2223" s="244" t="str">
        <f t="shared" si="433"/>
        <v>Enero</v>
      </c>
      <c r="E2223" s="244"/>
      <c r="F2223" s="281" t="str">
        <f>IFERROR(IF(VLOOKUP($X2210&amp;"-"&amp;TEXT($A2223,"mmm-aaaa"),Informes!$A:$P,COLUMN(Informes!H$1),FALSE),"þ","¨"),"¨")</f>
        <v>¨</v>
      </c>
      <c r="G2223" s="281"/>
      <c r="H2223" s="281"/>
      <c r="I2223" s="248" t="str">
        <f>IFERROR(IF(ISBLANK(
VLOOKUP($X2210&amp;"-"&amp;TEXT($A2223,"mmm-aaaa"),Informes!$A:$P,COLUMN(Informes!I$1),FALSE)), "",
VLOOKUP($X2210&amp;"-"&amp;TEXT($A2223,"mmm-aaaa"),Informes!$A:$P,COLUMN(Informes!I$1),FALSE)), "")</f>
        <v/>
      </c>
      <c r="J2223" s="248"/>
      <c r="K2223" s="248"/>
      <c r="L2223" s="173" t="str">
        <f t="shared" si="434"/>
        <v>¨</v>
      </c>
      <c r="M2223" s="248" t="str">
        <f>IFERROR(IF(OR($X2223=$L$7,$X2223=$K$5,$X2223=$O$5,$X2223=$T$5),IF(ISBLANK(
VLOOKUP($X2210&amp;"-"&amp;TEXT($A2223,"mmm-aaaa"),Informes!$A:$P,COLUMN(Informes!J$1),FALSE)), "",
VLOOKUP($X2210&amp;"-"&amp;TEXT($A2223,"mmm-aaaa"),Informes!$A:$P,COLUMN(Informes!J$1),FALSE)), ""), "")</f>
        <v/>
      </c>
      <c r="N2223" s="248"/>
      <c r="O2223" s="248"/>
      <c r="P2223" s="248"/>
      <c r="Q2223" s="248"/>
      <c r="R2223" s="284" t="str">
        <f t="shared" si="431"/>
        <v/>
      </c>
      <c r="S2223" s="284"/>
      <c r="T2223" s="284"/>
      <c r="U2223" s="284"/>
      <c r="V2223" s="285"/>
      <c r="W2223" s="4" t="str">
        <f>IFERROR(VLOOKUP($X2210&amp;"-"&amp;TEXT($A2223,"mmm-aaaa"),Informes!$A:$P,COLUMN(Informes!K$1),FALSE), "")</f>
        <v/>
      </c>
      <c r="X2223" s="34" t="str">
        <f>IFERROR(VLOOKUP($X2210&amp;"-"&amp;TEXT($A2223,"mmm-aaaa"),Informes!$A:$P,COLUMN(Informes!C$1),FALSE), "")</f>
        <v/>
      </c>
    </row>
    <row r="2224" spans="1:24" ht="16.5" customHeight="1" x14ac:dyDescent="0.2">
      <c r="A2224" s="34">
        <f t="shared" si="435"/>
        <v>45383</v>
      </c>
      <c r="B2224" s="243" t="str">
        <f t="shared" si="432"/>
        <v>Abril</v>
      </c>
      <c r="C2224" s="244"/>
      <c r="D2224" s="244" t="str">
        <f t="shared" si="433"/>
        <v>Enero</v>
      </c>
      <c r="E2224" s="244"/>
      <c r="F2224" s="281" t="str">
        <f>IFERROR(IF(VLOOKUP($X2210&amp;"-"&amp;TEXT($A2224,"mmm-aaaa"),Informes!$A:$P,COLUMN(Informes!H$1),FALSE),"þ","¨"),"¨")</f>
        <v>¨</v>
      </c>
      <c r="G2224" s="281"/>
      <c r="H2224" s="281"/>
      <c r="I2224" s="248" t="str">
        <f>IFERROR(IF(ISBLANK(
VLOOKUP($X2210&amp;"-"&amp;TEXT($A2224,"mmm-aaaa"),Informes!$A:$P,COLUMN(Informes!I$1),FALSE)), "",
VLOOKUP($X2210&amp;"-"&amp;TEXT($A2224,"mmm-aaaa"),Informes!$A:$P,COLUMN(Informes!I$1),FALSE)), "")</f>
        <v/>
      </c>
      <c r="J2224" s="248"/>
      <c r="K2224" s="248"/>
      <c r="L2224" s="173" t="str">
        <f t="shared" si="434"/>
        <v>¨</v>
      </c>
      <c r="M2224" s="248" t="str">
        <f>IFERROR(IF(OR($X2224=$L$7,$X2224=$K$5,$X2224=$O$5,$X2224=$T$5),IF(ISBLANK(
VLOOKUP($X2210&amp;"-"&amp;TEXT($A2224,"mmm-aaaa"),Informes!$A:$P,COLUMN(Informes!J$1),FALSE)), "",
VLOOKUP($X2210&amp;"-"&amp;TEXT($A2224,"mmm-aaaa"),Informes!$A:$P,COLUMN(Informes!J$1),FALSE)), ""), "")</f>
        <v/>
      </c>
      <c r="N2224" s="248"/>
      <c r="O2224" s="248"/>
      <c r="P2224" s="248"/>
      <c r="Q2224" s="248"/>
      <c r="R2224" s="284" t="str">
        <f t="shared" si="431"/>
        <v/>
      </c>
      <c r="S2224" s="284"/>
      <c r="T2224" s="284"/>
      <c r="U2224" s="284"/>
      <c r="V2224" s="285"/>
      <c r="W2224" s="4" t="str">
        <f>IFERROR(VLOOKUP($X2210&amp;"-"&amp;TEXT($A2224,"mmm-aaaa"),Informes!$A:$P,COLUMN(Informes!K$1),FALSE), "")</f>
        <v/>
      </c>
      <c r="X2224" s="34" t="str">
        <f>IFERROR(VLOOKUP($X2210&amp;"-"&amp;TEXT($A2224,"mmm-aaaa"),Informes!$A:$P,COLUMN(Informes!C$1),FALSE), "")</f>
        <v/>
      </c>
    </row>
    <row r="2225" spans="1:24" ht="16.5" customHeight="1" x14ac:dyDescent="0.2">
      <c r="A2225" s="34">
        <f t="shared" si="435"/>
        <v>45413</v>
      </c>
      <c r="B2225" s="243" t="str">
        <f t="shared" si="432"/>
        <v>Mayo</v>
      </c>
      <c r="C2225" s="244"/>
      <c r="D2225" s="244" t="str">
        <f t="shared" si="433"/>
        <v>Enero</v>
      </c>
      <c r="E2225" s="244"/>
      <c r="F2225" s="281" t="str">
        <f>IFERROR(IF(VLOOKUP($X2210&amp;"-"&amp;TEXT($A2225,"mmm-aaaa"),Informes!$A:$P,COLUMN(Informes!H$1),FALSE),"þ","¨"),"¨")</f>
        <v>¨</v>
      </c>
      <c r="G2225" s="281"/>
      <c r="H2225" s="281"/>
      <c r="I2225" s="248" t="str">
        <f>IFERROR(IF(ISBLANK(
VLOOKUP($X2210&amp;"-"&amp;TEXT($A2225,"mmm-aaaa"),Informes!$A:$P,COLUMN(Informes!I$1),FALSE)), "",
VLOOKUP($X2210&amp;"-"&amp;TEXT($A2225,"mmm-aaaa"),Informes!$A:$P,COLUMN(Informes!I$1),FALSE)), "")</f>
        <v/>
      </c>
      <c r="J2225" s="248"/>
      <c r="K2225" s="248"/>
      <c r="L2225" s="173" t="str">
        <f t="shared" si="434"/>
        <v>¨</v>
      </c>
      <c r="M2225" s="248" t="str">
        <f>IFERROR(IF(OR($X2225=$L$7,$X2225=$K$5,$X2225=$O$5,$X2225=$T$5),IF(ISBLANK(
VLOOKUP($X2210&amp;"-"&amp;TEXT($A2225,"mmm-aaaa"),Informes!$A:$P,COLUMN(Informes!J$1),FALSE)), "",
VLOOKUP($X2210&amp;"-"&amp;TEXT($A2225,"mmm-aaaa"),Informes!$A:$P,COLUMN(Informes!J$1),FALSE)), ""), "")</f>
        <v/>
      </c>
      <c r="N2225" s="248"/>
      <c r="O2225" s="248"/>
      <c r="P2225" s="248"/>
      <c r="Q2225" s="248"/>
      <c r="R2225" s="284" t="str">
        <f t="shared" si="431"/>
        <v/>
      </c>
      <c r="S2225" s="284"/>
      <c r="T2225" s="284"/>
      <c r="U2225" s="284"/>
      <c r="V2225" s="285"/>
      <c r="W2225" s="4" t="str">
        <f>IFERROR(VLOOKUP($X2210&amp;"-"&amp;TEXT($A2225,"mmm-aaaa"),Informes!$A:$P,COLUMN(Informes!K$1),FALSE), "")</f>
        <v/>
      </c>
      <c r="X2225" s="34" t="str">
        <f>IFERROR(VLOOKUP($X2210&amp;"-"&amp;TEXT($A2225,"mmm-aaaa"),Informes!$A:$P,COLUMN(Informes!C$1),FALSE), "")</f>
        <v/>
      </c>
    </row>
    <row r="2226" spans="1:24" ht="16.5" customHeight="1" x14ac:dyDescent="0.2">
      <c r="A2226" s="34">
        <f t="shared" si="435"/>
        <v>45444</v>
      </c>
      <c r="B2226" s="243" t="str">
        <f t="shared" si="432"/>
        <v>Junio</v>
      </c>
      <c r="C2226" s="244"/>
      <c r="D2226" s="244" t="str">
        <f t="shared" si="433"/>
        <v>Enero</v>
      </c>
      <c r="E2226" s="244"/>
      <c r="F2226" s="281" t="str">
        <f>IFERROR(IF(VLOOKUP($X2210&amp;"-"&amp;TEXT($A2226,"mmm-aaaa"),Informes!$A:$P,COLUMN(Informes!H$1),FALSE),"þ","¨"),"¨")</f>
        <v>¨</v>
      </c>
      <c r="G2226" s="281"/>
      <c r="H2226" s="281"/>
      <c r="I2226" s="248" t="str">
        <f>IFERROR(IF(ISBLANK(
VLOOKUP($X2210&amp;"-"&amp;TEXT($A2226,"mmm-aaaa"),Informes!$A:$P,COLUMN(Informes!I$1),FALSE)), "",
VLOOKUP($X2210&amp;"-"&amp;TEXT($A2226,"mmm-aaaa"),Informes!$A:$P,COLUMN(Informes!I$1),FALSE)), "")</f>
        <v/>
      </c>
      <c r="J2226" s="248"/>
      <c r="K2226" s="248"/>
      <c r="L2226" s="173" t="str">
        <f t="shared" si="434"/>
        <v>¨</v>
      </c>
      <c r="M2226" s="248" t="str">
        <f>IFERROR(IF(OR($X2226=$L$7,$X2226=$K$5,$X2226=$O$5,$X2226=$T$5),IF(ISBLANK(
VLOOKUP($X2210&amp;"-"&amp;TEXT($A2226,"mmm-aaaa"),Informes!$A:$P,COLUMN(Informes!J$1),FALSE)), "",
VLOOKUP($X2210&amp;"-"&amp;TEXT($A2226,"mmm-aaaa"),Informes!$A:$P,COLUMN(Informes!J$1),FALSE)), ""), "")</f>
        <v/>
      </c>
      <c r="N2226" s="248"/>
      <c r="O2226" s="248"/>
      <c r="P2226" s="248"/>
      <c r="Q2226" s="248"/>
      <c r="R2226" s="284" t="str">
        <f t="shared" si="431"/>
        <v/>
      </c>
      <c r="S2226" s="284"/>
      <c r="T2226" s="284"/>
      <c r="U2226" s="284"/>
      <c r="V2226" s="285"/>
      <c r="W2226" s="4" t="str">
        <f>IFERROR(VLOOKUP($X2210&amp;"-"&amp;TEXT($A2226,"mmm-aaaa"),Informes!$A:$P,COLUMN(Informes!K$1),FALSE), "")</f>
        <v/>
      </c>
      <c r="X2226" s="34" t="str">
        <f>IFERROR(VLOOKUP($X2210&amp;"-"&amp;TEXT($A2226,"mmm-aaaa"),Informes!$A:$P,COLUMN(Informes!C$1),FALSE), "")</f>
        <v/>
      </c>
    </row>
    <row r="2227" spans="1:24" ht="16.5" customHeight="1" x14ac:dyDescent="0.2">
      <c r="A2227" s="34">
        <f t="shared" si="435"/>
        <v>45474</v>
      </c>
      <c r="B2227" s="243" t="str">
        <f t="shared" si="432"/>
        <v>Julio</v>
      </c>
      <c r="C2227" s="244"/>
      <c r="D2227" s="244" t="str">
        <f t="shared" si="433"/>
        <v>Enero</v>
      </c>
      <c r="E2227" s="244"/>
      <c r="F2227" s="281" t="str">
        <f>IFERROR(IF(VLOOKUP($X2210&amp;"-"&amp;TEXT($A2227,"mmm-aaaa"),Informes!$A:$P,COLUMN(Informes!H$1),FALSE),"þ","¨"),"¨")</f>
        <v>¨</v>
      </c>
      <c r="G2227" s="281"/>
      <c r="H2227" s="281"/>
      <c r="I2227" s="248" t="str">
        <f>IFERROR(IF(ISBLANK(
VLOOKUP($X2210&amp;"-"&amp;TEXT($A2227,"mmm-aaaa"),Informes!$A:$P,COLUMN(Informes!I$1),FALSE)), "",
VLOOKUP($X2210&amp;"-"&amp;TEXT($A2227,"mmm-aaaa"),Informes!$A:$P,COLUMN(Informes!I$1),FALSE)), "")</f>
        <v/>
      </c>
      <c r="J2227" s="248"/>
      <c r="K2227" s="248"/>
      <c r="L2227" s="173" t="str">
        <f t="shared" si="434"/>
        <v>¨</v>
      </c>
      <c r="M2227" s="248" t="str">
        <f>IFERROR(IF(OR($X2227=$L$7,$X2227=$K$5,$X2227=$O$5,$X2227=$T$5),IF(ISBLANK(
VLOOKUP($X2210&amp;"-"&amp;TEXT($A2227,"mmm-aaaa"),Informes!$A:$P,COLUMN(Informes!J$1),FALSE)), "",
VLOOKUP($X2210&amp;"-"&amp;TEXT($A2227,"mmm-aaaa"),Informes!$A:$P,COLUMN(Informes!J$1),FALSE)), ""), "")</f>
        <v/>
      </c>
      <c r="N2227" s="248"/>
      <c r="O2227" s="248"/>
      <c r="P2227" s="248"/>
      <c r="Q2227" s="248"/>
      <c r="R2227" s="284" t="str">
        <f t="shared" si="431"/>
        <v/>
      </c>
      <c r="S2227" s="284"/>
      <c r="T2227" s="284"/>
      <c r="U2227" s="284"/>
      <c r="V2227" s="285"/>
      <c r="W2227" s="4" t="str">
        <f>IFERROR(VLOOKUP($X2210&amp;"-"&amp;TEXT($A2227,"mmm-aaaa"),Informes!$A:$P,COLUMN(Informes!K$1),FALSE), "")</f>
        <v/>
      </c>
      <c r="X2227" s="34" t="str">
        <f>IFERROR(VLOOKUP($X2210&amp;"-"&amp;TEXT($A2227,"mmm-aaaa"),Informes!$A:$P,COLUMN(Informes!C$1),FALSE), "")</f>
        <v/>
      </c>
    </row>
    <row r="2228" spans="1:24" ht="16.5" customHeight="1" thickBot="1" x14ac:dyDescent="0.25">
      <c r="A2228" s="34">
        <f t="shared" si="435"/>
        <v>45505</v>
      </c>
      <c r="B2228" s="264" t="str">
        <f t="shared" si="432"/>
        <v>Agosto</v>
      </c>
      <c r="C2228" s="265"/>
      <c r="D2228" s="265" t="str">
        <f t="shared" si="433"/>
        <v>Enero</v>
      </c>
      <c r="E2228" s="265"/>
      <c r="F2228" s="280" t="str">
        <f>IFERROR(IF(VLOOKUP($X2210&amp;"-"&amp;TEXT($A2228,"mmm-aaaa"),Informes!$A:$P,COLUMN(Informes!H$1),FALSE),"þ","¨"),"¨")</f>
        <v>¨</v>
      </c>
      <c r="G2228" s="280"/>
      <c r="H2228" s="280"/>
      <c r="I2228" s="269" t="str">
        <f>IFERROR(IF(ISBLANK(
VLOOKUP($X2210&amp;"-"&amp;TEXT($A2228,"mmm-aaaa"),Informes!$A:$P,COLUMN(Informes!I$1),FALSE)), "",
VLOOKUP($X2210&amp;"-"&amp;TEXT($A2228,"mmm-aaaa"),Informes!$A:$P,COLUMN(Informes!I$1),FALSE)), "")</f>
        <v/>
      </c>
      <c r="J2228" s="269"/>
      <c r="K2228" s="269"/>
      <c r="L2228" s="172" t="str">
        <f t="shared" si="434"/>
        <v>¨</v>
      </c>
      <c r="M2228" s="269" t="str">
        <f>IFERROR(IF(OR($X2228=$L$7,$X2228=$K$5,$X2228=$O$5,$X2228=$T$5),IF(ISBLANK(
VLOOKUP($X2210&amp;"-"&amp;TEXT($A2228,"mmm-aaaa"),Informes!$A:$P,COLUMN(Informes!J$1),FALSE)), "",
VLOOKUP($X2210&amp;"-"&amp;TEXT($A2228,"mmm-aaaa"),Informes!$A:$P,COLUMN(Informes!J$1),FALSE)), ""), "")</f>
        <v/>
      </c>
      <c r="N2228" s="269"/>
      <c r="O2228" s="269"/>
      <c r="P2228" s="269"/>
      <c r="Q2228" s="269"/>
      <c r="R2228" s="282" t="str">
        <f t="shared" si="431"/>
        <v/>
      </c>
      <c r="S2228" s="282"/>
      <c r="T2228" s="282"/>
      <c r="U2228" s="282"/>
      <c r="V2228" s="283"/>
      <c r="W2228" s="4" t="str">
        <f>IFERROR(VLOOKUP($X2210&amp;"-"&amp;TEXT($A2228,"mmm-aaaa"),Informes!$A:$P,COLUMN(Informes!K$1),FALSE), "")</f>
        <v/>
      </c>
      <c r="X2228" s="34" t="str">
        <f>IFERROR(VLOOKUP($X2210&amp;"-"&amp;TEXT($A2228,"mmm-aaaa"),Informes!$A:$P,COLUMN(Informes!C$1),FALSE), "")</f>
        <v/>
      </c>
    </row>
    <row r="2229" spans="1:24" ht="16.5" customHeight="1" thickBot="1" x14ac:dyDescent="0.3">
      <c r="D2229" s="124"/>
      <c r="E2229" s="124"/>
      <c r="F2229" s="129"/>
      <c r="G2229" s="124" t="str">
        <f>IF(SUM(F2217:F2228)=0,"",SUM(F2217:F2228))</f>
        <v/>
      </c>
      <c r="H2229" s="124"/>
      <c r="I2229" s="124"/>
      <c r="J2229" s="130"/>
      <c r="K2229" s="124"/>
      <c r="L2229" s="131" t="s">
        <v>107</v>
      </c>
      <c r="M2229" s="272" t="str">
        <f>IF(SUM(M2217:M2228)=0,"",SUM(M2217:M2228))</f>
        <v/>
      </c>
      <c r="N2229" s="273"/>
      <c r="O2229" s="273"/>
      <c r="P2229" s="273"/>
      <c r="Q2229" s="274"/>
      <c r="R2229" s="275"/>
      <c r="S2229" s="276"/>
      <c r="T2229" s="276"/>
      <c r="U2229" s="276"/>
      <c r="V2229" s="277"/>
      <c r="W2229" s="4"/>
      <c r="X2229" s="4"/>
    </row>
    <row r="2230" spans="1:24" ht="16.5" customHeight="1" x14ac:dyDescent="0.2">
      <c r="W2230" s="4"/>
      <c r="X2230" s="4"/>
    </row>
    <row r="2231" spans="1:24" ht="279.75" customHeight="1" x14ac:dyDescent="0.15">
      <c r="B2231" s="11"/>
      <c r="C2231" s="132" t="s">
        <v>136</v>
      </c>
      <c r="D2231" s="11"/>
      <c r="E2231" s="11"/>
      <c r="F2231" s="11"/>
      <c r="G2231" s="11"/>
      <c r="H2231" s="11"/>
      <c r="I2231" s="11"/>
      <c r="J2231" s="11"/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</row>
    <row r="2232" spans="1:24" ht="24" customHeight="1" x14ac:dyDescent="0.2">
      <c r="A2232" s="35"/>
      <c r="B2232" s="256" t="s">
        <v>127</v>
      </c>
      <c r="C2232" s="256"/>
      <c r="D2232" s="256"/>
      <c r="E2232" s="256"/>
      <c r="F2232" s="256"/>
      <c r="G2232" s="256"/>
      <c r="H2232" s="256"/>
      <c r="I2232" s="256"/>
      <c r="J2232" s="256"/>
      <c r="K2232" s="256"/>
      <c r="L2232" s="256"/>
      <c r="M2232" s="256"/>
      <c r="N2232" s="256"/>
      <c r="O2232" s="256"/>
      <c r="P2232" s="256"/>
      <c r="Q2232" s="256"/>
      <c r="R2232" s="256"/>
      <c r="S2232" s="256"/>
      <c r="T2232" s="256"/>
      <c r="U2232" s="256"/>
      <c r="V2232" s="256"/>
      <c r="X2232" s="2"/>
    </row>
    <row r="2233" spans="1:24" ht="15" x14ac:dyDescent="0.2">
      <c r="A2233" s="35"/>
      <c r="B2233" s="120" t="s">
        <v>128</v>
      </c>
      <c r="D2233" s="123" t="e">
        <f>D2210</f>
        <v>#REF!</v>
      </c>
      <c r="F2233" s="123"/>
      <c r="G2233" s="123"/>
      <c r="H2233" s="123"/>
      <c r="I2233" s="123"/>
      <c r="J2233" s="123"/>
      <c r="K2233" s="123"/>
      <c r="L2233" s="123"/>
      <c r="M2233" s="123"/>
      <c r="N2233" s="123"/>
      <c r="O2233" s="123"/>
      <c r="P2233" s="123"/>
      <c r="Q2233" s="123"/>
      <c r="R2233" s="123"/>
      <c r="S2233" s="123"/>
      <c r="T2233" s="123"/>
      <c r="U2233" s="123"/>
      <c r="V2233" s="123"/>
      <c r="W2233" s="15"/>
      <c r="X2233" s="154" t="e">
        <f>X2210</f>
        <v>#REF!</v>
      </c>
    </row>
    <row r="2234" spans="1:24" ht="17.25" x14ac:dyDescent="0.2">
      <c r="B2234" s="120" t="s">
        <v>129</v>
      </c>
      <c r="D2234" s="121"/>
      <c r="E2234" s="121"/>
      <c r="F2234" s="7"/>
      <c r="G2234" s="7"/>
      <c r="H2234" s="257" t="e">
        <f>H2211</f>
        <v>#REF!</v>
      </c>
      <c r="I2234" s="257"/>
      <c r="J2234" s="257"/>
      <c r="K2234" s="257"/>
      <c r="L2234" s="257"/>
      <c r="M2234" s="257"/>
      <c r="N2234" s="257"/>
      <c r="O2234" s="257"/>
      <c r="P2234" s="127" t="e">
        <f>P2211</f>
        <v>#REF!</v>
      </c>
      <c r="Q2234" s="120" t="s">
        <v>75</v>
      </c>
      <c r="S2234" s="12"/>
      <c r="T2234" s="13"/>
      <c r="U2234" s="127" t="e">
        <f>U2211</f>
        <v>#REF!</v>
      </c>
      <c r="V2234" s="120" t="s">
        <v>79</v>
      </c>
      <c r="W2234" s="12"/>
      <c r="X2234" s="6"/>
    </row>
    <row r="2235" spans="1:24" ht="17.25" x14ac:dyDescent="0.2">
      <c r="B2235" s="120" t="s">
        <v>130</v>
      </c>
      <c r="D2235" s="122"/>
      <c r="E2235" s="122"/>
      <c r="F2235" s="7"/>
      <c r="G2235" s="258" t="e">
        <f>G2212</f>
        <v>#REF!</v>
      </c>
      <c r="H2235" s="258"/>
      <c r="I2235" s="258"/>
      <c r="J2235" s="258"/>
      <c r="K2235" s="258"/>
      <c r="L2235" s="258"/>
      <c r="M2235" s="258"/>
      <c r="N2235" s="258"/>
      <c r="O2235" s="258"/>
      <c r="P2235" s="128" t="s">
        <v>137</v>
      </c>
      <c r="Q2235" s="120" t="s">
        <v>131</v>
      </c>
      <c r="S2235" s="12"/>
      <c r="T2235" s="12"/>
      <c r="U2235" s="128" t="s">
        <v>138</v>
      </c>
      <c r="V2235" s="120" t="s">
        <v>61</v>
      </c>
      <c r="W2235" s="12"/>
      <c r="X2235" s="6"/>
    </row>
    <row r="2236" spans="1:24" ht="28.5" customHeight="1" x14ac:dyDescent="0.2">
      <c r="B2236" s="127" t="e">
        <f>B2213</f>
        <v>#REF!</v>
      </c>
      <c r="C2236" s="125" t="s">
        <v>76</v>
      </c>
      <c r="D2236" s="127" t="e">
        <f>D2213</f>
        <v>#REF!</v>
      </c>
      <c r="E2236" s="125" t="s">
        <v>81</v>
      </c>
      <c r="F2236" s="7"/>
      <c r="G2236" s="7"/>
      <c r="H2236" s="5"/>
      <c r="I2236" s="10"/>
      <c r="J2236" s="127" t="e">
        <f>J2213</f>
        <v>#REF!</v>
      </c>
      <c r="K2236" s="125" t="s">
        <v>77</v>
      </c>
      <c r="L2236" s="5"/>
      <c r="M2236" s="5"/>
      <c r="N2236" s="127" t="e">
        <f>N2213</f>
        <v>#REF!</v>
      </c>
      <c r="O2236" s="125" t="s">
        <v>132</v>
      </c>
      <c r="P2236" s="126"/>
      <c r="Q2236" s="126"/>
      <c r="R2236" s="9"/>
      <c r="S2236" s="127" t="e">
        <f>S2213</f>
        <v>#REF!</v>
      </c>
      <c r="T2236" s="259" t="s">
        <v>133</v>
      </c>
      <c r="U2236" s="259"/>
      <c r="V2236" s="259"/>
      <c r="W2236" s="13"/>
      <c r="X2236" s="6"/>
    </row>
    <row r="2237" spans="1:24" ht="4.5" customHeight="1" thickBot="1" x14ac:dyDescent="0.25">
      <c r="B2237" s="8"/>
      <c r="C2237" s="7"/>
      <c r="D2237" s="8"/>
      <c r="E2237" s="7"/>
      <c r="F2237" s="7"/>
      <c r="G2237" s="7"/>
      <c r="H2237" s="5"/>
      <c r="I2237" s="10"/>
      <c r="J2237" s="8"/>
      <c r="K2237" s="5"/>
      <c r="L2237" s="5"/>
      <c r="M2237" s="5"/>
      <c r="N2237" s="7"/>
      <c r="O2237" s="5"/>
      <c r="P2237" s="8"/>
      <c r="Q2237" s="8"/>
      <c r="R2237" s="9"/>
      <c r="S2237" s="9"/>
      <c r="T2237" s="7"/>
      <c r="U2237" s="8"/>
      <c r="V2237" s="9"/>
      <c r="W2237" s="9"/>
      <c r="X2237" s="6"/>
    </row>
    <row r="2238" spans="1:24" ht="27" customHeight="1" x14ac:dyDescent="0.25">
      <c r="B2238" s="260" t="s">
        <v>17</v>
      </c>
      <c r="C2238" s="261"/>
      <c r="D2238" s="261"/>
      <c r="E2238" s="261"/>
      <c r="F2238" s="262" t="s">
        <v>134</v>
      </c>
      <c r="G2238" s="262"/>
      <c r="H2238" s="262"/>
      <c r="I2238" s="262" t="s">
        <v>12</v>
      </c>
      <c r="J2238" s="262"/>
      <c r="K2238" s="262"/>
      <c r="L2238" s="262" t="s">
        <v>105</v>
      </c>
      <c r="M2238" s="236" t="s">
        <v>135</v>
      </c>
      <c r="N2238" s="236"/>
      <c r="O2238" s="236"/>
      <c r="P2238" s="236"/>
      <c r="Q2238" s="236"/>
      <c r="R2238" s="236" t="s">
        <v>101</v>
      </c>
      <c r="S2238" s="236"/>
      <c r="T2238" s="236"/>
      <c r="U2238" s="236"/>
      <c r="V2238" s="237"/>
      <c r="W2238" s="14"/>
      <c r="X2238" s="3"/>
    </row>
    <row r="2239" spans="1:24" ht="27.75" customHeight="1" x14ac:dyDescent="0.2">
      <c r="B2239" s="240">
        <f>EDATE(B2216,12)</f>
        <v>45658</v>
      </c>
      <c r="C2239" s="241"/>
      <c r="D2239" s="241"/>
      <c r="E2239" s="242"/>
      <c r="F2239" s="263"/>
      <c r="G2239" s="263"/>
      <c r="H2239" s="263"/>
      <c r="I2239" s="263"/>
      <c r="J2239" s="263"/>
      <c r="K2239" s="263"/>
      <c r="L2239" s="263"/>
      <c r="M2239" s="238"/>
      <c r="N2239" s="238"/>
      <c r="O2239" s="238"/>
      <c r="P2239" s="238"/>
      <c r="Q2239" s="238"/>
      <c r="R2239" s="238"/>
      <c r="S2239" s="238"/>
      <c r="T2239" s="238"/>
      <c r="U2239" s="238"/>
      <c r="V2239" s="239"/>
      <c r="W2239" s="14"/>
      <c r="X2239" s="3"/>
    </row>
    <row r="2240" spans="1:24" ht="16.5" customHeight="1" x14ac:dyDescent="0.2">
      <c r="A2240" s="34">
        <f>EDATE(B2239,-4)</f>
        <v>45536</v>
      </c>
      <c r="B2240" s="243" t="str">
        <f>PROPER(TEXT(A2240, "mmmm"))</f>
        <v>Septiembre</v>
      </c>
      <c r="C2240" s="244"/>
      <c r="D2240" s="244"/>
      <c r="E2240" s="244"/>
      <c r="F2240" s="281" t="str">
        <f>IFERROR(IF(VLOOKUP($X2210&amp;"-"&amp;TEXT($A2240,"mmm-aaaa"),Informes!$A:$P,COLUMN(Informes!H$1),FALSE),"þ","¨"),"¨")</f>
        <v>¨</v>
      </c>
      <c r="G2240" s="281"/>
      <c r="H2240" s="281"/>
      <c r="I2240" s="248" t="str">
        <f>IFERROR(IF(ISBLANK(
VLOOKUP($X2233&amp;"-"&amp;TEXT($A2240,"mmm-aaaa"),Informes!$A:$P,COLUMN(Informes!I$1),FALSE)), "",
VLOOKUP($X2233&amp;"-"&amp;TEXT($A2240,"mmm-aaaa"),Informes!$A:$P,COLUMN(Informes!I$1),FALSE)), "")</f>
        <v/>
      </c>
      <c r="J2240" s="248"/>
      <c r="K2240" s="248"/>
      <c r="L2240" s="173" t="str">
        <f>IFERROR(IF($X2240=$L$7,"þ","¨"),"¨")</f>
        <v>¨</v>
      </c>
      <c r="M2240" s="248" t="str">
        <f>IFERROR(IF(OR($X2240=$L$7,$X2240=$K$5,$X2240=$O$5,$X2240=$T$5),IF(ISBLANK(
VLOOKUP($X2210&amp;"-"&amp;TEXT($A2240,"mmm-aaaa"),Informes!$A:$P,COLUMN(Informes!J$1),FALSE)), "",
VLOOKUP($X2210&amp;"-"&amp;TEXT($A2240,"mmm-aaaa"),Informes!$A:$P,COLUMN(Informes!J$1),FALSE)), ""), "")</f>
        <v/>
      </c>
      <c r="N2240" s="248"/>
      <c r="O2240" s="248"/>
      <c r="P2240" s="248"/>
      <c r="Q2240" s="248"/>
      <c r="R2240" s="284" t="str">
        <f t="shared" ref="R2240:R2251" si="436">IF(W2240=0, "", W2240)</f>
        <v/>
      </c>
      <c r="S2240" s="284"/>
      <c r="T2240" s="284"/>
      <c r="U2240" s="284"/>
      <c r="V2240" s="285"/>
      <c r="W2240" s="4" t="str">
        <f>IFERROR(VLOOKUP($X2233&amp;"-"&amp;TEXT($A2240,"mmm-aaaa"),Informes!$A:$P,COLUMN(Informes!K$1),FALSE), "")</f>
        <v/>
      </c>
      <c r="X2240" s="34" t="str">
        <f>IFERROR(VLOOKUP($X2210&amp;"-"&amp;TEXT($A2240,"mmm-aaaa"),Informes!$A:$P,COLUMN(Informes!C$1),FALSE), "")</f>
        <v/>
      </c>
    </row>
    <row r="2241" spans="1:24" ht="16.5" customHeight="1" x14ac:dyDescent="0.2">
      <c r="A2241" s="34">
        <f>EDATE(A2240,1)</f>
        <v>45566</v>
      </c>
      <c r="B2241" s="243" t="str">
        <f t="shared" ref="B2241:B2251" si="437">PROPER(TEXT(A2241, "mmmm"))</f>
        <v>Octubre</v>
      </c>
      <c r="C2241" s="244"/>
      <c r="D2241" s="244"/>
      <c r="E2241" s="244"/>
      <c r="F2241" s="281" t="str">
        <f>IFERROR(IF(VLOOKUP($X2210&amp;"-"&amp;TEXT($A2241,"mmm-aaaa"),Informes!$A:$P,COLUMN(Informes!H$1),FALSE),"þ","¨"),"¨")</f>
        <v>¨</v>
      </c>
      <c r="G2241" s="281"/>
      <c r="H2241" s="281"/>
      <c r="I2241" s="248" t="str">
        <f>IFERROR(IF(ISBLANK(
VLOOKUP($X2233&amp;"-"&amp;TEXT($A2241,"mmm-aaaa"),Informes!$A:$P,COLUMN(Informes!I$1),FALSE)), "",
VLOOKUP($X2233&amp;"-"&amp;TEXT($A2241,"mmm-aaaa"),Informes!$A:$P,COLUMN(Informes!I$1),FALSE)), "")</f>
        <v/>
      </c>
      <c r="J2241" s="248"/>
      <c r="K2241" s="248"/>
      <c r="L2241" s="173" t="str">
        <f t="shared" ref="L2241:L2251" si="438">IFERROR(IF($X2241=$L$7,"þ","¨"),"¨")</f>
        <v>¨</v>
      </c>
      <c r="M2241" s="248" t="str">
        <f>IFERROR(IF(OR($X2241=$L$7,$X2241=$K$5,$X2241=$O$5,$X2241=$T$5),IF(ISBLANK(
VLOOKUP($X2210&amp;"-"&amp;TEXT($A2241,"mmm-aaaa"),Informes!$A:$P,COLUMN(Informes!J$1),FALSE)), "",
VLOOKUP($X2210&amp;"-"&amp;TEXT($A2241,"mmm-aaaa"),Informes!$A:$P,COLUMN(Informes!J$1),FALSE)), ""), "")</f>
        <v/>
      </c>
      <c r="N2241" s="248"/>
      <c r="O2241" s="248"/>
      <c r="P2241" s="248"/>
      <c r="Q2241" s="248"/>
      <c r="R2241" s="284" t="str">
        <f t="shared" si="436"/>
        <v/>
      </c>
      <c r="S2241" s="284"/>
      <c r="T2241" s="284"/>
      <c r="U2241" s="284"/>
      <c r="V2241" s="285"/>
      <c r="W2241" s="4" t="str">
        <f>IFERROR(VLOOKUP($X2233&amp;"-"&amp;TEXT($A2241,"mmm-aaaa"),Informes!$A:$P,COLUMN(Informes!K$1),FALSE), "")</f>
        <v/>
      </c>
      <c r="X2241" s="34" t="str">
        <f>IFERROR(VLOOKUP($X2210&amp;"-"&amp;TEXT($A2241,"mmm-aaaa"),Informes!$A:$P,COLUMN(Informes!C$1),FALSE), "")</f>
        <v/>
      </c>
    </row>
    <row r="2242" spans="1:24" ht="16.5" customHeight="1" x14ac:dyDescent="0.2">
      <c r="A2242" s="34">
        <f t="shared" ref="A2242:A2251" si="439">EDATE(A2241,1)</f>
        <v>45597</v>
      </c>
      <c r="B2242" s="243" t="str">
        <f t="shared" si="437"/>
        <v>Noviembre</v>
      </c>
      <c r="C2242" s="244"/>
      <c r="D2242" s="244"/>
      <c r="E2242" s="244"/>
      <c r="F2242" s="281" t="str">
        <f>IFERROR(IF(VLOOKUP($X2210&amp;"-"&amp;TEXT($A2242,"mmm-aaaa"),Informes!$A:$P,COLUMN(Informes!H$1),FALSE),"þ","¨"),"¨")</f>
        <v>¨</v>
      </c>
      <c r="G2242" s="281"/>
      <c r="H2242" s="281"/>
      <c r="I2242" s="248" t="str">
        <f>IFERROR(IF(ISBLANK(
VLOOKUP($X2233&amp;"-"&amp;TEXT($A2242,"mmm-aaaa"),Informes!$A:$P,COLUMN(Informes!I$1),FALSE)), "",
VLOOKUP($X2233&amp;"-"&amp;TEXT($A2242,"mmm-aaaa"),Informes!$A:$P,COLUMN(Informes!I$1),FALSE)), "")</f>
        <v/>
      </c>
      <c r="J2242" s="248"/>
      <c r="K2242" s="248"/>
      <c r="L2242" s="173" t="str">
        <f t="shared" si="438"/>
        <v>¨</v>
      </c>
      <c r="M2242" s="248" t="str">
        <f>IFERROR(IF(OR($X2242=$L$7,$X2242=$K$5,$X2242=$O$5,$X2242=$T$5),IF(ISBLANK(
VLOOKUP($X2210&amp;"-"&amp;TEXT($A2242,"mmm-aaaa"),Informes!$A:$P,COLUMN(Informes!J$1),FALSE)), "",
VLOOKUP($X2210&amp;"-"&amp;TEXT($A2242,"mmm-aaaa"),Informes!$A:$P,COLUMN(Informes!J$1),FALSE)), ""), "")</f>
        <v/>
      </c>
      <c r="N2242" s="248"/>
      <c r="O2242" s="248"/>
      <c r="P2242" s="248"/>
      <c r="Q2242" s="248"/>
      <c r="R2242" s="284" t="str">
        <f t="shared" si="436"/>
        <v/>
      </c>
      <c r="S2242" s="284"/>
      <c r="T2242" s="284"/>
      <c r="U2242" s="284"/>
      <c r="V2242" s="285"/>
      <c r="W2242" s="4" t="str">
        <f>IFERROR(VLOOKUP($X2233&amp;"-"&amp;TEXT($A2242,"mmm-aaaa"),Informes!$A:$P,COLUMN(Informes!K$1),FALSE), "")</f>
        <v/>
      </c>
      <c r="X2242" s="34" t="str">
        <f>IFERROR(VLOOKUP($X2210&amp;"-"&amp;TEXT($A2242,"mmm-aaaa"),Informes!$A:$P,COLUMN(Informes!C$1),FALSE), "")</f>
        <v/>
      </c>
    </row>
    <row r="2243" spans="1:24" ht="16.5" customHeight="1" x14ac:dyDescent="0.2">
      <c r="A2243" s="34">
        <f t="shared" si="439"/>
        <v>45627</v>
      </c>
      <c r="B2243" s="243" t="str">
        <f t="shared" si="437"/>
        <v>Diciembre</v>
      </c>
      <c r="C2243" s="244"/>
      <c r="D2243" s="244"/>
      <c r="E2243" s="244"/>
      <c r="F2243" s="281" t="str">
        <f>IFERROR(IF(VLOOKUP($X2210&amp;"-"&amp;TEXT($A2243,"mmm-aaaa"),Informes!$A:$P,COLUMN(Informes!H$1),FALSE),"þ","¨"),"¨")</f>
        <v>¨</v>
      </c>
      <c r="G2243" s="281"/>
      <c r="H2243" s="281"/>
      <c r="I2243" s="248" t="str">
        <f>IFERROR(IF(ISBLANK(
VLOOKUP($X2233&amp;"-"&amp;TEXT($A2243,"mmm-aaaa"),Informes!$A:$P,COLUMN(Informes!I$1),FALSE)), "",
VLOOKUP($X2233&amp;"-"&amp;TEXT($A2243,"mmm-aaaa"),Informes!$A:$P,COLUMN(Informes!I$1),FALSE)), "")</f>
        <v/>
      </c>
      <c r="J2243" s="248"/>
      <c r="K2243" s="248"/>
      <c r="L2243" s="173" t="str">
        <f t="shared" si="438"/>
        <v>¨</v>
      </c>
      <c r="M2243" s="248" t="str">
        <f>IFERROR(IF(OR($X2243=$L$7,$X2243=$K$5,$X2243=$O$5,$X2243=$T$5),IF(ISBLANK(
VLOOKUP($X2210&amp;"-"&amp;TEXT($A2243,"mmm-aaaa"),Informes!$A:$P,COLUMN(Informes!J$1),FALSE)), "",
VLOOKUP($X2210&amp;"-"&amp;TEXT($A2243,"mmm-aaaa"),Informes!$A:$P,COLUMN(Informes!J$1),FALSE)), ""), "")</f>
        <v/>
      </c>
      <c r="N2243" s="248"/>
      <c r="O2243" s="248"/>
      <c r="P2243" s="248"/>
      <c r="Q2243" s="248"/>
      <c r="R2243" s="284" t="str">
        <f t="shared" si="436"/>
        <v/>
      </c>
      <c r="S2243" s="284"/>
      <c r="T2243" s="284"/>
      <c r="U2243" s="284"/>
      <c r="V2243" s="285"/>
      <c r="W2243" s="4" t="str">
        <f>IFERROR(VLOOKUP($X2233&amp;"-"&amp;TEXT($A2243,"mmm-aaaa"),Informes!$A:$P,COLUMN(Informes!K$1),FALSE), "")</f>
        <v/>
      </c>
      <c r="X2243" s="34" t="str">
        <f>IFERROR(VLOOKUP($X2210&amp;"-"&amp;TEXT($A2243,"mmm-aaaa"),Informes!$A:$P,COLUMN(Informes!C$1),FALSE), "")</f>
        <v/>
      </c>
    </row>
    <row r="2244" spans="1:24" ht="16.5" customHeight="1" x14ac:dyDescent="0.2">
      <c r="A2244" s="34">
        <f t="shared" si="439"/>
        <v>45658</v>
      </c>
      <c r="B2244" s="243" t="str">
        <f t="shared" si="437"/>
        <v>Enero</v>
      </c>
      <c r="C2244" s="244"/>
      <c r="D2244" s="244"/>
      <c r="E2244" s="244"/>
      <c r="F2244" s="281" t="str">
        <f>IFERROR(IF(VLOOKUP($X2210&amp;"-"&amp;TEXT($A2244,"mmm-aaaa"),Informes!$A:$P,COLUMN(Informes!H$1),FALSE),"þ","¨"),"¨")</f>
        <v>¨</v>
      </c>
      <c r="G2244" s="281"/>
      <c r="H2244" s="281"/>
      <c r="I2244" s="248" t="str">
        <f>IFERROR(IF(ISBLANK(
VLOOKUP($X2233&amp;"-"&amp;TEXT($A2244,"mmm-aaaa"),Informes!$A:$P,COLUMN(Informes!I$1),FALSE)), "",
VLOOKUP($X2233&amp;"-"&amp;TEXT($A2244,"mmm-aaaa"),Informes!$A:$P,COLUMN(Informes!I$1),FALSE)), "")</f>
        <v/>
      </c>
      <c r="J2244" s="248"/>
      <c r="K2244" s="248"/>
      <c r="L2244" s="173" t="str">
        <f t="shared" si="438"/>
        <v>¨</v>
      </c>
      <c r="M2244" s="248" t="str">
        <f>IFERROR(IF(OR($X2244=$L$7,$X2244=$K$5,$X2244=$O$5,$X2244=$T$5),IF(ISBLANK(
VLOOKUP($X2210&amp;"-"&amp;TEXT($A2244,"mmm-aaaa"),Informes!$A:$P,COLUMN(Informes!J$1),FALSE)), "",
VLOOKUP($X2210&amp;"-"&amp;TEXT($A2244,"mmm-aaaa"),Informes!$A:$P,COLUMN(Informes!J$1),FALSE)), ""), "")</f>
        <v/>
      </c>
      <c r="N2244" s="248"/>
      <c r="O2244" s="248"/>
      <c r="P2244" s="248"/>
      <c r="Q2244" s="248"/>
      <c r="R2244" s="284" t="str">
        <f t="shared" si="436"/>
        <v/>
      </c>
      <c r="S2244" s="284"/>
      <c r="T2244" s="284"/>
      <c r="U2244" s="284"/>
      <c r="V2244" s="285"/>
      <c r="W2244" s="4" t="str">
        <f>IFERROR(VLOOKUP($X2233&amp;"-"&amp;TEXT($A2244,"mmm-aaaa"),Informes!$A:$P,COLUMN(Informes!K$1),FALSE), "")</f>
        <v/>
      </c>
      <c r="X2244" s="34" t="str">
        <f>IFERROR(VLOOKUP($X2210&amp;"-"&amp;TEXT($A2244,"mmm-aaaa"),Informes!$A:$P,COLUMN(Informes!C$1),FALSE), "")</f>
        <v/>
      </c>
    </row>
    <row r="2245" spans="1:24" ht="16.5" customHeight="1" x14ac:dyDescent="0.2">
      <c r="A2245" s="34">
        <f t="shared" si="439"/>
        <v>45689</v>
      </c>
      <c r="B2245" s="243" t="str">
        <f t="shared" si="437"/>
        <v>Febrero</v>
      </c>
      <c r="C2245" s="244"/>
      <c r="D2245" s="244"/>
      <c r="E2245" s="244"/>
      <c r="F2245" s="281" t="str">
        <f>IFERROR(IF(VLOOKUP($X2210&amp;"-"&amp;TEXT($A2245,"mmm-aaaa"),Informes!$A:$P,COLUMN(Informes!H$1),FALSE),"þ","¨"),"¨")</f>
        <v>¨</v>
      </c>
      <c r="G2245" s="281"/>
      <c r="H2245" s="281"/>
      <c r="I2245" s="248" t="str">
        <f>IFERROR(IF(ISBLANK(
VLOOKUP($X2233&amp;"-"&amp;TEXT($A2245,"mmm-aaaa"),Informes!$A:$P,COLUMN(Informes!I$1),FALSE)), "",
VLOOKUP($X2233&amp;"-"&amp;TEXT($A2245,"mmm-aaaa"),Informes!$A:$P,COLUMN(Informes!I$1),FALSE)), "")</f>
        <v/>
      </c>
      <c r="J2245" s="248"/>
      <c r="K2245" s="248"/>
      <c r="L2245" s="173" t="str">
        <f t="shared" si="438"/>
        <v>¨</v>
      </c>
      <c r="M2245" s="248" t="str">
        <f>IFERROR(IF(OR($X2245=$L$7,$X2245=$K$5,$X2245=$O$5,$X2245=$T$5),IF(ISBLANK(
VLOOKUP($X2210&amp;"-"&amp;TEXT($A2245,"mmm-aaaa"),Informes!$A:$P,COLUMN(Informes!J$1),FALSE)), "",
VLOOKUP($X2210&amp;"-"&amp;TEXT($A2245,"mmm-aaaa"),Informes!$A:$P,COLUMN(Informes!J$1),FALSE)), ""), "")</f>
        <v/>
      </c>
      <c r="N2245" s="248"/>
      <c r="O2245" s="248"/>
      <c r="P2245" s="248"/>
      <c r="Q2245" s="248"/>
      <c r="R2245" s="284" t="str">
        <f t="shared" si="436"/>
        <v/>
      </c>
      <c r="S2245" s="284"/>
      <c r="T2245" s="284"/>
      <c r="U2245" s="284"/>
      <c r="V2245" s="285"/>
      <c r="W2245" s="4" t="str">
        <f>IFERROR(VLOOKUP($X2233&amp;"-"&amp;TEXT($A2245,"mmm-aaaa"),Informes!$A:$P,COLUMN(Informes!K$1),FALSE), "")</f>
        <v/>
      </c>
      <c r="X2245" s="34" t="str">
        <f>IFERROR(VLOOKUP($X2210&amp;"-"&amp;TEXT($A2245,"mmm-aaaa"),Informes!$A:$P,COLUMN(Informes!C$1),FALSE), "")</f>
        <v/>
      </c>
    </row>
    <row r="2246" spans="1:24" ht="16.5" customHeight="1" x14ac:dyDescent="0.2">
      <c r="A2246" s="34">
        <f t="shared" si="439"/>
        <v>45717</v>
      </c>
      <c r="B2246" s="243" t="str">
        <f t="shared" si="437"/>
        <v>Marzo</v>
      </c>
      <c r="C2246" s="244"/>
      <c r="D2246" s="244"/>
      <c r="E2246" s="244"/>
      <c r="F2246" s="281" t="str">
        <f>IFERROR(IF(VLOOKUP($X2210&amp;"-"&amp;TEXT($A2246,"mmm-aaaa"),Informes!$A:$P,COLUMN(Informes!H$1),FALSE),"þ","¨"),"¨")</f>
        <v>¨</v>
      </c>
      <c r="G2246" s="281"/>
      <c r="H2246" s="281"/>
      <c r="I2246" s="248" t="str">
        <f>IFERROR(IF(ISBLANK(
VLOOKUP($X2233&amp;"-"&amp;TEXT($A2246,"mmm-aaaa"),Informes!$A:$P,COLUMN(Informes!I$1),FALSE)), "",
VLOOKUP($X2233&amp;"-"&amp;TEXT($A2246,"mmm-aaaa"),Informes!$A:$P,COLUMN(Informes!I$1),FALSE)), "")</f>
        <v/>
      </c>
      <c r="J2246" s="248"/>
      <c r="K2246" s="248"/>
      <c r="L2246" s="173" t="str">
        <f t="shared" si="438"/>
        <v>¨</v>
      </c>
      <c r="M2246" s="248" t="str">
        <f>IFERROR(IF(OR($X2246=$L$7,$X2246=$K$5,$X2246=$O$5,$X2246=$T$5),IF(ISBLANK(
VLOOKUP($X2210&amp;"-"&amp;TEXT($A2246,"mmm-aaaa"),Informes!$A:$P,COLUMN(Informes!J$1),FALSE)), "",
VLOOKUP($X2210&amp;"-"&amp;TEXT($A2246,"mmm-aaaa"),Informes!$A:$P,COLUMN(Informes!J$1),FALSE)), ""), "")</f>
        <v/>
      </c>
      <c r="N2246" s="248"/>
      <c r="O2246" s="248"/>
      <c r="P2246" s="248"/>
      <c r="Q2246" s="248"/>
      <c r="R2246" s="284" t="str">
        <f t="shared" si="436"/>
        <v/>
      </c>
      <c r="S2246" s="284"/>
      <c r="T2246" s="284"/>
      <c r="U2246" s="284"/>
      <c r="V2246" s="285"/>
      <c r="W2246" s="4" t="str">
        <f>IFERROR(VLOOKUP($X2233&amp;"-"&amp;TEXT($A2246,"mmm-aaaa"),Informes!$A:$P,COLUMN(Informes!K$1),FALSE), "")</f>
        <v/>
      </c>
      <c r="X2246" s="34" t="str">
        <f>IFERROR(VLOOKUP($X2210&amp;"-"&amp;TEXT($A2246,"mmm-aaaa"),Informes!$A:$P,COLUMN(Informes!C$1),FALSE), "")</f>
        <v/>
      </c>
    </row>
    <row r="2247" spans="1:24" ht="16.5" customHeight="1" x14ac:dyDescent="0.2">
      <c r="A2247" s="34">
        <f t="shared" si="439"/>
        <v>45748</v>
      </c>
      <c r="B2247" s="243" t="str">
        <f t="shared" si="437"/>
        <v>Abril</v>
      </c>
      <c r="C2247" s="244"/>
      <c r="D2247" s="244"/>
      <c r="E2247" s="244"/>
      <c r="F2247" s="281" t="str">
        <f>IFERROR(IF(VLOOKUP($X2210&amp;"-"&amp;TEXT($A2247,"mmm-aaaa"),Informes!$A:$P,COLUMN(Informes!H$1),FALSE),"þ","¨"),"¨")</f>
        <v>¨</v>
      </c>
      <c r="G2247" s="281"/>
      <c r="H2247" s="281"/>
      <c r="I2247" s="248" t="str">
        <f>IFERROR(IF(ISBLANK(
VLOOKUP($X2233&amp;"-"&amp;TEXT($A2247,"mmm-aaaa"),Informes!$A:$P,COLUMN(Informes!I$1),FALSE)), "",
VLOOKUP($X2233&amp;"-"&amp;TEXT($A2247,"mmm-aaaa"),Informes!$A:$P,COLUMN(Informes!I$1),FALSE)), "")</f>
        <v/>
      </c>
      <c r="J2247" s="248"/>
      <c r="K2247" s="248"/>
      <c r="L2247" s="173" t="str">
        <f t="shared" si="438"/>
        <v>¨</v>
      </c>
      <c r="M2247" s="248" t="str">
        <f>IFERROR(IF(OR($X2247=$L$7,$X2247=$K$5,$X2247=$O$5,$X2247=$T$5),IF(ISBLANK(
VLOOKUP($X2210&amp;"-"&amp;TEXT($A2247,"mmm-aaaa"),Informes!$A:$P,COLUMN(Informes!J$1),FALSE)), "",
VLOOKUP($X2210&amp;"-"&amp;TEXT($A2247,"mmm-aaaa"),Informes!$A:$P,COLUMN(Informes!J$1),FALSE)), ""), "")</f>
        <v/>
      </c>
      <c r="N2247" s="248"/>
      <c r="O2247" s="248"/>
      <c r="P2247" s="248"/>
      <c r="Q2247" s="248"/>
      <c r="R2247" s="284" t="str">
        <f t="shared" si="436"/>
        <v/>
      </c>
      <c r="S2247" s="284"/>
      <c r="T2247" s="284"/>
      <c r="U2247" s="284"/>
      <c r="V2247" s="285"/>
      <c r="W2247" s="4" t="str">
        <f>IFERROR(VLOOKUP($X2233&amp;"-"&amp;TEXT($A2247,"mmm-aaaa"),Informes!$A:$P,COLUMN(Informes!K$1),FALSE), "")</f>
        <v/>
      </c>
      <c r="X2247" s="34" t="str">
        <f>IFERROR(VLOOKUP($X2210&amp;"-"&amp;TEXT($A2247,"mmm-aaaa"),Informes!$A:$P,COLUMN(Informes!C$1),FALSE), "")</f>
        <v/>
      </c>
    </row>
    <row r="2248" spans="1:24" ht="16.5" customHeight="1" x14ac:dyDescent="0.2">
      <c r="A2248" s="34">
        <f t="shared" si="439"/>
        <v>45778</v>
      </c>
      <c r="B2248" s="243" t="str">
        <f t="shared" si="437"/>
        <v>Mayo</v>
      </c>
      <c r="C2248" s="244"/>
      <c r="D2248" s="244"/>
      <c r="E2248" s="244"/>
      <c r="F2248" s="281" t="str">
        <f>IFERROR(IF(VLOOKUP($X2210&amp;"-"&amp;TEXT($A2248,"mmm-aaaa"),Informes!$A:$P,COLUMN(Informes!H$1),FALSE),"þ","¨"),"¨")</f>
        <v>¨</v>
      </c>
      <c r="G2248" s="281"/>
      <c r="H2248" s="281"/>
      <c r="I2248" s="248" t="str">
        <f>IFERROR(IF(ISBLANK(
VLOOKUP($X2233&amp;"-"&amp;TEXT($A2248,"mmm-aaaa"),Informes!$A:$P,COLUMN(Informes!I$1),FALSE)), "",
VLOOKUP($X2233&amp;"-"&amp;TEXT($A2248,"mmm-aaaa"),Informes!$A:$P,COLUMN(Informes!I$1),FALSE)), "")</f>
        <v/>
      </c>
      <c r="J2248" s="248"/>
      <c r="K2248" s="248"/>
      <c r="L2248" s="173" t="str">
        <f t="shared" si="438"/>
        <v>¨</v>
      </c>
      <c r="M2248" s="248" t="str">
        <f>IFERROR(IF(OR($X2248=$L$7,$X2248=$K$5,$X2248=$O$5,$X2248=$T$5),IF(ISBLANK(
VLOOKUP($X2210&amp;"-"&amp;TEXT($A2248,"mmm-aaaa"),Informes!$A:$P,COLUMN(Informes!J$1),FALSE)), "",
VLOOKUP($X2210&amp;"-"&amp;TEXT($A2248,"mmm-aaaa"),Informes!$A:$P,COLUMN(Informes!J$1),FALSE)), ""), "")</f>
        <v/>
      </c>
      <c r="N2248" s="248"/>
      <c r="O2248" s="248"/>
      <c r="P2248" s="248"/>
      <c r="Q2248" s="248"/>
      <c r="R2248" s="284" t="str">
        <f t="shared" si="436"/>
        <v/>
      </c>
      <c r="S2248" s="284"/>
      <c r="T2248" s="284"/>
      <c r="U2248" s="284"/>
      <c r="V2248" s="285"/>
      <c r="W2248" s="4" t="str">
        <f>IFERROR(VLOOKUP($X2233&amp;"-"&amp;TEXT($A2248,"mmm-aaaa"),Informes!$A:$P,COLUMN(Informes!K$1),FALSE), "")</f>
        <v/>
      </c>
      <c r="X2248" s="34" t="str">
        <f>IFERROR(VLOOKUP($X2210&amp;"-"&amp;TEXT($A2248,"mmm-aaaa"),Informes!$A:$P,COLUMN(Informes!C$1),FALSE), "")</f>
        <v/>
      </c>
    </row>
    <row r="2249" spans="1:24" ht="16.5" customHeight="1" x14ac:dyDescent="0.2">
      <c r="A2249" s="34">
        <f t="shared" si="439"/>
        <v>45809</v>
      </c>
      <c r="B2249" s="243" t="str">
        <f t="shared" si="437"/>
        <v>Junio</v>
      </c>
      <c r="C2249" s="244"/>
      <c r="D2249" s="244"/>
      <c r="E2249" s="244"/>
      <c r="F2249" s="281" t="str">
        <f>IFERROR(IF(VLOOKUP($X2210&amp;"-"&amp;TEXT($A2249,"mmm-aaaa"),Informes!$A:$P,COLUMN(Informes!H$1),FALSE),"þ","¨"),"¨")</f>
        <v>¨</v>
      </c>
      <c r="G2249" s="281"/>
      <c r="H2249" s="281"/>
      <c r="I2249" s="248" t="str">
        <f>IFERROR(IF(ISBLANK(
VLOOKUP($X2233&amp;"-"&amp;TEXT($A2249,"mmm-aaaa"),Informes!$A:$P,COLUMN(Informes!I$1),FALSE)), "",
VLOOKUP($X2233&amp;"-"&amp;TEXT($A2249,"mmm-aaaa"),Informes!$A:$P,COLUMN(Informes!I$1),FALSE)), "")</f>
        <v/>
      </c>
      <c r="J2249" s="248"/>
      <c r="K2249" s="248"/>
      <c r="L2249" s="173" t="str">
        <f t="shared" si="438"/>
        <v>¨</v>
      </c>
      <c r="M2249" s="248" t="str">
        <f>IFERROR(IF(OR($X2249=$L$7,$X2249=$K$5,$X2249=$O$5,$X2249=$T$5),IF(ISBLANK(
VLOOKUP($X2210&amp;"-"&amp;TEXT($A2249,"mmm-aaaa"),Informes!$A:$P,COLUMN(Informes!J$1),FALSE)), "",
VLOOKUP($X2210&amp;"-"&amp;TEXT($A2249,"mmm-aaaa"),Informes!$A:$P,COLUMN(Informes!J$1),FALSE)), ""), "")</f>
        <v/>
      </c>
      <c r="N2249" s="248"/>
      <c r="O2249" s="248"/>
      <c r="P2249" s="248"/>
      <c r="Q2249" s="248"/>
      <c r="R2249" s="284" t="str">
        <f t="shared" si="436"/>
        <v/>
      </c>
      <c r="S2249" s="284"/>
      <c r="T2249" s="284"/>
      <c r="U2249" s="284"/>
      <c r="V2249" s="285"/>
      <c r="W2249" s="4" t="str">
        <f>IFERROR(VLOOKUP($X2233&amp;"-"&amp;TEXT($A2249,"mmm-aaaa"),Informes!$A:$P,COLUMN(Informes!K$1),FALSE), "")</f>
        <v/>
      </c>
      <c r="X2249" s="34" t="str">
        <f>IFERROR(VLOOKUP($X2210&amp;"-"&amp;TEXT($A2249,"mmm-aaaa"),Informes!$A:$P,COLUMN(Informes!C$1),FALSE), "")</f>
        <v/>
      </c>
    </row>
    <row r="2250" spans="1:24" ht="16.5" customHeight="1" x14ac:dyDescent="0.2">
      <c r="A2250" s="34">
        <f t="shared" si="439"/>
        <v>45839</v>
      </c>
      <c r="B2250" s="243" t="str">
        <f t="shared" si="437"/>
        <v>Julio</v>
      </c>
      <c r="C2250" s="244"/>
      <c r="D2250" s="244"/>
      <c r="E2250" s="244"/>
      <c r="F2250" s="281" t="str">
        <f>IFERROR(IF(VLOOKUP($X2210&amp;"-"&amp;TEXT($A2250,"mmm-aaaa"),Informes!$A:$P,COLUMN(Informes!H$1),FALSE),"þ","¨"),"¨")</f>
        <v>¨</v>
      </c>
      <c r="G2250" s="281"/>
      <c r="H2250" s="281"/>
      <c r="I2250" s="248" t="str">
        <f>IFERROR(IF(ISBLANK(
VLOOKUP($X2233&amp;"-"&amp;TEXT($A2250,"mmm-aaaa"),Informes!$A:$P,COLUMN(Informes!I$1),FALSE)), "",
VLOOKUP($X2233&amp;"-"&amp;TEXT($A2250,"mmm-aaaa"),Informes!$A:$P,COLUMN(Informes!I$1),FALSE)), "")</f>
        <v/>
      </c>
      <c r="J2250" s="248"/>
      <c r="K2250" s="248"/>
      <c r="L2250" s="173" t="str">
        <f t="shared" si="438"/>
        <v>¨</v>
      </c>
      <c r="M2250" s="248" t="str">
        <f>IFERROR(IF(OR($X2250=$L$7,$X2250=$K$5,$X2250=$O$5,$X2250=$T$5),IF(ISBLANK(
VLOOKUP($X2210&amp;"-"&amp;TEXT($A2250,"mmm-aaaa"),Informes!$A:$P,COLUMN(Informes!J$1),FALSE)), "",
VLOOKUP($X2210&amp;"-"&amp;TEXT($A2250,"mmm-aaaa"),Informes!$A:$P,COLUMN(Informes!J$1),FALSE)), ""), "")</f>
        <v/>
      </c>
      <c r="N2250" s="248"/>
      <c r="O2250" s="248"/>
      <c r="P2250" s="248"/>
      <c r="Q2250" s="248"/>
      <c r="R2250" s="284" t="str">
        <f t="shared" si="436"/>
        <v/>
      </c>
      <c r="S2250" s="284"/>
      <c r="T2250" s="284"/>
      <c r="U2250" s="284"/>
      <c r="V2250" s="285"/>
      <c r="W2250" s="4" t="str">
        <f>IFERROR(VLOOKUP($X2233&amp;"-"&amp;TEXT($A2250,"mmm-aaaa"),Informes!$A:$P,COLUMN(Informes!K$1),FALSE), "")</f>
        <v/>
      </c>
      <c r="X2250" s="34" t="str">
        <f>IFERROR(VLOOKUP($X2210&amp;"-"&amp;TEXT($A2250,"mmm-aaaa"),Informes!$A:$P,COLUMN(Informes!C$1),FALSE), "")</f>
        <v/>
      </c>
    </row>
    <row r="2251" spans="1:24" ht="16.5" customHeight="1" thickBot="1" x14ac:dyDescent="0.25">
      <c r="A2251" s="34">
        <f t="shared" si="439"/>
        <v>45870</v>
      </c>
      <c r="B2251" s="264" t="str">
        <f t="shared" si="437"/>
        <v>Agosto</v>
      </c>
      <c r="C2251" s="265"/>
      <c r="D2251" s="265"/>
      <c r="E2251" s="265"/>
      <c r="F2251" s="280" t="str">
        <f>IFERROR(IF(VLOOKUP($X2210&amp;"-"&amp;TEXT($A2251,"mmm-aaaa"),Informes!$A:$P,COLUMN(Informes!H$1),FALSE),"þ","¨"),"¨")</f>
        <v>¨</v>
      </c>
      <c r="G2251" s="280"/>
      <c r="H2251" s="280"/>
      <c r="I2251" s="269" t="str">
        <f>IFERROR(IF(ISBLANK(
VLOOKUP($X2233&amp;"-"&amp;TEXT($A2251,"mmm-aaaa"),Informes!$A:$P,COLUMN(Informes!I$1),FALSE)), "",
VLOOKUP($X2233&amp;"-"&amp;TEXT($A2251,"mmm-aaaa"),Informes!$A:$P,COLUMN(Informes!I$1),FALSE)), "")</f>
        <v/>
      </c>
      <c r="J2251" s="269"/>
      <c r="K2251" s="269"/>
      <c r="L2251" s="172" t="str">
        <f t="shared" si="438"/>
        <v>¨</v>
      </c>
      <c r="M2251" s="269" t="str">
        <f>IFERROR(IF(OR($X2251=$L$7,$X2251=$K$5,$X2251=$O$5,$X2251=$T$5),IF(ISBLANK(
VLOOKUP($X2210&amp;"-"&amp;TEXT($A2251,"mmm-aaaa"),Informes!$A:$P,COLUMN(Informes!J$1),FALSE)), "",
VLOOKUP($X2210&amp;"-"&amp;TEXT($A2251,"mmm-aaaa"),Informes!$A:$P,COLUMN(Informes!J$1),FALSE)), ""), "")</f>
        <v/>
      </c>
      <c r="N2251" s="269"/>
      <c r="O2251" s="269"/>
      <c r="P2251" s="269"/>
      <c r="Q2251" s="269"/>
      <c r="R2251" s="282" t="str">
        <f t="shared" si="436"/>
        <v/>
      </c>
      <c r="S2251" s="282"/>
      <c r="T2251" s="282"/>
      <c r="U2251" s="282"/>
      <c r="V2251" s="283"/>
      <c r="W2251" s="4" t="str">
        <f>IFERROR(VLOOKUP($X2233&amp;"-"&amp;TEXT($A2251,"mmm-aaaa"),Informes!$A:$P,COLUMN(Informes!K$1),FALSE), "")</f>
        <v/>
      </c>
      <c r="X2251" s="34" t="str">
        <f>IFERROR(VLOOKUP($X2210&amp;"-"&amp;TEXT($A2251,"mmm-aaaa"),Informes!$A:$P,COLUMN(Informes!C$1),FALSE), "")</f>
        <v/>
      </c>
    </row>
    <row r="2252" spans="1:24" ht="16.5" customHeight="1" thickBot="1" x14ac:dyDescent="0.3">
      <c r="D2252" s="124"/>
      <c r="E2252" s="124"/>
      <c r="F2252" s="129"/>
      <c r="G2252" s="124" t="str">
        <f>IF(SUM(F2240:F2251)=0,"",SUM(F2240:F2251))</f>
        <v/>
      </c>
      <c r="H2252" s="124"/>
      <c r="I2252" s="124"/>
      <c r="J2252" s="130"/>
      <c r="K2252" s="124"/>
      <c r="L2252" s="131" t="s">
        <v>107</v>
      </c>
      <c r="M2252" s="272" t="str">
        <f>IF(SUM(M2240:M2251)=0,"",SUM(M2240:M2251))</f>
        <v/>
      </c>
      <c r="N2252" s="273"/>
      <c r="O2252" s="273"/>
      <c r="P2252" s="273"/>
      <c r="Q2252" s="274"/>
      <c r="R2252" s="275"/>
      <c r="S2252" s="276"/>
      <c r="T2252" s="276"/>
      <c r="U2252" s="276"/>
      <c r="V2252" s="277"/>
      <c r="W2252" s="4"/>
      <c r="X2252" s="4"/>
    </row>
    <row r="2253" spans="1:24" ht="16.5" customHeight="1" x14ac:dyDescent="0.2">
      <c r="W2253" s="4"/>
      <c r="X2253" s="4"/>
    </row>
    <row r="2254" spans="1:24" ht="279.75" customHeight="1" x14ac:dyDescent="0.15">
      <c r="B2254" s="11"/>
      <c r="C2254" s="132" t="s">
        <v>136</v>
      </c>
      <c r="D2254" s="11"/>
      <c r="E2254" s="11"/>
      <c r="F2254" s="11"/>
      <c r="G2254" s="11"/>
      <c r="H2254" s="11"/>
      <c r="I2254" s="11"/>
      <c r="J2254" s="11"/>
      <c r="K2254" s="11"/>
      <c r="L2254" s="11"/>
      <c r="M2254" s="11"/>
      <c r="N2254" s="11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</row>
    <row r="2255" spans="1:24" ht="24" customHeight="1" x14ac:dyDescent="0.2">
      <c r="A2255" s="35">
        <f>A2209+1</f>
        <v>50</v>
      </c>
      <c r="B2255" s="256" t="s">
        <v>127</v>
      </c>
      <c r="C2255" s="256"/>
      <c r="D2255" s="256"/>
      <c r="E2255" s="256"/>
      <c r="F2255" s="256"/>
      <c r="G2255" s="256"/>
      <c r="H2255" s="256"/>
      <c r="I2255" s="256"/>
      <c r="J2255" s="256"/>
      <c r="K2255" s="256"/>
      <c r="L2255" s="256"/>
      <c r="M2255" s="256"/>
      <c r="N2255" s="256"/>
      <c r="O2255" s="256"/>
      <c r="P2255" s="256"/>
      <c r="Q2255" s="256"/>
      <c r="R2255" s="256"/>
      <c r="S2255" s="256"/>
      <c r="T2255" s="256"/>
      <c r="U2255" s="256"/>
      <c r="V2255" s="256"/>
      <c r="X2255" s="2"/>
    </row>
    <row r="2256" spans="1:24" ht="17.25" customHeight="1" x14ac:dyDescent="0.2">
      <c r="A2256" s="35"/>
      <c r="B2256" s="120" t="s">
        <v>128</v>
      </c>
      <c r="D2256" s="123" t="e">
        <f>IF(A2255=0,0,INDEX(TblPublicadores[Nombre completo],A2255))</f>
        <v>#REF!</v>
      </c>
      <c r="F2256" s="123"/>
      <c r="G2256" s="123"/>
      <c r="H2256" s="123"/>
      <c r="I2256" s="123"/>
      <c r="J2256" s="123"/>
      <c r="K2256" s="123"/>
      <c r="L2256" s="123"/>
      <c r="M2256" s="123"/>
      <c r="N2256" s="123"/>
      <c r="O2256" s="123"/>
      <c r="P2256" s="123"/>
      <c r="Q2256" s="123"/>
      <c r="R2256" s="123"/>
      <c r="S2256" s="123"/>
      <c r="T2256" s="123"/>
      <c r="U2256" s="123"/>
      <c r="V2256" s="123"/>
      <c r="W2256" s="15"/>
      <c r="X2256" s="154" t="e">
        <f>IF(A2255=0,0,INDEX(TblPublicadores[Nombre],A2255))</f>
        <v>#REF!</v>
      </c>
    </row>
    <row r="2257" spans="1:24" ht="17.25" customHeight="1" x14ac:dyDescent="0.2">
      <c r="B2257" s="120" t="s">
        <v>129</v>
      </c>
      <c r="D2257" s="121"/>
      <c r="E2257" s="121"/>
      <c r="F2257" s="7"/>
      <c r="G2257" s="7"/>
      <c r="H2257" s="257" t="e">
        <f>IF(A2255=0,"",INDEX(TblPublicadores[Fecha de nacimiento],A2255))</f>
        <v>#REF!</v>
      </c>
      <c r="I2257" s="257"/>
      <c r="J2257" s="257"/>
      <c r="K2257" s="257"/>
      <c r="L2257" s="257"/>
      <c r="M2257" s="257"/>
      <c r="N2257" s="257"/>
      <c r="O2257" s="257"/>
      <c r="P2257" s="128" t="e">
        <f>IF(INDEX(TblPublicadores[Sexo],A2255)=Q2257,"þ","¨")</f>
        <v>#REF!</v>
      </c>
      <c r="Q2257" s="120" t="s">
        <v>75</v>
      </c>
      <c r="S2257" s="12"/>
      <c r="T2257" s="13"/>
      <c r="U2257" s="128" t="e">
        <f>IF(INDEX(TblPublicadores[Sexo],A2255)=V2257,"þ","¨")</f>
        <v>#REF!</v>
      </c>
      <c r="V2257" s="120" t="s">
        <v>79</v>
      </c>
      <c r="W2257" s="12"/>
      <c r="X2257" s="6"/>
    </row>
    <row r="2258" spans="1:24" ht="17.25" customHeight="1" x14ac:dyDescent="0.2">
      <c r="B2258" s="120" t="s">
        <v>130</v>
      </c>
      <c r="D2258" s="122"/>
      <c r="E2258" s="122"/>
      <c r="F2258" s="7"/>
      <c r="G2258" s="258" t="e">
        <f>IF(A2255=0,"",IF(INDEX(TblPublicadores[Fecha de bautismo],A2255)="", "",INDEX(TblPublicadores[Fecha de bautismo],A2255)))</f>
        <v>#REF!</v>
      </c>
      <c r="H2258" s="258"/>
      <c r="I2258" s="258"/>
      <c r="J2258" s="258"/>
      <c r="K2258" s="258"/>
      <c r="L2258" s="258"/>
      <c r="M2258" s="258"/>
      <c r="N2258" s="258"/>
      <c r="O2258" s="258"/>
      <c r="P2258" s="128" t="s">
        <v>137</v>
      </c>
      <c r="Q2258" s="120" t="s">
        <v>131</v>
      </c>
      <c r="S2258" s="12"/>
      <c r="T2258" s="12"/>
      <c r="U2258" s="128" t="s">
        <v>138</v>
      </c>
      <c r="V2258" s="120" t="s">
        <v>61</v>
      </c>
      <c r="W2258" s="12"/>
      <c r="X2258" s="6"/>
    </row>
    <row r="2259" spans="1:24" ht="28.5" customHeight="1" x14ac:dyDescent="0.2">
      <c r="B2259" s="127" t="e">
        <f>IF(INDEX(TblPublicadores[Privilegio],A2255)=C2259,"þ","¨")</f>
        <v>#REF!</v>
      </c>
      <c r="C2259" s="125" t="s">
        <v>76</v>
      </c>
      <c r="D2259" s="127" t="e">
        <f>IF(INDEX(TblPublicadores[Privilegio],A2255)=E2259,"þ","¨")</f>
        <v>#REF!</v>
      </c>
      <c r="E2259" s="125" t="s">
        <v>81</v>
      </c>
      <c r="F2259" s="7"/>
      <c r="G2259" s="7"/>
      <c r="H2259" s="5"/>
      <c r="I2259" s="10"/>
      <c r="J2259" s="127" t="e">
        <f>IF(INDEX(TblPublicadores[Tipo Publicador],A2255)=K2259,"þ","¨")</f>
        <v>#REF!</v>
      </c>
      <c r="K2259" s="125" t="s">
        <v>77</v>
      </c>
      <c r="L2259" s="5"/>
      <c r="M2259" s="5"/>
      <c r="N2259" s="127" t="e">
        <f>IF(INDEX(TblPublicadores[Tipo Publicador],A2255)=O2259,"þ","¨")</f>
        <v>#REF!</v>
      </c>
      <c r="O2259" s="125" t="s">
        <v>132</v>
      </c>
      <c r="P2259" s="126"/>
      <c r="Q2259" s="126"/>
      <c r="R2259" s="9"/>
      <c r="S2259" s="127" t="e">
        <f>IF(INDEX(TblPublicadores[Tipo Publicador],A2255)=T2259,"þ","¨")</f>
        <v>#REF!</v>
      </c>
      <c r="T2259" s="259" t="s">
        <v>133</v>
      </c>
      <c r="U2259" s="259"/>
      <c r="V2259" s="259"/>
      <c r="W2259" s="13"/>
      <c r="X2259" s="6"/>
    </row>
    <row r="2260" spans="1:24" ht="4.5" customHeight="1" thickBot="1" x14ac:dyDescent="0.25">
      <c r="B2260" s="8"/>
      <c r="C2260" s="7"/>
      <c r="D2260" s="8"/>
      <c r="E2260" s="7"/>
      <c r="F2260" s="7"/>
      <c r="G2260" s="7"/>
      <c r="H2260" s="5"/>
      <c r="I2260" s="10"/>
      <c r="J2260" s="8"/>
      <c r="K2260" s="5"/>
      <c r="L2260" s="5"/>
      <c r="M2260" s="5"/>
      <c r="N2260" s="7"/>
      <c r="O2260" s="5"/>
      <c r="P2260" s="8"/>
      <c r="Q2260" s="8"/>
      <c r="R2260" s="9"/>
      <c r="S2260" s="9"/>
      <c r="T2260" s="7"/>
      <c r="U2260" s="8"/>
      <c r="V2260" s="9"/>
      <c r="W2260" s="9"/>
      <c r="X2260" s="6"/>
    </row>
    <row r="2261" spans="1:24" ht="26.25" customHeight="1" x14ac:dyDescent="0.25">
      <c r="B2261" s="260" t="s">
        <v>17</v>
      </c>
      <c r="C2261" s="261"/>
      <c r="D2261" s="261"/>
      <c r="E2261" s="261"/>
      <c r="F2261" s="262" t="s">
        <v>134</v>
      </c>
      <c r="G2261" s="262"/>
      <c r="H2261" s="262"/>
      <c r="I2261" s="262" t="s">
        <v>12</v>
      </c>
      <c r="J2261" s="262"/>
      <c r="K2261" s="262"/>
      <c r="L2261" s="262" t="s">
        <v>105</v>
      </c>
      <c r="M2261" s="236" t="s">
        <v>135</v>
      </c>
      <c r="N2261" s="236"/>
      <c r="O2261" s="236"/>
      <c r="P2261" s="236"/>
      <c r="Q2261" s="236"/>
      <c r="R2261" s="236" t="s">
        <v>101</v>
      </c>
      <c r="S2261" s="236"/>
      <c r="T2261" s="236"/>
      <c r="U2261" s="236"/>
      <c r="V2261" s="237"/>
      <c r="W2261" s="14"/>
      <c r="X2261" s="3"/>
    </row>
    <row r="2262" spans="1:24" ht="27.75" customHeight="1" x14ac:dyDescent="0.2">
      <c r="B2262" s="240">
        <v>45292</v>
      </c>
      <c r="C2262" s="241"/>
      <c r="D2262" s="241"/>
      <c r="E2262" s="242"/>
      <c r="F2262" s="263"/>
      <c r="G2262" s="263"/>
      <c r="H2262" s="263"/>
      <c r="I2262" s="263"/>
      <c r="J2262" s="263"/>
      <c r="K2262" s="263"/>
      <c r="L2262" s="263"/>
      <c r="M2262" s="238"/>
      <c r="N2262" s="238"/>
      <c r="O2262" s="238"/>
      <c r="P2262" s="238"/>
      <c r="Q2262" s="238"/>
      <c r="R2262" s="238"/>
      <c r="S2262" s="238"/>
      <c r="T2262" s="238"/>
      <c r="U2262" s="238"/>
      <c r="V2262" s="239"/>
      <c r="W2262" s="14"/>
      <c r="X2262" s="3"/>
    </row>
    <row r="2263" spans="1:24" ht="16.5" customHeight="1" x14ac:dyDescent="0.2">
      <c r="A2263" s="34">
        <f>EDATE(B2262,-4)</f>
        <v>45170</v>
      </c>
      <c r="B2263" s="243" t="str">
        <f>PROPER(TEXT(A2263, "mmmm"))</f>
        <v>Septiembre</v>
      </c>
      <c r="C2263" s="244"/>
      <c r="D2263" s="244" t="str">
        <f>PROPER(TEXT(C2263, "mmmm"))</f>
        <v>Enero</v>
      </c>
      <c r="E2263" s="244"/>
      <c r="F2263" s="281" t="str">
        <f>IFERROR(IF(VLOOKUP($X2256&amp;"-"&amp;TEXT($A2263,"mmm-aaaa"),Informes!$A:$P,COLUMN(Informes!H$1),FALSE),"þ","¨"),"¨")</f>
        <v>¨</v>
      </c>
      <c r="G2263" s="281"/>
      <c r="H2263" s="281"/>
      <c r="I2263" s="248" t="str">
        <f>IFERROR(IF(ISBLANK(
VLOOKUP($X2256&amp;"-"&amp;TEXT($A2263,"mmm-aaaa"),Informes!$A:$P,COLUMN(Informes!I$1),FALSE)), "",
VLOOKUP($X2256&amp;"-"&amp;TEXT($A2263,"mmm-aaaa"),Informes!$A:$P,COLUMN(Informes!I$1),FALSE)), "")</f>
        <v/>
      </c>
      <c r="J2263" s="248"/>
      <c r="K2263" s="248"/>
      <c r="L2263" s="173" t="str">
        <f>IFERROR(IF($X2263=$L$7,"þ","¨"),"¨")</f>
        <v>¨</v>
      </c>
      <c r="M2263" s="248" t="str">
        <f>IFERROR(IF(OR($X2263=$L$7,$X2263=$K$5,$X2263=$O$5,$X2263=$T$5),IF(ISBLANK(
VLOOKUP($X2256&amp;"-"&amp;TEXT($A2263,"mmm-aaaa"),Informes!$A:$P,COLUMN(Informes!J$1),FALSE)), "",
VLOOKUP($X2256&amp;"-"&amp;TEXT($A2263,"mmm-aaaa"),Informes!$A:$P,COLUMN(Informes!J$1),FALSE)), ""), "")</f>
        <v/>
      </c>
      <c r="N2263" s="248"/>
      <c r="O2263" s="248"/>
      <c r="P2263" s="248"/>
      <c r="Q2263" s="248"/>
      <c r="R2263" s="284" t="str">
        <f t="shared" ref="R2263:R2274" si="440">IF(W2263=0, "", W2263)</f>
        <v/>
      </c>
      <c r="S2263" s="284"/>
      <c r="T2263" s="284"/>
      <c r="U2263" s="284"/>
      <c r="V2263" s="285"/>
      <c r="W2263" s="4" t="str">
        <f>IFERROR(VLOOKUP($X2256&amp;"-"&amp;TEXT($A2263,"mmm-aaaa"),Informes!$A:$P,COLUMN(Informes!K$1),FALSE), "")</f>
        <v/>
      </c>
      <c r="X2263" s="34" t="str">
        <f>IFERROR(VLOOKUP($X2256&amp;"-"&amp;TEXT($A2263,"mmm-aaaa"),Informes!$A:$P,COLUMN(Informes!C$1),FALSE), "")</f>
        <v/>
      </c>
    </row>
    <row r="2264" spans="1:24" ht="16.5" customHeight="1" x14ac:dyDescent="0.2">
      <c r="A2264" s="34">
        <f>EDATE(A2263,1)</f>
        <v>45200</v>
      </c>
      <c r="B2264" s="243" t="str">
        <f t="shared" ref="B2264:B2274" si="441">PROPER(TEXT(A2264, "mmmm"))</f>
        <v>Octubre</v>
      </c>
      <c r="C2264" s="244"/>
      <c r="D2264" s="244" t="str">
        <f t="shared" ref="D2264:D2274" si="442">PROPER(TEXT(C2264, "mmmm"))</f>
        <v>Enero</v>
      </c>
      <c r="E2264" s="244"/>
      <c r="F2264" s="281" t="str">
        <f>IFERROR(IF(VLOOKUP($X2256&amp;"-"&amp;TEXT($A2264,"mmm-aaaa"),Informes!$A:$P,COLUMN(Informes!H$1),FALSE),"þ","¨"),"¨")</f>
        <v>¨</v>
      </c>
      <c r="G2264" s="281"/>
      <c r="H2264" s="281"/>
      <c r="I2264" s="248" t="str">
        <f>IFERROR(IF(ISBLANK(
VLOOKUP($X2256&amp;"-"&amp;TEXT($A2264,"mmm-aaaa"),Informes!$A:$P,COLUMN(Informes!I$1),FALSE)), "",
VLOOKUP($X2256&amp;"-"&amp;TEXT($A2264,"mmm-aaaa"),Informes!$A:$P,COLUMN(Informes!I$1),FALSE)), "")</f>
        <v/>
      </c>
      <c r="J2264" s="248"/>
      <c r="K2264" s="248"/>
      <c r="L2264" s="173" t="str">
        <f t="shared" ref="L2264:L2274" si="443">IFERROR(IF($X2264=$L$7,"þ","¨"),"¨")</f>
        <v>¨</v>
      </c>
      <c r="M2264" s="248" t="str">
        <f>IFERROR(IF(OR($X2264=$L$7,$X2264=$K$5,$X2264=$O$5,$X2264=$T$5),IF(ISBLANK(
VLOOKUP($X2256&amp;"-"&amp;TEXT($A2264,"mmm-aaaa"),Informes!$A:$P,COLUMN(Informes!J$1),FALSE)), "",
VLOOKUP($X2256&amp;"-"&amp;TEXT($A2264,"mmm-aaaa"),Informes!$A:$P,COLUMN(Informes!J$1),FALSE)), ""), "")</f>
        <v/>
      </c>
      <c r="N2264" s="248"/>
      <c r="O2264" s="248"/>
      <c r="P2264" s="248"/>
      <c r="Q2264" s="248"/>
      <c r="R2264" s="284" t="str">
        <f t="shared" si="440"/>
        <v/>
      </c>
      <c r="S2264" s="284"/>
      <c r="T2264" s="284"/>
      <c r="U2264" s="284"/>
      <c r="V2264" s="285"/>
      <c r="W2264" s="4" t="str">
        <f>IFERROR(VLOOKUP($X2256&amp;"-"&amp;TEXT($A2264,"mmm-aaaa"),Informes!$A:$P,COLUMN(Informes!K$1),FALSE), "")</f>
        <v/>
      </c>
      <c r="X2264" s="34" t="str">
        <f>IFERROR(VLOOKUP($X2256&amp;"-"&amp;TEXT($A2264,"mmm-aaaa"),Informes!$A:$P,COLUMN(Informes!C$1),FALSE), "")</f>
        <v/>
      </c>
    </row>
    <row r="2265" spans="1:24" ht="16.5" customHeight="1" x14ac:dyDescent="0.2">
      <c r="A2265" s="34">
        <f t="shared" ref="A2265:A2274" si="444">EDATE(A2264,1)</f>
        <v>45231</v>
      </c>
      <c r="B2265" s="243" t="str">
        <f t="shared" si="441"/>
        <v>Noviembre</v>
      </c>
      <c r="C2265" s="244"/>
      <c r="D2265" s="244" t="str">
        <f t="shared" si="442"/>
        <v>Enero</v>
      </c>
      <c r="E2265" s="244"/>
      <c r="F2265" s="281" t="str">
        <f>IFERROR(IF(VLOOKUP($X2256&amp;"-"&amp;TEXT($A2265,"mmm-aaaa"),Informes!$A:$P,COLUMN(Informes!H$1),FALSE),"þ","¨"),"¨")</f>
        <v>¨</v>
      </c>
      <c r="G2265" s="281"/>
      <c r="H2265" s="281"/>
      <c r="I2265" s="248" t="str">
        <f>IFERROR(IF(ISBLANK(
VLOOKUP($X2256&amp;"-"&amp;TEXT($A2265,"mmm-aaaa"),Informes!$A:$P,COLUMN(Informes!I$1),FALSE)), "",
VLOOKUP($X2256&amp;"-"&amp;TEXT($A2265,"mmm-aaaa"),Informes!$A:$P,COLUMN(Informes!I$1),FALSE)), "")</f>
        <v/>
      </c>
      <c r="J2265" s="248"/>
      <c r="K2265" s="248"/>
      <c r="L2265" s="173" t="str">
        <f t="shared" si="443"/>
        <v>¨</v>
      </c>
      <c r="M2265" s="248" t="str">
        <f>IFERROR(IF(OR($X2265=$L$7,$X2265=$K$5,$X2265=$O$5,$X2265=$T$5),IF(ISBLANK(
VLOOKUP($X2256&amp;"-"&amp;TEXT($A2265,"mmm-aaaa"),Informes!$A:$P,COLUMN(Informes!J$1),FALSE)), "",
VLOOKUP($X2256&amp;"-"&amp;TEXT($A2265,"mmm-aaaa"),Informes!$A:$P,COLUMN(Informes!J$1),FALSE)), ""), "")</f>
        <v/>
      </c>
      <c r="N2265" s="248"/>
      <c r="O2265" s="248"/>
      <c r="P2265" s="248"/>
      <c r="Q2265" s="248"/>
      <c r="R2265" s="284" t="str">
        <f t="shared" si="440"/>
        <v/>
      </c>
      <c r="S2265" s="284"/>
      <c r="T2265" s="284"/>
      <c r="U2265" s="284"/>
      <c r="V2265" s="285"/>
      <c r="W2265" s="4" t="str">
        <f>IFERROR(VLOOKUP($X2256&amp;"-"&amp;TEXT($A2265,"mmm-aaaa"),Informes!$A:$P,COLUMN(Informes!K$1),FALSE), "")</f>
        <v/>
      </c>
      <c r="X2265" s="34" t="str">
        <f>IFERROR(VLOOKUP($X2256&amp;"-"&amp;TEXT($A2265,"mmm-aaaa"),Informes!$A:$P,COLUMN(Informes!C$1),FALSE), "")</f>
        <v/>
      </c>
    </row>
    <row r="2266" spans="1:24" ht="16.5" customHeight="1" x14ac:dyDescent="0.2">
      <c r="A2266" s="34">
        <f t="shared" si="444"/>
        <v>45261</v>
      </c>
      <c r="B2266" s="243" t="str">
        <f t="shared" si="441"/>
        <v>Diciembre</v>
      </c>
      <c r="C2266" s="244"/>
      <c r="D2266" s="244" t="str">
        <f t="shared" si="442"/>
        <v>Enero</v>
      </c>
      <c r="E2266" s="244"/>
      <c r="F2266" s="281" t="str">
        <f>IFERROR(IF(VLOOKUP($X2256&amp;"-"&amp;TEXT($A2266,"mmm-aaaa"),Informes!$A:$P,COLUMN(Informes!H$1),FALSE),"þ","¨"),"¨")</f>
        <v>¨</v>
      </c>
      <c r="G2266" s="281"/>
      <c r="H2266" s="281"/>
      <c r="I2266" s="248" t="str">
        <f>IFERROR(IF(ISBLANK(
VLOOKUP($X2256&amp;"-"&amp;TEXT($A2266,"mmm-aaaa"),Informes!$A:$P,COLUMN(Informes!I$1),FALSE)), "",
VLOOKUP($X2256&amp;"-"&amp;TEXT($A2266,"mmm-aaaa"),Informes!$A:$P,COLUMN(Informes!I$1),FALSE)), "")</f>
        <v/>
      </c>
      <c r="J2266" s="248"/>
      <c r="K2266" s="248"/>
      <c r="L2266" s="173" t="str">
        <f t="shared" si="443"/>
        <v>¨</v>
      </c>
      <c r="M2266" s="248" t="str">
        <f>IFERROR(IF(OR($X2266=$L$7,$X2266=$K$5,$X2266=$O$5,$X2266=$T$5),IF(ISBLANK(
VLOOKUP($X2256&amp;"-"&amp;TEXT($A2266,"mmm-aaaa"),Informes!$A:$P,COLUMN(Informes!J$1),FALSE)), "",
VLOOKUP($X2256&amp;"-"&amp;TEXT($A2266,"mmm-aaaa"),Informes!$A:$P,COLUMN(Informes!J$1),FALSE)), ""), "")</f>
        <v/>
      </c>
      <c r="N2266" s="248"/>
      <c r="O2266" s="248"/>
      <c r="P2266" s="248"/>
      <c r="Q2266" s="248"/>
      <c r="R2266" s="284" t="str">
        <f t="shared" si="440"/>
        <v/>
      </c>
      <c r="S2266" s="284"/>
      <c r="T2266" s="284"/>
      <c r="U2266" s="284"/>
      <c r="V2266" s="285"/>
      <c r="W2266" s="4" t="str">
        <f>IFERROR(VLOOKUP($X2256&amp;"-"&amp;TEXT($A2266,"mmm-aaaa"),Informes!$A:$P,COLUMN(Informes!K$1),FALSE), "")</f>
        <v/>
      </c>
      <c r="X2266" s="34" t="str">
        <f>IFERROR(VLOOKUP($X2256&amp;"-"&amp;TEXT($A2266,"mmm-aaaa"),Informes!$A:$P,COLUMN(Informes!C$1),FALSE), "")</f>
        <v/>
      </c>
    </row>
    <row r="2267" spans="1:24" ht="16.5" customHeight="1" x14ac:dyDescent="0.2">
      <c r="A2267" s="34">
        <f t="shared" si="444"/>
        <v>45292</v>
      </c>
      <c r="B2267" s="243" t="str">
        <f t="shared" si="441"/>
        <v>Enero</v>
      </c>
      <c r="C2267" s="244"/>
      <c r="D2267" s="244" t="str">
        <f t="shared" si="442"/>
        <v>Enero</v>
      </c>
      <c r="E2267" s="244"/>
      <c r="F2267" s="281" t="str">
        <f>IFERROR(IF(VLOOKUP($X2256&amp;"-"&amp;TEXT($A2267,"mmm-aaaa"),Informes!$A:$P,COLUMN(Informes!H$1),FALSE),"þ","¨"),"¨")</f>
        <v>¨</v>
      </c>
      <c r="G2267" s="281"/>
      <c r="H2267" s="281"/>
      <c r="I2267" s="248" t="str">
        <f>IFERROR(IF(ISBLANK(
VLOOKUP($X2256&amp;"-"&amp;TEXT($A2267,"mmm-aaaa"),Informes!$A:$P,COLUMN(Informes!I$1),FALSE)), "",
VLOOKUP($X2256&amp;"-"&amp;TEXT($A2267,"mmm-aaaa"),Informes!$A:$P,COLUMN(Informes!I$1),FALSE)), "")</f>
        <v/>
      </c>
      <c r="J2267" s="248"/>
      <c r="K2267" s="248"/>
      <c r="L2267" s="173" t="str">
        <f t="shared" si="443"/>
        <v>¨</v>
      </c>
      <c r="M2267" s="248" t="str">
        <f>IFERROR(IF(OR($X2267=$L$7,$X2267=$K$5,$X2267=$O$5,$X2267=$T$5),IF(ISBLANK(
VLOOKUP($X2256&amp;"-"&amp;TEXT($A2267,"mmm-aaaa"),Informes!$A:$P,COLUMN(Informes!J$1),FALSE)), "",
VLOOKUP($X2256&amp;"-"&amp;TEXT($A2267,"mmm-aaaa"),Informes!$A:$P,COLUMN(Informes!J$1),FALSE)), ""), "")</f>
        <v/>
      </c>
      <c r="N2267" s="248"/>
      <c r="O2267" s="248"/>
      <c r="P2267" s="248"/>
      <c r="Q2267" s="248"/>
      <c r="R2267" s="284" t="str">
        <f t="shared" si="440"/>
        <v/>
      </c>
      <c r="S2267" s="284"/>
      <c r="T2267" s="284"/>
      <c r="U2267" s="284"/>
      <c r="V2267" s="285"/>
      <c r="W2267" s="4" t="str">
        <f>IFERROR(VLOOKUP($X2256&amp;"-"&amp;TEXT($A2267,"mmm-aaaa"),Informes!$A:$P,COLUMN(Informes!K$1),FALSE), "")</f>
        <v/>
      </c>
      <c r="X2267" s="34" t="str">
        <f>IFERROR(VLOOKUP($X2256&amp;"-"&amp;TEXT($A2267,"mmm-aaaa"),Informes!$A:$P,COLUMN(Informes!C$1),FALSE), "")</f>
        <v/>
      </c>
    </row>
    <row r="2268" spans="1:24" ht="16.5" customHeight="1" x14ac:dyDescent="0.2">
      <c r="A2268" s="34">
        <f t="shared" si="444"/>
        <v>45323</v>
      </c>
      <c r="B2268" s="243" t="str">
        <f t="shared" si="441"/>
        <v>Febrero</v>
      </c>
      <c r="C2268" s="244"/>
      <c r="D2268" s="244" t="str">
        <f t="shared" si="442"/>
        <v>Enero</v>
      </c>
      <c r="E2268" s="244"/>
      <c r="F2268" s="281" t="str">
        <f>IFERROR(IF(VLOOKUP($X2256&amp;"-"&amp;TEXT($A2268,"mmm-aaaa"),Informes!$A:$P,COLUMN(Informes!H$1),FALSE),"þ","¨"),"¨")</f>
        <v>¨</v>
      </c>
      <c r="G2268" s="281"/>
      <c r="H2268" s="281"/>
      <c r="I2268" s="248" t="str">
        <f>IFERROR(IF(ISBLANK(
VLOOKUP($X2256&amp;"-"&amp;TEXT($A2268,"mmm-aaaa"),Informes!$A:$P,COLUMN(Informes!I$1),FALSE)), "",
VLOOKUP($X2256&amp;"-"&amp;TEXT($A2268,"mmm-aaaa"),Informes!$A:$P,COLUMN(Informes!I$1),FALSE)), "")</f>
        <v/>
      </c>
      <c r="J2268" s="248"/>
      <c r="K2268" s="248"/>
      <c r="L2268" s="173" t="str">
        <f t="shared" si="443"/>
        <v>¨</v>
      </c>
      <c r="M2268" s="248" t="str">
        <f>IFERROR(IF(OR($X2268=$L$7,$X2268=$K$5,$X2268=$O$5,$X2268=$T$5),IF(ISBLANK(
VLOOKUP($X2256&amp;"-"&amp;TEXT($A2268,"mmm-aaaa"),Informes!$A:$P,COLUMN(Informes!J$1),FALSE)), "",
VLOOKUP($X2256&amp;"-"&amp;TEXT($A2268,"mmm-aaaa"),Informes!$A:$P,COLUMN(Informes!J$1),FALSE)), ""), "")</f>
        <v/>
      </c>
      <c r="N2268" s="248"/>
      <c r="O2268" s="248"/>
      <c r="P2268" s="248"/>
      <c r="Q2268" s="248"/>
      <c r="R2268" s="284" t="str">
        <f t="shared" si="440"/>
        <v/>
      </c>
      <c r="S2268" s="284"/>
      <c r="T2268" s="284"/>
      <c r="U2268" s="284"/>
      <c r="V2268" s="285"/>
      <c r="W2268" s="4" t="str">
        <f>IFERROR(VLOOKUP($X2256&amp;"-"&amp;TEXT($A2268,"mmm-aaaa"),Informes!$A:$P,COLUMN(Informes!K$1),FALSE), "")</f>
        <v/>
      </c>
      <c r="X2268" s="34" t="str">
        <f>IFERROR(VLOOKUP($X2256&amp;"-"&amp;TEXT($A2268,"mmm-aaaa"),Informes!$A:$P,COLUMN(Informes!C$1),FALSE), "")</f>
        <v/>
      </c>
    </row>
    <row r="2269" spans="1:24" ht="16.5" customHeight="1" x14ac:dyDescent="0.2">
      <c r="A2269" s="34">
        <f t="shared" si="444"/>
        <v>45352</v>
      </c>
      <c r="B2269" s="243" t="str">
        <f t="shared" si="441"/>
        <v>Marzo</v>
      </c>
      <c r="C2269" s="244"/>
      <c r="D2269" s="244" t="str">
        <f t="shared" si="442"/>
        <v>Enero</v>
      </c>
      <c r="E2269" s="244"/>
      <c r="F2269" s="281" t="str">
        <f>IFERROR(IF(VLOOKUP($X2256&amp;"-"&amp;TEXT($A2269,"mmm-aaaa"),Informes!$A:$P,COLUMN(Informes!H$1),FALSE),"þ","¨"),"¨")</f>
        <v>¨</v>
      </c>
      <c r="G2269" s="281"/>
      <c r="H2269" s="281"/>
      <c r="I2269" s="248" t="str">
        <f>IFERROR(IF(ISBLANK(
VLOOKUP($X2256&amp;"-"&amp;TEXT($A2269,"mmm-aaaa"),Informes!$A:$P,COLUMN(Informes!I$1),FALSE)), "",
VLOOKUP($X2256&amp;"-"&amp;TEXT($A2269,"mmm-aaaa"),Informes!$A:$P,COLUMN(Informes!I$1),FALSE)), "")</f>
        <v/>
      </c>
      <c r="J2269" s="248"/>
      <c r="K2269" s="248"/>
      <c r="L2269" s="173" t="str">
        <f t="shared" si="443"/>
        <v>¨</v>
      </c>
      <c r="M2269" s="248" t="str">
        <f>IFERROR(IF(OR($X2269=$L$7,$X2269=$K$5,$X2269=$O$5,$X2269=$T$5),IF(ISBLANK(
VLOOKUP($X2256&amp;"-"&amp;TEXT($A2269,"mmm-aaaa"),Informes!$A:$P,COLUMN(Informes!J$1),FALSE)), "",
VLOOKUP($X2256&amp;"-"&amp;TEXT($A2269,"mmm-aaaa"),Informes!$A:$P,COLUMN(Informes!J$1),FALSE)), ""), "")</f>
        <v/>
      </c>
      <c r="N2269" s="248"/>
      <c r="O2269" s="248"/>
      <c r="P2269" s="248"/>
      <c r="Q2269" s="248"/>
      <c r="R2269" s="284" t="str">
        <f t="shared" si="440"/>
        <v/>
      </c>
      <c r="S2269" s="284"/>
      <c r="T2269" s="284"/>
      <c r="U2269" s="284"/>
      <c r="V2269" s="285"/>
      <c r="W2269" s="4" t="str">
        <f>IFERROR(VLOOKUP($X2256&amp;"-"&amp;TEXT($A2269,"mmm-aaaa"),Informes!$A:$P,COLUMN(Informes!K$1),FALSE), "")</f>
        <v/>
      </c>
      <c r="X2269" s="34" t="str">
        <f>IFERROR(VLOOKUP($X2256&amp;"-"&amp;TEXT($A2269,"mmm-aaaa"),Informes!$A:$P,COLUMN(Informes!C$1),FALSE), "")</f>
        <v/>
      </c>
    </row>
    <row r="2270" spans="1:24" ht="16.5" customHeight="1" x14ac:dyDescent="0.2">
      <c r="A2270" s="34">
        <f t="shared" si="444"/>
        <v>45383</v>
      </c>
      <c r="B2270" s="243" t="str">
        <f t="shared" si="441"/>
        <v>Abril</v>
      </c>
      <c r="C2270" s="244"/>
      <c r="D2270" s="244" t="str">
        <f t="shared" si="442"/>
        <v>Enero</v>
      </c>
      <c r="E2270" s="244"/>
      <c r="F2270" s="281" t="str">
        <f>IFERROR(IF(VLOOKUP($X2256&amp;"-"&amp;TEXT($A2270,"mmm-aaaa"),Informes!$A:$P,COLUMN(Informes!H$1),FALSE),"þ","¨"),"¨")</f>
        <v>¨</v>
      </c>
      <c r="G2270" s="281"/>
      <c r="H2270" s="281"/>
      <c r="I2270" s="248" t="str">
        <f>IFERROR(IF(ISBLANK(
VLOOKUP($X2256&amp;"-"&amp;TEXT($A2270,"mmm-aaaa"),Informes!$A:$P,COLUMN(Informes!I$1),FALSE)), "",
VLOOKUP($X2256&amp;"-"&amp;TEXT($A2270,"mmm-aaaa"),Informes!$A:$P,COLUMN(Informes!I$1),FALSE)), "")</f>
        <v/>
      </c>
      <c r="J2270" s="248"/>
      <c r="K2270" s="248"/>
      <c r="L2270" s="173" t="str">
        <f t="shared" si="443"/>
        <v>¨</v>
      </c>
      <c r="M2270" s="248" t="str">
        <f>IFERROR(IF(OR($X2270=$L$7,$X2270=$K$5,$X2270=$O$5,$X2270=$T$5),IF(ISBLANK(
VLOOKUP($X2256&amp;"-"&amp;TEXT($A2270,"mmm-aaaa"),Informes!$A:$P,COLUMN(Informes!J$1),FALSE)), "",
VLOOKUP($X2256&amp;"-"&amp;TEXT($A2270,"mmm-aaaa"),Informes!$A:$P,COLUMN(Informes!J$1),FALSE)), ""), "")</f>
        <v/>
      </c>
      <c r="N2270" s="248"/>
      <c r="O2270" s="248"/>
      <c r="P2270" s="248"/>
      <c r="Q2270" s="248"/>
      <c r="R2270" s="284" t="str">
        <f t="shared" si="440"/>
        <v/>
      </c>
      <c r="S2270" s="284"/>
      <c r="T2270" s="284"/>
      <c r="U2270" s="284"/>
      <c r="V2270" s="285"/>
      <c r="W2270" s="4" t="str">
        <f>IFERROR(VLOOKUP($X2256&amp;"-"&amp;TEXT($A2270,"mmm-aaaa"),Informes!$A:$P,COLUMN(Informes!K$1),FALSE), "")</f>
        <v/>
      </c>
      <c r="X2270" s="34" t="str">
        <f>IFERROR(VLOOKUP($X2256&amp;"-"&amp;TEXT($A2270,"mmm-aaaa"),Informes!$A:$P,COLUMN(Informes!C$1),FALSE), "")</f>
        <v/>
      </c>
    </row>
    <row r="2271" spans="1:24" ht="16.5" customHeight="1" x14ac:dyDescent="0.2">
      <c r="A2271" s="34">
        <f t="shared" si="444"/>
        <v>45413</v>
      </c>
      <c r="B2271" s="243" t="str">
        <f t="shared" si="441"/>
        <v>Mayo</v>
      </c>
      <c r="C2271" s="244"/>
      <c r="D2271" s="244" t="str">
        <f t="shared" si="442"/>
        <v>Enero</v>
      </c>
      <c r="E2271" s="244"/>
      <c r="F2271" s="281" t="str">
        <f>IFERROR(IF(VLOOKUP($X2256&amp;"-"&amp;TEXT($A2271,"mmm-aaaa"),Informes!$A:$P,COLUMN(Informes!H$1),FALSE),"þ","¨"),"¨")</f>
        <v>¨</v>
      </c>
      <c r="G2271" s="281"/>
      <c r="H2271" s="281"/>
      <c r="I2271" s="248" t="str">
        <f>IFERROR(IF(ISBLANK(
VLOOKUP($X2256&amp;"-"&amp;TEXT($A2271,"mmm-aaaa"),Informes!$A:$P,COLUMN(Informes!I$1),FALSE)), "",
VLOOKUP($X2256&amp;"-"&amp;TEXT($A2271,"mmm-aaaa"),Informes!$A:$P,COLUMN(Informes!I$1),FALSE)), "")</f>
        <v/>
      </c>
      <c r="J2271" s="248"/>
      <c r="K2271" s="248"/>
      <c r="L2271" s="173" t="str">
        <f t="shared" si="443"/>
        <v>¨</v>
      </c>
      <c r="M2271" s="248" t="str">
        <f>IFERROR(IF(OR($X2271=$L$7,$X2271=$K$5,$X2271=$O$5,$X2271=$T$5),IF(ISBLANK(
VLOOKUP($X2256&amp;"-"&amp;TEXT($A2271,"mmm-aaaa"),Informes!$A:$P,COLUMN(Informes!J$1),FALSE)), "",
VLOOKUP($X2256&amp;"-"&amp;TEXT($A2271,"mmm-aaaa"),Informes!$A:$P,COLUMN(Informes!J$1),FALSE)), ""), "")</f>
        <v/>
      </c>
      <c r="N2271" s="248"/>
      <c r="O2271" s="248"/>
      <c r="P2271" s="248"/>
      <c r="Q2271" s="248"/>
      <c r="R2271" s="284" t="str">
        <f t="shared" si="440"/>
        <v/>
      </c>
      <c r="S2271" s="284"/>
      <c r="T2271" s="284"/>
      <c r="U2271" s="284"/>
      <c r="V2271" s="285"/>
      <c r="W2271" s="4" t="str">
        <f>IFERROR(VLOOKUP($X2256&amp;"-"&amp;TEXT($A2271,"mmm-aaaa"),Informes!$A:$P,COLUMN(Informes!K$1),FALSE), "")</f>
        <v/>
      </c>
      <c r="X2271" s="34" t="str">
        <f>IFERROR(VLOOKUP($X2256&amp;"-"&amp;TEXT($A2271,"mmm-aaaa"),Informes!$A:$P,COLUMN(Informes!C$1),FALSE), "")</f>
        <v/>
      </c>
    </row>
    <row r="2272" spans="1:24" ht="16.5" customHeight="1" x14ac:dyDescent="0.2">
      <c r="A2272" s="34">
        <f t="shared" si="444"/>
        <v>45444</v>
      </c>
      <c r="B2272" s="243" t="str">
        <f t="shared" si="441"/>
        <v>Junio</v>
      </c>
      <c r="C2272" s="244"/>
      <c r="D2272" s="244" t="str">
        <f t="shared" si="442"/>
        <v>Enero</v>
      </c>
      <c r="E2272" s="244"/>
      <c r="F2272" s="281" t="str">
        <f>IFERROR(IF(VLOOKUP($X2256&amp;"-"&amp;TEXT($A2272,"mmm-aaaa"),Informes!$A:$P,COLUMN(Informes!H$1),FALSE),"þ","¨"),"¨")</f>
        <v>¨</v>
      </c>
      <c r="G2272" s="281"/>
      <c r="H2272" s="281"/>
      <c r="I2272" s="248" t="str">
        <f>IFERROR(IF(ISBLANK(
VLOOKUP($X2256&amp;"-"&amp;TEXT($A2272,"mmm-aaaa"),Informes!$A:$P,COLUMN(Informes!I$1),FALSE)), "",
VLOOKUP($X2256&amp;"-"&amp;TEXT($A2272,"mmm-aaaa"),Informes!$A:$P,COLUMN(Informes!I$1),FALSE)), "")</f>
        <v/>
      </c>
      <c r="J2272" s="248"/>
      <c r="K2272" s="248"/>
      <c r="L2272" s="173" t="str">
        <f t="shared" si="443"/>
        <v>¨</v>
      </c>
      <c r="M2272" s="248" t="str">
        <f>IFERROR(IF(OR($X2272=$L$7,$X2272=$K$5,$X2272=$O$5,$X2272=$T$5),IF(ISBLANK(
VLOOKUP($X2256&amp;"-"&amp;TEXT($A2272,"mmm-aaaa"),Informes!$A:$P,COLUMN(Informes!J$1),FALSE)), "",
VLOOKUP($X2256&amp;"-"&amp;TEXT($A2272,"mmm-aaaa"),Informes!$A:$P,COLUMN(Informes!J$1),FALSE)), ""), "")</f>
        <v/>
      </c>
      <c r="N2272" s="248"/>
      <c r="O2272" s="248"/>
      <c r="P2272" s="248"/>
      <c r="Q2272" s="248"/>
      <c r="R2272" s="284" t="str">
        <f t="shared" si="440"/>
        <v/>
      </c>
      <c r="S2272" s="284"/>
      <c r="T2272" s="284"/>
      <c r="U2272" s="284"/>
      <c r="V2272" s="285"/>
      <c r="W2272" s="4" t="str">
        <f>IFERROR(VLOOKUP($X2256&amp;"-"&amp;TEXT($A2272,"mmm-aaaa"),Informes!$A:$P,COLUMN(Informes!K$1),FALSE), "")</f>
        <v/>
      </c>
      <c r="X2272" s="34" t="str">
        <f>IFERROR(VLOOKUP($X2256&amp;"-"&amp;TEXT($A2272,"mmm-aaaa"),Informes!$A:$P,COLUMN(Informes!C$1),FALSE), "")</f>
        <v/>
      </c>
    </row>
    <row r="2273" spans="1:24" ht="16.5" customHeight="1" x14ac:dyDescent="0.2">
      <c r="A2273" s="34">
        <f t="shared" si="444"/>
        <v>45474</v>
      </c>
      <c r="B2273" s="243" t="str">
        <f t="shared" si="441"/>
        <v>Julio</v>
      </c>
      <c r="C2273" s="244"/>
      <c r="D2273" s="244" t="str">
        <f t="shared" si="442"/>
        <v>Enero</v>
      </c>
      <c r="E2273" s="244"/>
      <c r="F2273" s="281" t="str">
        <f>IFERROR(IF(VLOOKUP($X2256&amp;"-"&amp;TEXT($A2273,"mmm-aaaa"),Informes!$A:$P,COLUMN(Informes!H$1),FALSE),"þ","¨"),"¨")</f>
        <v>¨</v>
      </c>
      <c r="G2273" s="281"/>
      <c r="H2273" s="281"/>
      <c r="I2273" s="248" t="str">
        <f>IFERROR(IF(ISBLANK(
VLOOKUP($X2256&amp;"-"&amp;TEXT($A2273,"mmm-aaaa"),Informes!$A:$P,COLUMN(Informes!I$1),FALSE)), "",
VLOOKUP($X2256&amp;"-"&amp;TEXT($A2273,"mmm-aaaa"),Informes!$A:$P,COLUMN(Informes!I$1),FALSE)), "")</f>
        <v/>
      </c>
      <c r="J2273" s="248"/>
      <c r="K2273" s="248"/>
      <c r="L2273" s="173" t="str">
        <f t="shared" si="443"/>
        <v>¨</v>
      </c>
      <c r="M2273" s="248" t="str">
        <f>IFERROR(IF(OR($X2273=$L$7,$X2273=$K$5,$X2273=$O$5,$X2273=$T$5),IF(ISBLANK(
VLOOKUP($X2256&amp;"-"&amp;TEXT($A2273,"mmm-aaaa"),Informes!$A:$P,COLUMN(Informes!J$1),FALSE)), "",
VLOOKUP($X2256&amp;"-"&amp;TEXT($A2273,"mmm-aaaa"),Informes!$A:$P,COLUMN(Informes!J$1),FALSE)), ""), "")</f>
        <v/>
      </c>
      <c r="N2273" s="248"/>
      <c r="O2273" s="248"/>
      <c r="P2273" s="248"/>
      <c r="Q2273" s="248"/>
      <c r="R2273" s="284" t="str">
        <f t="shared" si="440"/>
        <v/>
      </c>
      <c r="S2273" s="284"/>
      <c r="T2273" s="284"/>
      <c r="U2273" s="284"/>
      <c r="V2273" s="285"/>
      <c r="W2273" s="4" t="str">
        <f>IFERROR(VLOOKUP($X2256&amp;"-"&amp;TEXT($A2273,"mmm-aaaa"),Informes!$A:$P,COLUMN(Informes!K$1),FALSE), "")</f>
        <v/>
      </c>
      <c r="X2273" s="34" t="str">
        <f>IFERROR(VLOOKUP($X2256&amp;"-"&amp;TEXT($A2273,"mmm-aaaa"),Informes!$A:$P,COLUMN(Informes!C$1),FALSE), "")</f>
        <v/>
      </c>
    </row>
    <row r="2274" spans="1:24" ht="16.5" customHeight="1" thickBot="1" x14ac:dyDescent="0.25">
      <c r="A2274" s="34">
        <f t="shared" si="444"/>
        <v>45505</v>
      </c>
      <c r="B2274" s="264" t="str">
        <f t="shared" si="441"/>
        <v>Agosto</v>
      </c>
      <c r="C2274" s="265"/>
      <c r="D2274" s="265" t="str">
        <f t="shared" si="442"/>
        <v>Enero</v>
      </c>
      <c r="E2274" s="265"/>
      <c r="F2274" s="280" t="str">
        <f>IFERROR(IF(VLOOKUP($X2256&amp;"-"&amp;TEXT($A2274,"mmm-aaaa"),Informes!$A:$P,COLUMN(Informes!H$1),FALSE),"þ","¨"),"¨")</f>
        <v>¨</v>
      </c>
      <c r="G2274" s="280"/>
      <c r="H2274" s="280"/>
      <c r="I2274" s="269" t="str">
        <f>IFERROR(IF(ISBLANK(
VLOOKUP($X2256&amp;"-"&amp;TEXT($A2274,"mmm-aaaa"),Informes!$A:$P,COLUMN(Informes!I$1),FALSE)), "",
VLOOKUP($X2256&amp;"-"&amp;TEXT($A2274,"mmm-aaaa"),Informes!$A:$P,COLUMN(Informes!I$1),FALSE)), "")</f>
        <v/>
      </c>
      <c r="J2274" s="269"/>
      <c r="K2274" s="269"/>
      <c r="L2274" s="172" t="str">
        <f t="shared" si="443"/>
        <v>¨</v>
      </c>
      <c r="M2274" s="269" t="str">
        <f>IFERROR(IF(OR($X2274=$L$7,$X2274=$K$5,$X2274=$O$5,$X2274=$T$5),IF(ISBLANK(
VLOOKUP($X2256&amp;"-"&amp;TEXT($A2274,"mmm-aaaa"),Informes!$A:$P,COLUMN(Informes!J$1),FALSE)), "",
VLOOKUP($X2256&amp;"-"&amp;TEXT($A2274,"mmm-aaaa"),Informes!$A:$P,COLUMN(Informes!J$1),FALSE)), ""), "")</f>
        <v/>
      </c>
      <c r="N2274" s="269"/>
      <c r="O2274" s="269"/>
      <c r="P2274" s="269"/>
      <c r="Q2274" s="269"/>
      <c r="R2274" s="282" t="str">
        <f t="shared" si="440"/>
        <v/>
      </c>
      <c r="S2274" s="282"/>
      <c r="T2274" s="282"/>
      <c r="U2274" s="282"/>
      <c r="V2274" s="283"/>
      <c r="W2274" s="4" t="str">
        <f>IFERROR(VLOOKUP($X2256&amp;"-"&amp;TEXT($A2274,"mmm-aaaa"),Informes!$A:$P,COLUMN(Informes!K$1),FALSE), "")</f>
        <v/>
      </c>
      <c r="X2274" s="34" t="str">
        <f>IFERROR(VLOOKUP($X2256&amp;"-"&amp;TEXT($A2274,"mmm-aaaa"),Informes!$A:$P,COLUMN(Informes!C$1),FALSE), "")</f>
        <v/>
      </c>
    </row>
    <row r="2275" spans="1:24" ht="16.5" customHeight="1" thickBot="1" x14ac:dyDescent="0.3">
      <c r="D2275" s="124"/>
      <c r="E2275" s="124"/>
      <c r="F2275" s="129"/>
      <c r="G2275" s="124" t="str">
        <f>IF(SUM(F2263:F2274)=0,"",SUM(F2263:F2274))</f>
        <v/>
      </c>
      <c r="H2275" s="124"/>
      <c r="I2275" s="124"/>
      <c r="J2275" s="130"/>
      <c r="K2275" s="124"/>
      <c r="L2275" s="131" t="s">
        <v>107</v>
      </c>
      <c r="M2275" s="272" t="str">
        <f>IF(SUM(M2263:M2274)=0,"",SUM(M2263:M2274))</f>
        <v/>
      </c>
      <c r="N2275" s="273"/>
      <c r="O2275" s="273"/>
      <c r="P2275" s="273"/>
      <c r="Q2275" s="274"/>
      <c r="R2275" s="275"/>
      <c r="S2275" s="276"/>
      <c r="T2275" s="276"/>
      <c r="U2275" s="276"/>
      <c r="V2275" s="277"/>
      <c r="W2275" s="4"/>
      <c r="X2275" s="4"/>
    </row>
    <row r="2276" spans="1:24" ht="16.5" customHeight="1" x14ac:dyDescent="0.2">
      <c r="W2276" s="4"/>
      <c r="X2276" s="4"/>
    </row>
    <row r="2277" spans="1:24" ht="279.75" customHeight="1" x14ac:dyDescent="0.15">
      <c r="B2277" s="11"/>
      <c r="C2277" s="132" t="s">
        <v>136</v>
      </c>
      <c r="D2277" s="11"/>
      <c r="E2277" s="11"/>
      <c r="F2277" s="11"/>
      <c r="G2277" s="11"/>
      <c r="H2277" s="11"/>
      <c r="I2277" s="11"/>
      <c r="J2277" s="11"/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</row>
    <row r="2278" spans="1:24" ht="24" customHeight="1" x14ac:dyDescent="0.2">
      <c r="A2278" s="35"/>
      <c r="B2278" s="256" t="s">
        <v>127</v>
      </c>
      <c r="C2278" s="256"/>
      <c r="D2278" s="256"/>
      <c r="E2278" s="256"/>
      <c r="F2278" s="256"/>
      <c r="G2278" s="256"/>
      <c r="H2278" s="256"/>
      <c r="I2278" s="256"/>
      <c r="J2278" s="256"/>
      <c r="K2278" s="256"/>
      <c r="L2278" s="256"/>
      <c r="M2278" s="256"/>
      <c r="N2278" s="256"/>
      <c r="O2278" s="256"/>
      <c r="P2278" s="256"/>
      <c r="Q2278" s="256"/>
      <c r="R2278" s="256"/>
      <c r="S2278" s="256"/>
      <c r="T2278" s="256"/>
      <c r="U2278" s="256"/>
      <c r="V2278" s="256"/>
      <c r="X2278" s="2"/>
    </row>
    <row r="2279" spans="1:24" ht="15" x14ac:dyDescent="0.2">
      <c r="A2279" s="35"/>
      <c r="B2279" s="120" t="s">
        <v>128</v>
      </c>
      <c r="D2279" s="123" t="e">
        <f>D2256</f>
        <v>#REF!</v>
      </c>
      <c r="F2279" s="123"/>
      <c r="G2279" s="123"/>
      <c r="H2279" s="123"/>
      <c r="I2279" s="123"/>
      <c r="J2279" s="123"/>
      <c r="K2279" s="123"/>
      <c r="L2279" s="123"/>
      <c r="M2279" s="123"/>
      <c r="N2279" s="123"/>
      <c r="O2279" s="123"/>
      <c r="P2279" s="123"/>
      <c r="Q2279" s="123"/>
      <c r="R2279" s="123"/>
      <c r="S2279" s="123"/>
      <c r="T2279" s="123"/>
      <c r="U2279" s="123"/>
      <c r="V2279" s="123"/>
      <c r="W2279" s="15"/>
      <c r="X2279" s="154" t="e">
        <f>X2256</f>
        <v>#REF!</v>
      </c>
    </row>
    <row r="2280" spans="1:24" ht="17.25" x14ac:dyDescent="0.2">
      <c r="B2280" s="120" t="s">
        <v>129</v>
      </c>
      <c r="D2280" s="121"/>
      <c r="E2280" s="121"/>
      <c r="F2280" s="7"/>
      <c r="G2280" s="7"/>
      <c r="H2280" s="257" t="e">
        <f>H2257</f>
        <v>#REF!</v>
      </c>
      <c r="I2280" s="257"/>
      <c r="J2280" s="257"/>
      <c r="K2280" s="257"/>
      <c r="L2280" s="257"/>
      <c r="M2280" s="257"/>
      <c r="N2280" s="257"/>
      <c r="O2280" s="257"/>
      <c r="P2280" s="127" t="e">
        <f>P2257</f>
        <v>#REF!</v>
      </c>
      <c r="Q2280" s="120" t="s">
        <v>75</v>
      </c>
      <c r="S2280" s="12"/>
      <c r="T2280" s="13"/>
      <c r="U2280" s="127" t="e">
        <f>U2257</f>
        <v>#REF!</v>
      </c>
      <c r="V2280" s="120" t="s">
        <v>79</v>
      </c>
      <c r="W2280" s="12"/>
      <c r="X2280" s="6"/>
    </row>
    <row r="2281" spans="1:24" ht="17.25" x14ac:dyDescent="0.2">
      <c r="B2281" s="120" t="s">
        <v>130</v>
      </c>
      <c r="D2281" s="122"/>
      <c r="E2281" s="122"/>
      <c r="F2281" s="7"/>
      <c r="G2281" s="258" t="e">
        <f>G2258</f>
        <v>#REF!</v>
      </c>
      <c r="H2281" s="258"/>
      <c r="I2281" s="258"/>
      <c r="J2281" s="258"/>
      <c r="K2281" s="258"/>
      <c r="L2281" s="258"/>
      <c r="M2281" s="258"/>
      <c r="N2281" s="258"/>
      <c r="O2281" s="258"/>
      <c r="P2281" s="128" t="s">
        <v>137</v>
      </c>
      <c r="Q2281" s="120" t="s">
        <v>131</v>
      </c>
      <c r="S2281" s="12"/>
      <c r="T2281" s="12"/>
      <c r="U2281" s="128" t="s">
        <v>138</v>
      </c>
      <c r="V2281" s="120" t="s">
        <v>61</v>
      </c>
      <c r="W2281" s="12"/>
      <c r="X2281" s="6"/>
    </row>
    <row r="2282" spans="1:24" ht="28.5" customHeight="1" x14ac:dyDescent="0.2">
      <c r="B2282" s="127" t="e">
        <f>B2259</f>
        <v>#REF!</v>
      </c>
      <c r="C2282" s="125" t="s">
        <v>76</v>
      </c>
      <c r="D2282" s="127" t="e">
        <f>D2259</f>
        <v>#REF!</v>
      </c>
      <c r="E2282" s="125" t="s">
        <v>81</v>
      </c>
      <c r="F2282" s="7"/>
      <c r="G2282" s="7"/>
      <c r="H2282" s="5"/>
      <c r="I2282" s="10"/>
      <c r="J2282" s="127" t="e">
        <f>J2259</f>
        <v>#REF!</v>
      </c>
      <c r="K2282" s="125" t="s">
        <v>77</v>
      </c>
      <c r="L2282" s="5"/>
      <c r="M2282" s="5"/>
      <c r="N2282" s="127" t="e">
        <f>N2259</f>
        <v>#REF!</v>
      </c>
      <c r="O2282" s="125" t="s">
        <v>132</v>
      </c>
      <c r="P2282" s="126"/>
      <c r="Q2282" s="126"/>
      <c r="R2282" s="9"/>
      <c r="S2282" s="127" t="e">
        <f>S2259</f>
        <v>#REF!</v>
      </c>
      <c r="T2282" s="259" t="s">
        <v>133</v>
      </c>
      <c r="U2282" s="259"/>
      <c r="V2282" s="259"/>
      <c r="W2282" s="13"/>
      <c r="X2282" s="6"/>
    </row>
    <row r="2283" spans="1:24" ht="4.5" customHeight="1" thickBot="1" x14ac:dyDescent="0.25">
      <c r="B2283" s="8"/>
      <c r="C2283" s="7"/>
      <c r="D2283" s="8"/>
      <c r="E2283" s="7"/>
      <c r="F2283" s="7"/>
      <c r="G2283" s="7"/>
      <c r="H2283" s="5"/>
      <c r="I2283" s="10"/>
      <c r="J2283" s="8"/>
      <c r="K2283" s="5"/>
      <c r="L2283" s="5"/>
      <c r="M2283" s="5"/>
      <c r="N2283" s="7"/>
      <c r="O2283" s="5"/>
      <c r="P2283" s="8"/>
      <c r="Q2283" s="8"/>
      <c r="R2283" s="9"/>
      <c r="S2283" s="9"/>
      <c r="T2283" s="7"/>
      <c r="U2283" s="8"/>
      <c r="V2283" s="9"/>
      <c r="W2283" s="9"/>
      <c r="X2283" s="6"/>
    </row>
    <row r="2284" spans="1:24" ht="27" customHeight="1" x14ac:dyDescent="0.25">
      <c r="B2284" s="260" t="s">
        <v>17</v>
      </c>
      <c r="C2284" s="261"/>
      <c r="D2284" s="261"/>
      <c r="E2284" s="261"/>
      <c r="F2284" s="262" t="s">
        <v>134</v>
      </c>
      <c r="G2284" s="262"/>
      <c r="H2284" s="262"/>
      <c r="I2284" s="262" t="s">
        <v>12</v>
      </c>
      <c r="J2284" s="262"/>
      <c r="K2284" s="262"/>
      <c r="L2284" s="262" t="s">
        <v>105</v>
      </c>
      <c r="M2284" s="236" t="s">
        <v>135</v>
      </c>
      <c r="N2284" s="236"/>
      <c r="O2284" s="236"/>
      <c r="P2284" s="236"/>
      <c r="Q2284" s="236"/>
      <c r="R2284" s="236" t="s">
        <v>101</v>
      </c>
      <c r="S2284" s="236"/>
      <c r="T2284" s="236"/>
      <c r="U2284" s="236"/>
      <c r="V2284" s="237"/>
      <c r="W2284" s="14"/>
      <c r="X2284" s="3"/>
    </row>
    <row r="2285" spans="1:24" ht="27.75" customHeight="1" x14ac:dyDescent="0.2">
      <c r="B2285" s="240">
        <f>EDATE(B2262,12)</f>
        <v>45658</v>
      </c>
      <c r="C2285" s="241"/>
      <c r="D2285" s="241"/>
      <c r="E2285" s="242"/>
      <c r="F2285" s="263"/>
      <c r="G2285" s="263"/>
      <c r="H2285" s="263"/>
      <c r="I2285" s="263"/>
      <c r="J2285" s="263"/>
      <c r="K2285" s="263"/>
      <c r="L2285" s="263"/>
      <c r="M2285" s="238"/>
      <c r="N2285" s="238"/>
      <c r="O2285" s="238"/>
      <c r="P2285" s="238"/>
      <c r="Q2285" s="238"/>
      <c r="R2285" s="238"/>
      <c r="S2285" s="238"/>
      <c r="T2285" s="238"/>
      <c r="U2285" s="238"/>
      <c r="V2285" s="239"/>
      <c r="W2285" s="14"/>
      <c r="X2285" s="3"/>
    </row>
    <row r="2286" spans="1:24" ht="16.5" customHeight="1" x14ac:dyDescent="0.2">
      <c r="A2286" s="34">
        <f>EDATE(B2285,-4)</f>
        <v>45536</v>
      </c>
      <c r="B2286" s="243" t="str">
        <f>PROPER(TEXT(A2286, "mmmm"))</f>
        <v>Septiembre</v>
      </c>
      <c r="C2286" s="244"/>
      <c r="D2286" s="244"/>
      <c r="E2286" s="244"/>
      <c r="F2286" s="281" t="str">
        <f>IFERROR(IF(VLOOKUP($X2256&amp;"-"&amp;TEXT($A2286,"mmm-aaaa"),Informes!$A:$P,COLUMN(Informes!H$1),FALSE),"þ","¨"),"¨")</f>
        <v>¨</v>
      </c>
      <c r="G2286" s="281"/>
      <c r="H2286" s="281"/>
      <c r="I2286" s="248" t="str">
        <f>IFERROR(IF(ISBLANK(
VLOOKUP($X2279&amp;"-"&amp;TEXT($A2286,"mmm-aaaa"),Informes!$A:$P,COLUMN(Informes!I$1),FALSE)), "",
VLOOKUP($X2279&amp;"-"&amp;TEXT($A2286,"mmm-aaaa"),Informes!$A:$P,COLUMN(Informes!I$1),FALSE)), "")</f>
        <v/>
      </c>
      <c r="J2286" s="248"/>
      <c r="K2286" s="248"/>
      <c r="L2286" s="173" t="str">
        <f>IFERROR(IF($X2286=$L$7,"þ","¨"),"¨")</f>
        <v>¨</v>
      </c>
      <c r="M2286" s="248" t="str">
        <f>IFERROR(IF(OR($X2286=$L$7,$X2286=$K$5,$X2286=$O$5,$X2286=$T$5),IF(ISBLANK(
VLOOKUP($X2256&amp;"-"&amp;TEXT($A2286,"mmm-aaaa"),Informes!$A:$P,COLUMN(Informes!J$1),FALSE)), "",
VLOOKUP($X2256&amp;"-"&amp;TEXT($A2286,"mmm-aaaa"),Informes!$A:$P,COLUMN(Informes!J$1),FALSE)), ""), "")</f>
        <v/>
      </c>
      <c r="N2286" s="248"/>
      <c r="O2286" s="248"/>
      <c r="P2286" s="248"/>
      <c r="Q2286" s="248"/>
      <c r="R2286" s="284" t="str">
        <f t="shared" ref="R2286:R2297" si="445">IF(W2286=0, "", W2286)</f>
        <v/>
      </c>
      <c r="S2286" s="284"/>
      <c r="T2286" s="284"/>
      <c r="U2286" s="284"/>
      <c r="V2286" s="285"/>
      <c r="W2286" s="4" t="str">
        <f>IFERROR(VLOOKUP($X2279&amp;"-"&amp;TEXT($A2286,"mmm-aaaa"),Informes!$A:$P,COLUMN(Informes!K$1),FALSE), "")</f>
        <v/>
      </c>
      <c r="X2286" s="34" t="str">
        <f>IFERROR(VLOOKUP($X2256&amp;"-"&amp;TEXT($A2286,"mmm-aaaa"),Informes!$A:$P,COLUMN(Informes!C$1),FALSE), "")</f>
        <v/>
      </c>
    </row>
    <row r="2287" spans="1:24" ht="16.5" customHeight="1" x14ac:dyDescent="0.2">
      <c r="A2287" s="34">
        <f>EDATE(A2286,1)</f>
        <v>45566</v>
      </c>
      <c r="B2287" s="243" t="str">
        <f t="shared" ref="B2287:B2297" si="446">PROPER(TEXT(A2287, "mmmm"))</f>
        <v>Octubre</v>
      </c>
      <c r="C2287" s="244"/>
      <c r="D2287" s="244"/>
      <c r="E2287" s="244"/>
      <c r="F2287" s="281" t="str">
        <f>IFERROR(IF(VLOOKUP($X2256&amp;"-"&amp;TEXT($A2287,"mmm-aaaa"),Informes!$A:$P,COLUMN(Informes!H$1),FALSE),"þ","¨"),"¨")</f>
        <v>¨</v>
      </c>
      <c r="G2287" s="281"/>
      <c r="H2287" s="281"/>
      <c r="I2287" s="248" t="str">
        <f>IFERROR(IF(ISBLANK(
VLOOKUP($X2279&amp;"-"&amp;TEXT($A2287,"mmm-aaaa"),Informes!$A:$P,COLUMN(Informes!I$1),FALSE)), "",
VLOOKUP($X2279&amp;"-"&amp;TEXT($A2287,"mmm-aaaa"),Informes!$A:$P,COLUMN(Informes!I$1),FALSE)), "")</f>
        <v/>
      </c>
      <c r="J2287" s="248"/>
      <c r="K2287" s="248"/>
      <c r="L2287" s="173" t="str">
        <f t="shared" ref="L2287:L2297" si="447">IFERROR(IF($X2287=$L$7,"þ","¨"),"¨")</f>
        <v>¨</v>
      </c>
      <c r="M2287" s="248" t="str">
        <f>IFERROR(IF(OR($X2287=$L$7,$X2287=$K$5,$X2287=$O$5,$X2287=$T$5),IF(ISBLANK(
VLOOKUP($X2256&amp;"-"&amp;TEXT($A2287,"mmm-aaaa"),Informes!$A:$P,COLUMN(Informes!J$1),FALSE)), "",
VLOOKUP($X2256&amp;"-"&amp;TEXT($A2287,"mmm-aaaa"),Informes!$A:$P,COLUMN(Informes!J$1),FALSE)), ""), "")</f>
        <v/>
      </c>
      <c r="N2287" s="248"/>
      <c r="O2287" s="248"/>
      <c r="P2287" s="248"/>
      <c r="Q2287" s="248"/>
      <c r="R2287" s="284" t="str">
        <f t="shared" si="445"/>
        <v/>
      </c>
      <c r="S2287" s="284"/>
      <c r="T2287" s="284"/>
      <c r="U2287" s="284"/>
      <c r="V2287" s="285"/>
      <c r="W2287" s="4" t="str">
        <f>IFERROR(VLOOKUP($X2279&amp;"-"&amp;TEXT($A2287,"mmm-aaaa"),Informes!$A:$P,COLUMN(Informes!K$1),FALSE), "")</f>
        <v/>
      </c>
      <c r="X2287" s="34" t="str">
        <f>IFERROR(VLOOKUP($X2256&amp;"-"&amp;TEXT($A2287,"mmm-aaaa"),Informes!$A:$P,COLUMN(Informes!C$1),FALSE), "")</f>
        <v/>
      </c>
    </row>
    <row r="2288" spans="1:24" ht="16.5" customHeight="1" x14ac:dyDescent="0.2">
      <c r="A2288" s="34">
        <f t="shared" ref="A2288:A2297" si="448">EDATE(A2287,1)</f>
        <v>45597</v>
      </c>
      <c r="B2288" s="243" t="str">
        <f t="shared" si="446"/>
        <v>Noviembre</v>
      </c>
      <c r="C2288" s="244"/>
      <c r="D2288" s="244"/>
      <c r="E2288" s="244"/>
      <c r="F2288" s="281" t="str">
        <f>IFERROR(IF(VLOOKUP($X2256&amp;"-"&amp;TEXT($A2288,"mmm-aaaa"),Informes!$A:$P,COLUMN(Informes!H$1),FALSE),"þ","¨"),"¨")</f>
        <v>¨</v>
      </c>
      <c r="G2288" s="281"/>
      <c r="H2288" s="281"/>
      <c r="I2288" s="248" t="str">
        <f>IFERROR(IF(ISBLANK(
VLOOKUP($X2279&amp;"-"&amp;TEXT($A2288,"mmm-aaaa"),Informes!$A:$P,COLUMN(Informes!I$1),FALSE)), "",
VLOOKUP($X2279&amp;"-"&amp;TEXT($A2288,"mmm-aaaa"),Informes!$A:$P,COLUMN(Informes!I$1),FALSE)), "")</f>
        <v/>
      </c>
      <c r="J2288" s="248"/>
      <c r="K2288" s="248"/>
      <c r="L2288" s="173" t="str">
        <f t="shared" si="447"/>
        <v>¨</v>
      </c>
      <c r="M2288" s="248" t="str">
        <f>IFERROR(IF(OR($X2288=$L$7,$X2288=$K$5,$X2288=$O$5,$X2288=$T$5),IF(ISBLANK(
VLOOKUP($X2256&amp;"-"&amp;TEXT($A2288,"mmm-aaaa"),Informes!$A:$P,COLUMN(Informes!J$1),FALSE)), "",
VLOOKUP($X2256&amp;"-"&amp;TEXT($A2288,"mmm-aaaa"),Informes!$A:$P,COLUMN(Informes!J$1),FALSE)), ""), "")</f>
        <v/>
      </c>
      <c r="N2288" s="248"/>
      <c r="O2288" s="248"/>
      <c r="P2288" s="248"/>
      <c r="Q2288" s="248"/>
      <c r="R2288" s="284" t="str">
        <f t="shared" si="445"/>
        <v/>
      </c>
      <c r="S2288" s="284"/>
      <c r="T2288" s="284"/>
      <c r="U2288" s="284"/>
      <c r="V2288" s="285"/>
      <c r="W2288" s="4" t="str">
        <f>IFERROR(VLOOKUP($X2279&amp;"-"&amp;TEXT($A2288,"mmm-aaaa"),Informes!$A:$P,COLUMN(Informes!K$1),FALSE), "")</f>
        <v/>
      </c>
      <c r="X2288" s="34" t="str">
        <f>IFERROR(VLOOKUP($X2256&amp;"-"&amp;TEXT($A2288,"mmm-aaaa"),Informes!$A:$P,COLUMN(Informes!C$1),FALSE), "")</f>
        <v/>
      </c>
    </row>
    <row r="2289" spans="1:24" ht="16.5" customHeight="1" x14ac:dyDescent="0.2">
      <c r="A2289" s="34">
        <f t="shared" si="448"/>
        <v>45627</v>
      </c>
      <c r="B2289" s="243" t="str">
        <f t="shared" si="446"/>
        <v>Diciembre</v>
      </c>
      <c r="C2289" s="244"/>
      <c r="D2289" s="244"/>
      <c r="E2289" s="244"/>
      <c r="F2289" s="281" t="str">
        <f>IFERROR(IF(VLOOKUP($X2256&amp;"-"&amp;TEXT($A2289,"mmm-aaaa"),Informes!$A:$P,COLUMN(Informes!H$1),FALSE),"þ","¨"),"¨")</f>
        <v>¨</v>
      </c>
      <c r="G2289" s="281"/>
      <c r="H2289" s="281"/>
      <c r="I2289" s="248" t="str">
        <f>IFERROR(IF(ISBLANK(
VLOOKUP($X2279&amp;"-"&amp;TEXT($A2289,"mmm-aaaa"),Informes!$A:$P,COLUMN(Informes!I$1),FALSE)), "",
VLOOKUP($X2279&amp;"-"&amp;TEXT($A2289,"mmm-aaaa"),Informes!$A:$P,COLUMN(Informes!I$1),FALSE)), "")</f>
        <v/>
      </c>
      <c r="J2289" s="248"/>
      <c r="K2289" s="248"/>
      <c r="L2289" s="173" t="str">
        <f t="shared" si="447"/>
        <v>¨</v>
      </c>
      <c r="M2289" s="248" t="str">
        <f>IFERROR(IF(OR($X2289=$L$7,$X2289=$K$5,$X2289=$O$5,$X2289=$T$5),IF(ISBLANK(
VLOOKUP($X2256&amp;"-"&amp;TEXT($A2289,"mmm-aaaa"),Informes!$A:$P,COLUMN(Informes!J$1),FALSE)), "",
VLOOKUP($X2256&amp;"-"&amp;TEXT($A2289,"mmm-aaaa"),Informes!$A:$P,COLUMN(Informes!J$1),FALSE)), ""), "")</f>
        <v/>
      </c>
      <c r="N2289" s="248"/>
      <c r="O2289" s="248"/>
      <c r="P2289" s="248"/>
      <c r="Q2289" s="248"/>
      <c r="R2289" s="284" t="str">
        <f t="shared" si="445"/>
        <v/>
      </c>
      <c r="S2289" s="284"/>
      <c r="T2289" s="284"/>
      <c r="U2289" s="284"/>
      <c r="V2289" s="285"/>
      <c r="W2289" s="4" t="str">
        <f>IFERROR(VLOOKUP($X2279&amp;"-"&amp;TEXT($A2289,"mmm-aaaa"),Informes!$A:$P,COLUMN(Informes!K$1),FALSE), "")</f>
        <v/>
      </c>
      <c r="X2289" s="34" t="str">
        <f>IFERROR(VLOOKUP($X2256&amp;"-"&amp;TEXT($A2289,"mmm-aaaa"),Informes!$A:$P,COLUMN(Informes!C$1),FALSE), "")</f>
        <v/>
      </c>
    </row>
    <row r="2290" spans="1:24" ht="16.5" customHeight="1" x14ac:dyDescent="0.2">
      <c r="A2290" s="34">
        <f t="shared" si="448"/>
        <v>45658</v>
      </c>
      <c r="B2290" s="243" t="str">
        <f t="shared" si="446"/>
        <v>Enero</v>
      </c>
      <c r="C2290" s="244"/>
      <c r="D2290" s="244"/>
      <c r="E2290" s="244"/>
      <c r="F2290" s="281" t="str">
        <f>IFERROR(IF(VLOOKUP($X2256&amp;"-"&amp;TEXT($A2290,"mmm-aaaa"),Informes!$A:$P,COLUMN(Informes!H$1),FALSE),"þ","¨"),"¨")</f>
        <v>¨</v>
      </c>
      <c r="G2290" s="281"/>
      <c r="H2290" s="281"/>
      <c r="I2290" s="248" t="str">
        <f>IFERROR(IF(ISBLANK(
VLOOKUP($X2279&amp;"-"&amp;TEXT($A2290,"mmm-aaaa"),Informes!$A:$P,COLUMN(Informes!I$1),FALSE)), "",
VLOOKUP($X2279&amp;"-"&amp;TEXT($A2290,"mmm-aaaa"),Informes!$A:$P,COLUMN(Informes!I$1),FALSE)), "")</f>
        <v/>
      </c>
      <c r="J2290" s="248"/>
      <c r="K2290" s="248"/>
      <c r="L2290" s="173" t="str">
        <f t="shared" si="447"/>
        <v>¨</v>
      </c>
      <c r="M2290" s="248" t="str">
        <f>IFERROR(IF(OR($X2290=$L$7,$X2290=$K$5,$X2290=$O$5,$X2290=$T$5),IF(ISBLANK(
VLOOKUP($X2256&amp;"-"&amp;TEXT($A2290,"mmm-aaaa"),Informes!$A:$P,COLUMN(Informes!J$1),FALSE)), "",
VLOOKUP($X2256&amp;"-"&amp;TEXT($A2290,"mmm-aaaa"),Informes!$A:$P,COLUMN(Informes!J$1),FALSE)), ""), "")</f>
        <v/>
      </c>
      <c r="N2290" s="248"/>
      <c r="O2290" s="248"/>
      <c r="P2290" s="248"/>
      <c r="Q2290" s="248"/>
      <c r="R2290" s="284" t="str">
        <f t="shared" si="445"/>
        <v/>
      </c>
      <c r="S2290" s="284"/>
      <c r="T2290" s="284"/>
      <c r="U2290" s="284"/>
      <c r="V2290" s="285"/>
      <c r="W2290" s="4" t="str">
        <f>IFERROR(VLOOKUP($X2279&amp;"-"&amp;TEXT($A2290,"mmm-aaaa"),Informes!$A:$P,COLUMN(Informes!K$1),FALSE), "")</f>
        <v/>
      </c>
      <c r="X2290" s="34" t="str">
        <f>IFERROR(VLOOKUP($X2256&amp;"-"&amp;TEXT($A2290,"mmm-aaaa"),Informes!$A:$P,COLUMN(Informes!C$1),FALSE), "")</f>
        <v/>
      </c>
    </row>
    <row r="2291" spans="1:24" ht="16.5" customHeight="1" x14ac:dyDescent="0.2">
      <c r="A2291" s="34">
        <f t="shared" si="448"/>
        <v>45689</v>
      </c>
      <c r="B2291" s="243" t="str">
        <f t="shared" si="446"/>
        <v>Febrero</v>
      </c>
      <c r="C2291" s="244"/>
      <c r="D2291" s="244"/>
      <c r="E2291" s="244"/>
      <c r="F2291" s="281" t="str">
        <f>IFERROR(IF(VLOOKUP($X2256&amp;"-"&amp;TEXT($A2291,"mmm-aaaa"),Informes!$A:$P,COLUMN(Informes!H$1),FALSE),"þ","¨"),"¨")</f>
        <v>¨</v>
      </c>
      <c r="G2291" s="281"/>
      <c r="H2291" s="281"/>
      <c r="I2291" s="248" t="str">
        <f>IFERROR(IF(ISBLANK(
VLOOKUP($X2279&amp;"-"&amp;TEXT($A2291,"mmm-aaaa"),Informes!$A:$P,COLUMN(Informes!I$1),FALSE)), "",
VLOOKUP($X2279&amp;"-"&amp;TEXT($A2291,"mmm-aaaa"),Informes!$A:$P,COLUMN(Informes!I$1),FALSE)), "")</f>
        <v/>
      </c>
      <c r="J2291" s="248"/>
      <c r="K2291" s="248"/>
      <c r="L2291" s="173" t="str">
        <f t="shared" si="447"/>
        <v>¨</v>
      </c>
      <c r="M2291" s="248" t="str">
        <f>IFERROR(IF(OR($X2291=$L$7,$X2291=$K$5,$X2291=$O$5,$X2291=$T$5),IF(ISBLANK(
VLOOKUP($X2256&amp;"-"&amp;TEXT($A2291,"mmm-aaaa"),Informes!$A:$P,COLUMN(Informes!J$1),FALSE)), "",
VLOOKUP($X2256&amp;"-"&amp;TEXT($A2291,"mmm-aaaa"),Informes!$A:$P,COLUMN(Informes!J$1),FALSE)), ""), "")</f>
        <v/>
      </c>
      <c r="N2291" s="248"/>
      <c r="O2291" s="248"/>
      <c r="P2291" s="248"/>
      <c r="Q2291" s="248"/>
      <c r="R2291" s="284" t="str">
        <f t="shared" si="445"/>
        <v/>
      </c>
      <c r="S2291" s="284"/>
      <c r="T2291" s="284"/>
      <c r="U2291" s="284"/>
      <c r="V2291" s="285"/>
      <c r="W2291" s="4" t="str">
        <f>IFERROR(VLOOKUP($X2279&amp;"-"&amp;TEXT($A2291,"mmm-aaaa"),Informes!$A:$P,COLUMN(Informes!K$1),FALSE), "")</f>
        <v/>
      </c>
      <c r="X2291" s="34" t="str">
        <f>IFERROR(VLOOKUP($X2256&amp;"-"&amp;TEXT($A2291,"mmm-aaaa"),Informes!$A:$P,COLUMN(Informes!C$1),FALSE), "")</f>
        <v/>
      </c>
    </row>
    <row r="2292" spans="1:24" ht="16.5" customHeight="1" x14ac:dyDescent="0.2">
      <c r="A2292" s="34">
        <f t="shared" si="448"/>
        <v>45717</v>
      </c>
      <c r="B2292" s="243" t="str">
        <f t="shared" si="446"/>
        <v>Marzo</v>
      </c>
      <c r="C2292" s="244"/>
      <c r="D2292" s="244"/>
      <c r="E2292" s="244"/>
      <c r="F2292" s="281" t="str">
        <f>IFERROR(IF(VLOOKUP($X2256&amp;"-"&amp;TEXT($A2292,"mmm-aaaa"),Informes!$A:$P,COLUMN(Informes!H$1),FALSE),"þ","¨"),"¨")</f>
        <v>¨</v>
      </c>
      <c r="G2292" s="281"/>
      <c r="H2292" s="281"/>
      <c r="I2292" s="248" t="str">
        <f>IFERROR(IF(ISBLANK(
VLOOKUP($X2279&amp;"-"&amp;TEXT($A2292,"mmm-aaaa"),Informes!$A:$P,COLUMN(Informes!I$1),FALSE)), "",
VLOOKUP($X2279&amp;"-"&amp;TEXT($A2292,"mmm-aaaa"),Informes!$A:$P,COLUMN(Informes!I$1),FALSE)), "")</f>
        <v/>
      </c>
      <c r="J2292" s="248"/>
      <c r="K2292" s="248"/>
      <c r="L2292" s="173" t="str">
        <f t="shared" si="447"/>
        <v>¨</v>
      </c>
      <c r="M2292" s="248" t="str">
        <f>IFERROR(IF(OR($X2292=$L$7,$X2292=$K$5,$X2292=$O$5,$X2292=$T$5),IF(ISBLANK(
VLOOKUP($X2256&amp;"-"&amp;TEXT($A2292,"mmm-aaaa"),Informes!$A:$P,COLUMN(Informes!J$1),FALSE)), "",
VLOOKUP($X2256&amp;"-"&amp;TEXT($A2292,"mmm-aaaa"),Informes!$A:$P,COLUMN(Informes!J$1),FALSE)), ""), "")</f>
        <v/>
      </c>
      <c r="N2292" s="248"/>
      <c r="O2292" s="248"/>
      <c r="P2292" s="248"/>
      <c r="Q2292" s="248"/>
      <c r="R2292" s="284" t="str">
        <f t="shared" si="445"/>
        <v/>
      </c>
      <c r="S2292" s="284"/>
      <c r="T2292" s="284"/>
      <c r="U2292" s="284"/>
      <c r="V2292" s="285"/>
      <c r="W2292" s="4" t="str">
        <f>IFERROR(VLOOKUP($X2279&amp;"-"&amp;TEXT($A2292,"mmm-aaaa"),Informes!$A:$P,COLUMN(Informes!K$1),FALSE), "")</f>
        <v/>
      </c>
      <c r="X2292" s="34" t="str">
        <f>IFERROR(VLOOKUP($X2256&amp;"-"&amp;TEXT($A2292,"mmm-aaaa"),Informes!$A:$P,COLUMN(Informes!C$1),FALSE), "")</f>
        <v/>
      </c>
    </row>
    <row r="2293" spans="1:24" ht="16.5" customHeight="1" x14ac:dyDescent="0.2">
      <c r="A2293" s="34">
        <f t="shared" si="448"/>
        <v>45748</v>
      </c>
      <c r="B2293" s="243" t="str">
        <f t="shared" si="446"/>
        <v>Abril</v>
      </c>
      <c r="C2293" s="244"/>
      <c r="D2293" s="244"/>
      <c r="E2293" s="244"/>
      <c r="F2293" s="281" t="str">
        <f>IFERROR(IF(VLOOKUP($X2256&amp;"-"&amp;TEXT($A2293,"mmm-aaaa"),Informes!$A:$P,COLUMN(Informes!H$1),FALSE),"þ","¨"),"¨")</f>
        <v>¨</v>
      </c>
      <c r="G2293" s="281"/>
      <c r="H2293" s="281"/>
      <c r="I2293" s="248" t="str">
        <f>IFERROR(IF(ISBLANK(
VLOOKUP($X2279&amp;"-"&amp;TEXT($A2293,"mmm-aaaa"),Informes!$A:$P,COLUMN(Informes!I$1),FALSE)), "",
VLOOKUP($X2279&amp;"-"&amp;TEXT($A2293,"mmm-aaaa"),Informes!$A:$P,COLUMN(Informes!I$1),FALSE)), "")</f>
        <v/>
      </c>
      <c r="J2293" s="248"/>
      <c r="K2293" s="248"/>
      <c r="L2293" s="173" t="str">
        <f t="shared" si="447"/>
        <v>¨</v>
      </c>
      <c r="M2293" s="248" t="str">
        <f>IFERROR(IF(OR($X2293=$L$7,$X2293=$K$5,$X2293=$O$5,$X2293=$T$5),IF(ISBLANK(
VLOOKUP($X2256&amp;"-"&amp;TEXT($A2293,"mmm-aaaa"),Informes!$A:$P,COLUMN(Informes!J$1),FALSE)), "",
VLOOKUP($X2256&amp;"-"&amp;TEXT($A2293,"mmm-aaaa"),Informes!$A:$P,COLUMN(Informes!J$1),FALSE)), ""), "")</f>
        <v/>
      </c>
      <c r="N2293" s="248"/>
      <c r="O2293" s="248"/>
      <c r="P2293" s="248"/>
      <c r="Q2293" s="248"/>
      <c r="R2293" s="284" t="str">
        <f t="shared" si="445"/>
        <v/>
      </c>
      <c r="S2293" s="284"/>
      <c r="T2293" s="284"/>
      <c r="U2293" s="284"/>
      <c r="V2293" s="285"/>
      <c r="W2293" s="4" t="str">
        <f>IFERROR(VLOOKUP($X2279&amp;"-"&amp;TEXT($A2293,"mmm-aaaa"),Informes!$A:$P,COLUMN(Informes!K$1),FALSE), "")</f>
        <v/>
      </c>
      <c r="X2293" s="34" t="str">
        <f>IFERROR(VLOOKUP($X2256&amp;"-"&amp;TEXT($A2293,"mmm-aaaa"),Informes!$A:$P,COLUMN(Informes!C$1),FALSE), "")</f>
        <v/>
      </c>
    </row>
    <row r="2294" spans="1:24" ht="16.5" customHeight="1" x14ac:dyDescent="0.2">
      <c r="A2294" s="34">
        <f t="shared" si="448"/>
        <v>45778</v>
      </c>
      <c r="B2294" s="243" t="str">
        <f t="shared" si="446"/>
        <v>Mayo</v>
      </c>
      <c r="C2294" s="244"/>
      <c r="D2294" s="244"/>
      <c r="E2294" s="244"/>
      <c r="F2294" s="281" t="str">
        <f>IFERROR(IF(VLOOKUP($X2256&amp;"-"&amp;TEXT($A2294,"mmm-aaaa"),Informes!$A:$P,COLUMN(Informes!H$1),FALSE),"þ","¨"),"¨")</f>
        <v>¨</v>
      </c>
      <c r="G2294" s="281"/>
      <c r="H2294" s="281"/>
      <c r="I2294" s="248" t="str">
        <f>IFERROR(IF(ISBLANK(
VLOOKUP($X2279&amp;"-"&amp;TEXT($A2294,"mmm-aaaa"),Informes!$A:$P,COLUMN(Informes!I$1),FALSE)), "",
VLOOKUP($X2279&amp;"-"&amp;TEXT($A2294,"mmm-aaaa"),Informes!$A:$P,COLUMN(Informes!I$1),FALSE)), "")</f>
        <v/>
      </c>
      <c r="J2294" s="248"/>
      <c r="K2294" s="248"/>
      <c r="L2294" s="173" t="str">
        <f t="shared" si="447"/>
        <v>¨</v>
      </c>
      <c r="M2294" s="248" t="str">
        <f>IFERROR(IF(OR($X2294=$L$7,$X2294=$K$5,$X2294=$O$5,$X2294=$T$5),IF(ISBLANK(
VLOOKUP($X2256&amp;"-"&amp;TEXT($A2294,"mmm-aaaa"),Informes!$A:$P,COLUMN(Informes!J$1),FALSE)), "",
VLOOKUP($X2256&amp;"-"&amp;TEXT($A2294,"mmm-aaaa"),Informes!$A:$P,COLUMN(Informes!J$1),FALSE)), ""), "")</f>
        <v/>
      </c>
      <c r="N2294" s="248"/>
      <c r="O2294" s="248"/>
      <c r="P2294" s="248"/>
      <c r="Q2294" s="248"/>
      <c r="R2294" s="284" t="str">
        <f t="shared" si="445"/>
        <v/>
      </c>
      <c r="S2294" s="284"/>
      <c r="T2294" s="284"/>
      <c r="U2294" s="284"/>
      <c r="V2294" s="285"/>
      <c r="W2294" s="4" t="str">
        <f>IFERROR(VLOOKUP($X2279&amp;"-"&amp;TEXT($A2294,"mmm-aaaa"),Informes!$A:$P,COLUMN(Informes!K$1),FALSE), "")</f>
        <v/>
      </c>
      <c r="X2294" s="34" t="str">
        <f>IFERROR(VLOOKUP($X2256&amp;"-"&amp;TEXT($A2294,"mmm-aaaa"),Informes!$A:$P,COLUMN(Informes!C$1),FALSE), "")</f>
        <v/>
      </c>
    </row>
    <row r="2295" spans="1:24" ht="16.5" customHeight="1" x14ac:dyDescent="0.2">
      <c r="A2295" s="34">
        <f t="shared" si="448"/>
        <v>45809</v>
      </c>
      <c r="B2295" s="243" t="str">
        <f t="shared" si="446"/>
        <v>Junio</v>
      </c>
      <c r="C2295" s="244"/>
      <c r="D2295" s="244"/>
      <c r="E2295" s="244"/>
      <c r="F2295" s="281" t="str">
        <f>IFERROR(IF(VLOOKUP($X2256&amp;"-"&amp;TEXT($A2295,"mmm-aaaa"),Informes!$A:$P,COLUMN(Informes!H$1),FALSE),"þ","¨"),"¨")</f>
        <v>¨</v>
      </c>
      <c r="G2295" s="281"/>
      <c r="H2295" s="281"/>
      <c r="I2295" s="248" t="str">
        <f>IFERROR(IF(ISBLANK(
VLOOKUP($X2279&amp;"-"&amp;TEXT($A2295,"mmm-aaaa"),Informes!$A:$P,COLUMN(Informes!I$1),FALSE)), "",
VLOOKUP($X2279&amp;"-"&amp;TEXT($A2295,"mmm-aaaa"),Informes!$A:$P,COLUMN(Informes!I$1),FALSE)), "")</f>
        <v/>
      </c>
      <c r="J2295" s="248"/>
      <c r="K2295" s="248"/>
      <c r="L2295" s="173" t="str">
        <f t="shared" si="447"/>
        <v>¨</v>
      </c>
      <c r="M2295" s="248" t="str">
        <f>IFERROR(IF(OR($X2295=$L$7,$X2295=$K$5,$X2295=$O$5,$X2295=$T$5),IF(ISBLANK(
VLOOKUP($X2256&amp;"-"&amp;TEXT($A2295,"mmm-aaaa"),Informes!$A:$P,COLUMN(Informes!J$1),FALSE)), "",
VLOOKUP($X2256&amp;"-"&amp;TEXT($A2295,"mmm-aaaa"),Informes!$A:$P,COLUMN(Informes!J$1),FALSE)), ""), "")</f>
        <v/>
      </c>
      <c r="N2295" s="248"/>
      <c r="O2295" s="248"/>
      <c r="P2295" s="248"/>
      <c r="Q2295" s="248"/>
      <c r="R2295" s="284" t="str">
        <f t="shared" si="445"/>
        <v/>
      </c>
      <c r="S2295" s="284"/>
      <c r="T2295" s="284"/>
      <c r="U2295" s="284"/>
      <c r="V2295" s="285"/>
      <c r="W2295" s="4" t="str">
        <f>IFERROR(VLOOKUP($X2279&amp;"-"&amp;TEXT($A2295,"mmm-aaaa"),Informes!$A:$P,COLUMN(Informes!K$1),FALSE), "")</f>
        <v/>
      </c>
      <c r="X2295" s="34" t="str">
        <f>IFERROR(VLOOKUP($X2256&amp;"-"&amp;TEXT($A2295,"mmm-aaaa"),Informes!$A:$P,COLUMN(Informes!C$1),FALSE), "")</f>
        <v/>
      </c>
    </row>
    <row r="2296" spans="1:24" ht="16.5" customHeight="1" x14ac:dyDescent="0.2">
      <c r="A2296" s="34">
        <f t="shared" si="448"/>
        <v>45839</v>
      </c>
      <c r="B2296" s="243" t="str">
        <f t="shared" si="446"/>
        <v>Julio</v>
      </c>
      <c r="C2296" s="244"/>
      <c r="D2296" s="244"/>
      <c r="E2296" s="244"/>
      <c r="F2296" s="281" t="str">
        <f>IFERROR(IF(VLOOKUP($X2256&amp;"-"&amp;TEXT($A2296,"mmm-aaaa"),Informes!$A:$P,COLUMN(Informes!H$1),FALSE),"þ","¨"),"¨")</f>
        <v>¨</v>
      </c>
      <c r="G2296" s="281"/>
      <c r="H2296" s="281"/>
      <c r="I2296" s="248" t="str">
        <f>IFERROR(IF(ISBLANK(
VLOOKUP($X2279&amp;"-"&amp;TEXT($A2296,"mmm-aaaa"),Informes!$A:$P,COLUMN(Informes!I$1),FALSE)), "",
VLOOKUP($X2279&amp;"-"&amp;TEXT($A2296,"mmm-aaaa"),Informes!$A:$P,COLUMN(Informes!I$1),FALSE)), "")</f>
        <v/>
      </c>
      <c r="J2296" s="248"/>
      <c r="K2296" s="248"/>
      <c r="L2296" s="173" t="str">
        <f t="shared" si="447"/>
        <v>¨</v>
      </c>
      <c r="M2296" s="248" t="str">
        <f>IFERROR(IF(OR($X2296=$L$7,$X2296=$K$5,$X2296=$O$5,$X2296=$T$5),IF(ISBLANK(
VLOOKUP($X2256&amp;"-"&amp;TEXT($A2296,"mmm-aaaa"),Informes!$A:$P,COLUMN(Informes!J$1),FALSE)), "",
VLOOKUP($X2256&amp;"-"&amp;TEXT($A2296,"mmm-aaaa"),Informes!$A:$P,COLUMN(Informes!J$1),FALSE)), ""), "")</f>
        <v/>
      </c>
      <c r="N2296" s="248"/>
      <c r="O2296" s="248"/>
      <c r="P2296" s="248"/>
      <c r="Q2296" s="248"/>
      <c r="R2296" s="284" t="str">
        <f t="shared" si="445"/>
        <v/>
      </c>
      <c r="S2296" s="284"/>
      <c r="T2296" s="284"/>
      <c r="U2296" s="284"/>
      <c r="V2296" s="285"/>
      <c r="W2296" s="4" t="str">
        <f>IFERROR(VLOOKUP($X2279&amp;"-"&amp;TEXT($A2296,"mmm-aaaa"),Informes!$A:$P,COLUMN(Informes!K$1),FALSE), "")</f>
        <v/>
      </c>
      <c r="X2296" s="34" t="str">
        <f>IFERROR(VLOOKUP($X2256&amp;"-"&amp;TEXT($A2296,"mmm-aaaa"),Informes!$A:$P,COLUMN(Informes!C$1),FALSE), "")</f>
        <v/>
      </c>
    </row>
    <row r="2297" spans="1:24" ht="16.5" thickBot="1" x14ac:dyDescent="0.25">
      <c r="A2297" s="34">
        <f t="shared" si="448"/>
        <v>45870</v>
      </c>
      <c r="B2297" s="264" t="str">
        <f t="shared" si="446"/>
        <v>Agosto</v>
      </c>
      <c r="C2297" s="265"/>
      <c r="D2297" s="265"/>
      <c r="E2297" s="265"/>
      <c r="F2297" s="280" t="str">
        <f>IFERROR(IF(VLOOKUP($X2256&amp;"-"&amp;TEXT($A2297,"mmm-aaaa"),Informes!$A:$P,COLUMN(Informes!H$1),FALSE),"þ","¨"),"¨")</f>
        <v>¨</v>
      </c>
      <c r="G2297" s="280"/>
      <c r="H2297" s="280"/>
      <c r="I2297" s="269" t="str">
        <f>IFERROR(IF(ISBLANK(
VLOOKUP($X2279&amp;"-"&amp;TEXT($A2297,"mmm-aaaa"),Informes!$A:$P,COLUMN(Informes!I$1),FALSE)), "",
VLOOKUP($X2279&amp;"-"&amp;TEXT($A2297,"mmm-aaaa"),Informes!$A:$P,COLUMN(Informes!I$1),FALSE)), "")</f>
        <v/>
      </c>
      <c r="J2297" s="269"/>
      <c r="K2297" s="269"/>
      <c r="L2297" s="172" t="str">
        <f t="shared" si="447"/>
        <v>¨</v>
      </c>
      <c r="M2297" s="269" t="str">
        <f>IFERROR(IF(OR($X2297=$L$7,$X2297=$K$5,$X2297=$O$5,$X2297=$T$5),IF(ISBLANK(
VLOOKUP($X2256&amp;"-"&amp;TEXT($A2297,"mmm-aaaa"),Informes!$A:$P,COLUMN(Informes!J$1),FALSE)), "",
VLOOKUP($X2256&amp;"-"&amp;TEXT($A2297,"mmm-aaaa"),Informes!$A:$P,COLUMN(Informes!J$1),FALSE)), ""), "")</f>
        <v/>
      </c>
      <c r="N2297" s="269"/>
      <c r="O2297" s="269"/>
      <c r="P2297" s="269"/>
      <c r="Q2297" s="269"/>
      <c r="R2297" s="282" t="str">
        <f t="shared" si="445"/>
        <v/>
      </c>
      <c r="S2297" s="282"/>
      <c r="T2297" s="282"/>
      <c r="U2297" s="282"/>
      <c r="V2297" s="283"/>
      <c r="W2297" s="4" t="str">
        <f>IFERROR(VLOOKUP($X2279&amp;"-"&amp;TEXT($A2297,"mmm-aaaa"),Informes!$A:$P,COLUMN(Informes!K$1),FALSE), "")</f>
        <v/>
      </c>
      <c r="X2297" s="34" t="str">
        <f>IFERROR(VLOOKUP($X2256&amp;"-"&amp;TEXT($A2297,"mmm-aaaa"),Informes!$A:$P,COLUMN(Informes!C$1),FALSE), "")</f>
        <v/>
      </c>
    </row>
    <row r="2298" spans="1:24" ht="16.5" thickBot="1" x14ac:dyDescent="0.3">
      <c r="D2298" s="124"/>
      <c r="E2298" s="124"/>
      <c r="F2298" s="129"/>
      <c r="G2298" s="124" t="str">
        <f>IF(SUM(F2286:F2297)=0,"",SUM(F2286:F2297))</f>
        <v/>
      </c>
      <c r="H2298" s="124"/>
      <c r="I2298" s="124"/>
      <c r="J2298" s="130"/>
      <c r="K2298" s="124"/>
      <c r="L2298" s="131" t="s">
        <v>107</v>
      </c>
      <c r="M2298" s="272" t="str">
        <f>IF(SUM(M2286:M2297)=0,"",SUM(M2286:M2297))</f>
        <v/>
      </c>
      <c r="N2298" s="273"/>
      <c r="O2298" s="273"/>
      <c r="P2298" s="273"/>
      <c r="Q2298" s="274"/>
      <c r="R2298" s="275"/>
      <c r="S2298" s="276"/>
      <c r="T2298" s="276"/>
      <c r="U2298" s="276"/>
      <c r="V2298" s="277"/>
      <c r="W2298" s="4"/>
      <c r="X2298" s="4"/>
    </row>
    <row r="2299" spans="1:24" ht="16.5" customHeight="1" x14ac:dyDescent="0.2">
      <c r="W2299" s="4"/>
      <c r="X2299" s="4"/>
    </row>
    <row r="2300" spans="1:24" ht="279.75" customHeight="1" x14ac:dyDescent="0.15">
      <c r="B2300" s="11"/>
      <c r="C2300" s="132" t="s">
        <v>136</v>
      </c>
      <c r="D2300" s="11"/>
      <c r="E2300" s="11"/>
      <c r="F2300" s="11"/>
      <c r="G2300" s="11"/>
      <c r="H2300" s="11"/>
      <c r="I2300" s="11"/>
      <c r="J2300" s="11"/>
      <c r="K2300" s="11"/>
      <c r="L2300" s="11"/>
      <c r="M2300" s="11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</row>
    <row r="2301" spans="1:24" ht="24" customHeight="1" x14ac:dyDescent="0.2">
      <c r="A2301" s="35">
        <f>A2255+1</f>
        <v>51</v>
      </c>
      <c r="B2301" s="256" t="s">
        <v>127</v>
      </c>
      <c r="C2301" s="256"/>
      <c r="D2301" s="256"/>
      <c r="E2301" s="256"/>
      <c r="F2301" s="256"/>
      <c r="G2301" s="256"/>
      <c r="H2301" s="256"/>
      <c r="I2301" s="256"/>
      <c r="J2301" s="256"/>
      <c r="K2301" s="256"/>
      <c r="L2301" s="256"/>
      <c r="M2301" s="256"/>
      <c r="N2301" s="256"/>
      <c r="O2301" s="256"/>
      <c r="P2301" s="256"/>
      <c r="Q2301" s="256"/>
      <c r="R2301" s="256"/>
      <c r="S2301" s="256"/>
      <c r="T2301" s="256"/>
      <c r="U2301" s="256"/>
      <c r="V2301" s="256"/>
      <c r="X2301" s="2"/>
    </row>
    <row r="2302" spans="1:24" ht="17.25" customHeight="1" x14ac:dyDescent="0.2">
      <c r="A2302" s="35"/>
      <c r="B2302" s="120" t="s">
        <v>128</v>
      </c>
      <c r="D2302" s="123" t="e">
        <f>IF(A2301=0,0,INDEX(TblPublicadores[Nombre completo],A2301))</f>
        <v>#REF!</v>
      </c>
      <c r="F2302" s="123"/>
      <c r="G2302" s="123"/>
      <c r="H2302" s="123"/>
      <c r="I2302" s="123"/>
      <c r="J2302" s="123"/>
      <c r="K2302" s="123"/>
      <c r="L2302" s="123"/>
      <c r="M2302" s="123"/>
      <c r="N2302" s="123"/>
      <c r="O2302" s="123"/>
      <c r="P2302" s="123"/>
      <c r="Q2302" s="123"/>
      <c r="R2302" s="123"/>
      <c r="S2302" s="123"/>
      <c r="T2302" s="123"/>
      <c r="U2302" s="123"/>
      <c r="V2302" s="123"/>
      <c r="W2302" s="15"/>
      <c r="X2302" s="154" t="e">
        <f>IF(A2301=0,0,INDEX(TblPublicadores[Nombre],A2301))</f>
        <v>#REF!</v>
      </c>
    </row>
    <row r="2303" spans="1:24" ht="17.25" x14ac:dyDescent="0.2">
      <c r="B2303" s="120" t="s">
        <v>129</v>
      </c>
      <c r="D2303" s="121"/>
      <c r="E2303" s="121"/>
      <c r="F2303" s="7"/>
      <c r="G2303" s="7"/>
      <c r="H2303" s="257" t="e">
        <f>IF(A2301=0,"",INDEX(TblPublicadores[Fecha de nacimiento],A2301))</f>
        <v>#REF!</v>
      </c>
      <c r="I2303" s="257"/>
      <c r="J2303" s="257"/>
      <c r="K2303" s="257"/>
      <c r="L2303" s="257"/>
      <c r="M2303" s="257"/>
      <c r="N2303" s="257"/>
      <c r="O2303" s="257"/>
      <c r="P2303" s="128" t="e">
        <f>IF(INDEX(TblPublicadores[Sexo],A2301)=Q2303,"þ","¨")</f>
        <v>#REF!</v>
      </c>
      <c r="Q2303" s="120" t="s">
        <v>75</v>
      </c>
      <c r="S2303" s="12"/>
      <c r="T2303" s="13"/>
      <c r="U2303" s="128" t="e">
        <f>IF(INDEX(TblPublicadores[Sexo],A2301)=V2303,"þ","¨")</f>
        <v>#REF!</v>
      </c>
      <c r="V2303" s="120" t="s">
        <v>79</v>
      </c>
      <c r="W2303" s="12"/>
      <c r="X2303" s="6"/>
    </row>
    <row r="2304" spans="1:24" ht="17.25" x14ac:dyDescent="0.2">
      <c r="B2304" s="120" t="s">
        <v>130</v>
      </c>
      <c r="D2304" s="122"/>
      <c r="E2304" s="122"/>
      <c r="F2304" s="7"/>
      <c r="G2304" s="258" t="e">
        <f>IF(A2301=0,"",IF(INDEX(TblPublicadores[Fecha de bautismo],A2301)="", "",INDEX(TblPublicadores[Fecha de bautismo],A2301)))</f>
        <v>#REF!</v>
      </c>
      <c r="H2304" s="258"/>
      <c r="I2304" s="258"/>
      <c r="J2304" s="258"/>
      <c r="K2304" s="258"/>
      <c r="L2304" s="258"/>
      <c r="M2304" s="258"/>
      <c r="N2304" s="258"/>
      <c r="O2304" s="258"/>
      <c r="P2304" s="128" t="s">
        <v>137</v>
      </c>
      <c r="Q2304" s="120" t="s">
        <v>131</v>
      </c>
      <c r="S2304" s="12"/>
      <c r="T2304" s="12"/>
      <c r="U2304" s="128" t="s">
        <v>138</v>
      </c>
      <c r="V2304" s="120" t="s">
        <v>61</v>
      </c>
      <c r="W2304" s="12"/>
      <c r="X2304" s="6"/>
    </row>
    <row r="2305" spans="1:24" ht="28.5" customHeight="1" x14ac:dyDescent="0.2">
      <c r="B2305" s="127" t="e">
        <f>IF(INDEX(TblPublicadores[Privilegio],A2301)=C2305,"þ","¨")</f>
        <v>#REF!</v>
      </c>
      <c r="C2305" s="125" t="s">
        <v>76</v>
      </c>
      <c r="D2305" s="127" t="e">
        <f>IF(INDEX(TblPublicadores[Privilegio],A2301)=E2305,"þ","¨")</f>
        <v>#REF!</v>
      </c>
      <c r="E2305" s="125" t="s">
        <v>81</v>
      </c>
      <c r="F2305" s="7"/>
      <c r="G2305" s="7"/>
      <c r="H2305" s="5"/>
      <c r="I2305" s="10"/>
      <c r="J2305" s="127" t="e">
        <f>IF(INDEX(TblPublicadores[Tipo Publicador],A2301)=K2305,"þ","¨")</f>
        <v>#REF!</v>
      </c>
      <c r="K2305" s="125" t="s">
        <v>77</v>
      </c>
      <c r="L2305" s="5"/>
      <c r="M2305" s="5"/>
      <c r="N2305" s="127" t="e">
        <f>IF(INDEX(TblPublicadores[Tipo Publicador],A2301)=O2305,"þ","¨")</f>
        <v>#REF!</v>
      </c>
      <c r="O2305" s="125" t="s">
        <v>132</v>
      </c>
      <c r="P2305" s="126"/>
      <c r="Q2305" s="126"/>
      <c r="R2305" s="9"/>
      <c r="S2305" s="127" t="e">
        <f>IF(INDEX(TblPublicadores[Tipo Publicador],A2301)=T2305,"þ","¨")</f>
        <v>#REF!</v>
      </c>
      <c r="T2305" s="259" t="s">
        <v>133</v>
      </c>
      <c r="U2305" s="259"/>
      <c r="V2305" s="259"/>
      <c r="W2305" s="13"/>
      <c r="X2305" s="6"/>
    </row>
    <row r="2306" spans="1:24" ht="4.5" customHeight="1" thickBot="1" x14ac:dyDescent="0.25">
      <c r="B2306" s="8"/>
      <c r="C2306" s="7"/>
      <c r="D2306" s="8"/>
      <c r="E2306" s="7"/>
      <c r="F2306" s="7"/>
      <c r="G2306" s="7"/>
      <c r="H2306" s="5"/>
      <c r="I2306" s="10"/>
      <c r="J2306" s="8"/>
      <c r="K2306" s="5"/>
      <c r="L2306" s="5"/>
      <c r="M2306" s="5"/>
      <c r="N2306" s="7"/>
      <c r="O2306" s="5"/>
      <c r="P2306" s="8"/>
      <c r="Q2306" s="8"/>
      <c r="R2306" s="9"/>
      <c r="S2306" s="9"/>
      <c r="T2306" s="7"/>
      <c r="U2306" s="8"/>
      <c r="V2306" s="9"/>
      <c r="W2306" s="9"/>
      <c r="X2306" s="6"/>
    </row>
    <row r="2307" spans="1:24" ht="26.25" customHeight="1" x14ac:dyDescent="0.25">
      <c r="B2307" s="260" t="s">
        <v>17</v>
      </c>
      <c r="C2307" s="261"/>
      <c r="D2307" s="261"/>
      <c r="E2307" s="261"/>
      <c r="F2307" s="262" t="s">
        <v>134</v>
      </c>
      <c r="G2307" s="262"/>
      <c r="H2307" s="262"/>
      <c r="I2307" s="262" t="s">
        <v>12</v>
      </c>
      <c r="J2307" s="262"/>
      <c r="K2307" s="262"/>
      <c r="L2307" s="262" t="s">
        <v>105</v>
      </c>
      <c r="M2307" s="236" t="s">
        <v>135</v>
      </c>
      <c r="N2307" s="236"/>
      <c r="O2307" s="236"/>
      <c r="P2307" s="236"/>
      <c r="Q2307" s="236"/>
      <c r="R2307" s="236" t="s">
        <v>101</v>
      </c>
      <c r="S2307" s="236"/>
      <c r="T2307" s="236"/>
      <c r="U2307" s="236"/>
      <c r="V2307" s="237"/>
      <c r="W2307" s="14"/>
      <c r="X2307" s="3"/>
    </row>
    <row r="2308" spans="1:24" ht="27.75" customHeight="1" x14ac:dyDescent="0.2">
      <c r="B2308" s="240">
        <v>45292</v>
      </c>
      <c r="C2308" s="241"/>
      <c r="D2308" s="241"/>
      <c r="E2308" s="242"/>
      <c r="F2308" s="263"/>
      <c r="G2308" s="263"/>
      <c r="H2308" s="263"/>
      <c r="I2308" s="263"/>
      <c r="J2308" s="263"/>
      <c r="K2308" s="263"/>
      <c r="L2308" s="263"/>
      <c r="M2308" s="238"/>
      <c r="N2308" s="238"/>
      <c r="O2308" s="238"/>
      <c r="P2308" s="238"/>
      <c r="Q2308" s="238"/>
      <c r="R2308" s="238"/>
      <c r="S2308" s="238"/>
      <c r="T2308" s="238"/>
      <c r="U2308" s="238"/>
      <c r="V2308" s="239"/>
      <c r="W2308" s="14"/>
      <c r="X2308" s="3"/>
    </row>
    <row r="2309" spans="1:24" ht="16.5" customHeight="1" x14ac:dyDescent="0.2">
      <c r="A2309" s="34">
        <f>EDATE(B2308,-4)</f>
        <v>45170</v>
      </c>
      <c r="B2309" s="243" t="str">
        <f>PROPER(TEXT(A2309, "mmmm"))</f>
        <v>Septiembre</v>
      </c>
      <c r="C2309" s="244"/>
      <c r="D2309" s="244" t="str">
        <f>PROPER(TEXT(C2309, "mmmm"))</f>
        <v>Enero</v>
      </c>
      <c r="E2309" s="244"/>
      <c r="F2309" s="281" t="str">
        <f>IFERROR(IF(VLOOKUP($X2302&amp;"-"&amp;TEXT($A2309,"mmm-aaaa"),Informes!$A:$P,COLUMN(Informes!H$1),FALSE),"þ","¨"),"¨")</f>
        <v>¨</v>
      </c>
      <c r="G2309" s="281"/>
      <c r="H2309" s="281"/>
      <c r="I2309" s="248" t="str">
        <f>IFERROR(IF(ISBLANK(
VLOOKUP($X2302&amp;"-"&amp;TEXT($A2309,"mmm-aaaa"),Informes!$A:$P,COLUMN(Informes!I$1),FALSE)), "",
VLOOKUP($X2302&amp;"-"&amp;TEXT($A2309,"mmm-aaaa"),Informes!$A:$P,COLUMN(Informes!I$1),FALSE)), "")</f>
        <v/>
      </c>
      <c r="J2309" s="248"/>
      <c r="K2309" s="248"/>
      <c r="L2309" s="173" t="str">
        <f>IFERROR(IF($X2309=$L$7,"þ","¨"),"¨")</f>
        <v>¨</v>
      </c>
      <c r="M2309" s="248" t="str">
        <f>IFERROR(IF(OR($X2309=$L$7,$X2309=$K$5,$X2309=$O$5,$X2309=$T$5),IF(ISBLANK(
VLOOKUP($X2302&amp;"-"&amp;TEXT($A2309,"mmm-aaaa"),Informes!$A:$P,COLUMN(Informes!J$1),FALSE)), "",
VLOOKUP($X2302&amp;"-"&amp;TEXT($A2309,"mmm-aaaa"),Informes!$A:$P,COLUMN(Informes!J$1),FALSE)), ""), "")</f>
        <v/>
      </c>
      <c r="N2309" s="248"/>
      <c r="O2309" s="248"/>
      <c r="P2309" s="248"/>
      <c r="Q2309" s="248"/>
      <c r="R2309" s="284" t="str">
        <f t="shared" ref="R2309:R2320" si="449">IF(W2309=0, "", W2309)</f>
        <v/>
      </c>
      <c r="S2309" s="284"/>
      <c r="T2309" s="284"/>
      <c r="U2309" s="284"/>
      <c r="V2309" s="285"/>
      <c r="W2309" s="4" t="str">
        <f>IFERROR(VLOOKUP($X2302&amp;"-"&amp;TEXT($A2309,"mmm-aaaa"),Informes!$A:$P,COLUMN(Informes!K$1),FALSE), "")</f>
        <v/>
      </c>
      <c r="X2309" s="34" t="str">
        <f>IFERROR(VLOOKUP($X2302&amp;"-"&amp;TEXT($A2309,"mmm-aaaa"),Informes!$A:$P,COLUMN(Informes!C$1),FALSE), "")</f>
        <v/>
      </c>
    </row>
    <row r="2310" spans="1:24" ht="16.5" customHeight="1" x14ac:dyDescent="0.2">
      <c r="A2310" s="34">
        <f>EDATE(A2309,1)</f>
        <v>45200</v>
      </c>
      <c r="B2310" s="243" t="str">
        <f t="shared" ref="B2310:B2320" si="450">PROPER(TEXT(A2310, "mmmm"))</f>
        <v>Octubre</v>
      </c>
      <c r="C2310" s="244"/>
      <c r="D2310" s="244" t="str">
        <f t="shared" ref="D2310:D2320" si="451">PROPER(TEXT(C2310, "mmmm"))</f>
        <v>Enero</v>
      </c>
      <c r="E2310" s="244"/>
      <c r="F2310" s="281" t="str">
        <f>IFERROR(IF(VLOOKUP($X2302&amp;"-"&amp;TEXT($A2310,"mmm-aaaa"),Informes!$A:$P,COLUMN(Informes!H$1),FALSE),"þ","¨"),"¨")</f>
        <v>¨</v>
      </c>
      <c r="G2310" s="281"/>
      <c r="H2310" s="281"/>
      <c r="I2310" s="248" t="str">
        <f>IFERROR(IF(ISBLANK(
VLOOKUP($X2302&amp;"-"&amp;TEXT($A2310,"mmm-aaaa"),Informes!$A:$P,COLUMN(Informes!I$1),FALSE)), "",
VLOOKUP($X2302&amp;"-"&amp;TEXT($A2310,"mmm-aaaa"),Informes!$A:$P,COLUMN(Informes!I$1),FALSE)), "")</f>
        <v/>
      </c>
      <c r="J2310" s="248"/>
      <c r="K2310" s="248"/>
      <c r="L2310" s="173" t="str">
        <f t="shared" ref="L2310:L2320" si="452">IFERROR(IF($X2310=$L$7,"þ","¨"),"¨")</f>
        <v>¨</v>
      </c>
      <c r="M2310" s="248" t="str">
        <f>IFERROR(IF(OR($X2310=$L$7,$X2310=$K$5,$X2310=$O$5,$X2310=$T$5),IF(ISBLANK(
VLOOKUP($X2302&amp;"-"&amp;TEXT($A2310,"mmm-aaaa"),Informes!$A:$P,COLUMN(Informes!J$1),FALSE)), "",
VLOOKUP($X2302&amp;"-"&amp;TEXT($A2310,"mmm-aaaa"),Informes!$A:$P,COLUMN(Informes!J$1),FALSE)), ""), "")</f>
        <v/>
      </c>
      <c r="N2310" s="248"/>
      <c r="O2310" s="248"/>
      <c r="P2310" s="248"/>
      <c r="Q2310" s="248"/>
      <c r="R2310" s="284" t="str">
        <f t="shared" si="449"/>
        <v/>
      </c>
      <c r="S2310" s="284"/>
      <c r="T2310" s="284"/>
      <c r="U2310" s="284"/>
      <c r="V2310" s="285"/>
      <c r="W2310" s="4" t="str">
        <f>IFERROR(VLOOKUP($X2302&amp;"-"&amp;TEXT($A2310,"mmm-aaaa"),Informes!$A:$P,COLUMN(Informes!K$1),FALSE), "")</f>
        <v/>
      </c>
      <c r="X2310" s="34" t="str">
        <f>IFERROR(VLOOKUP($X2302&amp;"-"&amp;TEXT($A2310,"mmm-aaaa"),Informes!$A:$P,COLUMN(Informes!C$1),FALSE), "")</f>
        <v/>
      </c>
    </row>
    <row r="2311" spans="1:24" ht="16.5" customHeight="1" x14ac:dyDescent="0.2">
      <c r="A2311" s="34">
        <f t="shared" ref="A2311:A2320" si="453">EDATE(A2310,1)</f>
        <v>45231</v>
      </c>
      <c r="B2311" s="243" t="str">
        <f t="shared" si="450"/>
        <v>Noviembre</v>
      </c>
      <c r="C2311" s="244"/>
      <c r="D2311" s="244" t="str">
        <f t="shared" si="451"/>
        <v>Enero</v>
      </c>
      <c r="E2311" s="244"/>
      <c r="F2311" s="281" t="str">
        <f>IFERROR(IF(VLOOKUP($X2302&amp;"-"&amp;TEXT($A2311,"mmm-aaaa"),Informes!$A:$P,COLUMN(Informes!H$1),FALSE),"þ","¨"),"¨")</f>
        <v>¨</v>
      </c>
      <c r="G2311" s="281"/>
      <c r="H2311" s="281"/>
      <c r="I2311" s="248" t="str">
        <f>IFERROR(IF(ISBLANK(
VLOOKUP($X2302&amp;"-"&amp;TEXT($A2311,"mmm-aaaa"),Informes!$A:$P,COLUMN(Informes!I$1),FALSE)), "",
VLOOKUP($X2302&amp;"-"&amp;TEXT($A2311,"mmm-aaaa"),Informes!$A:$P,COLUMN(Informes!I$1),FALSE)), "")</f>
        <v/>
      </c>
      <c r="J2311" s="248"/>
      <c r="K2311" s="248"/>
      <c r="L2311" s="173" t="str">
        <f t="shared" si="452"/>
        <v>¨</v>
      </c>
      <c r="M2311" s="248" t="str">
        <f>IFERROR(IF(OR($X2311=$L$7,$X2311=$K$5,$X2311=$O$5,$X2311=$T$5),IF(ISBLANK(
VLOOKUP($X2302&amp;"-"&amp;TEXT($A2311,"mmm-aaaa"),Informes!$A:$P,COLUMN(Informes!J$1),FALSE)), "",
VLOOKUP($X2302&amp;"-"&amp;TEXT($A2311,"mmm-aaaa"),Informes!$A:$P,COLUMN(Informes!J$1),FALSE)), ""), "")</f>
        <v/>
      </c>
      <c r="N2311" s="248"/>
      <c r="O2311" s="248"/>
      <c r="P2311" s="248"/>
      <c r="Q2311" s="248"/>
      <c r="R2311" s="284" t="str">
        <f t="shared" si="449"/>
        <v/>
      </c>
      <c r="S2311" s="284"/>
      <c r="T2311" s="284"/>
      <c r="U2311" s="284"/>
      <c r="V2311" s="285"/>
      <c r="W2311" s="4" t="str">
        <f>IFERROR(VLOOKUP($X2302&amp;"-"&amp;TEXT($A2311,"mmm-aaaa"),Informes!$A:$P,COLUMN(Informes!K$1),FALSE), "")</f>
        <v/>
      </c>
      <c r="X2311" s="34" t="str">
        <f>IFERROR(VLOOKUP($X2302&amp;"-"&amp;TEXT($A2311,"mmm-aaaa"),Informes!$A:$P,COLUMN(Informes!C$1),FALSE), "")</f>
        <v/>
      </c>
    </row>
    <row r="2312" spans="1:24" ht="16.5" customHeight="1" x14ac:dyDescent="0.2">
      <c r="A2312" s="34">
        <f t="shared" si="453"/>
        <v>45261</v>
      </c>
      <c r="B2312" s="243" t="str">
        <f t="shared" si="450"/>
        <v>Diciembre</v>
      </c>
      <c r="C2312" s="244"/>
      <c r="D2312" s="244" t="str">
        <f t="shared" si="451"/>
        <v>Enero</v>
      </c>
      <c r="E2312" s="244"/>
      <c r="F2312" s="281" t="str">
        <f>IFERROR(IF(VLOOKUP($X2302&amp;"-"&amp;TEXT($A2312,"mmm-aaaa"),Informes!$A:$P,COLUMN(Informes!H$1),FALSE),"þ","¨"),"¨")</f>
        <v>¨</v>
      </c>
      <c r="G2312" s="281"/>
      <c r="H2312" s="281"/>
      <c r="I2312" s="248" t="str">
        <f>IFERROR(IF(ISBLANK(
VLOOKUP($X2302&amp;"-"&amp;TEXT($A2312,"mmm-aaaa"),Informes!$A:$P,COLUMN(Informes!I$1),FALSE)), "",
VLOOKUP($X2302&amp;"-"&amp;TEXT($A2312,"mmm-aaaa"),Informes!$A:$P,COLUMN(Informes!I$1),FALSE)), "")</f>
        <v/>
      </c>
      <c r="J2312" s="248"/>
      <c r="K2312" s="248"/>
      <c r="L2312" s="173" t="str">
        <f t="shared" si="452"/>
        <v>¨</v>
      </c>
      <c r="M2312" s="248" t="str">
        <f>IFERROR(IF(OR($X2312=$L$7,$X2312=$K$5,$X2312=$O$5,$X2312=$T$5),IF(ISBLANK(
VLOOKUP($X2302&amp;"-"&amp;TEXT($A2312,"mmm-aaaa"),Informes!$A:$P,COLUMN(Informes!J$1),FALSE)), "",
VLOOKUP($X2302&amp;"-"&amp;TEXT($A2312,"mmm-aaaa"),Informes!$A:$P,COLUMN(Informes!J$1),FALSE)), ""), "")</f>
        <v/>
      </c>
      <c r="N2312" s="248"/>
      <c r="O2312" s="248"/>
      <c r="P2312" s="248"/>
      <c r="Q2312" s="248"/>
      <c r="R2312" s="284" t="str">
        <f t="shared" si="449"/>
        <v/>
      </c>
      <c r="S2312" s="284"/>
      <c r="T2312" s="284"/>
      <c r="U2312" s="284"/>
      <c r="V2312" s="285"/>
      <c r="W2312" s="4" t="str">
        <f>IFERROR(VLOOKUP($X2302&amp;"-"&amp;TEXT($A2312,"mmm-aaaa"),Informes!$A:$P,COLUMN(Informes!K$1),FALSE), "")</f>
        <v/>
      </c>
      <c r="X2312" s="34" t="str">
        <f>IFERROR(VLOOKUP($X2302&amp;"-"&amp;TEXT($A2312,"mmm-aaaa"),Informes!$A:$P,COLUMN(Informes!C$1),FALSE), "")</f>
        <v/>
      </c>
    </row>
    <row r="2313" spans="1:24" ht="16.5" customHeight="1" x14ac:dyDescent="0.2">
      <c r="A2313" s="34">
        <f t="shared" si="453"/>
        <v>45292</v>
      </c>
      <c r="B2313" s="243" t="str">
        <f t="shared" si="450"/>
        <v>Enero</v>
      </c>
      <c r="C2313" s="244"/>
      <c r="D2313" s="244" t="str">
        <f t="shared" si="451"/>
        <v>Enero</v>
      </c>
      <c r="E2313" s="244"/>
      <c r="F2313" s="281" t="str">
        <f>IFERROR(IF(VLOOKUP($X2302&amp;"-"&amp;TEXT($A2313,"mmm-aaaa"),Informes!$A:$P,COLUMN(Informes!H$1),FALSE),"þ","¨"),"¨")</f>
        <v>¨</v>
      </c>
      <c r="G2313" s="281"/>
      <c r="H2313" s="281"/>
      <c r="I2313" s="248" t="str">
        <f>IFERROR(IF(ISBLANK(
VLOOKUP($X2302&amp;"-"&amp;TEXT($A2313,"mmm-aaaa"),Informes!$A:$P,COLUMN(Informes!I$1),FALSE)), "",
VLOOKUP($X2302&amp;"-"&amp;TEXT($A2313,"mmm-aaaa"),Informes!$A:$P,COLUMN(Informes!I$1),FALSE)), "")</f>
        <v/>
      </c>
      <c r="J2313" s="248"/>
      <c r="K2313" s="248"/>
      <c r="L2313" s="173" t="str">
        <f t="shared" si="452"/>
        <v>¨</v>
      </c>
      <c r="M2313" s="248" t="str">
        <f>IFERROR(IF(OR($X2313=$L$7,$X2313=$K$5,$X2313=$O$5,$X2313=$T$5),IF(ISBLANK(
VLOOKUP($X2302&amp;"-"&amp;TEXT($A2313,"mmm-aaaa"),Informes!$A:$P,COLUMN(Informes!J$1),FALSE)), "",
VLOOKUP($X2302&amp;"-"&amp;TEXT($A2313,"mmm-aaaa"),Informes!$A:$P,COLUMN(Informes!J$1),FALSE)), ""), "")</f>
        <v/>
      </c>
      <c r="N2313" s="248"/>
      <c r="O2313" s="248"/>
      <c r="P2313" s="248"/>
      <c r="Q2313" s="248"/>
      <c r="R2313" s="284" t="str">
        <f t="shared" si="449"/>
        <v/>
      </c>
      <c r="S2313" s="284"/>
      <c r="T2313" s="284"/>
      <c r="U2313" s="284"/>
      <c r="V2313" s="285"/>
      <c r="W2313" s="4" t="str">
        <f>IFERROR(VLOOKUP($X2302&amp;"-"&amp;TEXT($A2313,"mmm-aaaa"),Informes!$A:$P,COLUMN(Informes!K$1),FALSE), "")</f>
        <v/>
      </c>
      <c r="X2313" s="34" t="str">
        <f>IFERROR(VLOOKUP($X2302&amp;"-"&amp;TEXT($A2313,"mmm-aaaa"),Informes!$A:$P,COLUMN(Informes!C$1),FALSE), "")</f>
        <v/>
      </c>
    </row>
    <row r="2314" spans="1:24" ht="16.5" customHeight="1" x14ac:dyDescent="0.2">
      <c r="A2314" s="34">
        <f t="shared" si="453"/>
        <v>45323</v>
      </c>
      <c r="B2314" s="243" t="str">
        <f t="shared" si="450"/>
        <v>Febrero</v>
      </c>
      <c r="C2314" s="244"/>
      <c r="D2314" s="244" t="str">
        <f t="shared" si="451"/>
        <v>Enero</v>
      </c>
      <c r="E2314" s="244"/>
      <c r="F2314" s="281" t="str">
        <f>IFERROR(IF(VLOOKUP($X2302&amp;"-"&amp;TEXT($A2314,"mmm-aaaa"),Informes!$A:$P,COLUMN(Informes!H$1),FALSE),"þ","¨"),"¨")</f>
        <v>¨</v>
      </c>
      <c r="G2314" s="281"/>
      <c r="H2314" s="281"/>
      <c r="I2314" s="248" t="str">
        <f>IFERROR(IF(ISBLANK(
VLOOKUP($X2302&amp;"-"&amp;TEXT($A2314,"mmm-aaaa"),Informes!$A:$P,COLUMN(Informes!I$1),FALSE)), "",
VLOOKUP($X2302&amp;"-"&amp;TEXT($A2314,"mmm-aaaa"),Informes!$A:$P,COLUMN(Informes!I$1),FALSE)), "")</f>
        <v/>
      </c>
      <c r="J2314" s="248"/>
      <c r="K2314" s="248"/>
      <c r="L2314" s="173" t="str">
        <f t="shared" si="452"/>
        <v>¨</v>
      </c>
      <c r="M2314" s="248" t="str">
        <f>IFERROR(IF(OR($X2314=$L$7,$X2314=$K$5,$X2314=$O$5,$X2314=$T$5),IF(ISBLANK(
VLOOKUP($X2302&amp;"-"&amp;TEXT($A2314,"mmm-aaaa"),Informes!$A:$P,COLUMN(Informes!J$1),FALSE)), "",
VLOOKUP($X2302&amp;"-"&amp;TEXT($A2314,"mmm-aaaa"),Informes!$A:$P,COLUMN(Informes!J$1),FALSE)), ""), "")</f>
        <v/>
      </c>
      <c r="N2314" s="248"/>
      <c r="O2314" s="248"/>
      <c r="P2314" s="248"/>
      <c r="Q2314" s="248"/>
      <c r="R2314" s="284" t="str">
        <f t="shared" si="449"/>
        <v/>
      </c>
      <c r="S2314" s="284"/>
      <c r="T2314" s="284"/>
      <c r="U2314" s="284"/>
      <c r="V2314" s="285"/>
      <c r="W2314" s="4" t="str">
        <f>IFERROR(VLOOKUP($X2302&amp;"-"&amp;TEXT($A2314,"mmm-aaaa"),Informes!$A:$P,COLUMN(Informes!K$1),FALSE), "")</f>
        <v/>
      </c>
      <c r="X2314" s="34" t="str">
        <f>IFERROR(VLOOKUP($X2302&amp;"-"&amp;TEXT($A2314,"mmm-aaaa"),Informes!$A:$P,COLUMN(Informes!C$1),FALSE), "")</f>
        <v/>
      </c>
    </row>
    <row r="2315" spans="1:24" ht="16.5" customHeight="1" x14ac:dyDescent="0.2">
      <c r="A2315" s="34">
        <f t="shared" si="453"/>
        <v>45352</v>
      </c>
      <c r="B2315" s="243" t="str">
        <f t="shared" si="450"/>
        <v>Marzo</v>
      </c>
      <c r="C2315" s="244"/>
      <c r="D2315" s="244" t="str">
        <f t="shared" si="451"/>
        <v>Enero</v>
      </c>
      <c r="E2315" s="244"/>
      <c r="F2315" s="281" t="str">
        <f>IFERROR(IF(VLOOKUP($X2302&amp;"-"&amp;TEXT($A2315,"mmm-aaaa"),Informes!$A:$P,COLUMN(Informes!H$1),FALSE),"þ","¨"),"¨")</f>
        <v>¨</v>
      </c>
      <c r="G2315" s="281"/>
      <c r="H2315" s="281"/>
      <c r="I2315" s="248" t="str">
        <f>IFERROR(IF(ISBLANK(
VLOOKUP($X2302&amp;"-"&amp;TEXT($A2315,"mmm-aaaa"),Informes!$A:$P,COLUMN(Informes!I$1),FALSE)), "",
VLOOKUP($X2302&amp;"-"&amp;TEXT($A2315,"mmm-aaaa"),Informes!$A:$P,COLUMN(Informes!I$1),FALSE)), "")</f>
        <v/>
      </c>
      <c r="J2315" s="248"/>
      <c r="K2315" s="248"/>
      <c r="L2315" s="173" t="str">
        <f t="shared" si="452"/>
        <v>¨</v>
      </c>
      <c r="M2315" s="248" t="str">
        <f>IFERROR(IF(OR($X2315=$L$7,$X2315=$K$5,$X2315=$O$5,$X2315=$T$5),IF(ISBLANK(
VLOOKUP($X2302&amp;"-"&amp;TEXT($A2315,"mmm-aaaa"),Informes!$A:$P,COLUMN(Informes!J$1),FALSE)), "",
VLOOKUP($X2302&amp;"-"&amp;TEXT($A2315,"mmm-aaaa"),Informes!$A:$P,COLUMN(Informes!J$1),FALSE)), ""), "")</f>
        <v/>
      </c>
      <c r="N2315" s="248"/>
      <c r="O2315" s="248"/>
      <c r="P2315" s="248"/>
      <c r="Q2315" s="248"/>
      <c r="R2315" s="284" t="str">
        <f t="shared" si="449"/>
        <v/>
      </c>
      <c r="S2315" s="284"/>
      <c r="T2315" s="284"/>
      <c r="U2315" s="284"/>
      <c r="V2315" s="285"/>
      <c r="W2315" s="4" t="str">
        <f>IFERROR(VLOOKUP($X2302&amp;"-"&amp;TEXT($A2315,"mmm-aaaa"),Informes!$A:$P,COLUMN(Informes!K$1),FALSE), "")</f>
        <v/>
      </c>
      <c r="X2315" s="34" t="str">
        <f>IFERROR(VLOOKUP($X2302&amp;"-"&amp;TEXT($A2315,"mmm-aaaa"),Informes!$A:$P,COLUMN(Informes!C$1),FALSE), "")</f>
        <v/>
      </c>
    </row>
    <row r="2316" spans="1:24" ht="16.5" customHeight="1" x14ac:dyDescent="0.2">
      <c r="A2316" s="34">
        <f t="shared" si="453"/>
        <v>45383</v>
      </c>
      <c r="B2316" s="243" t="str">
        <f t="shared" si="450"/>
        <v>Abril</v>
      </c>
      <c r="C2316" s="244"/>
      <c r="D2316" s="244" t="str">
        <f t="shared" si="451"/>
        <v>Enero</v>
      </c>
      <c r="E2316" s="244"/>
      <c r="F2316" s="281" t="str">
        <f>IFERROR(IF(VLOOKUP($X2302&amp;"-"&amp;TEXT($A2316,"mmm-aaaa"),Informes!$A:$P,COLUMN(Informes!H$1),FALSE),"þ","¨"),"¨")</f>
        <v>¨</v>
      </c>
      <c r="G2316" s="281"/>
      <c r="H2316" s="281"/>
      <c r="I2316" s="248" t="str">
        <f>IFERROR(IF(ISBLANK(
VLOOKUP($X2302&amp;"-"&amp;TEXT($A2316,"mmm-aaaa"),Informes!$A:$P,COLUMN(Informes!I$1),FALSE)), "",
VLOOKUP($X2302&amp;"-"&amp;TEXT($A2316,"mmm-aaaa"),Informes!$A:$P,COLUMN(Informes!I$1),FALSE)), "")</f>
        <v/>
      </c>
      <c r="J2316" s="248"/>
      <c r="K2316" s="248"/>
      <c r="L2316" s="173" t="str">
        <f t="shared" si="452"/>
        <v>¨</v>
      </c>
      <c r="M2316" s="248" t="str">
        <f>IFERROR(IF(OR($X2316=$L$7,$X2316=$K$5,$X2316=$O$5,$X2316=$T$5),IF(ISBLANK(
VLOOKUP($X2302&amp;"-"&amp;TEXT($A2316,"mmm-aaaa"),Informes!$A:$P,COLUMN(Informes!J$1),FALSE)), "",
VLOOKUP($X2302&amp;"-"&amp;TEXT($A2316,"mmm-aaaa"),Informes!$A:$P,COLUMN(Informes!J$1),FALSE)), ""), "")</f>
        <v/>
      </c>
      <c r="N2316" s="248"/>
      <c r="O2316" s="248"/>
      <c r="P2316" s="248"/>
      <c r="Q2316" s="248"/>
      <c r="R2316" s="284" t="str">
        <f t="shared" si="449"/>
        <v/>
      </c>
      <c r="S2316" s="284"/>
      <c r="T2316" s="284"/>
      <c r="U2316" s="284"/>
      <c r="V2316" s="285"/>
      <c r="W2316" s="4" t="str">
        <f>IFERROR(VLOOKUP($X2302&amp;"-"&amp;TEXT($A2316,"mmm-aaaa"),Informes!$A:$P,COLUMN(Informes!K$1),FALSE), "")</f>
        <v/>
      </c>
      <c r="X2316" s="34" t="str">
        <f>IFERROR(VLOOKUP($X2302&amp;"-"&amp;TEXT($A2316,"mmm-aaaa"),Informes!$A:$P,COLUMN(Informes!C$1),FALSE), "")</f>
        <v/>
      </c>
    </row>
    <row r="2317" spans="1:24" ht="16.5" customHeight="1" x14ac:dyDescent="0.2">
      <c r="A2317" s="34">
        <f t="shared" si="453"/>
        <v>45413</v>
      </c>
      <c r="B2317" s="243" t="str">
        <f t="shared" si="450"/>
        <v>Mayo</v>
      </c>
      <c r="C2317" s="244"/>
      <c r="D2317" s="244" t="str">
        <f t="shared" si="451"/>
        <v>Enero</v>
      </c>
      <c r="E2317" s="244"/>
      <c r="F2317" s="281" t="str">
        <f>IFERROR(IF(VLOOKUP($X2302&amp;"-"&amp;TEXT($A2317,"mmm-aaaa"),Informes!$A:$P,COLUMN(Informes!H$1),FALSE),"þ","¨"),"¨")</f>
        <v>¨</v>
      </c>
      <c r="G2317" s="281"/>
      <c r="H2317" s="281"/>
      <c r="I2317" s="248" t="str">
        <f>IFERROR(IF(ISBLANK(
VLOOKUP($X2302&amp;"-"&amp;TEXT($A2317,"mmm-aaaa"),Informes!$A:$P,COLUMN(Informes!I$1),FALSE)), "",
VLOOKUP($X2302&amp;"-"&amp;TEXT($A2317,"mmm-aaaa"),Informes!$A:$P,COLUMN(Informes!I$1),FALSE)), "")</f>
        <v/>
      </c>
      <c r="J2317" s="248"/>
      <c r="K2317" s="248"/>
      <c r="L2317" s="173" t="str">
        <f t="shared" si="452"/>
        <v>¨</v>
      </c>
      <c r="M2317" s="248" t="str">
        <f>IFERROR(IF(OR($X2317=$L$7,$X2317=$K$5,$X2317=$O$5,$X2317=$T$5),IF(ISBLANK(
VLOOKUP($X2302&amp;"-"&amp;TEXT($A2317,"mmm-aaaa"),Informes!$A:$P,COLUMN(Informes!J$1),FALSE)), "",
VLOOKUP($X2302&amp;"-"&amp;TEXT($A2317,"mmm-aaaa"),Informes!$A:$P,COLUMN(Informes!J$1),FALSE)), ""), "")</f>
        <v/>
      </c>
      <c r="N2317" s="248"/>
      <c r="O2317" s="248"/>
      <c r="P2317" s="248"/>
      <c r="Q2317" s="248"/>
      <c r="R2317" s="284" t="str">
        <f t="shared" si="449"/>
        <v/>
      </c>
      <c r="S2317" s="284"/>
      <c r="T2317" s="284"/>
      <c r="U2317" s="284"/>
      <c r="V2317" s="285"/>
      <c r="W2317" s="4" t="str">
        <f>IFERROR(VLOOKUP($X2302&amp;"-"&amp;TEXT($A2317,"mmm-aaaa"),Informes!$A:$P,COLUMN(Informes!K$1),FALSE), "")</f>
        <v/>
      </c>
      <c r="X2317" s="34" t="str">
        <f>IFERROR(VLOOKUP($X2302&amp;"-"&amp;TEXT($A2317,"mmm-aaaa"),Informes!$A:$P,COLUMN(Informes!C$1),FALSE), "")</f>
        <v/>
      </c>
    </row>
    <row r="2318" spans="1:24" ht="16.5" customHeight="1" x14ac:dyDescent="0.2">
      <c r="A2318" s="34">
        <f t="shared" si="453"/>
        <v>45444</v>
      </c>
      <c r="B2318" s="243" t="str">
        <f t="shared" si="450"/>
        <v>Junio</v>
      </c>
      <c r="C2318" s="244"/>
      <c r="D2318" s="244" t="str">
        <f t="shared" si="451"/>
        <v>Enero</v>
      </c>
      <c r="E2318" s="244"/>
      <c r="F2318" s="281" t="str">
        <f>IFERROR(IF(VLOOKUP($X2302&amp;"-"&amp;TEXT($A2318,"mmm-aaaa"),Informes!$A:$P,COLUMN(Informes!H$1),FALSE),"þ","¨"),"¨")</f>
        <v>¨</v>
      </c>
      <c r="G2318" s="281"/>
      <c r="H2318" s="281"/>
      <c r="I2318" s="248" t="str">
        <f>IFERROR(IF(ISBLANK(
VLOOKUP($X2302&amp;"-"&amp;TEXT($A2318,"mmm-aaaa"),Informes!$A:$P,COLUMN(Informes!I$1),FALSE)), "",
VLOOKUP($X2302&amp;"-"&amp;TEXT($A2318,"mmm-aaaa"),Informes!$A:$P,COLUMN(Informes!I$1),FALSE)), "")</f>
        <v/>
      </c>
      <c r="J2318" s="248"/>
      <c r="K2318" s="248"/>
      <c r="L2318" s="173" t="str">
        <f t="shared" si="452"/>
        <v>¨</v>
      </c>
      <c r="M2318" s="248" t="str">
        <f>IFERROR(IF(OR($X2318=$L$7,$X2318=$K$5,$X2318=$O$5,$X2318=$T$5),IF(ISBLANK(
VLOOKUP($X2302&amp;"-"&amp;TEXT($A2318,"mmm-aaaa"),Informes!$A:$P,COLUMN(Informes!J$1),FALSE)), "",
VLOOKUP($X2302&amp;"-"&amp;TEXT($A2318,"mmm-aaaa"),Informes!$A:$P,COLUMN(Informes!J$1),FALSE)), ""), "")</f>
        <v/>
      </c>
      <c r="N2318" s="248"/>
      <c r="O2318" s="248"/>
      <c r="P2318" s="248"/>
      <c r="Q2318" s="248"/>
      <c r="R2318" s="284" t="str">
        <f t="shared" si="449"/>
        <v/>
      </c>
      <c r="S2318" s="284"/>
      <c r="T2318" s="284"/>
      <c r="U2318" s="284"/>
      <c r="V2318" s="285"/>
      <c r="W2318" s="4" t="str">
        <f>IFERROR(VLOOKUP($X2302&amp;"-"&amp;TEXT($A2318,"mmm-aaaa"),Informes!$A:$P,COLUMN(Informes!K$1),FALSE), "")</f>
        <v/>
      </c>
      <c r="X2318" s="34" t="str">
        <f>IFERROR(VLOOKUP($X2302&amp;"-"&amp;TEXT($A2318,"mmm-aaaa"),Informes!$A:$P,COLUMN(Informes!C$1),FALSE), "")</f>
        <v/>
      </c>
    </row>
    <row r="2319" spans="1:24" ht="16.5" customHeight="1" x14ac:dyDescent="0.2">
      <c r="A2319" s="34">
        <f t="shared" si="453"/>
        <v>45474</v>
      </c>
      <c r="B2319" s="243" t="str">
        <f t="shared" si="450"/>
        <v>Julio</v>
      </c>
      <c r="C2319" s="244"/>
      <c r="D2319" s="244" t="str">
        <f t="shared" si="451"/>
        <v>Enero</v>
      </c>
      <c r="E2319" s="244"/>
      <c r="F2319" s="281" t="str">
        <f>IFERROR(IF(VLOOKUP($X2302&amp;"-"&amp;TEXT($A2319,"mmm-aaaa"),Informes!$A:$P,COLUMN(Informes!H$1),FALSE),"þ","¨"),"¨")</f>
        <v>¨</v>
      </c>
      <c r="G2319" s="281"/>
      <c r="H2319" s="281"/>
      <c r="I2319" s="248" t="str">
        <f>IFERROR(IF(ISBLANK(
VLOOKUP($X2302&amp;"-"&amp;TEXT($A2319,"mmm-aaaa"),Informes!$A:$P,COLUMN(Informes!I$1),FALSE)), "",
VLOOKUP($X2302&amp;"-"&amp;TEXT($A2319,"mmm-aaaa"),Informes!$A:$P,COLUMN(Informes!I$1),FALSE)), "")</f>
        <v/>
      </c>
      <c r="J2319" s="248"/>
      <c r="K2319" s="248"/>
      <c r="L2319" s="173" t="str">
        <f t="shared" si="452"/>
        <v>¨</v>
      </c>
      <c r="M2319" s="248" t="str">
        <f>IFERROR(IF(OR($X2319=$L$7,$X2319=$K$5,$X2319=$O$5,$X2319=$T$5),IF(ISBLANK(
VLOOKUP($X2302&amp;"-"&amp;TEXT($A2319,"mmm-aaaa"),Informes!$A:$P,COLUMN(Informes!J$1),FALSE)), "",
VLOOKUP($X2302&amp;"-"&amp;TEXT($A2319,"mmm-aaaa"),Informes!$A:$P,COLUMN(Informes!J$1),FALSE)), ""), "")</f>
        <v/>
      </c>
      <c r="N2319" s="248"/>
      <c r="O2319" s="248"/>
      <c r="P2319" s="248"/>
      <c r="Q2319" s="248"/>
      <c r="R2319" s="284" t="str">
        <f t="shared" si="449"/>
        <v/>
      </c>
      <c r="S2319" s="284"/>
      <c r="T2319" s="284"/>
      <c r="U2319" s="284"/>
      <c r="V2319" s="285"/>
      <c r="W2319" s="4" t="str">
        <f>IFERROR(VLOOKUP($X2302&amp;"-"&amp;TEXT($A2319,"mmm-aaaa"),Informes!$A:$P,COLUMN(Informes!K$1),FALSE), "")</f>
        <v/>
      </c>
      <c r="X2319" s="34" t="str">
        <f>IFERROR(VLOOKUP($X2302&amp;"-"&amp;TEXT($A2319,"mmm-aaaa"),Informes!$A:$P,COLUMN(Informes!C$1),FALSE), "")</f>
        <v/>
      </c>
    </row>
    <row r="2320" spans="1:24" ht="16.5" customHeight="1" thickBot="1" x14ac:dyDescent="0.25">
      <c r="A2320" s="34">
        <f t="shared" si="453"/>
        <v>45505</v>
      </c>
      <c r="B2320" s="264" t="str">
        <f t="shared" si="450"/>
        <v>Agosto</v>
      </c>
      <c r="C2320" s="265"/>
      <c r="D2320" s="265" t="str">
        <f t="shared" si="451"/>
        <v>Enero</v>
      </c>
      <c r="E2320" s="265"/>
      <c r="F2320" s="280" t="str">
        <f>IFERROR(IF(VLOOKUP($X2302&amp;"-"&amp;TEXT($A2320,"mmm-aaaa"),Informes!$A:$P,COLUMN(Informes!H$1),FALSE),"þ","¨"),"¨")</f>
        <v>¨</v>
      </c>
      <c r="G2320" s="280"/>
      <c r="H2320" s="280"/>
      <c r="I2320" s="269" t="str">
        <f>IFERROR(IF(ISBLANK(
VLOOKUP($X2302&amp;"-"&amp;TEXT($A2320,"mmm-aaaa"),Informes!$A:$P,COLUMN(Informes!I$1),FALSE)), "",
VLOOKUP($X2302&amp;"-"&amp;TEXT($A2320,"mmm-aaaa"),Informes!$A:$P,COLUMN(Informes!I$1),FALSE)), "")</f>
        <v/>
      </c>
      <c r="J2320" s="269"/>
      <c r="K2320" s="269"/>
      <c r="L2320" s="172" t="str">
        <f t="shared" si="452"/>
        <v>¨</v>
      </c>
      <c r="M2320" s="269" t="str">
        <f>IFERROR(IF(OR($X2320=$L$7,$X2320=$K$5,$X2320=$O$5,$X2320=$T$5),IF(ISBLANK(
VLOOKUP($X2302&amp;"-"&amp;TEXT($A2320,"mmm-aaaa"),Informes!$A:$P,COLUMN(Informes!J$1),FALSE)), "",
VLOOKUP($X2302&amp;"-"&amp;TEXT($A2320,"mmm-aaaa"),Informes!$A:$P,COLUMN(Informes!J$1),FALSE)), ""), "")</f>
        <v/>
      </c>
      <c r="N2320" s="269"/>
      <c r="O2320" s="269"/>
      <c r="P2320" s="269"/>
      <c r="Q2320" s="269"/>
      <c r="R2320" s="282" t="str">
        <f t="shared" si="449"/>
        <v/>
      </c>
      <c r="S2320" s="282"/>
      <c r="T2320" s="282"/>
      <c r="U2320" s="282"/>
      <c r="V2320" s="283"/>
      <c r="W2320" s="4" t="str">
        <f>IFERROR(VLOOKUP($X2302&amp;"-"&amp;TEXT($A2320,"mmm-aaaa"),Informes!$A:$P,COLUMN(Informes!K$1),FALSE), "")</f>
        <v/>
      </c>
      <c r="X2320" s="34" t="str">
        <f>IFERROR(VLOOKUP($X2302&amp;"-"&amp;TEXT($A2320,"mmm-aaaa"),Informes!$A:$P,COLUMN(Informes!C$1),FALSE), "")</f>
        <v/>
      </c>
    </row>
    <row r="2321" spans="1:24" ht="16.5" customHeight="1" thickBot="1" x14ac:dyDescent="0.3">
      <c r="D2321" s="124"/>
      <c r="E2321" s="124"/>
      <c r="F2321" s="129"/>
      <c r="G2321" s="124" t="str">
        <f>IF(SUM(F2309:F2320)=0,"",SUM(F2309:F2320))</f>
        <v/>
      </c>
      <c r="H2321" s="124"/>
      <c r="I2321" s="124"/>
      <c r="J2321" s="130"/>
      <c r="K2321" s="124"/>
      <c r="L2321" s="131" t="s">
        <v>107</v>
      </c>
      <c r="M2321" s="272" t="str">
        <f>IF(SUM(M2309:M2320)=0,"",SUM(M2309:M2320))</f>
        <v/>
      </c>
      <c r="N2321" s="273"/>
      <c r="O2321" s="273"/>
      <c r="P2321" s="273"/>
      <c r="Q2321" s="274"/>
      <c r="R2321" s="275"/>
      <c r="S2321" s="276"/>
      <c r="T2321" s="276"/>
      <c r="U2321" s="276"/>
      <c r="V2321" s="277"/>
      <c r="W2321" s="4"/>
      <c r="X2321" s="4"/>
    </row>
    <row r="2322" spans="1:24" ht="16.5" customHeight="1" x14ac:dyDescent="0.2">
      <c r="W2322" s="4"/>
      <c r="X2322" s="4"/>
    </row>
    <row r="2323" spans="1:24" ht="279.75" customHeight="1" x14ac:dyDescent="0.15">
      <c r="B2323" s="11"/>
      <c r="C2323" s="132" t="s">
        <v>136</v>
      </c>
      <c r="D2323" s="11"/>
      <c r="E2323" s="11"/>
      <c r="F2323" s="11"/>
      <c r="G2323" s="11"/>
      <c r="H2323" s="11"/>
      <c r="I2323" s="11"/>
      <c r="J2323" s="11"/>
      <c r="K2323" s="11"/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</row>
    <row r="2324" spans="1:24" ht="24" customHeight="1" x14ac:dyDescent="0.2">
      <c r="A2324" s="35"/>
      <c r="B2324" s="256" t="s">
        <v>127</v>
      </c>
      <c r="C2324" s="256"/>
      <c r="D2324" s="256"/>
      <c r="E2324" s="256"/>
      <c r="F2324" s="256"/>
      <c r="G2324" s="256"/>
      <c r="H2324" s="256"/>
      <c r="I2324" s="256"/>
      <c r="J2324" s="256"/>
      <c r="K2324" s="256"/>
      <c r="L2324" s="256"/>
      <c r="M2324" s="256"/>
      <c r="N2324" s="256"/>
      <c r="O2324" s="256"/>
      <c r="P2324" s="256"/>
      <c r="Q2324" s="256"/>
      <c r="R2324" s="256"/>
      <c r="S2324" s="256"/>
      <c r="T2324" s="256"/>
      <c r="U2324" s="256"/>
      <c r="V2324" s="256"/>
      <c r="X2324" s="2"/>
    </row>
    <row r="2325" spans="1:24" ht="15" x14ac:dyDescent="0.2">
      <c r="A2325" s="35"/>
      <c r="B2325" s="120" t="s">
        <v>128</v>
      </c>
      <c r="D2325" s="123" t="e">
        <f>D2302</f>
        <v>#REF!</v>
      </c>
      <c r="F2325" s="123"/>
      <c r="G2325" s="123"/>
      <c r="H2325" s="123"/>
      <c r="I2325" s="123"/>
      <c r="J2325" s="123"/>
      <c r="K2325" s="123"/>
      <c r="L2325" s="123"/>
      <c r="M2325" s="123"/>
      <c r="N2325" s="123"/>
      <c r="O2325" s="123"/>
      <c r="P2325" s="123"/>
      <c r="Q2325" s="123"/>
      <c r="R2325" s="123"/>
      <c r="S2325" s="123"/>
      <c r="T2325" s="123"/>
      <c r="U2325" s="123"/>
      <c r="V2325" s="123"/>
      <c r="W2325" s="15"/>
      <c r="X2325" s="154" t="e">
        <f>X2302</f>
        <v>#REF!</v>
      </c>
    </row>
    <row r="2326" spans="1:24" ht="17.25" x14ac:dyDescent="0.2">
      <c r="B2326" s="120" t="s">
        <v>129</v>
      </c>
      <c r="D2326" s="121"/>
      <c r="E2326" s="121"/>
      <c r="F2326" s="7"/>
      <c r="G2326" s="7"/>
      <c r="H2326" s="257" t="e">
        <f>H2303</f>
        <v>#REF!</v>
      </c>
      <c r="I2326" s="257"/>
      <c r="J2326" s="257"/>
      <c r="K2326" s="257"/>
      <c r="L2326" s="257"/>
      <c r="M2326" s="257"/>
      <c r="N2326" s="257"/>
      <c r="O2326" s="257"/>
      <c r="P2326" s="127" t="e">
        <f>P2303</f>
        <v>#REF!</v>
      </c>
      <c r="Q2326" s="120" t="s">
        <v>75</v>
      </c>
      <c r="S2326" s="12"/>
      <c r="T2326" s="13"/>
      <c r="U2326" s="127" t="e">
        <f>U2303</f>
        <v>#REF!</v>
      </c>
      <c r="V2326" s="120" t="s">
        <v>79</v>
      </c>
      <c r="W2326" s="12"/>
      <c r="X2326" s="6"/>
    </row>
    <row r="2327" spans="1:24" ht="17.25" x14ac:dyDescent="0.2">
      <c r="B2327" s="120" t="s">
        <v>130</v>
      </c>
      <c r="D2327" s="122"/>
      <c r="E2327" s="122"/>
      <c r="F2327" s="7"/>
      <c r="G2327" s="258" t="e">
        <f>G2304</f>
        <v>#REF!</v>
      </c>
      <c r="H2327" s="258"/>
      <c r="I2327" s="258"/>
      <c r="J2327" s="258"/>
      <c r="K2327" s="258"/>
      <c r="L2327" s="258"/>
      <c r="M2327" s="258"/>
      <c r="N2327" s="258"/>
      <c r="O2327" s="258"/>
      <c r="P2327" s="128" t="s">
        <v>137</v>
      </c>
      <c r="Q2327" s="120" t="s">
        <v>131</v>
      </c>
      <c r="S2327" s="12"/>
      <c r="T2327" s="12"/>
      <c r="U2327" s="128" t="s">
        <v>138</v>
      </c>
      <c r="V2327" s="120" t="s">
        <v>61</v>
      </c>
      <c r="W2327" s="12"/>
      <c r="X2327" s="6"/>
    </row>
    <row r="2328" spans="1:24" ht="28.5" customHeight="1" x14ac:dyDescent="0.2">
      <c r="B2328" s="127" t="e">
        <f>B2305</f>
        <v>#REF!</v>
      </c>
      <c r="C2328" s="125" t="s">
        <v>76</v>
      </c>
      <c r="D2328" s="127" t="e">
        <f>D2305</f>
        <v>#REF!</v>
      </c>
      <c r="E2328" s="125" t="s">
        <v>81</v>
      </c>
      <c r="F2328" s="7"/>
      <c r="G2328" s="7"/>
      <c r="H2328" s="5"/>
      <c r="I2328" s="10"/>
      <c r="J2328" s="127" t="e">
        <f>J2305</f>
        <v>#REF!</v>
      </c>
      <c r="K2328" s="125" t="s">
        <v>77</v>
      </c>
      <c r="L2328" s="5"/>
      <c r="M2328" s="5"/>
      <c r="N2328" s="127" t="e">
        <f>N2305</f>
        <v>#REF!</v>
      </c>
      <c r="O2328" s="125" t="s">
        <v>132</v>
      </c>
      <c r="P2328" s="126"/>
      <c r="Q2328" s="126"/>
      <c r="R2328" s="9"/>
      <c r="S2328" s="127" t="e">
        <f>S2305</f>
        <v>#REF!</v>
      </c>
      <c r="T2328" s="259" t="s">
        <v>133</v>
      </c>
      <c r="U2328" s="259"/>
      <c r="V2328" s="259"/>
      <c r="W2328" s="13"/>
      <c r="X2328" s="6"/>
    </row>
    <row r="2329" spans="1:24" ht="4.5" customHeight="1" thickBot="1" x14ac:dyDescent="0.25">
      <c r="B2329" s="8"/>
      <c r="C2329" s="7"/>
      <c r="D2329" s="8"/>
      <c r="E2329" s="7"/>
      <c r="F2329" s="7"/>
      <c r="G2329" s="7"/>
      <c r="H2329" s="5"/>
      <c r="I2329" s="10"/>
      <c r="J2329" s="8"/>
      <c r="K2329" s="5"/>
      <c r="L2329" s="5"/>
      <c r="M2329" s="5"/>
      <c r="N2329" s="7"/>
      <c r="O2329" s="5"/>
      <c r="P2329" s="8"/>
      <c r="Q2329" s="8"/>
      <c r="R2329" s="9"/>
      <c r="S2329" s="9"/>
      <c r="T2329" s="7"/>
      <c r="U2329" s="8"/>
      <c r="V2329" s="9"/>
      <c r="W2329" s="9"/>
      <c r="X2329" s="6"/>
    </row>
    <row r="2330" spans="1:24" ht="27" customHeight="1" x14ac:dyDescent="0.25">
      <c r="B2330" s="260" t="s">
        <v>17</v>
      </c>
      <c r="C2330" s="261"/>
      <c r="D2330" s="261"/>
      <c r="E2330" s="261"/>
      <c r="F2330" s="262" t="s">
        <v>134</v>
      </c>
      <c r="G2330" s="262"/>
      <c r="H2330" s="262"/>
      <c r="I2330" s="262" t="s">
        <v>12</v>
      </c>
      <c r="J2330" s="262"/>
      <c r="K2330" s="262"/>
      <c r="L2330" s="262" t="s">
        <v>105</v>
      </c>
      <c r="M2330" s="236" t="s">
        <v>135</v>
      </c>
      <c r="N2330" s="236"/>
      <c r="O2330" s="236"/>
      <c r="P2330" s="236"/>
      <c r="Q2330" s="236"/>
      <c r="R2330" s="236" t="s">
        <v>101</v>
      </c>
      <c r="S2330" s="236"/>
      <c r="T2330" s="236"/>
      <c r="U2330" s="236"/>
      <c r="V2330" s="237"/>
      <c r="W2330" s="14"/>
      <c r="X2330" s="3"/>
    </row>
    <row r="2331" spans="1:24" ht="27.75" customHeight="1" x14ac:dyDescent="0.2">
      <c r="B2331" s="240">
        <f>EDATE(B2308,12)</f>
        <v>45658</v>
      </c>
      <c r="C2331" s="241"/>
      <c r="D2331" s="241"/>
      <c r="E2331" s="242"/>
      <c r="F2331" s="263"/>
      <c r="G2331" s="263"/>
      <c r="H2331" s="263"/>
      <c r="I2331" s="263"/>
      <c r="J2331" s="263"/>
      <c r="K2331" s="263"/>
      <c r="L2331" s="263"/>
      <c r="M2331" s="238"/>
      <c r="N2331" s="238"/>
      <c r="O2331" s="238"/>
      <c r="P2331" s="238"/>
      <c r="Q2331" s="238"/>
      <c r="R2331" s="238"/>
      <c r="S2331" s="238"/>
      <c r="T2331" s="238"/>
      <c r="U2331" s="238"/>
      <c r="V2331" s="239"/>
      <c r="W2331" s="14"/>
      <c r="X2331" s="3"/>
    </row>
    <row r="2332" spans="1:24" ht="16.5" customHeight="1" x14ac:dyDescent="0.2">
      <c r="A2332" s="34">
        <f>EDATE(B2331,-4)</f>
        <v>45536</v>
      </c>
      <c r="B2332" s="243" t="str">
        <f>PROPER(TEXT(A2332, "mmmm"))</f>
        <v>Septiembre</v>
      </c>
      <c r="C2332" s="244"/>
      <c r="D2332" s="244"/>
      <c r="E2332" s="244"/>
      <c r="F2332" s="281" t="str">
        <f>IFERROR(IF(VLOOKUP($X2302&amp;"-"&amp;TEXT($A2332,"mmm-aaaa"),Informes!$A:$P,COLUMN(Informes!H$1),FALSE),"þ","¨"),"¨")</f>
        <v>¨</v>
      </c>
      <c r="G2332" s="281"/>
      <c r="H2332" s="281"/>
      <c r="I2332" s="248" t="str">
        <f>IFERROR(IF(ISBLANK(
VLOOKUP($X2325&amp;"-"&amp;TEXT($A2332,"mmm-aaaa"),Informes!$A:$P,COLUMN(Informes!I$1),FALSE)), "",
VLOOKUP($X2325&amp;"-"&amp;TEXT($A2332,"mmm-aaaa"),Informes!$A:$P,COLUMN(Informes!I$1),FALSE)), "")</f>
        <v/>
      </c>
      <c r="J2332" s="248"/>
      <c r="K2332" s="248"/>
      <c r="L2332" s="173" t="str">
        <f>IFERROR(IF($X2332=$L$7,"þ","¨"),"¨")</f>
        <v>¨</v>
      </c>
      <c r="M2332" s="248" t="str">
        <f>IFERROR(IF(OR($X2332=$L$7,$X2332=$K$5,$X2332=$O$5,$X2332=$T$5),IF(ISBLANK(
VLOOKUP($X2302&amp;"-"&amp;TEXT($A2332,"mmm-aaaa"),Informes!$A:$P,COLUMN(Informes!J$1),FALSE)), "",
VLOOKUP($X2302&amp;"-"&amp;TEXT($A2332,"mmm-aaaa"),Informes!$A:$P,COLUMN(Informes!J$1),FALSE)), ""), "")</f>
        <v/>
      </c>
      <c r="N2332" s="248"/>
      <c r="O2332" s="248"/>
      <c r="P2332" s="248"/>
      <c r="Q2332" s="248"/>
      <c r="R2332" s="284" t="str">
        <f t="shared" ref="R2332:R2343" si="454">IF(W2332=0, "", W2332)</f>
        <v/>
      </c>
      <c r="S2332" s="284"/>
      <c r="T2332" s="284"/>
      <c r="U2332" s="284"/>
      <c r="V2332" s="285"/>
      <c r="W2332" s="4" t="str">
        <f>IFERROR(VLOOKUP($X2325&amp;"-"&amp;TEXT($A2332,"mmm-aaaa"),Informes!$A:$P,COLUMN(Informes!K$1),FALSE), "")</f>
        <v/>
      </c>
      <c r="X2332" s="34" t="str">
        <f>IFERROR(VLOOKUP($X2302&amp;"-"&amp;TEXT($A2332,"mmm-aaaa"),Informes!$A:$P,COLUMN(Informes!C$1),FALSE), "")</f>
        <v/>
      </c>
    </row>
    <row r="2333" spans="1:24" ht="16.5" customHeight="1" x14ac:dyDescent="0.2">
      <c r="A2333" s="34">
        <f>EDATE(A2332,1)</f>
        <v>45566</v>
      </c>
      <c r="B2333" s="243" t="str">
        <f t="shared" ref="B2333:B2343" si="455">PROPER(TEXT(A2333, "mmmm"))</f>
        <v>Octubre</v>
      </c>
      <c r="C2333" s="244"/>
      <c r="D2333" s="244"/>
      <c r="E2333" s="244"/>
      <c r="F2333" s="281" t="str">
        <f>IFERROR(IF(VLOOKUP($X2302&amp;"-"&amp;TEXT($A2333,"mmm-aaaa"),Informes!$A:$P,COLUMN(Informes!H$1),FALSE),"þ","¨"),"¨")</f>
        <v>¨</v>
      </c>
      <c r="G2333" s="281"/>
      <c r="H2333" s="281"/>
      <c r="I2333" s="248" t="str">
        <f>IFERROR(IF(ISBLANK(
VLOOKUP($X2325&amp;"-"&amp;TEXT($A2333,"mmm-aaaa"),Informes!$A:$P,COLUMN(Informes!I$1),FALSE)), "",
VLOOKUP($X2325&amp;"-"&amp;TEXT($A2333,"mmm-aaaa"),Informes!$A:$P,COLUMN(Informes!I$1),FALSE)), "")</f>
        <v/>
      </c>
      <c r="J2333" s="248"/>
      <c r="K2333" s="248"/>
      <c r="L2333" s="173" t="str">
        <f t="shared" ref="L2333:L2343" si="456">IFERROR(IF($X2333=$L$7,"þ","¨"),"¨")</f>
        <v>¨</v>
      </c>
      <c r="M2333" s="248" t="str">
        <f>IFERROR(IF(OR($X2333=$L$7,$X2333=$K$5,$X2333=$O$5,$X2333=$T$5),IF(ISBLANK(
VLOOKUP($X2302&amp;"-"&amp;TEXT($A2333,"mmm-aaaa"),Informes!$A:$P,COLUMN(Informes!J$1),FALSE)), "",
VLOOKUP($X2302&amp;"-"&amp;TEXT($A2333,"mmm-aaaa"),Informes!$A:$P,COLUMN(Informes!J$1),FALSE)), ""), "")</f>
        <v/>
      </c>
      <c r="N2333" s="248"/>
      <c r="O2333" s="248"/>
      <c r="P2333" s="248"/>
      <c r="Q2333" s="248"/>
      <c r="R2333" s="284" t="str">
        <f t="shared" si="454"/>
        <v/>
      </c>
      <c r="S2333" s="284"/>
      <c r="T2333" s="284"/>
      <c r="U2333" s="284"/>
      <c r="V2333" s="285"/>
      <c r="W2333" s="4" t="str">
        <f>IFERROR(VLOOKUP($X2325&amp;"-"&amp;TEXT($A2333,"mmm-aaaa"),Informes!$A:$P,COLUMN(Informes!K$1),FALSE), "")</f>
        <v/>
      </c>
      <c r="X2333" s="34" t="str">
        <f>IFERROR(VLOOKUP($X2302&amp;"-"&amp;TEXT($A2333,"mmm-aaaa"),Informes!$A:$P,COLUMN(Informes!C$1),FALSE), "")</f>
        <v/>
      </c>
    </row>
    <row r="2334" spans="1:24" ht="16.5" customHeight="1" x14ac:dyDescent="0.2">
      <c r="A2334" s="34">
        <f t="shared" ref="A2334:A2343" si="457">EDATE(A2333,1)</f>
        <v>45597</v>
      </c>
      <c r="B2334" s="243" t="str">
        <f t="shared" si="455"/>
        <v>Noviembre</v>
      </c>
      <c r="C2334" s="244"/>
      <c r="D2334" s="244"/>
      <c r="E2334" s="244"/>
      <c r="F2334" s="281" t="str">
        <f>IFERROR(IF(VLOOKUP($X2302&amp;"-"&amp;TEXT($A2334,"mmm-aaaa"),Informes!$A:$P,COLUMN(Informes!H$1),FALSE),"þ","¨"),"¨")</f>
        <v>¨</v>
      </c>
      <c r="G2334" s="281"/>
      <c r="H2334" s="281"/>
      <c r="I2334" s="248" t="str">
        <f>IFERROR(IF(ISBLANK(
VLOOKUP($X2325&amp;"-"&amp;TEXT($A2334,"mmm-aaaa"),Informes!$A:$P,COLUMN(Informes!I$1),FALSE)), "",
VLOOKUP($X2325&amp;"-"&amp;TEXT($A2334,"mmm-aaaa"),Informes!$A:$P,COLUMN(Informes!I$1),FALSE)), "")</f>
        <v/>
      </c>
      <c r="J2334" s="248"/>
      <c r="K2334" s="248"/>
      <c r="L2334" s="173" t="str">
        <f t="shared" si="456"/>
        <v>¨</v>
      </c>
      <c r="M2334" s="248" t="str">
        <f>IFERROR(IF(OR($X2334=$L$7,$X2334=$K$5,$X2334=$O$5,$X2334=$T$5),IF(ISBLANK(
VLOOKUP($X2302&amp;"-"&amp;TEXT($A2334,"mmm-aaaa"),Informes!$A:$P,COLUMN(Informes!J$1),FALSE)), "",
VLOOKUP($X2302&amp;"-"&amp;TEXT($A2334,"mmm-aaaa"),Informes!$A:$P,COLUMN(Informes!J$1),FALSE)), ""), "")</f>
        <v/>
      </c>
      <c r="N2334" s="248"/>
      <c r="O2334" s="248"/>
      <c r="P2334" s="248"/>
      <c r="Q2334" s="248"/>
      <c r="R2334" s="284" t="str">
        <f t="shared" si="454"/>
        <v/>
      </c>
      <c r="S2334" s="284"/>
      <c r="T2334" s="284"/>
      <c r="U2334" s="284"/>
      <c r="V2334" s="285"/>
      <c r="W2334" s="4" t="str">
        <f>IFERROR(VLOOKUP($X2325&amp;"-"&amp;TEXT($A2334,"mmm-aaaa"),Informes!$A:$P,COLUMN(Informes!K$1),FALSE), "")</f>
        <v/>
      </c>
      <c r="X2334" s="34" t="str">
        <f>IFERROR(VLOOKUP($X2302&amp;"-"&amp;TEXT($A2334,"mmm-aaaa"),Informes!$A:$P,COLUMN(Informes!C$1),FALSE), "")</f>
        <v/>
      </c>
    </row>
    <row r="2335" spans="1:24" ht="16.5" customHeight="1" x14ac:dyDescent="0.2">
      <c r="A2335" s="34">
        <f t="shared" si="457"/>
        <v>45627</v>
      </c>
      <c r="B2335" s="243" t="str">
        <f t="shared" si="455"/>
        <v>Diciembre</v>
      </c>
      <c r="C2335" s="244"/>
      <c r="D2335" s="244"/>
      <c r="E2335" s="244"/>
      <c r="F2335" s="281" t="str">
        <f>IFERROR(IF(VLOOKUP($X2302&amp;"-"&amp;TEXT($A2335,"mmm-aaaa"),Informes!$A:$P,COLUMN(Informes!H$1),FALSE),"þ","¨"),"¨")</f>
        <v>¨</v>
      </c>
      <c r="G2335" s="281"/>
      <c r="H2335" s="281"/>
      <c r="I2335" s="248" t="str">
        <f>IFERROR(IF(ISBLANK(
VLOOKUP($X2325&amp;"-"&amp;TEXT($A2335,"mmm-aaaa"),Informes!$A:$P,COLUMN(Informes!I$1),FALSE)), "",
VLOOKUP($X2325&amp;"-"&amp;TEXT($A2335,"mmm-aaaa"),Informes!$A:$P,COLUMN(Informes!I$1),FALSE)), "")</f>
        <v/>
      </c>
      <c r="J2335" s="248"/>
      <c r="K2335" s="248"/>
      <c r="L2335" s="173" t="str">
        <f t="shared" si="456"/>
        <v>¨</v>
      </c>
      <c r="M2335" s="248" t="str">
        <f>IFERROR(IF(OR($X2335=$L$7,$X2335=$K$5,$X2335=$O$5,$X2335=$T$5),IF(ISBLANK(
VLOOKUP($X2302&amp;"-"&amp;TEXT($A2335,"mmm-aaaa"),Informes!$A:$P,COLUMN(Informes!J$1),FALSE)), "",
VLOOKUP($X2302&amp;"-"&amp;TEXT($A2335,"mmm-aaaa"),Informes!$A:$P,COLUMN(Informes!J$1),FALSE)), ""), "")</f>
        <v/>
      </c>
      <c r="N2335" s="248"/>
      <c r="O2335" s="248"/>
      <c r="P2335" s="248"/>
      <c r="Q2335" s="248"/>
      <c r="R2335" s="284" t="str">
        <f t="shared" si="454"/>
        <v/>
      </c>
      <c r="S2335" s="284"/>
      <c r="T2335" s="284"/>
      <c r="U2335" s="284"/>
      <c r="V2335" s="285"/>
      <c r="W2335" s="4" t="str">
        <f>IFERROR(VLOOKUP($X2325&amp;"-"&amp;TEXT($A2335,"mmm-aaaa"),Informes!$A:$P,COLUMN(Informes!K$1),FALSE), "")</f>
        <v/>
      </c>
      <c r="X2335" s="34" t="str">
        <f>IFERROR(VLOOKUP($X2302&amp;"-"&amp;TEXT($A2335,"mmm-aaaa"),Informes!$A:$P,COLUMN(Informes!C$1),FALSE), "")</f>
        <v/>
      </c>
    </row>
    <row r="2336" spans="1:24" ht="16.5" customHeight="1" x14ac:dyDescent="0.2">
      <c r="A2336" s="34">
        <f t="shared" si="457"/>
        <v>45658</v>
      </c>
      <c r="B2336" s="243" t="str">
        <f t="shared" si="455"/>
        <v>Enero</v>
      </c>
      <c r="C2336" s="244"/>
      <c r="D2336" s="244"/>
      <c r="E2336" s="244"/>
      <c r="F2336" s="281" t="str">
        <f>IFERROR(IF(VLOOKUP($X2302&amp;"-"&amp;TEXT($A2336,"mmm-aaaa"),Informes!$A:$P,COLUMN(Informes!H$1),FALSE),"þ","¨"),"¨")</f>
        <v>¨</v>
      </c>
      <c r="G2336" s="281"/>
      <c r="H2336" s="281"/>
      <c r="I2336" s="248" t="str">
        <f>IFERROR(IF(ISBLANK(
VLOOKUP($X2325&amp;"-"&amp;TEXT($A2336,"mmm-aaaa"),Informes!$A:$P,COLUMN(Informes!I$1),FALSE)), "",
VLOOKUP($X2325&amp;"-"&amp;TEXT($A2336,"mmm-aaaa"),Informes!$A:$P,COLUMN(Informes!I$1),FALSE)), "")</f>
        <v/>
      </c>
      <c r="J2336" s="248"/>
      <c r="K2336" s="248"/>
      <c r="L2336" s="173" t="str">
        <f t="shared" si="456"/>
        <v>¨</v>
      </c>
      <c r="M2336" s="248" t="str">
        <f>IFERROR(IF(OR($X2336=$L$7,$X2336=$K$5,$X2336=$O$5,$X2336=$T$5),IF(ISBLANK(
VLOOKUP($X2302&amp;"-"&amp;TEXT($A2336,"mmm-aaaa"),Informes!$A:$P,COLUMN(Informes!J$1),FALSE)), "",
VLOOKUP($X2302&amp;"-"&amp;TEXT($A2336,"mmm-aaaa"),Informes!$A:$P,COLUMN(Informes!J$1),FALSE)), ""), "")</f>
        <v/>
      </c>
      <c r="N2336" s="248"/>
      <c r="O2336" s="248"/>
      <c r="P2336" s="248"/>
      <c r="Q2336" s="248"/>
      <c r="R2336" s="284" t="str">
        <f t="shared" si="454"/>
        <v/>
      </c>
      <c r="S2336" s="284"/>
      <c r="T2336" s="284"/>
      <c r="U2336" s="284"/>
      <c r="V2336" s="285"/>
      <c r="W2336" s="4" t="str">
        <f>IFERROR(VLOOKUP($X2325&amp;"-"&amp;TEXT($A2336,"mmm-aaaa"),Informes!$A:$P,COLUMN(Informes!K$1),FALSE), "")</f>
        <v/>
      </c>
      <c r="X2336" s="34" t="str">
        <f>IFERROR(VLOOKUP($X2302&amp;"-"&amp;TEXT($A2336,"mmm-aaaa"),Informes!$A:$P,COLUMN(Informes!C$1),FALSE), "")</f>
        <v/>
      </c>
    </row>
    <row r="2337" spans="1:24" ht="16.5" customHeight="1" x14ac:dyDescent="0.2">
      <c r="A2337" s="34">
        <f t="shared" si="457"/>
        <v>45689</v>
      </c>
      <c r="B2337" s="243" t="str">
        <f t="shared" si="455"/>
        <v>Febrero</v>
      </c>
      <c r="C2337" s="244"/>
      <c r="D2337" s="244"/>
      <c r="E2337" s="244"/>
      <c r="F2337" s="281" t="str">
        <f>IFERROR(IF(VLOOKUP($X2302&amp;"-"&amp;TEXT($A2337,"mmm-aaaa"),Informes!$A:$P,COLUMN(Informes!H$1),FALSE),"þ","¨"),"¨")</f>
        <v>¨</v>
      </c>
      <c r="G2337" s="281"/>
      <c r="H2337" s="281"/>
      <c r="I2337" s="248" t="str">
        <f>IFERROR(IF(ISBLANK(
VLOOKUP($X2325&amp;"-"&amp;TEXT($A2337,"mmm-aaaa"),Informes!$A:$P,COLUMN(Informes!I$1),FALSE)), "",
VLOOKUP($X2325&amp;"-"&amp;TEXT($A2337,"mmm-aaaa"),Informes!$A:$P,COLUMN(Informes!I$1),FALSE)), "")</f>
        <v/>
      </c>
      <c r="J2337" s="248"/>
      <c r="K2337" s="248"/>
      <c r="L2337" s="173" t="str">
        <f t="shared" si="456"/>
        <v>¨</v>
      </c>
      <c r="M2337" s="248" t="str">
        <f>IFERROR(IF(OR($X2337=$L$7,$X2337=$K$5,$X2337=$O$5,$X2337=$T$5),IF(ISBLANK(
VLOOKUP($X2302&amp;"-"&amp;TEXT($A2337,"mmm-aaaa"),Informes!$A:$P,COLUMN(Informes!J$1),FALSE)), "",
VLOOKUP($X2302&amp;"-"&amp;TEXT($A2337,"mmm-aaaa"),Informes!$A:$P,COLUMN(Informes!J$1),FALSE)), ""), "")</f>
        <v/>
      </c>
      <c r="N2337" s="248"/>
      <c r="O2337" s="248"/>
      <c r="P2337" s="248"/>
      <c r="Q2337" s="248"/>
      <c r="R2337" s="284" t="str">
        <f t="shared" si="454"/>
        <v/>
      </c>
      <c r="S2337" s="284"/>
      <c r="T2337" s="284"/>
      <c r="U2337" s="284"/>
      <c r="V2337" s="285"/>
      <c r="W2337" s="4" t="str">
        <f>IFERROR(VLOOKUP($X2325&amp;"-"&amp;TEXT($A2337,"mmm-aaaa"),Informes!$A:$P,COLUMN(Informes!K$1),FALSE), "")</f>
        <v/>
      </c>
      <c r="X2337" s="34" t="str">
        <f>IFERROR(VLOOKUP($X2302&amp;"-"&amp;TEXT($A2337,"mmm-aaaa"),Informes!$A:$P,COLUMN(Informes!C$1),FALSE), "")</f>
        <v/>
      </c>
    </row>
    <row r="2338" spans="1:24" ht="16.5" customHeight="1" x14ac:dyDescent="0.2">
      <c r="A2338" s="34">
        <f t="shared" si="457"/>
        <v>45717</v>
      </c>
      <c r="B2338" s="243" t="str">
        <f t="shared" si="455"/>
        <v>Marzo</v>
      </c>
      <c r="C2338" s="244"/>
      <c r="D2338" s="244"/>
      <c r="E2338" s="244"/>
      <c r="F2338" s="281" t="str">
        <f>IFERROR(IF(VLOOKUP($X2302&amp;"-"&amp;TEXT($A2338,"mmm-aaaa"),Informes!$A:$P,COLUMN(Informes!H$1),FALSE),"þ","¨"),"¨")</f>
        <v>¨</v>
      </c>
      <c r="G2338" s="281"/>
      <c r="H2338" s="281"/>
      <c r="I2338" s="248" t="str">
        <f>IFERROR(IF(ISBLANK(
VLOOKUP($X2325&amp;"-"&amp;TEXT($A2338,"mmm-aaaa"),Informes!$A:$P,COLUMN(Informes!I$1),FALSE)), "",
VLOOKUP($X2325&amp;"-"&amp;TEXT($A2338,"mmm-aaaa"),Informes!$A:$P,COLUMN(Informes!I$1),FALSE)), "")</f>
        <v/>
      </c>
      <c r="J2338" s="248"/>
      <c r="K2338" s="248"/>
      <c r="L2338" s="173" t="str">
        <f t="shared" si="456"/>
        <v>¨</v>
      </c>
      <c r="M2338" s="248" t="str">
        <f>IFERROR(IF(OR($X2338=$L$7,$X2338=$K$5,$X2338=$O$5,$X2338=$T$5),IF(ISBLANK(
VLOOKUP($X2302&amp;"-"&amp;TEXT($A2338,"mmm-aaaa"),Informes!$A:$P,COLUMN(Informes!J$1),FALSE)), "",
VLOOKUP($X2302&amp;"-"&amp;TEXT($A2338,"mmm-aaaa"),Informes!$A:$P,COLUMN(Informes!J$1),FALSE)), ""), "")</f>
        <v/>
      </c>
      <c r="N2338" s="248"/>
      <c r="O2338" s="248"/>
      <c r="P2338" s="248"/>
      <c r="Q2338" s="248"/>
      <c r="R2338" s="284" t="str">
        <f t="shared" si="454"/>
        <v/>
      </c>
      <c r="S2338" s="284"/>
      <c r="T2338" s="284"/>
      <c r="U2338" s="284"/>
      <c r="V2338" s="285"/>
      <c r="W2338" s="4" t="str">
        <f>IFERROR(VLOOKUP($X2325&amp;"-"&amp;TEXT($A2338,"mmm-aaaa"),Informes!$A:$P,COLUMN(Informes!K$1),FALSE), "")</f>
        <v/>
      </c>
      <c r="X2338" s="34" t="str">
        <f>IFERROR(VLOOKUP($X2302&amp;"-"&amp;TEXT($A2338,"mmm-aaaa"),Informes!$A:$P,COLUMN(Informes!C$1),FALSE), "")</f>
        <v/>
      </c>
    </row>
    <row r="2339" spans="1:24" ht="16.5" customHeight="1" x14ac:dyDescent="0.2">
      <c r="A2339" s="34">
        <f t="shared" si="457"/>
        <v>45748</v>
      </c>
      <c r="B2339" s="243" t="str">
        <f t="shared" si="455"/>
        <v>Abril</v>
      </c>
      <c r="C2339" s="244"/>
      <c r="D2339" s="244"/>
      <c r="E2339" s="244"/>
      <c r="F2339" s="281" t="str">
        <f>IFERROR(IF(VLOOKUP($X2302&amp;"-"&amp;TEXT($A2339,"mmm-aaaa"),Informes!$A:$P,COLUMN(Informes!H$1),FALSE),"þ","¨"),"¨")</f>
        <v>¨</v>
      </c>
      <c r="G2339" s="281"/>
      <c r="H2339" s="281"/>
      <c r="I2339" s="248" t="str">
        <f>IFERROR(IF(ISBLANK(
VLOOKUP($X2325&amp;"-"&amp;TEXT($A2339,"mmm-aaaa"),Informes!$A:$P,COLUMN(Informes!I$1),FALSE)), "",
VLOOKUP($X2325&amp;"-"&amp;TEXT($A2339,"mmm-aaaa"),Informes!$A:$P,COLUMN(Informes!I$1),FALSE)), "")</f>
        <v/>
      </c>
      <c r="J2339" s="248"/>
      <c r="K2339" s="248"/>
      <c r="L2339" s="173" t="str">
        <f t="shared" si="456"/>
        <v>¨</v>
      </c>
      <c r="M2339" s="248" t="str">
        <f>IFERROR(IF(OR($X2339=$L$7,$X2339=$K$5,$X2339=$O$5,$X2339=$T$5),IF(ISBLANK(
VLOOKUP($X2302&amp;"-"&amp;TEXT($A2339,"mmm-aaaa"),Informes!$A:$P,COLUMN(Informes!J$1),FALSE)), "",
VLOOKUP($X2302&amp;"-"&amp;TEXT($A2339,"mmm-aaaa"),Informes!$A:$P,COLUMN(Informes!J$1),FALSE)), ""), "")</f>
        <v/>
      </c>
      <c r="N2339" s="248"/>
      <c r="O2339" s="248"/>
      <c r="P2339" s="248"/>
      <c r="Q2339" s="248"/>
      <c r="R2339" s="284" t="str">
        <f t="shared" si="454"/>
        <v/>
      </c>
      <c r="S2339" s="284"/>
      <c r="T2339" s="284"/>
      <c r="U2339" s="284"/>
      <c r="V2339" s="285"/>
      <c r="W2339" s="4" t="str">
        <f>IFERROR(VLOOKUP($X2325&amp;"-"&amp;TEXT($A2339,"mmm-aaaa"),Informes!$A:$P,COLUMN(Informes!K$1),FALSE), "")</f>
        <v/>
      </c>
      <c r="X2339" s="34" t="str">
        <f>IFERROR(VLOOKUP($X2302&amp;"-"&amp;TEXT($A2339,"mmm-aaaa"),Informes!$A:$P,COLUMN(Informes!C$1),FALSE), "")</f>
        <v/>
      </c>
    </row>
    <row r="2340" spans="1:24" ht="16.5" customHeight="1" x14ac:dyDescent="0.2">
      <c r="A2340" s="34">
        <f t="shared" si="457"/>
        <v>45778</v>
      </c>
      <c r="B2340" s="243" t="str">
        <f t="shared" si="455"/>
        <v>Mayo</v>
      </c>
      <c r="C2340" s="244"/>
      <c r="D2340" s="244"/>
      <c r="E2340" s="244"/>
      <c r="F2340" s="281" t="str">
        <f>IFERROR(IF(VLOOKUP($X2302&amp;"-"&amp;TEXT($A2340,"mmm-aaaa"),Informes!$A:$P,COLUMN(Informes!H$1),FALSE),"þ","¨"),"¨")</f>
        <v>¨</v>
      </c>
      <c r="G2340" s="281"/>
      <c r="H2340" s="281"/>
      <c r="I2340" s="248" t="str">
        <f>IFERROR(IF(ISBLANK(
VLOOKUP($X2325&amp;"-"&amp;TEXT($A2340,"mmm-aaaa"),Informes!$A:$P,COLUMN(Informes!I$1),FALSE)), "",
VLOOKUP($X2325&amp;"-"&amp;TEXT($A2340,"mmm-aaaa"),Informes!$A:$P,COLUMN(Informes!I$1),FALSE)), "")</f>
        <v/>
      </c>
      <c r="J2340" s="248"/>
      <c r="K2340" s="248"/>
      <c r="L2340" s="173" t="str">
        <f t="shared" si="456"/>
        <v>¨</v>
      </c>
      <c r="M2340" s="248" t="str">
        <f>IFERROR(IF(OR($X2340=$L$7,$X2340=$K$5,$X2340=$O$5,$X2340=$T$5),IF(ISBLANK(
VLOOKUP($X2302&amp;"-"&amp;TEXT($A2340,"mmm-aaaa"),Informes!$A:$P,COLUMN(Informes!J$1),FALSE)), "",
VLOOKUP($X2302&amp;"-"&amp;TEXT($A2340,"mmm-aaaa"),Informes!$A:$P,COLUMN(Informes!J$1),FALSE)), ""), "")</f>
        <v/>
      </c>
      <c r="N2340" s="248"/>
      <c r="O2340" s="248"/>
      <c r="P2340" s="248"/>
      <c r="Q2340" s="248"/>
      <c r="R2340" s="284" t="str">
        <f t="shared" si="454"/>
        <v/>
      </c>
      <c r="S2340" s="284"/>
      <c r="T2340" s="284"/>
      <c r="U2340" s="284"/>
      <c r="V2340" s="285"/>
      <c r="W2340" s="4" t="str">
        <f>IFERROR(VLOOKUP($X2325&amp;"-"&amp;TEXT($A2340,"mmm-aaaa"),Informes!$A:$P,COLUMN(Informes!K$1),FALSE), "")</f>
        <v/>
      </c>
      <c r="X2340" s="34" t="str">
        <f>IFERROR(VLOOKUP($X2302&amp;"-"&amp;TEXT($A2340,"mmm-aaaa"),Informes!$A:$P,COLUMN(Informes!C$1),FALSE), "")</f>
        <v/>
      </c>
    </row>
    <row r="2341" spans="1:24" ht="16.5" customHeight="1" x14ac:dyDescent="0.2">
      <c r="A2341" s="34">
        <f t="shared" si="457"/>
        <v>45809</v>
      </c>
      <c r="B2341" s="243" t="str">
        <f t="shared" si="455"/>
        <v>Junio</v>
      </c>
      <c r="C2341" s="244"/>
      <c r="D2341" s="244"/>
      <c r="E2341" s="244"/>
      <c r="F2341" s="281" t="str">
        <f>IFERROR(IF(VLOOKUP($X2302&amp;"-"&amp;TEXT($A2341,"mmm-aaaa"),Informes!$A:$P,COLUMN(Informes!H$1),FALSE),"þ","¨"),"¨")</f>
        <v>¨</v>
      </c>
      <c r="G2341" s="281"/>
      <c r="H2341" s="281"/>
      <c r="I2341" s="248" t="str">
        <f>IFERROR(IF(ISBLANK(
VLOOKUP($X2325&amp;"-"&amp;TEXT($A2341,"mmm-aaaa"),Informes!$A:$P,COLUMN(Informes!I$1),FALSE)), "",
VLOOKUP($X2325&amp;"-"&amp;TEXT($A2341,"mmm-aaaa"),Informes!$A:$P,COLUMN(Informes!I$1),FALSE)), "")</f>
        <v/>
      </c>
      <c r="J2341" s="248"/>
      <c r="K2341" s="248"/>
      <c r="L2341" s="173" t="str">
        <f t="shared" si="456"/>
        <v>¨</v>
      </c>
      <c r="M2341" s="248" t="str">
        <f>IFERROR(IF(OR($X2341=$L$7,$X2341=$K$5,$X2341=$O$5,$X2341=$T$5),IF(ISBLANK(
VLOOKUP($X2302&amp;"-"&amp;TEXT($A2341,"mmm-aaaa"),Informes!$A:$P,COLUMN(Informes!J$1),FALSE)), "",
VLOOKUP($X2302&amp;"-"&amp;TEXT($A2341,"mmm-aaaa"),Informes!$A:$P,COLUMN(Informes!J$1),FALSE)), ""), "")</f>
        <v/>
      </c>
      <c r="N2341" s="248"/>
      <c r="O2341" s="248"/>
      <c r="P2341" s="248"/>
      <c r="Q2341" s="248"/>
      <c r="R2341" s="284" t="str">
        <f t="shared" si="454"/>
        <v/>
      </c>
      <c r="S2341" s="284"/>
      <c r="T2341" s="284"/>
      <c r="U2341" s="284"/>
      <c r="V2341" s="285"/>
      <c r="W2341" s="4" t="str">
        <f>IFERROR(VLOOKUP($X2325&amp;"-"&amp;TEXT($A2341,"mmm-aaaa"),Informes!$A:$P,COLUMN(Informes!K$1),FALSE), "")</f>
        <v/>
      </c>
      <c r="X2341" s="34" t="str">
        <f>IFERROR(VLOOKUP($X2302&amp;"-"&amp;TEXT($A2341,"mmm-aaaa"),Informes!$A:$P,COLUMN(Informes!C$1),FALSE), "")</f>
        <v/>
      </c>
    </row>
    <row r="2342" spans="1:24" ht="16.5" customHeight="1" x14ac:dyDescent="0.2">
      <c r="A2342" s="34">
        <f t="shared" si="457"/>
        <v>45839</v>
      </c>
      <c r="B2342" s="243" t="str">
        <f t="shared" si="455"/>
        <v>Julio</v>
      </c>
      <c r="C2342" s="244"/>
      <c r="D2342" s="244"/>
      <c r="E2342" s="244"/>
      <c r="F2342" s="281" t="str">
        <f>IFERROR(IF(VLOOKUP($X2302&amp;"-"&amp;TEXT($A2342,"mmm-aaaa"),Informes!$A:$P,COLUMN(Informes!H$1),FALSE),"þ","¨"),"¨")</f>
        <v>¨</v>
      </c>
      <c r="G2342" s="281"/>
      <c r="H2342" s="281"/>
      <c r="I2342" s="248" t="str">
        <f>IFERROR(IF(ISBLANK(
VLOOKUP($X2325&amp;"-"&amp;TEXT($A2342,"mmm-aaaa"),Informes!$A:$P,COLUMN(Informes!I$1),FALSE)), "",
VLOOKUP($X2325&amp;"-"&amp;TEXT($A2342,"mmm-aaaa"),Informes!$A:$P,COLUMN(Informes!I$1),FALSE)), "")</f>
        <v/>
      </c>
      <c r="J2342" s="248"/>
      <c r="K2342" s="248"/>
      <c r="L2342" s="173" t="str">
        <f t="shared" si="456"/>
        <v>¨</v>
      </c>
      <c r="M2342" s="248" t="str">
        <f>IFERROR(IF(OR($X2342=$L$7,$X2342=$K$5,$X2342=$O$5,$X2342=$T$5),IF(ISBLANK(
VLOOKUP($X2302&amp;"-"&amp;TEXT($A2342,"mmm-aaaa"),Informes!$A:$P,COLUMN(Informes!J$1),FALSE)), "",
VLOOKUP($X2302&amp;"-"&amp;TEXT($A2342,"mmm-aaaa"),Informes!$A:$P,COLUMN(Informes!J$1),FALSE)), ""), "")</f>
        <v/>
      </c>
      <c r="N2342" s="248"/>
      <c r="O2342" s="248"/>
      <c r="P2342" s="248"/>
      <c r="Q2342" s="248"/>
      <c r="R2342" s="284" t="str">
        <f t="shared" si="454"/>
        <v/>
      </c>
      <c r="S2342" s="284"/>
      <c r="T2342" s="284"/>
      <c r="U2342" s="284"/>
      <c r="V2342" s="285"/>
      <c r="W2342" s="4" t="str">
        <f>IFERROR(VLOOKUP($X2325&amp;"-"&amp;TEXT($A2342,"mmm-aaaa"),Informes!$A:$P,COLUMN(Informes!K$1),FALSE), "")</f>
        <v/>
      </c>
      <c r="X2342" s="34" t="str">
        <f>IFERROR(VLOOKUP($X2302&amp;"-"&amp;TEXT($A2342,"mmm-aaaa"),Informes!$A:$P,COLUMN(Informes!C$1),FALSE), "")</f>
        <v/>
      </c>
    </row>
    <row r="2343" spans="1:24" ht="16.5" customHeight="1" thickBot="1" x14ac:dyDescent="0.25">
      <c r="A2343" s="34">
        <f t="shared" si="457"/>
        <v>45870</v>
      </c>
      <c r="B2343" s="264" t="str">
        <f t="shared" si="455"/>
        <v>Agosto</v>
      </c>
      <c r="C2343" s="265"/>
      <c r="D2343" s="265"/>
      <c r="E2343" s="265"/>
      <c r="F2343" s="280" t="str">
        <f>IFERROR(IF(VLOOKUP($X2302&amp;"-"&amp;TEXT($A2343,"mmm-aaaa"),Informes!$A:$P,COLUMN(Informes!H$1),FALSE),"þ","¨"),"¨")</f>
        <v>¨</v>
      </c>
      <c r="G2343" s="280"/>
      <c r="H2343" s="280"/>
      <c r="I2343" s="269" t="str">
        <f>IFERROR(IF(ISBLANK(
VLOOKUP($X2325&amp;"-"&amp;TEXT($A2343,"mmm-aaaa"),Informes!$A:$P,COLUMN(Informes!I$1),FALSE)), "",
VLOOKUP($X2325&amp;"-"&amp;TEXT($A2343,"mmm-aaaa"),Informes!$A:$P,COLUMN(Informes!I$1),FALSE)), "")</f>
        <v/>
      </c>
      <c r="J2343" s="269"/>
      <c r="K2343" s="269"/>
      <c r="L2343" s="172" t="str">
        <f t="shared" si="456"/>
        <v>¨</v>
      </c>
      <c r="M2343" s="269" t="str">
        <f>IFERROR(IF(OR($X2343=$L$7,$X2343=$K$5,$X2343=$O$5,$X2343=$T$5),IF(ISBLANK(
VLOOKUP($X2302&amp;"-"&amp;TEXT($A2343,"mmm-aaaa"),Informes!$A:$P,COLUMN(Informes!J$1),FALSE)), "",
VLOOKUP($X2302&amp;"-"&amp;TEXT($A2343,"mmm-aaaa"),Informes!$A:$P,COLUMN(Informes!J$1),FALSE)), ""), "")</f>
        <v/>
      </c>
      <c r="N2343" s="269"/>
      <c r="O2343" s="269"/>
      <c r="P2343" s="269"/>
      <c r="Q2343" s="269"/>
      <c r="R2343" s="282" t="str">
        <f t="shared" si="454"/>
        <v/>
      </c>
      <c r="S2343" s="282"/>
      <c r="T2343" s="282"/>
      <c r="U2343" s="282"/>
      <c r="V2343" s="283"/>
      <c r="W2343" s="4" t="str">
        <f>IFERROR(VLOOKUP($X2325&amp;"-"&amp;TEXT($A2343,"mmm-aaaa"),Informes!$A:$P,COLUMN(Informes!K$1),FALSE), "")</f>
        <v/>
      </c>
      <c r="X2343" s="34" t="str">
        <f>IFERROR(VLOOKUP($X2302&amp;"-"&amp;TEXT($A2343,"mmm-aaaa"),Informes!$A:$P,COLUMN(Informes!C$1),FALSE), "")</f>
        <v/>
      </c>
    </row>
    <row r="2344" spans="1:24" ht="16.5" customHeight="1" thickBot="1" x14ac:dyDescent="0.3">
      <c r="D2344" s="124"/>
      <c r="E2344" s="124"/>
      <c r="F2344" s="129"/>
      <c r="G2344" s="124" t="str">
        <f>IF(SUM(F2332:F2343)=0,"",SUM(F2332:F2343))</f>
        <v/>
      </c>
      <c r="H2344" s="124"/>
      <c r="I2344" s="124"/>
      <c r="J2344" s="130"/>
      <c r="K2344" s="124"/>
      <c r="L2344" s="131" t="s">
        <v>107</v>
      </c>
      <c r="M2344" s="272" t="str">
        <f>IF(SUM(M2332:M2343)=0,"",SUM(M2332:M2343))</f>
        <v/>
      </c>
      <c r="N2344" s="273"/>
      <c r="O2344" s="273"/>
      <c r="P2344" s="273"/>
      <c r="Q2344" s="274"/>
      <c r="R2344" s="275"/>
      <c r="S2344" s="276"/>
      <c r="T2344" s="276"/>
      <c r="U2344" s="276"/>
      <c r="V2344" s="277"/>
      <c r="W2344" s="4"/>
      <c r="X2344" s="4"/>
    </row>
    <row r="2345" spans="1:24" ht="16.5" customHeight="1" x14ac:dyDescent="0.2">
      <c r="W2345" s="4"/>
      <c r="X2345" s="4"/>
    </row>
    <row r="2346" spans="1:24" ht="279.75" customHeight="1" x14ac:dyDescent="0.15">
      <c r="B2346" s="11"/>
      <c r="C2346" s="132" t="s">
        <v>136</v>
      </c>
      <c r="D2346" s="11"/>
      <c r="E2346" s="11"/>
      <c r="F2346" s="11"/>
      <c r="G2346" s="11"/>
      <c r="H2346" s="11"/>
      <c r="I2346" s="11"/>
      <c r="J2346" s="11"/>
      <c r="K2346" s="11"/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</row>
    <row r="2347" spans="1:24" ht="24" customHeight="1" x14ac:dyDescent="0.2">
      <c r="A2347" s="35">
        <f>A2301+1</f>
        <v>52</v>
      </c>
      <c r="B2347" s="256" t="s">
        <v>127</v>
      </c>
      <c r="C2347" s="256"/>
      <c r="D2347" s="256"/>
      <c r="E2347" s="256"/>
      <c r="F2347" s="256"/>
      <c r="G2347" s="256"/>
      <c r="H2347" s="256"/>
      <c r="I2347" s="256"/>
      <c r="J2347" s="256"/>
      <c r="K2347" s="256"/>
      <c r="L2347" s="256"/>
      <c r="M2347" s="256"/>
      <c r="N2347" s="256"/>
      <c r="O2347" s="256"/>
      <c r="P2347" s="256"/>
      <c r="Q2347" s="256"/>
      <c r="R2347" s="256"/>
      <c r="S2347" s="256"/>
      <c r="T2347" s="256"/>
      <c r="U2347" s="256"/>
      <c r="V2347" s="256"/>
      <c r="X2347" s="2"/>
    </row>
    <row r="2348" spans="1:24" ht="17.25" customHeight="1" x14ac:dyDescent="0.2">
      <c r="A2348" s="35"/>
      <c r="B2348" s="120" t="s">
        <v>128</v>
      </c>
      <c r="D2348" s="123" t="e">
        <f>IF(A2347=0,0,INDEX(TblPublicadores[Nombre completo],A2347))</f>
        <v>#REF!</v>
      </c>
      <c r="F2348" s="123"/>
      <c r="G2348" s="123"/>
      <c r="H2348" s="123"/>
      <c r="I2348" s="123"/>
      <c r="J2348" s="123"/>
      <c r="K2348" s="123"/>
      <c r="L2348" s="123"/>
      <c r="M2348" s="123"/>
      <c r="N2348" s="123"/>
      <c r="O2348" s="123"/>
      <c r="P2348" s="123"/>
      <c r="Q2348" s="123"/>
      <c r="R2348" s="123"/>
      <c r="S2348" s="123"/>
      <c r="T2348" s="123"/>
      <c r="U2348" s="123"/>
      <c r="V2348" s="123"/>
      <c r="W2348" s="15"/>
      <c r="X2348" s="154" t="e">
        <f>IF(A2347=0,0,INDEX(TblPublicadores[Nombre],A2347))</f>
        <v>#REF!</v>
      </c>
    </row>
    <row r="2349" spans="1:24" ht="17.25" customHeight="1" x14ac:dyDescent="0.2">
      <c r="B2349" s="120" t="s">
        <v>129</v>
      </c>
      <c r="D2349" s="121"/>
      <c r="E2349" s="121"/>
      <c r="F2349" s="7"/>
      <c r="G2349" s="7"/>
      <c r="H2349" s="257" t="e">
        <f>IF(A2347=0,"",INDEX(TblPublicadores[Fecha de nacimiento],A2347))</f>
        <v>#REF!</v>
      </c>
      <c r="I2349" s="257"/>
      <c r="J2349" s="257"/>
      <c r="K2349" s="257"/>
      <c r="L2349" s="257"/>
      <c r="M2349" s="257"/>
      <c r="N2349" s="257"/>
      <c r="O2349" s="257"/>
      <c r="P2349" s="128" t="e">
        <f>IF(INDEX(TblPublicadores[Sexo],A2347)=Q2349,"þ","¨")</f>
        <v>#REF!</v>
      </c>
      <c r="Q2349" s="120" t="s">
        <v>75</v>
      </c>
      <c r="S2349" s="12"/>
      <c r="T2349" s="13"/>
      <c r="U2349" s="128" t="e">
        <f>IF(INDEX(TblPublicadores[Sexo],A2347)=V2349,"þ","¨")</f>
        <v>#REF!</v>
      </c>
      <c r="V2349" s="120" t="s">
        <v>79</v>
      </c>
      <c r="W2349" s="12"/>
      <c r="X2349" s="6"/>
    </row>
    <row r="2350" spans="1:24" ht="17.25" customHeight="1" x14ac:dyDescent="0.2">
      <c r="B2350" s="120" t="s">
        <v>130</v>
      </c>
      <c r="D2350" s="122"/>
      <c r="E2350" s="122"/>
      <c r="F2350" s="7"/>
      <c r="G2350" s="258" t="e">
        <f>IF(A2347=0,"",IF(INDEX(TblPublicadores[Fecha de bautismo],A2347)="", "",INDEX(TblPublicadores[Fecha de bautismo],A2347)))</f>
        <v>#REF!</v>
      </c>
      <c r="H2350" s="258"/>
      <c r="I2350" s="258"/>
      <c r="J2350" s="258"/>
      <c r="K2350" s="258"/>
      <c r="L2350" s="258"/>
      <c r="M2350" s="258"/>
      <c r="N2350" s="258"/>
      <c r="O2350" s="258"/>
      <c r="P2350" s="128" t="s">
        <v>137</v>
      </c>
      <c r="Q2350" s="120" t="s">
        <v>131</v>
      </c>
      <c r="S2350" s="12"/>
      <c r="T2350" s="12"/>
      <c r="U2350" s="128" t="s">
        <v>138</v>
      </c>
      <c r="V2350" s="120" t="s">
        <v>61</v>
      </c>
      <c r="W2350" s="12"/>
      <c r="X2350" s="6"/>
    </row>
    <row r="2351" spans="1:24" ht="28.5" customHeight="1" x14ac:dyDescent="0.2">
      <c r="B2351" s="127" t="e">
        <f>IF(INDEX(TblPublicadores[Privilegio],A2347)=C2351,"þ","¨")</f>
        <v>#REF!</v>
      </c>
      <c r="C2351" s="125" t="s">
        <v>76</v>
      </c>
      <c r="D2351" s="127" t="e">
        <f>IF(INDEX(TblPublicadores[Privilegio],A2347)=E2351,"þ","¨")</f>
        <v>#REF!</v>
      </c>
      <c r="E2351" s="125" t="s">
        <v>81</v>
      </c>
      <c r="F2351" s="7"/>
      <c r="G2351" s="7"/>
      <c r="H2351" s="5"/>
      <c r="I2351" s="10"/>
      <c r="J2351" s="127" t="e">
        <f>IF(INDEX(TblPublicadores[Tipo Publicador],A2347)=K2351,"þ","¨")</f>
        <v>#REF!</v>
      </c>
      <c r="K2351" s="125" t="s">
        <v>77</v>
      </c>
      <c r="L2351" s="5"/>
      <c r="M2351" s="5"/>
      <c r="N2351" s="127" t="e">
        <f>IF(INDEX(TblPublicadores[Tipo Publicador],A2347)=O2351,"þ","¨")</f>
        <v>#REF!</v>
      </c>
      <c r="O2351" s="125" t="s">
        <v>132</v>
      </c>
      <c r="P2351" s="126"/>
      <c r="Q2351" s="126"/>
      <c r="R2351" s="9"/>
      <c r="S2351" s="127" t="e">
        <f>IF(INDEX(TblPublicadores[Tipo Publicador],A2347)=T2351,"þ","¨")</f>
        <v>#REF!</v>
      </c>
      <c r="T2351" s="259" t="s">
        <v>133</v>
      </c>
      <c r="U2351" s="259"/>
      <c r="V2351" s="259"/>
      <c r="W2351" s="13"/>
      <c r="X2351" s="6"/>
    </row>
    <row r="2352" spans="1:24" ht="4.5" customHeight="1" thickBot="1" x14ac:dyDescent="0.25">
      <c r="B2352" s="8"/>
      <c r="C2352" s="7"/>
      <c r="D2352" s="8"/>
      <c r="E2352" s="7"/>
      <c r="F2352" s="7"/>
      <c r="G2352" s="7"/>
      <c r="H2352" s="5"/>
      <c r="I2352" s="10"/>
      <c r="J2352" s="8"/>
      <c r="K2352" s="5"/>
      <c r="L2352" s="5"/>
      <c r="M2352" s="5"/>
      <c r="N2352" s="7"/>
      <c r="O2352" s="5"/>
      <c r="P2352" s="8"/>
      <c r="Q2352" s="8"/>
      <c r="R2352" s="9"/>
      <c r="S2352" s="9"/>
      <c r="T2352" s="7"/>
      <c r="U2352" s="8"/>
      <c r="V2352" s="9"/>
      <c r="W2352" s="9"/>
      <c r="X2352" s="6"/>
    </row>
    <row r="2353" spans="1:24" ht="26.25" customHeight="1" x14ac:dyDescent="0.25">
      <c r="B2353" s="260" t="s">
        <v>17</v>
      </c>
      <c r="C2353" s="261"/>
      <c r="D2353" s="261"/>
      <c r="E2353" s="261"/>
      <c r="F2353" s="262" t="s">
        <v>134</v>
      </c>
      <c r="G2353" s="262"/>
      <c r="H2353" s="262"/>
      <c r="I2353" s="262" t="s">
        <v>12</v>
      </c>
      <c r="J2353" s="262"/>
      <c r="K2353" s="262"/>
      <c r="L2353" s="262" t="s">
        <v>105</v>
      </c>
      <c r="M2353" s="236" t="s">
        <v>135</v>
      </c>
      <c r="N2353" s="236"/>
      <c r="O2353" s="236"/>
      <c r="P2353" s="236"/>
      <c r="Q2353" s="236"/>
      <c r="R2353" s="236" t="s">
        <v>101</v>
      </c>
      <c r="S2353" s="236"/>
      <c r="T2353" s="236"/>
      <c r="U2353" s="236"/>
      <c r="V2353" s="237"/>
      <c r="W2353" s="14"/>
      <c r="X2353" s="3"/>
    </row>
    <row r="2354" spans="1:24" ht="27.75" customHeight="1" x14ac:dyDescent="0.2">
      <c r="B2354" s="240">
        <v>45292</v>
      </c>
      <c r="C2354" s="241"/>
      <c r="D2354" s="241"/>
      <c r="E2354" s="242"/>
      <c r="F2354" s="263"/>
      <c r="G2354" s="263"/>
      <c r="H2354" s="263"/>
      <c r="I2354" s="263"/>
      <c r="J2354" s="263"/>
      <c r="K2354" s="263"/>
      <c r="L2354" s="263"/>
      <c r="M2354" s="238"/>
      <c r="N2354" s="238"/>
      <c r="O2354" s="238"/>
      <c r="P2354" s="238"/>
      <c r="Q2354" s="238"/>
      <c r="R2354" s="238"/>
      <c r="S2354" s="238"/>
      <c r="T2354" s="238"/>
      <c r="U2354" s="238"/>
      <c r="V2354" s="239"/>
      <c r="W2354" s="14"/>
      <c r="X2354" s="3"/>
    </row>
    <row r="2355" spans="1:24" ht="16.5" customHeight="1" x14ac:dyDescent="0.2">
      <c r="A2355" s="34">
        <f>EDATE(B2354,-4)</f>
        <v>45170</v>
      </c>
      <c r="B2355" s="243" t="str">
        <f>PROPER(TEXT(A2355, "mmmm"))</f>
        <v>Septiembre</v>
      </c>
      <c r="C2355" s="244"/>
      <c r="D2355" s="244" t="str">
        <f>PROPER(TEXT(C2355, "mmmm"))</f>
        <v>Enero</v>
      </c>
      <c r="E2355" s="244"/>
      <c r="F2355" s="281" t="str">
        <f>IFERROR(IF(VLOOKUP($X2348&amp;"-"&amp;TEXT($A2355,"mmm-aaaa"),Informes!$A:$P,COLUMN(Informes!H$1),FALSE),"þ","¨"),"¨")</f>
        <v>¨</v>
      </c>
      <c r="G2355" s="281"/>
      <c r="H2355" s="281"/>
      <c r="I2355" s="248" t="str">
        <f>IFERROR(IF(ISBLANK(
VLOOKUP($X2348&amp;"-"&amp;TEXT($A2355,"mmm-aaaa"),Informes!$A:$P,COLUMN(Informes!I$1),FALSE)), "",
VLOOKUP($X2348&amp;"-"&amp;TEXT($A2355,"mmm-aaaa"),Informes!$A:$P,COLUMN(Informes!I$1),FALSE)), "")</f>
        <v/>
      </c>
      <c r="J2355" s="248"/>
      <c r="K2355" s="248"/>
      <c r="L2355" s="173" t="str">
        <f>IFERROR(IF($X2355=$L$7,"þ","¨"),"¨")</f>
        <v>¨</v>
      </c>
      <c r="M2355" s="248" t="str">
        <f>IFERROR(IF(OR($X2355=$L$7,$X2355=$K$5,$X2355=$O$5,$X2355=$T$5),IF(ISBLANK(
VLOOKUP($X2348&amp;"-"&amp;TEXT($A2355,"mmm-aaaa"),Informes!$A:$P,COLUMN(Informes!J$1),FALSE)), "",
VLOOKUP($X2348&amp;"-"&amp;TEXT($A2355,"mmm-aaaa"),Informes!$A:$P,COLUMN(Informes!J$1),FALSE)), ""), "")</f>
        <v/>
      </c>
      <c r="N2355" s="248"/>
      <c r="O2355" s="248"/>
      <c r="P2355" s="248"/>
      <c r="Q2355" s="248"/>
      <c r="R2355" s="284" t="str">
        <f t="shared" ref="R2355:R2366" si="458">IF(W2355=0, "", W2355)</f>
        <v/>
      </c>
      <c r="S2355" s="284"/>
      <c r="T2355" s="284"/>
      <c r="U2355" s="284"/>
      <c r="V2355" s="285"/>
      <c r="W2355" s="4" t="str">
        <f>IFERROR(VLOOKUP($X2348&amp;"-"&amp;TEXT($A2355,"mmm-aaaa"),Informes!$A:$P,COLUMN(Informes!K$1),FALSE), "")</f>
        <v/>
      </c>
      <c r="X2355" s="34" t="str">
        <f>IFERROR(VLOOKUP($X2348&amp;"-"&amp;TEXT($A2355,"mmm-aaaa"),Informes!$A:$P,COLUMN(Informes!C$1),FALSE), "")</f>
        <v/>
      </c>
    </row>
    <row r="2356" spans="1:24" ht="16.5" customHeight="1" x14ac:dyDescent="0.2">
      <c r="A2356" s="34">
        <f>EDATE(A2355,1)</f>
        <v>45200</v>
      </c>
      <c r="B2356" s="243" t="str">
        <f t="shared" ref="B2356:B2366" si="459">PROPER(TEXT(A2356, "mmmm"))</f>
        <v>Octubre</v>
      </c>
      <c r="C2356" s="244"/>
      <c r="D2356" s="244" t="str">
        <f t="shared" ref="D2356:D2366" si="460">PROPER(TEXT(C2356, "mmmm"))</f>
        <v>Enero</v>
      </c>
      <c r="E2356" s="244"/>
      <c r="F2356" s="281" t="str">
        <f>IFERROR(IF(VLOOKUP($X2348&amp;"-"&amp;TEXT($A2356,"mmm-aaaa"),Informes!$A:$P,COLUMN(Informes!H$1),FALSE),"þ","¨"),"¨")</f>
        <v>¨</v>
      </c>
      <c r="G2356" s="281"/>
      <c r="H2356" s="281"/>
      <c r="I2356" s="248" t="str">
        <f>IFERROR(IF(ISBLANK(
VLOOKUP($X2348&amp;"-"&amp;TEXT($A2356,"mmm-aaaa"),Informes!$A:$P,COLUMN(Informes!I$1),FALSE)), "",
VLOOKUP($X2348&amp;"-"&amp;TEXT($A2356,"mmm-aaaa"),Informes!$A:$P,COLUMN(Informes!I$1),FALSE)), "")</f>
        <v/>
      </c>
      <c r="J2356" s="248"/>
      <c r="K2356" s="248"/>
      <c r="L2356" s="173" t="str">
        <f t="shared" ref="L2356:L2366" si="461">IFERROR(IF($X2356=$L$7,"þ","¨"),"¨")</f>
        <v>¨</v>
      </c>
      <c r="M2356" s="248" t="str">
        <f>IFERROR(IF(OR($X2356=$L$7,$X2356=$K$5,$X2356=$O$5,$X2356=$T$5),IF(ISBLANK(
VLOOKUP($X2348&amp;"-"&amp;TEXT($A2356,"mmm-aaaa"),Informes!$A:$P,COLUMN(Informes!J$1),FALSE)), "",
VLOOKUP($X2348&amp;"-"&amp;TEXT($A2356,"mmm-aaaa"),Informes!$A:$P,COLUMN(Informes!J$1),FALSE)), ""), "")</f>
        <v/>
      </c>
      <c r="N2356" s="248"/>
      <c r="O2356" s="248"/>
      <c r="P2356" s="248"/>
      <c r="Q2356" s="248"/>
      <c r="R2356" s="284" t="str">
        <f t="shared" si="458"/>
        <v/>
      </c>
      <c r="S2356" s="284"/>
      <c r="T2356" s="284"/>
      <c r="U2356" s="284"/>
      <c r="V2356" s="285"/>
      <c r="W2356" s="4" t="str">
        <f>IFERROR(VLOOKUP($X2348&amp;"-"&amp;TEXT($A2356,"mmm-aaaa"),Informes!$A:$P,COLUMN(Informes!K$1),FALSE), "")</f>
        <v/>
      </c>
      <c r="X2356" s="34" t="str">
        <f>IFERROR(VLOOKUP($X2348&amp;"-"&amp;TEXT($A2356,"mmm-aaaa"),Informes!$A:$P,COLUMN(Informes!C$1),FALSE), "")</f>
        <v/>
      </c>
    </row>
    <row r="2357" spans="1:24" ht="16.5" customHeight="1" x14ac:dyDescent="0.2">
      <c r="A2357" s="34">
        <f t="shared" ref="A2357:A2366" si="462">EDATE(A2356,1)</f>
        <v>45231</v>
      </c>
      <c r="B2357" s="243" t="str">
        <f t="shared" si="459"/>
        <v>Noviembre</v>
      </c>
      <c r="C2357" s="244"/>
      <c r="D2357" s="244" t="str">
        <f t="shared" si="460"/>
        <v>Enero</v>
      </c>
      <c r="E2357" s="244"/>
      <c r="F2357" s="281" t="str">
        <f>IFERROR(IF(VLOOKUP($X2348&amp;"-"&amp;TEXT($A2357,"mmm-aaaa"),Informes!$A:$P,COLUMN(Informes!H$1),FALSE),"þ","¨"),"¨")</f>
        <v>¨</v>
      </c>
      <c r="G2357" s="281"/>
      <c r="H2357" s="281"/>
      <c r="I2357" s="248" t="str">
        <f>IFERROR(IF(ISBLANK(
VLOOKUP($X2348&amp;"-"&amp;TEXT($A2357,"mmm-aaaa"),Informes!$A:$P,COLUMN(Informes!I$1),FALSE)), "",
VLOOKUP($X2348&amp;"-"&amp;TEXT($A2357,"mmm-aaaa"),Informes!$A:$P,COLUMN(Informes!I$1),FALSE)), "")</f>
        <v/>
      </c>
      <c r="J2357" s="248"/>
      <c r="K2357" s="248"/>
      <c r="L2357" s="173" t="str">
        <f t="shared" si="461"/>
        <v>¨</v>
      </c>
      <c r="M2357" s="248" t="str">
        <f>IFERROR(IF(OR($X2357=$L$7,$X2357=$K$5,$X2357=$O$5,$X2357=$T$5),IF(ISBLANK(
VLOOKUP($X2348&amp;"-"&amp;TEXT($A2357,"mmm-aaaa"),Informes!$A:$P,COLUMN(Informes!J$1),FALSE)), "",
VLOOKUP($X2348&amp;"-"&amp;TEXT($A2357,"mmm-aaaa"),Informes!$A:$P,COLUMN(Informes!J$1),FALSE)), ""), "")</f>
        <v/>
      </c>
      <c r="N2357" s="248"/>
      <c r="O2357" s="248"/>
      <c r="P2357" s="248"/>
      <c r="Q2357" s="248"/>
      <c r="R2357" s="284" t="str">
        <f t="shared" si="458"/>
        <v/>
      </c>
      <c r="S2357" s="284"/>
      <c r="T2357" s="284"/>
      <c r="U2357" s="284"/>
      <c r="V2357" s="285"/>
      <c r="W2357" s="4" t="str">
        <f>IFERROR(VLOOKUP($X2348&amp;"-"&amp;TEXT($A2357,"mmm-aaaa"),Informes!$A:$P,COLUMN(Informes!K$1),FALSE), "")</f>
        <v/>
      </c>
      <c r="X2357" s="34" t="str">
        <f>IFERROR(VLOOKUP($X2348&amp;"-"&amp;TEXT($A2357,"mmm-aaaa"),Informes!$A:$P,COLUMN(Informes!C$1),FALSE), "")</f>
        <v/>
      </c>
    </row>
    <row r="2358" spans="1:24" ht="16.5" customHeight="1" x14ac:dyDescent="0.2">
      <c r="A2358" s="34">
        <f t="shared" si="462"/>
        <v>45261</v>
      </c>
      <c r="B2358" s="243" t="str">
        <f t="shared" si="459"/>
        <v>Diciembre</v>
      </c>
      <c r="C2358" s="244"/>
      <c r="D2358" s="244" t="str">
        <f t="shared" si="460"/>
        <v>Enero</v>
      </c>
      <c r="E2358" s="244"/>
      <c r="F2358" s="281" t="str">
        <f>IFERROR(IF(VLOOKUP($X2348&amp;"-"&amp;TEXT($A2358,"mmm-aaaa"),Informes!$A:$P,COLUMN(Informes!H$1),FALSE),"þ","¨"),"¨")</f>
        <v>¨</v>
      </c>
      <c r="G2358" s="281"/>
      <c r="H2358" s="281"/>
      <c r="I2358" s="248" t="str">
        <f>IFERROR(IF(ISBLANK(
VLOOKUP($X2348&amp;"-"&amp;TEXT($A2358,"mmm-aaaa"),Informes!$A:$P,COLUMN(Informes!I$1),FALSE)), "",
VLOOKUP($X2348&amp;"-"&amp;TEXT($A2358,"mmm-aaaa"),Informes!$A:$P,COLUMN(Informes!I$1),FALSE)), "")</f>
        <v/>
      </c>
      <c r="J2358" s="248"/>
      <c r="K2358" s="248"/>
      <c r="L2358" s="173" t="str">
        <f t="shared" si="461"/>
        <v>¨</v>
      </c>
      <c r="M2358" s="248" t="str">
        <f>IFERROR(IF(OR($X2358=$L$7,$X2358=$K$5,$X2358=$O$5,$X2358=$T$5),IF(ISBLANK(
VLOOKUP($X2348&amp;"-"&amp;TEXT($A2358,"mmm-aaaa"),Informes!$A:$P,COLUMN(Informes!J$1),FALSE)), "",
VLOOKUP($X2348&amp;"-"&amp;TEXT($A2358,"mmm-aaaa"),Informes!$A:$P,COLUMN(Informes!J$1),FALSE)), ""), "")</f>
        <v/>
      </c>
      <c r="N2358" s="248"/>
      <c r="O2358" s="248"/>
      <c r="P2358" s="248"/>
      <c r="Q2358" s="248"/>
      <c r="R2358" s="284" t="str">
        <f t="shared" si="458"/>
        <v/>
      </c>
      <c r="S2358" s="284"/>
      <c r="T2358" s="284"/>
      <c r="U2358" s="284"/>
      <c r="V2358" s="285"/>
      <c r="W2358" s="4" t="str">
        <f>IFERROR(VLOOKUP($X2348&amp;"-"&amp;TEXT($A2358,"mmm-aaaa"),Informes!$A:$P,COLUMN(Informes!K$1),FALSE), "")</f>
        <v/>
      </c>
      <c r="X2358" s="34" t="str">
        <f>IFERROR(VLOOKUP($X2348&amp;"-"&amp;TEXT($A2358,"mmm-aaaa"),Informes!$A:$P,COLUMN(Informes!C$1),FALSE), "")</f>
        <v/>
      </c>
    </row>
    <row r="2359" spans="1:24" ht="16.5" customHeight="1" x14ac:dyDescent="0.2">
      <c r="A2359" s="34">
        <f t="shared" si="462"/>
        <v>45292</v>
      </c>
      <c r="B2359" s="243" t="str">
        <f t="shared" si="459"/>
        <v>Enero</v>
      </c>
      <c r="C2359" s="244"/>
      <c r="D2359" s="244" t="str">
        <f t="shared" si="460"/>
        <v>Enero</v>
      </c>
      <c r="E2359" s="244"/>
      <c r="F2359" s="281" t="str">
        <f>IFERROR(IF(VLOOKUP($X2348&amp;"-"&amp;TEXT($A2359,"mmm-aaaa"),Informes!$A:$P,COLUMN(Informes!H$1),FALSE),"þ","¨"),"¨")</f>
        <v>¨</v>
      </c>
      <c r="G2359" s="281"/>
      <c r="H2359" s="281"/>
      <c r="I2359" s="248" t="str">
        <f>IFERROR(IF(ISBLANK(
VLOOKUP($X2348&amp;"-"&amp;TEXT($A2359,"mmm-aaaa"),Informes!$A:$P,COLUMN(Informes!I$1),FALSE)), "",
VLOOKUP($X2348&amp;"-"&amp;TEXT($A2359,"mmm-aaaa"),Informes!$A:$P,COLUMN(Informes!I$1),FALSE)), "")</f>
        <v/>
      </c>
      <c r="J2359" s="248"/>
      <c r="K2359" s="248"/>
      <c r="L2359" s="173" t="str">
        <f t="shared" si="461"/>
        <v>¨</v>
      </c>
      <c r="M2359" s="248" t="str">
        <f>IFERROR(IF(OR($X2359=$L$7,$X2359=$K$5,$X2359=$O$5,$X2359=$T$5),IF(ISBLANK(
VLOOKUP($X2348&amp;"-"&amp;TEXT($A2359,"mmm-aaaa"),Informes!$A:$P,COLUMN(Informes!J$1),FALSE)), "",
VLOOKUP($X2348&amp;"-"&amp;TEXT($A2359,"mmm-aaaa"),Informes!$A:$P,COLUMN(Informes!J$1),FALSE)), ""), "")</f>
        <v/>
      </c>
      <c r="N2359" s="248"/>
      <c r="O2359" s="248"/>
      <c r="P2359" s="248"/>
      <c r="Q2359" s="248"/>
      <c r="R2359" s="284" t="str">
        <f t="shared" si="458"/>
        <v/>
      </c>
      <c r="S2359" s="284"/>
      <c r="T2359" s="284"/>
      <c r="U2359" s="284"/>
      <c r="V2359" s="285"/>
      <c r="W2359" s="4" t="str">
        <f>IFERROR(VLOOKUP($X2348&amp;"-"&amp;TEXT($A2359,"mmm-aaaa"),Informes!$A:$P,COLUMN(Informes!K$1),FALSE), "")</f>
        <v/>
      </c>
      <c r="X2359" s="34" t="str">
        <f>IFERROR(VLOOKUP($X2348&amp;"-"&amp;TEXT($A2359,"mmm-aaaa"),Informes!$A:$P,COLUMN(Informes!C$1),FALSE), "")</f>
        <v/>
      </c>
    </row>
    <row r="2360" spans="1:24" ht="16.5" customHeight="1" x14ac:dyDescent="0.2">
      <c r="A2360" s="34">
        <f t="shared" si="462"/>
        <v>45323</v>
      </c>
      <c r="B2360" s="243" t="str">
        <f t="shared" si="459"/>
        <v>Febrero</v>
      </c>
      <c r="C2360" s="244"/>
      <c r="D2360" s="244" t="str">
        <f t="shared" si="460"/>
        <v>Enero</v>
      </c>
      <c r="E2360" s="244"/>
      <c r="F2360" s="281" t="str">
        <f>IFERROR(IF(VLOOKUP($X2348&amp;"-"&amp;TEXT($A2360,"mmm-aaaa"),Informes!$A:$P,COLUMN(Informes!H$1),FALSE),"þ","¨"),"¨")</f>
        <v>¨</v>
      </c>
      <c r="G2360" s="281"/>
      <c r="H2360" s="281"/>
      <c r="I2360" s="248" t="str">
        <f>IFERROR(IF(ISBLANK(
VLOOKUP($X2348&amp;"-"&amp;TEXT($A2360,"mmm-aaaa"),Informes!$A:$P,COLUMN(Informes!I$1),FALSE)), "",
VLOOKUP($X2348&amp;"-"&amp;TEXT($A2360,"mmm-aaaa"),Informes!$A:$P,COLUMN(Informes!I$1),FALSE)), "")</f>
        <v/>
      </c>
      <c r="J2360" s="248"/>
      <c r="K2360" s="248"/>
      <c r="L2360" s="173" t="str">
        <f t="shared" si="461"/>
        <v>¨</v>
      </c>
      <c r="M2360" s="248" t="str">
        <f>IFERROR(IF(OR($X2360=$L$7,$X2360=$K$5,$X2360=$O$5,$X2360=$T$5),IF(ISBLANK(
VLOOKUP($X2348&amp;"-"&amp;TEXT($A2360,"mmm-aaaa"),Informes!$A:$P,COLUMN(Informes!J$1),FALSE)), "",
VLOOKUP($X2348&amp;"-"&amp;TEXT($A2360,"mmm-aaaa"),Informes!$A:$P,COLUMN(Informes!J$1),FALSE)), ""), "")</f>
        <v/>
      </c>
      <c r="N2360" s="248"/>
      <c r="O2360" s="248"/>
      <c r="P2360" s="248"/>
      <c r="Q2360" s="248"/>
      <c r="R2360" s="284" t="str">
        <f t="shared" si="458"/>
        <v/>
      </c>
      <c r="S2360" s="284"/>
      <c r="T2360" s="284"/>
      <c r="U2360" s="284"/>
      <c r="V2360" s="285"/>
      <c r="W2360" s="4" t="str">
        <f>IFERROR(VLOOKUP($X2348&amp;"-"&amp;TEXT($A2360,"mmm-aaaa"),Informes!$A:$P,COLUMN(Informes!K$1),FALSE), "")</f>
        <v/>
      </c>
      <c r="X2360" s="34" t="str">
        <f>IFERROR(VLOOKUP($X2348&amp;"-"&amp;TEXT($A2360,"mmm-aaaa"),Informes!$A:$P,COLUMN(Informes!C$1),FALSE), "")</f>
        <v/>
      </c>
    </row>
    <row r="2361" spans="1:24" ht="16.5" customHeight="1" x14ac:dyDescent="0.2">
      <c r="A2361" s="34">
        <f t="shared" si="462"/>
        <v>45352</v>
      </c>
      <c r="B2361" s="243" t="str">
        <f t="shared" si="459"/>
        <v>Marzo</v>
      </c>
      <c r="C2361" s="244"/>
      <c r="D2361" s="244" t="str">
        <f t="shared" si="460"/>
        <v>Enero</v>
      </c>
      <c r="E2361" s="244"/>
      <c r="F2361" s="281" t="str">
        <f>IFERROR(IF(VLOOKUP($X2348&amp;"-"&amp;TEXT($A2361,"mmm-aaaa"),Informes!$A:$P,COLUMN(Informes!H$1),FALSE),"þ","¨"),"¨")</f>
        <v>¨</v>
      </c>
      <c r="G2361" s="281"/>
      <c r="H2361" s="281"/>
      <c r="I2361" s="248" t="str">
        <f>IFERROR(IF(ISBLANK(
VLOOKUP($X2348&amp;"-"&amp;TEXT($A2361,"mmm-aaaa"),Informes!$A:$P,COLUMN(Informes!I$1),FALSE)), "",
VLOOKUP($X2348&amp;"-"&amp;TEXT($A2361,"mmm-aaaa"),Informes!$A:$P,COLUMN(Informes!I$1),FALSE)), "")</f>
        <v/>
      </c>
      <c r="J2361" s="248"/>
      <c r="K2361" s="248"/>
      <c r="L2361" s="173" t="str">
        <f t="shared" si="461"/>
        <v>¨</v>
      </c>
      <c r="M2361" s="248" t="str">
        <f>IFERROR(IF(OR($X2361=$L$7,$X2361=$K$5,$X2361=$O$5,$X2361=$T$5),IF(ISBLANK(
VLOOKUP($X2348&amp;"-"&amp;TEXT($A2361,"mmm-aaaa"),Informes!$A:$P,COLUMN(Informes!J$1),FALSE)), "",
VLOOKUP($X2348&amp;"-"&amp;TEXT($A2361,"mmm-aaaa"),Informes!$A:$P,COLUMN(Informes!J$1),FALSE)), ""), "")</f>
        <v/>
      </c>
      <c r="N2361" s="248"/>
      <c r="O2361" s="248"/>
      <c r="P2361" s="248"/>
      <c r="Q2361" s="248"/>
      <c r="R2361" s="284" t="str">
        <f t="shared" si="458"/>
        <v/>
      </c>
      <c r="S2361" s="284"/>
      <c r="T2361" s="284"/>
      <c r="U2361" s="284"/>
      <c r="V2361" s="285"/>
      <c r="W2361" s="4" t="str">
        <f>IFERROR(VLOOKUP($X2348&amp;"-"&amp;TEXT($A2361,"mmm-aaaa"),Informes!$A:$P,COLUMN(Informes!K$1),FALSE), "")</f>
        <v/>
      </c>
      <c r="X2361" s="34" t="str">
        <f>IFERROR(VLOOKUP($X2348&amp;"-"&amp;TEXT($A2361,"mmm-aaaa"),Informes!$A:$P,COLUMN(Informes!C$1),FALSE), "")</f>
        <v/>
      </c>
    </row>
    <row r="2362" spans="1:24" ht="16.5" customHeight="1" x14ac:dyDescent="0.2">
      <c r="A2362" s="34">
        <f t="shared" si="462"/>
        <v>45383</v>
      </c>
      <c r="B2362" s="243" t="str">
        <f t="shared" si="459"/>
        <v>Abril</v>
      </c>
      <c r="C2362" s="244"/>
      <c r="D2362" s="244" t="str">
        <f t="shared" si="460"/>
        <v>Enero</v>
      </c>
      <c r="E2362" s="244"/>
      <c r="F2362" s="281" t="str">
        <f>IFERROR(IF(VLOOKUP($X2348&amp;"-"&amp;TEXT($A2362,"mmm-aaaa"),Informes!$A:$P,COLUMN(Informes!H$1),FALSE),"þ","¨"),"¨")</f>
        <v>¨</v>
      </c>
      <c r="G2362" s="281"/>
      <c r="H2362" s="281"/>
      <c r="I2362" s="248" t="str">
        <f>IFERROR(IF(ISBLANK(
VLOOKUP($X2348&amp;"-"&amp;TEXT($A2362,"mmm-aaaa"),Informes!$A:$P,COLUMN(Informes!I$1),FALSE)), "",
VLOOKUP($X2348&amp;"-"&amp;TEXT($A2362,"mmm-aaaa"),Informes!$A:$P,COLUMN(Informes!I$1),FALSE)), "")</f>
        <v/>
      </c>
      <c r="J2362" s="248"/>
      <c r="K2362" s="248"/>
      <c r="L2362" s="173" t="str">
        <f t="shared" si="461"/>
        <v>¨</v>
      </c>
      <c r="M2362" s="248" t="str">
        <f>IFERROR(IF(OR($X2362=$L$7,$X2362=$K$5,$X2362=$O$5,$X2362=$T$5),IF(ISBLANK(
VLOOKUP($X2348&amp;"-"&amp;TEXT($A2362,"mmm-aaaa"),Informes!$A:$P,COLUMN(Informes!J$1),FALSE)), "",
VLOOKUP($X2348&amp;"-"&amp;TEXT($A2362,"mmm-aaaa"),Informes!$A:$P,COLUMN(Informes!J$1),FALSE)), ""), "")</f>
        <v/>
      </c>
      <c r="N2362" s="248"/>
      <c r="O2362" s="248"/>
      <c r="P2362" s="248"/>
      <c r="Q2362" s="248"/>
      <c r="R2362" s="284" t="str">
        <f t="shared" si="458"/>
        <v/>
      </c>
      <c r="S2362" s="284"/>
      <c r="T2362" s="284"/>
      <c r="U2362" s="284"/>
      <c r="V2362" s="285"/>
      <c r="W2362" s="4" t="str">
        <f>IFERROR(VLOOKUP($X2348&amp;"-"&amp;TEXT($A2362,"mmm-aaaa"),Informes!$A:$P,COLUMN(Informes!K$1),FALSE), "")</f>
        <v/>
      </c>
      <c r="X2362" s="34" t="str">
        <f>IFERROR(VLOOKUP($X2348&amp;"-"&amp;TEXT($A2362,"mmm-aaaa"),Informes!$A:$P,COLUMN(Informes!C$1),FALSE), "")</f>
        <v/>
      </c>
    </row>
    <row r="2363" spans="1:24" ht="16.5" customHeight="1" x14ac:dyDescent="0.2">
      <c r="A2363" s="34">
        <f t="shared" si="462"/>
        <v>45413</v>
      </c>
      <c r="B2363" s="243" t="str">
        <f t="shared" si="459"/>
        <v>Mayo</v>
      </c>
      <c r="C2363" s="244"/>
      <c r="D2363" s="244" t="str">
        <f t="shared" si="460"/>
        <v>Enero</v>
      </c>
      <c r="E2363" s="244"/>
      <c r="F2363" s="281" t="str">
        <f>IFERROR(IF(VLOOKUP($X2348&amp;"-"&amp;TEXT($A2363,"mmm-aaaa"),Informes!$A:$P,COLUMN(Informes!H$1),FALSE),"þ","¨"),"¨")</f>
        <v>¨</v>
      </c>
      <c r="G2363" s="281"/>
      <c r="H2363" s="281"/>
      <c r="I2363" s="248" t="str">
        <f>IFERROR(IF(ISBLANK(
VLOOKUP($X2348&amp;"-"&amp;TEXT($A2363,"mmm-aaaa"),Informes!$A:$P,COLUMN(Informes!I$1),FALSE)), "",
VLOOKUP($X2348&amp;"-"&amp;TEXT($A2363,"mmm-aaaa"),Informes!$A:$P,COLUMN(Informes!I$1),FALSE)), "")</f>
        <v/>
      </c>
      <c r="J2363" s="248"/>
      <c r="K2363" s="248"/>
      <c r="L2363" s="173" t="str">
        <f t="shared" si="461"/>
        <v>¨</v>
      </c>
      <c r="M2363" s="248" t="str">
        <f>IFERROR(IF(OR($X2363=$L$7,$X2363=$K$5,$X2363=$O$5,$X2363=$T$5),IF(ISBLANK(
VLOOKUP($X2348&amp;"-"&amp;TEXT($A2363,"mmm-aaaa"),Informes!$A:$P,COLUMN(Informes!J$1),FALSE)), "",
VLOOKUP($X2348&amp;"-"&amp;TEXT($A2363,"mmm-aaaa"),Informes!$A:$P,COLUMN(Informes!J$1),FALSE)), ""), "")</f>
        <v/>
      </c>
      <c r="N2363" s="248"/>
      <c r="O2363" s="248"/>
      <c r="P2363" s="248"/>
      <c r="Q2363" s="248"/>
      <c r="R2363" s="284" t="str">
        <f t="shared" si="458"/>
        <v/>
      </c>
      <c r="S2363" s="284"/>
      <c r="T2363" s="284"/>
      <c r="U2363" s="284"/>
      <c r="V2363" s="285"/>
      <c r="W2363" s="4" t="str">
        <f>IFERROR(VLOOKUP($X2348&amp;"-"&amp;TEXT($A2363,"mmm-aaaa"),Informes!$A:$P,COLUMN(Informes!K$1),FALSE), "")</f>
        <v/>
      </c>
      <c r="X2363" s="34" t="str">
        <f>IFERROR(VLOOKUP($X2348&amp;"-"&amp;TEXT($A2363,"mmm-aaaa"),Informes!$A:$P,COLUMN(Informes!C$1),FALSE), "")</f>
        <v/>
      </c>
    </row>
    <row r="2364" spans="1:24" ht="16.5" customHeight="1" x14ac:dyDescent="0.2">
      <c r="A2364" s="34">
        <f t="shared" si="462"/>
        <v>45444</v>
      </c>
      <c r="B2364" s="243" t="str">
        <f t="shared" si="459"/>
        <v>Junio</v>
      </c>
      <c r="C2364" s="244"/>
      <c r="D2364" s="244" t="str">
        <f t="shared" si="460"/>
        <v>Enero</v>
      </c>
      <c r="E2364" s="244"/>
      <c r="F2364" s="281" t="str">
        <f>IFERROR(IF(VLOOKUP($X2348&amp;"-"&amp;TEXT($A2364,"mmm-aaaa"),Informes!$A:$P,COLUMN(Informes!H$1),FALSE),"þ","¨"),"¨")</f>
        <v>¨</v>
      </c>
      <c r="G2364" s="281"/>
      <c r="H2364" s="281"/>
      <c r="I2364" s="248" t="str">
        <f>IFERROR(IF(ISBLANK(
VLOOKUP($X2348&amp;"-"&amp;TEXT($A2364,"mmm-aaaa"),Informes!$A:$P,COLUMN(Informes!I$1),FALSE)), "",
VLOOKUP($X2348&amp;"-"&amp;TEXT($A2364,"mmm-aaaa"),Informes!$A:$P,COLUMN(Informes!I$1),FALSE)), "")</f>
        <v/>
      </c>
      <c r="J2364" s="248"/>
      <c r="K2364" s="248"/>
      <c r="L2364" s="173" t="str">
        <f t="shared" si="461"/>
        <v>¨</v>
      </c>
      <c r="M2364" s="248" t="str">
        <f>IFERROR(IF(OR($X2364=$L$7,$X2364=$K$5,$X2364=$O$5,$X2364=$T$5),IF(ISBLANK(
VLOOKUP($X2348&amp;"-"&amp;TEXT($A2364,"mmm-aaaa"),Informes!$A:$P,COLUMN(Informes!J$1),FALSE)), "",
VLOOKUP($X2348&amp;"-"&amp;TEXT($A2364,"mmm-aaaa"),Informes!$A:$P,COLUMN(Informes!J$1),FALSE)), ""), "")</f>
        <v/>
      </c>
      <c r="N2364" s="248"/>
      <c r="O2364" s="248"/>
      <c r="P2364" s="248"/>
      <c r="Q2364" s="248"/>
      <c r="R2364" s="284" t="str">
        <f t="shared" si="458"/>
        <v/>
      </c>
      <c r="S2364" s="284"/>
      <c r="T2364" s="284"/>
      <c r="U2364" s="284"/>
      <c r="V2364" s="285"/>
      <c r="W2364" s="4" t="str">
        <f>IFERROR(VLOOKUP($X2348&amp;"-"&amp;TEXT($A2364,"mmm-aaaa"),Informes!$A:$P,COLUMN(Informes!K$1),FALSE), "")</f>
        <v/>
      </c>
      <c r="X2364" s="34" t="str">
        <f>IFERROR(VLOOKUP($X2348&amp;"-"&amp;TEXT($A2364,"mmm-aaaa"),Informes!$A:$P,COLUMN(Informes!C$1),FALSE), "")</f>
        <v/>
      </c>
    </row>
    <row r="2365" spans="1:24" ht="16.5" customHeight="1" x14ac:dyDescent="0.2">
      <c r="A2365" s="34">
        <f t="shared" si="462"/>
        <v>45474</v>
      </c>
      <c r="B2365" s="243" t="str">
        <f t="shared" si="459"/>
        <v>Julio</v>
      </c>
      <c r="C2365" s="244"/>
      <c r="D2365" s="244" t="str">
        <f t="shared" si="460"/>
        <v>Enero</v>
      </c>
      <c r="E2365" s="244"/>
      <c r="F2365" s="281" t="str">
        <f>IFERROR(IF(VLOOKUP($X2348&amp;"-"&amp;TEXT($A2365,"mmm-aaaa"),Informes!$A:$P,COLUMN(Informes!H$1),FALSE),"þ","¨"),"¨")</f>
        <v>¨</v>
      </c>
      <c r="G2365" s="281"/>
      <c r="H2365" s="281"/>
      <c r="I2365" s="248" t="str">
        <f>IFERROR(IF(ISBLANK(
VLOOKUP($X2348&amp;"-"&amp;TEXT($A2365,"mmm-aaaa"),Informes!$A:$P,COLUMN(Informes!I$1),FALSE)), "",
VLOOKUP($X2348&amp;"-"&amp;TEXT($A2365,"mmm-aaaa"),Informes!$A:$P,COLUMN(Informes!I$1),FALSE)), "")</f>
        <v/>
      </c>
      <c r="J2365" s="248"/>
      <c r="K2365" s="248"/>
      <c r="L2365" s="173" t="str">
        <f t="shared" si="461"/>
        <v>¨</v>
      </c>
      <c r="M2365" s="248" t="str">
        <f>IFERROR(IF(OR($X2365=$L$7,$X2365=$K$5,$X2365=$O$5,$X2365=$T$5),IF(ISBLANK(
VLOOKUP($X2348&amp;"-"&amp;TEXT($A2365,"mmm-aaaa"),Informes!$A:$P,COLUMN(Informes!J$1),FALSE)), "",
VLOOKUP($X2348&amp;"-"&amp;TEXT($A2365,"mmm-aaaa"),Informes!$A:$P,COLUMN(Informes!J$1),FALSE)), ""), "")</f>
        <v/>
      </c>
      <c r="N2365" s="248"/>
      <c r="O2365" s="248"/>
      <c r="P2365" s="248"/>
      <c r="Q2365" s="248"/>
      <c r="R2365" s="284" t="str">
        <f t="shared" si="458"/>
        <v/>
      </c>
      <c r="S2365" s="284"/>
      <c r="T2365" s="284"/>
      <c r="U2365" s="284"/>
      <c r="V2365" s="285"/>
      <c r="W2365" s="4" t="str">
        <f>IFERROR(VLOOKUP($X2348&amp;"-"&amp;TEXT($A2365,"mmm-aaaa"),Informes!$A:$P,COLUMN(Informes!K$1),FALSE), "")</f>
        <v/>
      </c>
      <c r="X2365" s="34" t="str">
        <f>IFERROR(VLOOKUP($X2348&amp;"-"&amp;TEXT($A2365,"mmm-aaaa"),Informes!$A:$P,COLUMN(Informes!C$1),FALSE), "")</f>
        <v/>
      </c>
    </row>
    <row r="2366" spans="1:24" ht="16.5" customHeight="1" thickBot="1" x14ac:dyDescent="0.25">
      <c r="A2366" s="34">
        <f t="shared" si="462"/>
        <v>45505</v>
      </c>
      <c r="B2366" s="264" t="str">
        <f t="shared" si="459"/>
        <v>Agosto</v>
      </c>
      <c r="C2366" s="265"/>
      <c r="D2366" s="265" t="str">
        <f t="shared" si="460"/>
        <v>Enero</v>
      </c>
      <c r="E2366" s="265"/>
      <c r="F2366" s="280" t="str">
        <f>IFERROR(IF(VLOOKUP($X2348&amp;"-"&amp;TEXT($A2366,"mmm-aaaa"),Informes!$A:$P,COLUMN(Informes!H$1),FALSE),"þ","¨"),"¨")</f>
        <v>¨</v>
      </c>
      <c r="G2366" s="280"/>
      <c r="H2366" s="280"/>
      <c r="I2366" s="269" t="str">
        <f>IFERROR(IF(ISBLANK(
VLOOKUP($X2348&amp;"-"&amp;TEXT($A2366,"mmm-aaaa"),Informes!$A:$P,COLUMN(Informes!I$1),FALSE)), "",
VLOOKUP($X2348&amp;"-"&amp;TEXT($A2366,"mmm-aaaa"),Informes!$A:$P,COLUMN(Informes!I$1),FALSE)), "")</f>
        <v/>
      </c>
      <c r="J2366" s="269"/>
      <c r="K2366" s="269"/>
      <c r="L2366" s="172" t="str">
        <f t="shared" si="461"/>
        <v>¨</v>
      </c>
      <c r="M2366" s="269" t="str">
        <f>IFERROR(IF(OR($X2366=$L$7,$X2366=$K$5,$X2366=$O$5,$X2366=$T$5),IF(ISBLANK(
VLOOKUP($X2348&amp;"-"&amp;TEXT($A2366,"mmm-aaaa"),Informes!$A:$P,COLUMN(Informes!J$1),FALSE)), "",
VLOOKUP($X2348&amp;"-"&amp;TEXT($A2366,"mmm-aaaa"),Informes!$A:$P,COLUMN(Informes!J$1),FALSE)), ""), "")</f>
        <v/>
      </c>
      <c r="N2366" s="269"/>
      <c r="O2366" s="269"/>
      <c r="P2366" s="269"/>
      <c r="Q2366" s="269"/>
      <c r="R2366" s="282" t="str">
        <f t="shared" si="458"/>
        <v/>
      </c>
      <c r="S2366" s="282"/>
      <c r="T2366" s="282"/>
      <c r="U2366" s="282"/>
      <c r="V2366" s="283"/>
      <c r="W2366" s="4" t="str">
        <f>IFERROR(VLOOKUP($X2348&amp;"-"&amp;TEXT($A2366,"mmm-aaaa"),Informes!$A:$P,COLUMN(Informes!K$1),FALSE), "")</f>
        <v/>
      </c>
      <c r="X2366" s="34" t="str">
        <f>IFERROR(VLOOKUP($X2348&amp;"-"&amp;TEXT($A2366,"mmm-aaaa"),Informes!$A:$P,COLUMN(Informes!C$1),FALSE), "")</f>
        <v/>
      </c>
    </row>
    <row r="2367" spans="1:24" ht="16.5" customHeight="1" thickBot="1" x14ac:dyDescent="0.3">
      <c r="D2367" s="124"/>
      <c r="E2367" s="124"/>
      <c r="F2367" s="129"/>
      <c r="G2367" s="124" t="str">
        <f>IF(SUM(F2355:F2366)=0,"",SUM(F2355:F2366))</f>
        <v/>
      </c>
      <c r="H2367" s="124"/>
      <c r="I2367" s="124"/>
      <c r="J2367" s="130"/>
      <c r="K2367" s="124"/>
      <c r="L2367" s="131" t="s">
        <v>107</v>
      </c>
      <c r="M2367" s="272" t="str">
        <f>IF(SUM(M2355:M2366)=0,"",SUM(M2355:M2366))</f>
        <v/>
      </c>
      <c r="N2367" s="273"/>
      <c r="O2367" s="273"/>
      <c r="P2367" s="273"/>
      <c r="Q2367" s="274"/>
      <c r="R2367" s="275"/>
      <c r="S2367" s="276"/>
      <c r="T2367" s="276"/>
      <c r="U2367" s="276"/>
      <c r="V2367" s="277"/>
      <c r="W2367" s="4"/>
      <c r="X2367" s="4"/>
    </row>
    <row r="2368" spans="1:24" ht="16.5" customHeight="1" x14ac:dyDescent="0.2">
      <c r="W2368" s="4"/>
      <c r="X2368" s="4"/>
    </row>
    <row r="2369" spans="1:24" ht="279.75" customHeight="1" x14ac:dyDescent="0.15">
      <c r="B2369" s="11"/>
      <c r="C2369" s="132" t="s">
        <v>136</v>
      </c>
      <c r="D2369" s="11"/>
      <c r="E2369" s="11"/>
      <c r="F2369" s="11"/>
      <c r="G2369" s="11"/>
      <c r="H2369" s="11"/>
      <c r="I2369" s="11"/>
      <c r="J2369" s="11"/>
      <c r="K2369" s="11"/>
      <c r="L2369" s="11"/>
      <c r="M2369" s="11"/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</row>
    <row r="2370" spans="1:24" ht="24" customHeight="1" x14ac:dyDescent="0.2">
      <c r="A2370" s="35"/>
      <c r="B2370" s="256" t="s">
        <v>127</v>
      </c>
      <c r="C2370" s="256"/>
      <c r="D2370" s="256"/>
      <c r="E2370" s="256"/>
      <c r="F2370" s="256"/>
      <c r="G2370" s="256"/>
      <c r="H2370" s="256"/>
      <c r="I2370" s="256"/>
      <c r="J2370" s="256"/>
      <c r="K2370" s="256"/>
      <c r="L2370" s="256"/>
      <c r="M2370" s="256"/>
      <c r="N2370" s="256"/>
      <c r="O2370" s="256"/>
      <c r="P2370" s="256"/>
      <c r="Q2370" s="256"/>
      <c r="R2370" s="256"/>
      <c r="S2370" s="256"/>
      <c r="T2370" s="256"/>
      <c r="U2370" s="256"/>
      <c r="V2370" s="256"/>
      <c r="X2370" s="2"/>
    </row>
    <row r="2371" spans="1:24" ht="15" x14ac:dyDescent="0.2">
      <c r="A2371" s="35"/>
      <c r="B2371" s="120" t="s">
        <v>128</v>
      </c>
      <c r="D2371" s="123" t="e">
        <f>D2348</f>
        <v>#REF!</v>
      </c>
      <c r="F2371" s="123"/>
      <c r="G2371" s="123"/>
      <c r="H2371" s="123"/>
      <c r="I2371" s="123"/>
      <c r="J2371" s="123"/>
      <c r="K2371" s="123"/>
      <c r="L2371" s="123"/>
      <c r="M2371" s="123"/>
      <c r="N2371" s="123"/>
      <c r="O2371" s="123"/>
      <c r="P2371" s="123"/>
      <c r="Q2371" s="123"/>
      <c r="R2371" s="123"/>
      <c r="S2371" s="123"/>
      <c r="T2371" s="123"/>
      <c r="U2371" s="123"/>
      <c r="V2371" s="123"/>
      <c r="W2371" s="15"/>
      <c r="X2371" s="154" t="e">
        <f>X2348</f>
        <v>#REF!</v>
      </c>
    </row>
    <row r="2372" spans="1:24" ht="17.25" x14ac:dyDescent="0.2">
      <c r="B2372" s="120" t="s">
        <v>129</v>
      </c>
      <c r="D2372" s="121"/>
      <c r="E2372" s="121"/>
      <c r="F2372" s="7"/>
      <c r="G2372" s="7"/>
      <c r="H2372" s="257" t="e">
        <f>H2349</f>
        <v>#REF!</v>
      </c>
      <c r="I2372" s="257"/>
      <c r="J2372" s="257"/>
      <c r="K2372" s="257"/>
      <c r="L2372" s="257"/>
      <c r="M2372" s="257"/>
      <c r="N2372" s="257"/>
      <c r="O2372" s="257"/>
      <c r="P2372" s="127" t="e">
        <f>P2349</f>
        <v>#REF!</v>
      </c>
      <c r="Q2372" s="120" t="s">
        <v>75</v>
      </c>
      <c r="S2372" s="12"/>
      <c r="T2372" s="13"/>
      <c r="U2372" s="127" t="e">
        <f>U2349</f>
        <v>#REF!</v>
      </c>
      <c r="V2372" s="120" t="s">
        <v>79</v>
      </c>
      <c r="W2372" s="12"/>
      <c r="X2372" s="6"/>
    </row>
    <row r="2373" spans="1:24" ht="17.25" x14ac:dyDescent="0.2">
      <c r="B2373" s="120" t="s">
        <v>130</v>
      </c>
      <c r="D2373" s="122"/>
      <c r="E2373" s="122"/>
      <c r="F2373" s="7"/>
      <c r="G2373" s="258" t="e">
        <f>G2350</f>
        <v>#REF!</v>
      </c>
      <c r="H2373" s="258"/>
      <c r="I2373" s="258"/>
      <c r="J2373" s="258"/>
      <c r="K2373" s="258"/>
      <c r="L2373" s="258"/>
      <c r="M2373" s="258"/>
      <c r="N2373" s="258"/>
      <c r="O2373" s="258"/>
      <c r="P2373" s="128" t="s">
        <v>137</v>
      </c>
      <c r="Q2373" s="120" t="s">
        <v>131</v>
      </c>
      <c r="S2373" s="12"/>
      <c r="T2373" s="12"/>
      <c r="U2373" s="128" t="s">
        <v>138</v>
      </c>
      <c r="V2373" s="120" t="s">
        <v>61</v>
      </c>
      <c r="W2373" s="12"/>
      <c r="X2373" s="6"/>
    </row>
    <row r="2374" spans="1:24" ht="28.5" customHeight="1" x14ac:dyDescent="0.2">
      <c r="B2374" s="127" t="e">
        <f>B2351</f>
        <v>#REF!</v>
      </c>
      <c r="C2374" s="125" t="s">
        <v>76</v>
      </c>
      <c r="D2374" s="127" t="e">
        <f>D2351</f>
        <v>#REF!</v>
      </c>
      <c r="E2374" s="125" t="s">
        <v>81</v>
      </c>
      <c r="F2374" s="7"/>
      <c r="G2374" s="7"/>
      <c r="H2374" s="5"/>
      <c r="I2374" s="10"/>
      <c r="J2374" s="127" t="e">
        <f>J2351</f>
        <v>#REF!</v>
      </c>
      <c r="K2374" s="125" t="s">
        <v>77</v>
      </c>
      <c r="L2374" s="5"/>
      <c r="M2374" s="5"/>
      <c r="N2374" s="127" t="e">
        <f>N2351</f>
        <v>#REF!</v>
      </c>
      <c r="O2374" s="125" t="s">
        <v>132</v>
      </c>
      <c r="P2374" s="126"/>
      <c r="Q2374" s="126"/>
      <c r="R2374" s="9"/>
      <c r="S2374" s="127" t="e">
        <f>S2351</f>
        <v>#REF!</v>
      </c>
      <c r="T2374" s="259" t="s">
        <v>133</v>
      </c>
      <c r="U2374" s="259"/>
      <c r="V2374" s="259"/>
      <c r="W2374" s="13"/>
      <c r="X2374" s="6"/>
    </row>
    <row r="2375" spans="1:24" ht="4.5" customHeight="1" thickBot="1" x14ac:dyDescent="0.25">
      <c r="B2375" s="8"/>
      <c r="C2375" s="7"/>
      <c r="D2375" s="8"/>
      <c r="E2375" s="7"/>
      <c r="F2375" s="7"/>
      <c r="G2375" s="7"/>
      <c r="H2375" s="5"/>
      <c r="I2375" s="10"/>
      <c r="J2375" s="8"/>
      <c r="K2375" s="5"/>
      <c r="L2375" s="5"/>
      <c r="M2375" s="5"/>
      <c r="N2375" s="7"/>
      <c r="O2375" s="5"/>
      <c r="P2375" s="8"/>
      <c r="Q2375" s="8"/>
      <c r="R2375" s="9"/>
      <c r="S2375" s="9"/>
      <c r="T2375" s="7"/>
      <c r="U2375" s="8"/>
      <c r="V2375" s="9"/>
      <c r="W2375" s="9"/>
      <c r="X2375" s="6"/>
    </row>
    <row r="2376" spans="1:24" ht="27" customHeight="1" x14ac:dyDescent="0.25">
      <c r="B2376" s="260" t="s">
        <v>17</v>
      </c>
      <c r="C2376" s="261"/>
      <c r="D2376" s="261"/>
      <c r="E2376" s="261"/>
      <c r="F2376" s="262" t="s">
        <v>134</v>
      </c>
      <c r="G2376" s="262"/>
      <c r="H2376" s="262"/>
      <c r="I2376" s="262" t="s">
        <v>12</v>
      </c>
      <c r="J2376" s="262"/>
      <c r="K2376" s="262"/>
      <c r="L2376" s="262" t="s">
        <v>105</v>
      </c>
      <c r="M2376" s="236" t="s">
        <v>135</v>
      </c>
      <c r="N2376" s="236"/>
      <c r="O2376" s="236"/>
      <c r="P2376" s="236"/>
      <c r="Q2376" s="236"/>
      <c r="R2376" s="236" t="s">
        <v>101</v>
      </c>
      <c r="S2376" s="236"/>
      <c r="T2376" s="236"/>
      <c r="U2376" s="236"/>
      <c r="V2376" s="237"/>
      <c r="W2376" s="14"/>
      <c r="X2376" s="3"/>
    </row>
    <row r="2377" spans="1:24" ht="27.75" customHeight="1" x14ac:dyDescent="0.2">
      <c r="B2377" s="240">
        <f>EDATE(B2354,12)</f>
        <v>45658</v>
      </c>
      <c r="C2377" s="241"/>
      <c r="D2377" s="241"/>
      <c r="E2377" s="242"/>
      <c r="F2377" s="263"/>
      <c r="G2377" s="263"/>
      <c r="H2377" s="263"/>
      <c r="I2377" s="263"/>
      <c r="J2377" s="263"/>
      <c r="K2377" s="263"/>
      <c r="L2377" s="263"/>
      <c r="M2377" s="238"/>
      <c r="N2377" s="238"/>
      <c r="O2377" s="238"/>
      <c r="P2377" s="238"/>
      <c r="Q2377" s="238"/>
      <c r="R2377" s="238"/>
      <c r="S2377" s="238"/>
      <c r="T2377" s="238"/>
      <c r="U2377" s="238"/>
      <c r="V2377" s="239"/>
      <c r="W2377" s="14"/>
      <c r="X2377" s="3"/>
    </row>
    <row r="2378" spans="1:24" ht="16.5" customHeight="1" x14ac:dyDescent="0.2">
      <c r="A2378" s="34">
        <f>EDATE(B2377,-4)</f>
        <v>45536</v>
      </c>
      <c r="B2378" s="243" t="str">
        <f>PROPER(TEXT(A2378, "mmmm"))</f>
        <v>Septiembre</v>
      </c>
      <c r="C2378" s="244"/>
      <c r="D2378" s="244"/>
      <c r="E2378" s="244"/>
      <c r="F2378" s="281" t="str">
        <f>IFERROR(IF(VLOOKUP($X2348&amp;"-"&amp;TEXT($A2378,"mmm-aaaa"),Informes!$A:$P,COLUMN(Informes!H$1),FALSE),"þ","¨"),"¨")</f>
        <v>¨</v>
      </c>
      <c r="G2378" s="281"/>
      <c r="H2378" s="281"/>
      <c r="I2378" s="248" t="str">
        <f>IFERROR(IF(ISBLANK(
VLOOKUP($X2371&amp;"-"&amp;TEXT($A2378,"mmm-aaaa"),Informes!$A:$P,COLUMN(Informes!I$1),FALSE)), "",
VLOOKUP($X2371&amp;"-"&amp;TEXT($A2378,"mmm-aaaa"),Informes!$A:$P,COLUMN(Informes!I$1),FALSE)), "")</f>
        <v/>
      </c>
      <c r="J2378" s="248"/>
      <c r="K2378" s="248"/>
      <c r="L2378" s="173" t="str">
        <f>IFERROR(IF($X2378=$L$7,"þ","¨"),"¨")</f>
        <v>¨</v>
      </c>
      <c r="M2378" s="248" t="str">
        <f>IFERROR(IF(OR($X2378=$L$7,$X2378=$K$5,$X2378=$O$5,$X2378=$T$5),IF(ISBLANK(
VLOOKUP($X2348&amp;"-"&amp;TEXT($A2378,"mmm-aaaa"),Informes!$A:$P,COLUMN(Informes!J$1),FALSE)), "",
VLOOKUP($X2348&amp;"-"&amp;TEXT($A2378,"mmm-aaaa"),Informes!$A:$P,COLUMN(Informes!J$1),FALSE)), ""), "")</f>
        <v/>
      </c>
      <c r="N2378" s="248"/>
      <c r="O2378" s="248"/>
      <c r="P2378" s="248"/>
      <c r="Q2378" s="248"/>
      <c r="R2378" s="284" t="str">
        <f t="shared" ref="R2378:R2389" si="463">IF(W2378=0, "", W2378)</f>
        <v/>
      </c>
      <c r="S2378" s="284"/>
      <c r="T2378" s="284"/>
      <c r="U2378" s="284"/>
      <c r="V2378" s="285"/>
      <c r="W2378" s="4" t="str">
        <f>IFERROR(VLOOKUP($X2371&amp;"-"&amp;TEXT($A2378,"mmm-aaaa"),Informes!$A:$P,COLUMN(Informes!K$1),FALSE), "")</f>
        <v/>
      </c>
      <c r="X2378" s="34" t="str">
        <f>IFERROR(VLOOKUP($X2348&amp;"-"&amp;TEXT($A2378,"mmm-aaaa"),Informes!$A:$P,COLUMN(Informes!C$1),FALSE), "")</f>
        <v/>
      </c>
    </row>
    <row r="2379" spans="1:24" ht="16.5" customHeight="1" x14ac:dyDescent="0.2">
      <c r="A2379" s="34">
        <f>EDATE(A2378,1)</f>
        <v>45566</v>
      </c>
      <c r="B2379" s="243" t="str">
        <f t="shared" ref="B2379:B2389" si="464">PROPER(TEXT(A2379, "mmmm"))</f>
        <v>Octubre</v>
      </c>
      <c r="C2379" s="244"/>
      <c r="D2379" s="244"/>
      <c r="E2379" s="244"/>
      <c r="F2379" s="281" t="str">
        <f>IFERROR(IF(VLOOKUP($X2348&amp;"-"&amp;TEXT($A2379,"mmm-aaaa"),Informes!$A:$P,COLUMN(Informes!H$1),FALSE),"þ","¨"),"¨")</f>
        <v>¨</v>
      </c>
      <c r="G2379" s="281"/>
      <c r="H2379" s="281"/>
      <c r="I2379" s="248" t="str">
        <f>IFERROR(IF(ISBLANK(
VLOOKUP($X2371&amp;"-"&amp;TEXT($A2379,"mmm-aaaa"),Informes!$A:$P,COLUMN(Informes!I$1),FALSE)), "",
VLOOKUP($X2371&amp;"-"&amp;TEXT($A2379,"mmm-aaaa"),Informes!$A:$P,COLUMN(Informes!I$1),FALSE)), "")</f>
        <v/>
      </c>
      <c r="J2379" s="248"/>
      <c r="K2379" s="248"/>
      <c r="L2379" s="173" t="str">
        <f t="shared" ref="L2379:L2389" si="465">IFERROR(IF($X2379=$L$7,"þ","¨"),"¨")</f>
        <v>¨</v>
      </c>
      <c r="M2379" s="248" t="str">
        <f>IFERROR(IF(OR($X2379=$L$7,$X2379=$K$5,$X2379=$O$5,$X2379=$T$5),IF(ISBLANK(
VLOOKUP($X2348&amp;"-"&amp;TEXT($A2379,"mmm-aaaa"),Informes!$A:$P,COLUMN(Informes!J$1),FALSE)), "",
VLOOKUP($X2348&amp;"-"&amp;TEXT($A2379,"mmm-aaaa"),Informes!$A:$P,COLUMN(Informes!J$1),FALSE)), ""), "")</f>
        <v/>
      </c>
      <c r="N2379" s="248"/>
      <c r="O2379" s="248"/>
      <c r="P2379" s="248"/>
      <c r="Q2379" s="248"/>
      <c r="R2379" s="284" t="str">
        <f t="shared" si="463"/>
        <v/>
      </c>
      <c r="S2379" s="284"/>
      <c r="T2379" s="284"/>
      <c r="U2379" s="284"/>
      <c r="V2379" s="285"/>
      <c r="W2379" s="4" t="str">
        <f>IFERROR(VLOOKUP($X2371&amp;"-"&amp;TEXT($A2379,"mmm-aaaa"),Informes!$A:$P,COLUMN(Informes!K$1),FALSE), "")</f>
        <v/>
      </c>
      <c r="X2379" s="34" t="str">
        <f>IFERROR(VLOOKUP($X2348&amp;"-"&amp;TEXT($A2379,"mmm-aaaa"),Informes!$A:$P,COLUMN(Informes!C$1),FALSE), "")</f>
        <v/>
      </c>
    </row>
    <row r="2380" spans="1:24" ht="16.5" customHeight="1" x14ac:dyDescent="0.2">
      <c r="A2380" s="34">
        <f t="shared" ref="A2380:A2389" si="466">EDATE(A2379,1)</f>
        <v>45597</v>
      </c>
      <c r="B2380" s="243" t="str">
        <f t="shared" si="464"/>
        <v>Noviembre</v>
      </c>
      <c r="C2380" s="244"/>
      <c r="D2380" s="244"/>
      <c r="E2380" s="244"/>
      <c r="F2380" s="281" t="str">
        <f>IFERROR(IF(VLOOKUP($X2348&amp;"-"&amp;TEXT($A2380,"mmm-aaaa"),Informes!$A:$P,COLUMN(Informes!H$1),FALSE),"þ","¨"),"¨")</f>
        <v>¨</v>
      </c>
      <c r="G2380" s="281"/>
      <c r="H2380" s="281"/>
      <c r="I2380" s="248" t="str">
        <f>IFERROR(IF(ISBLANK(
VLOOKUP($X2371&amp;"-"&amp;TEXT($A2380,"mmm-aaaa"),Informes!$A:$P,COLUMN(Informes!I$1),FALSE)), "",
VLOOKUP($X2371&amp;"-"&amp;TEXT($A2380,"mmm-aaaa"),Informes!$A:$P,COLUMN(Informes!I$1),FALSE)), "")</f>
        <v/>
      </c>
      <c r="J2380" s="248"/>
      <c r="K2380" s="248"/>
      <c r="L2380" s="173" t="str">
        <f t="shared" si="465"/>
        <v>¨</v>
      </c>
      <c r="M2380" s="248" t="str">
        <f>IFERROR(IF(OR($X2380=$L$7,$X2380=$K$5,$X2380=$O$5,$X2380=$T$5),IF(ISBLANK(
VLOOKUP($X2348&amp;"-"&amp;TEXT($A2380,"mmm-aaaa"),Informes!$A:$P,COLUMN(Informes!J$1),FALSE)), "",
VLOOKUP($X2348&amp;"-"&amp;TEXT($A2380,"mmm-aaaa"),Informes!$A:$P,COLUMN(Informes!J$1),FALSE)), ""), "")</f>
        <v/>
      </c>
      <c r="N2380" s="248"/>
      <c r="O2380" s="248"/>
      <c r="P2380" s="248"/>
      <c r="Q2380" s="248"/>
      <c r="R2380" s="284" t="str">
        <f t="shared" si="463"/>
        <v/>
      </c>
      <c r="S2380" s="284"/>
      <c r="T2380" s="284"/>
      <c r="U2380" s="284"/>
      <c r="V2380" s="285"/>
      <c r="W2380" s="4" t="str">
        <f>IFERROR(VLOOKUP($X2371&amp;"-"&amp;TEXT($A2380,"mmm-aaaa"),Informes!$A:$P,COLUMN(Informes!K$1),FALSE), "")</f>
        <v/>
      </c>
      <c r="X2380" s="34" t="str">
        <f>IFERROR(VLOOKUP($X2348&amp;"-"&amp;TEXT($A2380,"mmm-aaaa"),Informes!$A:$P,COLUMN(Informes!C$1),FALSE), "")</f>
        <v/>
      </c>
    </row>
    <row r="2381" spans="1:24" ht="16.5" customHeight="1" x14ac:dyDescent="0.2">
      <c r="A2381" s="34">
        <f t="shared" si="466"/>
        <v>45627</v>
      </c>
      <c r="B2381" s="243" t="str">
        <f t="shared" si="464"/>
        <v>Diciembre</v>
      </c>
      <c r="C2381" s="244"/>
      <c r="D2381" s="244"/>
      <c r="E2381" s="244"/>
      <c r="F2381" s="281" t="str">
        <f>IFERROR(IF(VLOOKUP($X2348&amp;"-"&amp;TEXT($A2381,"mmm-aaaa"),Informes!$A:$P,COLUMN(Informes!H$1),FALSE),"þ","¨"),"¨")</f>
        <v>¨</v>
      </c>
      <c r="G2381" s="281"/>
      <c r="H2381" s="281"/>
      <c r="I2381" s="248" t="str">
        <f>IFERROR(IF(ISBLANK(
VLOOKUP($X2371&amp;"-"&amp;TEXT($A2381,"mmm-aaaa"),Informes!$A:$P,COLUMN(Informes!I$1),FALSE)), "",
VLOOKUP($X2371&amp;"-"&amp;TEXT($A2381,"mmm-aaaa"),Informes!$A:$P,COLUMN(Informes!I$1),FALSE)), "")</f>
        <v/>
      </c>
      <c r="J2381" s="248"/>
      <c r="K2381" s="248"/>
      <c r="L2381" s="173" t="str">
        <f t="shared" si="465"/>
        <v>¨</v>
      </c>
      <c r="M2381" s="248" t="str">
        <f>IFERROR(IF(OR($X2381=$L$7,$X2381=$K$5,$X2381=$O$5,$X2381=$T$5),IF(ISBLANK(
VLOOKUP($X2348&amp;"-"&amp;TEXT($A2381,"mmm-aaaa"),Informes!$A:$P,COLUMN(Informes!J$1),FALSE)), "",
VLOOKUP($X2348&amp;"-"&amp;TEXT($A2381,"mmm-aaaa"),Informes!$A:$P,COLUMN(Informes!J$1),FALSE)), ""), "")</f>
        <v/>
      </c>
      <c r="N2381" s="248"/>
      <c r="O2381" s="248"/>
      <c r="P2381" s="248"/>
      <c r="Q2381" s="248"/>
      <c r="R2381" s="284" t="str">
        <f t="shared" si="463"/>
        <v/>
      </c>
      <c r="S2381" s="284"/>
      <c r="T2381" s="284"/>
      <c r="U2381" s="284"/>
      <c r="V2381" s="285"/>
      <c r="W2381" s="4" t="str">
        <f>IFERROR(VLOOKUP($X2371&amp;"-"&amp;TEXT($A2381,"mmm-aaaa"),Informes!$A:$P,COLUMN(Informes!K$1),FALSE), "")</f>
        <v/>
      </c>
      <c r="X2381" s="34" t="str">
        <f>IFERROR(VLOOKUP($X2348&amp;"-"&amp;TEXT($A2381,"mmm-aaaa"),Informes!$A:$P,COLUMN(Informes!C$1),FALSE), "")</f>
        <v/>
      </c>
    </row>
    <row r="2382" spans="1:24" ht="16.5" customHeight="1" x14ac:dyDescent="0.2">
      <c r="A2382" s="34">
        <f t="shared" si="466"/>
        <v>45658</v>
      </c>
      <c r="B2382" s="243" t="str">
        <f t="shared" si="464"/>
        <v>Enero</v>
      </c>
      <c r="C2382" s="244"/>
      <c r="D2382" s="244"/>
      <c r="E2382" s="244"/>
      <c r="F2382" s="281" t="str">
        <f>IFERROR(IF(VLOOKUP($X2348&amp;"-"&amp;TEXT($A2382,"mmm-aaaa"),Informes!$A:$P,COLUMN(Informes!H$1),FALSE),"þ","¨"),"¨")</f>
        <v>¨</v>
      </c>
      <c r="G2382" s="281"/>
      <c r="H2382" s="281"/>
      <c r="I2382" s="248" t="str">
        <f>IFERROR(IF(ISBLANK(
VLOOKUP($X2371&amp;"-"&amp;TEXT($A2382,"mmm-aaaa"),Informes!$A:$P,COLUMN(Informes!I$1),FALSE)), "",
VLOOKUP($X2371&amp;"-"&amp;TEXT($A2382,"mmm-aaaa"),Informes!$A:$P,COLUMN(Informes!I$1),FALSE)), "")</f>
        <v/>
      </c>
      <c r="J2382" s="248"/>
      <c r="K2382" s="248"/>
      <c r="L2382" s="173" t="str">
        <f t="shared" si="465"/>
        <v>¨</v>
      </c>
      <c r="M2382" s="248" t="str">
        <f>IFERROR(IF(OR($X2382=$L$7,$X2382=$K$5,$X2382=$O$5,$X2382=$T$5),IF(ISBLANK(
VLOOKUP($X2348&amp;"-"&amp;TEXT($A2382,"mmm-aaaa"),Informes!$A:$P,COLUMN(Informes!J$1),FALSE)), "",
VLOOKUP($X2348&amp;"-"&amp;TEXT($A2382,"mmm-aaaa"),Informes!$A:$P,COLUMN(Informes!J$1),FALSE)), ""), "")</f>
        <v/>
      </c>
      <c r="N2382" s="248"/>
      <c r="O2382" s="248"/>
      <c r="P2382" s="248"/>
      <c r="Q2382" s="248"/>
      <c r="R2382" s="284" t="str">
        <f t="shared" si="463"/>
        <v/>
      </c>
      <c r="S2382" s="284"/>
      <c r="T2382" s="284"/>
      <c r="U2382" s="284"/>
      <c r="V2382" s="285"/>
      <c r="W2382" s="4" t="str">
        <f>IFERROR(VLOOKUP($X2371&amp;"-"&amp;TEXT($A2382,"mmm-aaaa"),Informes!$A:$P,COLUMN(Informes!K$1),FALSE), "")</f>
        <v/>
      </c>
      <c r="X2382" s="34" t="str">
        <f>IFERROR(VLOOKUP($X2348&amp;"-"&amp;TEXT($A2382,"mmm-aaaa"),Informes!$A:$P,COLUMN(Informes!C$1),FALSE), "")</f>
        <v/>
      </c>
    </row>
    <row r="2383" spans="1:24" ht="16.5" customHeight="1" x14ac:dyDescent="0.2">
      <c r="A2383" s="34">
        <f t="shared" si="466"/>
        <v>45689</v>
      </c>
      <c r="B2383" s="243" t="str">
        <f t="shared" si="464"/>
        <v>Febrero</v>
      </c>
      <c r="C2383" s="244"/>
      <c r="D2383" s="244"/>
      <c r="E2383" s="244"/>
      <c r="F2383" s="281" t="str">
        <f>IFERROR(IF(VLOOKUP($X2348&amp;"-"&amp;TEXT($A2383,"mmm-aaaa"),Informes!$A:$P,COLUMN(Informes!H$1),FALSE),"þ","¨"),"¨")</f>
        <v>¨</v>
      </c>
      <c r="G2383" s="281"/>
      <c r="H2383" s="281"/>
      <c r="I2383" s="248" t="str">
        <f>IFERROR(IF(ISBLANK(
VLOOKUP($X2371&amp;"-"&amp;TEXT($A2383,"mmm-aaaa"),Informes!$A:$P,COLUMN(Informes!I$1),FALSE)), "",
VLOOKUP($X2371&amp;"-"&amp;TEXT($A2383,"mmm-aaaa"),Informes!$A:$P,COLUMN(Informes!I$1),FALSE)), "")</f>
        <v/>
      </c>
      <c r="J2383" s="248"/>
      <c r="K2383" s="248"/>
      <c r="L2383" s="173" t="str">
        <f t="shared" si="465"/>
        <v>¨</v>
      </c>
      <c r="M2383" s="248" t="str">
        <f>IFERROR(IF(OR($X2383=$L$7,$X2383=$K$5,$X2383=$O$5,$X2383=$T$5),IF(ISBLANK(
VLOOKUP($X2348&amp;"-"&amp;TEXT($A2383,"mmm-aaaa"),Informes!$A:$P,COLUMN(Informes!J$1),FALSE)), "",
VLOOKUP($X2348&amp;"-"&amp;TEXT($A2383,"mmm-aaaa"),Informes!$A:$P,COLUMN(Informes!J$1),FALSE)), ""), "")</f>
        <v/>
      </c>
      <c r="N2383" s="248"/>
      <c r="O2383" s="248"/>
      <c r="P2383" s="248"/>
      <c r="Q2383" s="248"/>
      <c r="R2383" s="284" t="str">
        <f t="shared" si="463"/>
        <v/>
      </c>
      <c r="S2383" s="284"/>
      <c r="T2383" s="284"/>
      <c r="U2383" s="284"/>
      <c r="V2383" s="285"/>
      <c r="W2383" s="4" t="str">
        <f>IFERROR(VLOOKUP($X2371&amp;"-"&amp;TEXT($A2383,"mmm-aaaa"),Informes!$A:$P,COLUMN(Informes!K$1),FALSE), "")</f>
        <v/>
      </c>
      <c r="X2383" s="34" t="str">
        <f>IFERROR(VLOOKUP($X2348&amp;"-"&amp;TEXT($A2383,"mmm-aaaa"),Informes!$A:$P,COLUMN(Informes!C$1),FALSE), "")</f>
        <v/>
      </c>
    </row>
    <row r="2384" spans="1:24" ht="16.5" customHeight="1" x14ac:dyDescent="0.2">
      <c r="A2384" s="34">
        <f t="shared" si="466"/>
        <v>45717</v>
      </c>
      <c r="B2384" s="243" t="str">
        <f t="shared" si="464"/>
        <v>Marzo</v>
      </c>
      <c r="C2384" s="244"/>
      <c r="D2384" s="244"/>
      <c r="E2384" s="244"/>
      <c r="F2384" s="281" t="str">
        <f>IFERROR(IF(VLOOKUP($X2348&amp;"-"&amp;TEXT($A2384,"mmm-aaaa"),Informes!$A:$P,COLUMN(Informes!H$1),FALSE),"þ","¨"),"¨")</f>
        <v>¨</v>
      </c>
      <c r="G2384" s="281"/>
      <c r="H2384" s="281"/>
      <c r="I2384" s="248" t="str">
        <f>IFERROR(IF(ISBLANK(
VLOOKUP($X2371&amp;"-"&amp;TEXT($A2384,"mmm-aaaa"),Informes!$A:$P,COLUMN(Informes!I$1),FALSE)), "",
VLOOKUP($X2371&amp;"-"&amp;TEXT($A2384,"mmm-aaaa"),Informes!$A:$P,COLUMN(Informes!I$1),FALSE)), "")</f>
        <v/>
      </c>
      <c r="J2384" s="248"/>
      <c r="K2384" s="248"/>
      <c r="L2384" s="173" t="str">
        <f t="shared" si="465"/>
        <v>¨</v>
      </c>
      <c r="M2384" s="248" t="str">
        <f>IFERROR(IF(OR($X2384=$L$7,$X2384=$K$5,$X2384=$O$5,$X2384=$T$5),IF(ISBLANK(
VLOOKUP($X2348&amp;"-"&amp;TEXT($A2384,"mmm-aaaa"),Informes!$A:$P,COLUMN(Informes!J$1),FALSE)), "",
VLOOKUP($X2348&amp;"-"&amp;TEXT($A2384,"mmm-aaaa"),Informes!$A:$P,COLUMN(Informes!J$1),FALSE)), ""), "")</f>
        <v/>
      </c>
      <c r="N2384" s="248"/>
      <c r="O2384" s="248"/>
      <c r="P2384" s="248"/>
      <c r="Q2384" s="248"/>
      <c r="R2384" s="284" t="str">
        <f t="shared" si="463"/>
        <v/>
      </c>
      <c r="S2384" s="284"/>
      <c r="T2384" s="284"/>
      <c r="U2384" s="284"/>
      <c r="V2384" s="285"/>
      <c r="W2384" s="4" t="str">
        <f>IFERROR(VLOOKUP($X2371&amp;"-"&amp;TEXT($A2384,"mmm-aaaa"),Informes!$A:$P,COLUMN(Informes!K$1),FALSE), "")</f>
        <v/>
      </c>
      <c r="X2384" s="34" t="str">
        <f>IFERROR(VLOOKUP($X2348&amp;"-"&amp;TEXT($A2384,"mmm-aaaa"),Informes!$A:$P,COLUMN(Informes!C$1),FALSE), "")</f>
        <v/>
      </c>
    </row>
    <row r="2385" spans="1:24" ht="16.5" customHeight="1" x14ac:dyDescent="0.2">
      <c r="A2385" s="34">
        <f t="shared" si="466"/>
        <v>45748</v>
      </c>
      <c r="B2385" s="243" t="str">
        <f t="shared" si="464"/>
        <v>Abril</v>
      </c>
      <c r="C2385" s="244"/>
      <c r="D2385" s="244"/>
      <c r="E2385" s="244"/>
      <c r="F2385" s="281" t="str">
        <f>IFERROR(IF(VLOOKUP($X2348&amp;"-"&amp;TEXT($A2385,"mmm-aaaa"),Informes!$A:$P,COLUMN(Informes!H$1),FALSE),"þ","¨"),"¨")</f>
        <v>¨</v>
      </c>
      <c r="G2385" s="281"/>
      <c r="H2385" s="281"/>
      <c r="I2385" s="248" t="str">
        <f>IFERROR(IF(ISBLANK(
VLOOKUP($X2371&amp;"-"&amp;TEXT($A2385,"mmm-aaaa"),Informes!$A:$P,COLUMN(Informes!I$1),FALSE)), "",
VLOOKUP($X2371&amp;"-"&amp;TEXT($A2385,"mmm-aaaa"),Informes!$A:$P,COLUMN(Informes!I$1),FALSE)), "")</f>
        <v/>
      </c>
      <c r="J2385" s="248"/>
      <c r="K2385" s="248"/>
      <c r="L2385" s="173" t="str">
        <f t="shared" si="465"/>
        <v>¨</v>
      </c>
      <c r="M2385" s="248" t="str">
        <f>IFERROR(IF(OR($X2385=$L$7,$X2385=$K$5,$X2385=$O$5,$X2385=$T$5),IF(ISBLANK(
VLOOKUP($X2348&amp;"-"&amp;TEXT($A2385,"mmm-aaaa"),Informes!$A:$P,COLUMN(Informes!J$1),FALSE)), "",
VLOOKUP($X2348&amp;"-"&amp;TEXT($A2385,"mmm-aaaa"),Informes!$A:$P,COLUMN(Informes!J$1),FALSE)), ""), "")</f>
        <v/>
      </c>
      <c r="N2385" s="248"/>
      <c r="O2385" s="248"/>
      <c r="P2385" s="248"/>
      <c r="Q2385" s="248"/>
      <c r="R2385" s="284" t="str">
        <f t="shared" si="463"/>
        <v/>
      </c>
      <c r="S2385" s="284"/>
      <c r="T2385" s="284"/>
      <c r="U2385" s="284"/>
      <c r="V2385" s="285"/>
      <c r="W2385" s="4" t="str">
        <f>IFERROR(VLOOKUP($X2371&amp;"-"&amp;TEXT($A2385,"mmm-aaaa"),Informes!$A:$P,COLUMN(Informes!K$1),FALSE), "")</f>
        <v/>
      </c>
      <c r="X2385" s="34" t="str">
        <f>IFERROR(VLOOKUP($X2348&amp;"-"&amp;TEXT($A2385,"mmm-aaaa"),Informes!$A:$P,COLUMN(Informes!C$1),FALSE), "")</f>
        <v/>
      </c>
    </row>
    <row r="2386" spans="1:24" ht="16.5" customHeight="1" x14ac:dyDescent="0.2">
      <c r="A2386" s="34">
        <f t="shared" si="466"/>
        <v>45778</v>
      </c>
      <c r="B2386" s="243" t="str">
        <f t="shared" si="464"/>
        <v>Mayo</v>
      </c>
      <c r="C2386" s="244"/>
      <c r="D2386" s="244"/>
      <c r="E2386" s="244"/>
      <c r="F2386" s="281" t="str">
        <f>IFERROR(IF(VLOOKUP($X2348&amp;"-"&amp;TEXT($A2386,"mmm-aaaa"),Informes!$A:$P,COLUMN(Informes!H$1),FALSE),"þ","¨"),"¨")</f>
        <v>¨</v>
      </c>
      <c r="G2386" s="281"/>
      <c r="H2386" s="281"/>
      <c r="I2386" s="248" t="str">
        <f>IFERROR(IF(ISBLANK(
VLOOKUP($X2371&amp;"-"&amp;TEXT($A2386,"mmm-aaaa"),Informes!$A:$P,COLUMN(Informes!I$1),FALSE)), "",
VLOOKUP($X2371&amp;"-"&amp;TEXT($A2386,"mmm-aaaa"),Informes!$A:$P,COLUMN(Informes!I$1),FALSE)), "")</f>
        <v/>
      </c>
      <c r="J2386" s="248"/>
      <c r="K2386" s="248"/>
      <c r="L2386" s="173" t="str">
        <f t="shared" si="465"/>
        <v>¨</v>
      </c>
      <c r="M2386" s="248" t="str">
        <f>IFERROR(IF(OR($X2386=$L$7,$X2386=$K$5,$X2386=$O$5,$X2386=$T$5),IF(ISBLANK(
VLOOKUP($X2348&amp;"-"&amp;TEXT($A2386,"mmm-aaaa"),Informes!$A:$P,COLUMN(Informes!J$1),FALSE)), "",
VLOOKUP($X2348&amp;"-"&amp;TEXT($A2386,"mmm-aaaa"),Informes!$A:$P,COLUMN(Informes!J$1),FALSE)), ""), "")</f>
        <v/>
      </c>
      <c r="N2386" s="248"/>
      <c r="O2386" s="248"/>
      <c r="P2386" s="248"/>
      <c r="Q2386" s="248"/>
      <c r="R2386" s="284" t="str">
        <f t="shared" si="463"/>
        <v/>
      </c>
      <c r="S2386" s="284"/>
      <c r="T2386" s="284"/>
      <c r="U2386" s="284"/>
      <c r="V2386" s="285"/>
      <c r="W2386" s="4" t="str">
        <f>IFERROR(VLOOKUP($X2371&amp;"-"&amp;TEXT($A2386,"mmm-aaaa"),Informes!$A:$P,COLUMN(Informes!K$1),FALSE), "")</f>
        <v/>
      </c>
      <c r="X2386" s="34" t="str">
        <f>IFERROR(VLOOKUP($X2348&amp;"-"&amp;TEXT($A2386,"mmm-aaaa"),Informes!$A:$P,COLUMN(Informes!C$1),FALSE), "")</f>
        <v/>
      </c>
    </row>
    <row r="2387" spans="1:24" ht="16.5" customHeight="1" x14ac:dyDescent="0.2">
      <c r="A2387" s="34">
        <f t="shared" si="466"/>
        <v>45809</v>
      </c>
      <c r="B2387" s="243" t="str">
        <f t="shared" si="464"/>
        <v>Junio</v>
      </c>
      <c r="C2387" s="244"/>
      <c r="D2387" s="244"/>
      <c r="E2387" s="244"/>
      <c r="F2387" s="281" t="str">
        <f>IFERROR(IF(VLOOKUP($X2348&amp;"-"&amp;TEXT($A2387,"mmm-aaaa"),Informes!$A:$P,COLUMN(Informes!H$1),FALSE),"þ","¨"),"¨")</f>
        <v>¨</v>
      </c>
      <c r="G2387" s="281"/>
      <c r="H2387" s="281"/>
      <c r="I2387" s="248" t="str">
        <f>IFERROR(IF(ISBLANK(
VLOOKUP($X2371&amp;"-"&amp;TEXT($A2387,"mmm-aaaa"),Informes!$A:$P,COLUMN(Informes!I$1),FALSE)), "",
VLOOKUP($X2371&amp;"-"&amp;TEXT($A2387,"mmm-aaaa"),Informes!$A:$P,COLUMN(Informes!I$1),FALSE)), "")</f>
        <v/>
      </c>
      <c r="J2387" s="248"/>
      <c r="K2387" s="248"/>
      <c r="L2387" s="173" t="str">
        <f t="shared" si="465"/>
        <v>¨</v>
      </c>
      <c r="M2387" s="248" t="str">
        <f>IFERROR(IF(OR($X2387=$L$7,$X2387=$K$5,$X2387=$O$5,$X2387=$T$5),IF(ISBLANK(
VLOOKUP($X2348&amp;"-"&amp;TEXT($A2387,"mmm-aaaa"),Informes!$A:$P,COLUMN(Informes!J$1),FALSE)), "",
VLOOKUP($X2348&amp;"-"&amp;TEXT($A2387,"mmm-aaaa"),Informes!$A:$P,COLUMN(Informes!J$1),FALSE)), ""), "")</f>
        <v/>
      </c>
      <c r="N2387" s="248"/>
      <c r="O2387" s="248"/>
      <c r="P2387" s="248"/>
      <c r="Q2387" s="248"/>
      <c r="R2387" s="284" t="str">
        <f t="shared" si="463"/>
        <v/>
      </c>
      <c r="S2387" s="284"/>
      <c r="T2387" s="284"/>
      <c r="U2387" s="284"/>
      <c r="V2387" s="285"/>
      <c r="W2387" s="4" t="str">
        <f>IFERROR(VLOOKUP($X2371&amp;"-"&amp;TEXT($A2387,"mmm-aaaa"),Informes!$A:$P,COLUMN(Informes!K$1),FALSE), "")</f>
        <v/>
      </c>
      <c r="X2387" s="34" t="str">
        <f>IFERROR(VLOOKUP($X2348&amp;"-"&amp;TEXT($A2387,"mmm-aaaa"),Informes!$A:$P,COLUMN(Informes!C$1),FALSE), "")</f>
        <v/>
      </c>
    </row>
    <row r="2388" spans="1:24" ht="16.5" customHeight="1" x14ac:dyDescent="0.2">
      <c r="A2388" s="34">
        <f t="shared" si="466"/>
        <v>45839</v>
      </c>
      <c r="B2388" s="243" t="str">
        <f t="shared" si="464"/>
        <v>Julio</v>
      </c>
      <c r="C2388" s="244"/>
      <c r="D2388" s="244"/>
      <c r="E2388" s="244"/>
      <c r="F2388" s="281" t="str">
        <f>IFERROR(IF(VLOOKUP($X2348&amp;"-"&amp;TEXT($A2388,"mmm-aaaa"),Informes!$A:$P,COLUMN(Informes!H$1),FALSE),"þ","¨"),"¨")</f>
        <v>¨</v>
      </c>
      <c r="G2388" s="281"/>
      <c r="H2388" s="281"/>
      <c r="I2388" s="248" t="str">
        <f>IFERROR(IF(ISBLANK(
VLOOKUP($X2371&amp;"-"&amp;TEXT($A2388,"mmm-aaaa"),Informes!$A:$P,COLUMN(Informes!I$1),FALSE)), "",
VLOOKUP($X2371&amp;"-"&amp;TEXT($A2388,"mmm-aaaa"),Informes!$A:$P,COLUMN(Informes!I$1),FALSE)), "")</f>
        <v/>
      </c>
      <c r="J2388" s="248"/>
      <c r="K2388" s="248"/>
      <c r="L2388" s="173" t="str">
        <f t="shared" si="465"/>
        <v>¨</v>
      </c>
      <c r="M2388" s="248" t="str">
        <f>IFERROR(IF(OR($X2388=$L$7,$X2388=$K$5,$X2388=$O$5,$X2388=$T$5),IF(ISBLANK(
VLOOKUP($X2348&amp;"-"&amp;TEXT($A2388,"mmm-aaaa"),Informes!$A:$P,COLUMN(Informes!J$1),FALSE)), "",
VLOOKUP($X2348&amp;"-"&amp;TEXT($A2388,"mmm-aaaa"),Informes!$A:$P,COLUMN(Informes!J$1),FALSE)), ""), "")</f>
        <v/>
      </c>
      <c r="N2388" s="248"/>
      <c r="O2388" s="248"/>
      <c r="P2388" s="248"/>
      <c r="Q2388" s="248"/>
      <c r="R2388" s="284" t="str">
        <f t="shared" si="463"/>
        <v/>
      </c>
      <c r="S2388" s="284"/>
      <c r="T2388" s="284"/>
      <c r="U2388" s="284"/>
      <c r="V2388" s="285"/>
      <c r="W2388" s="4" t="str">
        <f>IFERROR(VLOOKUP($X2371&amp;"-"&amp;TEXT($A2388,"mmm-aaaa"),Informes!$A:$P,COLUMN(Informes!K$1),FALSE), "")</f>
        <v/>
      </c>
      <c r="X2388" s="34" t="str">
        <f>IFERROR(VLOOKUP($X2348&amp;"-"&amp;TEXT($A2388,"mmm-aaaa"),Informes!$A:$P,COLUMN(Informes!C$1),FALSE), "")</f>
        <v/>
      </c>
    </row>
    <row r="2389" spans="1:24" ht="16.5" customHeight="1" thickBot="1" x14ac:dyDescent="0.25">
      <c r="A2389" s="34">
        <f t="shared" si="466"/>
        <v>45870</v>
      </c>
      <c r="B2389" s="264" t="str">
        <f t="shared" si="464"/>
        <v>Agosto</v>
      </c>
      <c r="C2389" s="265"/>
      <c r="D2389" s="265"/>
      <c r="E2389" s="265"/>
      <c r="F2389" s="280" t="str">
        <f>IFERROR(IF(VLOOKUP($X2348&amp;"-"&amp;TEXT($A2389,"mmm-aaaa"),Informes!$A:$P,COLUMN(Informes!H$1),FALSE),"þ","¨"),"¨")</f>
        <v>¨</v>
      </c>
      <c r="G2389" s="280"/>
      <c r="H2389" s="280"/>
      <c r="I2389" s="269" t="str">
        <f>IFERROR(IF(ISBLANK(
VLOOKUP($X2371&amp;"-"&amp;TEXT($A2389,"mmm-aaaa"),Informes!$A:$P,COLUMN(Informes!I$1),FALSE)), "",
VLOOKUP($X2371&amp;"-"&amp;TEXT($A2389,"mmm-aaaa"),Informes!$A:$P,COLUMN(Informes!I$1),FALSE)), "")</f>
        <v/>
      </c>
      <c r="J2389" s="269"/>
      <c r="K2389" s="269"/>
      <c r="L2389" s="172" t="str">
        <f t="shared" si="465"/>
        <v>¨</v>
      </c>
      <c r="M2389" s="269" t="str">
        <f>IFERROR(IF(OR($X2389=$L$7,$X2389=$K$5,$X2389=$O$5,$X2389=$T$5),IF(ISBLANK(
VLOOKUP($X2348&amp;"-"&amp;TEXT($A2389,"mmm-aaaa"),Informes!$A:$P,COLUMN(Informes!J$1),FALSE)), "",
VLOOKUP($X2348&amp;"-"&amp;TEXT($A2389,"mmm-aaaa"),Informes!$A:$P,COLUMN(Informes!J$1),FALSE)), ""), "")</f>
        <v/>
      </c>
      <c r="N2389" s="269"/>
      <c r="O2389" s="269"/>
      <c r="P2389" s="269"/>
      <c r="Q2389" s="269"/>
      <c r="R2389" s="282" t="str">
        <f t="shared" si="463"/>
        <v/>
      </c>
      <c r="S2389" s="282"/>
      <c r="T2389" s="282"/>
      <c r="U2389" s="282"/>
      <c r="V2389" s="283"/>
      <c r="W2389" s="4" t="str">
        <f>IFERROR(VLOOKUP($X2371&amp;"-"&amp;TEXT($A2389,"mmm-aaaa"),Informes!$A:$P,COLUMN(Informes!K$1),FALSE), "")</f>
        <v/>
      </c>
      <c r="X2389" s="34" t="str">
        <f>IFERROR(VLOOKUP($X2348&amp;"-"&amp;TEXT($A2389,"mmm-aaaa"),Informes!$A:$P,COLUMN(Informes!C$1),FALSE), "")</f>
        <v/>
      </c>
    </row>
    <row r="2390" spans="1:24" ht="16.5" customHeight="1" thickBot="1" x14ac:dyDescent="0.3">
      <c r="D2390" s="124"/>
      <c r="E2390" s="124"/>
      <c r="F2390" s="129"/>
      <c r="G2390" s="124" t="str">
        <f>IF(SUM(F2378:F2389)=0,"",SUM(F2378:F2389))</f>
        <v/>
      </c>
      <c r="H2390" s="124"/>
      <c r="I2390" s="124"/>
      <c r="J2390" s="130"/>
      <c r="K2390" s="124"/>
      <c r="L2390" s="131" t="s">
        <v>107</v>
      </c>
      <c r="M2390" s="272" t="str">
        <f>IF(SUM(M2378:M2389)=0,"",SUM(M2378:M2389))</f>
        <v/>
      </c>
      <c r="N2390" s="273"/>
      <c r="O2390" s="273"/>
      <c r="P2390" s="273"/>
      <c r="Q2390" s="274"/>
      <c r="R2390" s="275"/>
      <c r="S2390" s="276"/>
      <c r="T2390" s="276"/>
      <c r="U2390" s="276"/>
      <c r="V2390" s="277"/>
      <c r="W2390" s="4"/>
      <c r="X2390" s="4"/>
    </row>
    <row r="2391" spans="1:24" ht="16.5" customHeight="1" x14ac:dyDescent="0.2">
      <c r="W2391" s="4"/>
      <c r="X2391" s="4"/>
    </row>
    <row r="2392" spans="1:24" ht="279.75" customHeight="1" x14ac:dyDescent="0.15">
      <c r="B2392" s="11"/>
      <c r="C2392" s="132" t="s">
        <v>136</v>
      </c>
      <c r="D2392" s="11"/>
      <c r="E2392" s="11"/>
      <c r="F2392" s="11"/>
      <c r="G2392" s="11"/>
      <c r="H2392" s="11"/>
      <c r="I2392" s="11"/>
      <c r="J2392" s="11"/>
      <c r="K2392" s="11"/>
      <c r="L2392" s="11"/>
      <c r="M2392" s="11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</row>
    <row r="2393" spans="1:24" ht="24" customHeight="1" x14ac:dyDescent="0.2">
      <c r="A2393" s="35">
        <f>A2347+1</f>
        <v>53</v>
      </c>
      <c r="B2393" s="256" t="s">
        <v>127</v>
      </c>
      <c r="C2393" s="256"/>
      <c r="D2393" s="256"/>
      <c r="E2393" s="256"/>
      <c r="F2393" s="256"/>
      <c r="G2393" s="256"/>
      <c r="H2393" s="256"/>
      <c r="I2393" s="256"/>
      <c r="J2393" s="256"/>
      <c r="K2393" s="256"/>
      <c r="L2393" s="256"/>
      <c r="M2393" s="256"/>
      <c r="N2393" s="256"/>
      <c r="O2393" s="256"/>
      <c r="P2393" s="256"/>
      <c r="Q2393" s="256"/>
      <c r="R2393" s="256"/>
      <c r="S2393" s="256"/>
      <c r="T2393" s="256"/>
      <c r="U2393" s="256"/>
      <c r="V2393" s="256"/>
      <c r="X2393" s="2"/>
    </row>
    <row r="2394" spans="1:24" ht="17.25" customHeight="1" x14ac:dyDescent="0.2">
      <c r="A2394" s="35"/>
      <c r="B2394" s="120" t="s">
        <v>128</v>
      </c>
      <c r="D2394" s="123" t="e">
        <f>IF(A2393=0,0,INDEX(TblPublicadores[Nombre completo],A2393))</f>
        <v>#REF!</v>
      </c>
      <c r="F2394" s="123"/>
      <c r="G2394" s="123"/>
      <c r="H2394" s="123"/>
      <c r="I2394" s="123"/>
      <c r="J2394" s="123"/>
      <c r="K2394" s="123"/>
      <c r="L2394" s="123"/>
      <c r="M2394" s="123"/>
      <c r="N2394" s="123"/>
      <c r="O2394" s="123"/>
      <c r="P2394" s="123"/>
      <c r="Q2394" s="123"/>
      <c r="R2394" s="123"/>
      <c r="S2394" s="123"/>
      <c r="T2394" s="123"/>
      <c r="U2394" s="123"/>
      <c r="V2394" s="123"/>
      <c r="W2394" s="15"/>
      <c r="X2394" s="154" t="e">
        <f>IF(A2393=0,0,INDEX(TblPublicadores[Nombre],A2393))</f>
        <v>#REF!</v>
      </c>
    </row>
    <row r="2395" spans="1:24" ht="17.25" customHeight="1" x14ac:dyDescent="0.2">
      <c r="B2395" s="120" t="s">
        <v>129</v>
      </c>
      <c r="D2395" s="121"/>
      <c r="E2395" s="121"/>
      <c r="F2395" s="7"/>
      <c r="G2395" s="7"/>
      <c r="H2395" s="257" t="e">
        <f>IF(A2393=0,"",INDEX(TblPublicadores[Fecha de nacimiento],A2393))</f>
        <v>#REF!</v>
      </c>
      <c r="I2395" s="257"/>
      <c r="J2395" s="257"/>
      <c r="K2395" s="257"/>
      <c r="L2395" s="257"/>
      <c r="M2395" s="257"/>
      <c r="N2395" s="257"/>
      <c r="O2395" s="257"/>
      <c r="P2395" s="128" t="e">
        <f>IF(INDEX(TblPublicadores[Sexo],A2393)=Q2395,"þ","¨")</f>
        <v>#REF!</v>
      </c>
      <c r="Q2395" s="120" t="s">
        <v>75</v>
      </c>
      <c r="S2395" s="12"/>
      <c r="T2395" s="13"/>
      <c r="U2395" s="128" t="e">
        <f>IF(INDEX(TblPublicadores[Sexo],A2393)=V2395,"þ","¨")</f>
        <v>#REF!</v>
      </c>
      <c r="V2395" s="120" t="s">
        <v>79</v>
      </c>
      <c r="W2395" s="12"/>
      <c r="X2395" s="6"/>
    </row>
    <row r="2396" spans="1:24" ht="17.25" customHeight="1" x14ac:dyDescent="0.2">
      <c r="B2396" s="120" t="s">
        <v>130</v>
      </c>
      <c r="D2396" s="122"/>
      <c r="E2396" s="122"/>
      <c r="F2396" s="7"/>
      <c r="G2396" s="258" t="e">
        <f>IF(A2393=0,"",IF(INDEX(TblPublicadores[Fecha de bautismo],A2393)="", "",INDEX(TblPublicadores[Fecha de bautismo],A2393)))</f>
        <v>#REF!</v>
      </c>
      <c r="H2396" s="258"/>
      <c r="I2396" s="258"/>
      <c r="J2396" s="258"/>
      <c r="K2396" s="258"/>
      <c r="L2396" s="258"/>
      <c r="M2396" s="258"/>
      <c r="N2396" s="258"/>
      <c r="O2396" s="258"/>
      <c r="P2396" s="128" t="s">
        <v>137</v>
      </c>
      <c r="Q2396" s="120" t="s">
        <v>131</v>
      </c>
      <c r="S2396" s="12"/>
      <c r="T2396" s="12"/>
      <c r="U2396" s="128" t="s">
        <v>138</v>
      </c>
      <c r="V2396" s="120" t="s">
        <v>61</v>
      </c>
      <c r="W2396" s="12"/>
      <c r="X2396" s="6"/>
    </row>
    <row r="2397" spans="1:24" ht="28.5" customHeight="1" x14ac:dyDescent="0.2">
      <c r="B2397" s="127" t="e">
        <f>IF(INDEX(TblPublicadores[Privilegio],A2393)=C2397,"þ","¨")</f>
        <v>#REF!</v>
      </c>
      <c r="C2397" s="125" t="s">
        <v>76</v>
      </c>
      <c r="D2397" s="127" t="e">
        <f>IF(INDEX(TblPublicadores[Privilegio],A2393)=E2397,"þ","¨")</f>
        <v>#REF!</v>
      </c>
      <c r="E2397" s="125" t="s">
        <v>81</v>
      </c>
      <c r="F2397" s="7"/>
      <c r="G2397" s="7"/>
      <c r="H2397" s="5"/>
      <c r="I2397" s="10"/>
      <c r="J2397" s="127" t="e">
        <f>IF(INDEX(TblPublicadores[Tipo Publicador],A2393)=K2397,"þ","¨")</f>
        <v>#REF!</v>
      </c>
      <c r="K2397" s="125" t="s">
        <v>77</v>
      </c>
      <c r="L2397" s="5"/>
      <c r="M2397" s="5"/>
      <c r="N2397" s="127" t="e">
        <f>IF(INDEX(TblPublicadores[Tipo Publicador],A2393)=O2397,"þ","¨")</f>
        <v>#REF!</v>
      </c>
      <c r="O2397" s="125" t="s">
        <v>132</v>
      </c>
      <c r="P2397" s="126"/>
      <c r="Q2397" s="126"/>
      <c r="R2397" s="9"/>
      <c r="S2397" s="127" t="e">
        <f>IF(INDEX(TblPublicadores[Tipo Publicador],A2393)=T2397,"þ","¨")</f>
        <v>#REF!</v>
      </c>
      <c r="T2397" s="259" t="s">
        <v>133</v>
      </c>
      <c r="U2397" s="259"/>
      <c r="V2397" s="259"/>
      <c r="W2397" s="13"/>
      <c r="X2397" s="6"/>
    </row>
    <row r="2398" spans="1:24" ht="4.5" customHeight="1" thickBot="1" x14ac:dyDescent="0.25">
      <c r="B2398" s="8"/>
      <c r="C2398" s="7"/>
      <c r="D2398" s="8"/>
      <c r="E2398" s="7"/>
      <c r="F2398" s="7"/>
      <c r="G2398" s="7"/>
      <c r="H2398" s="5"/>
      <c r="I2398" s="10"/>
      <c r="J2398" s="8"/>
      <c r="K2398" s="5"/>
      <c r="L2398" s="5"/>
      <c r="M2398" s="5"/>
      <c r="N2398" s="7"/>
      <c r="O2398" s="5"/>
      <c r="P2398" s="8"/>
      <c r="Q2398" s="8"/>
      <c r="R2398" s="9"/>
      <c r="S2398" s="9"/>
      <c r="T2398" s="7"/>
      <c r="U2398" s="8"/>
      <c r="V2398" s="9"/>
      <c r="W2398" s="9"/>
      <c r="X2398" s="6"/>
    </row>
    <row r="2399" spans="1:24" ht="26.25" customHeight="1" x14ac:dyDescent="0.25">
      <c r="B2399" s="260" t="s">
        <v>17</v>
      </c>
      <c r="C2399" s="261"/>
      <c r="D2399" s="261"/>
      <c r="E2399" s="261"/>
      <c r="F2399" s="262" t="s">
        <v>134</v>
      </c>
      <c r="G2399" s="262"/>
      <c r="H2399" s="262"/>
      <c r="I2399" s="262" t="s">
        <v>12</v>
      </c>
      <c r="J2399" s="262"/>
      <c r="K2399" s="262"/>
      <c r="L2399" s="262" t="s">
        <v>105</v>
      </c>
      <c r="M2399" s="236" t="s">
        <v>135</v>
      </c>
      <c r="N2399" s="236"/>
      <c r="O2399" s="236"/>
      <c r="P2399" s="236"/>
      <c r="Q2399" s="236"/>
      <c r="R2399" s="236" t="s">
        <v>101</v>
      </c>
      <c r="S2399" s="236"/>
      <c r="T2399" s="236"/>
      <c r="U2399" s="236"/>
      <c r="V2399" s="237"/>
      <c r="W2399" s="14"/>
      <c r="X2399" s="3"/>
    </row>
    <row r="2400" spans="1:24" ht="27.75" customHeight="1" x14ac:dyDescent="0.2">
      <c r="B2400" s="240">
        <v>45292</v>
      </c>
      <c r="C2400" s="241"/>
      <c r="D2400" s="241"/>
      <c r="E2400" s="242"/>
      <c r="F2400" s="263"/>
      <c r="G2400" s="263"/>
      <c r="H2400" s="263"/>
      <c r="I2400" s="263"/>
      <c r="J2400" s="263"/>
      <c r="K2400" s="263"/>
      <c r="L2400" s="263"/>
      <c r="M2400" s="238"/>
      <c r="N2400" s="238"/>
      <c r="O2400" s="238"/>
      <c r="P2400" s="238"/>
      <c r="Q2400" s="238"/>
      <c r="R2400" s="238"/>
      <c r="S2400" s="238"/>
      <c r="T2400" s="238"/>
      <c r="U2400" s="238"/>
      <c r="V2400" s="239"/>
      <c r="W2400" s="14"/>
      <c r="X2400" s="3"/>
    </row>
    <row r="2401" spans="1:24" ht="16.5" customHeight="1" x14ac:dyDescent="0.2">
      <c r="A2401" s="34">
        <f>EDATE(B2400,-4)</f>
        <v>45170</v>
      </c>
      <c r="B2401" s="243" t="str">
        <f>PROPER(TEXT(A2401, "mmmm"))</f>
        <v>Septiembre</v>
      </c>
      <c r="C2401" s="244"/>
      <c r="D2401" s="244" t="str">
        <f>PROPER(TEXT(C2401, "mmmm"))</f>
        <v>Enero</v>
      </c>
      <c r="E2401" s="244"/>
      <c r="F2401" s="281" t="str">
        <f>IFERROR(IF(VLOOKUP($X2394&amp;"-"&amp;TEXT($A2401,"mmm-aaaa"),Informes!$A:$P,COLUMN(Informes!H$1),FALSE),"þ","¨"),"¨")</f>
        <v>¨</v>
      </c>
      <c r="G2401" s="281"/>
      <c r="H2401" s="281"/>
      <c r="I2401" s="248" t="str">
        <f>IFERROR(IF(ISBLANK(
VLOOKUP($X2394&amp;"-"&amp;TEXT($A2401,"mmm-aaaa"),Informes!$A:$P,COLUMN(Informes!I$1),FALSE)), "",
VLOOKUP($X2394&amp;"-"&amp;TEXT($A2401,"mmm-aaaa"),Informes!$A:$P,COLUMN(Informes!I$1),FALSE)), "")</f>
        <v/>
      </c>
      <c r="J2401" s="248"/>
      <c r="K2401" s="248"/>
      <c r="L2401" s="173" t="str">
        <f>IFERROR(IF($X2401=$L$7,"þ","¨"),"¨")</f>
        <v>¨</v>
      </c>
      <c r="M2401" s="248" t="str">
        <f>IFERROR(IF(OR($X2401=$L$7,$X2401=$K$5,$X2401=$O$5,$X2401=$T$5),IF(ISBLANK(
VLOOKUP($X2394&amp;"-"&amp;TEXT($A2401,"mmm-aaaa"),Informes!$A:$P,COLUMN(Informes!J$1),FALSE)), "",
VLOOKUP($X2394&amp;"-"&amp;TEXT($A2401,"mmm-aaaa"),Informes!$A:$P,COLUMN(Informes!J$1),FALSE)), ""), "")</f>
        <v/>
      </c>
      <c r="N2401" s="248"/>
      <c r="O2401" s="248"/>
      <c r="P2401" s="248"/>
      <c r="Q2401" s="248"/>
      <c r="R2401" s="284" t="str">
        <f t="shared" ref="R2401:R2412" si="467">IF(W2401=0, "", W2401)</f>
        <v/>
      </c>
      <c r="S2401" s="284"/>
      <c r="T2401" s="284"/>
      <c r="U2401" s="284"/>
      <c r="V2401" s="285"/>
      <c r="W2401" s="4" t="str">
        <f>IFERROR(VLOOKUP($X2394&amp;"-"&amp;TEXT($A2401,"mmm-aaaa"),Informes!$A:$P,COLUMN(Informes!K$1),FALSE), "")</f>
        <v/>
      </c>
      <c r="X2401" s="34" t="str">
        <f>IFERROR(VLOOKUP($X2394&amp;"-"&amp;TEXT($A2401,"mmm-aaaa"),Informes!$A:$P,COLUMN(Informes!C$1),FALSE), "")</f>
        <v/>
      </c>
    </row>
    <row r="2402" spans="1:24" ht="16.5" customHeight="1" x14ac:dyDescent="0.2">
      <c r="A2402" s="34">
        <f>EDATE(A2401,1)</f>
        <v>45200</v>
      </c>
      <c r="B2402" s="243" t="str">
        <f t="shared" ref="B2402:B2412" si="468">PROPER(TEXT(A2402, "mmmm"))</f>
        <v>Octubre</v>
      </c>
      <c r="C2402" s="244"/>
      <c r="D2402" s="244" t="str">
        <f t="shared" ref="D2402:D2412" si="469">PROPER(TEXT(C2402, "mmmm"))</f>
        <v>Enero</v>
      </c>
      <c r="E2402" s="244"/>
      <c r="F2402" s="281" t="str">
        <f>IFERROR(IF(VLOOKUP($X2394&amp;"-"&amp;TEXT($A2402,"mmm-aaaa"),Informes!$A:$P,COLUMN(Informes!H$1),FALSE),"þ","¨"),"¨")</f>
        <v>¨</v>
      </c>
      <c r="G2402" s="281"/>
      <c r="H2402" s="281"/>
      <c r="I2402" s="248" t="str">
        <f>IFERROR(IF(ISBLANK(
VLOOKUP($X2394&amp;"-"&amp;TEXT($A2402,"mmm-aaaa"),Informes!$A:$P,COLUMN(Informes!I$1),FALSE)), "",
VLOOKUP($X2394&amp;"-"&amp;TEXT($A2402,"mmm-aaaa"),Informes!$A:$P,COLUMN(Informes!I$1),FALSE)), "")</f>
        <v/>
      </c>
      <c r="J2402" s="248"/>
      <c r="K2402" s="248"/>
      <c r="L2402" s="173" t="str">
        <f t="shared" ref="L2402:L2412" si="470">IFERROR(IF($X2402=$L$7,"þ","¨"),"¨")</f>
        <v>¨</v>
      </c>
      <c r="M2402" s="248" t="str">
        <f>IFERROR(IF(OR($X2402=$L$7,$X2402=$K$5,$X2402=$O$5,$X2402=$T$5),IF(ISBLANK(
VLOOKUP($X2394&amp;"-"&amp;TEXT($A2402,"mmm-aaaa"),Informes!$A:$P,COLUMN(Informes!J$1),FALSE)), "",
VLOOKUP($X2394&amp;"-"&amp;TEXT($A2402,"mmm-aaaa"),Informes!$A:$P,COLUMN(Informes!J$1),FALSE)), ""), "")</f>
        <v/>
      </c>
      <c r="N2402" s="248"/>
      <c r="O2402" s="248"/>
      <c r="P2402" s="248"/>
      <c r="Q2402" s="248"/>
      <c r="R2402" s="284" t="str">
        <f t="shared" si="467"/>
        <v/>
      </c>
      <c r="S2402" s="284"/>
      <c r="T2402" s="284"/>
      <c r="U2402" s="284"/>
      <c r="V2402" s="285"/>
      <c r="W2402" s="4" t="str">
        <f>IFERROR(VLOOKUP($X2394&amp;"-"&amp;TEXT($A2402,"mmm-aaaa"),Informes!$A:$P,COLUMN(Informes!K$1),FALSE), "")</f>
        <v/>
      </c>
      <c r="X2402" s="34" t="str">
        <f>IFERROR(VLOOKUP($X2394&amp;"-"&amp;TEXT($A2402,"mmm-aaaa"),Informes!$A:$P,COLUMN(Informes!C$1),FALSE), "")</f>
        <v/>
      </c>
    </row>
    <row r="2403" spans="1:24" ht="16.5" customHeight="1" x14ac:dyDescent="0.2">
      <c r="A2403" s="34">
        <f t="shared" ref="A2403:A2412" si="471">EDATE(A2402,1)</f>
        <v>45231</v>
      </c>
      <c r="B2403" s="243" t="str">
        <f t="shared" si="468"/>
        <v>Noviembre</v>
      </c>
      <c r="C2403" s="244"/>
      <c r="D2403" s="244" t="str">
        <f t="shared" si="469"/>
        <v>Enero</v>
      </c>
      <c r="E2403" s="244"/>
      <c r="F2403" s="281" t="str">
        <f>IFERROR(IF(VLOOKUP($X2394&amp;"-"&amp;TEXT($A2403,"mmm-aaaa"),Informes!$A:$P,COLUMN(Informes!H$1),FALSE),"þ","¨"),"¨")</f>
        <v>¨</v>
      </c>
      <c r="G2403" s="281"/>
      <c r="H2403" s="281"/>
      <c r="I2403" s="248" t="str">
        <f>IFERROR(IF(ISBLANK(
VLOOKUP($X2394&amp;"-"&amp;TEXT($A2403,"mmm-aaaa"),Informes!$A:$P,COLUMN(Informes!I$1),FALSE)), "",
VLOOKUP($X2394&amp;"-"&amp;TEXT($A2403,"mmm-aaaa"),Informes!$A:$P,COLUMN(Informes!I$1),FALSE)), "")</f>
        <v/>
      </c>
      <c r="J2403" s="248"/>
      <c r="K2403" s="248"/>
      <c r="L2403" s="173" t="str">
        <f t="shared" si="470"/>
        <v>¨</v>
      </c>
      <c r="M2403" s="248" t="str">
        <f>IFERROR(IF(OR($X2403=$L$7,$X2403=$K$5,$X2403=$O$5,$X2403=$T$5),IF(ISBLANK(
VLOOKUP($X2394&amp;"-"&amp;TEXT($A2403,"mmm-aaaa"),Informes!$A:$P,COLUMN(Informes!J$1),FALSE)), "",
VLOOKUP($X2394&amp;"-"&amp;TEXT($A2403,"mmm-aaaa"),Informes!$A:$P,COLUMN(Informes!J$1),FALSE)), ""), "")</f>
        <v/>
      </c>
      <c r="N2403" s="248"/>
      <c r="O2403" s="248"/>
      <c r="P2403" s="248"/>
      <c r="Q2403" s="248"/>
      <c r="R2403" s="284" t="str">
        <f t="shared" si="467"/>
        <v/>
      </c>
      <c r="S2403" s="284"/>
      <c r="T2403" s="284"/>
      <c r="U2403" s="284"/>
      <c r="V2403" s="285"/>
      <c r="W2403" s="4" t="str">
        <f>IFERROR(VLOOKUP($X2394&amp;"-"&amp;TEXT($A2403,"mmm-aaaa"),Informes!$A:$P,COLUMN(Informes!K$1),FALSE), "")</f>
        <v/>
      </c>
      <c r="X2403" s="34" t="str">
        <f>IFERROR(VLOOKUP($X2394&amp;"-"&amp;TEXT($A2403,"mmm-aaaa"),Informes!$A:$P,COLUMN(Informes!C$1),FALSE), "")</f>
        <v/>
      </c>
    </row>
    <row r="2404" spans="1:24" ht="16.5" customHeight="1" x14ac:dyDescent="0.2">
      <c r="A2404" s="34">
        <f t="shared" si="471"/>
        <v>45261</v>
      </c>
      <c r="B2404" s="243" t="str">
        <f t="shared" si="468"/>
        <v>Diciembre</v>
      </c>
      <c r="C2404" s="244"/>
      <c r="D2404" s="244" t="str">
        <f t="shared" si="469"/>
        <v>Enero</v>
      </c>
      <c r="E2404" s="244"/>
      <c r="F2404" s="281" t="str">
        <f>IFERROR(IF(VLOOKUP($X2394&amp;"-"&amp;TEXT($A2404,"mmm-aaaa"),Informes!$A:$P,COLUMN(Informes!H$1),FALSE),"þ","¨"),"¨")</f>
        <v>¨</v>
      </c>
      <c r="G2404" s="281"/>
      <c r="H2404" s="281"/>
      <c r="I2404" s="248" t="str">
        <f>IFERROR(IF(ISBLANK(
VLOOKUP($X2394&amp;"-"&amp;TEXT($A2404,"mmm-aaaa"),Informes!$A:$P,COLUMN(Informes!I$1),FALSE)), "",
VLOOKUP($X2394&amp;"-"&amp;TEXT($A2404,"mmm-aaaa"),Informes!$A:$P,COLUMN(Informes!I$1),FALSE)), "")</f>
        <v/>
      </c>
      <c r="J2404" s="248"/>
      <c r="K2404" s="248"/>
      <c r="L2404" s="173" t="str">
        <f t="shared" si="470"/>
        <v>¨</v>
      </c>
      <c r="M2404" s="248" t="str">
        <f>IFERROR(IF(OR($X2404=$L$7,$X2404=$K$5,$X2404=$O$5,$X2404=$T$5),IF(ISBLANK(
VLOOKUP($X2394&amp;"-"&amp;TEXT($A2404,"mmm-aaaa"),Informes!$A:$P,COLUMN(Informes!J$1),FALSE)), "",
VLOOKUP($X2394&amp;"-"&amp;TEXT($A2404,"mmm-aaaa"),Informes!$A:$P,COLUMN(Informes!J$1),FALSE)), ""), "")</f>
        <v/>
      </c>
      <c r="N2404" s="248"/>
      <c r="O2404" s="248"/>
      <c r="P2404" s="248"/>
      <c r="Q2404" s="248"/>
      <c r="R2404" s="284" t="str">
        <f t="shared" si="467"/>
        <v/>
      </c>
      <c r="S2404" s="284"/>
      <c r="T2404" s="284"/>
      <c r="U2404" s="284"/>
      <c r="V2404" s="285"/>
      <c r="W2404" s="4" t="str">
        <f>IFERROR(VLOOKUP($X2394&amp;"-"&amp;TEXT($A2404,"mmm-aaaa"),Informes!$A:$P,COLUMN(Informes!K$1),FALSE), "")</f>
        <v/>
      </c>
      <c r="X2404" s="34" t="str">
        <f>IFERROR(VLOOKUP($X2394&amp;"-"&amp;TEXT($A2404,"mmm-aaaa"),Informes!$A:$P,COLUMN(Informes!C$1),FALSE), "")</f>
        <v/>
      </c>
    </row>
    <row r="2405" spans="1:24" ht="16.5" customHeight="1" x14ac:dyDescent="0.2">
      <c r="A2405" s="34">
        <f t="shared" si="471"/>
        <v>45292</v>
      </c>
      <c r="B2405" s="243" t="str">
        <f t="shared" si="468"/>
        <v>Enero</v>
      </c>
      <c r="C2405" s="244"/>
      <c r="D2405" s="244" t="str">
        <f t="shared" si="469"/>
        <v>Enero</v>
      </c>
      <c r="E2405" s="244"/>
      <c r="F2405" s="281" t="str">
        <f>IFERROR(IF(VLOOKUP($X2394&amp;"-"&amp;TEXT($A2405,"mmm-aaaa"),Informes!$A:$P,COLUMN(Informes!H$1),FALSE),"þ","¨"),"¨")</f>
        <v>¨</v>
      </c>
      <c r="G2405" s="281"/>
      <c r="H2405" s="281"/>
      <c r="I2405" s="248" t="str">
        <f>IFERROR(IF(ISBLANK(
VLOOKUP($X2394&amp;"-"&amp;TEXT($A2405,"mmm-aaaa"),Informes!$A:$P,COLUMN(Informes!I$1),FALSE)), "",
VLOOKUP($X2394&amp;"-"&amp;TEXT($A2405,"mmm-aaaa"),Informes!$A:$P,COLUMN(Informes!I$1),FALSE)), "")</f>
        <v/>
      </c>
      <c r="J2405" s="248"/>
      <c r="K2405" s="248"/>
      <c r="L2405" s="173" t="str">
        <f t="shared" si="470"/>
        <v>¨</v>
      </c>
      <c r="M2405" s="248" t="str">
        <f>IFERROR(IF(OR($X2405=$L$7,$X2405=$K$5,$X2405=$O$5,$X2405=$T$5),IF(ISBLANK(
VLOOKUP($X2394&amp;"-"&amp;TEXT($A2405,"mmm-aaaa"),Informes!$A:$P,COLUMN(Informes!J$1),FALSE)), "",
VLOOKUP($X2394&amp;"-"&amp;TEXT($A2405,"mmm-aaaa"),Informes!$A:$P,COLUMN(Informes!J$1),FALSE)), ""), "")</f>
        <v/>
      </c>
      <c r="N2405" s="248"/>
      <c r="O2405" s="248"/>
      <c r="P2405" s="248"/>
      <c r="Q2405" s="248"/>
      <c r="R2405" s="284" t="str">
        <f t="shared" si="467"/>
        <v/>
      </c>
      <c r="S2405" s="284"/>
      <c r="T2405" s="284"/>
      <c r="U2405" s="284"/>
      <c r="V2405" s="285"/>
      <c r="W2405" s="4" t="str">
        <f>IFERROR(VLOOKUP($X2394&amp;"-"&amp;TEXT($A2405,"mmm-aaaa"),Informes!$A:$P,COLUMN(Informes!K$1),FALSE), "")</f>
        <v/>
      </c>
      <c r="X2405" s="34" t="str">
        <f>IFERROR(VLOOKUP($X2394&amp;"-"&amp;TEXT($A2405,"mmm-aaaa"),Informes!$A:$P,COLUMN(Informes!C$1),FALSE), "")</f>
        <v/>
      </c>
    </row>
    <row r="2406" spans="1:24" ht="16.5" customHeight="1" x14ac:dyDescent="0.2">
      <c r="A2406" s="34">
        <f t="shared" si="471"/>
        <v>45323</v>
      </c>
      <c r="B2406" s="243" t="str">
        <f t="shared" si="468"/>
        <v>Febrero</v>
      </c>
      <c r="C2406" s="244"/>
      <c r="D2406" s="244" t="str">
        <f t="shared" si="469"/>
        <v>Enero</v>
      </c>
      <c r="E2406" s="244"/>
      <c r="F2406" s="281" t="str">
        <f>IFERROR(IF(VLOOKUP($X2394&amp;"-"&amp;TEXT($A2406,"mmm-aaaa"),Informes!$A:$P,COLUMN(Informes!H$1),FALSE),"þ","¨"),"¨")</f>
        <v>¨</v>
      </c>
      <c r="G2406" s="281"/>
      <c r="H2406" s="281"/>
      <c r="I2406" s="248" t="str">
        <f>IFERROR(IF(ISBLANK(
VLOOKUP($X2394&amp;"-"&amp;TEXT($A2406,"mmm-aaaa"),Informes!$A:$P,COLUMN(Informes!I$1),FALSE)), "",
VLOOKUP($X2394&amp;"-"&amp;TEXT($A2406,"mmm-aaaa"),Informes!$A:$P,COLUMN(Informes!I$1),FALSE)), "")</f>
        <v/>
      </c>
      <c r="J2406" s="248"/>
      <c r="K2406" s="248"/>
      <c r="L2406" s="173" t="str">
        <f t="shared" si="470"/>
        <v>¨</v>
      </c>
      <c r="M2406" s="248" t="str">
        <f>IFERROR(IF(OR($X2406=$L$7,$X2406=$K$5,$X2406=$O$5,$X2406=$T$5),IF(ISBLANK(
VLOOKUP($X2394&amp;"-"&amp;TEXT($A2406,"mmm-aaaa"),Informes!$A:$P,COLUMN(Informes!J$1),FALSE)), "",
VLOOKUP($X2394&amp;"-"&amp;TEXT($A2406,"mmm-aaaa"),Informes!$A:$P,COLUMN(Informes!J$1),FALSE)), ""), "")</f>
        <v/>
      </c>
      <c r="N2406" s="248"/>
      <c r="O2406" s="248"/>
      <c r="P2406" s="248"/>
      <c r="Q2406" s="248"/>
      <c r="R2406" s="284" t="str">
        <f t="shared" si="467"/>
        <v/>
      </c>
      <c r="S2406" s="284"/>
      <c r="T2406" s="284"/>
      <c r="U2406" s="284"/>
      <c r="V2406" s="285"/>
      <c r="W2406" s="4" t="str">
        <f>IFERROR(VLOOKUP($X2394&amp;"-"&amp;TEXT($A2406,"mmm-aaaa"),Informes!$A:$P,COLUMN(Informes!K$1),FALSE), "")</f>
        <v/>
      </c>
      <c r="X2406" s="34" t="str">
        <f>IFERROR(VLOOKUP($X2394&amp;"-"&amp;TEXT($A2406,"mmm-aaaa"),Informes!$A:$P,COLUMN(Informes!C$1),FALSE), "")</f>
        <v/>
      </c>
    </row>
    <row r="2407" spans="1:24" ht="16.5" customHeight="1" x14ac:dyDescent="0.2">
      <c r="A2407" s="34">
        <f t="shared" si="471"/>
        <v>45352</v>
      </c>
      <c r="B2407" s="243" t="str">
        <f t="shared" si="468"/>
        <v>Marzo</v>
      </c>
      <c r="C2407" s="244"/>
      <c r="D2407" s="244" t="str">
        <f t="shared" si="469"/>
        <v>Enero</v>
      </c>
      <c r="E2407" s="244"/>
      <c r="F2407" s="281" t="str">
        <f>IFERROR(IF(VLOOKUP($X2394&amp;"-"&amp;TEXT($A2407,"mmm-aaaa"),Informes!$A:$P,COLUMN(Informes!H$1),FALSE),"þ","¨"),"¨")</f>
        <v>¨</v>
      </c>
      <c r="G2407" s="281"/>
      <c r="H2407" s="281"/>
      <c r="I2407" s="248" t="str">
        <f>IFERROR(IF(ISBLANK(
VLOOKUP($X2394&amp;"-"&amp;TEXT($A2407,"mmm-aaaa"),Informes!$A:$P,COLUMN(Informes!I$1),FALSE)), "",
VLOOKUP($X2394&amp;"-"&amp;TEXT($A2407,"mmm-aaaa"),Informes!$A:$P,COLUMN(Informes!I$1),FALSE)), "")</f>
        <v/>
      </c>
      <c r="J2407" s="248"/>
      <c r="K2407" s="248"/>
      <c r="L2407" s="173" t="str">
        <f t="shared" si="470"/>
        <v>¨</v>
      </c>
      <c r="M2407" s="248" t="str">
        <f>IFERROR(IF(OR($X2407=$L$7,$X2407=$K$5,$X2407=$O$5,$X2407=$T$5),IF(ISBLANK(
VLOOKUP($X2394&amp;"-"&amp;TEXT($A2407,"mmm-aaaa"),Informes!$A:$P,COLUMN(Informes!J$1),FALSE)), "",
VLOOKUP($X2394&amp;"-"&amp;TEXT($A2407,"mmm-aaaa"),Informes!$A:$P,COLUMN(Informes!J$1),FALSE)), ""), "")</f>
        <v/>
      </c>
      <c r="N2407" s="248"/>
      <c r="O2407" s="248"/>
      <c r="P2407" s="248"/>
      <c r="Q2407" s="248"/>
      <c r="R2407" s="284" t="str">
        <f t="shared" si="467"/>
        <v/>
      </c>
      <c r="S2407" s="284"/>
      <c r="T2407" s="284"/>
      <c r="U2407" s="284"/>
      <c r="V2407" s="285"/>
      <c r="W2407" s="4" t="str">
        <f>IFERROR(VLOOKUP($X2394&amp;"-"&amp;TEXT($A2407,"mmm-aaaa"),Informes!$A:$P,COLUMN(Informes!K$1),FALSE), "")</f>
        <v/>
      </c>
      <c r="X2407" s="34" t="str">
        <f>IFERROR(VLOOKUP($X2394&amp;"-"&amp;TEXT($A2407,"mmm-aaaa"),Informes!$A:$P,COLUMN(Informes!C$1),FALSE), "")</f>
        <v/>
      </c>
    </row>
    <row r="2408" spans="1:24" ht="16.5" customHeight="1" x14ac:dyDescent="0.2">
      <c r="A2408" s="34">
        <f t="shared" si="471"/>
        <v>45383</v>
      </c>
      <c r="B2408" s="243" t="str">
        <f t="shared" si="468"/>
        <v>Abril</v>
      </c>
      <c r="C2408" s="244"/>
      <c r="D2408" s="244" t="str">
        <f t="shared" si="469"/>
        <v>Enero</v>
      </c>
      <c r="E2408" s="244"/>
      <c r="F2408" s="281" t="str">
        <f>IFERROR(IF(VLOOKUP($X2394&amp;"-"&amp;TEXT($A2408,"mmm-aaaa"),Informes!$A:$P,COLUMN(Informes!H$1),FALSE),"þ","¨"),"¨")</f>
        <v>¨</v>
      </c>
      <c r="G2408" s="281"/>
      <c r="H2408" s="281"/>
      <c r="I2408" s="248" t="str">
        <f>IFERROR(IF(ISBLANK(
VLOOKUP($X2394&amp;"-"&amp;TEXT($A2408,"mmm-aaaa"),Informes!$A:$P,COLUMN(Informes!I$1),FALSE)), "",
VLOOKUP($X2394&amp;"-"&amp;TEXT($A2408,"mmm-aaaa"),Informes!$A:$P,COLUMN(Informes!I$1),FALSE)), "")</f>
        <v/>
      </c>
      <c r="J2408" s="248"/>
      <c r="K2408" s="248"/>
      <c r="L2408" s="173" t="str">
        <f t="shared" si="470"/>
        <v>¨</v>
      </c>
      <c r="M2408" s="248" t="str">
        <f>IFERROR(IF(OR($X2408=$L$7,$X2408=$K$5,$X2408=$O$5,$X2408=$T$5),IF(ISBLANK(
VLOOKUP($X2394&amp;"-"&amp;TEXT($A2408,"mmm-aaaa"),Informes!$A:$P,COLUMN(Informes!J$1),FALSE)), "",
VLOOKUP($X2394&amp;"-"&amp;TEXT($A2408,"mmm-aaaa"),Informes!$A:$P,COLUMN(Informes!J$1),FALSE)), ""), "")</f>
        <v/>
      </c>
      <c r="N2408" s="248"/>
      <c r="O2408" s="248"/>
      <c r="P2408" s="248"/>
      <c r="Q2408" s="248"/>
      <c r="R2408" s="284" t="str">
        <f t="shared" si="467"/>
        <v/>
      </c>
      <c r="S2408" s="284"/>
      <c r="T2408" s="284"/>
      <c r="U2408" s="284"/>
      <c r="V2408" s="285"/>
      <c r="W2408" s="4" t="str">
        <f>IFERROR(VLOOKUP($X2394&amp;"-"&amp;TEXT($A2408,"mmm-aaaa"),Informes!$A:$P,COLUMN(Informes!K$1),FALSE), "")</f>
        <v/>
      </c>
      <c r="X2408" s="34" t="str">
        <f>IFERROR(VLOOKUP($X2394&amp;"-"&amp;TEXT($A2408,"mmm-aaaa"),Informes!$A:$P,COLUMN(Informes!C$1),FALSE), "")</f>
        <v/>
      </c>
    </row>
    <row r="2409" spans="1:24" ht="16.5" customHeight="1" x14ac:dyDescent="0.2">
      <c r="A2409" s="34">
        <f t="shared" si="471"/>
        <v>45413</v>
      </c>
      <c r="B2409" s="243" t="str">
        <f t="shared" si="468"/>
        <v>Mayo</v>
      </c>
      <c r="C2409" s="244"/>
      <c r="D2409" s="244" t="str">
        <f t="shared" si="469"/>
        <v>Enero</v>
      </c>
      <c r="E2409" s="244"/>
      <c r="F2409" s="281" t="str">
        <f>IFERROR(IF(VLOOKUP($X2394&amp;"-"&amp;TEXT($A2409,"mmm-aaaa"),Informes!$A:$P,COLUMN(Informes!H$1),FALSE),"þ","¨"),"¨")</f>
        <v>¨</v>
      </c>
      <c r="G2409" s="281"/>
      <c r="H2409" s="281"/>
      <c r="I2409" s="248" t="str">
        <f>IFERROR(IF(ISBLANK(
VLOOKUP($X2394&amp;"-"&amp;TEXT($A2409,"mmm-aaaa"),Informes!$A:$P,COLUMN(Informes!I$1),FALSE)), "",
VLOOKUP($X2394&amp;"-"&amp;TEXT($A2409,"mmm-aaaa"),Informes!$A:$P,COLUMN(Informes!I$1),FALSE)), "")</f>
        <v/>
      </c>
      <c r="J2409" s="248"/>
      <c r="K2409" s="248"/>
      <c r="L2409" s="173" t="str">
        <f t="shared" si="470"/>
        <v>¨</v>
      </c>
      <c r="M2409" s="248" t="str">
        <f>IFERROR(IF(OR($X2409=$L$7,$X2409=$K$5,$X2409=$O$5,$X2409=$T$5),IF(ISBLANK(
VLOOKUP($X2394&amp;"-"&amp;TEXT($A2409,"mmm-aaaa"),Informes!$A:$P,COLUMN(Informes!J$1),FALSE)), "",
VLOOKUP($X2394&amp;"-"&amp;TEXT($A2409,"mmm-aaaa"),Informes!$A:$P,COLUMN(Informes!J$1),FALSE)), ""), "")</f>
        <v/>
      </c>
      <c r="N2409" s="248"/>
      <c r="O2409" s="248"/>
      <c r="P2409" s="248"/>
      <c r="Q2409" s="248"/>
      <c r="R2409" s="284" t="str">
        <f t="shared" si="467"/>
        <v/>
      </c>
      <c r="S2409" s="284"/>
      <c r="T2409" s="284"/>
      <c r="U2409" s="284"/>
      <c r="V2409" s="285"/>
      <c r="W2409" s="4" t="str">
        <f>IFERROR(VLOOKUP($X2394&amp;"-"&amp;TEXT($A2409,"mmm-aaaa"),Informes!$A:$P,COLUMN(Informes!K$1),FALSE), "")</f>
        <v/>
      </c>
      <c r="X2409" s="34" t="str">
        <f>IFERROR(VLOOKUP($X2394&amp;"-"&amp;TEXT($A2409,"mmm-aaaa"),Informes!$A:$P,COLUMN(Informes!C$1),FALSE), "")</f>
        <v/>
      </c>
    </row>
    <row r="2410" spans="1:24" ht="16.5" customHeight="1" x14ac:dyDescent="0.2">
      <c r="A2410" s="34">
        <f t="shared" si="471"/>
        <v>45444</v>
      </c>
      <c r="B2410" s="243" t="str">
        <f t="shared" si="468"/>
        <v>Junio</v>
      </c>
      <c r="C2410" s="244"/>
      <c r="D2410" s="244" t="str">
        <f t="shared" si="469"/>
        <v>Enero</v>
      </c>
      <c r="E2410" s="244"/>
      <c r="F2410" s="281" t="str">
        <f>IFERROR(IF(VLOOKUP($X2394&amp;"-"&amp;TEXT($A2410,"mmm-aaaa"),Informes!$A:$P,COLUMN(Informes!H$1),FALSE),"þ","¨"),"¨")</f>
        <v>¨</v>
      </c>
      <c r="G2410" s="281"/>
      <c r="H2410" s="281"/>
      <c r="I2410" s="248" t="str">
        <f>IFERROR(IF(ISBLANK(
VLOOKUP($X2394&amp;"-"&amp;TEXT($A2410,"mmm-aaaa"),Informes!$A:$P,COLUMN(Informes!I$1),FALSE)), "",
VLOOKUP($X2394&amp;"-"&amp;TEXT($A2410,"mmm-aaaa"),Informes!$A:$P,COLUMN(Informes!I$1),FALSE)), "")</f>
        <v/>
      </c>
      <c r="J2410" s="248"/>
      <c r="K2410" s="248"/>
      <c r="L2410" s="173" t="str">
        <f t="shared" si="470"/>
        <v>¨</v>
      </c>
      <c r="M2410" s="248" t="str">
        <f>IFERROR(IF(OR($X2410=$L$7,$X2410=$K$5,$X2410=$O$5,$X2410=$T$5),IF(ISBLANK(
VLOOKUP($X2394&amp;"-"&amp;TEXT($A2410,"mmm-aaaa"),Informes!$A:$P,COLUMN(Informes!J$1),FALSE)), "",
VLOOKUP($X2394&amp;"-"&amp;TEXT($A2410,"mmm-aaaa"),Informes!$A:$P,COLUMN(Informes!J$1),FALSE)), ""), "")</f>
        <v/>
      </c>
      <c r="N2410" s="248"/>
      <c r="O2410" s="248"/>
      <c r="P2410" s="248"/>
      <c r="Q2410" s="248"/>
      <c r="R2410" s="284" t="str">
        <f t="shared" si="467"/>
        <v/>
      </c>
      <c r="S2410" s="284"/>
      <c r="T2410" s="284"/>
      <c r="U2410" s="284"/>
      <c r="V2410" s="285"/>
      <c r="W2410" s="4" t="str">
        <f>IFERROR(VLOOKUP($X2394&amp;"-"&amp;TEXT($A2410,"mmm-aaaa"),Informes!$A:$P,COLUMN(Informes!K$1),FALSE), "")</f>
        <v/>
      </c>
      <c r="X2410" s="34" t="str">
        <f>IFERROR(VLOOKUP($X2394&amp;"-"&amp;TEXT($A2410,"mmm-aaaa"),Informes!$A:$P,COLUMN(Informes!C$1),FALSE), "")</f>
        <v/>
      </c>
    </row>
    <row r="2411" spans="1:24" ht="16.5" customHeight="1" x14ac:dyDescent="0.2">
      <c r="A2411" s="34">
        <f t="shared" si="471"/>
        <v>45474</v>
      </c>
      <c r="B2411" s="243" t="str">
        <f t="shared" si="468"/>
        <v>Julio</v>
      </c>
      <c r="C2411" s="244"/>
      <c r="D2411" s="244" t="str">
        <f t="shared" si="469"/>
        <v>Enero</v>
      </c>
      <c r="E2411" s="244"/>
      <c r="F2411" s="281" t="str">
        <f>IFERROR(IF(VLOOKUP($X2394&amp;"-"&amp;TEXT($A2411,"mmm-aaaa"),Informes!$A:$P,COLUMN(Informes!H$1),FALSE),"þ","¨"),"¨")</f>
        <v>¨</v>
      </c>
      <c r="G2411" s="281"/>
      <c r="H2411" s="281"/>
      <c r="I2411" s="248" t="str">
        <f>IFERROR(IF(ISBLANK(
VLOOKUP($X2394&amp;"-"&amp;TEXT($A2411,"mmm-aaaa"),Informes!$A:$P,COLUMN(Informes!I$1),FALSE)), "",
VLOOKUP($X2394&amp;"-"&amp;TEXT($A2411,"mmm-aaaa"),Informes!$A:$P,COLUMN(Informes!I$1),FALSE)), "")</f>
        <v/>
      </c>
      <c r="J2411" s="248"/>
      <c r="K2411" s="248"/>
      <c r="L2411" s="173" t="str">
        <f t="shared" si="470"/>
        <v>¨</v>
      </c>
      <c r="M2411" s="248" t="str">
        <f>IFERROR(IF(OR($X2411=$L$7,$X2411=$K$5,$X2411=$O$5,$X2411=$T$5),IF(ISBLANK(
VLOOKUP($X2394&amp;"-"&amp;TEXT($A2411,"mmm-aaaa"),Informes!$A:$P,COLUMN(Informes!J$1),FALSE)), "",
VLOOKUP($X2394&amp;"-"&amp;TEXT($A2411,"mmm-aaaa"),Informes!$A:$P,COLUMN(Informes!J$1),FALSE)), ""), "")</f>
        <v/>
      </c>
      <c r="N2411" s="248"/>
      <c r="O2411" s="248"/>
      <c r="P2411" s="248"/>
      <c r="Q2411" s="248"/>
      <c r="R2411" s="284" t="str">
        <f t="shared" si="467"/>
        <v/>
      </c>
      <c r="S2411" s="284"/>
      <c r="T2411" s="284"/>
      <c r="U2411" s="284"/>
      <c r="V2411" s="285"/>
      <c r="W2411" s="4" t="str">
        <f>IFERROR(VLOOKUP($X2394&amp;"-"&amp;TEXT($A2411,"mmm-aaaa"),Informes!$A:$P,COLUMN(Informes!K$1),FALSE), "")</f>
        <v/>
      </c>
      <c r="X2411" s="34" t="str">
        <f>IFERROR(VLOOKUP($X2394&amp;"-"&amp;TEXT($A2411,"mmm-aaaa"),Informes!$A:$P,COLUMN(Informes!C$1),FALSE), "")</f>
        <v/>
      </c>
    </row>
    <row r="2412" spans="1:24" ht="16.5" customHeight="1" thickBot="1" x14ac:dyDescent="0.25">
      <c r="A2412" s="34">
        <f t="shared" si="471"/>
        <v>45505</v>
      </c>
      <c r="B2412" s="264" t="str">
        <f t="shared" si="468"/>
        <v>Agosto</v>
      </c>
      <c r="C2412" s="265"/>
      <c r="D2412" s="265" t="str">
        <f t="shared" si="469"/>
        <v>Enero</v>
      </c>
      <c r="E2412" s="265"/>
      <c r="F2412" s="280" t="str">
        <f>IFERROR(IF(VLOOKUP($X2394&amp;"-"&amp;TEXT($A2412,"mmm-aaaa"),Informes!$A:$P,COLUMN(Informes!H$1),FALSE),"þ","¨"),"¨")</f>
        <v>¨</v>
      </c>
      <c r="G2412" s="280"/>
      <c r="H2412" s="280"/>
      <c r="I2412" s="269" t="str">
        <f>IFERROR(IF(ISBLANK(
VLOOKUP($X2394&amp;"-"&amp;TEXT($A2412,"mmm-aaaa"),Informes!$A:$P,COLUMN(Informes!I$1),FALSE)), "",
VLOOKUP($X2394&amp;"-"&amp;TEXT($A2412,"mmm-aaaa"),Informes!$A:$P,COLUMN(Informes!I$1),FALSE)), "")</f>
        <v/>
      </c>
      <c r="J2412" s="269"/>
      <c r="K2412" s="269"/>
      <c r="L2412" s="172" t="str">
        <f t="shared" si="470"/>
        <v>¨</v>
      </c>
      <c r="M2412" s="269" t="str">
        <f>IFERROR(IF(OR($X2412=$L$7,$X2412=$K$5,$X2412=$O$5,$X2412=$T$5),IF(ISBLANK(
VLOOKUP($X2394&amp;"-"&amp;TEXT($A2412,"mmm-aaaa"),Informes!$A:$P,COLUMN(Informes!J$1),FALSE)), "",
VLOOKUP($X2394&amp;"-"&amp;TEXT($A2412,"mmm-aaaa"),Informes!$A:$P,COLUMN(Informes!J$1),FALSE)), ""), "")</f>
        <v/>
      </c>
      <c r="N2412" s="269"/>
      <c r="O2412" s="269"/>
      <c r="P2412" s="269"/>
      <c r="Q2412" s="269"/>
      <c r="R2412" s="282" t="str">
        <f t="shared" si="467"/>
        <v/>
      </c>
      <c r="S2412" s="282"/>
      <c r="T2412" s="282"/>
      <c r="U2412" s="282"/>
      <c r="V2412" s="283"/>
      <c r="W2412" s="4" t="str">
        <f>IFERROR(VLOOKUP($X2394&amp;"-"&amp;TEXT($A2412,"mmm-aaaa"),Informes!$A:$P,COLUMN(Informes!K$1),FALSE), "")</f>
        <v/>
      </c>
      <c r="X2412" s="34" t="str">
        <f>IFERROR(VLOOKUP($X2394&amp;"-"&amp;TEXT($A2412,"mmm-aaaa"),Informes!$A:$P,COLUMN(Informes!C$1),FALSE), "")</f>
        <v/>
      </c>
    </row>
    <row r="2413" spans="1:24" ht="16.5" customHeight="1" thickBot="1" x14ac:dyDescent="0.3">
      <c r="D2413" s="124"/>
      <c r="E2413" s="124"/>
      <c r="F2413" s="129"/>
      <c r="G2413" s="124" t="str">
        <f>IF(SUM(F2401:F2412)=0,"",SUM(F2401:F2412))</f>
        <v/>
      </c>
      <c r="H2413" s="124"/>
      <c r="I2413" s="124"/>
      <c r="J2413" s="130"/>
      <c r="K2413" s="124"/>
      <c r="L2413" s="131" t="s">
        <v>107</v>
      </c>
      <c r="M2413" s="272" t="str">
        <f>IF(SUM(M2401:M2412)=0,"",SUM(M2401:M2412))</f>
        <v/>
      </c>
      <c r="N2413" s="273"/>
      <c r="O2413" s="273"/>
      <c r="P2413" s="273"/>
      <c r="Q2413" s="274"/>
      <c r="R2413" s="275"/>
      <c r="S2413" s="276"/>
      <c r="T2413" s="276"/>
      <c r="U2413" s="276"/>
      <c r="V2413" s="277"/>
      <c r="W2413" s="4"/>
      <c r="X2413" s="4"/>
    </row>
    <row r="2414" spans="1:24" ht="16.5" customHeight="1" x14ac:dyDescent="0.2">
      <c r="W2414" s="4"/>
      <c r="X2414" s="4"/>
    </row>
    <row r="2415" spans="1:24" ht="279.75" customHeight="1" x14ac:dyDescent="0.15">
      <c r="B2415" s="11"/>
      <c r="C2415" s="132" t="s">
        <v>136</v>
      </c>
      <c r="D2415" s="11"/>
      <c r="E2415" s="11"/>
      <c r="F2415" s="11"/>
      <c r="G2415" s="11"/>
      <c r="H2415" s="11"/>
      <c r="I2415" s="11"/>
      <c r="J2415" s="11"/>
      <c r="K2415" s="11"/>
      <c r="L2415" s="11"/>
      <c r="M2415" s="11"/>
      <c r="N2415" s="11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</row>
    <row r="2416" spans="1:24" ht="24" customHeight="1" x14ac:dyDescent="0.2">
      <c r="A2416" s="35"/>
      <c r="B2416" s="256" t="s">
        <v>127</v>
      </c>
      <c r="C2416" s="256"/>
      <c r="D2416" s="256"/>
      <c r="E2416" s="256"/>
      <c r="F2416" s="256"/>
      <c r="G2416" s="256"/>
      <c r="H2416" s="256"/>
      <c r="I2416" s="256"/>
      <c r="J2416" s="256"/>
      <c r="K2416" s="256"/>
      <c r="L2416" s="256"/>
      <c r="M2416" s="256"/>
      <c r="N2416" s="256"/>
      <c r="O2416" s="256"/>
      <c r="P2416" s="256"/>
      <c r="Q2416" s="256"/>
      <c r="R2416" s="256"/>
      <c r="S2416" s="256"/>
      <c r="T2416" s="256"/>
      <c r="U2416" s="256"/>
      <c r="V2416" s="256"/>
      <c r="X2416" s="2"/>
    </row>
    <row r="2417" spans="1:24" ht="15" x14ac:dyDescent="0.2">
      <c r="A2417" s="35"/>
      <c r="B2417" s="120" t="s">
        <v>128</v>
      </c>
      <c r="D2417" s="123" t="e">
        <f>D2394</f>
        <v>#REF!</v>
      </c>
      <c r="F2417" s="123"/>
      <c r="G2417" s="123"/>
      <c r="H2417" s="123"/>
      <c r="I2417" s="123"/>
      <c r="J2417" s="123"/>
      <c r="K2417" s="123"/>
      <c r="L2417" s="123"/>
      <c r="M2417" s="123"/>
      <c r="N2417" s="123"/>
      <c r="O2417" s="123"/>
      <c r="P2417" s="123"/>
      <c r="Q2417" s="123"/>
      <c r="R2417" s="123"/>
      <c r="S2417" s="123"/>
      <c r="T2417" s="123"/>
      <c r="U2417" s="123"/>
      <c r="V2417" s="123"/>
      <c r="W2417" s="15"/>
      <c r="X2417" s="154" t="e">
        <f>X2394</f>
        <v>#REF!</v>
      </c>
    </row>
    <row r="2418" spans="1:24" ht="17.25" x14ac:dyDescent="0.2">
      <c r="B2418" s="120" t="s">
        <v>129</v>
      </c>
      <c r="D2418" s="121"/>
      <c r="E2418" s="121"/>
      <c r="F2418" s="7"/>
      <c r="G2418" s="7"/>
      <c r="H2418" s="257" t="e">
        <f>H2395</f>
        <v>#REF!</v>
      </c>
      <c r="I2418" s="257"/>
      <c r="J2418" s="257"/>
      <c r="K2418" s="257"/>
      <c r="L2418" s="257"/>
      <c r="M2418" s="257"/>
      <c r="N2418" s="257"/>
      <c r="O2418" s="257"/>
      <c r="P2418" s="127" t="e">
        <f>P2395</f>
        <v>#REF!</v>
      </c>
      <c r="Q2418" s="120" t="s">
        <v>75</v>
      </c>
      <c r="S2418" s="12"/>
      <c r="T2418" s="13"/>
      <c r="U2418" s="127" t="e">
        <f>U2395</f>
        <v>#REF!</v>
      </c>
      <c r="V2418" s="120" t="s">
        <v>79</v>
      </c>
      <c r="W2418" s="12"/>
      <c r="X2418" s="6"/>
    </row>
    <row r="2419" spans="1:24" ht="17.25" x14ac:dyDescent="0.2">
      <c r="B2419" s="120" t="s">
        <v>130</v>
      </c>
      <c r="D2419" s="122"/>
      <c r="E2419" s="122"/>
      <c r="F2419" s="7"/>
      <c r="G2419" s="258" t="e">
        <f>G2396</f>
        <v>#REF!</v>
      </c>
      <c r="H2419" s="258"/>
      <c r="I2419" s="258"/>
      <c r="J2419" s="258"/>
      <c r="K2419" s="258"/>
      <c r="L2419" s="258"/>
      <c r="M2419" s="258"/>
      <c r="N2419" s="258"/>
      <c r="O2419" s="258"/>
      <c r="P2419" s="128" t="s">
        <v>137</v>
      </c>
      <c r="Q2419" s="120" t="s">
        <v>131</v>
      </c>
      <c r="S2419" s="12"/>
      <c r="T2419" s="12"/>
      <c r="U2419" s="128" t="s">
        <v>138</v>
      </c>
      <c r="V2419" s="120" t="s">
        <v>61</v>
      </c>
      <c r="W2419" s="12"/>
      <c r="X2419" s="6"/>
    </row>
    <row r="2420" spans="1:24" ht="28.5" customHeight="1" x14ac:dyDescent="0.2">
      <c r="B2420" s="127" t="e">
        <f>B2397</f>
        <v>#REF!</v>
      </c>
      <c r="C2420" s="125" t="s">
        <v>76</v>
      </c>
      <c r="D2420" s="127" t="e">
        <f>D2397</f>
        <v>#REF!</v>
      </c>
      <c r="E2420" s="125" t="s">
        <v>81</v>
      </c>
      <c r="F2420" s="7"/>
      <c r="G2420" s="7"/>
      <c r="H2420" s="5"/>
      <c r="I2420" s="10"/>
      <c r="J2420" s="127" t="e">
        <f>J2397</f>
        <v>#REF!</v>
      </c>
      <c r="K2420" s="125" t="s">
        <v>77</v>
      </c>
      <c r="L2420" s="5"/>
      <c r="M2420" s="5"/>
      <c r="N2420" s="127" t="e">
        <f>N2397</f>
        <v>#REF!</v>
      </c>
      <c r="O2420" s="125" t="s">
        <v>132</v>
      </c>
      <c r="P2420" s="126"/>
      <c r="Q2420" s="126"/>
      <c r="R2420" s="9"/>
      <c r="S2420" s="127" t="e">
        <f>S2397</f>
        <v>#REF!</v>
      </c>
      <c r="T2420" s="259" t="s">
        <v>133</v>
      </c>
      <c r="U2420" s="259"/>
      <c r="V2420" s="259"/>
      <c r="W2420" s="13"/>
      <c r="X2420" s="6"/>
    </row>
    <row r="2421" spans="1:24" ht="4.5" customHeight="1" thickBot="1" x14ac:dyDescent="0.25">
      <c r="B2421" s="8"/>
      <c r="C2421" s="7"/>
      <c r="D2421" s="8"/>
      <c r="E2421" s="7"/>
      <c r="F2421" s="7"/>
      <c r="G2421" s="7"/>
      <c r="H2421" s="5"/>
      <c r="I2421" s="10"/>
      <c r="J2421" s="8"/>
      <c r="K2421" s="5"/>
      <c r="L2421" s="5"/>
      <c r="M2421" s="5"/>
      <c r="N2421" s="7"/>
      <c r="O2421" s="5"/>
      <c r="P2421" s="8"/>
      <c r="Q2421" s="8"/>
      <c r="R2421" s="9"/>
      <c r="S2421" s="9"/>
      <c r="T2421" s="7"/>
      <c r="U2421" s="8"/>
      <c r="V2421" s="9"/>
      <c r="W2421" s="9"/>
      <c r="X2421" s="6"/>
    </row>
    <row r="2422" spans="1:24" ht="27" customHeight="1" x14ac:dyDescent="0.25">
      <c r="B2422" s="260" t="s">
        <v>17</v>
      </c>
      <c r="C2422" s="261"/>
      <c r="D2422" s="261"/>
      <c r="E2422" s="261"/>
      <c r="F2422" s="262" t="s">
        <v>134</v>
      </c>
      <c r="G2422" s="262"/>
      <c r="H2422" s="262"/>
      <c r="I2422" s="262" t="s">
        <v>12</v>
      </c>
      <c r="J2422" s="262"/>
      <c r="K2422" s="262"/>
      <c r="L2422" s="262" t="s">
        <v>105</v>
      </c>
      <c r="M2422" s="236" t="s">
        <v>135</v>
      </c>
      <c r="N2422" s="236"/>
      <c r="O2422" s="236"/>
      <c r="P2422" s="236"/>
      <c r="Q2422" s="236"/>
      <c r="R2422" s="236" t="s">
        <v>101</v>
      </c>
      <c r="S2422" s="236"/>
      <c r="T2422" s="236"/>
      <c r="U2422" s="236"/>
      <c r="V2422" s="237"/>
      <c r="W2422" s="14"/>
      <c r="X2422" s="3"/>
    </row>
    <row r="2423" spans="1:24" ht="27.75" customHeight="1" x14ac:dyDescent="0.2">
      <c r="B2423" s="240">
        <f>EDATE(B2400,12)</f>
        <v>45658</v>
      </c>
      <c r="C2423" s="241"/>
      <c r="D2423" s="241"/>
      <c r="E2423" s="242"/>
      <c r="F2423" s="263"/>
      <c r="G2423" s="263"/>
      <c r="H2423" s="263"/>
      <c r="I2423" s="263"/>
      <c r="J2423" s="263"/>
      <c r="K2423" s="263"/>
      <c r="L2423" s="263"/>
      <c r="M2423" s="238"/>
      <c r="N2423" s="238"/>
      <c r="O2423" s="238"/>
      <c r="P2423" s="238"/>
      <c r="Q2423" s="238"/>
      <c r="R2423" s="238"/>
      <c r="S2423" s="238"/>
      <c r="T2423" s="238"/>
      <c r="U2423" s="238"/>
      <c r="V2423" s="239"/>
      <c r="W2423" s="14"/>
      <c r="X2423" s="3"/>
    </row>
    <row r="2424" spans="1:24" ht="16.5" customHeight="1" x14ac:dyDescent="0.2">
      <c r="A2424" s="34">
        <f>EDATE(B2423,-4)</f>
        <v>45536</v>
      </c>
      <c r="B2424" s="243" t="str">
        <f>PROPER(TEXT(A2424, "mmmm"))</f>
        <v>Septiembre</v>
      </c>
      <c r="C2424" s="244"/>
      <c r="D2424" s="244"/>
      <c r="E2424" s="244"/>
      <c r="F2424" s="281" t="str">
        <f>IFERROR(IF(VLOOKUP($X2394&amp;"-"&amp;TEXT($A2424,"mmm-aaaa"),Informes!$A:$P,COLUMN(Informes!H$1),FALSE),"þ","¨"),"¨")</f>
        <v>¨</v>
      </c>
      <c r="G2424" s="281"/>
      <c r="H2424" s="281"/>
      <c r="I2424" s="248" t="str">
        <f>IFERROR(IF(ISBLANK(
VLOOKUP($X2417&amp;"-"&amp;TEXT($A2424,"mmm-aaaa"),Informes!$A:$P,COLUMN(Informes!I$1),FALSE)), "",
VLOOKUP($X2417&amp;"-"&amp;TEXT($A2424,"mmm-aaaa"),Informes!$A:$P,COLUMN(Informes!I$1),FALSE)), "")</f>
        <v/>
      </c>
      <c r="J2424" s="248"/>
      <c r="K2424" s="248"/>
      <c r="L2424" s="173" t="str">
        <f>IFERROR(IF($X2424=$L$7,"þ","¨"),"¨")</f>
        <v>¨</v>
      </c>
      <c r="M2424" s="248" t="str">
        <f>IFERROR(IF(OR($X2424=$L$7,$X2424=$K$5,$X2424=$O$5,$X2424=$T$5),IF(ISBLANK(
VLOOKUP($X2394&amp;"-"&amp;TEXT($A2424,"mmm-aaaa"),Informes!$A:$P,COLUMN(Informes!J$1),FALSE)), "",
VLOOKUP($X2394&amp;"-"&amp;TEXT($A2424,"mmm-aaaa"),Informes!$A:$P,COLUMN(Informes!J$1),FALSE)), ""), "")</f>
        <v/>
      </c>
      <c r="N2424" s="248"/>
      <c r="O2424" s="248"/>
      <c r="P2424" s="248"/>
      <c r="Q2424" s="248"/>
      <c r="R2424" s="284" t="str">
        <f t="shared" ref="R2424:R2435" si="472">IF(W2424=0, "", W2424)</f>
        <v/>
      </c>
      <c r="S2424" s="284"/>
      <c r="T2424" s="284"/>
      <c r="U2424" s="284"/>
      <c r="V2424" s="285"/>
      <c r="W2424" s="4" t="str">
        <f>IFERROR(VLOOKUP($X2417&amp;"-"&amp;TEXT($A2424,"mmm-aaaa"),Informes!$A:$P,COLUMN(Informes!K$1),FALSE), "")</f>
        <v/>
      </c>
      <c r="X2424" s="34" t="str">
        <f>IFERROR(VLOOKUP($X2394&amp;"-"&amp;TEXT($A2424,"mmm-aaaa"),Informes!$A:$P,COLUMN(Informes!C$1),FALSE), "")</f>
        <v/>
      </c>
    </row>
    <row r="2425" spans="1:24" ht="16.5" customHeight="1" x14ac:dyDescent="0.2">
      <c r="A2425" s="34">
        <f>EDATE(A2424,1)</f>
        <v>45566</v>
      </c>
      <c r="B2425" s="243" t="str">
        <f t="shared" ref="B2425:B2435" si="473">PROPER(TEXT(A2425, "mmmm"))</f>
        <v>Octubre</v>
      </c>
      <c r="C2425" s="244"/>
      <c r="D2425" s="244"/>
      <c r="E2425" s="244"/>
      <c r="F2425" s="281" t="str">
        <f>IFERROR(IF(VLOOKUP($X2394&amp;"-"&amp;TEXT($A2425,"mmm-aaaa"),Informes!$A:$P,COLUMN(Informes!H$1),FALSE),"þ","¨"),"¨")</f>
        <v>¨</v>
      </c>
      <c r="G2425" s="281"/>
      <c r="H2425" s="281"/>
      <c r="I2425" s="248" t="str">
        <f>IFERROR(IF(ISBLANK(
VLOOKUP($X2417&amp;"-"&amp;TEXT($A2425,"mmm-aaaa"),Informes!$A:$P,COLUMN(Informes!I$1),FALSE)), "",
VLOOKUP($X2417&amp;"-"&amp;TEXT($A2425,"mmm-aaaa"),Informes!$A:$P,COLUMN(Informes!I$1),FALSE)), "")</f>
        <v/>
      </c>
      <c r="J2425" s="248"/>
      <c r="K2425" s="248"/>
      <c r="L2425" s="173" t="str">
        <f t="shared" ref="L2425:L2435" si="474">IFERROR(IF($X2425=$L$7,"þ","¨"),"¨")</f>
        <v>¨</v>
      </c>
      <c r="M2425" s="248" t="str">
        <f>IFERROR(IF(OR($X2425=$L$7,$X2425=$K$5,$X2425=$O$5,$X2425=$T$5),IF(ISBLANK(
VLOOKUP($X2394&amp;"-"&amp;TEXT($A2425,"mmm-aaaa"),Informes!$A:$P,COLUMN(Informes!J$1),FALSE)), "",
VLOOKUP($X2394&amp;"-"&amp;TEXT($A2425,"mmm-aaaa"),Informes!$A:$P,COLUMN(Informes!J$1),FALSE)), ""), "")</f>
        <v/>
      </c>
      <c r="N2425" s="248"/>
      <c r="O2425" s="248"/>
      <c r="P2425" s="248"/>
      <c r="Q2425" s="248"/>
      <c r="R2425" s="284" t="str">
        <f t="shared" si="472"/>
        <v/>
      </c>
      <c r="S2425" s="284"/>
      <c r="T2425" s="284"/>
      <c r="U2425" s="284"/>
      <c r="V2425" s="285"/>
      <c r="W2425" s="4" t="str">
        <f>IFERROR(VLOOKUP($X2417&amp;"-"&amp;TEXT($A2425,"mmm-aaaa"),Informes!$A:$P,COLUMN(Informes!K$1),FALSE), "")</f>
        <v/>
      </c>
      <c r="X2425" s="34" t="str">
        <f>IFERROR(VLOOKUP($X2394&amp;"-"&amp;TEXT($A2425,"mmm-aaaa"),Informes!$A:$P,COLUMN(Informes!C$1),FALSE), "")</f>
        <v/>
      </c>
    </row>
    <row r="2426" spans="1:24" ht="16.5" customHeight="1" x14ac:dyDescent="0.2">
      <c r="A2426" s="34">
        <f t="shared" ref="A2426:A2435" si="475">EDATE(A2425,1)</f>
        <v>45597</v>
      </c>
      <c r="B2426" s="243" t="str">
        <f t="shared" si="473"/>
        <v>Noviembre</v>
      </c>
      <c r="C2426" s="244"/>
      <c r="D2426" s="244"/>
      <c r="E2426" s="244"/>
      <c r="F2426" s="281" t="str">
        <f>IFERROR(IF(VLOOKUP($X2394&amp;"-"&amp;TEXT($A2426,"mmm-aaaa"),Informes!$A:$P,COLUMN(Informes!H$1),FALSE),"þ","¨"),"¨")</f>
        <v>¨</v>
      </c>
      <c r="G2426" s="281"/>
      <c r="H2426" s="281"/>
      <c r="I2426" s="248" t="str">
        <f>IFERROR(IF(ISBLANK(
VLOOKUP($X2417&amp;"-"&amp;TEXT($A2426,"mmm-aaaa"),Informes!$A:$P,COLUMN(Informes!I$1),FALSE)), "",
VLOOKUP($X2417&amp;"-"&amp;TEXT($A2426,"mmm-aaaa"),Informes!$A:$P,COLUMN(Informes!I$1),FALSE)), "")</f>
        <v/>
      </c>
      <c r="J2426" s="248"/>
      <c r="K2426" s="248"/>
      <c r="L2426" s="173" t="str">
        <f t="shared" si="474"/>
        <v>¨</v>
      </c>
      <c r="M2426" s="248" t="str">
        <f>IFERROR(IF(OR($X2426=$L$7,$X2426=$K$5,$X2426=$O$5,$X2426=$T$5),IF(ISBLANK(
VLOOKUP($X2394&amp;"-"&amp;TEXT($A2426,"mmm-aaaa"),Informes!$A:$P,COLUMN(Informes!J$1),FALSE)), "",
VLOOKUP($X2394&amp;"-"&amp;TEXT($A2426,"mmm-aaaa"),Informes!$A:$P,COLUMN(Informes!J$1),FALSE)), ""), "")</f>
        <v/>
      </c>
      <c r="N2426" s="248"/>
      <c r="O2426" s="248"/>
      <c r="P2426" s="248"/>
      <c r="Q2426" s="248"/>
      <c r="R2426" s="284" t="str">
        <f t="shared" si="472"/>
        <v/>
      </c>
      <c r="S2426" s="284"/>
      <c r="T2426" s="284"/>
      <c r="U2426" s="284"/>
      <c r="V2426" s="285"/>
      <c r="W2426" s="4" t="str">
        <f>IFERROR(VLOOKUP($X2417&amp;"-"&amp;TEXT($A2426,"mmm-aaaa"),Informes!$A:$P,COLUMN(Informes!K$1),FALSE), "")</f>
        <v/>
      </c>
      <c r="X2426" s="34" t="str">
        <f>IFERROR(VLOOKUP($X2394&amp;"-"&amp;TEXT($A2426,"mmm-aaaa"),Informes!$A:$P,COLUMN(Informes!C$1),FALSE), "")</f>
        <v/>
      </c>
    </row>
    <row r="2427" spans="1:24" ht="16.5" customHeight="1" x14ac:dyDescent="0.2">
      <c r="A2427" s="34">
        <f t="shared" si="475"/>
        <v>45627</v>
      </c>
      <c r="B2427" s="243" t="str">
        <f t="shared" si="473"/>
        <v>Diciembre</v>
      </c>
      <c r="C2427" s="244"/>
      <c r="D2427" s="244"/>
      <c r="E2427" s="244"/>
      <c r="F2427" s="281" t="str">
        <f>IFERROR(IF(VLOOKUP($X2394&amp;"-"&amp;TEXT($A2427,"mmm-aaaa"),Informes!$A:$P,COLUMN(Informes!H$1),FALSE),"þ","¨"),"¨")</f>
        <v>¨</v>
      </c>
      <c r="G2427" s="281"/>
      <c r="H2427" s="281"/>
      <c r="I2427" s="248" t="str">
        <f>IFERROR(IF(ISBLANK(
VLOOKUP($X2417&amp;"-"&amp;TEXT($A2427,"mmm-aaaa"),Informes!$A:$P,COLUMN(Informes!I$1),FALSE)), "",
VLOOKUP($X2417&amp;"-"&amp;TEXT($A2427,"mmm-aaaa"),Informes!$A:$P,COLUMN(Informes!I$1),FALSE)), "")</f>
        <v/>
      </c>
      <c r="J2427" s="248"/>
      <c r="K2427" s="248"/>
      <c r="L2427" s="173" t="str">
        <f t="shared" si="474"/>
        <v>¨</v>
      </c>
      <c r="M2427" s="248" t="str">
        <f>IFERROR(IF(OR($X2427=$L$7,$X2427=$K$5,$X2427=$O$5,$X2427=$T$5),IF(ISBLANK(
VLOOKUP($X2394&amp;"-"&amp;TEXT($A2427,"mmm-aaaa"),Informes!$A:$P,COLUMN(Informes!J$1),FALSE)), "",
VLOOKUP($X2394&amp;"-"&amp;TEXT($A2427,"mmm-aaaa"),Informes!$A:$P,COLUMN(Informes!J$1),FALSE)), ""), "")</f>
        <v/>
      </c>
      <c r="N2427" s="248"/>
      <c r="O2427" s="248"/>
      <c r="P2427" s="248"/>
      <c r="Q2427" s="248"/>
      <c r="R2427" s="284" t="str">
        <f t="shared" si="472"/>
        <v/>
      </c>
      <c r="S2427" s="284"/>
      <c r="T2427" s="284"/>
      <c r="U2427" s="284"/>
      <c r="V2427" s="285"/>
      <c r="W2427" s="4" t="str">
        <f>IFERROR(VLOOKUP($X2417&amp;"-"&amp;TEXT($A2427,"mmm-aaaa"),Informes!$A:$P,COLUMN(Informes!K$1),FALSE), "")</f>
        <v/>
      </c>
      <c r="X2427" s="34" t="str">
        <f>IFERROR(VLOOKUP($X2394&amp;"-"&amp;TEXT($A2427,"mmm-aaaa"),Informes!$A:$P,COLUMN(Informes!C$1),FALSE), "")</f>
        <v/>
      </c>
    </row>
    <row r="2428" spans="1:24" ht="16.5" customHeight="1" x14ac:dyDescent="0.2">
      <c r="A2428" s="34">
        <f t="shared" si="475"/>
        <v>45658</v>
      </c>
      <c r="B2428" s="243" t="str">
        <f t="shared" si="473"/>
        <v>Enero</v>
      </c>
      <c r="C2428" s="244"/>
      <c r="D2428" s="244"/>
      <c r="E2428" s="244"/>
      <c r="F2428" s="281" t="str">
        <f>IFERROR(IF(VLOOKUP($X2394&amp;"-"&amp;TEXT($A2428,"mmm-aaaa"),Informes!$A:$P,COLUMN(Informes!H$1),FALSE),"þ","¨"),"¨")</f>
        <v>¨</v>
      </c>
      <c r="G2428" s="281"/>
      <c r="H2428" s="281"/>
      <c r="I2428" s="248" t="str">
        <f>IFERROR(IF(ISBLANK(
VLOOKUP($X2417&amp;"-"&amp;TEXT($A2428,"mmm-aaaa"),Informes!$A:$P,COLUMN(Informes!I$1),FALSE)), "",
VLOOKUP($X2417&amp;"-"&amp;TEXT($A2428,"mmm-aaaa"),Informes!$A:$P,COLUMN(Informes!I$1),FALSE)), "")</f>
        <v/>
      </c>
      <c r="J2428" s="248"/>
      <c r="K2428" s="248"/>
      <c r="L2428" s="173" t="str">
        <f t="shared" si="474"/>
        <v>¨</v>
      </c>
      <c r="M2428" s="248" t="str">
        <f>IFERROR(IF(OR($X2428=$L$7,$X2428=$K$5,$X2428=$O$5,$X2428=$T$5),IF(ISBLANK(
VLOOKUP($X2394&amp;"-"&amp;TEXT($A2428,"mmm-aaaa"),Informes!$A:$P,COLUMN(Informes!J$1),FALSE)), "",
VLOOKUP($X2394&amp;"-"&amp;TEXT($A2428,"mmm-aaaa"),Informes!$A:$P,COLUMN(Informes!J$1),FALSE)), ""), "")</f>
        <v/>
      </c>
      <c r="N2428" s="248"/>
      <c r="O2428" s="248"/>
      <c r="P2428" s="248"/>
      <c r="Q2428" s="248"/>
      <c r="R2428" s="284" t="str">
        <f t="shared" si="472"/>
        <v/>
      </c>
      <c r="S2428" s="284"/>
      <c r="T2428" s="284"/>
      <c r="U2428" s="284"/>
      <c r="V2428" s="285"/>
      <c r="W2428" s="4" t="str">
        <f>IFERROR(VLOOKUP($X2417&amp;"-"&amp;TEXT($A2428,"mmm-aaaa"),Informes!$A:$P,COLUMN(Informes!K$1),FALSE), "")</f>
        <v/>
      </c>
      <c r="X2428" s="34" t="str">
        <f>IFERROR(VLOOKUP($X2394&amp;"-"&amp;TEXT($A2428,"mmm-aaaa"),Informes!$A:$P,COLUMN(Informes!C$1),FALSE), "")</f>
        <v/>
      </c>
    </row>
    <row r="2429" spans="1:24" ht="16.5" customHeight="1" x14ac:dyDescent="0.2">
      <c r="A2429" s="34">
        <f t="shared" si="475"/>
        <v>45689</v>
      </c>
      <c r="B2429" s="243" t="str">
        <f t="shared" si="473"/>
        <v>Febrero</v>
      </c>
      <c r="C2429" s="244"/>
      <c r="D2429" s="244"/>
      <c r="E2429" s="244"/>
      <c r="F2429" s="281" t="str">
        <f>IFERROR(IF(VLOOKUP($X2394&amp;"-"&amp;TEXT($A2429,"mmm-aaaa"),Informes!$A:$P,COLUMN(Informes!H$1),FALSE),"þ","¨"),"¨")</f>
        <v>¨</v>
      </c>
      <c r="G2429" s="281"/>
      <c r="H2429" s="281"/>
      <c r="I2429" s="248" t="str">
        <f>IFERROR(IF(ISBLANK(
VLOOKUP($X2417&amp;"-"&amp;TEXT($A2429,"mmm-aaaa"),Informes!$A:$P,COLUMN(Informes!I$1),FALSE)), "",
VLOOKUP($X2417&amp;"-"&amp;TEXT($A2429,"mmm-aaaa"),Informes!$A:$P,COLUMN(Informes!I$1),FALSE)), "")</f>
        <v/>
      </c>
      <c r="J2429" s="248"/>
      <c r="K2429" s="248"/>
      <c r="L2429" s="173" t="str">
        <f t="shared" si="474"/>
        <v>¨</v>
      </c>
      <c r="M2429" s="248" t="str">
        <f>IFERROR(IF(OR($X2429=$L$7,$X2429=$K$5,$X2429=$O$5,$X2429=$T$5),IF(ISBLANK(
VLOOKUP($X2394&amp;"-"&amp;TEXT($A2429,"mmm-aaaa"),Informes!$A:$P,COLUMN(Informes!J$1),FALSE)), "",
VLOOKUP($X2394&amp;"-"&amp;TEXT($A2429,"mmm-aaaa"),Informes!$A:$P,COLUMN(Informes!J$1),FALSE)), ""), "")</f>
        <v/>
      </c>
      <c r="N2429" s="248"/>
      <c r="O2429" s="248"/>
      <c r="P2429" s="248"/>
      <c r="Q2429" s="248"/>
      <c r="R2429" s="284" t="str">
        <f t="shared" si="472"/>
        <v/>
      </c>
      <c r="S2429" s="284"/>
      <c r="T2429" s="284"/>
      <c r="U2429" s="284"/>
      <c r="V2429" s="285"/>
      <c r="W2429" s="4" t="str">
        <f>IFERROR(VLOOKUP($X2417&amp;"-"&amp;TEXT($A2429,"mmm-aaaa"),Informes!$A:$P,COLUMN(Informes!K$1),FALSE), "")</f>
        <v/>
      </c>
      <c r="X2429" s="34" t="str">
        <f>IFERROR(VLOOKUP($X2394&amp;"-"&amp;TEXT($A2429,"mmm-aaaa"),Informes!$A:$P,COLUMN(Informes!C$1),FALSE), "")</f>
        <v/>
      </c>
    </row>
    <row r="2430" spans="1:24" ht="16.5" customHeight="1" x14ac:dyDescent="0.2">
      <c r="A2430" s="34">
        <f t="shared" si="475"/>
        <v>45717</v>
      </c>
      <c r="B2430" s="243" t="str">
        <f t="shared" si="473"/>
        <v>Marzo</v>
      </c>
      <c r="C2430" s="244"/>
      <c r="D2430" s="244"/>
      <c r="E2430" s="244"/>
      <c r="F2430" s="281" t="str">
        <f>IFERROR(IF(VLOOKUP($X2394&amp;"-"&amp;TEXT($A2430,"mmm-aaaa"),Informes!$A:$P,COLUMN(Informes!H$1),FALSE),"þ","¨"),"¨")</f>
        <v>¨</v>
      </c>
      <c r="G2430" s="281"/>
      <c r="H2430" s="281"/>
      <c r="I2430" s="248" t="str">
        <f>IFERROR(IF(ISBLANK(
VLOOKUP($X2417&amp;"-"&amp;TEXT($A2430,"mmm-aaaa"),Informes!$A:$P,COLUMN(Informes!I$1),FALSE)), "",
VLOOKUP($X2417&amp;"-"&amp;TEXT($A2430,"mmm-aaaa"),Informes!$A:$P,COLUMN(Informes!I$1),FALSE)), "")</f>
        <v/>
      </c>
      <c r="J2430" s="248"/>
      <c r="K2430" s="248"/>
      <c r="L2430" s="173" t="str">
        <f t="shared" si="474"/>
        <v>¨</v>
      </c>
      <c r="M2430" s="248" t="str">
        <f>IFERROR(IF(OR($X2430=$L$7,$X2430=$K$5,$X2430=$O$5,$X2430=$T$5),IF(ISBLANK(
VLOOKUP($X2394&amp;"-"&amp;TEXT($A2430,"mmm-aaaa"),Informes!$A:$P,COLUMN(Informes!J$1),FALSE)), "",
VLOOKUP($X2394&amp;"-"&amp;TEXT($A2430,"mmm-aaaa"),Informes!$A:$P,COLUMN(Informes!J$1),FALSE)), ""), "")</f>
        <v/>
      </c>
      <c r="N2430" s="248"/>
      <c r="O2430" s="248"/>
      <c r="P2430" s="248"/>
      <c r="Q2430" s="248"/>
      <c r="R2430" s="284" t="str">
        <f t="shared" si="472"/>
        <v/>
      </c>
      <c r="S2430" s="284"/>
      <c r="T2430" s="284"/>
      <c r="U2430" s="284"/>
      <c r="V2430" s="285"/>
      <c r="W2430" s="4" t="str">
        <f>IFERROR(VLOOKUP($X2417&amp;"-"&amp;TEXT($A2430,"mmm-aaaa"),Informes!$A:$P,COLUMN(Informes!K$1),FALSE), "")</f>
        <v/>
      </c>
      <c r="X2430" s="34" t="str">
        <f>IFERROR(VLOOKUP($X2394&amp;"-"&amp;TEXT($A2430,"mmm-aaaa"),Informes!$A:$P,COLUMN(Informes!C$1),FALSE), "")</f>
        <v/>
      </c>
    </row>
    <row r="2431" spans="1:24" ht="16.5" customHeight="1" x14ac:dyDescent="0.2">
      <c r="A2431" s="34">
        <f t="shared" si="475"/>
        <v>45748</v>
      </c>
      <c r="B2431" s="243" t="str">
        <f t="shared" si="473"/>
        <v>Abril</v>
      </c>
      <c r="C2431" s="244"/>
      <c r="D2431" s="244"/>
      <c r="E2431" s="244"/>
      <c r="F2431" s="281" t="str">
        <f>IFERROR(IF(VLOOKUP($X2394&amp;"-"&amp;TEXT($A2431,"mmm-aaaa"),Informes!$A:$P,COLUMN(Informes!H$1),FALSE),"þ","¨"),"¨")</f>
        <v>¨</v>
      </c>
      <c r="G2431" s="281"/>
      <c r="H2431" s="281"/>
      <c r="I2431" s="248" t="str">
        <f>IFERROR(IF(ISBLANK(
VLOOKUP($X2417&amp;"-"&amp;TEXT($A2431,"mmm-aaaa"),Informes!$A:$P,COLUMN(Informes!I$1),FALSE)), "",
VLOOKUP($X2417&amp;"-"&amp;TEXT($A2431,"mmm-aaaa"),Informes!$A:$P,COLUMN(Informes!I$1),FALSE)), "")</f>
        <v/>
      </c>
      <c r="J2431" s="248"/>
      <c r="K2431" s="248"/>
      <c r="L2431" s="173" t="str">
        <f t="shared" si="474"/>
        <v>¨</v>
      </c>
      <c r="M2431" s="248" t="str">
        <f>IFERROR(IF(OR($X2431=$L$7,$X2431=$K$5,$X2431=$O$5,$X2431=$T$5),IF(ISBLANK(
VLOOKUP($X2394&amp;"-"&amp;TEXT($A2431,"mmm-aaaa"),Informes!$A:$P,COLUMN(Informes!J$1),FALSE)), "",
VLOOKUP($X2394&amp;"-"&amp;TEXT($A2431,"mmm-aaaa"),Informes!$A:$P,COLUMN(Informes!J$1),FALSE)), ""), "")</f>
        <v/>
      </c>
      <c r="N2431" s="248"/>
      <c r="O2431" s="248"/>
      <c r="P2431" s="248"/>
      <c r="Q2431" s="248"/>
      <c r="R2431" s="284" t="str">
        <f t="shared" si="472"/>
        <v/>
      </c>
      <c r="S2431" s="284"/>
      <c r="T2431" s="284"/>
      <c r="U2431" s="284"/>
      <c r="V2431" s="285"/>
      <c r="W2431" s="4" t="str">
        <f>IFERROR(VLOOKUP($X2417&amp;"-"&amp;TEXT($A2431,"mmm-aaaa"),Informes!$A:$P,COLUMN(Informes!K$1),FALSE), "")</f>
        <v/>
      </c>
      <c r="X2431" s="34" t="str">
        <f>IFERROR(VLOOKUP($X2394&amp;"-"&amp;TEXT($A2431,"mmm-aaaa"),Informes!$A:$P,COLUMN(Informes!C$1),FALSE), "")</f>
        <v/>
      </c>
    </row>
    <row r="2432" spans="1:24" ht="16.5" customHeight="1" x14ac:dyDescent="0.2">
      <c r="A2432" s="34">
        <f t="shared" si="475"/>
        <v>45778</v>
      </c>
      <c r="B2432" s="243" t="str">
        <f t="shared" si="473"/>
        <v>Mayo</v>
      </c>
      <c r="C2432" s="244"/>
      <c r="D2432" s="244"/>
      <c r="E2432" s="244"/>
      <c r="F2432" s="281" t="str">
        <f>IFERROR(IF(VLOOKUP($X2394&amp;"-"&amp;TEXT($A2432,"mmm-aaaa"),Informes!$A:$P,COLUMN(Informes!H$1),FALSE),"þ","¨"),"¨")</f>
        <v>¨</v>
      </c>
      <c r="G2432" s="281"/>
      <c r="H2432" s="281"/>
      <c r="I2432" s="248" t="str">
        <f>IFERROR(IF(ISBLANK(
VLOOKUP($X2417&amp;"-"&amp;TEXT($A2432,"mmm-aaaa"),Informes!$A:$P,COLUMN(Informes!I$1),FALSE)), "",
VLOOKUP($X2417&amp;"-"&amp;TEXT($A2432,"mmm-aaaa"),Informes!$A:$P,COLUMN(Informes!I$1),FALSE)), "")</f>
        <v/>
      </c>
      <c r="J2432" s="248"/>
      <c r="K2432" s="248"/>
      <c r="L2432" s="173" t="str">
        <f t="shared" si="474"/>
        <v>¨</v>
      </c>
      <c r="M2432" s="248" t="str">
        <f>IFERROR(IF(OR($X2432=$L$7,$X2432=$K$5,$X2432=$O$5,$X2432=$T$5),IF(ISBLANK(
VLOOKUP($X2394&amp;"-"&amp;TEXT($A2432,"mmm-aaaa"),Informes!$A:$P,COLUMN(Informes!J$1),FALSE)), "",
VLOOKUP($X2394&amp;"-"&amp;TEXT($A2432,"mmm-aaaa"),Informes!$A:$P,COLUMN(Informes!J$1),FALSE)), ""), "")</f>
        <v/>
      </c>
      <c r="N2432" s="248"/>
      <c r="O2432" s="248"/>
      <c r="P2432" s="248"/>
      <c r="Q2432" s="248"/>
      <c r="R2432" s="284" t="str">
        <f t="shared" si="472"/>
        <v/>
      </c>
      <c r="S2432" s="284"/>
      <c r="T2432" s="284"/>
      <c r="U2432" s="284"/>
      <c r="V2432" s="285"/>
      <c r="W2432" s="4" t="str">
        <f>IFERROR(VLOOKUP($X2417&amp;"-"&amp;TEXT($A2432,"mmm-aaaa"),Informes!$A:$P,COLUMN(Informes!K$1),FALSE), "")</f>
        <v/>
      </c>
      <c r="X2432" s="34" t="str">
        <f>IFERROR(VLOOKUP($X2394&amp;"-"&amp;TEXT($A2432,"mmm-aaaa"),Informes!$A:$P,COLUMN(Informes!C$1),FALSE), "")</f>
        <v/>
      </c>
    </row>
    <row r="2433" spans="1:24" ht="16.5" customHeight="1" x14ac:dyDescent="0.2">
      <c r="A2433" s="34">
        <f t="shared" si="475"/>
        <v>45809</v>
      </c>
      <c r="B2433" s="243" t="str">
        <f t="shared" si="473"/>
        <v>Junio</v>
      </c>
      <c r="C2433" s="244"/>
      <c r="D2433" s="244"/>
      <c r="E2433" s="244"/>
      <c r="F2433" s="281" t="str">
        <f>IFERROR(IF(VLOOKUP($X2394&amp;"-"&amp;TEXT($A2433,"mmm-aaaa"),Informes!$A:$P,COLUMN(Informes!H$1),FALSE),"þ","¨"),"¨")</f>
        <v>¨</v>
      </c>
      <c r="G2433" s="281"/>
      <c r="H2433" s="281"/>
      <c r="I2433" s="248" t="str">
        <f>IFERROR(IF(ISBLANK(
VLOOKUP($X2417&amp;"-"&amp;TEXT($A2433,"mmm-aaaa"),Informes!$A:$P,COLUMN(Informes!I$1),FALSE)), "",
VLOOKUP($X2417&amp;"-"&amp;TEXT($A2433,"mmm-aaaa"),Informes!$A:$P,COLUMN(Informes!I$1),FALSE)), "")</f>
        <v/>
      </c>
      <c r="J2433" s="248"/>
      <c r="K2433" s="248"/>
      <c r="L2433" s="173" t="str">
        <f t="shared" si="474"/>
        <v>¨</v>
      </c>
      <c r="M2433" s="248" t="str">
        <f>IFERROR(IF(OR($X2433=$L$7,$X2433=$K$5,$X2433=$O$5,$X2433=$T$5),IF(ISBLANK(
VLOOKUP($X2394&amp;"-"&amp;TEXT($A2433,"mmm-aaaa"),Informes!$A:$P,COLUMN(Informes!J$1),FALSE)), "",
VLOOKUP($X2394&amp;"-"&amp;TEXT($A2433,"mmm-aaaa"),Informes!$A:$P,COLUMN(Informes!J$1),FALSE)), ""), "")</f>
        <v/>
      </c>
      <c r="N2433" s="248"/>
      <c r="O2433" s="248"/>
      <c r="P2433" s="248"/>
      <c r="Q2433" s="248"/>
      <c r="R2433" s="284" t="str">
        <f t="shared" si="472"/>
        <v/>
      </c>
      <c r="S2433" s="284"/>
      <c r="T2433" s="284"/>
      <c r="U2433" s="284"/>
      <c r="V2433" s="285"/>
      <c r="W2433" s="4" t="str">
        <f>IFERROR(VLOOKUP($X2417&amp;"-"&amp;TEXT($A2433,"mmm-aaaa"),Informes!$A:$P,COLUMN(Informes!K$1),FALSE), "")</f>
        <v/>
      </c>
      <c r="X2433" s="34" t="str">
        <f>IFERROR(VLOOKUP($X2394&amp;"-"&amp;TEXT($A2433,"mmm-aaaa"),Informes!$A:$P,COLUMN(Informes!C$1),FALSE), "")</f>
        <v/>
      </c>
    </row>
    <row r="2434" spans="1:24" ht="16.5" customHeight="1" x14ac:dyDescent="0.2">
      <c r="A2434" s="34">
        <f t="shared" si="475"/>
        <v>45839</v>
      </c>
      <c r="B2434" s="243" t="str">
        <f t="shared" si="473"/>
        <v>Julio</v>
      </c>
      <c r="C2434" s="244"/>
      <c r="D2434" s="244"/>
      <c r="E2434" s="244"/>
      <c r="F2434" s="281" t="str">
        <f>IFERROR(IF(VLOOKUP($X2394&amp;"-"&amp;TEXT($A2434,"mmm-aaaa"),Informes!$A:$P,COLUMN(Informes!H$1),FALSE),"þ","¨"),"¨")</f>
        <v>¨</v>
      </c>
      <c r="G2434" s="281"/>
      <c r="H2434" s="281"/>
      <c r="I2434" s="248" t="str">
        <f>IFERROR(IF(ISBLANK(
VLOOKUP($X2417&amp;"-"&amp;TEXT($A2434,"mmm-aaaa"),Informes!$A:$P,COLUMN(Informes!I$1),FALSE)), "",
VLOOKUP($X2417&amp;"-"&amp;TEXT($A2434,"mmm-aaaa"),Informes!$A:$P,COLUMN(Informes!I$1),FALSE)), "")</f>
        <v/>
      </c>
      <c r="J2434" s="248"/>
      <c r="K2434" s="248"/>
      <c r="L2434" s="173" t="str">
        <f t="shared" si="474"/>
        <v>¨</v>
      </c>
      <c r="M2434" s="248" t="str">
        <f>IFERROR(IF(OR($X2434=$L$7,$X2434=$K$5,$X2434=$O$5,$X2434=$T$5),IF(ISBLANK(
VLOOKUP($X2394&amp;"-"&amp;TEXT($A2434,"mmm-aaaa"),Informes!$A:$P,COLUMN(Informes!J$1),FALSE)), "",
VLOOKUP($X2394&amp;"-"&amp;TEXT($A2434,"mmm-aaaa"),Informes!$A:$P,COLUMN(Informes!J$1),FALSE)), ""), "")</f>
        <v/>
      </c>
      <c r="N2434" s="248"/>
      <c r="O2434" s="248"/>
      <c r="P2434" s="248"/>
      <c r="Q2434" s="248"/>
      <c r="R2434" s="284" t="str">
        <f t="shared" si="472"/>
        <v/>
      </c>
      <c r="S2434" s="284"/>
      <c r="T2434" s="284"/>
      <c r="U2434" s="284"/>
      <c r="V2434" s="285"/>
      <c r="W2434" s="4" t="str">
        <f>IFERROR(VLOOKUP($X2417&amp;"-"&amp;TEXT($A2434,"mmm-aaaa"),Informes!$A:$P,COLUMN(Informes!K$1),FALSE), "")</f>
        <v/>
      </c>
      <c r="X2434" s="34" t="str">
        <f>IFERROR(VLOOKUP($X2394&amp;"-"&amp;TEXT($A2434,"mmm-aaaa"),Informes!$A:$P,COLUMN(Informes!C$1),FALSE), "")</f>
        <v/>
      </c>
    </row>
    <row r="2435" spans="1:24" ht="16.5" customHeight="1" thickBot="1" x14ac:dyDescent="0.25">
      <c r="A2435" s="34">
        <f t="shared" si="475"/>
        <v>45870</v>
      </c>
      <c r="B2435" s="264" t="str">
        <f t="shared" si="473"/>
        <v>Agosto</v>
      </c>
      <c r="C2435" s="265"/>
      <c r="D2435" s="265"/>
      <c r="E2435" s="265"/>
      <c r="F2435" s="280" t="str">
        <f>IFERROR(IF(VLOOKUP($X2394&amp;"-"&amp;TEXT($A2435,"mmm-aaaa"),Informes!$A:$P,COLUMN(Informes!H$1),FALSE),"þ","¨"),"¨")</f>
        <v>¨</v>
      </c>
      <c r="G2435" s="280"/>
      <c r="H2435" s="280"/>
      <c r="I2435" s="269" t="str">
        <f>IFERROR(IF(ISBLANK(
VLOOKUP($X2417&amp;"-"&amp;TEXT($A2435,"mmm-aaaa"),Informes!$A:$P,COLUMN(Informes!I$1),FALSE)), "",
VLOOKUP($X2417&amp;"-"&amp;TEXT($A2435,"mmm-aaaa"),Informes!$A:$P,COLUMN(Informes!I$1),FALSE)), "")</f>
        <v/>
      </c>
      <c r="J2435" s="269"/>
      <c r="K2435" s="269"/>
      <c r="L2435" s="172" t="str">
        <f t="shared" si="474"/>
        <v>¨</v>
      </c>
      <c r="M2435" s="269" t="str">
        <f>IFERROR(IF(OR($X2435=$L$7,$X2435=$K$5,$X2435=$O$5,$X2435=$T$5),IF(ISBLANK(
VLOOKUP($X2394&amp;"-"&amp;TEXT($A2435,"mmm-aaaa"),Informes!$A:$P,COLUMN(Informes!J$1),FALSE)), "",
VLOOKUP($X2394&amp;"-"&amp;TEXT($A2435,"mmm-aaaa"),Informes!$A:$P,COLUMN(Informes!J$1),FALSE)), ""), "")</f>
        <v/>
      </c>
      <c r="N2435" s="269"/>
      <c r="O2435" s="269"/>
      <c r="P2435" s="269"/>
      <c r="Q2435" s="269"/>
      <c r="R2435" s="282" t="str">
        <f t="shared" si="472"/>
        <v/>
      </c>
      <c r="S2435" s="282"/>
      <c r="T2435" s="282"/>
      <c r="U2435" s="282"/>
      <c r="V2435" s="283"/>
      <c r="W2435" s="4" t="str">
        <f>IFERROR(VLOOKUP($X2417&amp;"-"&amp;TEXT($A2435,"mmm-aaaa"),Informes!$A:$P,COLUMN(Informes!K$1),FALSE), "")</f>
        <v/>
      </c>
      <c r="X2435" s="34" t="str">
        <f>IFERROR(VLOOKUP($X2394&amp;"-"&amp;TEXT($A2435,"mmm-aaaa"),Informes!$A:$P,COLUMN(Informes!C$1),FALSE), "")</f>
        <v/>
      </c>
    </row>
    <row r="2436" spans="1:24" ht="16.5" customHeight="1" thickBot="1" x14ac:dyDescent="0.3">
      <c r="D2436" s="124"/>
      <c r="E2436" s="124"/>
      <c r="F2436" s="129"/>
      <c r="G2436" s="124" t="str">
        <f>IF(SUM(F2424:F2435)=0,"",SUM(F2424:F2435))</f>
        <v/>
      </c>
      <c r="H2436" s="124"/>
      <c r="I2436" s="124"/>
      <c r="J2436" s="130"/>
      <c r="K2436" s="124"/>
      <c r="L2436" s="131" t="s">
        <v>107</v>
      </c>
      <c r="M2436" s="272" t="str">
        <f>IF(SUM(M2424:M2435)=0,"",SUM(M2424:M2435))</f>
        <v/>
      </c>
      <c r="N2436" s="273"/>
      <c r="O2436" s="273"/>
      <c r="P2436" s="273"/>
      <c r="Q2436" s="274"/>
      <c r="R2436" s="275"/>
      <c r="S2436" s="276"/>
      <c r="T2436" s="276"/>
      <c r="U2436" s="276"/>
      <c r="V2436" s="277"/>
      <c r="W2436" s="4"/>
      <c r="X2436" s="4"/>
    </row>
    <row r="2437" spans="1:24" ht="16.5" customHeight="1" x14ac:dyDescent="0.2">
      <c r="W2437" s="4"/>
      <c r="X2437" s="4"/>
    </row>
    <row r="2438" spans="1:24" ht="279.75" customHeight="1" x14ac:dyDescent="0.15">
      <c r="B2438" s="11"/>
      <c r="C2438" s="132" t="s">
        <v>136</v>
      </c>
      <c r="D2438" s="11"/>
      <c r="E2438" s="11"/>
      <c r="F2438" s="11"/>
      <c r="G2438" s="11"/>
      <c r="H2438" s="11"/>
      <c r="I2438" s="11"/>
      <c r="J2438" s="11"/>
      <c r="K2438" s="11"/>
      <c r="L2438" s="11"/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</row>
    <row r="2439" spans="1:24" ht="24" customHeight="1" x14ac:dyDescent="0.2">
      <c r="A2439" s="35">
        <f>A2393+1</f>
        <v>54</v>
      </c>
      <c r="B2439" s="256" t="s">
        <v>127</v>
      </c>
      <c r="C2439" s="256"/>
      <c r="D2439" s="256"/>
      <c r="E2439" s="256"/>
      <c r="F2439" s="256"/>
      <c r="G2439" s="256"/>
      <c r="H2439" s="256"/>
      <c r="I2439" s="256"/>
      <c r="J2439" s="256"/>
      <c r="K2439" s="256"/>
      <c r="L2439" s="256"/>
      <c r="M2439" s="256"/>
      <c r="N2439" s="256"/>
      <c r="O2439" s="256"/>
      <c r="P2439" s="256"/>
      <c r="Q2439" s="256"/>
      <c r="R2439" s="256"/>
      <c r="S2439" s="256"/>
      <c r="T2439" s="256"/>
      <c r="U2439" s="256"/>
      <c r="V2439" s="256"/>
      <c r="X2439" s="2"/>
    </row>
    <row r="2440" spans="1:24" ht="17.25" customHeight="1" x14ac:dyDescent="0.2">
      <c r="A2440" s="35"/>
      <c r="B2440" s="120" t="s">
        <v>128</v>
      </c>
      <c r="D2440" s="123" t="e">
        <f>IF(A2439=0,0,INDEX(TblPublicadores[Nombre completo],A2439))</f>
        <v>#REF!</v>
      </c>
      <c r="F2440" s="123"/>
      <c r="G2440" s="123"/>
      <c r="H2440" s="123"/>
      <c r="I2440" s="123"/>
      <c r="J2440" s="123"/>
      <c r="K2440" s="123"/>
      <c r="L2440" s="123"/>
      <c r="M2440" s="123"/>
      <c r="N2440" s="123"/>
      <c r="O2440" s="123"/>
      <c r="P2440" s="123"/>
      <c r="Q2440" s="123"/>
      <c r="R2440" s="123"/>
      <c r="S2440" s="123"/>
      <c r="T2440" s="123"/>
      <c r="U2440" s="123"/>
      <c r="V2440" s="123"/>
      <c r="W2440" s="15"/>
      <c r="X2440" s="154" t="e">
        <f>IF(A2439=0,0,INDEX(TblPublicadores[Nombre],A2439))</f>
        <v>#REF!</v>
      </c>
    </row>
    <row r="2441" spans="1:24" ht="17.25" customHeight="1" x14ac:dyDescent="0.2">
      <c r="B2441" s="120" t="s">
        <v>129</v>
      </c>
      <c r="D2441" s="121"/>
      <c r="E2441" s="121"/>
      <c r="F2441" s="7"/>
      <c r="G2441" s="7"/>
      <c r="H2441" s="257" t="e">
        <f>IF(A2439=0,"",INDEX(TblPublicadores[Fecha de nacimiento],A2439))</f>
        <v>#REF!</v>
      </c>
      <c r="I2441" s="257"/>
      <c r="J2441" s="257"/>
      <c r="K2441" s="257"/>
      <c r="L2441" s="257"/>
      <c r="M2441" s="257"/>
      <c r="N2441" s="257"/>
      <c r="O2441" s="257"/>
      <c r="P2441" s="128" t="e">
        <f>IF(INDEX(TblPublicadores[Sexo],A2439)=Q2441,"þ","¨")</f>
        <v>#REF!</v>
      </c>
      <c r="Q2441" s="120" t="s">
        <v>75</v>
      </c>
      <c r="S2441" s="12"/>
      <c r="T2441" s="13"/>
      <c r="U2441" s="128" t="e">
        <f>IF(INDEX(TblPublicadores[Sexo],A2439)=V2441,"þ","¨")</f>
        <v>#REF!</v>
      </c>
      <c r="V2441" s="120" t="s">
        <v>79</v>
      </c>
      <c r="W2441" s="12"/>
      <c r="X2441" s="6"/>
    </row>
    <row r="2442" spans="1:24" ht="17.25" customHeight="1" x14ac:dyDescent="0.2">
      <c r="B2442" s="120" t="s">
        <v>130</v>
      </c>
      <c r="D2442" s="122"/>
      <c r="E2442" s="122"/>
      <c r="F2442" s="7"/>
      <c r="G2442" s="258" t="e">
        <f>IF(A2439=0,"",IF(INDEX(TblPublicadores[Fecha de bautismo],A2439)="", "",INDEX(TblPublicadores[Fecha de bautismo],A2439)))</f>
        <v>#REF!</v>
      </c>
      <c r="H2442" s="258"/>
      <c r="I2442" s="258"/>
      <c r="J2442" s="258"/>
      <c r="K2442" s="258"/>
      <c r="L2442" s="258"/>
      <c r="M2442" s="258"/>
      <c r="N2442" s="258"/>
      <c r="O2442" s="258"/>
      <c r="P2442" s="128" t="s">
        <v>137</v>
      </c>
      <c r="Q2442" s="120" t="s">
        <v>131</v>
      </c>
      <c r="S2442" s="12"/>
      <c r="T2442" s="12"/>
      <c r="U2442" s="128" t="s">
        <v>138</v>
      </c>
      <c r="V2442" s="120" t="s">
        <v>61</v>
      </c>
      <c r="W2442" s="12"/>
      <c r="X2442" s="6"/>
    </row>
    <row r="2443" spans="1:24" ht="28.5" customHeight="1" x14ac:dyDescent="0.2">
      <c r="B2443" s="127" t="e">
        <f>IF(INDEX(TblPublicadores[Privilegio],A2439)=C2443,"þ","¨")</f>
        <v>#REF!</v>
      </c>
      <c r="C2443" s="125" t="s">
        <v>76</v>
      </c>
      <c r="D2443" s="127" t="e">
        <f>IF(INDEX(TblPublicadores[Privilegio],A2439)=E2443,"þ","¨")</f>
        <v>#REF!</v>
      </c>
      <c r="E2443" s="125" t="s">
        <v>81</v>
      </c>
      <c r="F2443" s="7"/>
      <c r="G2443" s="7"/>
      <c r="H2443" s="5"/>
      <c r="I2443" s="10"/>
      <c r="J2443" s="127" t="e">
        <f>IF(INDEX(TblPublicadores[Tipo Publicador],A2439)=K2443,"þ","¨")</f>
        <v>#REF!</v>
      </c>
      <c r="K2443" s="125" t="s">
        <v>77</v>
      </c>
      <c r="L2443" s="5"/>
      <c r="M2443" s="5"/>
      <c r="N2443" s="127" t="e">
        <f>IF(INDEX(TblPublicadores[Tipo Publicador],A2439)=O2443,"þ","¨")</f>
        <v>#REF!</v>
      </c>
      <c r="O2443" s="125" t="s">
        <v>132</v>
      </c>
      <c r="P2443" s="126"/>
      <c r="Q2443" s="126"/>
      <c r="R2443" s="9"/>
      <c r="S2443" s="127" t="e">
        <f>IF(INDEX(TblPublicadores[Tipo Publicador],A2439)=T2443,"þ","¨")</f>
        <v>#REF!</v>
      </c>
      <c r="T2443" s="259" t="s">
        <v>133</v>
      </c>
      <c r="U2443" s="259"/>
      <c r="V2443" s="259"/>
      <c r="W2443" s="13"/>
      <c r="X2443" s="6"/>
    </row>
    <row r="2444" spans="1:24" ht="4.5" customHeight="1" thickBot="1" x14ac:dyDescent="0.25">
      <c r="B2444" s="8"/>
      <c r="C2444" s="7"/>
      <c r="D2444" s="8"/>
      <c r="E2444" s="7"/>
      <c r="F2444" s="7"/>
      <c r="G2444" s="7"/>
      <c r="H2444" s="5"/>
      <c r="I2444" s="10"/>
      <c r="J2444" s="8"/>
      <c r="K2444" s="5"/>
      <c r="L2444" s="5"/>
      <c r="M2444" s="5"/>
      <c r="N2444" s="7"/>
      <c r="O2444" s="5"/>
      <c r="P2444" s="8"/>
      <c r="Q2444" s="8"/>
      <c r="R2444" s="9"/>
      <c r="S2444" s="9"/>
      <c r="T2444" s="7"/>
      <c r="U2444" s="8"/>
      <c r="V2444" s="9"/>
      <c r="W2444" s="9"/>
      <c r="X2444" s="6"/>
    </row>
    <row r="2445" spans="1:24" ht="26.25" customHeight="1" x14ac:dyDescent="0.25">
      <c r="B2445" s="260" t="s">
        <v>17</v>
      </c>
      <c r="C2445" s="261"/>
      <c r="D2445" s="261"/>
      <c r="E2445" s="261"/>
      <c r="F2445" s="262" t="s">
        <v>134</v>
      </c>
      <c r="G2445" s="262"/>
      <c r="H2445" s="262"/>
      <c r="I2445" s="262" t="s">
        <v>12</v>
      </c>
      <c r="J2445" s="262"/>
      <c r="K2445" s="262"/>
      <c r="L2445" s="262" t="s">
        <v>105</v>
      </c>
      <c r="M2445" s="236" t="s">
        <v>135</v>
      </c>
      <c r="N2445" s="236"/>
      <c r="O2445" s="236"/>
      <c r="P2445" s="236"/>
      <c r="Q2445" s="236"/>
      <c r="R2445" s="236" t="s">
        <v>101</v>
      </c>
      <c r="S2445" s="236"/>
      <c r="T2445" s="236"/>
      <c r="U2445" s="236"/>
      <c r="V2445" s="237"/>
      <c r="W2445" s="14"/>
      <c r="X2445" s="3"/>
    </row>
    <row r="2446" spans="1:24" ht="27.75" customHeight="1" x14ac:dyDescent="0.2">
      <c r="B2446" s="240">
        <v>45292</v>
      </c>
      <c r="C2446" s="241"/>
      <c r="D2446" s="241"/>
      <c r="E2446" s="242"/>
      <c r="F2446" s="263"/>
      <c r="G2446" s="263"/>
      <c r="H2446" s="263"/>
      <c r="I2446" s="263"/>
      <c r="J2446" s="263"/>
      <c r="K2446" s="263"/>
      <c r="L2446" s="263"/>
      <c r="M2446" s="238"/>
      <c r="N2446" s="238"/>
      <c r="O2446" s="238"/>
      <c r="P2446" s="238"/>
      <c r="Q2446" s="238"/>
      <c r="R2446" s="238"/>
      <c r="S2446" s="238"/>
      <c r="T2446" s="238"/>
      <c r="U2446" s="238"/>
      <c r="V2446" s="239"/>
      <c r="W2446" s="14"/>
      <c r="X2446" s="3"/>
    </row>
    <row r="2447" spans="1:24" ht="16.5" customHeight="1" x14ac:dyDescent="0.2">
      <c r="A2447" s="34">
        <f>EDATE(B2446,-4)</f>
        <v>45170</v>
      </c>
      <c r="B2447" s="243" t="str">
        <f>PROPER(TEXT(A2447, "mmmm"))</f>
        <v>Septiembre</v>
      </c>
      <c r="C2447" s="244"/>
      <c r="D2447" s="244" t="str">
        <f>PROPER(TEXT(C2447, "mmmm"))</f>
        <v>Enero</v>
      </c>
      <c r="E2447" s="244"/>
      <c r="F2447" s="281" t="str">
        <f>IFERROR(IF(VLOOKUP($X2440&amp;"-"&amp;TEXT($A2447,"mmm-aaaa"),Informes!$A:$P,COLUMN(Informes!H$1),FALSE),"þ","¨"),"¨")</f>
        <v>¨</v>
      </c>
      <c r="G2447" s="281"/>
      <c r="H2447" s="281"/>
      <c r="I2447" s="248" t="str">
        <f>IFERROR(IF(ISBLANK(
VLOOKUP($X2440&amp;"-"&amp;TEXT($A2447,"mmm-aaaa"),Informes!$A:$P,COLUMN(Informes!I$1),FALSE)), "",
VLOOKUP($X2440&amp;"-"&amp;TEXT($A2447,"mmm-aaaa"),Informes!$A:$P,COLUMN(Informes!I$1),FALSE)), "")</f>
        <v/>
      </c>
      <c r="J2447" s="248"/>
      <c r="K2447" s="248"/>
      <c r="L2447" s="173" t="str">
        <f>IFERROR(IF($X2447=$L$7,"þ","¨"),"¨")</f>
        <v>¨</v>
      </c>
      <c r="M2447" s="248" t="str">
        <f>IFERROR(IF(OR($X2447=$L$7,$X2447=$K$5,$X2447=$O$5,$X2447=$T$5),IF(ISBLANK(
VLOOKUP($X2440&amp;"-"&amp;TEXT($A2447,"mmm-aaaa"),Informes!$A:$P,COLUMN(Informes!J$1),FALSE)), "",
VLOOKUP($X2440&amp;"-"&amp;TEXT($A2447,"mmm-aaaa"),Informes!$A:$P,COLUMN(Informes!J$1),FALSE)), ""), "")</f>
        <v/>
      </c>
      <c r="N2447" s="248"/>
      <c r="O2447" s="248"/>
      <c r="P2447" s="248"/>
      <c r="Q2447" s="248"/>
      <c r="R2447" s="284" t="str">
        <f t="shared" ref="R2447:R2458" si="476">IF(W2447=0, "", W2447)</f>
        <v/>
      </c>
      <c r="S2447" s="284"/>
      <c r="T2447" s="284"/>
      <c r="U2447" s="284"/>
      <c r="V2447" s="285"/>
      <c r="W2447" s="4" t="str">
        <f>IFERROR(VLOOKUP($X2440&amp;"-"&amp;TEXT($A2447,"mmm-aaaa"),Informes!$A:$P,COLUMN(Informes!K$1),FALSE), "")</f>
        <v/>
      </c>
      <c r="X2447" s="34" t="str">
        <f>IFERROR(VLOOKUP($X2440&amp;"-"&amp;TEXT($A2447,"mmm-aaaa"),Informes!$A:$P,COLUMN(Informes!C$1),FALSE), "")</f>
        <v/>
      </c>
    </row>
    <row r="2448" spans="1:24" ht="16.5" customHeight="1" x14ac:dyDescent="0.2">
      <c r="A2448" s="34">
        <f>EDATE(A2447,1)</f>
        <v>45200</v>
      </c>
      <c r="B2448" s="243" t="str">
        <f t="shared" ref="B2448:B2458" si="477">PROPER(TEXT(A2448, "mmmm"))</f>
        <v>Octubre</v>
      </c>
      <c r="C2448" s="244"/>
      <c r="D2448" s="244" t="str">
        <f t="shared" ref="D2448:D2458" si="478">PROPER(TEXT(C2448, "mmmm"))</f>
        <v>Enero</v>
      </c>
      <c r="E2448" s="244"/>
      <c r="F2448" s="281" t="str">
        <f>IFERROR(IF(VLOOKUP($X2440&amp;"-"&amp;TEXT($A2448,"mmm-aaaa"),Informes!$A:$P,COLUMN(Informes!H$1),FALSE),"þ","¨"),"¨")</f>
        <v>¨</v>
      </c>
      <c r="G2448" s="281"/>
      <c r="H2448" s="281"/>
      <c r="I2448" s="248" t="str">
        <f>IFERROR(IF(ISBLANK(
VLOOKUP($X2440&amp;"-"&amp;TEXT($A2448,"mmm-aaaa"),Informes!$A:$P,COLUMN(Informes!I$1),FALSE)), "",
VLOOKUP($X2440&amp;"-"&amp;TEXT($A2448,"mmm-aaaa"),Informes!$A:$P,COLUMN(Informes!I$1),FALSE)), "")</f>
        <v/>
      </c>
      <c r="J2448" s="248"/>
      <c r="K2448" s="248"/>
      <c r="L2448" s="173" t="str">
        <f t="shared" ref="L2448:L2458" si="479">IFERROR(IF($X2448=$L$7,"þ","¨"),"¨")</f>
        <v>¨</v>
      </c>
      <c r="M2448" s="248" t="str">
        <f>IFERROR(IF(OR($X2448=$L$7,$X2448=$K$5,$X2448=$O$5,$X2448=$T$5),IF(ISBLANK(
VLOOKUP($X2440&amp;"-"&amp;TEXT($A2448,"mmm-aaaa"),Informes!$A:$P,COLUMN(Informes!J$1),FALSE)), "",
VLOOKUP($X2440&amp;"-"&amp;TEXT($A2448,"mmm-aaaa"),Informes!$A:$P,COLUMN(Informes!J$1),FALSE)), ""), "")</f>
        <v/>
      </c>
      <c r="N2448" s="248"/>
      <c r="O2448" s="248"/>
      <c r="P2448" s="248"/>
      <c r="Q2448" s="248"/>
      <c r="R2448" s="284" t="str">
        <f t="shared" si="476"/>
        <v/>
      </c>
      <c r="S2448" s="284"/>
      <c r="T2448" s="284"/>
      <c r="U2448" s="284"/>
      <c r="V2448" s="285"/>
      <c r="W2448" s="4" t="str">
        <f>IFERROR(VLOOKUP($X2440&amp;"-"&amp;TEXT($A2448,"mmm-aaaa"),Informes!$A:$P,COLUMN(Informes!K$1),FALSE), "")</f>
        <v/>
      </c>
      <c r="X2448" s="34" t="str">
        <f>IFERROR(VLOOKUP($X2440&amp;"-"&amp;TEXT($A2448,"mmm-aaaa"),Informes!$A:$P,COLUMN(Informes!C$1),FALSE), "")</f>
        <v/>
      </c>
    </row>
    <row r="2449" spans="1:24" ht="16.5" customHeight="1" x14ac:dyDescent="0.2">
      <c r="A2449" s="34">
        <f t="shared" ref="A2449:A2458" si="480">EDATE(A2448,1)</f>
        <v>45231</v>
      </c>
      <c r="B2449" s="243" t="str">
        <f t="shared" si="477"/>
        <v>Noviembre</v>
      </c>
      <c r="C2449" s="244"/>
      <c r="D2449" s="244" t="str">
        <f t="shared" si="478"/>
        <v>Enero</v>
      </c>
      <c r="E2449" s="244"/>
      <c r="F2449" s="281" t="str">
        <f>IFERROR(IF(VLOOKUP($X2440&amp;"-"&amp;TEXT($A2449,"mmm-aaaa"),Informes!$A:$P,COLUMN(Informes!H$1),FALSE),"þ","¨"),"¨")</f>
        <v>¨</v>
      </c>
      <c r="G2449" s="281"/>
      <c r="H2449" s="281"/>
      <c r="I2449" s="248" t="str">
        <f>IFERROR(IF(ISBLANK(
VLOOKUP($X2440&amp;"-"&amp;TEXT($A2449,"mmm-aaaa"),Informes!$A:$P,COLUMN(Informes!I$1),FALSE)), "",
VLOOKUP($X2440&amp;"-"&amp;TEXT($A2449,"mmm-aaaa"),Informes!$A:$P,COLUMN(Informes!I$1),FALSE)), "")</f>
        <v/>
      </c>
      <c r="J2449" s="248"/>
      <c r="K2449" s="248"/>
      <c r="L2449" s="173" t="str">
        <f t="shared" si="479"/>
        <v>¨</v>
      </c>
      <c r="M2449" s="248" t="str">
        <f>IFERROR(IF(OR($X2449=$L$7,$X2449=$K$5,$X2449=$O$5,$X2449=$T$5),IF(ISBLANK(
VLOOKUP($X2440&amp;"-"&amp;TEXT($A2449,"mmm-aaaa"),Informes!$A:$P,COLUMN(Informes!J$1),FALSE)), "",
VLOOKUP($X2440&amp;"-"&amp;TEXT($A2449,"mmm-aaaa"),Informes!$A:$P,COLUMN(Informes!J$1),FALSE)), ""), "")</f>
        <v/>
      </c>
      <c r="N2449" s="248"/>
      <c r="O2449" s="248"/>
      <c r="P2449" s="248"/>
      <c r="Q2449" s="248"/>
      <c r="R2449" s="284" t="str">
        <f t="shared" si="476"/>
        <v/>
      </c>
      <c r="S2449" s="284"/>
      <c r="T2449" s="284"/>
      <c r="U2449" s="284"/>
      <c r="V2449" s="285"/>
      <c r="W2449" s="4" t="str">
        <f>IFERROR(VLOOKUP($X2440&amp;"-"&amp;TEXT($A2449,"mmm-aaaa"),Informes!$A:$P,COLUMN(Informes!K$1),FALSE), "")</f>
        <v/>
      </c>
      <c r="X2449" s="34" t="str">
        <f>IFERROR(VLOOKUP($X2440&amp;"-"&amp;TEXT($A2449,"mmm-aaaa"),Informes!$A:$P,COLUMN(Informes!C$1),FALSE), "")</f>
        <v/>
      </c>
    </row>
    <row r="2450" spans="1:24" ht="16.5" customHeight="1" x14ac:dyDescent="0.2">
      <c r="A2450" s="34">
        <f t="shared" si="480"/>
        <v>45261</v>
      </c>
      <c r="B2450" s="243" t="str">
        <f t="shared" si="477"/>
        <v>Diciembre</v>
      </c>
      <c r="C2450" s="244"/>
      <c r="D2450" s="244" t="str">
        <f t="shared" si="478"/>
        <v>Enero</v>
      </c>
      <c r="E2450" s="244"/>
      <c r="F2450" s="281" t="str">
        <f>IFERROR(IF(VLOOKUP($X2440&amp;"-"&amp;TEXT($A2450,"mmm-aaaa"),Informes!$A:$P,COLUMN(Informes!H$1),FALSE),"þ","¨"),"¨")</f>
        <v>¨</v>
      </c>
      <c r="G2450" s="281"/>
      <c r="H2450" s="281"/>
      <c r="I2450" s="248" t="str">
        <f>IFERROR(IF(ISBLANK(
VLOOKUP($X2440&amp;"-"&amp;TEXT($A2450,"mmm-aaaa"),Informes!$A:$P,COLUMN(Informes!I$1),FALSE)), "",
VLOOKUP($X2440&amp;"-"&amp;TEXT($A2450,"mmm-aaaa"),Informes!$A:$P,COLUMN(Informes!I$1),FALSE)), "")</f>
        <v/>
      </c>
      <c r="J2450" s="248"/>
      <c r="K2450" s="248"/>
      <c r="L2450" s="173" t="str">
        <f t="shared" si="479"/>
        <v>¨</v>
      </c>
      <c r="M2450" s="248" t="str">
        <f>IFERROR(IF(OR($X2450=$L$7,$X2450=$K$5,$X2450=$O$5,$X2450=$T$5),IF(ISBLANK(
VLOOKUP($X2440&amp;"-"&amp;TEXT($A2450,"mmm-aaaa"),Informes!$A:$P,COLUMN(Informes!J$1),FALSE)), "",
VLOOKUP($X2440&amp;"-"&amp;TEXT($A2450,"mmm-aaaa"),Informes!$A:$P,COLUMN(Informes!J$1),FALSE)), ""), "")</f>
        <v/>
      </c>
      <c r="N2450" s="248"/>
      <c r="O2450" s="248"/>
      <c r="P2450" s="248"/>
      <c r="Q2450" s="248"/>
      <c r="R2450" s="284" t="str">
        <f t="shared" si="476"/>
        <v/>
      </c>
      <c r="S2450" s="284"/>
      <c r="T2450" s="284"/>
      <c r="U2450" s="284"/>
      <c r="V2450" s="285"/>
      <c r="W2450" s="4" t="str">
        <f>IFERROR(VLOOKUP($X2440&amp;"-"&amp;TEXT($A2450,"mmm-aaaa"),Informes!$A:$P,COLUMN(Informes!K$1),FALSE), "")</f>
        <v/>
      </c>
      <c r="X2450" s="34" t="str">
        <f>IFERROR(VLOOKUP($X2440&amp;"-"&amp;TEXT($A2450,"mmm-aaaa"),Informes!$A:$P,COLUMN(Informes!C$1),FALSE), "")</f>
        <v/>
      </c>
    </row>
    <row r="2451" spans="1:24" ht="16.5" customHeight="1" x14ac:dyDescent="0.2">
      <c r="A2451" s="34">
        <f t="shared" si="480"/>
        <v>45292</v>
      </c>
      <c r="B2451" s="243" t="str">
        <f t="shared" si="477"/>
        <v>Enero</v>
      </c>
      <c r="C2451" s="244"/>
      <c r="D2451" s="244" t="str">
        <f t="shared" si="478"/>
        <v>Enero</v>
      </c>
      <c r="E2451" s="244"/>
      <c r="F2451" s="281" t="str">
        <f>IFERROR(IF(VLOOKUP($X2440&amp;"-"&amp;TEXT($A2451,"mmm-aaaa"),Informes!$A:$P,COLUMN(Informes!H$1),FALSE),"þ","¨"),"¨")</f>
        <v>¨</v>
      </c>
      <c r="G2451" s="281"/>
      <c r="H2451" s="281"/>
      <c r="I2451" s="248" t="str">
        <f>IFERROR(IF(ISBLANK(
VLOOKUP($X2440&amp;"-"&amp;TEXT($A2451,"mmm-aaaa"),Informes!$A:$P,COLUMN(Informes!I$1),FALSE)), "",
VLOOKUP($X2440&amp;"-"&amp;TEXT($A2451,"mmm-aaaa"),Informes!$A:$P,COLUMN(Informes!I$1),FALSE)), "")</f>
        <v/>
      </c>
      <c r="J2451" s="248"/>
      <c r="K2451" s="248"/>
      <c r="L2451" s="173" t="str">
        <f t="shared" si="479"/>
        <v>¨</v>
      </c>
      <c r="M2451" s="248" t="str">
        <f>IFERROR(IF(OR($X2451=$L$7,$X2451=$K$5,$X2451=$O$5,$X2451=$T$5),IF(ISBLANK(
VLOOKUP($X2440&amp;"-"&amp;TEXT($A2451,"mmm-aaaa"),Informes!$A:$P,COLUMN(Informes!J$1),FALSE)), "",
VLOOKUP($X2440&amp;"-"&amp;TEXT($A2451,"mmm-aaaa"),Informes!$A:$P,COLUMN(Informes!J$1),FALSE)), ""), "")</f>
        <v/>
      </c>
      <c r="N2451" s="248"/>
      <c r="O2451" s="248"/>
      <c r="P2451" s="248"/>
      <c r="Q2451" s="248"/>
      <c r="R2451" s="284" t="str">
        <f t="shared" si="476"/>
        <v/>
      </c>
      <c r="S2451" s="284"/>
      <c r="T2451" s="284"/>
      <c r="U2451" s="284"/>
      <c r="V2451" s="285"/>
      <c r="W2451" s="4" t="str">
        <f>IFERROR(VLOOKUP($X2440&amp;"-"&amp;TEXT($A2451,"mmm-aaaa"),Informes!$A:$P,COLUMN(Informes!K$1),FALSE), "")</f>
        <v/>
      </c>
      <c r="X2451" s="34" t="str">
        <f>IFERROR(VLOOKUP($X2440&amp;"-"&amp;TEXT($A2451,"mmm-aaaa"),Informes!$A:$P,COLUMN(Informes!C$1),FALSE), "")</f>
        <v/>
      </c>
    </row>
    <row r="2452" spans="1:24" ht="16.5" customHeight="1" x14ac:dyDescent="0.2">
      <c r="A2452" s="34">
        <f t="shared" si="480"/>
        <v>45323</v>
      </c>
      <c r="B2452" s="243" t="str">
        <f t="shared" si="477"/>
        <v>Febrero</v>
      </c>
      <c r="C2452" s="244"/>
      <c r="D2452" s="244" t="str">
        <f t="shared" si="478"/>
        <v>Enero</v>
      </c>
      <c r="E2452" s="244"/>
      <c r="F2452" s="281" t="str">
        <f>IFERROR(IF(VLOOKUP($X2440&amp;"-"&amp;TEXT($A2452,"mmm-aaaa"),Informes!$A:$P,COLUMN(Informes!H$1),FALSE),"þ","¨"),"¨")</f>
        <v>¨</v>
      </c>
      <c r="G2452" s="281"/>
      <c r="H2452" s="281"/>
      <c r="I2452" s="248" t="str">
        <f>IFERROR(IF(ISBLANK(
VLOOKUP($X2440&amp;"-"&amp;TEXT($A2452,"mmm-aaaa"),Informes!$A:$P,COLUMN(Informes!I$1),FALSE)), "",
VLOOKUP($X2440&amp;"-"&amp;TEXT($A2452,"mmm-aaaa"),Informes!$A:$P,COLUMN(Informes!I$1),FALSE)), "")</f>
        <v/>
      </c>
      <c r="J2452" s="248"/>
      <c r="K2452" s="248"/>
      <c r="L2452" s="173" t="str">
        <f t="shared" si="479"/>
        <v>¨</v>
      </c>
      <c r="M2452" s="248" t="str">
        <f>IFERROR(IF(OR($X2452=$L$7,$X2452=$K$5,$X2452=$O$5,$X2452=$T$5),IF(ISBLANK(
VLOOKUP($X2440&amp;"-"&amp;TEXT($A2452,"mmm-aaaa"),Informes!$A:$P,COLUMN(Informes!J$1),FALSE)), "",
VLOOKUP($X2440&amp;"-"&amp;TEXT($A2452,"mmm-aaaa"),Informes!$A:$P,COLUMN(Informes!J$1),FALSE)), ""), "")</f>
        <v/>
      </c>
      <c r="N2452" s="248"/>
      <c r="O2452" s="248"/>
      <c r="P2452" s="248"/>
      <c r="Q2452" s="248"/>
      <c r="R2452" s="284" t="str">
        <f t="shared" si="476"/>
        <v/>
      </c>
      <c r="S2452" s="284"/>
      <c r="T2452" s="284"/>
      <c r="U2452" s="284"/>
      <c r="V2452" s="285"/>
      <c r="W2452" s="4" t="str">
        <f>IFERROR(VLOOKUP($X2440&amp;"-"&amp;TEXT($A2452,"mmm-aaaa"),Informes!$A:$P,COLUMN(Informes!K$1),FALSE), "")</f>
        <v/>
      </c>
      <c r="X2452" s="34" t="str">
        <f>IFERROR(VLOOKUP($X2440&amp;"-"&amp;TEXT($A2452,"mmm-aaaa"),Informes!$A:$P,COLUMN(Informes!C$1),FALSE), "")</f>
        <v/>
      </c>
    </row>
    <row r="2453" spans="1:24" ht="16.5" customHeight="1" x14ac:dyDescent="0.2">
      <c r="A2453" s="34">
        <f t="shared" si="480"/>
        <v>45352</v>
      </c>
      <c r="B2453" s="243" t="str">
        <f t="shared" si="477"/>
        <v>Marzo</v>
      </c>
      <c r="C2453" s="244"/>
      <c r="D2453" s="244" t="str">
        <f t="shared" si="478"/>
        <v>Enero</v>
      </c>
      <c r="E2453" s="244"/>
      <c r="F2453" s="281" t="str">
        <f>IFERROR(IF(VLOOKUP($X2440&amp;"-"&amp;TEXT($A2453,"mmm-aaaa"),Informes!$A:$P,COLUMN(Informes!H$1),FALSE),"þ","¨"),"¨")</f>
        <v>¨</v>
      </c>
      <c r="G2453" s="281"/>
      <c r="H2453" s="281"/>
      <c r="I2453" s="248" t="str">
        <f>IFERROR(IF(ISBLANK(
VLOOKUP($X2440&amp;"-"&amp;TEXT($A2453,"mmm-aaaa"),Informes!$A:$P,COLUMN(Informes!I$1),FALSE)), "",
VLOOKUP($X2440&amp;"-"&amp;TEXT($A2453,"mmm-aaaa"),Informes!$A:$P,COLUMN(Informes!I$1),FALSE)), "")</f>
        <v/>
      </c>
      <c r="J2453" s="248"/>
      <c r="K2453" s="248"/>
      <c r="L2453" s="173" t="str">
        <f t="shared" si="479"/>
        <v>¨</v>
      </c>
      <c r="M2453" s="248" t="str">
        <f>IFERROR(IF(OR($X2453=$L$7,$X2453=$K$5,$X2453=$O$5,$X2453=$T$5),IF(ISBLANK(
VLOOKUP($X2440&amp;"-"&amp;TEXT($A2453,"mmm-aaaa"),Informes!$A:$P,COLUMN(Informes!J$1),FALSE)), "",
VLOOKUP($X2440&amp;"-"&amp;TEXT($A2453,"mmm-aaaa"),Informes!$A:$P,COLUMN(Informes!J$1),FALSE)), ""), "")</f>
        <v/>
      </c>
      <c r="N2453" s="248"/>
      <c r="O2453" s="248"/>
      <c r="P2453" s="248"/>
      <c r="Q2453" s="248"/>
      <c r="R2453" s="284" t="str">
        <f t="shared" si="476"/>
        <v/>
      </c>
      <c r="S2453" s="284"/>
      <c r="T2453" s="284"/>
      <c r="U2453" s="284"/>
      <c r="V2453" s="285"/>
      <c r="W2453" s="4" t="str">
        <f>IFERROR(VLOOKUP($X2440&amp;"-"&amp;TEXT($A2453,"mmm-aaaa"),Informes!$A:$P,COLUMN(Informes!K$1),FALSE), "")</f>
        <v/>
      </c>
      <c r="X2453" s="34" t="str">
        <f>IFERROR(VLOOKUP($X2440&amp;"-"&amp;TEXT($A2453,"mmm-aaaa"),Informes!$A:$P,COLUMN(Informes!C$1),FALSE), "")</f>
        <v/>
      </c>
    </row>
    <row r="2454" spans="1:24" ht="16.5" customHeight="1" x14ac:dyDescent="0.2">
      <c r="A2454" s="34">
        <f t="shared" si="480"/>
        <v>45383</v>
      </c>
      <c r="B2454" s="243" t="str">
        <f t="shared" si="477"/>
        <v>Abril</v>
      </c>
      <c r="C2454" s="244"/>
      <c r="D2454" s="244" t="str">
        <f t="shared" si="478"/>
        <v>Enero</v>
      </c>
      <c r="E2454" s="244"/>
      <c r="F2454" s="281" t="str">
        <f>IFERROR(IF(VLOOKUP($X2440&amp;"-"&amp;TEXT($A2454,"mmm-aaaa"),Informes!$A:$P,COLUMN(Informes!H$1),FALSE),"þ","¨"),"¨")</f>
        <v>¨</v>
      </c>
      <c r="G2454" s="281"/>
      <c r="H2454" s="281"/>
      <c r="I2454" s="248" t="str">
        <f>IFERROR(IF(ISBLANK(
VLOOKUP($X2440&amp;"-"&amp;TEXT($A2454,"mmm-aaaa"),Informes!$A:$P,COLUMN(Informes!I$1),FALSE)), "",
VLOOKUP($X2440&amp;"-"&amp;TEXT($A2454,"mmm-aaaa"),Informes!$A:$P,COLUMN(Informes!I$1),FALSE)), "")</f>
        <v/>
      </c>
      <c r="J2454" s="248"/>
      <c r="K2454" s="248"/>
      <c r="L2454" s="173" t="str">
        <f t="shared" si="479"/>
        <v>¨</v>
      </c>
      <c r="M2454" s="248" t="str">
        <f>IFERROR(IF(OR($X2454=$L$7,$X2454=$K$5,$X2454=$O$5,$X2454=$T$5),IF(ISBLANK(
VLOOKUP($X2440&amp;"-"&amp;TEXT($A2454,"mmm-aaaa"),Informes!$A:$P,COLUMN(Informes!J$1),FALSE)), "",
VLOOKUP($X2440&amp;"-"&amp;TEXT($A2454,"mmm-aaaa"),Informes!$A:$P,COLUMN(Informes!J$1),FALSE)), ""), "")</f>
        <v/>
      </c>
      <c r="N2454" s="248"/>
      <c r="O2454" s="248"/>
      <c r="P2454" s="248"/>
      <c r="Q2454" s="248"/>
      <c r="R2454" s="284" t="str">
        <f t="shared" si="476"/>
        <v/>
      </c>
      <c r="S2454" s="284"/>
      <c r="T2454" s="284"/>
      <c r="U2454" s="284"/>
      <c r="V2454" s="285"/>
      <c r="W2454" s="4" t="str">
        <f>IFERROR(VLOOKUP($X2440&amp;"-"&amp;TEXT($A2454,"mmm-aaaa"),Informes!$A:$P,COLUMN(Informes!K$1),FALSE), "")</f>
        <v/>
      </c>
      <c r="X2454" s="34" t="str">
        <f>IFERROR(VLOOKUP($X2440&amp;"-"&amp;TEXT($A2454,"mmm-aaaa"),Informes!$A:$P,COLUMN(Informes!C$1),FALSE), "")</f>
        <v/>
      </c>
    </row>
    <row r="2455" spans="1:24" ht="16.5" customHeight="1" x14ac:dyDescent="0.2">
      <c r="A2455" s="34">
        <f t="shared" si="480"/>
        <v>45413</v>
      </c>
      <c r="B2455" s="243" t="str">
        <f t="shared" si="477"/>
        <v>Mayo</v>
      </c>
      <c r="C2455" s="244"/>
      <c r="D2455" s="244" t="str">
        <f t="shared" si="478"/>
        <v>Enero</v>
      </c>
      <c r="E2455" s="244"/>
      <c r="F2455" s="281" t="str">
        <f>IFERROR(IF(VLOOKUP($X2440&amp;"-"&amp;TEXT($A2455,"mmm-aaaa"),Informes!$A:$P,COLUMN(Informes!H$1),FALSE),"þ","¨"),"¨")</f>
        <v>¨</v>
      </c>
      <c r="G2455" s="281"/>
      <c r="H2455" s="281"/>
      <c r="I2455" s="248" t="str">
        <f>IFERROR(IF(ISBLANK(
VLOOKUP($X2440&amp;"-"&amp;TEXT($A2455,"mmm-aaaa"),Informes!$A:$P,COLUMN(Informes!I$1),FALSE)), "",
VLOOKUP($X2440&amp;"-"&amp;TEXT($A2455,"mmm-aaaa"),Informes!$A:$P,COLUMN(Informes!I$1),FALSE)), "")</f>
        <v/>
      </c>
      <c r="J2455" s="248"/>
      <c r="K2455" s="248"/>
      <c r="L2455" s="173" t="str">
        <f t="shared" si="479"/>
        <v>¨</v>
      </c>
      <c r="M2455" s="248" t="str">
        <f>IFERROR(IF(OR($X2455=$L$7,$X2455=$K$5,$X2455=$O$5,$X2455=$T$5),IF(ISBLANK(
VLOOKUP($X2440&amp;"-"&amp;TEXT($A2455,"mmm-aaaa"),Informes!$A:$P,COLUMN(Informes!J$1),FALSE)), "",
VLOOKUP($X2440&amp;"-"&amp;TEXT($A2455,"mmm-aaaa"),Informes!$A:$P,COLUMN(Informes!J$1),FALSE)), ""), "")</f>
        <v/>
      </c>
      <c r="N2455" s="248"/>
      <c r="O2455" s="248"/>
      <c r="P2455" s="248"/>
      <c r="Q2455" s="248"/>
      <c r="R2455" s="284" t="str">
        <f t="shared" si="476"/>
        <v/>
      </c>
      <c r="S2455" s="284"/>
      <c r="T2455" s="284"/>
      <c r="U2455" s="284"/>
      <c r="V2455" s="285"/>
      <c r="W2455" s="4" t="str">
        <f>IFERROR(VLOOKUP($X2440&amp;"-"&amp;TEXT($A2455,"mmm-aaaa"),Informes!$A:$P,COLUMN(Informes!K$1),FALSE), "")</f>
        <v/>
      </c>
      <c r="X2455" s="34" t="str">
        <f>IFERROR(VLOOKUP($X2440&amp;"-"&amp;TEXT($A2455,"mmm-aaaa"),Informes!$A:$P,COLUMN(Informes!C$1),FALSE), "")</f>
        <v/>
      </c>
    </row>
    <row r="2456" spans="1:24" ht="16.5" customHeight="1" x14ac:dyDescent="0.2">
      <c r="A2456" s="34">
        <f t="shared" si="480"/>
        <v>45444</v>
      </c>
      <c r="B2456" s="243" t="str">
        <f t="shared" si="477"/>
        <v>Junio</v>
      </c>
      <c r="C2456" s="244"/>
      <c r="D2456" s="244" t="str">
        <f t="shared" si="478"/>
        <v>Enero</v>
      </c>
      <c r="E2456" s="244"/>
      <c r="F2456" s="281" t="str">
        <f>IFERROR(IF(VLOOKUP($X2440&amp;"-"&amp;TEXT($A2456,"mmm-aaaa"),Informes!$A:$P,COLUMN(Informes!H$1),FALSE),"þ","¨"),"¨")</f>
        <v>¨</v>
      </c>
      <c r="G2456" s="281"/>
      <c r="H2456" s="281"/>
      <c r="I2456" s="248" t="str">
        <f>IFERROR(IF(ISBLANK(
VLOOKUP($X2440&amp;"-"&amp;TEXT($A2456,"mmm-aaaa"),Informes!$A:$P,COLUMN(Informes!I$1),FALSE)), "",
VLOOKUP($X2440&amp;"-"&amp;TEXT($A2456,"mmm-aaaa"),Informes!$A:$P,COLUMN(Informes!I$1),FALSE)), "")</f>
        <v/>
      </c>
      <c r="J2456" s="248"/>
      <c r="K2456" s="248"/>
      <c r="L2456" s="173" t="str">
        <f t="shared" si="479"/>
        <v>¨</v>
      </c>
      <c r="M2456" s="248" t="str">
        <f>IFERROR(IF(OR($X2456=$L$7,$X2456=$K$5,$X2456=$O$5,$X2456=$T$5),IF(ISBLANK(
VLOOKUP($X2440&amp;"-"&amp;TEXT($A2456,"mmm-aaaa"),Informes!$A:$P,COLUMN(Informes!J$1),FALSE)), "",
VLOOKUP($X2440&amp;"-"&amp;TEXT($A2456,"mmm-aaaa"),Informes!$A:$P,COLUMN(Informes!J$1),FALSE)), ""), "")</f>
        <v/>
      </c>
      <c r="N2456" s="248"/>
      <c r="O2456" s="248"/>
      <c r="P2456" s="248"/>
      <c r="Q2456" s="248"/>
      <c r="R2456" s="284" t="str">
        <f t="shared" si="476"/>
        <v/>
      </c>
      <c r="S2456" s="284"/>
      <c r="T2456" s="284"/>
      <c r="U2456" s="284"/>
      <c r="V2456" s="285"/>
      <c r="W2456" s="4" t="str">
        <f>IFERROR(VLOOKUP($X2440&amp;"-"&amp;TEXT($A2456,"mmm-aaaa"),Informes!$A:$P,COLUMN(Informes!K$1),FALSE), "")</f>
        <v/>
      </c>
      <c r="X2456" s="34" t="str">
        <f>IFERROR(VLOOKUP($X2440&amp;"-"&amp;TEXT($A2456,"mmm-aaaa"),Informes!$A:$P,COLUMN(Informes!C$1),FALSE), "")</f>
        <v/>
      </c>
    </row>
    <row r="2457" spans="1:24" ht="16.5" customHeight="1" x14ac:dyDescent="0.2">
      <c r="A2457" s="34">
        <f t="shared" si="480"/>
        <v>45474</v>
      </c>
      <c r="B2457" s="243" t="str">
        <f t="shared" si="477"/>
        <v>Julio</v>
      </c>
      <c r="C2457" s="244"/>
      <c r="D2457" s="244" t="str">
        <f t="shared" si="478"/>
        <v>Enero</v>
      </c>
      <c r="E2457" s="244"/>
      <c r="F2457" s="281" t="str">
        <f>IFERROR(IF(VLOOKUP($X2440&amp;"-"&amp;TEXT($A2457,"mmm-aaaa"),Informes!$A:$P,COLUMN(Informes!H$1),FALSE),"þ","¨"),"¨")</f>
        <v>¨</v>
      </c>
      <c r="G2457" s="281"/>
      <c r="H2457" s="281"/>
      <c r="I2457" s="248" t="str">
        <f>IFERROR(IF(ISBLANK(
VLOOKUP($X2440&amp;"-"&amp;TEXT($A2457,"mmm-aaaa"),Informes!$A:$P,COLUMN(Informes!I$1),FALSE)), "",
VLOOKUP($X2440&amp;"-"&amp;TEXT($A2457,"mmm-aaaa"),Informes!$A:$P,COLUMN(Informes!I$1),FALSE)), "")</f>
        <v/>
      </c>
      <c r="J2457" s="248"/>
      <c r="K2457" s="248"/>
      <c r="L2457" s="173" t="str">
        <f t="shared" si="479"/>
        <v>¨</v>
      </c>
      <c r="M2457" s="248" t="str">
        <f>IFERROR(IF(OR($X2457=$L$7,$X2457=$K$5,$X2457=$O$5,$X2457=$T$5),IF(ISBLANK(
VLOOKUP($X2440&amp;"-"&amp;TEXT($A2457,"mmm-aaaa"),Informes!$A:$P,COLUMN(Informes!J$1),FALSE)), "",
VLOOKUP($X2440&amp;"-"&amp;TEXT($A2457,"mmm-aaaa"),Informes!$A:$P,COLUMN(Informes!J$1),FALSE)), ""), "")</f>
        <v/>
      </c>
      <c r="N2457" s="248"/>
      <c r="O2457" s="248"/>
      <c r="P2457" s="248"/>
      <c r="Q2457" s="248"/>
      <c r="R2457" s="284" t="str">
        <f t="shared" si="476"/>
        <v/>
      </c>
      <c r="S2457" s="284"/>
      <c r="T2457" s="284"/>
      <c r="U2457" s="284"/>
      <c r="V2457" s="285"/>
      <c r="W2457" s="4" t="str">
        <f>IFERROR(VLOOKUP($X2440&amp;"-"&amp;TEXT($A2457,"mmm-aaaa"),Informes!$A:$P,COLUMN(Informes!K$1),FALSE), "")</f>
        <v/>
      </c>
      <c r="X2457" s="34" t="str">
        <f>IFERROR(VLOOKUP($X2440&amp;"-"&amp;TEXT($A2457,"mmm-aaaa"),Informes!$A:$P,COLUMN(Informes!C$1),FALSE), "")</f>
        <v/>
      </c>
    </row>
    <row r="2458" spans="1:24" ht="16.5" customHeight="1" thickBot="1" x14ac:dyDescent="0.25">
      <c r="A2458" s="34">
        <f t="shared" si="480"/>
        <v>45505</v>
      </c>
      <c r="B2458" s="264" t="str">
        <f t="shared" si="477"/>
        <v>Agosto</v>
      </c>
      <c r="C2458" s="265"/>
      <c r="D2458" s="265" t="str">
        <f t="shared" si="478"/>
        <v>Enero</v>
      </c>
      <c r="E2458" s="265"/>
      <c r="F2458" s="280" t="str">
        <f>IFERROR(IF(VLOOKUP($X2440&amp;"-"&amp;TEXT($A2458,"mmm-aaaa"),Informes!$A:$P,COLUMN(Informes!H$1),FALSE),"þ","¨"),"¨")</f>
        <v>¨</v>
      </c>
      <c r="G2458" s="280"/>
      <c r="H2458" s="280"/>
      <c r="I2458" s="269" t="str">
        <f>IFERROR(IF(ISBLANK(
VLOOKUP($X2440&amp;"-"&amp;TEXT($A2458,"mmm-aaaa"),Informes!$A:$P,COLUMN(Informes!I$1),FALSE)), "",
VLOOKUP($X2440&amp;"-"&amp;TEXT($A2458,"mmm-aaaa"),Informes!$A:$P,COLUMN(Informes!I$1),FALSE)), "")</f>
        <v/>
      </c>
      <c r="J2458" s="269"/>
      <c r="K2458" s="269"/>
      <c r="L2458" s="172" t="str">
        <f t="shared" si="479"/>
        <v>¨</v>
      </c>
      <c r="M2458" s="269" t="str">
        <f>IFERROR(IF(OR($X2458=$L$7,$X2458=$K$5,$X2458=$O$5,$X2458=$T$5),IF(ISBLANK(
VLOOKUP($X2440&amp;"-"&amp;TEXT($A2458,"mmm-aaaa"),Informes!$A:$P,COLUMN(Informes!J$1),FALSE)), "",
VLOOKUP($X2440&amp;"-"&amp;TEXT($A2458,"mmm-aaaa"),Informes!$A:$P,COLUMN(Informes!J$1),FALSE)), ""), "")</f>
        <v/>
      </c>
      <c r="N2458" s="269"/>
      <c r="O2458" s="269"/>
      <c r="P2458" s="269"/>
      <c r="Q2458" s="269"/>
      <c r="R2458" s="282" t="str">
        <f t="shared" si="476"/>
        <v/>
      </c>
      <c r="S2458" s="282"/>
      <c r="T2458" s="282"/>
      <c r="U2458" s="282"/>
      <c r="V2458" s="283"/>
      <c r="W2458" s="4" t="str">
        <f>IFERROR(VLOOKUP($X2440&amp;"-"&amp;TEXT($A2458,"mmm-aaaa"),Informes!$A:$P,COLUMN(Informes!K$1),FALSE), "")</f>
        <v/>
      </c>
      <c r="X2458" s="34" t="str">
        <f>IFERROR(VLOOKUP($X2440&amp;"-"&amp;TEXT($A2458,"mmm-aaaa"),Informes!$A:$P,COLUMN(Informes!C$1),FALSE), "")</f>
        <v/>
      </c>
    </row>
    <row r="2459" spans="1:24" ht="16.5" customHeight="1" thickBot="1" x14ac:dyDescent="0.3">
      <c r="D2459" s="124"/>
      <c r="E2459" s="124"/>
      <c r="F2459" s="129"/>
      <c r="G2459" s="124" t="str">
        <f>IF(SUM(F2447:F2458)=0,"",SUM(F2447:F2458))</f>
        <v/>
      </c>
      <c r="H2459" s="124"/>
      <c r="I2459" s="124"/>
      <c r="J2459" s="130"/>
      <c r="K2459" s="124"/>
      <c r="L2459" s="131" t="s">
        <v>107</v>
      </c>
      <c r="M2459" s="272" t="str">
        <f>IF(SUM(M2447:M2458)=0,"",SUM(M2447:M2458))</f>
        <v/>
      </c>
      <c r="N2459" s="273"/>
      <c r="O2459" s="273"/>
      <c r="P2459" s="273"/>
      <c r="Q2459" s="274"/>
      <c r="R2459" s="275"/>
      <c r="S2459" s="276"/>
      <c r="T2459" s="276"/>
      <c r="U2459" s="276"/>
      <c r="V2459" s="277"/>
      <c r="W2459" s="4"/>
      <c r="X2459" s="4"/>
    </row>
    <row r="2460" spans="1:24" ht="16.5" customHeight="1" x14ac:dyDescent="0.2">
      <c r="W2460" s="4"/>
      <c r="X2460" s="4"/>
    </row>
    <row r="2461" spans="1:24" ht="279.75" customHeight="1" x14ac:dyDescent="0.15">
      <c r="B2461" s="11"/>
      <c r="C2461" s="132" t="s">
        <v>136</v>
      </c>
      <c r="D2461" s="11"/>
      <c r="E2461" s="11"/>
      <c r="F2461" s="11"/>
      <c r="G2461" s="11"/>
      <c r="H2461" s="11"/>
      <c r="I2461" s="11"/>
      <c r="J2461" s="11"/>
      <c r="K2461" s="11"/>
      <c r="L2461" s="11"/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</row>
    <row r="2462" spans="1:24" ht="24" customHeight="1" x14ac:dyDescent="0.2">
      <c r="A2462" s="35"/>
      <c r="B2462" s="256" t="s">
        <v>127</v>
      </c>
      <c r="C2462" s="256"/>
      <c r="D2462" s="256"/>
      <c r="E2462" s="256"/>
      <c r="F2462" s="256"/>
      <c r="G2462" s="256"/>
      <c r="H2462" s="256"/>
      <c r="I2462" s="256"/>
      <c r="J2462" s="256"/>
      <c r="K2462" s="256"/>
      <c r="L2462" s="256"/>
      <c r="M2462" s="256"/>
      <c r="N2462" s="256"/>
      <c r="O2462" s="256"/>
      <c r="P2462" s="256"/>
      <c r="Q2462" s="256"/>
      <c r="R2462" s="256"/>
      <c r="S2462" s="256"/>
      <c r="T2462" s="256"/>
      <c r="U2462" s="256"/>
      <c r="V2462" s="256"/>
      <c r="X2462" s="2"/>
    </row>
    <row r="2463" spans="1:24" ht="15" x14ac:dyDescent="0.2">
      <c r="A2463" s="35"/>
      <c r="B2463" s="120" t="s">
        <v>128</v>
      </c>
      <c r="D2463" s="123" t="e">
        <f>D2440</f>
        <v>#REF!</v>
      </c>
      <c r="F2463" s="123"/>
      <c r="G2463" s="123"/>
      <c r="H2463" s="123"/>
      <c r="I2463" s="123"/>
      <c r="J2463" s="123"/>
      <c r="K2463" s="123"/>
      <c r="L2463" s="123"/>
      <c r="M2463" s="123"/>
      <c r="N2463" s="123"/>
      <c r="O2463" s="123"/>
      <c r="P2463" s="123"/>
      <c r="Q2463" s="123"/>
      <c r="R2463" s="123"/>
      <c r="S2463" s="123"/>
      <c r="T2463" s="123"/>
      <c r="U2463" s="123"/>
      <c r="V2463" s="123"/>
      <c r="W2463" s="15"/>
      <c r="X2463" s="154" t="e">
        <f>X2440</f>
        <v>#REF!</v>
      </c>
    </row>
    <row r="2464" spans="1:24" ht="17.25" x14ac:dyDescent="0.2">
      <c r="B2464" s="120" t="s">
        <v>129</v>
      </c>
      <c r="D2464" s="121"/>
      <c r="E2464" s="121"/>
      <c r="F2464" s="7"/>
      <c r="G2464" s="7"/>
      <c r="H2464" s="257" t="e">
        <f>H2441</f>
        <v>#REF!</v>
      </c>
      <c r="I2464" s="257"/>
      <c r="J2464" s="257"/>
      <c r="K2464" s="257"/>
      <c r="L2464" s="257"/>
      <c r="M2464" s="257"/>
      <c r="N2464" s="257"/>
      <c r="O2464" s="257"/>
      <c r="P2464" s="127" t="e">
        <f>P2441</f>
        <v>#REF!</v>
      </c>
      <c r="Q2464" s="120" t="s">
        <v>75</v>
      </c>
      <c r="S2464" s="12"/>
      <c r="T2464" s="13"/>
      <c r="U2464" s="127" t="e">
        <f>U2441</f>
        <v>#REF!</v>
      </c>
      <c r="V2464" s="120" t="s">
        <v>79</v>
      </c>
      <c r="W2464" s="12"/>
      <c r="X2464" s="6"/>
    </row>
    <row r="2465" spans="1:24" ht="17.25" x14ac:dyDescent="0.2">
      <c r="B2465" s="120" t="s">
        <v>130</v>
      </c>
      <c r="D2465" s="122"/>
      <c r="E2465" s="122"/>
      <c r="F2465" s="7"/>
      <c r="G2465" s="258" t="e">
        <f>G2442</f>
        <v>#REF!</v>
      </c>
      <c r="H2465" s="258"/>
      <c r="I2465" s="258"/>
      <c r="J2465" s="258"/>
      <c r="K2465" s="258"/>
      <c r="L2465" s="258"/>
      <c r="M2465" s="258"/>
      <c r="N2465" s="258"/>
      <c r="O2465" s="258"/>
      <c r="P2465" s="128" t="s">
        <v>137</v>
      </c>
      <c r="Q2465" s="120" t="s">
        <v>131</v>
      </c>
      <c r="S2465" s="12"/>
      <c r="T2465" s="12"/>
      <c r="U2465" s="128" t="s">
        <v>138</v>
      </c>
      <c r="V2465" s="120" t="s">
        <v>61</v>
      </c>
      <c r="W2465" s="12"/>
      <c r="X2465" s="6"/>
    </row>
    <row r="2466" spans="1:24" ht="28.5" customHeight="1" x14ac:dyDescent="0.2">
      <c r="B2466" s="127" t="e">
        <f>B2443</f>
        <v>#REF!</v>
      </c>
      <c r="C2466" s="125" t="s">
        <v>76</v>
      </c>
      <c r="D2466" s="127" t="e">
        <f>D2443</f>
        <v>#REF!</v>
      </c>
      <c r="E2466" s="125" t="s">
        <v>81</v>
      </c>
      <c r="F2466" s="7"/>
      <c r="G2466" s="7"/>
      <c r="H2466" s="5"/>
      <c r="I2466" s="10"/>
      <c r="J2466" s="127" t="e">
        <f>J2443</f>
        <v>#REF!</v>
      </c>
      <c r="K2466" s="125" t="s">
        <v>77</v>
      </c>
      <c r="L2466" s="5"/>
      <c r="M2466" s="5"/>
      <c r="N2466" s="127" t="e">
        <f>N2443</f>
        <v>#REF!</v>
      </c>
      <c r="O2466" s="125" t="s">
        <v>132</v>
      </c>
      <c r="P2466" s="126"/>
      <c r="Q2466" s="126"/>
      <c r="R2466" s="9"/>
      <c r="S2466" s="127" t="e">
        <f>S2443</f>
        <v>#REF!</v>
      </c>
      <c r="T2466" s="259" t="s">
        <v>133</v>
      </c>
      <c r="U2466" s="259"/>
      <c r="V2466" s="259"/>
      <c r="W2466" s="13"/>
      <c r="X2466" s="6"/>
    </row>
    <row r="2467" spans="1:24" ht="4.5" customHeight="1" thickBot="1" x14ac:dyDescent="0.25">
      <c r="B2467" s="8"/>
      <c r="C2467" s="7"/>
      <c r="D2467" s="8"/>
      <c r="E2467" s="7"/>
      <c r="F2467" s="7"/>
      <c r="G2467" s="7"/>
      <c r="H2467" s="5"/>
      <c r="I2467" s="10"/>
      <c r="J2467" s="8"/>
      <c r="K2467" s="5"/>
      <c r="L2467" s="5"/>
      <c r="M2467" s="5"/>
      <c r="N2467" s="7"/>
      <c r="O2467" s="5"/>
      <c r="P2467" s="8"/>
      <c r="Q2467" s="8"/>
      <c r="R2467" s="9"/>
      <c r="S2467" s="9"/>
      <c r="T2467" s="7"/>
      <c r="U2467" s="8"/>
      <c r="V2467" s="9"/>
      <c r="W2467" s="9"/>
      <c r="X2467" s="6"/>
    </row>
    <row r="2468" spans="1:24" ht="27" customHeight="1" x14ac:dyDescent="0.25">
      <c r="B2468" s="260" t="s">
        <v>17</v>
      </c>
      <c r="C2468" s="261"/>
      <c r="D2468" s="261"/>
      <c r="E2468" s="261"/>
      <c r="F2468" s="262" t="s">
        <v>134</v>
      </c>
      <c r="G2468" s="262"/>
      <c r="H2468" s="262"/>
      <c r="I2468" s="262" t="s">
        <v>12</v>
      </c>
      <c r="J2468" s="262"/>
      <c r="K2468" s="262"/>
      <c r="L2468" s="262" t="s">
        <v>105</v>
      </c>
      <c r="M2468" s="236" t="s">
        <v>135</v>
      </c>
      <c r="N2468" s="236"/>
      <c r="O2468" s="236"/>
      <c r="P2468" s="236"/>
      <c r="Q2468" s="236"/>
      <c r="R2468" s="236" t="s">
        <v>101</v>
      </c>
      <c r="S2468" s="236"/>
      <c r="T2468" s="236"/>
      <c r="U2468" s="236"/>
      <c r="V2468" s="237"/>
      <c r="W2468" s="14"/>
      <c r="X2468" s="3"/>
    </row>
    <row r="2469" spans="1:24" ht="27.75" customHeight="1" x14ac:dyDescent="0.2">
      <c r="B2469" s="240">
        <f>EDATE(B2446,12)</f>
        <v>45658</v>
      </c>
      <c r="C2469" s="241"/>
      <c r="D2469" s="241"/>
      <c r="E2469" s="242"/>
      <c r="F2469" s="263"/>
      <c r="G2469" s="263"/>
      <c r="H2469" s="263"/>
      <c r="I2469" s="263"/>
      <c r="J2469" s="263"/>
      <c r="K2469" s="263"/>
      <c r="L2469" s="263"/>
      <c r="M2469" s="238"/>
      <c r="N2469" s="238"/>
      <c r="O2469" s="238"/>
      <c r="P2469" s="238"/>
      <c r="Q2469" s="238"/>
      <c r="R2469" s="238"/>
      <c r="S2469" s="238"/>
      <c r="T2469" s="238"/>
      <c r="U2469" s="238"/>
      <c r="V2469" s="239"/>
      <c r="W2469" s="14"/>
      <c r="X2469" s="3"/>
    </row>
    <row r="2470" spans="1:24" ht="16.5" customHeight="1" x14ac:dyDescent="0.2">
      <c r="A2470" s="34">
        <f>EDATE(B2469,-4)</f>
        <v>45536</v>
      </c>
      <c r="B2470" s="243" t="str">
        <f>PROPER(TEXT(A2470, "mmmm"))</f>
        <v>Septiembre</v>
      </c>
      <c r="C2470" s="244"/>
      <c r="D2470" s="244"/>
      <c r="E2470" s="244"/>
      <c r="F2470" s="281" t="str">
        <f>IFERROR(IF(VLOOKUP($X2440&amp;"-"&amp;TEXT($A2470,"mmm-aaaa"),Informes!$A:$P,COLUMN(Informes!H$1),FALSE),"þ","¨"),"¨")</f>
        <v>¨</v>
      </c>
      <c r="G2470" s="281"/>
      <c r="H2470" s="281"/>
      <c r="I2470" s="248" t="str">
        <f>IFERROR(IF(ISBLANK(
VLOOKUP($X2463&amp;"-"&amp;TEXT($A2470,"mmm-aaaa"),Informes!$A:$P,COLUMN(Informes!I$1),FALSE)), "",
VLOOKUP($X2463&amp;"-"&amp;TEXT($A2470,"mmm-aaaa"),Informes!$A:$P,COLUMN(Informes!I$1),FALSE)), "")</f>
        <v/>
      </c>
      <c r="J2470" s="248"/>
      <c r="K2470" s="248"/>
      <c r="L2470" s="173" t="str">
        <f>IFERROR(IF($X2470=$L$7,"þ","¨"),"¨")</f>
        <v>¨</v>
      </c>
      <c r="M2470" s="248" t="str">
        <f>IFERROR(IF(OR($X2470=$L$7,$X2470=$K$5,$X2470=$O$5,$X2470=$T$5),IF(ISBLANK(
VLOOKUP($X2440&amp;"-"&amp;TEXT($A2470,"mmm-aaaa"),Informes!$A:$P,COLUMN(Informes!J$1),FALSE)), "",
VLOOKUP($X2440&amp;"-"&amp;TEXT($A2470,"mmm-aaaa"),Informes!$A:$P,COLUMN(Informes!J$1),FALSE)), ""), "")</f>
        <v/>
      </c>
      <c r="N2470" s="248"/>
      <c r="O2470" s="248"/>
      <c r="P2470" s="248"/>
      <c r="Q2470" s="248"/>
      <c r="R2470" s="284" t="str">
        <f t="shared" ref="R2470:R2481" si="481">IF(W2470=0, "", W2470)</f>
        <v/>
      </c>
      <c r="S2470" s="284"/>
      <c r="T2470" s="284"/>
      <c r="U2470" s="284"/>
      <c r="V2470" s="285"/>
      <c r="W2470" s="4" t="str">
        <f>IFERROR(VLOOKUP($X2463&amp;"-"&amp;TEXT($A2470,"mmm-aaaa"),Informes!$A:$P,COLUMN(Informes!K$1),FALSE), "")</f>
        <v/>
      </c>
      <c r="X2470" s="34" t="str">
        <f>IFERROR(VLOOKUP($X2440&amp;"-"&amp;TEXT($A2470,"mmm-aaaa"),Informes!$A:$P,COLUMN(Informes!C$1),FALSE), "")</f>
        <v/>
      </c>
    </row>
    <row r="2471" spans="1:24" ht="16.5" customHeight="1" x14ac:dyDescent="0.2">
      <c r="A2471" s="34">
        <f>EDATE(A2470,1)</f>
        <v>45566</v>
      </c>
      <c r="B2471" s="243" t="str">
        <f t="shared" ref="B2471:B2481" si="482">PROPER(TEXT(A2471, "mmmm"))</f>
        <v>Octubre</v>
      </c>
      <c r="C2471" s="244"/>
      <c r="D2471" s="244"/>
      <c r="E2471" s="244"/>
      <c r="F2471" s="281" t="str">
        <f>IFERROR(IF(VLOOKUP($X2440&amp;"-"&amp;TEXT($A2471,"mmm-aaaa"),Informes!$A:$P,COLUMN(Informes!H$1),FALSE),"þ","¨"),"¨")</f>
        <v>¨</v>
      </c>
      <c r="G2471" s="281"/>
      <c r="H2471" s="281"/>
      <c r="I2471" s="248" t="str">
        <f>IFERROR(IF(ISBLANK(
VLOOKUP($X2463&amp;"-"&amp;TEXT($A2471,"mmm-aaaa"),Informes!$A:$P,COLUMN(Informes!I$1),FALSE)), "",
VLOOKUP($X2463&amp;"-"&amp;TEXT($A2471,"mmm-aaaa"),Informes!$A:$P,COLUMN(Informes!I$1),FALSE)), "")</f>
        <v/>
      </c>
      <c r="J2471" s="248"/>
      <c r="K2471" s="248"/>
      <c r="L2471" s="173" t="str">
        <f t="shared" ref="L2471:L2481" si="483">IFERROR(IF($X2471=$L$7,"þ","¨"),"¨")</f>
        <v>¨</v>
      </c>
      <c r="M2471" s="248" t="str">
        <f>IFERROR(IF(OR($X2471=$L$7,$X2471=$K$5,$X2471=$O$5,$X2471=$T$5),IF(ISBLANK(
VLOOKUP($X2440&amp;"-"&amp;TEXT($A2471,"mmm-aaaa"),Informes!$A:$P,COLUMN(Informes!J$1),FALSE)), "",
VLOOKUP($X2440&amp;"-"&amp;TEXT($A2471,"mmm-aaaa"),Informes!$A:$P,COLUMN(Informes!J$1),FALSE)), ""), "")</f>
        <v/>
      </c>
      <c r="N2471" s="248"/>
      <c r="O2471" s="248"/>
      <c r="P2471" s="248"/>
      <c r="Q2471" s="248"/>
      <c r="R2471" s="284" t="str">
        <f t="shared" si="481"/>
        <v/>
      </c>
      <c r="S2471" s="284"/>
      <c r="T2471" s="284"/>
      <c r="U2471" s="284"/>
      <c r="V2471" s="285"/>
      <c r="W2471" s="4" t="str">
        <f>IFERROR(VLOOKUP($X2463&amp;"-"&amp;TEXT($A2471,"mmm-aaaa"),Informes!$A:$P,COLUMN(Informes!K$1),FALSE), "")</f>
        <v/>
      </c>
      <c r="X2471" s="34" t="str">
        <f>IFERROR(VLOOKUP($X2440&amp;"-"&amp;TEXT($A2471,"mmm-aaaa"),Informes!$A:$P,COLUMN(Informes!C$1),FALSE), "")</f>
        <v/>
      </c>
    </row>
    <row r="2472" spans="1:24" ht="16.5" customHeight="1" x14ac:dyDescent="0.2">
      <c r="A2472" s="34">
        <f t="shared" ref="A2472:A2481" si="484">EDATE(A2471,1)</f>
        <v>45597</v>
      </c>
      <c r="B2472" s="243" t="str">
        <f t="shared" si="482"/>
        <v>Noviembre</v>
      </c>
      <c r="C2472" s="244"/>
      <c r="D2472" s="244"/>
      <c r="E2472" s="244"/>
      <c r="F2472" s="281" t="str">
        <f>IFERROR(IF(VLOOKUP($X2440&amp;"-"&amp;TEXT($A2472,"mmm-aaaa"),Informes!$A:$P,COLUMN(Informes!H$1),FALSE),"þ","¨"),"¨")</f>
        <v>¨</v>
      </c>
      <c r="G2472" s="281"/>
      <c r="H2472" s="281"/>
      <c r="I2472" s="248" t="str">
        <f>IFERROR(IF(ISBLANK(
VLOOKUP($X2463&amp;"-"&amp;TEXT($A2472,"mmm-aaaa"),Informes!$A:$P,COLUMN(Informes!I$1),FALSE)), "",
VLOOKUP($X2463&amp;"-"&amp;TEXT($A2472,"mmm-aaaa"),Informes!$A:$P,COLUMN(Informes!I$1),FALSE)), "")</f>
        <v/>
      </c>
      <c r="J2472" s="248"/>
      <c r="K2472" s="248"/>
      <c r="L2472" s="173" t="str">
        <f t="shared" si="483"/>
        <v>¨</v>
      </c>
      <c r="M2472" s="248" t="str">
        <f>IFERROR(IF(OR($X2472=$L$7,$X2472=$K$5,$X2472=$O$5,$X2472=$T$5),IF(ISBLANK(
VLOOKUP($X2440&amp;"-"&amp;TEXT($A2472,"mmm-aaaa"),Informes!$A:$P,COLUMN(Informes!J$1),FALSE)), "",
VLOOKUP($X2440&amp;"-"&amp;TEXT($A2472,"mmm-aaaa"),Informes!$A:$P,COLUMN(Informes!J$1),FALSE)), ""), "")</f>
        <v/>
      </c>
      <c r="N2472" s="248"/>
      <c r="O2472" s="248"/>
      <c r="P2472" s="248"/>
      <c r="Q2472" s="248"/>
      <c r="R2472" s="284" t="str">
        <f t="shared" si="481"/>
        <v/>
      </c>
      <c r="S2472" s="284"/>
      <c r="T2472" s="284"/>
      <c r="U2472" s="284"/>
      <c r="V2472" s="285"/>
      <c r="W2472" s="4" t="str">
        <f>IFERROR(VLOOKUP($X2463&amp;"-"&amp;TEXT($A2472,"mmm-aaaa"),Informes!$A:$P,COLUMN(Informes!K$1),FALSE), "")</f>
        <v/>
      </c>
      <c r="X2472" s="34" t="str">
        <f>IFERROR(VLOOKUP($X2440&amp;"-"&amp;TEXT($A2472,"mmm-aaaa"),Informes!$A:$P,COLUMN(Informes!C$1),FALSE), "")</f>
        <v/>
      </c>
    </row>
    <row r="2473" spans="1:24" ht="16.5" customHeight="1" x14ac:dyDescent="0.2">
      <c r="A2473" s="34">
        <f t="shared" si="484"/>
        <v>45627</v>
      </c>
      <c r="B2473" s="243" t="str">
        <f t="shared" si="482"/>
        <v>Diciembre</v>
      </c>
      <c r="C2473" s="244"/>
      <c r="D2473" s="244"/>
      <c r="E2473" s="244"/>
      <c r="F2473" s="281" t="str">
        <f>IFERROR(IF(VLOOKUP($X2440&amp;"-"&amp;TEXT($A2473,"mmm-aaaa"),Informes!$A:$P,COLUMN(Informes!H$1),FALSE),"þ","¨"),"¨")</f>
        <v>¨</v>
      </c>
      <c r="G2473" s="281"/>
      <c r="H2473" s="281"/>
      <c r="I2473" s="248" t="str">
        <f>IFERROR(IF(ISBLANK(
VLOOKUP($X2463&amp;"-"&amp;TEXT($A2473,"mmm-aaaa"),Informes!$A:$P,COLUMN(Informes!I$1),FALSE)), "",
VLOOKUP($X2463&amp;"-"&amp;TEXT($A2473,"mmm-aaaa"),Informes!$A:$P,COLUMN(Informes!I$1),FALSE)), "")</f>
        <v/>
      </c>
      <c r="J2473" s="248"/>
      <c r="K2473" s="248"/>
      <c r="L2473" s="173" t="str">
        <f t="shared" si="483"/>
        <v>¨</v>
      </c>
      <c r="M2473" s="248" t="str">
        <f>IFERROR(IF(OR($X2473=$L$7,$X2473=$K$5,$X2473=$O$5,$X2473=$T$5),IF(ISBLANK(
VLOOKUP($X2440&amp;"-"&amp;TEXT($A2473,"mmm-aaaa"),Informes!$A:$P,COLUMN(Informes!J$1),FALSE)), "",
VLOOKUP($X2440&amp;"-"&amp;TEXT($A2473,"mmm-aaaa"),Informes!$A:$P,COLUMN(Informes!J$1),FALSE)), ""), "")</f>
        <v/>
      </c>
      <c r="N2473" s="248"/>
      <c r="O2473" s="248"/>
      <c r="P2473" s="248"/>
      <c r="Q2473" s="248"/>
      <c r="R2473" s="284" t="str">
        <f t="shared" si="481"/>
        <v/>
      </c>
      <c r="S2473" s="284"/>
      <c r="T2473" s="284"/>
      <c r="U2473" s="284"/>
      <c r="V2473" s="285"/>
      <c r="W2473" s="4" t="str">
        <f>IFERROR(VLOOKUP($X2463&amp;"-"&amp;TEXT($A2473,"mmm-aaaa"),Informes!$A:$P,COLUMN(Informes!K$1),FALSE), "")</f>
        <v/>
      </c>
      <c r="X2473" s="34" t="str">
        <f>IFERROR(VLOOKUP($X2440&amp;"-"&amp;TEXT($A2473,"mmm-aaaa"),Informes!$A:$P,COLUMN(Informes!C$1),FALSE), "")</f>
        <v/>
      </c>
    </row>
    <row r="2474" spans="1:24" ht="16.5" customHeight="1" x14ac:dyDescent="0.2">
      <c r="A2474" s="34">
        <f t="shared" si="484"/>
        <v>45658</v>
      </c>
      <c r="B2474" s="243" t="str">
        <f t="shared" si="482"/>
        <v>Enero</v>
      </c>
      <c r="C2474" s="244"/>
      <c r="D2474" s="244"/>
      <c r="E2474" s="244"/>
      <c r="F2474" s="281" t="str">
        <f>IFERROR(IF(VLOOKUP($X2440&amp;"-"&amp;TEXT($A2474,"mmm-aaaa"),Informes!$A:$P,COLUMN(Informes!H$1),FALSE),"þ","¨"),"¨")</f>
        <v>¨</v>
      </c>
      <c r="G2474" s="281"/>
      <c r="H2474" s="281"/>
      <c r="I2474" s="248" t="str">
        <f>IFERROR(IF(ISBLANK(
VLOOKUP($X2463&amp;"-"&amp;TEXT($A2474,"mmm-aaaa"),Informes!$A:$P,COLUMN(Informes!I$1),FALSE)), "",
VLOOKUP($X2463&amp;"-"&amp;TEXT($A2474,"mmm-aaaa"),Informes!$A:$P,COLUMN(Informes!I$1),FALSE)), "")</f>
        <v/>
      </c>
      <c r="J2474" s="248"/>
      <c r="K2474" s="248"/>
      <c r="L2474" s="173" t="str">
        <f t="shared" si="483"/>
        <v>¨</v>
      </c>
      <c r="M2474" s="248" t="str">
        <f>IFERROR(IF(OR($X2474=$L$7,$X2474=$K$5,$X2474=$O$5,$X2474=$T$5),IF(ISBLANK(
VLOOKUP($X2440&amp;"-"&amp;TEXT($A2474,"mmm-aaaa"),Informes!$A:$P,COLUMN(Informes!J$1),FALSE)), "",
VLOOKUP($X2440&amp;"-"&amp;TEXT($A2474,"mmm-aaaa"),Informes!$A:$P,COLUMN(Informes!J$1),FALSE)), ""), "")</f>
        <v/>
      </c>
      <c r="N2474" s="248"/>
      <c r="O2474" s="248"/>
      <c r="P2474" s="248"/>
      <c r="Q2474" s="248"/>
      <c r="R2474" s="284" t="str">
        <f t="shared" si="481"/>
        <v/>
      </c>
      <c r="S2474" s="284"/>
      <c r="T2474" s="284"/>
      <c r="U2474" s="284"/>
      <c r="V2474" s="285"/>
      <c r="W2474" s="4" t="str">
        <f>IFERROR(VLOOKUP($X2463&amp;"-"&amp;TEXT($A2474,"mmm-aaaa"),Informes!$A:$P,COLUMN(Informes!K$1),FALSE), "")</f>
        <v/>
      </c>
      <c r="X2474" s="34" t="str">
        <f>IFERROR(VLOOKUP($X2440&amp;"-"&amp;TEXT($A2474,"mmm-aaaa"),Informes!$A:$P,COLUMN(Informes!C$1),FALSE), "")</f>
        <v/>
      </c>
    </row>
    <row r="2475" spans="1:24" ht="16.5" customHeight="1" x14ac:dyDescent="0.2">
      <c r="A2475" s="34">
        <f t="shared" si="484"/>
        <v>45689</v>
      </c>
      <c r="B2475" s="243" t="str">
        <f t="shared" si="482"/>
        <v>Febrero</v>
      </c>
      <c r="C2475" s="244"/>
      <c r="D2475" s="244"/>
      <c r="E2475" s="244"/>
      <c r="F2475" s="281" t="str">
        <f>IFERROR(IF(VLOOKUP($X2440&amp;"-"&amp;TEXT($A2475,"mmm-aaaa"),Informes!$A:$P,COLUMN(Informes!H$1),FALSE),"þ","¨"),"¨")</f>
        <v>¨</v>
      </c>
      <c r="G2475" s="281"/>
      <c r="H2475" s="281"/>
      <c r="I2475" s="248" t="str">
        <f>IFERROR(IF(ISBLANK(
VLOOKUP($X2463&amp;"-"&amp;TEXT($A2475,"mmm-aaaa"),Informes!$A:$P,COLUMN(Informes!I$1),FALSE)), "",
VLOOKUP($X2463&amp;"-"&amp;TEXT($A2475,"mmm-aaaa"),Informes!$A:$P,COLUMN(Informes!I$1),FALSE)), "")</f>
        <v/>
      </c>
      <c r="J2475" s="248"/>
      <c r="K2475" s="248"/>
      <c r="L2475" s="173" t="str">
        <f t="shared" si="483"/>
        <v>¨</v>
      </c>
      <c r="M2475" s="248" t="str">
        <f>IFERROR(IF(OR($X2475=$L$7,$X2475=$K$5,$X2475=$O$5,$X2475=$T$5),IF(ISBLANK(
VLOOKUP($X2440&amp;"-"&amp;TEXT($A2475,"mmm-aaaa"),Informes!$A:$P,COLUMN(Informes!J$1),FALSE)), "",
VLOOKUP($X2440&amp;"-"&amp;TEXT($A2475,"mmm-aaaa"),Informes!$A:$P,COLUMN(Informes!J$1),FALSE)), ""), "")</f>
        <v/>
      </c>
      <c r="N2475" s="248"/>
      <c r="O2475" s="248"/>
      <c r="P2475" s="248"/>
      <c r="Q2475" s="248"/>
      <c r="R2475" s="284" t="str">
        <f t="shared" si="481"/>
        <v/>
      </c>
      <c r="S2475" s="284"/>
      <c r="T2475" s="284"/>
      <c r="U2475" s="284"/>
      <c r="V2475" s="285"/>
      <c r="W2475" s="4" t="str">
        <f>IFERROR(VLOOKUP($X2463&amp;"-"&amp;TEXT($A2475,"mmm-aaaa"),Informes!$A:$P,COLUMN(Informes!K$1),FALSE), "")</f>
        <v/>
      </c>
      <c r="X2475" s="34" t="str">
        <f>IFERROR(VLOOKUP($X2440&amp;"-"&amp;TEXT($A2475,"mmm-aaaa"),Informes!$A:$P,COLUMN(Informes!C$1),FALSE), "")</f>
        <v/>
      </c>
    </row>
    <row r="2476" spans="1:24" ht="16.5" customHeight="1" x14ac:dyDescent="0.2">
      <c r="A2476" s="34">
        <f t="shared" si="484"/>
        <v>45717</v>
      </c>
      <c r="B2476" s="243" t="str">
        <f t="shared" si="482"/>
        <v>Marzo</v>
      </c>
      <c r="C2476" s="244"/>
      <c r="D2476" s="244"/>
      <c r="E2476" s="244"/>
      <c r="F2476" s="281" t="str">
        <f>IFERROR(IF(VLOOKUP($X2440&amp;"-"&amp;TEXT($A2476,"mmm-aaaa"),Informes!$A:$P,COLUMN(Informes!H$1),FALSE),"þ","¨"),"¨")</f>
        <v>¨</v>
      </c>
      <c r="G2476" s="281"/>
      <c r="H2476" s="281"/>
      <c r="I2476" s="248" t="str">
        <f>IFERROR(IF(ISBLANK(
VLOOKUP($X2463&amp;"-"&amp;TEXT($A2476,"mmm-aaaa"),Informes!$A:$P,COLUMN(Informes!I$1),FALSE)), "",
VLOOKUP($X2463&amp;"-"&amp;TEXT($A2476,"mmm-aaaa"),Informes!$A:$P,COLUMN(Informes!I$1),FALSE)), "")</f>
        <v/>
      </c>
      <c r="J2476" s="248"/>
      <c r="K2476" s="248"/>
      <c r="L2476" s="173" t="str">
        <f t="shared" si="483"/>
        <v>¨</v>
      </c>
      <c r="M2476" s="248" t="str">
        <f>IFERROR(IF(OR($X2476=$L$7,$X2476=$K$5,$X2476=$O$5,$X2476=$T$5),IF(ISBLANK(
VLOOKUP($X2440&amp;"-"&amp;TEXT($A2476,"mmm-aaaa"),Informes!$A:$P,COLUMN(Informes!J$1),FALSE)), "",
VLOOKUP($X2440&amp;"-"&amp;TEXT($A2476,"mmm-aaaa"),Informes!$A:$P,COLUMN(Informes!J$1),FALSE)), ""), "")</f>
        <v/>
      </c>
      <c r="N2476" s="248"/>
      <c r="O2476" s="248"/>
      <c r="P2476" s="248"/>
      <c r="Q2476" s="248"/>
      <c r="R2476" s="284" t="str">
        <f t="shared" si="481"/>
        <v/>
      </c>
      <c r="S2476" s="284"/>
      <c r="T2476" s="284"/>
      <c r="U2476" s="284"/>
      <c r="V2476" s="285"/>
      <c r="W2476" s="4" t="str">
        <f>IFERROR(VLOOKUP($X2463&amp;"-"&amp;TEXT($A2476,"mmm-aaaa"),Informes!$A:$P,COLUMN(Informes!K$1),FALSE), "")</f>
        <v/>
      </c>
      <c r="X2476" s="34" t="str">
        <f>IFERROR(VLOOKUP($X2440&amp;"-"&amp;TEXT($A2476,"mmm-aaaa"),Informes!$A:$P,COLUMN(Informes!C$1),FALSE), "")</f>
        <v/>
      </c>
    </row>
    <row r="2477" spans="1:24" ht="16.5" customHeight="1" x14ac:dyDescent="0.2">
      <c r="A2477" s="34">
        <f t="shared" si="484"/>
        <v>45748</v>
      </c>
      <c r="B2477" s="243" t="str">
        <f t="shared" si="482"/>
        <v>Abril</v>
      </c>
      <c r="C2477" s="244"/>
      <c r="D2477" s="244"/>
      <c r="E2477" s="244"/>
      <c r="F2477" s="281" t="str">
        <f>IFERROR(IF(VLOOKUP($X2440&amp;"-"&amp;TEXT($A2477,"mmm-aaaa"),Informes!$A:$P,COLUMN(Informes!H$1),FALSE),"þ","¨"),"¨")</f>
        <v>¨</v>
      </c>
      <c r="G2477" s="281"/>
      <c r="H2477" s="281"/>
      <c r="I2477" s="248" t="str">
        <f>IFERROR(IF(ISBLANK(
VLOOKUP($X2463&amp;"-"&amp;TEXT($A2477,"mmm-aaaa"),Informes!$A:$P,COLUMN(Informes!I$1),FALSE)), "",
VLOOKUP($X2463&amp;"-"&amp;TEXT($A2477,"mmm-aaaa"),Informes!$A:$P,COLUMN(Informes!I$1),FALSE)), "")</f>
        <v/>
      </c>
      <c r="J2477" s="248"/>
      <c r="K2477" s="248"/>
      <c r="L2477" s="173" t="str">
        <f t="shared" si="483"/>
        <v>¨</v>
      </c>
      <c r="M2477" s="248" t="str">
        <f>IFERROR(IF(OR($X2477=$L$7,$X2477=$K$5,$X2477=$O$5,$X2477=$T$5),IF(ISBLANK(
VLOOKUP($X2440&amp;"-"&amp;TEXT($A2477,"mmm-aaaa"),Informes!$A:$P,COLUMN(Informes!J$1),FALSE)), "",
VLOOKUP($X2440&amp;"-"&amp;TEXT($A2477,"mmm-aaaa"),Informes!$A:$P,COLUMN(Informes!J$1),FALSE)), ""), "")</f>
        <v/>
      </c>
      <c r="N2477" s="248"/>
      <c r="O2477" s="248"/>
      <c r="P2477" s="248"/>
      <c r="Q2477" s="248"/>
      <c r="R2477" s="284" t="str">
        <f t="shared" si="481"/>
        <v/>
      </c>
      <c r="S2477" s="284"/>
      <c r="T2477" s="284"/>
      <c r="U2477" s="284"/>
      <c r="V2477" s="285"/>
      <c r="W2477" s="4" t="str">
        <f>IFERROR(VLOOKUP($X2463&amp;"-"&amp;TEXT($A2477,"mmm-aaaa"),Informes!$A:$P,COLUMN(Informes!K$1),FALSE), "")</f>
        <v/>
      </c>
      <c r="X2477" s="34" t="str">
        <f>IFERROR(VLOOKUP($X2440&amp;"-"&amp;TEXT($A2477,"mmm-aaaa"),Informes!$A:$P,COLUMN(Informes!C$1),FALSE), "")</f>
        <v/>
      </c>
    </row>
    <row r="2478" spans="1:24" ht="16.5" customHeight="1" x14ac:dyDescent="0.2">
      <c r="A2478" s="34">
        <f t="shared" si="484"/>
        <v>45778</v>
      </c>
      <c r="B2478" s="243" t="str">
        <f t="shared" si="482"/>
        <v>Mayo</v>
      </c>
      <c r="C2478" s="244"/>
      <c r="D2478" s="244"/>
      <c r="E2478" s="244"/>
      <c r="F2478" s="281" t="str">
        <f>IFERROR(IF(VLOOKUP($X2440&amp;"-"&amp;TEXT($A2478,"mmm-aaaa"),Informes!$A:$P,COLUMN(Informes!H$1),FALSE),"þ","¨"),"¨")</f>
        <v>¨</v>
      </c>
      <c r="G2478" s="281"/>
      <c r="H2478" s="281"/>
      <c r="I2478" s="248" t="str">
        <f>IFERROR(IF(ISBLANK(
VLOOKUP($X2463&amp;"-"&amp;TEXT($A2478,"mmm-aaaa"),Informes!$A:$P,COLUMN(Informes!I$1),FALSE)), "",
VLOOKUP($X2463&amp;"-"&amp;TEXT($A2478,"mmm-aaaa"),Informes!$A:$P,COLUMN(Informes!I$1),FALSE)), "")</f>
        <v/>
      </c>
      <c r="J2478" s="248"/>
      <c r="K2478" s="248"/>
      <c r="L2478" s="173" t="str">
        <f t="shared" si="483"/>
        <v>¨</v>
      </c>
      <c r="M2478" s="248" t="str">
        <f>IFERROR(IF(OR($X2478=$L$7,$X2478=$K$5,$X2478=$O$5,$X2478=$T$5),IF(ISBLANK(
VLOOKUP($X2440&amp;"-"&amp;TEXT($A2478,"mmm-aaaa"),Informes!$A:$P,COLUMN(Informes!J$1),FALSE)), "",
VLOOKUP($X2440&amp;"-"&amp;TEXT($A2478,"mmm-aaaa"),Informes!$A:$P,COLUMN(Informes!J$1),FALSE)), ""), "")</f>
        <v/>
      </c>
      <c r="N2478" s="248"/>
      <c r="O2478" s="248"/>
      <c r="P2478" s="248"/>
      <c r="Q2478" s="248"/>
      <c r="R2478" s="284" t="str">
        <f t="shared" si="481"/>
        <v/>
      </c>
      <c r="S2478" s="284"/>
      <c r="T2478" s="284"/>
      <c r="U2478" s="284"/>
      <c r="V2478" s="285"/>
      <c r="W2478" s="4" t="str">
        <f>IFERROR(VLOOKUP($X2463&amp;"-"&amp;TEXT($A2478,"mmm-aaaa"),Informes!$A:$P,COLUMN(Informes!K$1),FALSE), "")</f>
        <v/>
      </c>
      <c r="X2478" s="34" t="str">
        <f>IFERROR(VLOOKUP($X2440&amp;"-"&amp;TEXT($A2478,"mmm-aaaa"),Informes!$A:$P,COLUMN(Informes!C$1),FALSE), "")</f>
        <v/>
      </c>
    </row>
    <row r="2479" spans="1:24" ht="16.5" customHeight="1" x14ac:dyDescent="0.2">
      <c r="A2479" s="34">
        <f t="shared" si="484"/>
        <v>45809</v>
      </c>
      <c r="B2479" s="243" t="str">
        <f t="shared" si="482"/>
        <v>Junio</v>
      </c>
      <c r="C2479" s="244"/>
      <c r="D2479" s="244"/>
      <c r="E2479" s="244"/>
      <c r="F2479" s="281" t="str">
        <f>IFERROR(IF(VLOOKUP($X2440&amp;"-"&amp;TEXT($A2479,"mmm-aaaa"),Informes!$A:$P,COLUMN(Informes!H$1),FALSE),"þ","¨"),"¨")</f>
        <v>¨</v>
      </c>
      <c r="G2479" s="281"/>
      <c r="H2479" s="281"/>
      <c r="I2479" s="248" t="str">
        <f>IFERROR(IF(ISBLANK(
VLOOKUP($X2463&amp;"-"&amp;TEXT($A2479,"mmm-aaaa"),Informes!$A:$P,COLUMN(Informes!I$1),FALSE)), "",
VLOOKUP($X2463&amp;"-"&amp;TEXT($A2479,"mmm-aaaa"),Informes!$A:$P,COLUMN(Informes!I$1),FALSE)), "")</f>
        <v/>
      </c>
      <c r="J2479" s="248"/>
      <c r="K2479" s="248"/>
      <c r="L2479" s="173" t="str">
        <f t="shared" si="483"/>
        <v>¨</v>
      </c>
      <c r="M2479" s="248" t="str">
        <f>IFERROR(IF(OR($X2479=$L$7,$X2479=$K$5,$X2479=$O$5,$X2479=$T$5),IF(ISBLANK(
VLOOKUP($X2440&amp;"-"&amp;TEXT($A2479,"mmm-aaaa"),Informes!$A:$P,COLUMN(Informes!J$1),FALSE)), "",
VLOOKUP($X2440&amp;"-"&amp;TEXT($A2479,"mmm-aaaa"),Informes!$A:$P,COLUMN(Informes!J$1),FALSE)), ""), "")</f>
        <v/>
      </c>
      <c r="N2479" s="248"/>
      <c r="O2479" s="248"/>
      <c r="P2479" s="248"/>
      <c r="Q2479" s="248"/>
      <c r="R2479" s="284" t="str">
        <f t="shared" si="481"/>
        <v/>
      </c>
      <c r="S2479" s="284"/>
      <c r="T2479" s="284"/>
      <c r="U2479" s="284"/>
      <c r="V2479" s="285"/>
      <c r="W2479" s="4" t="str">
        <f>IFERROR(VLOOKUP($X2463&amp;"-"&amp;TEXT($A2479,"mmm-aaaa"),Informes!$A:$P,COLUMN(Informes!K$1),FALSE), "")</f>
        <v/>
      </c>
      <c r="X2479" s="34" t="str">
        <f>IFERROR(VLOOKUP($X2440&amp;"-"&amp;TEXT($A2479,"mmm-aaaa"),Informes!$A:$P,COLUMN(Informes!C$1),FALSE), "")</f>
        <v/>
      </c>
    </row>
    <row r="2480" spans="1:24" ht="16.5" customHeight="1" x14ac:dyDescent="0.2">
      <c r="A2480" s="34">
        <f t="shared" si="484"/>
        <v>45839</v>
      </c>
      <c r="B2480" s="243" t="str">
        <f t="shared" si="482"/>
        <v>Julio</v>
      </c>
      <c r="C2480" s="244"/>
      <c r="D2480" s="244"/>
      <c r="E2480" s="244"/>
      <c r="F2480" s="281" t="str">
        <f>IFERROR(IF(VLOOKUP($X2440&amp;"-"&amp;TEXT($A2480,"mmm-aaaa"),Informes!$A:$P,COLUMN(Informes!H$1),FALSE),"þ","¨"),"¨")</f>
        <v>¨</v>
      </c>
      <c r="G2480" s="281"/>
      <c r="H2480" s="281"/>
      <c r="I2480" s="248" t="str">
        <f>IFERROR(IF(ISBLANK(
VLOOKUP($X2463&amp;"-"&amp;TEXT($A2480,"mmm-aaaa"),Informes!$A:$P,COLUMN(Informes!I$1),FALSE)), "",
VLOOKUP($X2463&amp;"-"&amp;TEXT($A2480,"mmm-aaaa"),Informes!$A:$P,COLUMN(Informes!I$1),FALSE)), "")</f>
        <v/>
      </c>
      <c r="J2480" s="248"/>
      <c r="K2480" s="248"/>
      <c r="L2480" s="173" t="str">
        <f t="shared" si="483"/>
        <v>¨</v>
      </c>
      <c r="M2480" s="248" t="str">
        <f>IFERROR(IF(OR($X2480=$L$7,$X2480=$K$5,$X2480=$O$5,$X2480=$T$5),IF(ISBLANK(
VLOOKUP($X2440&amp;"-"&amp;TEXT($A2480,"mmm-aaaa"),Informes!$A:$P,COLUMN(Informes!J$1),FALSE)), "",
VLOOKUP($X2440&amp;"-"&amp;TEXT($A2480,"mmm-aaaa"),Informes!$A:$P,COLUMN(Informes!J$1),FALSE)), ""), "")</f>
        <v/>
      </c>
      <c r="N2480" s="248"/>
      <c r="O2480" s="248"/>
      <c r="P2480" s="248"/>
      <c r="Q2480" s="248"/>
      <c r="R2480" s="284" t="str">
        <f t="shared" si="481"/>
        <v/>
      </c>
      <c r="S2480" s="284"/>
      <c r="T2480" s="284"/>
      <c r="U2480" s="284"/>
      <c r="V2480" s="285"/>
      <c r="W2480" s="4" t="str">
        <f>IFERROR(VLOOKUP($X2463&amp;"-"&amp;TEXT($A2480,"mmm-aaaa"),Informes!$A:$P,COLUMN(Informes!K$1),FALSE), "")</f>
        <v/>
      </c>
      <c r="X2480" s="34" t="str">
        <f>IFERROR(VLOOKUP($X2440&amp;"-"&amp;TEXT($A2480,"mmm-aaaa"),Informes!$A:$P,COLUMN(Informes!C$1),FALSE), "")</f>
        <v/>
      </c>
    </row>
    <row r="2481" spans="1:24" ht="16.5" customHeight="1" thickBot="1" x14ac:dyDescent="0.25">
      <c r="A2481" s="34">
        <f t="shared" si="484"/>
        <v>45870</v>
      </c>
      <c r="B2481" s="264" t="str">
        <f t="shared" si="482"/>
        <v>Agosto</v>
      </c>
      <c r="C2481" s="265"/>
      <c r="D2481" s="265"/>
      <c r="E2481" s="265"/>
      <c r="F2481" s="280" t="str">
        <f>IFERROR(IF(VLOOKUP($X2440&amp;"-"&amp;TEXT($A2481,"mmm-aaaa"),Informes!$A:$P,COLUMN(Informes!H$1),FALSE),"þ","¨"),"¨")</f>
        <v>¨</v>
      </c>
      <c r="G2481" s="280"/>
      <c r="H2481" s="280"/>
      <c r="I2481" s="269" t="str">
        <f>IFERROR(IF(ISBLANK(
VLOOKUP($X2463&amp;"-"&amp;TEXT($A2481,"mmm-aaaa"),Informes!$A:$P,COLUMN(Informes!I$1),FALSE)), "",
VLOOKUP($X2463&amp;"-"&amp;TEXT($A2481,"mmm-aaaa"),Informes!$A:$P,COLUMN(Informes!I$1),FALSE)), "")</f>
        <v/>
      </c>
      <c r="J2481" s="269"/>
      <c r="K2481" s="269"/>
      <c r="L2481" s="172" t="str">
        <f t="shared" si="483"/>
        <v>¨</v>
      </c>
      <c r="M2481" s="269" t="str">
        <f>IFERROR(IF(OR($X2481=$L$7,$X2481=$K$5,$X2481=$O$5,$X2481=$T$5),IF(ISBLANK(
VLOOKUP($X2440&amp;"-"&amp;TEXT($A2481,"mmm-aaaa"),Informes!$A:$P,COLUMN(Informes!J$1),FALSE)), "",
VLOOKUP($X2440&amp;"-"&amp;TEXT($A2481,"mmm-aaaa"),Informes!$A:$P,COLUMN(Informes!J$1),FALSE)), ""), "")</f>
        <v/>
      </c>
      <c r="N2481" s="269"/>
      <c r="O2481" s="269"/>
      <c r="P2481" s="269"/>
      <c r="Q2481" s="269"/>
      <c r="R2481" s="282" t="str">
        <f t="shared" si="481"/>
        <v/>
      </c>
      <c r="S2481" s="282"/>
      <c r="T2481" s="282"/>
      <c r="U2481" s="282"/>
      <c r="V2481" s="283"/>
      <c r="W2481" s="4" t="str">
        <f>IFERROR(VLOOKUP($X2463&amp;"-"&amp;TEXT($A2481,"mmm-aaaa"),Informes!$A:$P,COLUMN(Informes!K$1),FALSE), "")</f>
        <v/>
      </c>
      <c r="X2481" s="34" t="str">
        <f>IFERROR(VLOOKUP($X2440&amp;"-"&amp;TEXT($A2481,"mmm-aaaa"),Informes!$A:$P,COLUMN(Informes!C$1),FALSE), "")</f>
        <v/>
      </c>
    </row>
    <row r="2482" spans="1:24" ht="16.5" customHeight="1" thickBot="1" x14ac:dyDescent="0.3">
      <c r="D2482" s="124"/>
      <c r="E2482" s="124"/>
      <c r="F2482" s="129"/>
      <c r="G2482" s="124" t="str">
        <f>IF(SUM(F2470:F2481)=0,"",SUM(F2470:F2481))</f>
        <v/>
      </c>
      <c r="H2482" s="124"/>
      <c r="I2482" s="124"/>
      <c r="J2482" s="130"/>
      <c r="K2482" s="124"/>
      <c r="L2482" s="131" t="s">
        <v>107</v>
      </c>
      <c r="M2482" s="272" t="str">
        <f>IF(SUM(M2470:M2481)=0,"",SUM(M2470:M2481))</f>
        <v/>
      </c>
      <c r="N2482" s="273"/>
      <c r="O2482" s="273"/>
      <c r="P2482" s="273"/>
      <c r="Q2482" s="274"/>
      <c r="R2482" s="275"/>
      <c r="S2482" s="276"/>
      <c r="T2482" s="276"/>
      <c r="U2482" s="276"/>
      <c r="V2482" s="277"/>
      <c r="W2482" s="4"/>
      <c r="X2482" s="4"/>
    </row>
    <row r="2483" spans="1:24" ht="16.5" customHeight="1" x14ac:dyDescent="0.2">
      <c r="W2483" s="4"/>
      <c r="X2483" s="4"/>
    </row>
    <row r="2484" spans="1:24" ht="279.75" customHeight="1" x14ac:dyDescent="0.15">
      <c r="B2484" s="11"/>
      <c r="C2484" s="132" t="s">
        <v>136</v>
      </c>
      <c r="D2484" s="11"/>
      <c r="E2484" s="11"/>
      <c r="F2484" s="11"/>
      <c r="G2484" s="11"/>
      <c r="H2484" s="11"/>
      <c r="I2484" s="11"/>
      <c r="J2484" s="11"/>
      <c r="K2484" s="11"/>
      <c r="L2484" s="11"/>
      <c r="M2484" s="11"/>
      <c r="N2484" s="11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</row>
    <row r="2485" spans="1:24" ht="24" customHeight="1" x14ac:dyDescent="0.2">
      <c r="A2485" s="35">
        <f>A2439+1</f>
        <v>55</v>
      </c>
      <c r="B2485" s="256" t="s">
        <v>127</v>
      </c>
      <c r="C2485" s="256"/>
      <c r="D2485" s="256"/>
      <c r="E2485" s="256"/>
      <c r="F2485" s="256"/>
      <c r="G2485" s="256"/>
      <c r="H2485" s="256"/>
      <c r="I2485" s="256"/>
      <c r="J2485" s="256"/>
      <c r="K2485" s="256"/>
      <c r="L2485" s="256"/>
      <c r="M2485" s="256"/>
      <c r="N2485" s="256"/>
      <c r="O2485" s="256"/>
      <c r="P2485" s="256"/>
      <c r="Q2485" s="256"/>
      <c r="R2485" s="256"/>
      <c r="S2485" s="256"/>
      <c r="T2485" s="256"/>
      <c r="U2485" s="256"/>
      <c r="V2485" s="256"/>
      <c r="X2485" s="2"/>
    </row>
    <row r="2486" spans="1:24" ht="17.25" customHeight="1" x14ac:dyDescent="0.2">
      <c r="A2486" s="35"/>
      <c r="B2486" s="120" t="s">
        <v>128</v>
      </c>
      <c r="D2486" s="123" t="e">
        <f>IF(A2485=0,0,INDEX(TblPublicadores[Nombre completo],A2485))</f>
        <v>#REF!</v>
      </c>
      <c r="F2486" s="123"/>
      <c r="G2486" s="123"/>
      <c r="H2486" s="123"/>
      <c r="I2486" s="123"/>
      <c r="J2486" s="123"/>
      <c r="K2486" s="123"/>
      <c r="L2486" s="123"/>
      <c r="M2486" s="123"/>
      <c r="N2486" s="123"/>
      <c r="O2486" s="123"/>
      <c r="P2486" s="123"/>
      <c r="Q2486" s="123"/>
      <c r="R2486" s="123"/>
      <c r="S2486" s="123"/>
      <c r="T2486" s="123"/>
      <c r="U2486" s="123"/>
      <c r="V2486" s="123"/>
      <c r="W2486" s="15"/>
      <c r="X2486" s="154" t="e">
        <f>IF(A2485=0,0,INDEX(TblPublicadores[Nombre],A2485))</f>
        <v>#REF!</v>
      </c>
    </row>
    <row r="2487" spans="1:24" ht="17.25" customHeight="1" x14ac:dyDescent="0.2">
      <c r="B2487" s="120" t="s">
        <v>129</v>
      </c>
      <c r="D2487" s="121"/>
      <c r="E2487" s="121"/>
      <c r="F2487" s="7"/>
      <c r="G2487" s="7"/>
      <c r="H2487" s="257" t="e">
        <f>IF(A2485=0,"",INDEX(TblPublicadores[Fecha de nacimiento],A2485))</f>
        <v>#REF!</v>
      </c>
      <c r="I2487" s="257"/>
      <c r="J2487" s="257"/>
      <c r="K2487" s="257"/>
      <c r="L2487" s="257"/>
      <c r="M2487" s="257"/>
      <c r="N2487" s="257"/>
      <c r="O2487" s="257"/>
      <c r="P2487" s="128" t="e">
        <f>IF(INDEX(TblPublicadores[Sexo],A2485)=Q2487,"þ","¨")</f>
        <v>#REF!</v>
      </c>
      <c r="Q2487" s="120" t="s">
        <v>75</v>
      </c>
      <c r="S2487" s="12"/>
      <c r="T2487" s="13"/>
      <c r="U2487" s="128" t="e">
        <f>IF(INDEX(TblPublicadores[Sexo],A2485)=V2487,"þ","¨")</f>
        <v>#REF!</v>
      </c>
      <c r="V2487" s="120" t="s">
        <v>79</v>
      </c>
      <c r="W2487" s="12"/>
      <c r="X2487" s="6"/>
    </row>
    <row r="2488" spans="1:24" ht="17.25" customHeight="1" x14ac:dyDescent="0.2">
      <c r="B2488" s="120" t="s">
        <v>130</v>
      </c>
      <c r="D2488" s="122"/>
      <c r="E2488" s="122"/>
      <c r="F2488" s="7"/>
      <c r="G2488" s="258" t="e">
        <f>IF(A2485=0,"",IF(INDEX(TblPublicadores[Fecha de bautismo],A2485)="", "",INDEX(TblPublicadores[Fecha de bautismo],A2485)))</f>
        <v>#REF!</v>
      </c>
      <c r="H2488" s="258"/>
      <c r="I2488" s="258"/>
      <c r="J2488" s="258"/>
      <c r="K2488" s="258"/>
      <c r="L2488" s="258"/>
      <c r="M2488" s="258"/>
      <c r="N2488" s="258"/>
      <c r="O2488" s="258"/>
      <c r="P2488" s="128" t="s">
        <v>137</v>
      </c>
      <c r="Q2488" s="120" t="s">
        <v>131</v>
      </c>
      <c r="S2488" s="12"/>
      <c r="T2488" s="12"/>
      <c r="U2488" s="128" t="s">
        <v>138</v>
      </c>
      <c r="V2488" s="120" t="s">
        <v>61</v>
      </c>
      <c r="W2488" s="12"/>
      <c r="X2488" s="6"/>
    </row>
    <row r="2489" spans="1:24" ht="28.5" customHeight="1" x14ac:dyDescent="0.2">
      <c r="B2489" s="127" t="e">
        <f>IF(INDEX(TblPublicadores[Privilegio],A2485)=C2489,"þ","¨")</f>
        <v>#REF!</v>
      </c>
      <c r="C2489" s="125" t="s">
        <v>76</v>
      </c>
      <c r="D2489" s="127" t="e">
        <f>IF(INDEX(TblPublicadores[Privilegio],A2485)=E2489,"þ","¨")</f>
        <v>#REF!</v>
      </c>
      <c r="E2489" s="125" t="s">
        <v>81</v>
      </c>
      <c r="F2489" s="7"/>
      <c r="G2489" s="7"/>
      <c r="H2489" s="5"/>
      <c r="I2489" s="10"/>
      <c r="J2489" s="127" t="e">
        <f>IF(INDEX(TblPublicadores[Tipo Publicador],A2485)=K2489,"þ","¨")</f>
        <v>#REF!</v>
      </c>
      <c r="K2489" s="125" t="s">
        <v>77</v>
      </c>
      <c r="L2489" s="5"/>
      <c r="M2489" s="5"/>
      <c r="N2489" s="127" t="e">
        <f>IF(INDEX(TblPublicadores[Tipo Publicador],A2485)=O2489,"þ","¨")</f>
        <v>#REF!</v>
      </c>
      <c r="O2489" s="125" t="s">
        <v>132</v>
      </c>
      <c r="P2489" s="126"/>
      <c r="Q2489" s="126"/>
      <c r="R2489" s="9"/>
      <c r="S2489" s="127" t="e">
        <f>IF(INDEX(TblPublicadores[Tipo Publicador],A2485)=T2489,"þ","¨")</f>
        <v>#REF!</v>
      </c>
      <c r="T2489" s="259" t="s">
        <v>133</v>
      </c>
      <c r="U2489" s="259"/>
      <c r="V2489" s="259"/>
      <c r="W2489" s="13"/>
      <c r="X2489" s="6"/>
    </row>
    <row r="2490" spans="1:24" ht="4.5" customHeight="1" thickBot="1" x14ac:dyDescent="0.25">
      <c r="B2490" s="8"/>
      <c r="C2490" s="7"/>
      <c r="D2490" s="8"/>
      <c r="E2490" s="7"/>
      <c r="F2490" s="7"/>
      <c r="G2490" s="7"/>
      <c r="H2490" s="5"/>
      <c r="I2490" s="10"/>
      <c r="J2490" s="8"/>
      <c r="K2490" s="5"/>
      <c r="L2490" s="5"/>
      <c r="M2490" s="5"/>
      <c r="N2490" s="7"/>
      <c r="O2490" s="5"/>
      <c r="P2490" s="8"/>
      <c r="Q2490" s="8"/>
      <c r="R2490" s="9"/>
      <c r="S2490" s="9"/>
      <c r="T2490" s="7"/>
      <c r="U2490" s="8"/>
      <c r="V2490" s="9"/>
      <c r="W2490" s="9"/>
      <c r="X2490" s="6"/>
    </row>
    <row r="2491" spans="1:24" ht="26.25" customHeight="1" x14ac:dyDescent="0.25">
      <c r="B2491" s="260" t="s">
        <v>17</v>
      </c>
      <c r="C2491" s="261"/>
      <c r="D2491" s="261"/>
      <c r="E2491" s="261"/>
      <c r="F2491" s="262" t="s">
        <v>134</v>
      </c>
      <c r="G2491" s="262"/>
      <c r="H2491" s="262"/>
      <c r="I2491" s="262" t="s">
        <v>12</v>
      </c>
      <c r="J2491" s="262"/>
      <c r="K2491" s="262"/>
      <c r="L2491" s="262" t="s">
        <v>105</v>
      </c>
      <c r="M2491" s="236" t="s">
        <v>135</v>
      </c>
      <c r="N2491" s="236"/>
      <c r="O2491" s="236"/>
      <c r="P2491" s="236"/>
      <c r="Q2491" s="236"/>
      <c r="R2491" s="236" t="s">
        <v>101</v>
      </c>
      <c r="S2491" s="236"/>
      <c r="T2491" s="236"/>
      <c r="U2491" s="236"/>
      <c r="V2491" s="237"/>
      <c r="W2491" s="14"/>
      <c r="X2491" s="3"/>
    </row>
    <row r="2492" spans="1:24" ht="27.75" customHeight="1" x14ac:dyDescent="0.2">
      <c r="B2492" s="240">
        <v>45292</v>
      </c>
      <c r="C2492" s="241"/>
      <c r="D2492" s="241"/>
      <c r="E2492" s="242"/>
      <c r="F2492" s="263"/>
      <c r="G2492" s="263"/>
      <c r="H2492" s="263"/>
      <c r="I2492" s="263"/>
      <c r="J2492" s="263"/>
      <c r="K2492" s="263"/>
      <c r="L2492" s="263"/>
      <c r="M2492" s="238"/>
      <c r="N2492" s="238"/>
      <c r="O2492" s="238"/>
      <c r="P2492" s="238"/>
      <c r="Q2492" s="238"/>
      <c r="R2492" s="238"/>
      <c r="S2492" s="238"/>
      <c r="T2492" s="238"/>
      <c r="U2492" s="238"/>
      <c r="V2492" s="239"/>
      <c r="W2492" s="14"/>
      <c r="X2492" s="3"/>
    </row>
    <row r="2493" spans="1:24" ht="16.5" customHeight="1" x14ac:dyDescent="0.2">
      <c r="A2493" s="34">
        <f>EDATE(B2492,-4)</f>
        <v>45170</v>
      </c>
      <c r="B2493" s="243" t="str">
        <f>PROPER(TEXT(A2493, "mmmm"))</f>
        <v>Septiembre</v>
      </c>
      <c r="C2493" s="244"/>
      <c r="D2493" s="244" t="str">
        <f>PROPER(TEXT(C2493, "mmmm"))</f>
        <v>Enero</v>
      </c>
      <c r="E2493" s="244"/>
      <c r="F2493" s="281" t="str">
        <f>IFERROR(IF(VLOOKUP($X2486&amp;"-"&amp;TEXT($A2493,"mmm-aaaa"),Informes!$A:$P,COLUMN(Informes!H$1),FALSE),"þ","¨"),"¨")</f>
        <v>¨</v>
      </c>
      <c r="G2493" s="281"/>
      <c r="H2493" s="281"/>
      <c r="I2493" s="248" t="str">
        <f>IFERROR(IF(ISBLANK(
VLOOKUP($X2486&amp;"-"&amp;TEXT($A2493,"mmm-aaaa"),Informes!$A:$P,COLUMN(Informes!I$1),FALSE)), "",
VLOOKUP($X2486&amp;"-"&amp;TEXT($A2493,"mmm-aaaa"),Informes!$A:$P,COLUMN(Informes!I$1),FALSE)), "")</f>
        <v/>
      </c>
      <c r="J2493" s="248"/>
      <c r="K2493" s="248"/>
      <c r="L2493" s="173" t="str">
        <f>IFERROR(IF($X2493=$L$7,"þ","¨"),"¨")</f>
        <v>¨</v>
      </c>
      <c r="M2493" s="248" t="str">
        <f>IFERROR(IF(OR($X2493=$L$7,$X2493=$K$5,$X2493=$O$5,$X2493=$T$5),IF(ISBLANK(
VLOOKUP($X2486&amp;"-"&amp;TEXT($A2493,"mmm-aaaa"),Informes!$A:$P,COLUMN(Informes!J$1),FALSE)), "",
VLOOKUP($X2486&amp;"-"&amp;TEXT($A2493,"mmm-aaaa"),Informes!$A:$P,COLUMN(Informes!J$1),FALSE)), ""), "")</f>
        <v/>
      </c>
      <c r="N2493" s="248"/>
      <c r="O2493" s="248"/>
      <c r="P2493" s="248"/>
      <c r="Q2493" s="248"/>
      <c r="R2493" s="284" t="str">
        <f t="shared" ref="R2493:R2504" si="485">IF(W2493=0, "", W2493)</f>
        <v/>
      </c>
      <c r="S2493" s="284"/>
      <c r="T2493" s="284"/>
      <c r="U2493" s="284"/>
      <c r="V2493" s="285"/>
      <c r="W2493" s="4" t="str">
        <f>IFERROR(VLOOKUP($X2486&amp;"-"&amp;TEXT($A2493,"mmm-aaaa"),Informes!$A:$P,COLUMN(Informes!K$1),FALSE), "")</f>
        <v/>
      </c>
      <c r="X2493" s="34" t="str">
        <f>IFERROR(VLOOKUP($X2486&amp;"-"&amp;TEXT($A2493,"mmm-aaaa"),Informes!$A:$P,COLUMN(Informes!C$1),FALSE), "")</f>
        <v/>
      </c>
    </row>
    <row r="2494" spans="1:24" ht="16.5" customHeight="1" x14ac:dyDescent="0.2">
      <c r="A2494" s="34">
        <f>EDATE(A2493,1)</f>
        <v>45200</v>
      </c>
      <c r="B2494" s="243" t="str">
        <f t="shared" ref="B2494:B2504" si="486">PROPER(TEXT(A2494, "mmmm"))</f>
        <v>Octubre</v>
      </c>
      <c r="C2494" s="244"/>
      <c r="D2494" s="244" t="str">
        <f t="shared" ref="D2494:D2504" si="487">PROPER(TEXT(C2494, "mmmm"))</f>
        <v>Enero</v>
      </c>
      <c r="E2494" s="244"/>
      <c r="F2494" s="281" t="str">
        <f>IFERROR(IF(VLOOKUP($X2486&amp;"-"&amp;TEXT($A2494,"mmm-aaaa"),Informes!$A:$P,COLUMN(Informes!H$1),FALSE),"þ","¨"),"¨")</f>
        <v>¨</v>
      </c>
      <c r="G2494" s="281"/>
      <c r="H2494" s="281"/>
      <c r="I2494" s="248" t="str">
        <f>IFERROR(IF(ISBLANK(
VLOOKUP($X2486&amp;"-"&amp;TEXT($A2494,"mmm-aaaa"),Informes!$A:$P,COLUMN(Informes!I$1),FALSE)), "",
VLOOKUP($X2486&amp;"-"&amp;TEXT($A2494,"mmm-aaaa"),Informes!$A:$P,COLUMN(Informes!I$1),FALSE)), "")</f>
        <v/>
      </c>
      <c r="J2494" s="248"/>
      <c r="K2494" s="248"/>
      <c r="L2494" s="173" t="str">
        <f t="shared" ref="L2494:L2504" si="488">IFERROR(IF($X2494=$L$7,"þ","¨"),"¨")</f>
        <v>¨</v>
      </c>
      <c r="M2494" s="248" t="str">
        <f>IFERROR(IF(OR($X2494=$L$7,$X2494=$K$5,$X2494=$O$5,$X2494=$T$5),IF(ISBLANK(
VLOOKUP($X2486&amp;"-"&amp;TEXT($A2494,"mmm-aaaa"),Informes!$A:$P,COLUMN(Informes!J$1),FALSE)), "",
VLOOKUP($X2486&amp;"-"&amp;TEXT($A2494,"mmm-aaaa"),Informes!$A:$P,COLUMN(Informes!J$1),FALSE)), ""), "")</f>
        <v/>
      </c>
      <c r="N2494" s="248"/>
      <c r="O2494" s="248"/>
      <c r="P2494" s="248"/>
      <c r="Q2494" s="248"/>
      <c r="R2494" s="284" t="str">
        <f t="shared" si="485"/>
        <v/>
      </c>
      <c r="S2494" s="284"/>
      <c r="T2494" s="284"/>
      <c r="U2494" s="284"/>
      <c r="V2494" s="285"/>
      <c r="W2494" s="4" t="str">
        <f>IFERROR(VLOOKUP($X2486&amp;"-"&amp;TEXT($A2494,"mmm-aaaa"),Informes!$A:$P,COLUMN(Informes!K$1),FALSE), "")</f>
        <v/>
      </c>
      <c r="X2494" s="34" t="str">
        <f>IFERROR(VLOOKUP($X2486&amp;"-"&amp;TEXT($A2494,"mmm-aaaa"),Informes!$A:$P,COLUMN(Informes!C$1),FALSE), "")</f>
        <v/>
      </c>
    </row>
    <row r="2495" spans="1:24" ht="16.5" customHeight="1" x14ac:dyDescent="0.2">
      <c r="A2495" s="34">
        <f t="shared" ref="A2495:A2504" si="489">EDATE(A2494,1)</f>
        <v>45231</v>
      </c>
      <c r="B2495" s="243" t="str">
        <f t="shared" si="486"/>
        <v>Noviembre</v>
      </c>
      <c r="C2495" s="244"/>
      <c r="D2495" s="244" t="str">
        <f t="shared" si="487"/>
        <v>Enero</v>
      </c>
      <c r="E2495" s="244"/>
      <c r="F2495" s="281" t="str">
        <f>IFERROR(IF(VLOOKUP($X2486&amp;"-"&amp;TEXT($A2495,"mmm-aaaa"),Informes!$A:$P,COLUMN(Informes!H$1),FALSE),"þ","¨"),"¨")</f>
        <v>¨</v>
      </c>
      <c r="G2495" s="281"/>
      <c r="H2495" s="281"/>
      <c r="I2495" s="248" t="str">
        <f>IFERROR(IF(ISBLANK(
VLOOKUP($X2486&amp;"-"&amp;TEXT($A2495,"mmm-aaaa"),Informes!$A:$P,COLUMN(Informes!I$1),FALSE)), "",
VLOOKUP($X2486&amp;"-"&amp;TEXT($A2495,"mmm-aaaa"),Informes!$A:$P,COLUMN(Informes!I$1),FALSE)), "")</f>
        <v/>
      </c>
      <c r="J2495" s="248"/>
      <c r="K2495" s="248"/>
      <c r="L2495" s="173" t="str">
        <f t="shared" si="488"/>
        <v>¨</v>
      </c>
      <c r="M2495" s="248" t="str">
        <f>IFERROR(IF(OR($X2495=$L$7,$X2495=$K$5,$X2495=$O$5,$X2495=$T$5),IF(ISBLANK(
VLOOKUP($X2486&amp;"-"&amp;TEXT($A2495,"mmm-aaaa"),Informes!$A:$P,COLUMN(Informes!J$1),FALSE)), "",
VLOOKUP($X2486&amp;"-"&amp;TEXT($A2495,"mmm-aaaa"),Informes!$A:$P,COLUMN(Informes!J$1),FALSE)), ""), "")</f>
        <v/>
      </c>
      <c r="N2495" s="248"/>
      <c r="O2495" s="248"/>
      <c r="P2495" s="248"/>
      <c r="Q2495" s="248"/>
      <c r="R2495" s="284" t="str">
        <f t="shared" si="485"/>
        <v/>
      </c>
      <c r="S2495" s="284"/>
      <c r="T2495" s="284"/>
      <c r="U2495" s="284"/>
      <c r="V2495" s="285"/>
      <c r="W2495" s="4" t="str">
        <f>IFERROR(VLOOKUP($X2486&amp;"-"&amp;TEXT($A2495,"mmm-aaaa"),Informes!$A:$P,COLUMN(Informes!K$1),FALSE), "")</f>
        <v/>
      </c>
      <c r="X2495" s="34" t="str">
        <f>IFERROR(VLOOKUP($X2486&amp;"-"&amp;TEXT($A2495,"mmm-aaaa"),Informes!$A:$P,COLUMN(Informes!C$1),FALSE), "")</f>
        <v/>
      </c>
    </row>
    <row r="2496" spans="1:24" ht="16.5" customHeight="1" x14ac:dyDescent="0.2">
      <c r="A2496" s="34">
        <f t="shared" si="489"/>
        <v>45261</v>
      </c>
      <c r="B2496" s="243" t="str">
        <f t="shared" si="486"/>
        <v>Diciembre</v>
      </c>
      <c r="C2496" s="244"/>
      <c r="D2496" s="244" t="str">
        <f t="shared" si="487"/>
        <v>Enero</v>
      </c>
      <c r="E2496" s="244"/>
      <c r="F2496" s="281" t="str">
        <f>IFERROR(IF(VLOOKUP($X2486&amp;"-"&amp;TEXT($A2496,"mmm-aaaa"),Informes!$A:$P,COLUMN(Informes!H$1),FALSE),"þ","¨"),"¨")</f>
        <v>¨</v>
      </c>
      <c r="G2496" s="281"/>
      <c r="H2496" s="281"/>
      <c r="I2496" s="248" t="str">
        <f>IFERROR(IF(ISBLANK(
VLOOKUP($X2486&amp;"-"&amp;TEXT($A2496,"mmm-aaaa"),Informes!$A:$P,COLUMN(Informes!I$1),FALSE)), "",
VLOOKUP($X2486&amp;"-"&amp;TEXT($A2496,"mmm-aaaa"),Informes!$A:$P,COLUMN(Informes!I$1),FALSE)), "")</f>
        <v/>
      </c>
      <c r="J2496" s="248"/>
      <c r="K2496" s="248"/>
      <c r="L2496" s="173" t="str">
        <f t="shared" si="488"/>
        <v>¨</v>
      </c>
      <c r="M2496" s="248" t="str">
        <f>IFERROR(IF(OR($X2496=$L$7,$X2496=$K$5,$X2496=$O$5,$X2496=$T$5),IF(ISBLANK(
VLOOKUP($X2486&amp;"-"&amp;TEXT($A2496,"mmm-aaaa"),Informes!$A:$P,COLUMN(Informes!J$1),FALSE)), "",
VLOOKUP($X2486&amp;"-"&amp;TEXT($A2496,"mmm-aaaa"),Informes!$A:$P,COLUMN(Informes!J$1),FALSE)), ""), "")</f>
        <v/>
      </c>
      <c r="N2496" s="248"/>
      <c r="O2496" s="248"/>
      <c r="P2496" s="248"/>
      <c r="Q2496" s="248"/>
      <c r="R2496" s="284" t="str">
        <f t="shared" si="485"/>
        <v/>
      </c>
      <c r="S2496" s="284"/>
      <c r="T2496" s="284"/>
      <c r="U2496" s="284"/>
      <c r="V2496" s="285"/>
      <c r="W2496" s="4" t="str">
        <f>IFERROR(VLOOKUP($X2486&amp;"-"&amp;TEXT($A2496,"mmm-aaaa"),Informes!$A:$P,COLUMN(Informes!K$1),FALSE), "")</f>
        <v/>
      </c>
      <c r="X2496" s="34" t="str">
        <f>IFERROR(VLOOKUP($X2486&amp;"-"&amp;TEXT($A2496,"mmm-aaaa"),Informes!$A:$P,COLUMN(Informes!C$1),FALSE), "")</f>
        <v/>
      </c>
    </row>
    <row r="2497" spans="1:24" ht="16.5" customHeight="1" x14ac:dyDescent="0.2">
      <c r="A2497" s="34">
        <f t="shared" si="489"/>
        <v>45292</v>
      </c>
      <c r="B2497" s="243" t="str">
        <f t="shared" si="486"/>
        <v>Enero</v>
      </c>
      <c r="C2497" s="244"/>
      <c r="D2497" s="244" t="str">
        <f t="shared" si="487"/>
        <v>Enero</v>
      </c>
      <c r="E2497" s="244"/>
      <c r="F2497" s="281" t="str">
        <f>IFERROR(IF(VLOOKUP($X2486&amp;"-"&amp;TEXT($A2497,"mmm-aaaa"),Informes!$A:$P,COLUMN(Informes!H$1),FALSE),"þ","¨"),"¨")</f>
        <v>¨</v>
      </c>
      <c r="G2497" s="281"/>
      <c r="H2497" s="281"/>
      <c r="I2497" s="248" t="str">
        <f>IFERROR(IF(ISBLANK(
VLOOKUP($X2486&amp;"-"&amp;TEXT($A2497,"mmm-aaaa"),Informes!$A:$P,COLUMN(Informes!I$1),FALSE)), "",
VLOOKUP($X2486&amp;"-"&amp;TEXT($A2497,"mmm-aaaa"),Informes!$A:$P,COLUMN(Informes!I$1),FALSE)), "")</f>
        <v/>
      </c>
      <c r="J2497" s="248"/>
      <c r="K2497" s="248"/>
      <c r="L2497" s="173" t="str">
        <f t="shared" si="488"/>
        <v>¨</v>
      </c>
      <c r="M2497" s="248" t="str">
        <f>IFERROR(IF(OR($X2497=$L$7,$X2497=$K$5,$X2497=$O$5,$X2497=$T$5),IF(ISBLANK(
VLOOKUP($X2486&amp;"-"&amp;TEXT($A2497,"mmm-aaaa"),Informes!$A:$P,COLUMN(Informes!J$1),FALSE)), "",
VLOOKUP($X2486&amp;"-"&amp;TEXT($A2497,"mmm-aaaa"),Informes!$A:$P,COLUMN(Informes!J$1),FALSE)), ""), "")</f>
        <v/>
      </c>
      <c r="N2497" s="248"/>
      <c r="O2497" s="248"/>
      <c r="P2497" s="248"/>
      <c r="Q2497" s="248"/>
      <c r="R2497" s="284" t="str">
        <f t="shared" si="485"/>
        <v/>
      </c>
      <c r="S2497" s="284"/>
      <c r="T2497" s="284"/>
      <c r="U2497" s="284"/>
      <c r="V2497" s="285"/>
      <c r="W2497" s="4" t="str">
        <f>IFERROR(VLOOKUP($X2486&amp;"-"&amp;TEXT($A2497,"mmm-aaaa"),Informes!$A:$P,COLUMN(Informes!K$1),FALSE), "")</f>
        <v/>
      </c>
      <c r="X2497" s="34" t="str">
        <f>IFERROR(VLOOKUP($X2486&amp;"-"&amp;TEXT($A2497,"mmm-aaaa"),Informes!$A:$P,COLUMN(Informes!C$1),FALSE), "")</f>
        <v/>
      </c>
    </row>
    <row r="2498" spans="1:24" ht="16.5" customHeight="1" x14ac:dyDescent="0.2">
      <c r="A2498" s="34">
        <f t="shared" si="489"/>
        <v>45323</v>
      </c>
      <c r="B2498" s="243" t="str">
        <f t="shared" si="486"/>
        <v>Febrero</v>
      </c>
      <c r="C2498" s="244"/>
      <c r="D2498" s="244" t="str">
        <f t="shared" si="487"/>
        <v>Enero</v>
      </c>
      <c r="E2498" s="244"/>
      <c r="F2498" s="281" t="str">
        <f>IFERROR(IF(VLOOKUP($X2486&amp;"-"&amp;TEXT($A2498,"mmm-aaaa"),Informes!$A:$P,COLUMN(Informes!H$1),FALSE),"þ","¨"),"¨")</f>
        <v>¨</v>
      </c>
      <c r="G2498" s="281"/>
      <c r="H2498" s="281"/>
      <c r="I2498" s="248" t="str">
        <f>IFERROR(IF(ISBLANK(
VLOOKUP($X2486&amp;"-"&amp;TEXT($A2498,"mmm-aaaa"),Informes!$A:$P,COLUMN(Informes!I$1),FALSE)), "",
VLOOKUP($X2486&amp;"-"&amp;TEXT($A2498,"mmm-aaaa"),Informes!$A:$P,COLUMN(Informes!I$1),FALSE)), "")</f>
        <v/>
      </c>
      <c r="J2498" s="248"/>
      <c r="K2498" s="248"/>
      <c r="L2498" s="173" t="str">
        <f t="shared" si="488"/>
        <v>¨</v>
      </c>
      <c r="M2498" s="248" t="str">
        <f>IFERROR(IF(OR($X2498=$L$7,$X2498=$K$5,$X2498=$O$5,$X2498=$T$5),IF(ISBLANK(
VLOOKUP($X2486&amp;"-"&amp;TEXT($A2498,"mmm-aaaa"),Informes!$A:$P,COLUMN(Informes!J$1),FALSE)), "",
VLOOKUP($X2486&amp;"-"&amp;TEXT($A2498,"mmm-aaaa"),Informes!$A:$P,COLUMN(Informes!J$1),FALSE)), ""), "")</f>
        <v/>
      </c>
      <c r="N2498" s="248"/>
      <c r="O2498" s="248"/>
      <c r="P2498" s="248"/>
      <c r="Q2498" s="248"/>
      <c r="R2498" s="284" t="str">
        <f t="shared" si="485"/>
        <v/>
      </c>
      <c r="S2498" s="284"/>
      <c r="T2498" s="284"/>
      <c r="U2498" s="284"/>
      <c r="V2498" s="285"/>
      <c r="W2498" s="4" t="str">
        <f>IFERROR(VLOOKUP($X2486&amp;"-"&amp;TEXT($A2498,"mmm-aaaa"),Informes!$A:$P,COLUMN(Informes!K$1),FALSE), "")</f>
        <v/>
      </c>
      <c r="X2498" s="34" t="str">
        <f>IFERROR(VLOOKUP($X2486&amp;"-"&amp;TEXT($A2498,"mmm-aaaa"),Informes!$A:$P,COLUMN(Informes!C$1),FALSE), "")</f>
        <v/>
      </c>
    </row>
    <row r="2499" spans="1:24" ht="16.5" customHeight="1" x14ac:dyDescent="0.2">
      <c r="A2499" s="34">
        <f t="shared" si="489"/>
        <v>45352</v>
      </c>
      <c r="B2499" s="243" t="str">
        <f t="shared" si="486"/>
        <v>Marzo</v>
      </c>
      <c r="C2499" s="244"/>
      <c r="D2499" s="244" t="str">
        <f t="shared" si="487"/>
        <v>Enero</v>
      </c>
      <c r="E2499" s="244"/>
      <c r="F2499" s="281" t="str">
        <f>IFERROR(IF(VLOOKUP($X2486&amp;"-"&amp;TEXT($A2499,"mmm-aaaa"),Informes!$A:$P,COLUMN(Informes!H$1),FALSE),"þ","¨"),"¨")</f>
        <v>¨</v>
      </c>
      <c r="G2499" s="281"/>
      <c r="H2499" s="281"/>
      <c r="I2499" s="248" t="str">
        <f>IFERROR(IF(ISBLANK(
VLOOKUP($X2486&amp;"-"&amp;TEXT($A2499,"mmm-aaaa"),Informes!$A:$P,COLUMN(Informes!I$1),FALSE)), "",
VLOOKUP($X2486&amp;"-"&amp;TEXT($A2499,"mmm-aaaa"),Informes!$A:$P,COLUMN(Informes!I$1),FALSE)), "")</f>
        <v/>
      </c>
      <c r="J2499" s="248"/>
      <c r="K2499" s="248"/>
      <c r="L2499" s="173" t="str">
        <f t="shared" si="488"/>
        <v>¨</v>
      </c>
      <c r="M2499" s="248" t="str">
        <f>IFERROR(IF(OR($X2499=$L$7,$X2499=$K$5,$X2499=$O$5,$X2499=$T$5),IF(ISBLANK(
VLOOKUP($X2486&amp;"-"&amp;TEXT($A2499,"mmm-aaaa"),Informes!$A:$P,COLUMN(Informes!J$1),FALSE)), "",
VLOOKUP($X2486&amp;"-"&amp;TEXT($A2499,"mmm-aaaa"),Informes!$A:$P,COLUMN(Informes!J$1),FALSE)), ""), "")</f>
        <v/>
      </c>
      <c r="N2499" s="248"/>
      <c r="O2499" s="248"/>
      <c r="P2499" s="248"/>
      <c r="Q2499" s="248"/>
      <c r="R2499" s="284" t="str">
        <f t="shared" si="485"/>
        <v/>
      </c>
      <c r="S2499" s="284"/>
      <c r="T2499" s="284"/>
      <c r="U2499" s="284"/>
      <c r="V2499" s="285"/>
      <c r="W2499" s="4" t="str">
        <f>IFERROR(VLOOKUP($X2486&amp;"-"&amp;TEXT($A2499,"mmm-aaaa"),Informes!$A:$P,COLUMN(Informes!K$1),FALSE), "")</f>
        <v/>
      </c>
      <c r="X2499" s="34" t="str">
        <f>IFERROR(VLOOKUP($X2486&amp;"-"&amp;TEXT($A2499,"mmm-aaaa"),Informes!$A:$P,COLUMN(Informes!C$1),FALSE), "")</f>
        <v/>
      </c>
    </row>
    <row r="2500" spans="1:24" ht="16.5" customHeight="1" x14ac:dyDescent="0.2">
      <c r="A2500" s="34">
        <f t="shared" si="489"/>
        <v>45383</v>
      </c>
      <c r="B2500" s="243" t="str">
        <f t="shared" si="486"/>
        <v>Abril</v>
      </c>
      <c r="C2500" s="244"/>
      <c r="D2500" s="244" t="str">
        <f t="shared" si="487"/>
        <v>Enero</v>
      </c>
      <c r="E2500" s="244"/>
      <c r="F2500" s="281" t="str">
        <f>IFERROR(IF(VLOOKUP($X2486&amp;"-"&amp;TEXT($A2500,"mmm-aaaa"),Informes!$A:$P,COLUMN(Informes!H$1),FALSE),"þ","¨"),"¨")</f>
        <v>¨</v>
      </c>
      <c r="G2500" s="281"/>
      <c r="H2500" s="281"/>
      <c r="I2500" s="248" t="str">
        <f>IFERROR(IF(ISBLANK(
VLOOKUP($X2486&amp;"-"&amp;TEXT($A2500,"mmm-aaaa"),Informes!$A:$P,COLUMN(Informes!I$1),FALSE)), "",
VLOOKUP($X2486&amp;"-"&amp;TEXT($A2500,"mmm-aaaa"),Informes!$A:$P,COLUMN(Informes!I$1),FALSE)), "")</f>
        <v/>
      </c>
      <c r="J2500" s="248"/>
      <c r="K2500" s="248"/>
      <c r="L2500" s="173" t="str">
        <f t="shared" si="488"/>
        <v>¨</v>
      </c>
      <c r="M2500" s="248" t="str">
        <f>IFERROR(IF(OR($X2500=$L$7,$X2500=$K$5,$X2500=$O$5,$X2500=$T$5),IF(ISBLANK(
VLOOKUP($X2486&amp;"-"&amp;TEXT($A2500,"mmm-aaaa"),Informes!$A:$P,COLUMN(Informes!J$1),FALSE)), "",
VLOOKUP($X2486&amp;"-"&amp;TEXT($A2500,"mmm-aaaa"),Informes!$A:$P,COLUMN(Informes!J$1),FALSE)), ""), "")</f>
        <v/>
      </c>
      <c r="N2500" s="248"/>
      <c r="O2500" s="248"/>
      <c r="P2500" s="248"/>
      <c r="Q2500" s="248"/>
      <c r="R2500" s="284" t="str">
        <f t="shared" si="485"/>
        <v/>
      </c>
      <c r="S2500" s="284"/>
      <c r="T2500" s="284"/>
      <c r="U2500" s="284"/>
      <c r="V2500" s="285"/>
      <c r="W2500" s="4" t="str">
        <f>IFERROR(VLOOKUP($X2486&amp;"-"&amp;TEXT($A2500,"mmm-aaaa"),Informes!$A:$P,COLUMN(Informes!K$1),FALSE), "")</f>
        <v/>
      </c>
      <c r="X2500" s="34" t="str">
        <f>IFERROR(VLOOKUP($X2486&amp;"-"&amp;TEXT($A2500,"mmm-aaaa"),Informes!$A:$P,COLUMN(Informes!C$1),FALSE), "")</f>
        <v/>
      </c>
    </row>
    <row r="2501" spans="1:24" ht="16.5" customHeight="1" x14ac:dyDescent="0.2">
      <c r="A2501" s="34">
        <f t="shared" si="489"/>
        <v>45413</v>
      </c>
      <c r="B2501" s="243" t="str">
        <f t="shared" si="486"/>
        <v>Mayo</v>
      </c>
      <c r="C2501" s="244"/>
      <c r="D2501" s="244" t="str">
        <f t="shared" si="487"/>
        <v>Enero</v>
      </c>
      <c r="E2501" s="244"/>
      <c r="F2501" s="281" t="str">
        <f>IFERROR(IF(VLOOKUP($X2486&amp;"-"&amp;TEXT($A2501,"mmm-aaaa"),Informes!$A:$P,COLUMN(Informes!H$1),FALSE),"þ","¨"),"¨")</f>
        <v>¨</v>
      </c>
      <c r="G2501" s="281"/>
      <c r="H2501" s="281"/>
      <c r="I2501" s="248" t="str">
        <f>IFERROR(IF(ISBLANK(
VLOOKUP($X2486&amp;"-"&amp;TEXT($A2501,"mmm-aaaa"),Informes!$A:$P,COLUMN(Informes!I$1),FALSE)), "",
VLOOKUP($X2486&amp;"-"&amp;TEXT($A2501,"mmm-aaaa"),Informes!$A:$P,COLUMN(Informes!I$1),FALSE)), "")</f>
        <v/>
      </c>
      <c r="J2501" s="248"/>
      <c r="K2501" s="248"/>
      <c r="L2501" s="173" t="str">
        <f t="shared" si="488"/>
        <v>¨</v>
      </c>
      <c r="M2501" s="248" t="str">
        <f>IFERROR(IF(OR($X2501=$L$7,$X2501=$K$5,$X2501=$O$5,$X2501=$T$5),IF(ISBLANK(
VLOOKUP($X2486&amp;"-"&amp;TEXT($A2501,"mmm-aaaa"),Informes!$A:$P,COLUMN(Informes!J$1),FALSE)), "",
VLOOKUP($X2486&amp;"-"&amp;TEXT($A2501,"mmm-aaaa"),Informes!$A:$P,COLUMN(Informes!J$1),FALSE)), ""), "")</f>
        <v/>
      </c>
      <c r="N2501" s="248"/>
      <c r="O2501" s="248"/>
      <c r="P2501" s="248"/>
      <c r="Q2501" s="248"/>
      <c r="R2501" s="284" t="str">
        <f t="shared" si="485"/>
        <v/>
      </c>
      <c r="S2501" s="284"/>
      <c r="T2501" s="284"/>
      <c r="U2501" s="284"/>
      <c r="V2501" s="285"/>
      <c r="W2501" s="4" t="str">
        <f>IFERROR(VLOOKUP($X2486&amp;"-"&amp;TEXT($A2501,"mmm-aaaa"),Informes!$A:$P,COLUMN(Informes!K$1),FALSE), "")</f>
        <v/>
      </c>
      <c r="X2501" s="34" t="str">
        <f>IFERROR(VLOOKUP($X2486&amp;"-"&amp;TEXT($A2501,"mmm-aaaa"),Informes!$A:$P,COLUMN(Informes!C$1),FALSE), "")</f>
        <v/>
      </c>
    </row>
    <row r="2502" spans="1:24" ht="16.5" customHeight="1" x14ac:dyDescent="0.2">
      <c r="A2502" s="34">
        <f t="shared" si="489"/>
        <v>45444</v>
      </c>
      <c r="B2502" s="243" t="str">
        <f t="shared" si="486"/>
        <v>Junio</v>
      </c>
      <c r="C2502" s="244"/>
      <c r="D2502" s="244" t="str">
        <f t="shared" si="487"/>
        <v>Enero</v>
      </c>
      <c r="E2502" s="244"/>
      <c r="F2502" s="281" t="str">
        <f>IFERROR(IF(VLOOKUP($X2486&amp;"-"&amp;TEXT($A2502,"mmm-aaaa"),Informes!$A:$P,COLUMN(Informes!H$1),FALSE),"þ","¨"),"¨")</f>
        <v>¨</v>
      </c>
      <c r="G2502" s="281"/>
      <c r="H2502" s="281"/>
      <c r="I2502" s="248" t="str">
        <f>IFERROR(IF(ISBLANK(
VLOOKUP($X2486&amp;"-"&amp;TEXT($A2502,"mmm-aaaa"),Informes!$A:$P,COLUMN(Informes!I$1),FALSE)), "",
VLOOKUP($X2486&amp;"-"&amp;TEXT($A2502,"mmm-aaaa"),Informes!$A:$P,COLUMN(Informes!I$1),FALSE)), "")</f>
        <v/>
      </c>
      <c r="J2502" s="248"/>
      <c r="K2502" s="248"/>
      <c r="L2502" s="173" t="str">
        <f t="shared" si="488"/>
        <v>¨</v>
      </c>
      <c r="M2502" s="248" t="str">
        <f>IFERROR(IF(OR($X2502=$L$7,$X2502=$K$5,$X2502=$O$5,$X2502=$T$5),IF(ISBLANK(
VLOOKUP($X2486&amp;"-"&amp;TEXT($A2502,"mmm-aaaa"),Informes!$A:$P,COLUMN(Informes!J$1),FALSE)), "",
VLOOKUP($X2486&amp;"-"&amp;TEXT($A2502,"mmm-aaaa"),Informes!$A:$P,COLUMN(Informes!J$1),FALSE)), ""), "")</f>
        <v/>
      </c>
      <c r="N2502" s="248"/>
      <c r="O2502" s="248"/>
      <c r="P2502" s="248"/>
      <c r="Q2502" s="248"/>
      <c r="R2502" s="284" t="str">
        <f t="shared" si="485"/>
        <v/>
      </c>
      <c r="S2502" s="284"/>
      <c r="T2502" s="284"/>
      <c r="U2502" s="284"/>
      <c r="V2502" s="285"/>
      <c r="W2502" s="4" t="str">
        <f>IFERROR(VLOOKUP($X2486&amp;"-"&amp;TEXT($A2502,"mmm-aaaa"),Informes!$A:$P,COLUMN(Informes!K$1),FALSE), "")</f>
        <v/>
      </c>
      <c r="X2502" s="34" t="str">
        <f>IFERROR(VLOOKUP($X2486&amp;"-"&amp;TEXT($A2502,"mmm-aaaa"),Informes!$A:$P,COLUMN(Informes!C$1),FALSE), "")</f>
        <v/>
      </c>
    </row>
    <row r="2503" spans="1:24" ht="16.5" customHeight="1" x14ac:dyDescent="0.2">
      <c r="A2503" s="34">
        <f t="shared" si="489"/>
        <v>45474</v>
      </c>
      <c r="B2503" s="243" t="str">
        <f t="shared" si="486"/>
        <v>Julio</v>
      </c>
      <c r="C2503" s="244"/>
      <c r="D2503" s="244" t="str">
        <f t="shared" si="487"/>
        <v>Enero</v>
      </c>
      <c r="E2503" s="244"/>
      <c r="F2503" s="281" t="str">
        <f>IFERROR(IF(VLOOKUP($X2486&amp;"-"&amp;TEXT($A2503,"mmm-aaaa"),Informes!$A:$P,COLUMN(Informes!H$1),FALSE),"þ","¨"),"¨")</f>
        <v>¨</v>
      </c>
      <c r="G2503" s="281"/>
      <c r="H2503" s="281"/>
      <c r="I2503" s="248" t="str">
        <f>IFERROR(IF(ISBLANK(
VLOOKUP($X2486&amp;"-"&amp;TEXT($A2503,"mmm-aaaa"),Informes!$A:$P,COLUMN(Informes!I$1),FALSE)), "",
VLOOKUP($X2486&amp;"-"&amp;TEXT($A2503,"mmm-aaaa"),Informes!$A:$P,COLUMN(Informes!I$1),FALSE)), "")</f>
        <v/>
      </c>
      <c r="J2503" s="248"/>
      <c r="K2503" s="248"/>
      <c r="L2503" s="173" t="str">
        <f t="shared" si="488"/>
        <v>¨</v>
      </c>
      <c r="M2503" s="248" t="str">
        <f>IFERROR(IF(OR($X2503=$L$7,$X2503=$K$5,$X2503=$O$5,$X2503=$T$5),IF(ISBLANK(
VLOOKUP($X2486&amp;"-"&amp;TEXT($A2503,"mmm-aaaa"),Informes!$A:$P,COLUMN(Informes!J$1),FALSE)), "",
VLOOKUP($X2486&amp;"-"&amp;TEXT($A2503,"mmm-aaaa"),Informes!$A:$P,COLUMN(Informes!J$1),FALSE)), ""), "")</f>
        <v/>
      </c>
      <c r="N2503" s="248"/>
      <c r="O2503" s="248"/>
      <c r="P2503" s="248"/>
      <c r="Q2503" s="248"/>
      <c r="R2503" s="284" t="str">
        <f t="shared" si="485"/>
        <v/>
      </c>
      <c r="S2503" s="284"/>
      <c r="T2503" s="284"/>
      <c r="U2503" s="284"/>
      <c r="V2503" s="285"/>
      <c r="W2503" s="4" t="str">
        <f>IFERROR(VLOOKUP($X2486&amp;"-"&amp;TEXT($A2503,"mmm-aaaa"),Informes!$A:$P,COLUMN(Informes!K$1),FALSE), "")</f>
        <v/>
      </c>
      <c r="X2503" s="34" t="str">
        <f>IFERROR(VLOOKUP($X2486&amp;"-"&amp;TEXT($A2503,"mmm-aaaa"),Informes!$A:$P,COLUMN(Informes!C$1),FALSE), "")</f>
        <v/>
      </c>
    </row>
    <row r="2504" spans="1:24" ht="16.5" customHeight="1" thickBot="1" x14ac:dyDescent="0.25">
      <c r="A2504" s="34">
        <f t="shared" si="489"/>
        <v>45505</v>
      </c>
      <c r="B2504" s="264" t="str">
        <f t="shared" si="486"/>
        <v>Agosto</v>
      </c>
      <c r="C2504" s="265"/>
      <c r="D2504" s="265" t="str">
        <f t="shared" si="487"/>
        <v>Enero</v>
      </c>
      <c r="E2504" s="265"/>
      <c r="F2504" s="280" t="str">
        <f>IFERROR(IF(VLOOKUP($X2486&amp;"-"&amp;TEXT($A2504,"mmm-aaaa"),Informes!$A:$P,COLUMN(Informes!H$1),FALSE),"þ","¨"),"¨")</f>
        <v>¨</v>
      </c>
      <c r="G2504" s="280"/>
      <c r="H2504" s="280"/>
      <c r="I2504" s="269" t="str">
        <f>IFERROR(IF(ISBLANK(
VLOOKUP($X2486&amp;"-"&amp;TEXT($A2504,"mmm-aaaa"),Informes!$A:$P,COLUMN(Informes!I$1),FALSE)), "",
VLOOKUP($X2486&amp;"-"&amp;TEXT($A2504,"mmm-aaaa"),Informes!$A:$P,COLUMN(Informes!I$1),FALSE)), "")</f>
        <v/>
      </c>
      <c r="J2504" s="269"/>
      <c r="K2504" s="269"/>
      <c r="L2504" s="172" t="str">
        <f t="shared" si="488"/>
        <v>¨</v>
      </c>
      <c r="M2504" s="269" t="str">
        <f>IFERROR(IF(OR($X2504=$L$7,$X2504=$K$5,$X2504=$O$5,$X2504=$T$5),IF(ISBLANK(
VLOOKUP($X2486&amp;"-"&amp;TEXT($A2504,"mmm-aaaa"),Informes!$A:$P,COLUMN(Informes!J$1),FALSE)), "",
VLOOKUP($X2486&amp;"-"&amp;TEXT($A2504,"mmm-aaaa"),Informes!$A:$P,COLUMN(Informes!J$1),FALSE)), ""), "")</f>
        <v/>
      </c>
      <c r="N2504" s="269"/>
      <c r="O2504" s="269"/>
      <c r="P2504" s="269"/>
      <c r="Q2504" s="269"/>
      <c r="R2504" s="282" t="str">
        <f t="shared" si="485"/>
        <v/>
      </c>
      <c r="S2504" s="282"/>
      <c r="T2504" s="282"/>
      <c r="U2504" s="282"/>
      <c r="V2504" s="283"/>
      <c r="W2504" s="4" t="str">
        <f>IFERROR(VLOOKUP($X2486&amp;"-"&amp;TEXT($A2504,"mmm-aaaa"),Informes!$A:$P,COLUMN(Informes!K$1),FALSE), "")</f>
        <v/>
      </c>
      <c r="X2504" s="34" t="str">
        <f>IFERROR(VLOOKUP($X2486&amp;"-"&amp;TEXT($A2504,"mmm-aaaa"),Informes!$A:$P,COLUMN(Informes!C$1),FALSE), "")</f>
        <v/>
      </c>
    </row>
    <row r="2505" spans="1:24" ht="16.5" customHeight="1" thickBot="1" x14ac:dyDescent="0.3">
      <c r="D2505" s="124"/>
      <c r="E2505" s="124"/>
      <c r="F2505" s="129"/>
      <c r="G2505" s="124" t="str">
        <f>IF(SUM(F2493:F2504)=0,"",SUM(F2493:F2504))</f>
        <v/>
      </c>
      <c r="H2505" s="124"/>
      <c r="I2505" s="124"/>
      <c r="J2505" s="130"/>
      <c r="K2505" s="124"/>
      <c r="L2505" s="131" t="s">
        <v>107</v>
      </c>
      <c r="M2505" s="272" t="str">
        <f>IF(SUM(M2493:M2504)=0,"",SUM(M2493:M2504))</f>
        <v/>
      </c>
      <c r="N2505" s="273"/>
      <c r="O2505" s="273"/>
      <c r="P2505" s="273"/>
      <c r="Q2505" s="274"/>
      <c r="R2505" s="275"/>
      <c r="S2505" s="276"/>
      <c r="T2505" s="276"/>
      <c r="U2505" s="276"/>
      <c r="V2505" s="277"/>
      <c r="W2505" s="4"/>
      <c r="X2505" s="4"/>
    </row>
    <row r="2506" spans="1:24" ht="16.5" customHeight="1" x14ac:dyDescent="0.2">
      <c r="W2506" s="4"/>
      <c r="X2506" s="4"/>
    </row>
    <row r="2507" spans="1:24" ht="279.75" customHeight="1" x14ac:dyDescent="0.15">
      <c r="B2507" s="11"/>
      <c r="C2507" s="132" t="s">
        <v>136</v>
      </c>
      <c r="D2507" s="11"/>
      <c r="E2507" s="11"/>
      <c r="F2507" s="11"/>
      <c r="G2507" s="11"/>
      <c r="H2507" s="11"/>
      <c r="I2507" s="11"/>
      <c r="J2507" s="11"/>
      <c r="K2507" s="11"/>
      <c r="L2507" s="11"/>
      <c r="M2507" s="11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</row>
    <row r="2508" spans="1:24" ht="24" customHeight="1" x14ac:dyDescent="0.2">
      <c r="A2508" s="35"/>
      <c r="B2508" s="256" t="s">
        <v>127</v>
      </c>
      <c r="C2508" s="256"/>
      <c r="D2508" s="256"/>
      <c r="E2508" s="256"/>
      <c r="F2508" s="256"/>
      <c r="G2508" s="256"/>
      <c r="H2508" s="256"/>
      <c r="I2508" s="256"/>
      <c r="J2508" s="256"/>
      <c r="K2508" s="256"/>
      <c r="L2508" s="256"/>
      <c r="M2508" s="256"/>
      <c r="N2508" s="256"/>
      <c r="O2508" s="256"/>
      <c r="P2508" s="256"/>
      <c r="Q2508" s="256"/>
      <c r="R2508" s="256"/>
      <c r="S2508" s="256"/>
      <c r="T2508" s="256"/>
      <c r="U2508" s="256"/>
      <c r="V2508" s="256"/>
      <c r="X2508" s="2"/>
    </row>
    <row r="2509" spans="1:24" ht="15" x14ac:dyDescent="0.2">
      <c r="A2509" s="35"/>
      <c r="B2509" s="120" t="s">
        <v>128</v>
      </c>
      <c r="D2509" s="123" t="e">
        <f>D2486</f>
        <v>#REF!</v>
      </c>
      <c r="F2509" s="123"/>
      <c r="G2509" s="123"/>
      <c r="H2509" s="123"/>
      <c r="I2509" s="123"/>
      <c r="J2509" s="123"/>
      <c r="K2509" s="123"/>
      <c r="L2509" s="123"/>
      <c r="M2509" s="123"/>
      <c r="N2509" s="123"/>
      <c r="O2509" s="123"/>
      <c r="P2509" s="123"/>
      <c r="Q2509" s="123"/>
      <c r="R2509" s="123"/>
      <c r="S2509" s="123"/>
      <c r="T2509" s="123"/>
      <c r="U2509" s="123"/>
      <c r="V2509" s="123"/>
      <c r="W2509" s="15"/>
      <c r="X2509" s="154" t="e">
        <f>X2486</f>
        <v>#REF!</v>
      </c>
    </row>
    <row r="2510" spans="1:24" ht="17.25" x14ac:dyDescent="0.2">
      <c r="B2510" s="120" t="s">
        <v>129</v>
      </c>
      <c r="D2510" s="121"/>
      <c r="E2510" s="121"/>
      <c r="F2510" s="7"/>
      <c r="G2510" s="7"/>
      <c r="H2510" s="257" t="e">
        <f>H2487</f>
        <v>#REF!</v>
      </c>
      <c r="I2510" s="257"/>
      <c r="J2510" s="257"/>
      <c r="K2510" s="257"/>
      <c r="L2510" s="257"/>
      <c r="M2510" s="257"/>
      <c r="N2510" s="257"/>
      <c r="O2510" s="257"/>
      <c r="P2510" s="127" t="e">
        <f>P2487</f>
        <v>#REF!</v>
      </c>
      <c r="Q2510" s="120" t="s">
        <v>75</v>
      </c>
      <c r="S2510" s="12"/>
      <c r="T2510" s="13"/>
      <c r="U2510" s="127" t="e">
        <f>U2487</f>
        <v>#REF!</v>
      </c>
      <c r="V2510" s="120" t="s">
        <v>79</v>
      </c>
      <c r="W2510" s="12"/>
      <c r="X2510" s="6"/>
    </row>
    <row r="2511" spans="1:24" ht="17.25" x14ac:dyDescent="0.2">
      <c r="B2511" s="120" t="s">
        <v>130</v>
      </c>
      <c r="D2511" s="122"/>
      <c r="E2511" s="122"/>
      <c r="F2511" s="7"/>
      <c r="G2511" s="258" t="e">
        <f>G2488</f>
        <v>#REF!</v>
      </c>
      <c r="H2511" s="258"/>
      <c r="I2511" s="258"/>
      <c r="J2511" s="258"/>
      <c r="K2511" s="258"/>
      <c r="L2511" s="258"/>
      <c r="M2511" s="258"/>
      <c r="N2511" s="258"/>
      <c r="O2511" s="258"/>
      <c r="P2511" s="128" t="s">
        <v>137</v>
      </c>
      <c r="Q2511" s="120" t="s">
        <v>131</v>
      </c>
      <c r="S2511" s="12"/>
      <c r="T2511" s="12"/>
      <c r="U2511" s="128" t="s">
        <v>138</v>
      </c>
      <c r="V2511" s="120" t="s">
        <v>61</v>
      </c>
      <c r="W2511" s="12"/>
      <c r="X2511" s="6"/>
    </row>
    <row r="2512" spans="1:24" ht="28.5" customHeight="1" x14ac:dyDescent="0.2">
      <c r="B2512" s="127" t="e">
        <f>B2489</f>
        <v>#REF!</v>
      </c>
      <c r="C2512" s="125" t="s">
        <v>76</v>
      </c>
      <c r="D2512" s="127" t="e">
        <f>D2489</f>
        <v>#REF!</v>
      </c>
      <c r="E2512" s="125" t="s">
        <v>81</v>
      </c>
      <c r="F2512" s="7"/>
      <c r="G2512" s="7"/>
      <c r="H2512" s="5"/>
      <c r="I2512" s="10"/>
      <c r="J2512" s="127" t="e">
        <f>J2489</f>
        <v>#REF!</v>
      </c>
      <c r="K2512" s="125" t="s">
        <v>77</v>
      </c>
      <c r="L2512" s="5"/>
      <c r="M2512" s="5"/>
      <c r="N2512" s="127" t="e">
        <f>N2489</f>
        <v>#REF!</v>
      </c>
      <c r="O2512" s="125" t="s">
        <v>132</v>
      </c>
      <c r="P2512" s="126"/>
      <c r="Q2512" s="126"/>
      <c r="R2512" s="9"/>
      <c r="S2512" s="127" t="e">
        <f>S2489</f>
        <v>#REF!</v>
      </c>
      <c r="T2512" s="259" t="s">
        <v>133</v>
      </c>
      <c r="U2512" s="259"/>
      <c r="V2512" s="259"/>
      <c r="W2512" s="13"/>
      <c r="X2512" s="6"/>
    </row>
    <row r="2513" spans="1:24" ht="4.5" customHeight="1" thickBot="1" x14ac:dyDescent="0.25">
      <c r="B2513" s="8"/>
      <c r="C2513" s="7"/>
      <c r="D2513" s="8"/>
      <c r="E2513" s="7"/>
      <c r="F2513" s="7"/>
      <c r="G2513" s="7"/>
      <c r="H2513" s="5"/>
      <c r="I2513" s="10"/>
      <c r="J2513" s="8"/>
      <c r="K2513" s="5"/>
      <c r="L2513" s="5"/>
      <c r="M2513" s="5"/>
      <c r="N2513" s="7"/>
      <c r="O2513" s="5"/>
      <c r="P2513" s="8"/>
      <c r="Q2513" s="8"/>
      <c r="R2513" s="9"/>
      <c r="S2513" s="9"/>
      <c r="T2513" s="7"/>
      <c r="U2513" s="8"/>
      <c r="V2513" s="9"/>
      <c r="W2513" s="9"/>
      <c r="X2513" s="6"/>
    </row>
    <row r="2514" spans="1:24" ht="27" customHeight="1" x14ac:dyDescent="0.25">
      <c r="B2514" s="260" t="s">
        <v>17</v>
      </c>
      <c r="C2514" s="261"/>
      <c r="D2514" s="261"/>
      <c r="E2514" s="261"/>
      <c r="F2514" s="262" t="s">
        <v>134</v>
      </c>
      <c r="G2514" s="262"/>
      <c r="H2514" s="262"/>
      <c r="I2514" s="262" t="s">
        <v>12</v>
      </c>
      <c r="J2514" s="262"/>
      <c r="K2514" s="262"/>
      <c r="L2514" s="262" t="s">
        <v>105</v>
      </c>
      <c r="M2514" s="236" t="s">
        <v>135</v>
      </c>
      <c r="N2514" s="236"/>
      <c r="O2514" s="236"/>
      <c r="P2514" s="236"/>
      <c r="Q2514" s="236"/>
      <c r="R2514" s="236" t="s">
        <v>101</v>
      </c>
      <c r="S2514" s="236"/>
      <c r="T2514" s="236"/>
      <c r="U2514" s="236"/>
      <c r="V2514" s="237"/>
      <c r="W2514" s="14"/>
      <c r="X2514" s="3"/>
    </row>
    <row r="2515" spans="1:24" ht="27.75" customHeight="1" x14ac:dyDescent="0.2">
      <c r="B2515" s="240">
        <f>EDATE(B2492,12)</f>
        <v>45658</v>
      </c>
      <c r="C2515" s="241"/>
      <c r="D2515" s="241"/>
      <c r="E2515" s="242"/>
      <c r="F2515" s="263"/>
      <c r="G2515" s="263"/>
      <c r="H2515" s="263"/>
      <c r="I2515" s="263"/>
      <c r="J2515" s="263"/>
      <c r="K2515" s="263"/>
      <c r="L2515" s="263"/>
      <c r="M2515" s="238"/>
      <c r="N2515" s="238"/>
      <c r="O2515" s="238"/>
      <c r="P2515" s="238"/>
      <c r="Q2515" s="238"/>
      <c r="R2515" s="238"/>
      <c r="S2515" s="238"/>
      <c r="T2515" s="238"/>
      <c r="U2515" s="238"/>
      <c r="V2515" s="239"/>
      <c r="W2515" s="14"/>
      <c r="X2515" s="3"/>
    </row>
    <row r="2516" spans="1:24" ht="16.5" customHeight="1" x14ac:dyDescent="0.2">
      <c r="A2516" s="34">
        <f>EDATE(B2515,-4)</f>
        <v>45536</v>
      </c>
      <c r="B2516" s="243" t="str">
        <f>PROPER(TEXT(A2516, "mmmm"))</f>
        <v>Septiembre</v>
      </c>
      <c r="C2516" s="244"/>
      <c r="D2516" s="244"/>
      <c r="E2516" s="244"/>
      <c r="F2516" s="281" t="str">
        <f>IFERROR(IF(VLOOKUP($X2486&amp;"-"&amp;TEXT($A2516,"mmm-aaaa"),Informes!$A:$P,COLUMN(Informes!H$1),FALSE),"þ","¨"),"¨")</f>
        <v>¨</v>
      </c>
      <c r="G2516" s="281"/>
      <c r="H2516" s="281"/>
      <c r="I2516" s="248" t="str">
        <f>IFERROR(IF(ISBLANK(
VLOOKUP($X2509&amp;"-"&amp;TEXT($A2516,"mmm-aaaa"),Informes!$A:$P,COLUMN(Informes!I$1),FALSE)), "",
VLOOKUP($X2509&amp;"-"&amp;TEXT($A2516,"mmm-aaaa"),Informes!$A:$P,COLUMN(Informes!I$1),FALSE)), "")</f>
        <v/>
      </c>
      <c r="J2516" s="248"/>
      <c r="K2516" s="248"/>
      <c r="L2516" s="173" t="str">
        <f>IFERROR(IF($X2516=$L$7,"þ","¨"),"¨")</f>
        <v>¨</v>
      </c>
      <c r="M2516" s="248" t="str">
        <f>IFERROR(IF(OR($X2516=$L$7,$X2516=$K$5,$X2516=$O$5,$X2516=$T$5),IF(ISBLANK(
VLOOKUP($X2486&amp;"-"&amp;TEXT($A2516,"mmm-aaaa"),Informes!$A:$P,COLUMN(Informes!J$1),FALSE)), "",
VLOOKUP($X2486&amp;"-"&amp;TEXT($A2516,"mmm-aaaa"),Informes!$A:$P,COLUMN(Informes!J$1),FALSE)), ""), "")</f>
        <v/>
      </c>
      <c r="N2516" s="248"/>
      <c r="O2516" s="248"/>
      <c r="P2516" s="248"/>
      <c r="Q2516" s="248"/>
      <c r="R2516" s="284" t="str">
        <f t="shared" ref="R2516:R2527" si="490">IF(W2516=0, "", W2516)</f>
        <v/>
      </c>
      <c r="S2516" s="284"/>
      <c r="T2516" s="284"/>
      <c r="U2516" s="284"/>
      <c r="V2516" s="285"/>
      <c r="W2516" s="4" t="str">
        <f>IFERROR(VLOOKUP($X2509&amp;"-"&amp;TEXT($A2516,"mmm-aaaa"),Informes!$A:$P,COLUMN(Informes!K$1),FALSE), "")</f>
        <v/>
      </c>
      <c r="X2516" s="34" t="str">
        <f>IFERROR(VLOOKUP($X2486&amp;"-"&amp;TEXT($A2516,"mmm-aaaa"),Informes!$A:$P,COLUMN(Informes!C$1),FALSE), "")</f>
        <v/>
      </c>
    </row>
    <row r="2517" spans="1:24" ht="16.5" customHeight="1" x14ac:dyDescent="0.2">
      <c r="A2517" s="34">
        <f>EDATE(A2516,1)</f>
        <v>45566</v>
      </c>
      <c r="B2517" s="243" t="str">
        <f t="shared" ref="B2517:B2527" si="491">PROPER(TEXT(A2517, "mmmm"))</f>
        <v>Octubre</v>
      </c>
      <c r="C2517" s="244"/>
      <c r="D2517" s="244"/>
      <c r="E2517" s="244"/>
      <c r="F2517" s="281" t="str">
        <f>IFERROR(IF(VLOOKUP($X2486&amp;"-"&amp;TEXT($A2517,"mmm-aaaa"),Informes!$A:$P,COLUMN(Informes!H$1),FALSE),"þ","¨"),"¨")</f>
        <v>¨</v>
      </c>
      <c r="G2517" s="281"/>
      <c r="H2517" s="281"/>
      <c r="I2517" s="248" t="str">
        <f>IFERROR(IF(ISBLANK(
VLOOKUP($X2509&amp;"-"&amp;TEXT($A2517,"mmm-aaaa"),Informes!$A:$P,COLUMN(Informes!I$1),FALSE)), "",
VLOOKUP($X2509&amp;"-"&amp;TEXT($A2517,"mmm-aaaa"),Informes!$A:$P,COLUMN(Informes!I$1),FALSE)), "")</f>
        <v/>
      </c>
      <c r="J2517" s="248"/>
      <c r="K2517" s="248"/>
      <c r="L2517" s="173" t="str">
        <f t="shared" ref="L2517:L2527" si="492">IFERROR(IF($X2517=$L$7,"þ","¨"),"¨")</f>
        <v>¨</v>
      </c>
      <c r="M2517" s="248" t="str">
        <f>IFERROR(IF(OR($X2517=$L$7,$X2517=$K$5,$X2517=$O$5,$X2517=$T$5),IF(ISBLANK(
VLOOKUP($X2486&amp;"-"&amp;TEXT($A2517,"mmm-aaaa"),Informes!$A:$P,COLUMN(Informes!J$1),FALSE)), "",
VLOOKUP($X2486&amp;"-"&amp;TEXT($A2517,"mmm-aaaa"),Informes!$A:$P,COLUMN(Informes!J$1),FALSE)), ""), "")</f>
        <v/>
      </c>
      <c r="N2517" s="248"/>
      <c r="O2517" s="248"/>
      <c r="P2517" s="248"/>
      <c r="Q2517" s="248"/>
      <c r="R2517" s="284" t="str">
        <f t="shared" si="490"/>
        <v/>
      </c>
      <c r="S2517" s="284"/>
      <c r="T2517" s="284"/>
      <c r="U2517" s="284"/>
      <c r="V2517" s="285"/>
      <c r="W2517" s="4" t="str">
        <f>IFERROR(VLOOKUP($X2509&amp;"-"&amp;TEXT($A2517,"mmm-aaaa"),Informes!$A:$P,COLUMN(Informes!K$1),FALSE), "")</f>
        <v/>
      </c>
      <c r="X2517" s="34" t="str">
        <f>IFERROR(VLOOKUP($X2486&amp;"-"&amp;TEXT($A2517,"mmm-aaaa"),Informes!$A:$P,COLUMN(Informes!C$1),FALSE), "")</f>
        <v/>
      </c>
    </row>
    <row r="2518" spans="1:24" ht="16.5" customHeight="1" x14ac:dyDescent="0.2">
      <c r="A2518" s="34">
        <f t="shared" ref="A2518:A2527" si="493">EDATE(A2517,1)</f>
        <v>45597</v>
      </c>
      <c r="B2518" s="243" t="str">
        <f t="shared" si="491"/>
        <v>Noviembre</v>
      </c>
      <c r="C2518" s="244"/>
      <c r="D2518" s="244"/>
      <c r="E2518" s="244"/>
      <c r="F2518" s="281" t="str">
        <f>IFERROR(IF(VLOOKUP($X2486&amp;"-"&amp;TEXT($A2518,"mmm-aaaa"),Informes!$A:$P,COLUMN(Informes!H$1),FALSE),"þ","¨"),"¨")</f>
        <v>¨</v>
      </c>
      <c r="G2518" s="281"/>
      <c r="H2518" s="281"/>
      <c r="I2518" s="248" t="str">
        <f>IFERROR(IF(ISBLANK(
VLOOKUP($X2509&amp;"-"&amp;TEXT($A2518,"mmm-aaaa"),Informes!$A:$P,COLUMN(Informes!I$1),FALSE)), "",
VLOOKUP($X2509&amp;"-"&amp;TEXT($A2518,"mmm-aaaa"),Informes!$A:$P,COLUMN(Informes!I$1),FALSE)), "")</f>
        <v/>
      </c>
      <c r="J2518" s="248"/>
      <c r="K2518" s="248"/>
      <c r="L2518" s="173" t="str">
        <f t="shared" si="492"/>
        <v>¨</v>
      </c>
      <c r="M2518" s="248" t="str">
        <f>IFERROR(IF(OR($X2518=$L$7,$X2518=$K$5,$X2518=$O$5,$X2518=$T$5),IF(ISBLANK(
VLOOKUP($X2486&amp;"-"&amp;TEXT($A2518,"mmm-aaaa"),Informes!$A:$P,COLUMN(Informes!J$1),FALSE)), "",
VLOOKUP($X2486&amp;"-"&amp;TEXT($A2518,"mmm-aaaa"),Informes!$A:$P,COLUMN(Informes!J$1),FALSE)), ""), "")</f>
        <v/>
      </c>
      <c r="N2518" s="248"/>
      <c r="O2518" s="248"/>
      <c r="P2518" s="248"/>
      <c r="Q2518" s="248"/>
      <c r="R2518" s="284" t="str">
        <f t="shared" si="490"/>
        <v/>
      </c>
      <c r="S2518" s="284"/>
      <c r="T2518" s="284"/>
      <c r="U2518" s="284"/>
      <c r="V2518" s="285"/>
      <c r="W2518" s="4" t="str">
        <f>IFERROR(VLOOKUP($X2509&amp;"-"&amp;TEXT($A2518,"mmm-aaaa"),Informes!$A:$P,COLUMN(Informes!K$1),FALSE), "")</f>
        <v/>
      </c>
      <c r="X2518" s="34" t="str">
        <f>IFERROR(VLOOKUP($X2486&amp;"-"&amp;TEXT($A2518,"mmm-aaaa"),Informes!$A:$P,COLUMN(Informes!C$1),FALSE), "")</f>
        <v/>
      </c>
    </row>
    <row r="2519" spans="1:24" ht="16.5" customHeight="1" x14ac:dyDescent="0.2">
      <c r="A2519" s="34">
        <f t="shared" si="493"/>
        <v>45627</v>
      </c>
      <c r="B2519" s="243" t="str">
        <f t="shared" si="491"/>
        <v>Diciembre</v>
      </c>
      <c r="C2519" s="244"/>
      <c r="D2519" s="244"/>
      <c r="E2519" s="244"/>
      <c r="F2519" s="281" t="str">
        <f>IFERROR(IF(VLOOKUP($X2486&amp;"-"&amp;TEXT($A2519,"mmm-aaaa"),Informes!$A:$P,COLUMN(Informes!H$1),FALSE),"þ","¨"),"¨")</f>
        <v>¨</v>
      </c>
      <c r="G2519" s="281"/>
      <c r="H2519" s="281"/>
      <c r="I2519" s="248" t="str">
        <f>IFERROR(IF(ISBLANK(
VLOOKUP($X2509&amp;"-"&amp;TEXT($A2519,"mmm-aaaa"),Informes!$A:$P,COLUMN(Informes!I$1),FALSE)), "",
VLOOKUP($X2509&amp;"-"&amp;TEXT($A2519,"mmm-aaaa"),Informes!$A:$P,COLUMN(Informes!I$1),FALSE)), "")</f>
        <v/>
      </c>
      <c r="J2519" s="248"/>
      <c r="K2519" s="248"/>
      <c r="L2519" s="173" t="str">
        <f t="shared" si="492"/>
        <v>¨</v>
      </c>
      <c r="M2519" s="248" t="str">
        <f>IFERROR(IF(OR($X2519=$L$7,$X2519=$K$5,$X2519=$O$5,$X2519=$T$5),IF(ISBLANK(
VLOOKUP($X2486&amp;"-"&amp;TEXT($A2519,"mmm-aaaa"),Informes!$A:$P,COLUMN(Informes!J$1),FALSE)), "",
VLOOKUP($X2486&amp;"-"&amp;TEXT($A2519,"mmm-aaaa"),Informes!$A:$P,COLUMN(Informes!J$1),FALSE)), ""), "")</f>
        <v/>
      </c>
      <c r="N2519" s="248"/>
      <c r="O2519" s="248"/>
      <c r="P2519" s="248"/>
      <c r="Q2519" s="248"/>
      <c r="R2519" s="284" t="str">
        <f t="shared" si="490"/>
        <v/>
      </c>
      <c r="S2519" s="284"/>
      <c r="T2519" s="284"/>
      <c r="U2519" s="284"/>
      <c r="V2519" s="285"/>
      <c r="W2519" s="4" t="str">
        <f>IFERROR(VLOOKUP($X2509&amp;"-"&amp;TEXT($A2519,"mmm-aaaa"),Informes!$A:$P,COLUMN(Informes!K$1),FALSE), "")</f>
        <v/>
      </c>
      <c r="X2519" s="34" t="str">
        <f>IFERROR(VLOOKUP($X2486&amp;"-"&amp;TEXT($A2519,"mmm-aaaa"),Informes!$A:$P,COLUMN(Informes!C$1),FALSE), "")</f>
        <v/>
      </c>
    </row>
    <row r="2520" spans="1:24" ht="16.5" customHeight="1" x14ac:dyDescent="0.2">
      <c r="A2520" s="34">
        <f t="shared" si="493"/>
        <v>45658</v>
      </c>
      <c r="B2520" s="243" t="str">
        <f t="shared" si="491"/>
        <v>Enero</v>
      </c>
      <c r="C2520" s="244"/>
      <c r="D2520" s="244"/>
      <c r="E2520" s="244"/>
      <c r="F2520" s="281" t="str">
        <f>IFERROR(IF(VLOOKUP($X2486&amp;"-"&amp;TEXT($A2520,"mmm-aaaa"),Informes!$A:$P,COLUMN(Informes!H$1),FALSE),"þ","¨"),"¨")</f>
        <v>¨</v>
      </c>
      <c r="G2520" s="281"/>
      <c r="H2520" s="281"/>
      <c r="I2520" s="248" t="str">
        <f>IFERROR(IF(ISBLANK(
VLOOKUP($X2509&amp;"-"&amp;TEXT($A2520,"mmm-aaaa"),Informes!$A:$P,COLUMN(Informes!I$1),FALSE)), "",
VLOOKUP($X2509&amp;"-"&amp;TEXT($A2520,"mmm-aaaa"),Informes!$A:$P,COLUMN(Informes!I$1),FALSE)), "")</f>
        <v/>
      </c>
      <c r="J2520" s="248"/>
      <c r="K2520" s="248"/>
      <c r="L2520" s="173" t="str">
        <f t="shared" si="492"/>
        <v>¨</v>
      </c>
      <c r="M2520" s="248" t="str">
        <f>IFERROR(IF(OR($X2520=$L$7,$X2520=$K$5,$X2520=$O$5,$X2520=$T$5),IF(ISBLANK(
VLOOKUP($X2486&amp;"-"&amp;TEXT($A2520,"mmm-aaaa"),Informes!$A:$P,COLUMN(Informes!J$1),FALSE)), "",
VLOOKUP($X2486&amp;"-"&amp;TEXT($A2520,"mmm-aaaa"),Informes!$A:$P,COLUMN(Informes!J$1),FALSE)), ""), "")</f>
        <v/>
      </c>
      <c r="N2520" s="248"/>
      <c r="O2520" s="248"/>
      <c r="P2520" s="248"/>
      <c r="Q2520" s="248"/>
      <c r="R2520" s="284" t="str">
        <f t="shared" si="490"/>
        <v/>
      </c>
      <c r="S2520" s="284"/>
      <c r="T2520" s="284"/>
      <c r="U2520" s="284"/>
      <c r="V2520" s="285"/>
      <c r="W2520" s="4" t="str">
        <f>IFERROR(VLOOKUP($X2509&amp;"-"&amp;TEXT($A2520,"mmm-aaaa"),Informes!$A:$P,COLUMN(Informes!K$1),FALSE), "")</f>
        <v/>
      </c>
      <c r="X2520" s="34" t="str">
        <f>IFERROR(VLOOKUP($X2486&amp;"-"&amp;TEXT($A2520,"mmm-aaaa"),Informes!$A:$P,COLUMN(Informes!C$1),FALSE), "")</f>
        <v/>
      </c>
    </row>
    <row r="2521" spans="1:24" ht="16.5" customHeight="1" x14ac:dyDescent="0.2">
      <c r="A2521" s="34">
        <f t="shared" si="493"/>
        <v>45689</v>
      </c>
      <c r="B2521" s="243" t="str">
        <f t="shared" si="491"/>
        <v>Febrero</v>
      </c>
      <c r="C2521" s="244"/>
      <c r="D2521" s="244"/>
      <c r="E2521" s="244"/>
      <c r="F2521" s="281" t="str">
        <f>IFERROR(IF(VLOOKUP($X2486&amp;"-"&amp;TEXT($A2521,"mmm-aaaa"),Informes!$A:$P,COLUMN(Informes!H$1),FALSE),"þ","¨"),"¨")</f>
        <v>¨</v>
      </c>
      <c r="G2521" s="281"/>
      <c r="H2521" s="281"/>
      <c r="I2521" s="248" t="str">
        <f>IFERROR(IF(ISBLANK(
VLOOKUP($X2509&amp;"-"&amp;TEXT($A2521,"mmm-aaaa"),Informes!$A:$P,COLUMN(Informes!I$1),FALSE)), "",
VLOOKUP($X2509&amp;"-"&amp;TEXT($A2521,"mmm-aaaa"),Informes!$A:$P,COLUMN(Informes!I$1),FALSE)), "")</f>
        <v/>
      </c>
      <c r="J2521" s="248"/>
      <c r="K2521" s="248"/>
      <c r="L2521" s="173" t="str">
        <f t="shared" si="492"/>
        <v>¨</v>
      </c>
      <c r="M2521" s="248" t="str">
        <f>IFERROR(IF(OR($X2521=$L$7,$X2521=$K$5,$X2521=$O$5,$X2521=$T$5),IF(ISBLANK(
VLOOKUP($X2486&amp;"-"&amp;TEXT($A2521,"mmm-aaaa"),Informes!$A:$P,COLUMN(Informes!J$1),FALSE)), "",
VLOOKUP($X2486&amp;"-"&amp;TEXT($A2521,"mmm-aaaa"),Informes!$A:$P,COLUMN(Informes!J$1),FALSE)), ""), "")</f>
        <v/>
      </c>
      <c r="N2521" s="248"/>
      <c r="O2521" s="248"/>
      <c r="P2521" s="248"/>
      <c r="Q2521" s="248"/>
      <c r="R2521" s="284" t="str">
        <f t="shared" si="490"/>
        <v/>
      </c>
      <c r="S2521" s="284"/>
      <c r="T2521" s="284"/>
      <c r="U2521" s="284"/>
      <c r="V2521" s="285"/>
      <c r="W2521" s="4" t="str">
        <f>IFERROR(VLOOKUP($X2509&amp;"-"&amp;TEXT($A2521,"mmm-aaaa"),Informes!$A:$P,COLUMN(Informes!K$1),FALSE), "")</f>
        <v/>
      </c>
      <c r="X2521" s="34" t="str">
        <f>IFERROR(VLOOKUP($X2486&amp;"-"&amp;TEXT($A2521,"mmm-aaaa"),Informes!$A:$P,COLUMN(Informes!C$1),FALSE), "")</f>
        <v/>
      </c>
    </row>
    <row r="2522" spans="1:24" ht="16.5" customHeight="1" x14ac:dyDescent="0.2">
      <c r="A2522" s="34">
        <f t="shared" si="493"/>
        <v>45717</v>
      </c>
      <c r="B2522" s="243" t="str">
        <f t="shared" si="491"/>
        <v>Marzo</v>
      </c>
      <c r="C2522" s="244"/>
      <c r="D2522" s="244"/>
      <c r="E2522" s="244"/>
      <c r="F2522" s="281" t="str">
        <f>IFERROR(IF(VLOOKUP($X2486&amp;"-"&amp;TEXT($A2522,"mmm-aaaa"),Informes!$A:$P,COLUMN(Informes!H$1),FALSE),"þ","¨"),"¨")</f>
        <v>¨</v>
      </c>
      <c r="G2522" s="281"/>
      <c r="H2522" s="281"/>
      <c r="I2522" s="248" t="str">
        <f>IFERROR(IF(ISBLANK(
VLOOKUP($X2509&amp;"-"&amp;TEXT($A2522,"mmm-aaaa"),Informes!$A:$P,COLUMN(Informes!I$1),FALSE)), "",
VLOOKUP($X2509&amp;"-"&amp;TEXT($A2522,"mmm-aaaa"),Informes!$A:$P,COLUMN(Informes!I$1),FALSE)), "")</f>
        <v/>
      </c>
      <c r="J2522" s="248"/>
      <c r="K2522" s="248"/>
      <c r="L2522" s="173" t="str">
        <f t="shared" si="492"/>
        <v>¨</v>
      </c>
      <c r="M2522" s="248" t="str">
        <f>IFERROR(IF(OR($X2522=$L$7,$X2522=$K$5,$X2522=$O$5,$X2522=$T$5),IF(ISBLANK(
VLOOKUP($X2486&amp;"-"&amp;TEXT($A2522,"mmm-aaaa"),Informes!$A:$P,COLUMN(Informes!J$1),FALSE)), "",
VLOOKUP($X2486&amp;"-"&amp;TEXT($A2522,"mmm-aaaa"),Informes!$A:$P,COLUMN(Informes!J$1),FALSE)), ""), "")</f>
        <v/>
      </c>
      <c r="N2522" s="248"/>
      <c r="O2522" s="248"/>
      <c r="P2522" s="248"/>
      <c r="Q2522" s="248"/>
      <c r="R2522" s="284" t="str">
        <f t="shared" si="490"/>
        <v/>
      </c>
      <c r="S2522" s="284"/>
      <c r="T2522" s="284"/>
      <c r="U2522" s="284"/>
      <c r="V2522" s="285"/>
      <c r="W2522" s="4" t="str">
        <f>IFERROR(VLOOKUP($X2509&amp;"-"&amp;TEXT($A2522,"mmm-aaaa"),Informes!$A:$P,COLUMN(Informes!K$1),FALSE), "")</f>
        <v/>
      </c>
      <c r="X2522" s="34" t="str">
        <f>IFERROR(VLOOKUP($X2486&amp;"-"&amp;TEXT($A2522,"mmm-aaaa"),Informes!$A:$P,COLUMN(Informes!C$1),FALSE), "")</f>
        <v/>
      </c>
    </row>
    <row r="2523" spans="1:24" ht="16.5" customHeight="1" x14ac:dyDescent="0.2">
      <c r="A2523" s="34">
        <f t="shared" si="493"/>
        <v>45748</v>
      </c>
      <c r="B2523" s="243" t="str">
        <f t="shared" si="491"/>
        <v>Abril</v>
      </c>
      <c r="C2523" s="244"/>
      <c r="D2523" s="244"/>
      <c r="E2523" s="244"/>
      <c r="F2523" s="281" t="str">
        <f>IFERROR(IF(VLOOKUP($X2486&amp;"-"&amp;TEXT($A2523,"mmm-aaaa"),Informes!$A:$P,COLUMN(Informes!H$1),FALSE),"þ","¨"),"¨")</f>
        <v>¨</v>
      </c>
      <c r="G2523" s="281"/>
      <c r="H2523" s="281"/>
      <c r="I2523" s="248" t="str">
        <f>IFERROR(IF(ISBLANK(
VLOOKUP($X2509&amp;"-"&amp;TEXT($A2523,"mmm-aaaa"),Informes!$A:$P,COLUMN(Informes!I$1),FALSE)), "",
VLOOKUP($X2509&amp;"-"&amp;TEXT($A2523,"mmm-aaaa"),Informes!$A:$P,COLUMN(Informes!I$1),FALSE)), "")</f>
        <v/>
      </c>
      <c r="J2523" s="248"/>
      <c r="K2523" s="248"/>
      <c r="L2523" s="173" t="str">
        <f t="shared" si="492"/>
        <v>¨</v>
      </c>
      <c r="M2523" s="248" t="str">
        <f>IFERROR(IF(OR($X2523=$L$7,$X2523=$K$5,$X2523=$O$5,$X2523=$T$5),IF(ISBLANK(
VLOOKUP($X2486&amp;"-"&amp;TEXT($A2523,"mmm-aaaa"),Informes!$A:$P,COLUMN(Informes!J$1),FALSE)), "",
VLOOKUP($X2486&amp;"-"&amp;TEXT($A2523,"mmm-aaaa"),Informes!$A:$P,COLUMN(Informes!J$1),FALSE)), ""), "")</f>
        <v/>
      </c>
      <c r="N2523" s="248"/>
      <c r="O2523" s="248"/>
      <c r="P2523" s="248"/>
      <c r="Q2523" s="248"/>
      <c r="R2523" s="284" t="str">
        <f t="shared" si="490"/>
        <v/>
      </c>
      <c r="S2523" s="284"/>
      <c r="T2523" s="284"/>
      <c r="U2523" s="284"/>
      <c r="V2523" s="285"/>
      <c r="W2523" s="4" t="str">
        <f>IFERROR(VLOOKUP($X2509&amp;"-"&amp;TEXT($A2523,"mmm-aaaa"),Informes!$A:$P,COLUMN(Informes!K$1),FALSE), "")</f>
        <v/>
      </c>
      <c r="X2523" s="34" t="str">
        <f>IFERROR(VLOOKUP($X2486&amp;"-"&amp;TEXT($A2523,"mmm-aaaa"),Informes!$A:$P,COLUMN(Informes!C$1),FALSE), "")</f>
        <v/>
      </c>
    </row>
    <row r="2524" spans="1:24" ht="16.5" customHeight="1" x14ac:dyDescent="0.2">
      <c r="A2524" s="34">
        <f t="shared" si="493"/>
        <v>45778</v>
      </c>
      <c r="B2524" s="243" t="str">
        <f t="shared" si="491"/>
        <v>Mayo</v>
      </c>
      <c r="C2524" s="244"/>
      <c r="D2524" s="244"/>
      <c r="E2524" s="244"/>
      <c r="F2524" s="281" t="str">
        <f>IFERROR(IF(VLOOKUP($X2486&amp;"-"&amp;TEXT($A2524,"mmm-aaaa"),Informes!$A:$P,COLUMN(Informes!H$1),FALSE),"þ","¨"),"¨")</f>
        <v>¨</v>
      </c>
      <c r="G2524" s="281"/>
      <c r="H2524" s="281"/>
      <c r="I2524" s="248" t="str">
        <f>IFERROR(IF(ISBLANK(
VLOOKUP($X2509&amp;"-"&amp;TEXT($A2524,"mmm-aaaa"),Informes!$A:$P,COLUMN(Informes!I$1),FALSE)), "",
VLOOKUP($X2509&amp;"-"&amp;TEXT($A2524,"mmm-aaaa"),Informes!$A:$P,COLUMN(Informes!I$1),FALSE)), "")</f>
        <v/>
      </c>
      <c r="J2524" s="248"/>
      <c r="K2524" s="248"/>
      <c r="L2524" s="173" t="str">
        <f t="shared" si="492"/>
        <v>¨</v>
      </c>
      <c r="M2524" s="248" t="str">
        <f>IFERROR(IF(OR($X2524=$L$7,$X2524=$K$5,$X2524=$O$5,$X2524=$T$5),IF(ISBLANK(
VLOOKUP($X2486&amp;"-"&amp;TEXT($A2524,"mmm-aaaa"),Informes!$A:$P,COLUMN(Informes!J$1),FALSE)), "",
VLOOKUP($X2486&amp;"-"&amp;TEXT($A2524,"mmm-aaaa"),Informes!$A:$P,COLUMN(Informes!J$1),FALSE)), ""), "")</f>
        <v/>
      </c>
      <c r="N2524" s="248"/>
      <c r="O2524" s="248"/>
      <c r="P2524" s="248"/>
      <c r="Q2524" s="248"/>
      <c r="R2524" s="284" t="str">
        <f t="shared" si="490"/>
        <v/>
      </c>
      <c r="S2524" s="284"/>
      <c r="T2524" s="284"/>
      <c r="U2524" s="284"/>
      <c r="V2524" s="285"/>
      <c r="W2524" s="4" t="str">
        <f>IFERROR(VLOOKUP($X2509&amp;"-"&amp;TEXT($A2524,"mmm-aaaa"),Informes!$A:$P,COLUMN(Informes!K$1),FALSE), "")</f>
        <v/>
      </c>
      <c r="X2524" s="34" t="str">
        <f>IFERROR(VLOOKUP($X2486&amp;"-"&amp;TEXT($A2524,"mmm-aaaa"),Informes!$A:$P,COLUMN(Informes!C$1),FALSE), "")</f>
        <v/>
      </c>
    </row>
    <row r="2525" spans="1:24" ht="16.5" customHeight="1" x14ac:dyDescent="0.2">
      <c r="A2525" s="34">
        <f t="shared" si="493"/>
        <v>45809</v>
      </c>
      <c r="B2525" s="243" t="str">
        <f t="shared" si="491"/>
        <v>Junio</v>
      </c>
      <c r="C2525" s="244"/>
      <c r="D2525" s="244"/>
      <c r="E2525" s="244"/>
      <c r="F2525" s="281" t="str">
        <f>IFERROR(IF(VLOOKUP($X2486&amp;"-"&amp;TEXT($A2525,"mmm-aaaa"),Informes!$A:$P,COLUMN(Informes!H$1),FALSE),"þ","¨"),"¨")</f>
        <v>¨</v>
      </c>
      <c r="G2525" s="281"/>
      <c r="H2525" s="281"/>
      <c r="I2525" s="248" t="str">
        <f>IFERROR(IF(ISBLANK(
VLOOKUP($X2509&amp;"-"&amp;TEXT($A2525,"mmm-aaaa"),Informes!$A:$P,COLUMN(Informes!I$1),FALSE)), "",
VLOOKUP($X2509&amp;"-"&amp;TEXT($A2525,"mmm-aaaa"),Informes!$A:$P,COLUMN(Informes!I$1),FALSE)), "")</f>
        <v/>
      </c>
      <c r="J2525" s="248"/>
      <c r="K2525" s="248"/>
      <c r="L2525" s="173" t="str">
        <f t="shared" si="492"/>
        <v>¨</v>
      </c>
      <c r="M2525" s="248" t="str">
        <f>IFERROR(IF(OR($X2525=$L$7,$X2525=$K$5,$X2525=$O$5,$X2525=$T$5),IF(ISBLANK(
VLOOKUP($X2486&amp;"-"&amp;TEXT($A2525,"mmm-aaaa"),Informes!$A:$P,COLUMN(Informes!J$1),FALSE)), "",
VLOOKUP($X2486&amp;"-"&amp;TEXT($A2525,"mmm-aaaa"),Informes!$A:$P,COLUMN(Informes!J$1),FALSE)), ""), "")</f>
        <v/>
      </c>
      <c r="N2525" s="248"/>
      <c r="O2525" s="248"/>
      <c r="P2525" s="248"/>
      <c r="Q2525" s="248"/>
      <c r="R2525" s="284" t="str">
        <f t="shared" si="490"/>
        <v/>
      </c>
      <c r="S2525" s="284"/>
      <c r="T2525" s="284"/>
      <c r="U2525" s="284"/>
      <c r="V2525" s="285"/>
      <c r="W2525" s="4" t="str">
        <f>IFERROR(VLOOKUP($X2509&amp;"-"&amp;TEXT($A2525,"mmm-aaaa"),Informes!$A:$P,COLUMN(Informes!K$1),FALSE), "")</f>
        <v/>
      </c>
      <c r="X2525" s="34" t="str">
        <f>IFERROR(VLOOKUP($X2486&amp;"-"&amp;TEXT($A2525,"mmm-aaaa"),Informes!$A:$P,COLUMN(Informes!C$1),FALSE), "")</f>
        <v/>
      </c>
    </row>
    <row r="2526" spans="1:24" ht="16.5" customHeight="1" x14ac:dyDescent="0.2">
      <c r="A2526" s="34">
        <f t="shared" si="493"/>
        <v>45839</v>
      </c>
      <c r="B2526" s="243" t="str">
        <f t="shared" si="491"/>
        <v>Julio</v>
      </c>
      <c r="C2526" s="244"/>
      <c r="D2526" s="244"/>
      <c r="E2526" s="244"/>
      <c r="F2526" s="281" t="str">
        <f>IFERROR(IF(VLOOKUP($X2486&amp;"-"&amp;TEXT($A2526,"mmm-aaaa"),Informes!$A:$P,COLUMN(Informes!H$1),FALSE),"þ","¨"),"¨")</f>
        <v>¨</v>
      </c>
      <c r="G2526" s="281"/>
      <c r="H2526" s="281"/>
      <c r="I2526" s="248" t="str">
        <f>IFERROR(IF(ISBLANK(
VLOOKUP($X2509&amp;"-"&amp;TEXT($A2526,"mmm-aaaa"),Informes!$A:$P,COLUMN(Informes!I$1),FALSE)), "",
VLOOKUP($X2509&amp;"-"&amp;TEXT($A2526,"mmm-aaaa"),Informes!$A:$P,COLUMN(Informes!I$1),FALSE)), "")</f>
        <v/>
      </c>
      <c r="J2526" s="248"/>
      <c r="K2526" s="248"/>
      <c r="L2526" s="173" t="str">
        <f t="shared" si="492"/>
        <v>¨</v>
      </c>
      <c r="M2526" s="248" t="str">
        <f>IFERROR(IF(OR($X2526=$L$7,$X2526=$K$5,$X2526=$O$5,$X2526=$T$5),IF(ISBLANK(
VLOOKUP($X2486&amp;"-"&amp;TEXT($A2526,"mmm-aaaa"),Informes!$A:$P,COLUMN(Informes!J$1),FALSE)), "",
VLOOKUP($X2486&amp;"-"&amp;TEXT($A2526,"mmm-aaaa"),Informes!$A:$P,COLUMN(Informes!J$1),FALSE)), ""), "")</f>
        <v/>
      </c>
      <c r="N2526" s="248"/>
      <c r="O2526" s="248"/>
      <c r="P2526" s="248"/>
      <c r="Q2526" s="248"/>
      <c r="R2526" s="284" t="str">
        <f t="shared" si="490"/>
        <v/>
      </c>
      <c r="S2526" s="284"/>
      <c r="T2526" s="284"/>
      <c r="U2526" s="284"/>
      <c r="V2526" s="285"/>
      <c r="W2526" s="4" t="str">
        <f>IFERROR(VLOOKUP($X2509&amp;"-"&amp;TEXT($A2526,"mmm-aaaa"),Informes!$A:$P,COLUMN(Informes!K$1),FALSE), "")</f>
        <v/>
      </c>
      <c r="X2526" s="34" t="str">
        <f>IFERROR(VLOOKUP($X2486&amp;"-"&amp;TEXT($A2526,"mmm-aaaa"),Informes!$A:$P,COLUMN(Informes!C$1),FALSE), "")</f>
        <v/>
      </c>
    </row>
    <row r="2527" spans="1:24" ht="16.5" customHeight="1" thickBot="1" x14ac:dyDescent="0.25">
      <c r="A2527" s="34">
        <f t="shared" si="493"/>
        <v>45870</v>
      </c>
      <c r="B2527" s="264" t="str">
        <f t="shared" si="491"/>
        <v>Agosto</v>
      </c>
      <c r="C2527" s="265"/>
      <c r="D2527" s="265"/>
      <c r="E2527" s="265"/>
      <c r="F2527" s="280" t="str">
        <f>IFERROR(IF(VLOOKUP($X2486&amp;"-"&amp;TEXT($A2527,"mmm-aaaa"),Informes!$A:$P,COLUMN(Informes!H$1),FALSE),"þ","¨"),"¨")</f>
        <v>¨</v>
      </c>
      <c r="G2527" s="280"/>
      <c r="H2527" s="280"/>
      <c r="I2527" s="269" t="str">
        <f>IFERROR(IF(ISBLANK(
VLOOKUP($X2509&amp;"-"&amp;TEXT($A2527,"mmm-aaaa"),Informes!$A:$P,COLUMN(Informes!I$1),FALSE)), "",
VLOOKUP($X2509&amp;"-"&amp;TEXT($A2527,"mmm-aaaa"),Informes!$A:$P,COLUMN(Informes!I$1),FALSE)), "")</f>
        <v/>
      </c>
      <c r="J2527" s="269"/>
      <c r="K2527" s="269"/>
      <c r="L2527" s="172" t="str">
        <f t="shared" si="492"/>
        <v>¨</v>
      </c>
      <c r="M2527" s="269" t="str">
        <f>IFERROR(IF(OR($X2527=$L$7,$X2527=$K$5,$X2527=$O$5,$X2527=$T$5),IF(ISBLANK(
VLOOKUP($X2486&amp;"-"&amp;TEXT($A2527,"mmm-aaaa"),Informes!$A:$P,COLUMN(Informes!J$1),FALSE)), "",
VLOOKUP($X2486&amp;"-"&amp;TEXT($A2527,"mmm-aaaa"),Informes!$A:$P,COLUMN(Informes!J$1),FALSE)), ""), "")</f>
        <v/>
      </c>
      <c r="N2527" s="269"/>
      <c r="O2527" s="269"/>
      <c r="P2527" s="269"/>
      <c r="Q2527" s="269"/>
      <c r="R2527" s="282" t="str">
        <f t="shared" si="490"/>
        <v/>
      </c>
      <c r="S2527" s="282"/>
      <c r="T2527" s="282"/>
      <c r="U2527" s="282"/>
      <c r="V2527" s="283"/>
      <c r="W2527" s="4" t="str">
        <f>IFERROR(VLOOKUP($X2509&amp;"-"&amp;TEXT($A2527,"mmm-aaaa"),Informes!$A:$P,COLUMN(Informes!K$1),FALSE), "")</f>
        <v/>
      </c>
      <c r="X2527" s="34" t="str">
        <f>IFERROR(VLOOKUP($X2486&amp;"-"&amp;TEXT($A2527,"mmm-aaaa"),Informes!$A:$P,COLUMN(Informes!C$1),FALSE), "")</f>
        <v/>
      </c>
    </row>
    <row r="2528" spans="1:24" ht="16.5" customHeight="1" thickBot="1" x14ac:dyDescent="0.3">
      <c r="D2528" s="124"/>
      <c r="E2528" s="124"/>
      <c r="F2528" s="129"/>
      <c r="G2528" s="124" t="str">
        <f>IF(SUM(F2516:F2527)=0,"",SUM(F2516:F2527))</f>
        <v/>
      </c>
      <c r="H2528" s="124"/>
      <c r="I2528" s="124"/>
      <c r="J2528" s="130"/>
      <c r="K2528" s="124"/>
      <c r="L2528" s="131" t="s">
        <v>107</v>
      </c>
      <c r="M2528" s="272" t="str">
        <f>IF(SUM(M2516:M2527)=0,"",SUM(M2516:M2527))</f>
        <v/>
      </c>
      <c r="N2528" s="273"/>
      <c r="O2528" s="273"/>
      <c r="P2528" s="273"/>
      <c r="Q2528" s="274"/>
      <c r="R2528" s="275"/>
      <c r="S2528" s="276"/>
      <c r="T2528" s="276"/>
      <c r="U2528" s="276"/>
      <c r="V2528" s="277"/>
      <c r="W2528" s="4"/>
      <c r="X2528" s="4"/>
    </row>
    <row r="2529" spans="1:24" ht="16.5" customHeight="1" x14ac:dyDescent="0.2">
      <c r="W2529" s="4"/>
      <c r="X2529" s="4"/>
    </row>
    <row r="2530" spans="1:24" ht="279.75" customHeight="1" x14ac:dyDescent="0.15">
      <c r="B2530" s="11"/>
      <c r="C2530" s="132" t="s">
        <v>136</v>
      </c>
      <c r="D2530" s="11"/>
      <c r="E2530" s="11"/>
      <c r="F2530" s="11"/>
      <c r="G2530" s="11"/>
      <c r="H2530" s="11"/>
      <c r="I2530" s="11"/>
      <c r="J2530" s="11"/>
      <c r="K2530" s="11"/>
      <c r="L2530" s="11"/>
      <c r="M2530" s="11"/>
      <c r="N2530" s="11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</row>
    <row r="2531" spans="1:24" ht="24" customHeight="1" x14ac:dyDescent="0.2">
      <c r="A2531" s="35">
        <f>A2485+1</f>
        <v>56</v>
      </c>
      <c r="B2531" s="256" t="s">
        <v>127</v>
      </c>
      <c r="C2531" s="256"/>
      <c r="D2531" s="256"/>
      <c r="E2531" s="256"/>
      <c r="F2531" s="256"/>
      <c r="G2531" s="256"/>
      <c r="H2531" s="256"/>
      <c r="I2531" s="256"/>
      <c r="J2531" s="256"/>
      <c r="K2531" s="256"/>
      <c r="L2531" s="256"/>
      <c r="M2531" s="256"/>
      <c r="N2531" s="256"/>
      <c r="O2531" s="256"/>
      <c r="P2531" s="256"/>
      <c r="Q2531" s="256"/>
      <c r="R2531" s="256"/>
      <c r="S2531" s="256"/>
      <c r="T2531" s="256"/>
      <c r="U2531" s="256"/>
      <c r="V2531" s="256"/>
      <c r="X2531" s="2"/>
    </row>
    <row r="2532" spans="1:24" ht="17.25" customHeight="1" x14ac:dyDescent="0.2">
      <c r="A2532" s="35"/>
      <c r="B2532" s="120" t="s">
        <v>128</v>
      </c>
      <c r="D2532" s="123" t="e">
        <f>IF(A2531=0,0,INDEX(TblPublicadores[Nombre completo],A2531))</f>
        <v>#REF!</v>
      </c>
      <c r="F2532" s="123"/>
      <c r="G2532" s="123"/>
      <c r="H2532" s="123"/>
      <c r="I2532" s="123"/>
      <c r="J2532" s="123"/>
      <c r="K2532" s="123"/>
      <c r="L2532" s="123"/>
      <c r="M2532" s="123"/>
      <c r="N2532" s="123"/>
      <c r="O2532" s="123"/>
      <c r="P2532" s="123"/>
      <c r="Q2532" s="123"/>
      <c r="R2532" s="123"/>
      <c r="S2532" s="123"/>
      <c r="T2532" s="123"/>
      <c r="U2532" s="123"/>
      <c r="V2532" s="123"/>
      <c r="W2532" s="15"/>
      <c r="X2532" s="154" t="e">
        <f>IF(A2531=0,0,INDEX(TblPublicadores[Nombre],A2531))</f>
        <v>#REF!</v>
      </c>
    </row>
    <row r="2533" spans="1:24" ht="17.25" customHeight="1" x14ac:dyDescent="0.2">
      <c r="B2533" s="120" t="s">
        <v>129</v>
      </c>
      <c r="D2533" s="121"/>
      <c r="E2533" s="121"/>
      <c r="F2533" s="7"/>
      <c r="G2533" s="7"/>
      <c r="H2533" s="257" t="e">
        <f>IF(A2531=0,"",INDEX(TblPublicadores[Fecha de nacimiento],A2531))</f>
        <v>#REF!</v>
      </c>
      <c r="I2533" s="257"/>
      <c r="J2533" s="257"/>
      <c r="K2533" s="257"/>
      <c r="L2533" s="257"/>
      <c r="M2533" s="257"/>
      <c r="N2533" s="257"/>
      <c r="O2533" s="257"/>
      <c r="P2533" s="128" t="e">
        <f>IF(INDEX(TblPublicadores[Sexo],A2531)=Q2533,"þ","¨")</f>
        <v>#REF!</v>
      </c>
      <c r="Q2533" s="120" t="s">
        <v>75</v>
      </c>
      <c r="S2533" s="12"/>
      <c r="T2533" s="13"/>
      <c r="U2533" s="128" t="e">
        <f>IF(INDEX(TblPublicadores[Sexo],A2531)=V2533,"þ","¨")</f>
        <v>#REF!</v>
      </c>
      <c r="V2533" s="120" t="s">
        <v>79</v>
      </c>
      <c r="W2533" s="12"/>
      <c r="X2533" s="6"/>
    </row>
    <row r="2534" spans="1:24" ht="17.25" customHeight="1" x14ac:dyDescent="0.2">
      <c r="B2534" s="120" t="s">
        <v>130</v>
      </c>
      <c r="D2534" s="122"/>
      <c r="E2534" s="122"/>
      <c r="F2534" s="7"/>
      <c r="G2534" s="258" t="e">
        <f>IF(A2531=0,"",IF(INDEX(TblPublicadores[Fecha de bautismo],A2531)="", "",INDEX(TblPublicadores[Fecha de bautismo],A2531)))</f>
        <v>#REF!</v>
      </c>
      <c r="H2534" s="258"/>
      <c r="I2534" s="258"/>
      <c r="J2534" s="258"/>
      <c r="K2534" s="258"/>
      <c r="L2534" s="258"/>
      <c r="M2534" s="258"/>
      <c r="N2534" s="258"/>
      <c r="O2534" s="258"/>
      <c r="P2534" s="128" t="s">
        <v>137</v>
      </c>
      <c r="Q2534" s="120" t="s">
        <v>131</v>
      </c>
      <c r="S2534" s="12"/>
      <c r="T2534" s="12"/>
      <c r="U2534" s="128" t="s">
        <v>138</v>
      </c>
      <c r="V2534" s="120" t="s">
        <v>61</v>
      </c>
      <c r="W2534" s="12"/>
      <c r="X2534" s="6"/>
    </row>
    <row r="2535" spans="1:24" ht="28.5" customHeight="1" x14ac:dyDescent="0.2">
      <c r="B2535" s="127" t="e">
        <f>IF(INDEX(TblPublicadores[Privilegio],A2531)=C2535,"þ","¨")</f>
        <v>#REF!</v>
      </c>
      <c r="C2535" s="125" t="s">
        <v>76</v>
      </c>
      <c r="D2535" s="127" t="e">
        <f>IF(INDEX(TblPublicadores[Privilegio],A2531)=E2535,"þ","¨")</f>
        <v>#REF!</v>
      </c>
      <c r="E2535" s="125" t="s">
        <v>81</v>
      </c>
      <c r="F2535" s="7"/>
      <c r="G2535" s="7"/>
      <c r="H2535" s="5"/>
      <c r="I2535" s="10"/>
      <c r="J2535" s="127" t="e">
        <f>IF(INDEX(TblPublicadores[Tipo Publicador],A2531)=K2535,"þ","¨")</f>
        <v>#REF!</v>
      </c>
      <c r="K2535" s="125" t="s">
        <v>77</v>
      </c>
      <c r="L2535" s="5"/>
      <c r="M2535" s="5"/>
      <c r="N2535" s="127" t="e">
        <f>IF(INDEX(TblPublicadores[Tipo Publicador],A2531)=O2535,"þ","¨")</f>
        <v>#REF!</v>
      </c>
      <c r="O2535" s="125" t="s">
        <v>132</v>
      </c>
      <c r="P2535" s="126"/>
      <c r="Q2535" s="126"/>
      <c r="R2535" s="9"/>
      <c r="S2535" s="127" t="e">
        <f>IF(INDEX(TblPublicadores[Tipo Publicador],A2531)=T2535,"þ","¨")</f>
        <v>#REF!</v>
      </c>
      <c r="T2535" s="259" t="s">
        <v>133</v>
      </c>
      <c r="U2535" s="259"/>
      <c r="V2535" s="259"/>
      <c r="W2535" s="13"/>
      <c r="X2535" s="6"/>
    </row>
    <row r="2536" spans="1:24" ht="4.5" customHeight="1" thickBot="1" x14ac:dyDescent="0.25">
      <c r="B2536" s="8"/>
      <c r="C2536" s="7"/>
      <c r="D2536" s="8"/>
      <c r="E2536" s="7"/>
      <c r="F2536" s="7"/>
      <c r="G2536" s="7"/>
      <c r="H2536" s="5"/>
      <c r="I2536" s="10"/>
      <c r="J2536" s="8"/>
      <c r="K2536" s="5"/>
      <c r="L2536" s="5"/>
      <c r="M2536" s="5"/>
      <c r="N2536" s="7"/>
      <c r="O2536" s="5"/>
      <c r="P2536" s="8"/>
      <c r="Q2536" s="8"/>
      <c r="R2536" s="9"/>
      <c r="S2536" s="9"/>
      <c r="T2536" s="7"/>
      <c r="U2536" s="8"/>
      <c r="V2536" s="9"/>
      <c r="W2536" s="9"/>
      <c r="X2536" s="6"/>
    </row>
    <row r="2537" spans="1:24" ht="26.25" customHeight="1" x14ac:dyDescent="0.25">
      <c r="B2537" s="260" t="s">
        <v>17</v>
      </c>
      <c r="C2537" s="261"/>
      <c r="D2537" s="261"/>
      <c r="E2537" s="261"/>
      <c r="F2537" s="262" t="s">
        <v>134</v>
      </c>
      <c r="G2537" s="262"/>
      <c r="H2537" s="262"/>
      <c r="I2537" s="262" t="s">
        <v>12</v>
      </c>
      <c r="J2537" s="262"/>
      <c r="K2537" s="262"/>
      <c r="L2537" s="262" t="s">
        <v>105</v>
      </c>
      <c r="M2537" s="236" t="s">
        <v>135</v>
      </c>
      <c r="N2537" s="236"/>
      <c r="O2537" s="236"/>
      <c r="P2537" s="236"/>
      <c r="Q2537" s="236"/>
      <c r="R2537" s="236" t="s">
        <v>101</v>
      </c>
      <c r="S2537" s="236"/>
      <c r="T2537" s="236"/>
      <c r="U2537" s="236"/>
      <c r="V2537" s="237"/>
      <c r="W2537" s="14"/>
      <c r="X2537" s="3"/>
    </row>
    <row r="2538" spans="1:24" ht="27.75" customHeight="1" x14ac:dyDescent="0.2">
      <c r="B2538" s="240">
        <v>45292</v>
      </c>
      <c r="C2538" s="241"/>
      <c r="D2538" s="241"/>
      <c r="E2538" s="242"/>
      <c r="F2538" s="263"/>
      <c r="G2538" s="263"/>
      <c r="H2538" s="263"/>
      <c r="I2538" s="263"/>
      <c r="J2538" s="263"/>
      <c r="K2538" s="263"/>
      <c r="L2538" s="263"/>
      <c r="M2538" s="238"/>
      <c r="N2538" s="238"/>
      <c r="O2538" s="238"/>
      <c r="P2538" s="238"/>
      <c r="Q2538" s="238"/>
      <c r="R2538" s="238"/>
      <c r="S2538" s="238"/>
      <c r="T2538" s="238"/>
      <c r="U2538" s="238"/>
      <c r="V2538" s="239"/>
      <c r="W2538" s="14"/>
      <c r="X2538" s="3"/>
    </row>
    <row r="2539" spans="1:24" ht="16.5" customHeight="1" x14ac:dyDescent="0.2">
      <c r="A2539" s="34">
        <f>EDATE(B2538,-4)</f>
        <v>45170</v>
      </c>
      <c r="B2539" s="243" t="str">
        <f>PROPER(TEXT(A2539, "mmmm"))</f>
        <v>Septiembre</v>
      </c>
      <c r="C2539" s="244"/>
      <c r="D2539" s="244" t="str">
        <f>PROPER(TEXT(C2539, "mmmm"))</f>
        <v>Enero</v>
      </c>
      <c r="E2539" s="244"/>
      <c r="F2539" s="281" t="str">
        <f>IFERROR(IF(VLOOKUP($X2532&amp;"-"&amp;TEXT($A2539,"mmm-aaaa"),Informes!$A:$P,COLUMN(Informes!H$1),FALSE),"þ","¨"),"¨")</f>
        <v>¨</v>
      </c>
      <c r="G2539" s="281"/>
      <c r="H2539" s="281"/>
      <c r="I2539" s="248" t="str">
        <f>IFERROR(IF(ISBLANK(
VLOOKUP($X2532&amp;"-"&amp;TEXT($A2539,"mmm-aaaa"),Informes!$A:$P,COLUMN(Informes!I$1),FALSE)), "",
VLOOKUP($X2532&amp;"-"&amp;TEXT($A2539,"mmm-aaaa"),Informes!$A:$P,COLUMN(Informes!I$1),FALSE)), "")</f>
        <v/>
      </c>
      <c r="J2539" s="248"/>
      <c r="K2539" s="248"/>
      <c r="L2539" s="173" t="str">
        <f>IFERROR(IF($X2539=$L$7,"þ","¨"),"¨")</f>
        <v>¨</v>
      </c>
      <c r="M2539" s="248" t="str">
        <f>IFERROR(IF(OR($X2539=$L$7,$X2539=$K$5,$X2539=$O$5,$X2539=$T$5),IF(ISBLANK(
VLOOKUP($X2532&amp;"-"&amp;TEXT($A2539,"mmm-aaaa"),Informes!$A:$P,COLUMN(Informes!J$1),FALSE)), "",
VLOOKUP($X2532&amp;"-"&amp;TEXT($A2539,"mmm-aaaa"),Informes!$A:$P,COLUMN(Informes!J$1),FALSE)), ""), "")</f>
        <v/>
      </c>
      <c r="N2539" s="248"/>
      <c r="O2539" s="248"/>
      <c r="P2539" s="248"/>
      <c r="Q2539" s="248"/>
      <c r="R2539" s="284" t="str">
        <f t="shared" ref="R2539:R2550" si="494">IF(W2539=0, "", W2539)</f>
        <v/>
      </c>
      <c r="S2539" s="284"/>
      <c r="T2539" s="284"/>
      <c r="U2539" s="284"/>
      <c r="V2539" s="285"/>
      <c r="W2539" s="4" t="str">
        <f>IFERROR(VLOOKUP($X2532&amp;"-"&amp;TEXT($A2539,"mmm-aaaa"),Informes!$A:$P,COLUMN(Informes!K$1),FALSE), "")</f>
        <v/>
      </c>
      <c r="X2539" s="34" t="str">
        <f>IFERROR(VLOOKUP($X2532&amp;"-"&amp;TEXT($A2539,"mmm-aaaa"),Informes!$A:$P,COLUMN(Informes!C$1),FALSE), "")</f>
        <v/>
      </c>
    </row>
    <row r="2540" spans="1:24" ht="16.5" customHeight="1" x14ac:dyDescent="0.2">
      <c r="A2540" s="34">
        <f>EDATE(A2539,1)</f>
        <v>45200</v>
      </c>
      <c r="B2540" s="243" t="str">
        <f t="shared" ref="B2540:B2550" si="495">PROPER(TEXT(A2540, "mmmm"))</f>
        <v>Octubre</v>
      </c>
      <c r="C2540" s="244"/>
      <c r="D2540" s="244" t="str">
        <f t="shared" ref="D2540:D2550" si="496">PROPER(TEXT(C2540, "mmmm"))</f>
        <v>Enero</v>
      </c>
      <c r="E2540" s="244"/>
      <c r="F2540" s="281" t="str">
        <f>IFERROR(IF(VLOOKUP($X2532&amp;"-"&amp;TEXT($A2540,"mmm-aaaa"),Informes!$A:$P,COLUMN(Informes!H$1),FALSE),"þ","¨"),"¨")</f>
        <v>¨</v>
      </c>
      <c r="G2540" s="281"/>
      <c r="H2540" s="281"/>
      <c r="I2540" s="248" t="str">
        <f>IFERROR(IF(ISBLANK(
VLOOKUP($X2532&amp;"-"&amp;TEXT($A2540,"mmm-aaaa"),Informes!$A:$P,COLUMN(Informes!I$1),FALSE)), "",
VLOOKUP($X2532&amp;"-"&amp;TEXT($A2540,"mmm-aaaa"),Informes!$A:$P,COLUMN(Informes!I$1),FALSE)), "")</f>
        <v/>
      </c>
      <c r="J2540" s="248"/>
      <c r="K2540" s="248"/>
      <c r="L2540" s="173" t="str">
        <f t="shared" ref="L2540:L2550" si="497">IFERROR(IF($X2540=$L$7,"þ","¨"),"¨")</f>
        <v>¨</v>
      </c>
      <c r="M2540" s="248" t="str">
        <f>IFERROR(IF(OR($X2540=$L$7,$X2540=$K$5,$X2540=$O$5,$X2540=$T$5),IF(ISBLANK(
VLOOKUP($X2532&amp;"-"&amp;TEXT($A2540,"mmm-aaaa"),Informes!$A:$P,COLUMN(Informes!J$1),FALSE)), "",
VLOOKUP($X2532&amp;"-"&amp;TEXT($A2540,"mmm-aaaa"),Informes!$A:$P,COLUMN(Informes!J$1),FALSE)), ""), "")</f>
        <v/>
      </c>
      <c r="N2540" s="248"/>
      <c r="O2540" s="248"/>
      <c r="P2540" s="248"/>
      <c r="Q2540" s="248"/>
      <c r="R2540" s="284" t="str">
        <f t="shared" si="494"/>
        <v/>
      </c>
      <c r="S2540" s="284"/>
      <c r="T2540" s="284"/>
      <c r="U2540" s="284"/>
      <c r="V2540" s="285"/>
      <c r="W2540" s="4" t="str">
        <f>IFERROR(VLOOKUP($X2532&amp;"-"&amp;TEXT($A2540,"mmm-aaaa"),Informes!$A:$P,COLUMN(Informes!K$1),FALSE), "")</f>
        <v/>
      </c>
      <c r="X2540" s="34" t="str">
        <f>IFERROR(VLOOKUP($X2532&amp;"-"&amp;TEXT($A2540,"mmm-aaaa"),Informes!$A:$P,COLUMN(Informes!C$1),FALSE), "")</f>
        <v/>
      </c>
    </row>
    <row r="2541" spans="1:24" ht="16.5" customHeight="1" x14ac:dyDescent="0.2">
      <c r="A2541" s="34">
        <f t="shared" ref="A2541:A2550" si="498">EDATE(A2540,1)</f>
        <v>45231</v>
      </c>
      <c r="B2541" s="243" t="str">
        <f t="shared" si="495"/>
        <v>Noviembre</v>
      </c>
      <c r="C2541" s="244"/>
      <c r="D2541" s="244" t="str">
        <f t="shared" si="496"/>
        <v>Enero</v>
      </c>
      <c r="E2541" s="244"/>
      <c r="F2541" s="281" t="str">
        <f>IFERROR(IF(VLOOKUP($X2532&amp;"-"&amp;TEXT($A2541,"mmm-aaaa"),Informes!$A:$P,COLUMN(Informes!H$1),FALSE),"þ","¨"),"¨")</f>
        <v>¨</v>
      </c>
      <c r="G2541" s="281"/>
      <c r="H2541" s="281"/>
      <c r="I2541" s="248" t="str">
        <f>IFERROR(IF(ISBLANK(
VLOOKUP($X2532&amp;"-"&amp;TEXT($A2541,"mmm-aaaa"),Informes!$A:$P,COLUMN(Informes!I$1),FALSE)), "",
VLOOKUP($X2532&amp;"-"&amp;TEXT($A2541,"mmm-aaaa"),Informes!$A:$P,COLUMN(Informes!I$1),FALSE)), "")</f>
        <v/>
      </c>
      <c r="J2541" s="248"/>
      <c r="K2541" s="248"/>
      <c r="L2541" s="173" t="str">
        <f t="shared" si="497"/>
        <v>¨</v>
      </c>
      <c r="M2541" s="248" t="str">
        <f>IFERROR(IF(OR($X2541=$L$7,$X2541=$K$5,$X2541=$O$5,$X2541=$T$5),IF(ISBLANK(
VLOOKUP($X2532&amp;"-"&amp;TEXT($A2541,"mmm-aaaa"),Informes!$A:$P,COLUMN(Informes!J$1),FALSE)), "",
VLOOKUP($X2532&amp;"-"&amp;TEXT($A2541,"mmm-aaaa"),Informes!$A:$P,COLUMN(Informes!J$1),FALSE)), ""), "")</f>
        <v/>
      </c>
      <c r="N2541" s="248"/>
      <c r="O2541" s="248"/>
      <c r="P2541" s="248"/>
      <c r="Q2541" s="248"/>
      <c r="R2541" s="284" t="str">
        <f t="shared" si="494"/>
        <v/>
      </c>
      <c r="S2541" s="284"/>
      <c r="T2541" s="284"/>
      <c r="U2541" s="284"/>
      <c r="V2541" s="285"/>
      <c r="W2541" s="4" t="str">
        <f>IFERROR(VLOOKUP($X2532&amp;"-"&amp;TEXT($A2541,"mmm-aaaa"),Informes!$A:$P,COLUMN(Informes!K$1),FALSE), "")</f>
        <v/>
      </c>
      <c r="X2541" s="34" t="str">
        <f>IFERROR(VLOOKUP($X2532&amp;"-"&amp;TEXT($A2541,"mmm-aaaa"),Informes!$A:$P,COLUMN(Informes!C$1),FALSE), "")</f>
        <v/>
      </c>
    </row>
    <row r="2542" spans="1:24" ht="16.5" customHeight="1" x14ac:dyDescent="0.2">
      <c r="A2542" s="34">
        <f t="shared" si="498"/>
        <v>45261</v>
      </c>
      <c r="B2542" s="243" t="str">
        <f t="shared" si="495"/>
        <v>Diciembre</v>
      </c>
      <c r="C2542" s="244"/>
      <c r="D2542" s="244" t="str">
        <f t="shared" si="496"/>
        <v>Enero</v>
      </c>
      <c r="E2542" s="244"/>
      <c r="F2542" s="281" t="str">
        <f>IFERROR(IF(VLOOKUP($X2532&amp;"-"&amp;TEXT($A2542,"mmm-aaaa"),Informes!$A:$P,COLUMN(Informes!H$1),FALSE),"þ","¨"),"¨")</f>
        <v>¨</v>
      </c>
      <c r="G2542" s="281"/>
      <c r="H2542" s="281"/>
      <c r="I2542" s="248" t="str">
        <f>IFERROR(IF(ISBLANK(
VLOOKUP($X2532&amp;"-"&amp;TEXT($A2542,"mmm-aaaa"),Informes!$A:$P,COLUMN(Informes!I$1),FALSE)), "",
VLOOKUP($X2532&amp;"-"&amp;TEXT($A2542,"mmm-aaaa"),Informes!$A:$P,COLUMN(Informes!I$1),FALSE)), "")</f>
        <v/>
      </c>
      <c r="J2542" s="248"/>
      <c r="K2542" s="248"/>
      <c r="L2542" s="173" t="str">
        <f t="shared" si="497"/>
        <v>¨</v>
      </c>
      <c r="M2542" s="248" t="str">
        <f>IFERROR(IF(OR($X2542=$L$7,$X2542=$K$5,$X2542=$O$5,$X2542=$T$5),IF(ISBLANK(
VLOOKUP($X2532&amp;"-"&amp;TEXT($A2542,"mmm-aaaa"),Informes!$A:$P,COLUMN(Informes!J$1),FALSE)), "",
VLOOKUP($X2532&amp;"-"&amp;TEXT($A2542,"mmm-aaaa"),Informes!$A:$P,COLUMN(Informes!J$1),FALSE)), ""), "")</f>
        <v/>
      </c>
      <c r="N2542" s="248"/>
      <c r="O2542" s="248"/>
      <c r="P2542" s="248"/>
      <c r="Q2542" s="248"/>
      <c r="R2542" s="284" t="str">
        <f t="shared" si="494"/>
        <v/>
      </c>
      <c r="S2542" s="284"/>
      <c r="T2542" s="284"/>
      <c r="U2542" s="284"/>
      <c r="V2542" s="285"/>
      <c r="W2542" s="4" t="str">
        <f>IFERROR(VLOOKUP($X2532&amp;"-"&amp;TEXT($A2542,"mmm-aaaa"),Informes!$A:$P,COLUMN(Informes!K$1),FALSE), "")</f>
        <v/>
      </c>
      <c r="X2542" s="34" t="str">
        <f>IFERROR(VLOOKUP($X2532&amp;"-"&amp;TEXT($A2542,"mmm-aaaa"),Informes!$A:$P,COLUMN(Informes!C$1),FALSE), "")</f>
        <v/>
      </c>
    </row>
    <row r="2543" spans="1:24" ht="16.5" customHeight="1" x14ac:dyDescent="0.2">
      <c r="A2543" s="34">
        <f t="shared" si="498"/>
        <v>45292</v>
      </c>
      <c r="B2543" s="243" t="str">
        <f t="shared" si="495"/>
        <v>Enero</v>
      </c>
      <c r="C2543" s="244"/>
      <c r="D2543" s="244" t="str">
        <f t="shared" si="496"/>
        <v>Enero</v>
      </c>
      <c r="E2543" s="244"/>
      <c r="F2543" s="281" t="str">
        <f>IFERROR(IF(VLOOKUP($X2532&amp;"-"&amp;TEXT($A2543,"mmm-aaaa"),Informes!$A:$P,COLUMN(Informes!H$1),FALSE),"þ","¨"),"¨")</f>
        <v>¨</v>
      </c>
      <c r="G2543" s="281"/>
      <c r="H2543" s="281"/>
      <c r="I2543" s="248" t="str">
        <f>IFERROR(IF(ISBLANK(
VLOOKUP($X2532&amp;"-"&amp;TEXT($A2543,"mmm-aaaa"),Informes!$A:$P,COLUMN(Informes!I$1),FALSE)), "",
VLOOKUP($X2532&amp;"-"&amp;TEXT($A2543,"mmm-aaaa"),Informes!$A:$P,COLUMN(Informes!I$1),FALSE)), "")</f>
        <v/>
      </c>
      <c r="J2543" s="248"/>
      <c r="K2543" s="248"/>
      <c r="L2543" s="173" t="str">
        <f t="shared" si="497"/>
        <v>¨</v>
      </c>
      <c r="M2543" s="248" t="str">
        <f>IFERROR(IF(OR($X2543=$L$7,$X2543=$K$5,$X2543=$O$5,$X2543=$T$5),IF(ISBLANK(
VLOOKUP($X2532&amp;"-"&amp;TEXT($A2543,"mmm-aaaa"),Informes!$A:$P,COLUMN(Informes!J$1),FALSE)), "",
VLOOKUP($X2532&amp;"-"&amp;TEXT($A2543,"mmm-aaaa"),Informes!$A:$P,COLUMN(Informes!J$1),FALSE)), ""), "")</f>
        <v/>
      </c>
      <c r="N2543" s="248"/>
      <c r="O2543" s="248"/>
      <c r="P2543" s="248"/>
      <c r="Q2543" s="248"/>
      <c r="R2543" s="284" t="str">
        <f t="shared" si="494"/>
        <v/>
      </c>
      <c r="S2543" s="284"/>
      <c r="T2543" s="284"/>
      <c r="U2543" s="284"/>
      <c r="V2543" s="285"/>
      <c r="W2543" s="4" t="str">
        <f>IFERROR(VLOOKUP($X2532&amp;"-"&amp;TEXT($A2543,"mmm-aaaa"),Informes!$A:$P,COLUMN(Informes!K$1),FALSE), "")</f>
        <v/>
      </c>
      <c r="X2543" s="34" t="str">
        <f>IFERROR(VLOOKUP($X2532&amp;"-"&amp;TEXT($A2543,"mmm-aaaa"),Informes!$A:$P,COLUMN(Informes!C$1),FALSE), "")</f>
        <v/>
      </c>
    </row>
    <row r="2544" spans="1:24" ht="16.5" customHeight="1" x14ac:dyDescent="0.2">
      <c r="A2544" s="34">
        <f t="shared" si="498"/>
        <v>45323</v>
      </c>
      <c r="B2544" s="243" t="str">
        <f t="shared" si="495"/>
        <v>Febrero</v>
      </c>
      <c r="C2544" s="244"/>
      <c r="D2544" s="244" t="str">
        <f t="shared" si="496"/>
        <v>Enero</v>
      </c>
      <c r="E2544" s="244"/>
      <c r="F2544" s="281" t="str">
        <f>IFERROR(IF(VLOOKUP($X2532&amp;"-"&amp;TEXT($A2544,"mmm-aaaa"),Informes!$A:$P,COLUMN(Informes!H$1),FALSE),"þ","¨"),"¨")</f>
        <v>¨</v>
      </c>
      <c r="G2544" s="281"/>
      <c r="H2544" s="281"/>
      <c r="I2544" s="248" t="str">
        <f>IFERROR(IF(ISBLANK(
VLOOKUP($X2532&amp;"-"&amp;TEXT($A2544,"mmm-aaaa"),Informes!$A:$P,COLUMN(Informes!I$1),FALSE)), "",
VLOOKUP($X2532&amp;"-"&amp;TEXT($A2544,"mmm-aaaa"),Informes!$A:$P,COLUMN(Informes!I$1),FALSE)), "")</f>
        <v/>
      </c>
      <c r="J2544" s="248"/>
      <c r="K2544" s="248"/>
      <c r="L2544" s="173" t="str">
        <f t="shared" si="497"/>
        <v>¨</v>
      </c>
      <c r="M2544" s="248" t="str">
        <f>IFERROR(IF(OR($X2544=$L$7,$X2544=$K$5,$X2544=$O$5,$X2544=$T$5),IF(ISBLANK(
VLOOKUP($X2532&amp;"-"&amp;TEXT($A2544,"mmm-aaaa"),Informes!$A:$P,COLUMN(Informes!J$1),FALSE)), "",
VLOOKUP($X2532&amp;"-"&amp;TEXT($A2544,"mmm-aaaa"),Informes!$A:$P,COLUMN(Informes!J$1),FALSE)), ""), "")</f>
        <v/>
      </c>
      <c r="N2544" s="248"/>
      <c r="O2544" s="248"/>
      <c r="P2544" s="248"/>
      <c r="Q2544" s="248"/>
      <c r="R2544" s="284" t="str">
        <f t="shared" si="494"/>
        <v/>
      </c>
      <c r="S2544" s="284"/>
      <c r="T2544" s="284"/>
      <c r="U2544" s="284"/>
      <c r="V2544" s="285"/>
      <c r="W2544" s="4" t="str">
        <f>IFERROR(VLOOKUP($X2532&amp;"-"&amp;TEXT($A2544,"mmm-aaaa"),Informes!$A:$P,COLUMN(Informes!K$1),FALSE), "")</f>
        <v/>
      </c>
      <c r="X2544" s="34" t="str">
        <f>IFERROR(VLOOKUP($X2532&amp;"-"&amp;TEXT($A2544,"mmm-aaaa"),Informes!$A:$P,COLUMN(Informes!C$1),FALSE), "")</f>
        <v/>
      </c>
    </row>
    <row r="2545" spans="1:24" ht="16.5" customHeight="1" x14ac:dyDescent="0.2">
      <c r="A2545" s="34">
        <f t="shared" si="498"/>
        <v>45352</v>
      </c>
      <c r="B2545" s="243" t="str">
        <f t="shared" si="495"/>
        <v>Marzo</v>
      </c>
      <c r="C2545" s="244"/>
      <c r="D2545" s="244" t="str">
        <f t="shared" si="496"/>
        <v>Enero</v>
      </c>
      <c r="E2545" s="244"/>
      <c r="F2545" s="281" t="str">
        <f>IFERROR(IF(VLOOKUP($X2532&amp;"-"&amp;TEXT($A2545,"mmm-aaaa"),Informes!$A:$P,COLUMN(Informes!H$1),FALSE),"þ","¨"),"¨")</f>
        <v>¨</v>
      </c>
      <c r="G2545" s="281"/>
      <c r="H2545" s="281"/>
      <c r="I2545" s="248" t="str">
        <f>IFERROR(IF(ISBLANK(
VLOOKUP($X2532&amp;"-"&amp;TEXT($A2545,"mmm-aaaa"),Informes!$A:$P,COLUMN(Informes!I$1),FALSE)), "",
VLOOKUP($X2532&amp;"-"&amp;TEXT($A2545,"mmm-aaaa"),Informes!$A:$P,COLUMN(Informes!I$1),FALSE)), "")</f>
        <v/>
      </c>
      <c r="J2545" s="248"/>
      <c r="K2545" s="248"/>
      <c r="L2545" s="173" t="str">
        <f t="shared" si="497"/>
        <v>¨</v>
      </c>
      <c r="M2545" s="248" t="str">
        <f>IFERROR(IF(OR($X2545=$L$7,$X2545=$K$5,$X2545=$O$5,$X2545=$T$5),IF(ISBLANK(
VLOOKUP($X2532&amp;"-"&amp;TEXT($A2545,"mmm-aaaa"),Informes!$A:$P,COLUMN(Informes!J$1),FALSE)), "",
VLOOKUP($X2532&amp;"-"&amp;TEXT($A2545,"mmm-aaaa"),Informes!$A:$P,COLUMN(Informes!J$1),FALSE)), ""), "")</f>
        <v/>
      </c>
      <c r="N2545" s="248"/>
      <c r="O2545" s="248"/>
      <c r="P2545" s="248"/>
      <c r="Q2545" s="248"/>
      <c r="R2545" s="284" t="str">
        <f t="shared" si="494"/>
        <v/>
      </c>
      <c r="S2545" s="284"/>
      <c r="T2545" s="284"/>
      <c r="U2545" s="284"/>
      <c r="V2545" s="285"/>
      <c r="W2545" s="4" t="str">
        <f>IFERROR(VLOOKUP($X2532&amp;"-"&amp;TEXT($A2545,"mmm-aaaa"),Informes!$A:$P,COLUMN(Informes!K$1),FALSE), "")</f>
        <v/>
      </c>
      <c r="X2545" s="34" t="str">
        <f>IFERROR(VLOOKUP($X2532&amp;"-"&amp;TEXT($A2545,"mmm-aaaa"),Informes!$A:$P,COLUMN(Informes!C$1),FALSE), "")</f>
        <v/>
      </c>
    </row>
    <row r="2546" spans="1:24" ht="16.5" customHeight="1" x14ac:dyDescent="0.2">
      <c r="A2546" s="34">
        <f t="shared" si="498"/>
        <v>45383</v>
      </c>
      <c r="B2546" s="243" t="str">
        <f t="shared" si="495"/>
        <v>Abril</v>
      </c>
      <c r="C2546" s="244"/>
      <c r="D2546" s="244" t="str">
        <f t="shared" si="496"/>
        <v>Enero</v>
      </c>
      <c r="E2546" s="244"/>
      <c r="F2546" s="281" t="str">
        <f>IFERROR(IF(VLOOKUP($X2532&amp;"-"&amp;TEXT($A2546,"mmm-aaaa"),Informes!$A:$P,COLUMN(Informes!H$1),FALSE),"þ","¨"),"¨")</f>
        <v>¨</v>
      </c>
      <c r="G2546" s="281"/>
      <c r="H2546" s="281"/>
      <c r="I2546" s="248" t="str">
        <f>IFERROR(IF(ISBLANK(
VLOOKUP($X2532&amp;"-"&amp;TEXT($A2546,"mmm-aaaa"),Informes!$A:$P,COLUMN(Informes!I$1),FALSE)), "",
VLOOKUP($X2532&amp;"-"&amp;TEXT($A2546,"mmm-aaaa"),Informes!$A:$P,COLUMN(Informes!I$1),FALSE)), "")</f>
        <v/>
      </c>
      <c r="J2546" s="248"/>
      <c r="K2546" s="248"/>
      <c r="L2546" s="173" t="str">
        <f t="shared" si="497"/>
        <v>¨</v>
      </c>
      <c r="M2546" s="248" t="str">
        <f>IFERROR(IF(OR($X2546=$L$7,$X2546=$K$5,$X2546=$O$5,$X2546=$T$5),IF(ISBLANK(
VLOOKUP($X2532&amp;"-"&amp;TEXT($A2546,"mmm-aaaa"),Informes!$A:$P,COLUMN(Informes!J$1),FALSE)), "",
VLOOKUP($X2532&amp;"-"&amp;TEXT($A2546,"mmm-aaaa"),Informes!$A:$P,COLUMN(Informes!J$1),FALSE)), ""), "")</f>
        <v/>
      </c>
      <c r="N2546" s="248"/>
      <c r="O2546" s="248"/>
      <c r="P2546" s="248"/>
      <c r="Q2546" s="248"/>
      <c r="R2546" s="284" t="str">
        <f t="shared" si="494"/>
        <v/>
      </c>
      <c r="S2546" s="284"/>
      <c r="T2546" s="284"/>
      <c r="U2546" s="284"/>
      <c r="V2546" s="285"/>
      <c r="W2546" s="4" t="str">
        <f>IFERROR(VLOOKUP($X2532&amp;"-"&amp;TEXT($A2546,"mmm-aaaa"),Informes!$A:$P,COLUMN(Informes!K$1),FALSE), "")</f>
        <v/>
      </c>
      <c r="X2546" s="34" t="str">
        <f>IFERROR(VLOOKUP($X2532&amp;"-"&amp;TEXT($A2546,"mmm-aaaa"),Informes!$A:$P,COLUMN(Informes!C$1),FALSE), "")</f>
        <v/>
      </c>
    </row>
    <row r="2547" spans="1:24" ht="16.5" customHeight="1" x14ac:dyDescent="0.2">
      <c r="A2547" s="34">
        <f t="shared" si="498"/>
        <v>45413</v>
      </c>
      <c r="B2547" s="243" t="str">
        <f t="shared" si="495"/>
        <v>Mayo</v>
      </c>
      <c r="C2547" s="244"/>
      <c r="D2547" s="244" t="str">
        <f t="shared" si="496"/>
        <v>Enero</v>
      </c>
      <c r="E2547" s="244"/>
      <c r="F2547" s="281" t="str">
        <f>IFERROR(IF(VLOOKUP($X2532&amp;"-"&amp;TEXT($A2547,"mmm-aaaa"),Informes!$A:$P,COLUMN(Informes!H$1),FALSE),"þ","¨"),"¨")</f>
        <v>¨</v>
      </c>
      <c r="G2547" s="281"/>
      <c r="H2547" s="281"/>
      <c r="I2547" s="248" t="str">
        <f>IFERROR(IF(ISBLANK(
VLOOKUP($X2532&amp;"-"&amp;TEXT($A2547,"mmm-aaaa"),Informes!$A:$P,COLUMN(Informes!I$1),FALSE)), "",
VLOOKUP($X2532&amp;"-"&amp;TEXT($A2547,"mmm-aaaa"),Informes!$A:$P,COLUMN(Informes!I$1),FALSE)), "")</f>
        <v/>
      </c>
      <c r="J2547" s="248"/>
      <c r="K2547" s="248"/>
      <c r="L2547" s="173" t="str">
        <f t="shared" si="497"/>
        <v>¨</v>
      </c>
      <c r="M2547" s="248" t="str">
        <f>IFERROR(IF(OR($X2547=$L$7,$X2547=$K$5,$X2547=$O$5,$X2547=$T$5),IF(ISBLANK(
VLOOKUP($X2532&amp;"-"&amp;TEXT($A2547,"mmm-aaaa"),Informes!$A:$P,COLUMN(Informes!J$1),FALSE)), "",
VLOOKUP($X2532&amp;"-"&amp;TEXT($A2547,"mmm-aaaa"),Informes!$A:$P,COLUMN(Informes!J$1),FALSE)), ""), "")</f>
        <v/>
      </c>
      <c r="N2547" s="248"/>
      <c r="O2547" s="248"/>
      <c r="P2547" s="248"/>
      <c r="Q2547" s="248"/>
      <c r="R2547" s="284" t="str">
        <f t="shared" si="494"/>
        <v/>
      </c>
      <c r="S2547" s="284"/>
      <c r="T2547" s="284"/>
      <c r="U2547" s="284"/>
      <c r="V2547" s="285"/>
      <c r="W2547" s="4" t="str">
        <f>IFERROR(VLOOKUP($X2532&amp;"-"&amp;TEXT($A2547,"mmm-aaaa"),Informes!$A:$P,COLUMN(Informes!K$1),FALSE), "")</f>
        <v/>
      </c>
      <c r="X2547" s="34" t="str">
        <f>IFERROR(VLOOKUP($X2532&amp;"-"&amp;TEXT($A2547,"mmm-aaaa"),Informes!$A:$P,COLUMN(Informes!C$1),FALSE), "")</f>
        <v/>
      </c>
    </row>
    <row r="2548" spans="1:24" ht="16.5" customHeight="1" x14ac:dyDescent="0.2">
      <c r="A2548" s="34">
        <f t="shared" si="498"/>
        <v>45444</v>
      </c>
      <c r="B2548" s="243" t="str">
        <f t="shared" si="495"/>
        <v>Junio</v>
      </c>
      <c r="C2548" s="244"/>
      <c r="D2548" s="244" t="str">
        <f t="shared" si="496"/>
        <v>Enero</v>
      </c>
      <c r="E2548" s="244"/>
      <c r="F2548" s="281" t="str">
        <f>IFERROR(IF(VLOOKUP($X2532&amp;"-"&amp;TEXT($A2548,"mmm-aaaa"),Informes!$A:$P,COLUMN(Informes!H$1),FALSE),"þ","¨"),"¨")</f>
        <v>¨</v>
      </c>
      <c r="G2548" s="281"/>
      <c r="H2548" s="281"/>
      <c r="I2548" s="248" t="str">
        <f>IFERROR(IF(ISBLANK(
VLOOKUP($X2532&amp;"-"&amp;TEXT($A2548,"mmm-aaaa"),Informes!$A:$P,COLUMN(Informes!I$1),FALSE)), "",
VLOOKUP($X2532&amp;"-"&amp;TEXT($A2548,"mmm-aaaa"),Informes!$A:$P,COLUMN(Informes!I$1),FALSE)), "")</f>
        <v/>
      </c>
      <c r="J2548" s="248"/>
      <c r="K2548" s="248"/>
      <c r="L2548" s="173" t="str">
        <f t="shared" si="497"/>
        <v>¨</v>
      </c>
      <c r="M2548" s="248" t="str">
        <f>IFERROR(IF(OR($X2548=$L$7,$X2548=$K$5,$X2548=$O$5,$X2548=$T$5),IF(ISBLANK(
VLOOKUP($X2532&amp;"-"&amp;TEXT($A2548,"mmm-aaaa"),Informes!$A:$P,COLUMN(Informes!J$1),FALSE)), "",
VLOOKUP($X2532&amp;"-"&amp;TEXT($A2548,"mmm-aaaa"),Informes!$A:$P,COLUMN(Informes!J$1),FALSE)), ""), "")</f>
        <v/>
      </c>
      <c r="N2548" s="248"/>
      <c r="O2548" s="248"/>
      <c r="P2548" s="248"/>
      <c r="Q2548" s="248"/>
      <c r="R2548" s="284" t="str">
        <f t="shared" si="494"/>
        <v/>
      </c>
      <c r="S2548" s="284"/>
      <c r="T2548" s="284"/>
      <c r="U2548" s="284"/>
      <c r="V2548" s="285"/>
      <c r="W2548" s="4" t="str">
        <f>IFERROR(VLOOKUP($X2532&amp;"-"&amp;TEXT($A2548,"mmm-aaaa"),Informes!$A:$P,COLUMN(Informes!K$1),FALSE), "")</f>
        <v/>
      </c>
      <c r="X2548" s="34" t="str">
        <f>IFERROR(VLOOKUP($X2532&amp;"-"&amp;TEXT($A2548,"mmm-aaaa"),Informes!$A:$P,COLUMN(Informes!C$1),FALSE), "")</f>
        <v/>
      </c>
    </row>
    <row r="2549" spans="1:24" ht="16.5" customHeight="1" x14ac:dyDescent="0.2">
      <c r="A2549" s="34">
        <f t="shared" si="498"/>
        <v>45474</v>
      </c>
      <c r="B2549" s="243" t="str">
        <f t="shared" si="495"/>
        <v>Julio</v>
      </c>
      <c r="C2549" s="244"/>
      <c r="D2549" s="244" t="str">
        <f t="shared" si="496"/>
        <v>Enero</v>
      </c>
      <c r="E2549" s="244"/>
      <c r="F2549" s="281" t="str">
        <f>IFERROR(IF(VLOOKUP($X2532&amp;"-"&amp;TEXT($A2549,"mmm-aaaa"),Informes!$A:$P,COLUMN(Informes!H$1),FALSE),"þ","¨"),"¨")</f>
        <v>¨</v>
      </c>
      <c r="G2549" s="281"/>
      <c r="H2549" s="281"/>
      <c r="I2549" s="248" t="str">
        <f>IFERROR(IF(ISBLANK(
VLOOKUP($X2532&amp;"-"&amp;TEXT($A2549,"mmm-aaaa"),Informes!$A:$P,COLUMN(Informes!I$1),FALSE)), "",
VLOOKUP($X2532&amp;"-"&amp;TEXT($A2549,"mmm-aaaa"),Informes!$A:$P,COLUMN(Informes!I$1),FALSE)), "")</f>
        <v/>
      </c>
      <c r="J2549" s="248"/>
      <c r="K2549" s="248"/>
      <c r="L2549" s="173" t="str">
        <f t="shared" si="497"/>
        <v>¨</v>
      </c>
      <c r="M2549" s="248" t="str">
        <f>IFERROR(IF(OR($X2549=$L$7,$X2549=$K$5,$X2549=$O$5,$X2549=$T$5),IF(ISBLANK(
VLOOKUP($X2532&amp;"-"&amp;TEXT($A2549,"mmm-aaaa"),Informes!$A:$P,COLUMN(Informes!J$1),FALSE)), "",
VLOOKUP($X2532&amp;"-"&amp;TEXT($A2549,"mmm-aaaa"),Informes!$A:$P,COLUMN(Informes!J$1),FALSE)), ""), "")</f>
        <v/>
      </c>
      <c r="N2549" s="248"/>
      <c r="O2549" s="248"/>
      <c r="P2549" s="248"/>
      <c r="Q2549" s="248"/>
      <c r="R2549" s="284" t="str">
        <f t="shared" si="494"/>
        <v/>
      </c>
      <c r="S2549" s="284"/>
      <c r="T2549" s="284"/>
      <c r="U2549" s="284"/>
      <c r="V2549" s="285"/>
      <c r="W2549" s="4" t="str">
        <f>IFERROR(VLOOKUP($X2532&amp;"-"&amp;TEXT($A2549,"mmm-aaaa"),Informes!$A:$P,COLUMN(Informes!K$1),FALSE), "")</f>
        <v/>
      </c>
      <c r="X2549" s="34" t="str">
        <f>IFERROR(VLOOKUP($X2532&amp;"-"&amp;TEXT($A2549,"mmm-aaaa"),Informes!$A:$P,COLUMN(Informes!C$1),FALSE), "")</f>
        <v/>
      </c>
    </row>
    <row r="2550" spans="1:24" ht="16.5" customHeight="1" thickBot="1" x14ac:dyDescent="0.25">
      <c r="A2550" s="34">
        <f t="shared" si="498"/>
        <v>45505</v>
      </c>
      <c r="B2550" s="264" t="str">
        <f t="shared" si="495"/>
        <v>Agosto</v>
      </c>
      <c r="C2550" s="265"/>
      <c r="D2550" s="265" t="str">
        <f t="shared" si="496"/>
        <v>Enero</v>
      </c>
      <c r="E2550" s="265"/>
      <c r="F2550" s="280" t="str">
        <f>IFERROR(IF(VLOOKUP($X2532&amp;"-"&amp;TEXT($A2550,"mmm-aaaa"),Informes!$A:$P,COLUMN(Informes!H$1),FALSE),"þ","¨"),"¨")</f>
        <v>¨</v>
      </c>
      <c r="G2550" s="280"/>
      <c r="H2550" s="280"/>
      <c r="I2550" s="269" t="str">
        <f>IFERROR(IF(ISBLANK(
VLOOKUP($X2532&amp;"-"&amp;TEXT($A2550,"mmm-aaaa"),Informes!$A:$P,COLUMN(Informes!I$1),FALSE)), "",
VLOOKUP($X2532&amp;"-"&amp;TEXT($A2550,"mmm-aaaa"),Informes!$A:$P,COLUMN(Informes!I$1),FALSE)), "")</f>
        <v/>
      </c>
      <c r="J2550" s="269"/>
      <c r="K2550" s="269"/>
      <c r="L2550" s="172" t="str">
        <f t="shared" si="497"/>
        <v>¨</v>
      </c>
      <c r="M2550" s="269" t="str">
        <f>IFERROR(IF(OR($X2550=$L$7,$X2550=$K$5,$X2550=$O$5,$X2550=$T$5),IF(ISBLANK(
VLOOKUP($X2532&amp;"-"&amp;TEXT($A2550,"mmm-aaaa"),Informes!$A:$P,COLUMN(Informes!J$1),FALSE)), "",
VLOOKUP($X2532&amp;"-"&amp;TEXT($A2550,"mmm-aaaa"),Informes!$A:$P,COLUMN(Informes!J$1),FALSE)), ""), "")</f>
        <v/>
      </c>
      <c r="N2550" s="269"/>
      <c r="O2550" s="269"/>
      <c r="P2550" s="269"/>
      <c r="Q2550" s="269"/>
      <c r="R2550" s="282" t="str">
        <f t="shared" si="494"/>
        <v/>
      </c>
      <c r="S2550" s="282"/>
      <c r="T2550" s="282"/>
      <c r="U2550" s="282"/>
      <c r="V2550" s="283"/>
      <c r="W2550" s="4" t="str">
        <f>IFERROR(VLOOKUP($X2532&amp;"-"&amp;TEXT($A2550,"mmm-aaaa"),Informes!$A:$P,COLUMN(Informes!K$1),FALSE), "")</f>
        <v/>
      </c>
      <c r="X2550" s="34" t="str">
        <f>IFERROR(VLOOKUP($X2532&amp;"-"&amp;TEXT($A2550,"mmm-aaaa"),Informes!$A:$P,COLUMN(Informes!C$1),FALSE), "")</f>
        <v/>
      </c>
    </row>
    <row r="2551" spans="1:24" ht="16.5" customHeight="1" thickBot="1" x14ac:dyDescent="0.3">
      <c r="D2551" s="124"/>
      <c r="E2551" s="124"/>
      <c r="F2551" s="129"/>
      <c r="G2551" s="124" t="str">
        <f>IF(SUM(F2539:F2550)=0,"",SUM(F2539:F2550))</f>
        <v/>
      </c>
      <c r="H2551" s="124"/>
      <c r="I2551" s="124"/>
      <c r="J2551" s="130"/>
      <c r="K2551" s="124"/>
      <c r="L2551" s="131" t="s">
        <v>107</v>
      </c>
      <c r="M2551" s="272" t="str">
        <f>IF(SUM(M2539:M2550)=0,"",SUM(M2539:M2550))</f>
        <v/>
      </c>
      <c r="N2551" s="273"/>
      <c r="O2551" s="273"/>
      <c r="P2551" s="273"/>
      <c r="Q2551" s="274"/>
      <c r="R2551" s="275"/>
      <c r="S2551" s="276"/>
      <c r="T2551" s="276"/>
      <c r="U2551" s="276"/>
      <c r="V2551" s="277"/>
      <c r="W2551" s="4"/>
      <c r="X2551" s="4"/>
    </row>
    <row r="2552" spans="1:24" ht="16.5" customHeight="1" x14ac:dyDescent="0.2">
      <c r="W2552" s="4"/>
      <c r="X2552" s="4"/>
    </row>
    <row r="2553" spans="1:24" ht="279.75" customHeight="1" x14ac:dyDescent="0.15">
      <c r="B2553" s="11"/>
      <c r="C2553" s="132" t="s">
        <v>136</v>
      </c>
      <c r="D2553" s="11"/>
      <c r="E2553" s="11"/>
      <c r="F2553" s="11"/>
      <c r="G2553" s="11"/>
      <c r="H2553" s="11"/>
      <c r="I2553" s="11"/>
      <c r="J2553" s="11"/>
      <c r="K2553" s="11"/>
      <c r="L2553" s="11"/>
      <c r="M2553" s="11"/>
      <c r="N2553" s="11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</row>
    <row r="2554" spans="1:24" ht="24" customHeight="1" x14ac:dyDescent="0.2">
      <c r="A2554" s="35"/>
      <c r="B2554" s="256" t="s">
        <v>127</v>
      </c>
      <c r="C2554" s="256"/>
      <c r="D2554" s="256"/>
      <c r="E2554" s="256"/>
      <c r="F2554" s="256"/>
      <c r="G2554" s="256"/>
      <c r="H2554" s="256"/>
      <c r="I2554" s="256"/>
      <c r="J2554" s="256"/>
      <c r="K2554" s="256"/>
      <c r="L2554" s="256"/>
      <c r="M2554" s="256"/>
      <c r="N2554" s="256"/>
      <c r="O2554" s="256"/>
      <c r="P2554" s="256"/>
      <c r="Q2554" s="256"/>
      <c r="R2554" s="256"/>
      <c r="S2554" s="256"/>
      <c r="T2554" s="256"/>
      <c r="U2554" s="256"/>
      <c r="V2554" s="256"/>
      <c r="X2554" s="2"/>
    </row>
    <row r="2555" spans="1:24" ht="15" x14ac:dyDescent="0.2">
      <c r="A2555" s="35"/>
      <c r="B2555" s="120" t="s">
        <v>128</v>
      </c>
      <c r="D2555" s="123" t="e">
        <f>D2532</f>
        <v>#REF!</v>
      </c>
      <c r="F2555" s="123"/>
      <c r="G2555" s="123"/>
      <c r="H2555" s="123"/>
      <c r="I2555" s="123"/>
      <c r="J2555" s="123"/>
      <c r="K2555" s="123"/>
      <c r="L2555" s="123"/>
      <c r="M2555" s="123"/>
      <c r="N2555" s="123"/>
      <c r="O2555" s="123"/>
      <c r="P2555" s="123"/>
      <c r="Q2555" s="123"/>
      <c r="R2555" s="123"/>
      <c r="S2555" s="123"/>
      <c r="T2555" s="123"/>
      <c r="U2555" s="123"/>
      <c r="V2555" s="123"/>
      <c r="W2555" s="15"/>
      <c r="X2555" s="154" t="e">
        <f>X2532</f>
        <v>#REF!</v>
      </c>
    </row>
    <row r="2556" spans="1:24" ht="17.25" x14ac:dyDescent="0.2">
      <c r="B2556" s="120" t="s">
        <v>129</v>
      </c>
      <c r="D2556" s="121"/>
      <c r="E2556" s="121"/>
      <c r="F2556" s="7"/>
      <c r="G2556" s="7"/>
      <c r="H2556" s="257" t="e">
        <f>H2533</f>
        <v>#REF!</v>
      </c>
      <c r="I2556" s="257"/>
      <c r="J2556" s="257"/>
      <c r="K2556" s="257"/>
      <c r="L2556" s="257"/>
      <c r="M2556" s="257"/>
      <c r="N2556" s="257"/>
      <c r="O2556" s="257"/>
      <c r="P2556" s="127" t="e">
        <f>P2533</f>
        <v>#REF!</v>
      </c>
      <c r="Q2556" s="120" t="s">
        <v>75</v>
      </c>
      <c r="S2556" s="12"/>
      <c r="T2556" s="13"/>
      <c r="U2556" s="127" t="e">
        <f>U2533</f>
        <v>#REF!</v>
      </c>
      <c r="V2556" s="120" t="s">
        <v>79</v>
      </c>
      <c r="W2556" s="12"/>
      <c r="X2556" s="6"/>
    </row>
    <row r="2557" spans="1:24" ht="17.25" x14ac:dyDescent="0.2">
      <c r="B2557" s="120" t="s">
        <v>130</v>
      </c>
      <c r="D2557" s="122"/>
      <c r="E2557" s="122"/>
      <c r="F2557" s="7"/>
      <c r="G2557" s="258" t="e">
        <f>G2534</f>
        <v>#REF!</v>
      </c>
      <c r="H2557" s="258"/>
      <c r="I2557" s="258"/>
      <c r="J2557" s="258"/>
      <c r="K2557" s="258"/>
      <c r="L2557" s="258"/>
      <c r="M2557" s="258"/>
      <c r="N2557" s="258"/>
      <c r="O2557" s="258"/>
      <c r="P2557" s="128" t="s">
        <v>137</v>
      </c>
      <c r="Q2557" s="120" t="s">
        <v>131</v>
      </c>
      <c r="S2557" s="12"/>
      <c r="T2557" s="12"/>
      <c r="U2557" s="128" t="s">
        <v>138</v>
      </c>
      <c r="V2557" s="120" t="s">
        <v>61</v>
      </c>
      <c r="W2557" s="12"/>
      <c r="X2557" s="6"/>
    </row>
    <row r="2558" spans="1:24" ht="28.5" customHeight="1" x14ac:dyDescent="0.2">
      <c r="B2558" s="127" t="e">
        <f>B2535</f>
        <v>#REF!</v>
      </c>
      <c r="C2558" s="125" t="s">
        <v>76</v>
      </c>
      <c r="D2558" s="127" t="e">
        <f>D2535</f>
        <v>#REF!</v>
      </c>
      <c r="E2558" s="125" t="s">
        <v>81</v>
      </c>
      <c r="F2558" s="7"/>
      <c r="G2558" s="7"/>
      <c r="H2558" s="5"/>
      <c r="I2558" s="10"/>
      <c r="J2558" s="127" t="e">
        <f>J2535</f>
        <v>#REF!</v>
      </c>
      <c r="K2558" s="125" t="s">
        <v>77</v>
      </c>
      <c r="L2558" s="5"/>
      <c r="M2558" s="5"/>
      <c r="N2558" s="127" t="e">
        <f>N2535</f>
        <v>#REF!</v>
      </c>
      <c r="O2558" s="125" t="s">
        <v>132</v>
      </c>
      <c r="P2558" s="126"/>
      <c r="Q2558" s="126"/>
      <c r="R2558" s="9"/>
      <c r="S2558" s="127" t="e">
        <f>S2535</f>
        <v>#REF!</v>
      </c>
      <c r="T2558" s="259" t="s">
        <v>133</v>
      </c>
      <c r="U2558" s="259"/>
      <c r="V2558" s="259"/>
      <c r="W2558" s="13"/>
      <c r="X2558" s="6"/>
    </row>
    <row r="2559" spans="1:24" ht="4.5" customHeight="1" thickBot="1" x14ac:dyDescent="0.25">
      <c r="B2559" s="8"/>
      <c r="C2559" s="7"/>
      <c r="D2559" s="8"/>
      <c r="E2559" s="7"/>
      <c r="F2559" s="7"/>
      <c r="G2559" s="7"/>
      <c r="H2559" s="5"/>
      <c r="I2559" s="10"/>
      <c r="J2559" s="8"/>
      <c r="K2559" s="5"/>
      <c r="L2559" s="5"/>
      <c r="M2559" s="5"/>
      <c r="N2559" s="7"/>
      <c r="O2559" s="5"/>
      <c r="P2559" s="8"/>
      <c r="Q2559" s="8"/>
      <c r="R2559" s="9"/>
      <c r="S2559" s="9"/>
      <c r="T2559" s="7"/>
      <c r="U2559" s="8"/>
      <c r="V2559" s="9"/>
      <c r="W2559" s="9"/>
      <c r="X2559" s="6"/>
    </row>
    <row r="2560" spans="1:24" ht="27" customHeight="1" x14ac:dyDescent="0.25">
      <c r="B2560" s="260" t="s">
        <v>17</v>
      </c>
      <c r="C2560" s="261"/>
      <c r="D2560" s="261"/>
      <c r="E2560" s="261"/>
      <c r="F2560" s="262" t="s">
        <v>134</v>
      </c>
      <c r="G2560" s="262"/>
      <c r="H2560" s="262"/>
      <c r="I2560" s="262" t="s">
        <v>12</v>
      </c>
      <c r="J2560" s="262"/>
      <c r="K2560" s="262"/>
      <c r="L2560" s="262" t="s">
        <v>105</v>
      </c>
      <c r="M2560" s="236" t="s">
        <v>135</v>
      </c>
      <c r="N2560" s="236"/>
      <c r="O2560" s="236"/>
      <c r="P2560" s="236"/>
      <c r="Q2560" s="236"/>
      <c r="R2560" s="236" t="s">
        <v>101</v>
      </c>
      <c r="S2560" s="236"/>
      <c r="T2560" s="236"/>
      <c r="U2560" s="236"/>
      <c r="V2560" s="237"/>
      <c r="W2560" s="14"/>
      <c r="X2560" s="3"/>
    </row>
    <row r="2561" spans="1:24" ht="27.75" customHeight="1" x14ac:dyDescent="0.2">
      <c r="B2561" s="240">
        <f>EDATE(B2538,12)</f>
        <v>45658</v>
      </c>
      <c r="C2561" s="241"/>
      <c r="D2561" s="241"/>
      <c r="E2561" s="242"/>
      <c r="F2561" s="263"/>
      <c r="G2561" s="263"/>
      <c r="H2561" s="263"/>
      <c r="I2561" s="263"/>
      <c r="J2561" s="263"/>
      <c r="K2561" s="263"/>
      <c r="L2561" s="263"/>
      <c r="M2561" s="238"/>
      <c r="N2561" s="238"/>
      <c r="O2561" s="238"/>
      <c r="P2561" s="238"/>
      <c r="Q2561" s="238"/>
      <c r="R2561" s="238"/>
      <c r="S2561" s="238"/>
      <c r="T2561" s="238"/>
      <c r="U2561" s="238"/>
      <c r="V2561" s="239"/>
      <c r="W2561" s="14"/>
      <c r="X2561" s="3"/>
    </row>
    <row r="2562" spans="1:24" ht="16.5" customHeight="1" x14ac:dyDescent="0.2">
      <c r="A2562" s="34">
        <f>EDATE(B2561,-4)</f>
        <v>45536</v>
      </c>
      <c r="B2562" s="243" t="str">
        <f>PROPER(TEXT(A2562, "mmmm"))</f>
        <v>Septiembre</v>
      </c>
      <c r="C2562" s="244"/>
      <c r="D2562" s="244"/>
      <c r="E2562" s="244"/>
      <c r="F2562" s="281" t="str">
        <f>IFERROR(IF(VLOOKUP($X2532&amp;"-"&amp;TEXT($A2562,"mmm-aaaa"),Informes!$A:$P,COLUMN(Informes!H$1),FALSE),"þ","¨"),"¨")</f>
        <v>¨</v>
      </c>
      <c r="G2562" s="281"/>
      <c r="H2562" s="281"/>
      <c r="I2562" s="248" t="str">
        <f>IFERROR(IF(ISBLANK(
VLOOKUP($X2555&amp;"-"&amp;TEXT($A2562,"mmm-aaaa"),Informes!$A:$P,COLUMN(Informes!I$1),FALSE)), "",
VLOOKUP($X2555&amp;"-"&amp;TEXT($A2562,"mmm-aaaa"),Informes!$A:$P,COLUMN(Informes!I$1),FALSE)), "")</f>
        <v/>
      </c>
      <c r="J2562" s="248"/>
      <c r="K2562" s="248"/>
      <c r="L2562" s="173" t="str">
        <f>IFERROR(IF($X2562=$L$7,"þ","¨"),"¨")</f>
        <v>¨</v>
      </c>
      <c r="M2562" s="248" t="str">
        <f>IFERROR(IF(OR($X2562=$L$7,$X2562=$K$5,$X2562=$O$5,$X2562=$T$5),IF(ISBLANK(
VLOOKUP($X2532&amp;"-"&amp;TEXT($A2562,"mmm-aaaa"),Informes!$A:$P,COLUMN(Informes!J$1),FALSE)), "",
VLOOKUP($X2532&amp;"-"&amp;TEXT($A2562,"mmm-aaaa"),Informes!$A:$P,COLUMN(Informes!J$1),FALSE)), ""), "")</f>
        <v/>
      </c>
      <c r="N2562" s="248"/>
      <c r="O2562" s="248"/>
      <c r="P2562" s="248"/>
      <c r="Q2562" s="248"/>
      <c r="R2562" s="284" t="str">
        <f t="shared" ref="R2562:R2573" si="499">IF(W2562=0, "", W2562)</f>
        <v/>
      </c>
      <c r="S2562" s="284"/>
      <c r="T2562" s="284"/>
      <c r="U2562" s="284"/>
      <c r="V2562" s="285"/>
      <c r="W2562" s="4" t="str">
        <f>IFERROR(VLOOKUP($X2555&amp;"-"&amp;TEXT($A2562,"mmm-aaaa"),Informes!$A:$P,COLUMN(Informes!K$1),FALSE), "")</f>
        <v/>
      </c>
      <c r="X2562" s="34" t="str">
        <f>IFERROR(VLOOKUP($X2532&amp;"-"&amp;TEXT($A2562,"mmm-aaaa"),Informes!$A:$P,COLUMN(Informes!C$1),FALSE), "")</f>
        <v/>
      </c>
    </row>
    <row r="2563" spans="1:24" ht="16.5" customHeight="1" x14ac:dyDescent="0.2">
      <c r="A2563" s="34">
        <f>EDATE(A2562,1)</f>
        <v>45566</v>
      </c>
      <c r="B2563" s="243" t="str">
        <f t="shared" ref="B2563:B2573" si="500">PROPER(TEXT(A2563, "mmmm"))</f>
        <v>Octubre</v>
      </c>
      <c r="C2563" s="244"/>
      <c r="D2563" s="244"/>
      <c r="E2563" s="244"/>
      <c r="F2563" s="281" t="str">
        <f>IFERROR(IF(VLOOKUP($X2532&amp;"-"&amp;TEXT($A2563,"mmm-aaaa"),Informes!$A:$P,COLUMN(Informes!H$1),FALSE),"þ","¨"),"¨")</f>
        <v>¨</v>
      </c>
      <c r="G2563" s="281"/>
      <c r="H2563" s="281"/>
      <c r="I2563" s="248" t="str">
        <f>IFERROR(IF(ISBLANK(
VLOOKUP($X2555&amp;"-"&amp;TEXT($A2563,"mmm-aaaa"),Informes!$A:$P,COLUMN(Informes!I$1),FALSE)), "",
VLOOKUP($X2555&amp;"-"&amp;TEXT($A2563,"mmm-aaaa"),Informes!$A:$P,COLUMN(Informes!I$1),FALSE)), "")</f>
        <v/>
      </c>
      <c r="J2563" s="248"/>
      <c r="K2563" s="248"/>
      <c r="L2563" s="173" t="str">
        <f t="shared" ref="L2563:L2573" si="501">IFERROR(IF($X2563=$L$7,"þ","¨"),"¨")</f>
        <v>¨</v>
      </c>
      <c r="M2563" s="248" t="str">
        <f>IFERROR(IF(OR($X2563=$L$7,$X2563=$K$5,$X2563=$O$5,$X2563=$T$5),IF(ISBLANK(
VLOOKUP($X2532&amp;"-"&amp;TEXT($A2563,"mmm-aaaa"),Informes!$A:$P,COLUMN(Informes!J$1),FALSE)), "",
VLOOKUP($X2532&amp;"-"&amp;TEXT($A2563,"mmm-aaaa"),Informes!$A:$P,COLUMN(Informes!J$1),FALSE)), ""), "")</f>
        <v/>
      </c>
      <c r="N2563" s="248"/>
      <c r="O2563" s="248"/>
      <c r="P2563" s="248"/>
      <c r="Q2563" s="248"/>
      <c r="R2563" s="284" t="str">
        <f t="shared" si="499"/>
        <v/>
      </c>
      <c r="S2563" s="284"/>
      <c r="T2563" s="284"/>
      <c r="U2563" s="284"/>
      <c r="V2563" s="285"/>
      <c r="W2563" s="4" t="str">
        <f>IFERROR(VLOOKUP($X2555&amp;"-"&amp;TEXT($A2563,"mmm-aaaa"),Informes!$A:$P,COLUMN(Informes!K$1),FALSE), "")</f>
        <v/>
      </c>
      <c r="X2563" s="34" t="str">
        <f>IFERROR(VLOOKUP($X2532&amp;"-"&amp;TEXT($A2563,"mmm-aaaa"),Informes!$A:$P,COLUMN(Informes!C$1),FALSE), "")</f>
        <v/>
      </c>
    </row>
    <row r="2564" spans="1:24" ht="16.5" customHeight="1" x14ac:dyDescent="0.2">
      <c r="A2564" s="34">
        <f t="shared" ref="A2564:A2573" si="502">EDATE(A2563,1)</f>
        <v>45597</v>
      </c>
      <c r="B2564" s="243" t="str">
        <f t="shared" si="500"/>
        <v>Noviembre</v>
      </c>
      <c r="C2564" s="244"/>
      <c r="D2564" s="244"/>
      <c r="E2564" s="244"/>
      <c r="F2564" s="281" t="str">
        <f>IFERROR(IF(VLOOKUP($X2532&amp;"-"&amp;TEXT($A2564,"mmm-aaaa"),Informes!$A:$P,COLUMN(Informes!H$1),FALSE),"þ","¨"),"¨")</f>
        <v>¨</v>
      </c>
      <c r="G2564" s="281"/>
      <c r="H2564" s="281"/>
      <c r="I2564" s="248" t="str">
        <f>IFERROR(IF(ISBLANK(
VLOOKUP($X2555&amp;"-"&amp;TEXT($A2564,"mmm-aaaa"),Informes!$A:$P,COLUMN(Informes!I$1),FALSE)), "",
VLOOKUP($X2555&amp;"-"&amp;TEXT($A2564,"mmm-aaaa"),Informes!$A:$P,COLUMN(Informes!I$1),FALSE)), "")</f>
        <v/>
      </c>
      <c r="J2564" s="248"/>
      <c r="K2564" s="248"/>
      <c r="L2564" s="173" t="str">
        <f t="shared" si="501"/>
        <v>¨</v>
      </c>
      <c r="M2564" s="248" t="str">
        <f>IFERROR(IF(OR($X2564=$L$7,$X2564=$K$5,$X2564=$O$5,$X2564=$T$5),IF(ISBLANK(
VLOOKUP($X2532&amp;"-"&amp;TEXT($A2564,"mmm-aaaa"),Informes!$A:$P,COLUMN(Informes!J$1),FALSE)), "",
VLOOKUP($X2532&amp;"-"&amp;TEXT($A2564,"mmm-aaaa"),Informes!$A:$P,COLUMN(Informes!J$1),FALSE)), ""), "")</f>
        <v/>
      </c>
      <c r="N2564" s="248"/>
      <c r="O2564" s="248"/>
      <c r="P2564" s="248"/>
      <c r="Q2564" s="248"/>
      <c r="R2564" s="284" t="str">
        <f t="shared" si="499"/>
        <v/>
      </c>
      <c r="S2564" s="284"/>
      <c r="T2564" s="284"/>
      <c r="U2564" s="284"/>
      <c r="V2564" s="285"/>
      <c r="W2564" s="4" t="str">
        <f>IFERROR(VLOOKUP($X2555&amp;"-"&amp;TEXT($A2564,"mmm-aaaa"),Informes!$A:$P,COLUMN(Informes!K$1),FALSE), "")</f>
        <v/>
      </c>
      <c r="X2564" s="34" t="str">
        <f>IFERROR(VLOOKUP($X2532&amp;"-"&amp;TEXT($A2564,"mmm-aaaa"),Informes!$A:$P,COLUMN(Informes!C$1),FALSE), "")</f>
        <v/>
      </c>
    </row>
    <row r="2565" spans="1:24" ht="16.5" customHeight="1" x14ac:dyDescent="0.2">
      <c r="A2565" s="34">
        <f t="shared" si="502"/>
        <v>45627</v>
      </c>
      <c r="B2565" s="243" t="str">
        <f t="shared" si="500"/>
        <v>Diciembre</v>
      </c>
      <c r="C2565" s="244"/>
      <c r="D2565" s="244"/>
      <c r="E2565" s="244"/>
      <c r="F2565" s="281" t="str">
        <f>IFERROR(IF(VLOOKUP($X2532&amp;"-"&amp;TEXT($A2565,"mmm-aaaa"),Informes!$A:$P,COLUMN(Informes!H$1),FALSE),"þ","¨"),"¨")</f>
        <v>¨</v>
      </c>
      <c r="G2565" s="281"/>
      <c r="H2565" s="281"/>
      <c r="I2565" s="248" t="str">
        <f>IFERROR(IF(ISBLANK(
VLOOKUP($X2555&amp;"-"&amp;TEXT($A2565,"mmm-aaaa"),Informes!$A:$P,COLUMN(Informes!I$1),FALSE)), "",
VLOOKUP($X2555&amp;"-"&amp;TEXT($A2565,"mmm-aaaa"),Informes!$A:$P,COLUMN(Informes!I$1),FALSE)), "")</f>
        <v/>
      </c>
      <c r="J2565" s="248"/>
      <c r="K2565" s="248"/>
      <c r="L2565" s="173" t="str">
        <f t="shared" si="501"/>
        <v>¨</v>
      </c>
      <c r="M2565" s="248" t="str">
        <f>IFERROR(IF(OR($X2565=$L$7,$X2565=$K$5,$X2565=$O$5,$X2565=$T$5),IF(ISBLANK(
VLOOKUP($X2532&amp;"-"&amp;TEXT($A2565,"mmm-aaaa"),Informes!$A:$P,COLUMN(Informes!J$1),FALSE)), "",
VLOOKUP($X2532&amp;"-"&amp;TEXT($A2565,"mmm-aaaa"),Informes!$A:$P,COLUMN(Informes!J$1),FALSE)), ""), "")</f>
        <v/>
      </c>
      <c r="N2565" s="248"/>
      <c r="O2565" s="248"/>
      <c r="P2565" s="248"/>
      <c r="Q2565" s="248"/>
      <c r="R2565" s="284" t="str">
        <f t="shared" si="499"/>
        <v/>
      </c>
      <c r="S2565" s="284"/>
      <c r="T2565" s="284"/>
      <c r="U2565" s="284"/>
      <c r="V2565" s="285"/>
      <c r="W2565" s="4" t="str">
        <f>IFERROR(VLOOKUP($X2555&amp;"-"&amp;TEXT($A2565,"mmm-aaaa"),Informes!$A:$P,COLUMN(Informes!K$1),FALSE), "")</f>
        <v/>
      </c>
      <c r="X2565" s="34" t="str">
        <f>IFERROR(VLOOKUP($X2532&amp;"-"&amp;TEXT($A2565,"mmm-aaaa"),Informes!$A:$P,COLUMN(Informes!C$1),FALSE), "")</f>
        <v/>
      </c>
    </row>
    <row r="2566" spans="1:24" ht="16.5" customHeight="1" x14ac:dyDescent="0.2">
      <c r="A2566" s="34">
        <f t="shared" si="502"/>
        <v>45658</v>
      </c>
      <c r="B2566" s="243" t="str">
        <f t="shared" si="500"/>
        <v>Enero</v>
      </c>
      <c r="C2566" s="244"/>
      <c r="D2566" s="244"/>
      <c r="E2566" s="244"/>
      <c r="F2566" s="281" t="str">
        <f>IFERROR(IF(VLOOKUP($X2532&amp;"-"&amp;TEXT($A2566,"mmm-aaaa"),Informes!$A:$P,COLUMN(Informes!H$1),FALSE),"þ","¨"),"¨")</f>
        <v>¨</v>
      </c>
      <c r="G2566" s="281"/>
      <c r="H2566" s="281"/>
      <c r="I2566" s="248" t="str">
        <f>IFERROR(IF(ISBLANK(
VLOOKUP($X2555&amp;"-"&amp;TEXT($A2566,"mmm-aaaa"),Informes!$A:$P,COLUMN(Informes!I$1),FALSE)), "",
VLOOKUP($X2555&amp;"-"&amp;TEXT($A2566,"mmm-aaaa"),Informes!$A:$P,COLUMN(Informes!I$1),FALSE)), "")</f>
        <v/>
      </c>
      <c r="J2566" s="248"/>
      <c r="K2566" s="248"/>
      <c r="L2566" s="173" t="str">
        <f t="shared" si="501"/>
        <v>¨</v>
      </c>
      <c r="M2566" s="248" t="str">
        <f>IFERROR(IF(OR($X2566=$L$7,$X2566=$K$5,$X2566=$O$5,$X2566=$T$5),IF(ISBLANK(
VLOOKUP($X2532&amp;"-"&amp;TEXT($A2566,"mmm-aaaa"),Informes!$A:$P,COLUMN(Informes!J$1),FALSE)), "",
VLOOKUP($X2532&amp;"-"&amp;TEXT($A2566,"mmm-aaaa"),Informes!$A:$P,COLUMN(Informes!J$1),FALSE)), ""), "")</f>
        <v/>
      </c>
      <c r="N2566" s="248"/>
      <c r="O2566" s="248"/>
      <c r="P2566" s="248"/>
      <c r="Q2566" s="248"/>
      <c r="R2566" s="284" t="str">
        <f t="shared" si="499"/>
        <v/>
      </c>
      <c r="S2566" s="284"/>
      <c r="T2566" s="284"/>
      <c r="U2566" s="284"/>
      <c r="V2566" s="285"/>
      <c r="W2566" s="4" t="str">
        <f>IFERROR(VLOOKUP($X2555&amp;"-"&amp;TEXT($A2566,"mmm-aaaa"),Informes!$A:$P,COLUMN(Informes!K$1),FALSE), "")</f>
        <v/>
      </c>
      <c r="X2566" s="34" t="str">
        <f>IFERROR(VLOOKUP($X2532&amp;"-"&amp;TEXT($A2566,"mmm-aaaa"),Informes!$A:$P,COLUMN(Informes!C$1),FALSE), "")</f>
        <v/>
      </c>
    </row>
    <row r="2567" spans="1:24" ht="16.5" customHeight="1" x14ac:dyDescent="0.2">
      <c r="A2567" s="34">
        <f t="shared" si="502"/>
        <v>45689</v>
      </c>
      <c r="B2567" s="243" t="str">
        <f t="shared" si="500"/>
        <v>Febrero</v>
      </c>
      <c r="C2567" s="244"/>
      <c r="D2567" s="244"/>
      <c r="E2567" s="244"/>
      <c r="F2567" s="281" t="str">
        <f>IFERROR(IF(VLOOKUP($X2532&amp;"-"&amp;TEXT($A2567,"mmm-aaaa"),Informes!$A:$P,COLUMN(Informes!H$1),FALSE),"þ","¨"),"¨")</f>
        <v>¨</v>
      </c>
      <c r="G2567" s="281"/>
      <c r="H2567" s="281"/>
      <c r="I2567" s="248" t="str">
        <f>IFERROR(IF(ISBLANK(
VLOOKUP($X2555&amp;"-"&amp;TEXT($A2567,"mmm-aaaa"),Informes!$A:$P,COLUMN(Informes!I$1),FALSE)), "",
VLOOKUP($X2555&amp;"-"&amp;TEXT($A2567,"mmm-aaaa"),Informes!$A:$P,COLUMN(Informes!I$1),FALSE)), "")</f>
        <v/>
      </c>
      <c r="J2567" s="248"/>
      <c r="K2567" s="248"/>
      <c r="L2567" s="173" t="str">
        <f t="shared" si="501"/>
        <v>¨</v>
      </c>
      <c r="M2567" s="248" t="str">
        <f>IFERROR(IF(OR($X2567=$L$7,$X2567=$K$5,$X2567=$O$5,$X2567=$T$5),IF(ISBLANK(
VLOOKUP($X2532&amp;"-"&amp;TEXT($A2567,"mmm-aaaa"),Informes!$A:$P,COLUMN(Informes!J$1),FALSE)), "",
VLOOKUP($X2532&amp;"-"&amp;TEXT($A2567,"mmm-aaaa"),Informes!$A:$P,COLUMN(Informes!J$1),FALSE)), ""), "")</f>
        <v/>
      </c>
      <c r="N2567" s="248"/>
      <c r="O2567" s="248"/>
      <c r="P2567" s="248"/>
      <c r="Q2567" s="248"/>
      <c r="R2567" s="284" t="str">
        <f t="shared" si="499"/>
        <v/>
      </c>
      <c r="S2567" s="284"/>
      <c r="T2567" s="284"/>
      <c r="U2567" s="284"/>
      <c r="V2567" s="285"/>
      <c r="W2567" s="4" t="str">
        <f>IFERROR(VLOOKUP($X2555&amp;"-"&amp;TEXT($A2567,"mmm-aaaa"),Informes!$A:$P,COLUMN(Informes!K$1),FALSE), "")</f>
        <v/>
      </c>
      <c r="X2567" s="34" t="str">
        <f>IFERROR(VLOOKUP($X2532&amp;"-"&amp;TEXT($A2567,"mmm-aaaa"),Informes!$A:$P,COLUMN(Informes!C$1),FALSE), "")</f>
        <v/>
      </c>
    </row>
    <row r="2568" spans="1:24" ht="16.5" customHeight="1" x14ac:dyDescent="0.2">
      <c r="A2568" s="34">
        <f t="shared" si="502"/>
        <v>45717</v>
      </c>
      <c r="B2568" s="243" t="str">
        <f t="shared" si="500"/>
        <v>Marzo</v>
      </c>
      <c r="C2568" s="244"/>
      <c r="D2568" s="244"/>
      <c r="E2568" s="244"/>
      <c r="F2568" s="281" t="str">
        <f>IFERROR(IF(VLOOKUP($X2532&amp;"-"&amp;TEXT($A2568,"mmm-aaaa"),Informes!$A:$P,COLUMN(Informes!H$1),FALSE),"þ","¨"),"¨")</f>
        <v>¨</v>
      </c>
      <c r="G2568" s="281"/>
      <c r="H2568" s="281"/>
      <c r="I2568" s="248" t="str">
        <f>IFERROR(IF(ISBLANK(
VLOOKUP($X2555&amp;"-"&amp;TEXT($A2568,"mmm-aaaa"),Informes!$A:$P,COLUMN(Informes!I$1),FALSE)), "",
VLOOKUP($X2555&amp;"-"&amp;TEXT($A2568,"mmm-aaaa"),Informes!$A:$P,COLUMN(Informes!I$1),FALSE)), "")</f>
        <v/>
      </c>
      <c r="J2568" s="248"/>
      <c r="K2568" s="248"/>
      <c r="L2568" s="173" t="str">
        <f t="shared" si="501"/>
        <v>¨</v>
      </c>
      <c r="M2568" s="248" t="str">
        <f>IFERROR(IF(OR($X2568=$L$7,$X2568=$K$5,$X2568=$O$5,$X2568=$T$5),IF(ISBLANK(
VLOOKUP($X2532&amp;"-"&amp;TEXT($A2568,"mmm-aaaa"),Informes!$A:$P,COLUMN(Informes!J$1),FALSE)), "",
VLOOKUP($X2532&amp;"-"&amp;TEXT($A2568,"mmm-aaaa"),Informes!$A:$P,COLUMN(Informes!J$1),FALSE)), ""), "")</f>
        <v/>
      </c>
      <c r="N2568" s="248"/>
      <c r="O2568" s="248"/>
      <c r="P2568" s="248"/>
      <c r="Q2568" s="248"/>
      <c r="R2568" s="284" t="str">
        <f t="shared" si="499"/>
        <v/>
      </c>
      <c r="S2568" s="284"/>
      <c r="T2568" s="284"/>
      <c r="U2568" s="284"/>
      <c r="V2568" s="285"/>
      <c r="W2568" s="4" t="str">
        <f>IFERROR(VLOOKUP($X2555&amp;"-"&amp;TEXT($A2568,"mmm-aaaa"),Informes!$A:$P,COLUMN(Informes!K$1),FALSE), "")</f>
        <v/>
      </c>
      <c r="X2568" s="34" t="str">
        <f>IFERROR(VLOOKUP($X2532&amp;"-"&amp;TEXT($A2568,"mmm-aaaa"),Informes!$A:$P,COLUMN(Informes!C$1),FALSE), "")</f>
        <v/>
      </c>
    </row>
    <row r="2569" spans="1:24" ht="16.5" customHeight="1" x14ac:dyDescent="0.2">
      <c r="A2569" s="34">
        <f t="shared" si="502"/>
        <v>45748</v>
      </c>
      <c r="B2569" s="243" t="str">
        <f t="shared" si="500"/>
        <v>Abril</v>
      </c>
      <c r="C2569" s="244"/>
      <c r="D2569" s="244"/>
      <c r="E2569" s="244"/>
      <c r="F2569" s="281" t="str">
        <f>IFERROR(IF(VLOOKUP($X2532&amp;"-"&amp;TEXT($A2569,"mmm-aaaa"),Informes!$A:$P,COLUMN(Informes!H$1),FALSE),"þ","¨"),"¨")</f>
        <v>¨</v>
      </c>
      <c r="G2569" s="281"/>
      <c r="H2569" s="281"/>
      <c r="I2569" s="248" t="str">
        <f>IFERROR(IF(ISBLANK(
VLOOKUP($X2555&amp;"-"&amp;TEXT($A2569,"mmm-aaaa"),Informes!$A:$P,COLUMN(Informes!I$1),FALSE)), "",
VLOOKUP($X2555&amp;"-"&amp;TEXT($A2569,"mmm-aaaa"),Informes!$A:$P,COLUMN(Informes!I$1),FALSE)), "")</f>
        <v/>
      </c>
      <c r="J2569" s="248"/>
      <c r="K2569" s="248"/>
      <c r="L2569" s="173" t="str">
        <f t="shared" si="501"/>
        <v>¨</v>
      </c>
      <c r="M2569" s="248" t="str">
        <f>IFERROR(IF(OR($X2569=$L$7,$X2569=$K$5,$X2569=$O$5,$X2569=$T$5),IF(ISBLANK(
VLOOKUP($X2532&amp;"-"&amp;TEXT($A2569,"mmm-aaaa"),Informes!$A:$P,COLUMN(Informes!J$1),FALSE)), "",
VLOOKUP($X2532&amp;"-"&amp;TEXT($A2569,"mmm-aaaa"),Informes!$A:$P,COLUMN(Informes!J$1),FALSE)), ""), "")</f>
        <v/>
      </c>
      <c r="N2569" s="248"/>
      <c r="O2569" s="248"/>
      <c r="P2569" s="248"/>
      <c r="Q2569" s="248"/>
      <c r="R2569" s="284" t="str">
        <f t="shared" si="499"/>
        <v/>
      </c>
      <c r="S2569" s="284"/>
      <c r="T2569" s="284"/>
      <c r="U2569" s="284"/>
      <c r="V2569" s="285"/>
      <c r="W2569" s="4" t="str">
        <f>IFERROR(VLOOKUP($X2555&amp;"-"&amp;TEXT($A2569,"mmm-aaaa"),Informes!$A:$P,COLUMN(Informes!K$1),FALSE), "")</f>
        <v/>
      </c>
      <c r="X2569" s="34" t="str">
        <f>IFERROR(VLOOKUP($X2532&amp;"-"&amp;TEXT($A2569,"mmm-aaaa"),Informes!$A:$P,COLUMN(Informes!C$1),FALSE), "")</f>
        <v/>
      </c>
    </row>
    <row r="2570" spans="1:24" ht="16.5" customHeight="1" x14ac:dyDescent="0.2">
      <c r="A2570" s="34">
        <f t="shared" si="502"/>
        <v>45778</v>
      </c>
      <c r="B2570" s="243" t="str">
        <f t="shared" si="500"/>
        <v>Mayo</v>
      </c>
      <c r="C2570" s="244"/>
      <c r="D2570" s="244"/>
      <c r="E2570" s="244"/>
      <c r="F2570" s="281" t="str">
        <f>IFERROR(IF(VLOOKUP($X2532&amp;"-"&amp;TEXT($A2570,"mmm-aaaa"),Informes!$A:$P,COLUMN(Informes!H$1),FALSE),"þ","¨"),"¨")</f>
        <v>¨</v>
      </c>
      <c r="G2570" s="281"/>
      <c r="H2570" s="281"/>
      <c r="I2570" s="248" t="str">
        <f>IFERROR(IF(ISBLANK(
VLOOKUP($X2555&amp;"-"&amp;TEXT($A2570,"mmm-aaaa"),Informes!$A:$P,COLUMN(Informes!I$1),FALSE)), "",
VLOOKUP($X2555&amp;"-"&amp;TEXT($A2570,"mmm-aaaa"),Informes!$A:$P,COLUMN(Informes!I$1),FALSE)), "")</f>
        <v/>
      </c>
      <c r="J2570" s="248"/>
      <c r="K2570" s="248"/>
      <c r="L2570" s="173" t="str">
        <f t="shared" si="501"/>
        <v>¨</v>
      </c>
      <c r="M2570" s="248" t="str">
        <f>IFERROR(IF(OR($X2570=$L$7,$X2570=$K$5,$X2570=$O$5,$X2570=$T$5),IF(ISBLANK(
VLOOKUP($X2532&amp;"-"&amp;TEXT($A2570,"mmm-aaaa"),Informes!$A:$P,COLUMN(Informes!J$1),FALSE)), "",
VLOOKUP($X2532&amp;"-"&amp;TEXT($A2570,"mmm-aaaa"),Informes!$A:$P,COLUMN(Informes!J$1),FALSE)), ""), "")</f>
        <v/>
      </c>
      <c r="N2570" s="248"/>
      <c r="O2570" s="248"/>
      <c r="P2570" s="248"/>
      <c r="Q2570" s="248"/>
      <c r="R2570" s="284" t="str">
        <f t="shared" si="499"/>
        <v/>
      </c>
      <c r="S2570" s="284"/>
      <c r="T2570" s="284"/>
      <c r="U2570" s="284"/>
      <c r="V2570" s="285"/>
      <c r="W2570" s="4" t="str">
        <f>IFERROR(VLOOKUP($X2555&amp;"-"&amp;TEXT($A2570,"mmm-aaaa"),Informes!$A:$P,COLUMN(Informes!K$1),FALSE), "")</f>
        <v/>
      </c>
      <c r="X2570" s="34" t="str">
        <f>IFERROR(VLOOKUP($X2532&amp;"-"&amp;TEXT($A2570,"mmm-aaaa"),Informes!$A:$P,COLUMN(Informes!C$1),FALSE), "")</f>
        <v/>
      </c>
    </row>
    <row r="2571" spans="1:24" ht="16.5" customHeight="1" x14ac:dyDescent="0.2">
      <c r="A2571" s="34">
        <f t="shared" si="502"/>
        <v>45809</v>
      </c>
      <c r="B2571" s="243" t="str">
        <f t="shared" si="500"/>
        <v>Junio</v>
      </c>
      <c r="C2571" s="244"/>
      <c r="D2571" s="244"/>
      <c r="E2571" s="244"/>
      <c r="F2571" s="281" t="str">
        <f>IFERROR(IF(VLOOKUP($X2532&amp;"-"&amp;TEXT($A2571,"mmm-aaaa"),Informes!$A:$P,COLUMN(Informes!H$1),FALSE),"þ","¨"),"¨")</f>
        <v>¨</v>
      </c>
      <c r="G2571" s="281"/>
      <c r="H2571" s="281"/>
      <c r="I2571" s="248" t="str">
        <f>IFERROR(IF(ISBLANK(
VLOOKUP($X2555&amp;"-"&amp;TEXT($A2571,"mmm-aaaa"),Informes!$A:$P,COLUMN(Informes!I$1),FALSE)), "",
VLOOKUP($X2555&amp;"-"&amp;TEXT($A2571,"mmm-aaaa"),Informes!$A:$P,COLUMN(Informes!I$1),FALSE)), "")</f>
        <v/>
      </c>
      <c r="J2571" s="248"/>
      <c r="K2571" s="248"/>
      <c r="L2571" s="173" t="str">
        <f t="shared" si="501"/>
        <v>¨</v>
      </c>
      <c r="M2571" s="248" t="str">
        <f>IFERROR(IF(OR($X2571=$L$7,$X2571=$K$5,$X2571=$O$5,$X2571=$T$5),IF(ISBLANK(
VLOOKUP($X2532&amp;"-"&amp;TEXT($A2571,"mmm-aaaa"),Informes!$A:$P,COLUMN(Informes!J$1),FALSE)), "",
VLOOKUP($X2532&amp;"-"&amp;TEXT($A2571,"mmm-aaaa"),Informes!$A:$P,COLUMN(Informes!J$1),FALSE)), ""), "")</f>
        <v/>
      </c>
      <c r="N2571" s="248"/>
      <c r="O2571" s="248"/>
      <c r="P2571" s="248"/>
      <c r="Q2571" s="248"/>
      <c r="R2571" s="284" t="str">
        <f t="shared" si="499"/>
        <v/>
      </c>
      <c r="S2571" s="284"/>
      <c r="T2571" s="284"/>
      <c r="U2571" s="284"/>
      <c r="V2571" s="285"/>
      <c r="W2571" s="4" t="str">
        <f>IFERROR(VLOOKUP($X2555&amp;"-"&amp;TEXT($A2571,"mmm-aaaa"),Informes!$A:$P,COLUMN(Informes!K$1),FALSE), "")</f>
        <v/>
      </c>
      <c r="X2571" s="34" t="str">
        <f>IFERROR(VLOOKUP($X2532&amp;"-"&amp;TEXT($A2571,"mmm-aaaa"),Informes!$A:$P,COLUMN(Informes!C$1),FALSE), "")</f>
        <v/>
      </c>
    </row>
    <row r="2572" spans="1:24" ht="16.5" customHeight="1" x14ac:dyDescent="0.2">
      <c r="A2572" s="34">
        <f t="shared" si="502"/>
        <v>45839</v>
      </c>
      <c r="B2572" s="243" t="str">
        <f t="shared" si="500"/>
        <v>Julio</v>
      </c>
      <c r="C2572" s="244"/>
      <c r="D2572" s="244"/>
      <c r="E2572" s="244"/>
      <c r="F2572" s="281" t="str">
        <f>IFERROR(IF(VLOOKUP($X2532&amp;"-"&amp;TEXT($A2572,"mmm-aaaa"),Informes!$A:$P,COLUMN(Informes!H$1),FALSE),"þ","¨"),"¨")</f>
        <v>¨</v>
      </c>
      <c r="G2572" s="281"/>
      <c r="H2572" s="281"/>
      <c r="I2572" s="248" t="str">
        <f>IFERROR(IF(ISBLANK(
VLOOKUP($X2555&amp;"-"&amp;TEXT($A2572,"mmm-aaaa"),Informes!$A:$P,COLUMN(Informes!I$1),FALSE)), "",
VLOOKUP($X2555&amp;"-"&amp;TEXT($A2572,"mmm-aaaa"),Informes!$A:$P,COLUMN(Informes!I$1),FALSE)), "")</f>
        <v/>
      </c>
      <c r="J2572" s="248"/>
      <c r="K2572" s="248"/>
      <c r="L2572" s="173" t="str">
        <f t="shared" si="501"/>
        <v>¨</v>
      </c>
      <c r="M2572" s="248" t="str">
        <f>IFERROR(IF(OR($X2572=$L$7,$X2572=$K$5,$X2572=$O$5,$X2572=$T$5),IF(ISBLANK(
VLOOKUP($X2532&amp;"-"&amp;TEXT($A2572,"mmm-aaaa"),Informes!$A:$P,COLUMN(Informes!J$1),FALSE)), "",
VLOOKUP($X2532&amp;"-"&amp;TEXT($A2572,"mmm-aaaa"),Informes!$A:$P,COLUMN(Informes!J$1),FALSE)), ""), "")</f>
        <v/>
      </c>
      <c r="N2572" s="248"/>
      <c r="O2572" s="248"/>
      <c r="P2572" s="248"/>
      <c r="Q2572" s="248"/>
      <c r="R2572" s="284" t="str">
        <f t="shared" si="499"/>
        <v/>
      </c>
      <c r="S2572" s="284"/>
      <c r="T2572" s="284"/>
      <c r="U2572" s="284"/>
      <c r="V2572" s="285"/>
      <c r="W2572" s="4" t="str">
        <f>IFERROR(VLOOKUP($X2555&amp;"-"&amp;TEXT($A2572,"mmm-aaaa"),Informes!$A:$P,COLUMN(Informes!K$1),FALSE), "")</f>
        <v/>
      </c>
      <c r="X2572" s="34" t="str">
        <f>IFERROR(VLOOKUP($X2532&amp;"-"&amp;TEXT($A2572,"mmm-aaaa"),Informes!$A:$P,COLUMN(Informes!C$1),FALSE), "")</f>
        <v/>
      </c>
    </row>
    <row r="2573" spans="1:24" ht="16.5" customHeight="1" thickBot="1" x14ac:dyDescent="0.25">
      <c r="A2573" s="34">
        <f t="shared" si="502"/>
        <v>45870</v>
      </c>
      <c r="B2573" s="264" t="str">
        <f t="shared" si="500"/>
        <v>Agosto</v>
      </c>
      <c r="C2573" s="265"/>
      <c r="D2573" s="265"/>
      <c r="E2573" s="265"/>
      <c r="F2573" s="280" t="str">
        <f>IFERROR(IF(VLOOKUP($X2532&amp;"-"&amp;TEXT($A2573,"mmm-aaaa"),Informes!$A:$P,COLUMN(Informes!H$1),FALSE),"þ","¨"),"¨")</f>
        <v>¨</v>
      </c>
      <c r="G2573" s="280"/>
      <c r="H2573" s="280"/>
      <c r="I2573" s="269" t="str">
        <f>IFERROR(IF(ISBLANK(
VLOOKUP($X2555&amp;"-"&amp;TEXT($A2573,"mmm-aaaa"),Informes!$A:$P,COLUMN(Informes!I$1),FALSE)), "",
VLOOKUP($X2555&amp;"-"&amp;TEXT($A2573,"mmm-aaaa"),Informes!$A:$P,COLUMN(Informes!I$1),FALSE)), "")</f>
        <v/>
      </c>
      <c r="J2573" s="269"/>
      <c r="K2573" s="269"/>
      <c r="L2573" s="172" t="str">
        <f t="shared" si="501"/>
        <v>¨</v>
      </c>
      <c r="M2573" s="269" t="str">
        <f>IFERROR(IF(OR($X2573=$L$7,$X2573=$K$5,$X2573=$O$5,$X2573=$T$5),IF(ISBLANK(
VLOOKUP($X2532&amp;"-"&amp;TEXT($A2573,"mmm-aaaa"),Informes!$A:$P,COLUMN(Informes!J$1),FALSE)), "",
VLOOKUP($X2532&amp;"-"&amp;TEXT($A2573,"mmm-aaaa"),Informes!$A:$P,COLUMN(Informes!J$1),FALSE)), ""), "")</f>
        <v/>
      </c>
      <c r="N2573" s="269"/>
      <c r="O2573" s="269"/>
      <c r="P2573" s="269"/>
      <c r="Q2573" s="269"/>
      <c r="R2573" s="282" t="str">
        <f t="shared" si="499"/>
        <v/>
      </c>
      <c r="S2573" s="282"/>
      <c r="T2573" s="282"/>
      <c r="U2573" s="282"/>
      <c r="V2573" s="283"/>
      <c r="W2573" s="4" t="str">
        <f>IFERROR(VLOOKUP($X2555&amp;"-"&amp;TEXT($A2573,"mmm-aaaa"),Informes!$A:$P,COLUMN(Informes!K$1),FALSE), "")</f>
        <v/>
      </c>
      <c r="X2573" s="34" t="str">
        <f>IFERROR(VLOOKUP($X2532&amp;"-"&amp;TEXT($A2573,"mmm-aaaa"),Informes!$A:$P,COLUMN(Informes!C$1),FALSE), "")</f>
        <v/>
      </c>
    </row>
    <row r="2574" spans="1:24" ht="16.5" customHeight="1" thickBot="1" x14ac:dyDescent="0.3">
      <c r="D2574" s="124"/>
      <c r="E2574" s="124"/>
      <c r="F2574" s="129"/>
      <c r="G2574" s="124" t="str">
        <f>IF(SUM(F2562:F2573)=0,"",SUM(F2562:F2573))</f>
        <v/>
      </c>
      <c r="H2574" s="124"/>
      <c r="I2574" s="124"/>
      <c r="J2574" s="130"/>
      <c r="K2574" s="124"/>
      <c r="L2574" s="131" t="s">
        <v>107</v>
      </c>
      <c r="M2574" s="272" t="str">
        <f>IF(SUM(M2562:M2573)=0,"",SUM(M2562:M2573))</f>
        <v/>
      </c>
      <c r="N2574" s="273"/>
      <c r="O2574" s="273"/>
      <c r="P2574" s="273"/>
      <c r="Q2574" s="274"/>
      <c r="R2574" s="275"/>
      <c r="S2574" s="276"/>
      <c r="T2574" s="276"/>
      <c r="U2574" s="276"/>
      <c r="V2574" s="277"/>
      <c r="W2574" s="4"/>
      <c r="X2574" s="4"/>
    </row>
    <row r="2575" spans="1:24" ht="16.5" customHeight="1" x14ac:dyDescent="0.2">
      <c r="W2575" s="4"/>
      <c r="X2575" s="4"/>
    </row>
    <row r="2576" spans="1:24" ht="279.75" customHeight="1" x14ac:dyDescent="0.15">
      <c r="B2576" s="11"/>
      <c r="C2576" s="132" t="s">
        <v>136</v>
      </c>
      <c r="D2576" s="11"/>
      <c r="E2576" s="11"/>
      <c r="F2576" s="11"/>
      <c r="G2576" s="11"/>
      <c r="H2576" s="11"/>
      <c r="I2576" s="11"/>
      <c r="J2576" s="11"/>
      <c r="K2576" s="11"/>
      <c r="L2576" s="11"/>
      <c r="M2576" s="11"/>
      <c r="N2576" s="11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</row>
    <row r="2577" spans="1:24" ht="24" customHeight="1" x14ac:dyDescent="0.2">
      <c r="A2577" s="35">
        <f>A2531+1</f>
        <v>57</v>
      </c>
      <c r="B2577" s="256" t="s">
        <v>127</v>
      </c>
      <c r="C2577" s="256"/>
      <c r="D2577" s="256"/>
      <c r="E2577" s="256"/>
      <c r="F2577" s="256"/>
      <c r="G2577" s="256"/>
      <c r="H2577" s="256"/>
      <c r="I2577" s="256"/>
      <c r="J2577" s="256"/>
      <c r="K2577" s="256"/>
      <c r="L2577" s="256"/>
      <c r="M2577" s="256"/>
      <c r="N2577" s="256"/>
      <c r="O2577" s="256"/>
      <c r="P2577" s="256"/>
      <c r="Q2577" s="256"/>
      <c r="R2577" s="256"/>
      <c r="S2577" s="256"/>
      <c r="T2577" s="256"/>
      <c r="U2577" s="256"/>
      <c r="V2577" s="256"/>
      <c r="X2577" s="2"/>
    </row>
    <row r="2578" spans="1:24" ht="17.25" customHeight="1" x14ac:dyDescent="0.2">
      <c r="A2578" s="35"/>
      <c r="B2578" s="120" t="s">
        <v>128</v>
      </c>
      <c r="D2578" s="123" t="e">
        <f>IF(A2577=0,0,INDEX(TblPublicadores[Nombre completo],A2577))</f>
        <v>#REF!</v>
      </c>
      <c r="F2578" s="123"/>
      <c r="G2578" s="123"/>
      <c r="H2578" s="123"/>
      <c r="I2578" s="123"/>
      <c r="J2578" s="123"/>
      <c r="K2578" s="123"/>
      <c r="L2578" s="123"/>
      <c r="M2578" s="123"/>
      <c r="N2578" s="123"/>
      <c r="O2578" s="123"/>
      <c r="P2578" s="123"/>
      <c r="Q2578" s="123"/>
      <c r="R2578" s="123"/>
      <c r="S2578" s="123"/>
      <c r="T2578" s="123"/>
      <c r="U2578" s="123"/>
      <c r="V2578" s="123"/>
      <c r="W2578" s="15"/>
      <c r="X2578" s="154" t="e">
        <f>IF(A2577=0,0,INDEX(TblPublicadores[Nombre],A2577))</f>
        <v>#REF!</v>
      </c>
    </row>
    <row r="2579" spans="1:24" ht="17.25" customHeight="1" x14ac:dyDescent="0.2">
      <c r="B2579" s="120" t="s">
        <v>129</v>
      </c>
      <c r="D2579" s="121"/>
      <c r="E2579" s="121"/>
      <c r="F2579" s="7"/>
      <c r="G2579" s="7"/>
      <c r="H2579" s="257" t="e">
        <f>IF(A2577=0,"",INDEX(TblPublicadores[Fecha de nacimiento],A2577))</f>
        <v>#REF!</v>
      </c>
      <c r="I2579" s="257"/>
      <c r="J2579" s="257"/>
      <c r="K2579" s="257"/>
      <c r="L2579" s="257"/>
      <c r="M2579" s="257"/>
      <c r="N2579" s="257"/>
      <c r="O2579" s="257"/>
      <c r="P2579" s="128" t="e">
        <f>IF(INDEX(TblPublicadores[Sexo],A2577)=Q2579,"þ","¨")</f>
        <v>#REF!</v>
      </c>
      <c r="Q2579" s="120" t="s">
        <v>75</v>
      </c>
      <c r="S2579" s="12"/>
      <c r="T2579" s="13"/>
      <c r="U2579" s="128" t="e">
        <f>IF(INDEX(TblPublicadores[Sexo],A2577)=V2579,"þ","¨")</f>
        <v>#REF!</v>
      </c>
      <c r="V2579" s="120" t="s">
        <v>79</v>
      </c>
      <c r="W2579" s="12"/>
      <c r="X2579" s="6"/>
    </row>
    <row r="2580" spans="1:24" ht="17.25" customHeight="1" x14ac:dyDescent="0.2">
      <c r="B2580" s="120" t="s">
        <v>130</v>
      </c>
      <c r="D2580" s="122"/>
      <c r="E2580" s="122"/>
      <c r="F2580" s="7"/>
      <c r="G2580" s="258" t="e">
        <f>IF(A2577=0,"",IF(INDEX(TblPublicadores[Fecha de bautismo],A2577)="", "",INDEX(TblPublicadores[Fecha de bautismo],A2577)))</f>
        <v>#REF!</v>
      </c>
      <c r="H2580" s="258"/>
      <c r="I2580" s="258"/>
      <c r="J2580" s="258"/>
      <c r="K2580" s="258"/>
      <c r="L2580" s="258"/>
      <c r="M2580" s="258"/>
      <c r="N2580" s="258"/>
      <c r="O2580" s="258"/>
      <c r="P2580" s="128" t="s">
        <v>137</v>
      </c>
      <c r="Q2580" s="120" t="s">
        <v>131</v>
      </c>
      <c r="S2580" s="12"/>
      <c r="T2580" s="12"/>
      <c r="U2580" s="128" t="s">
        <v>138</v>
      </c>
      <c r="V2580" s="120" t="s">
        <v>61</v>
      </c>
      <c r="W2580" s="12"/>
      <c r="X2580" s="6"/>
    </row>
    <row r="2581" spans="1:24" ht="28.5" customHeight="1" x14ac:dyDescent="0.2">
      <c r="B2581" s="127" t="e">
        <f>IF(INDEX(TblPublicadores[Privilegio],A2577)=C2581,"þ","¨")</f>
        <v>#REF!</v>
      </c>
      <c r="C2581" s="125" t="s">
        <v>76</v>
      </c>
      <c r="D2581" s="127" t="e">
        <f>IF(INDEX(TblPublicadores[Privilegio],A2577)=E2581,"þ","¨")</f>
        <v>#REF!</v>
      </c>
      <c r="E2581" s="125" t="s">
        <v>81</v>
      </c>
      <c r="F2581" s="7"/>
      <c r="G2581" s="7"/>
      <c r="H2581" s="5"/>
      <c r="I2581" s="10"/>
      <c r="J2581" s="127" t="e">
        <f>IF(INDEX(TblPublicadores[Tipo Publicador],A2577)=K2581,"þ","¨")</f>
        <v>#REF!</v>
      </c>
      <c r="K2581" s="125" t="s">
        <v>77</v>
      </c>
      <c r="L2581" s="5"/>
      <c r="M2581" s="5"/>
      <c r="N2581" s="127" t="e">
        <f>IF(INDEX(TblPublicadores[Tipo Publicador],A2577)=O2581,"þ","¨")</f>
        <v>#REF!</v>
      </c>
      <c r="O2581" s="125" t="s">
        <v>132</v>
      </c>
      <c r="P2581" s="126"/>
      <c r="Q2581" s="126"/>
      <c r="R2581" s="9"/>
      <c r="S2581" s="127" t="e">
        <f>IF(INDEX(TblPublicadores[Tipo Publicador],A2577)=T2581,"þ","¨")</f>
        <v>#REF!</v>
      </c>
      <c r="T2581" s="259" t="s">
        <v>133</v>
      </c>
      <c r="U2581" s="259"/>
      <c r="V2581" s="259"/>
      <c r="W2581" s="13"/>
      <c r="X2581" s="6"/>
    </row>
    <row r="2582" spans="1:24" ht="4.5" customHeight="1" thickBot="1" x14ac:dyDescent="0.25">
      <c r="B2582" s="8"/>
      <c r="C2582" s="7"/>
      <c r="D2582" s="8"/>
      <c r="E2582" s="7"/>
      <c r="F2582" s="7"/>
      <c r="G2582" s="7"/>
      <c r="H2582" s="5"/>
      <c r="I2582" s="10"/>
      <c r="J2582" s="8"/>
      <c r="K2582" s="5"/>
      <c r="L2582" s="5"/>
      <c r="M2582" s="5"/>
      <c r="N2582" s="7"/>
      <c r="O2582" s="5"/>
      <c r="P2582" s="8"/>
      <c r="Q2582" s="8"/>
      <c r="R2582" s="9"/>
      <c r="S2582" s="9"/>
      <c r="T2582" s="7"/>
      <c r="U2582" s="8"/>
      <c r="V2582" s="9"/>
      <c r="W2582" s="9"/>
      <c r="X2582" s="6"/>
    </row>
    <row r="2583" spans="1:24" ht="26.25" customHeight="1" x14ac:dyDescent="0.25">
      <c r="B2583" s="260" t="s">
        <v>17</v>
      </c>
      <c r="C2583" s="261"/>
      <c r="D2583" s="261"/>
      <c r="E2583" s="261"/>
      <c r="F2583" s="262" t="s">
        <v>134</v>
      </c>
      <c r="G2583" s="262"/>
      <c r="H2583" s="262"/>
      <c r="I2583" s="262" t="s">
        <v>12</v>
      </c>
      <c r="J2583" s="262"/>
      <c r="K2583" s="262"/>
      <c r="L2583" s="262" t="s">
        <v>105</v>
      </c>
      <c r="M2583" s="236" t="s">
        <v>135</v>
      </c>
      <c r="N2583" s="236"/>
      <c r="O2583" s="236"/>
      <c r="P2583" s="236"/>
      <c r="Q2583" s="236"/>
      <c r="R2583" s="236" t="s">
        <v>101</v>
      </c>
      <c r="S2583" s="236"/>
      <c r="T2583" s="236"/>
      <c r="U2583" s="236"/>
      <c r="V2583" s="237"/>
      <c r="W2583" s="14"/>
      <c r="X2583" s="3"/>
    </row>
    <row r="2584" spans="1:24" ht="27.75" customHeight="1" x14ac:dyDescent="0.2">
      <c r="B2584" s="240">
        <v>45292</v>
      </c>
      <c r="C2584" s="241"/>
      <c r="D2584" s="241"/>
      <c r="E2584" s="242"/>
      <c r="F2584" s="263"/>
      <c r="G2584" s="263"/>
      <c r="H2584" s="263"/>
      <c r="I2584" s="263"/>
      <c r="J2584" s="263"/>
      <c r="K2584" s="263"/>
      <c r="L2584" s="263"/>
      <c r="M2584" s="238"/>
      <c r="N2584" s="238"/>
      <c r="O2584" s="238"/>
      <c r="P2584" s="238"/>
      <c r="Q2584" s="238"/>
      <c r="R2584" s="238"/>
      <c r="S2584" s="238"/>
      <c r="T2584" s="238"/>
      <c r="U2584" s="238"/>
      <c r="V2584" s="239"/>
      <c r="W2584" s="14"/>
      <c r="X2584" s="3"/>
    </row>
    <row r="2585" spans="1:24" ht="16.5" customHeight="1" x14ac:dyDescent="0.2">
      <c r="A2585" s="34">
        <f>EDATE(B2584,-4)</f>
        <v>45170</v>
      </c>
      <c r="B2585" s="243" t="str">
        <f>PROPER(TEXT(A2585, "mmmm"))</f>
        <v>Septiembre</v>
      </c>
      <c r="C2585" s="244"/>
      <c r="D2585" s="244" t="str">
        <f>PROPER(TEXT(C2585, "mmmm"))</f>
        <v>Enero</v>
      </c>
      <c r="E2585" s="244"/>
      <c r="F2585" s="281" t="str">
        <f>IFERROR(IF(VLOOKUP($X2578&amp;"-"&amp;TEXT($A2585,"mmm-aaaa"),Informes!$A:$P,COLUMN(Informes!H$1),FALSE),"þ","¨"),"¨")</f>
        <v>¨</v>
      </c>
      <c r="G2585" s="281"/>
      <c r="H2585" s="281"/>
      <c r="I2585" s="248" t="str">
        <f>IFERROR(IF(ISBLANK(
VLOOKUP($X2578&amp;"-"&amp;TEXT($A2585,"mmm-aaaa"),Informes!$A:$P,COLUMN(Informes!I$1),FALSE)), "",
VLOOKUP($X2578&amp;"-"&amp;TEXT($A2585,"mmm-aaaa"),Informes!$A:$P,COLUMN(Informes!I$1),FALSE)), "")</f>
        <v/>
      </c>
      <c r="J2585" s="248"/>
      <c r="K2585" s="248"/>
      <c r="L2585" s="173" t="str">
        <f>IFERROR(IF($X2585=$L$7,"þ","¨"),"¨")</f>
        <v>¨</v>
      </c>
      <c r="M2585" s="248" t="str">
        <f>IFERROR(IF(OR($X2585=$L$7,$X2585=$K$5,$X2585=$O$5,$X2585=$T$5),IF(ISBLANK(
VLOOKUP($X2578&amp;"-"&amp;TEXT($A2585,"mmm-aaaa"),Informes!$A:$P,COLUMN(Informes!J$1),FALSE)), "",
VLOOKUP($X2578&amp;"-"&amp;TEXT($A2585,"mmm-aaaa"),Informes!$A:$P,COLUMN(Informes!J$1),FALSE)), ""), "")</f>
        <v/>
      </c>
      <c r="N2585" s="248"/>
      <c r="O2585" s="248"/>
      <c r="P2585" s="248"/>
      <c r="Q2585" s="248"/>
      <c r="R2585" s="284" t="str">
        <f t="shared" ref="R2585:R2596" si="503">IF(W2585=0, "", W2585)</f>
        <v/>
      </c>
      <c r="S2585" s="284"/>
      <c r="T2585" s="284"/>
      <c r="U2585" s="284"/>
      <c r="V2585" s="285"/>
      <c r="W2585" s="4" t="str">
        <f>IFERROR(VLOOKUP($X2578&amp;"-"&amp;TEXT($A2585,"mmm-aaaa"),Informes!$A:$P,COLUMN(Informes!K$1),FALSE), "")</f>
        <v/>
      </c>
      <c r="X2585" s="34" t="str">
        <f>IFERROR(VLOOKUP($X2578&amp;"-"&amp;TEXT($A2585,"mmm-aaaa"),Informes!$A:$P,COLUMN(Informes!C$1),FALSE), "")</f>
        <v/>
      </c>
    </row>
    <row r="2586" spans="1:24" ht="16.5" customHeight="1" x14ac:dyDescent="0.2">
      <c r="A2586" s="34">
        <f>EDATE(A2585,1)</f>
        <v>45200</v>
      </c>
      <c r="B2586" s="243" t="str">
        <f t="shared" ref="B2586:B2596" si="504">PROPER(TEXT(A2586, "mmmm"))</f>
        <v>Octubre</v>
      </c>
      <c r="C2586" s="244"/>
      <c r="D2586" s="244" t="str">
        <f t="shared" ref="D2586:D2596" si="505">PROPER(TEXT(C2586, "mmmm"))</f>
        <v>Enero</v>
      </c>
      <c r="E2586" s="244"/>
      <c r="F2586" s="281" t="str">
        <f>IFERROR(IF(VLOOKUP($X2578&amp;"-"&amp;TEXT($A2586,"mmm-aaaa"),Informes!$A:$P,COLUMN(Informes!H$1),FALSE),"þ","¨"),"¨")</f>
        <v>¨</v>
      </c>
      <c r="G2586" s="281"/>
      <c r="H2586" s="281"/>
      <c r="I2586" s="248" t="str">
        <f>IFERROR(IF(ISBLANK(
VLOOKUP($X2578&amp;"-"&amp;TEXT($A2586,"mmm-aaaa"),Informes!$A:$P,COLUMN(Informes!I$1),FALSE)), "",
VLOOKUP($X2578&amp;"-"&amp;TEXT($A2586,"mmm-aaaa"),Informes!$A:$P,COLUMN(Informes!I$1),FALSE)), "")</f>
        <v/>
      </c>
      <c r="J2586" s="248"/>
      <c r="K2586" s="248"/>
      <c r="L2586" s="173" t="str">
        <f t="shared" ref="L2586:L2596" si="506">IFERROR(IF($X2586=$L$7,"þ","¨"),"¨")</f>
        <v>¨</v>
      </c>
      <c r="M2586" s="248" t="str">
        <f>IFERROR(IF(OR($X2586=$L$7,$X2586=$K$5,$X2586=$O$5,$X2586=$T$5),IF(ISBLANK(
VLOOKUP($X2578&amp;"-"&amp;TEXT($A2586,"mmm-aaaa"),Informes!$A:$P,COLUMN(Informes!J$1),FALSE)), "",
VLOOKUP($X2578&amp;"-"&amp;TEXT($A2586,"mmm-aaaa"),Informes!$A:$P,COLUMN(Informes!J$1),FALSE)), ""), "")</f>
        <v/>
      </c>
      <c r="N2586" s="248"/>
      <c r="O2586" s="248"/>
      <c r="P2586" s="248"/>
      <c r="Q2586" s="248"/>
      <c r="R2586" s="284" t="str">
        <f t="shared" si="503"/>
        <v/>
      </c>
      <c r="S2586" s="284"/>
      <c r="T2586" s="284"/>
      <c r="U2586" s="284"/>
      <c r="V2586" s="285"/>
      <c r="W2586" s="4" t="str">
        <f>IFERROR(VLOOKUP($X2578&amp;"-"&amp;TEXT($A2586,"mmm-aaaa"),Informes!$A:$P,COLUMN(Informes!K$1),FALSE), "")</f>
        <v/>
      </c>
      <c r="X2586" s="34" t="str">
        <f>IFERROR(VLOOKUP($X2578&amp;"-"&amp;TEXT($A2586,"mmm-aaaa"),Informes!$A:$P,COLUMN(Informes!C$1),FALSE), "")</f>
        <v/>
      </c>
    </row>
    <row r="2587" spans="1:24" ht="16.5" customHeight="1" x14ac:dyDescent="0.2">
      <c r="A2587" s="34">
        <f t="shared" ref="A2587:A2596" si="507">EDATE(A2586,1)</f>
        <v>45231</v>
      </c>
      <c r="B2587" s="243" t="str">
        <f t="shared" si="504"/>
        <v>Noviembre</v>
      </c>
      <c r="C2587" s="244"/>
      <c r="D2587" s="244" t="str">
        <f t="shared" si="505"/>
        <v>Enero</v>
      </c>
      <c r="E2587" s="244"/>
      <c r="F2587" s="281" t="str">
        <f>IFERROR(IF(VLOOKUP($X2578&amp;"-"&amp;TEXT($A2587,"mmm-aaaa"),Informes!$A:$P,COLUMN(Informes!H$1),FALSE),"þ","¨"),"¨")</f>
        <v>¨</v>
      </c>
      <c r="G2587" s="281"/>
      <c r="H2587" s="281"/>
      <c r="I2587" s="248" t="str">
        <f>IFERROR(IF(ISBLANK(
VLOOKUP($X2578&amp;"-"&amp;TEXT($A2587,"mmm-aaaa"),Informes!$A:$P,COLUMN(Informes!I$1),FALSE)), "",
VLOOKUP($X2578&amp;"-"&amp;TEXT($A2587,"mmm-aaaa"),Informes!$A:$P,COLUMN(Informes!I$1),FALSE)), "")</f>
        <v/>
      </c>
      <c r="J2587" s="248"/>
      <c r="K2587" s="248"/>
      <c r="L2587" s="173" t="str">
        <f t="shared" si="506"/>
        <v>¨</v>
      </c>
      <c r="M2587" s="248" t="str">
        <f>IFERROR(IF(OR($X2587=$L$7,$X2587=$K$5,$X2587=$O$5,$X2587=$T$5),IF(ISBLANK(
VLOOKUP($X2578&amp;"-"&amp;TEXT($A2587,"mmm-aaaa"),Informes!$A:$P,COLUMN(Informes!J$1),FALSE)), "",
VLOOKUP($X2578&amp;"-"&amp;TEXT($A2587,"mmm-aaaa"),Informes!$A:$P,COLUMN(Informes!J$1),FALSE)), ""), "")</f>
        <v/>
      </c>
      <c r="N2587" s="248"/>
      <c r="O2587" s="248"/>
      <c r="P2587" s="248"/>
      <c r="Q2587" s="248"/>
      <c r="R2587" s="284" t="str">
        <f t="shared" si="503"/>
        <v/>
      </c>
      <c r="S2587" s="284"/>
      <c r="T2587" s="284"/>
      <c r="U2587" s="284"/>
      <c r="V2587" s="285"/>
      <c r="W2587" s="4" t="str">
        <f>IFERROR(VLOOKUP($X2578&amp;"-"&amp;TEXT($A2587,"mmm-aaaa"),Informes!$A:$P,COLUMN(Informes!K$1),FALSE), "")</f>
        <v/>
      </c>
      <c r="X2587" s="34" t="str">
        <f>IFERROR(VLOOKUP($X2578&amp;"-"&amp;TEXT($A2587,"mmm-aaaa"),Informes!$A:$P,COLUMN(Informes!C$1),FALSE), "")</f>
        <v/>
      </c>
    </row>
    <row r="2588" spans="1:24" ht="16.5" customHeight="1" x14ac:dyDescent="0.2">
      <c r="A2588" s="34">
        <f t="shared" si="507"/>
        <v>45261</v>
      </c>
      <c r="B2588" s="243" t="str">
        <f t="shared" si="504"/>
        <v>Diciembre</v>
      </c>
      <c r="C2588" s="244"/>
      <c r="D2588" s="244" t="str">
        <f t="shared" si="505"/>
        <v>Enero</v>
      </c>
      <c r="E2588" s="244"/>
      <c r="F2588" s="281" t="str">
        <f>IFERROR(IF(VLOOKUP($X2578&amp;"-"&amp;TEXT($A2588,"mmm-aaaa"),Informes!$A:$P,COLUMN(Informes!H$1),FALSE),"þ","¨"),"¨")</f>
        <v>¨</v>
      </c>
      <c r="G2588" s="281"/>
      <c r="H2588" s="281"/>
      <c r="I2588" s="248" t="str">
        <f>IFERROR(IF(ISBLANK(
VLOOKUP($X2578&amp;"-"&amp;TEXT($A2588,"mmm-aaaa"),Informes!$A:$P,COLUMN(Informes!I$1),FALSE)), "",
VLOOKUP($X2578&amp;"-"&amp;TEXT($A2588,"mmm-aaaa"),Informes!$A:$P,COLUMN(Informes!I$1),FALSE)), "")</f>
        <v/>
      </c>
      <c r="J2588" s="248"/>
      <c r="K2588" s="248"/>
      <c r="L2588" s="173" t="str">
        <f t="shared" si="506"/>
        <v>¨</v>
      </c>
      <c r="M2588" s="248" t="str">
        <f>IFERROR(IF(OR($X2588=$L$7,$X2588=$K$5,$X2588=$O$5,$X2588=$T$5),IF(ISBLANK(
VLOOKUP($X2578&amp;"-"&amp;TEXT($A2588,"mmm-aaaa"),Informes!$A:$P,COLUMN(Informes!J$1),FALSE)), "",
VLOOKUP($X2578&amp;"-"&amp;TEXT($A2588,"mmm-aaaa"),Informes!$A:$P,COLUMN(Informes!J$1),FALSE)), ""), "")</f>
        <v/>
      </c>
      <c r="N2588" s="248"/>
      <c r="O2588" s="248"/>
      <c r="P2588" s="248"/>
      <c r="Q2588" s="248"/>
      <c r="R2588" s="284" t="str">
        <f t="shared" si="503"/>
        <v/>
      </c>
      <c r="S2588" s="284"/>
      <c r="T2588" s="284"/>
      <c r="U2588" s="284"/>
      <c r="V2588" s="285"/>
      <c r="W2588" s="4" t="str">
        <f>IFERROR(VLOOKUP($X2578&amp;"-"&amp;TEXT($A2588,"mmm-aaaa"),Informes!$A:$P,COLUMN(Informes!K$1),FALSE), "")</f>
        <v/>
      </c>
      <c r="X2588" s="34" t="str">
        <f>IFERROR(VLOOKUP($X2578&amp;"-"&amp;TEXT($A2588,"mmm-aaaa"),Informes!$A:$P,COLUMN(Informes!C$1),FALSE), "")</f>
        <v/>
      </c>
    </row>
    <row r="2589" spans="1:24" ht="16.5" customHeight="1" x14ac:dyDescent="0.2">
      <c r="A2589" s="34">
        <f t="shared" si="507"/>
        <v>45292</v>
      </c>
      <c r="B2589" s="243" t="str">
        <f t="shared" si="504"/>
        <v>Enero</v>
      </c>
      <c r="C2589" s="244"/>
      <c r="D2589" s="244" t="str">
        <f t="shared" si="505"/>
        <v>Enero</v>
      </c>
      <c r="E2589" s="244"/>
      <c r="F2589" s="281" t="str">
        <f>IFERROR(IF(VLOOKUP($X2578&amp;"-"&amp;TEXT($A2589,"mmm-aaaa"),Informes!$A:$P,COLUMN(Informes!H$1),FALSE),"þ","¨"),"¨")</f>
        <v>¨</v>
      </c>
      <c r="G2589" s="281"/>
      <c r="H2589" s="281"/>
      <c r="I2589" s="248" t="str">
        <f>IFERROR(IF(ISBLANK(
VLOOKUP($X2578&amp;"-"&amp;TEXT($A2589,"mmm-aaaa"),Informes!$A:$P,COLUMN(Informes!I$1),FALSE)), "",
VLOOKUP($X2578&amp;"-"&amp;TEXT($A2589,"mmm-aaaa"),Informes!$A:$P,COLUMN(Informes!I$1),FALSE)), "")</f>
        <v/>
      </c>
      <c r="J2589" s="248"/>
      <c r="K2589" s="248"/>
      <c r="L2589" s="173" t="str">
        <f t="shared" si="506"/>
        <v>¨</v>
      </c>
      <c r="M2589" s="248" t="str">
        <f>IFERROR(IF(OR($X2589=$L$7,$X2589=$K$5,$X2589=$O$5,$X2589=$T$5),IF(ISBLANK(
VLOOKUP($X2578&amp;"-"&amp;TEXT($A2589,"mmm-aaaa"),Informes!$A:$P,COLUMN(Informes!J$1),FALSE)), "",
VLOOKUP($X2578&amp;"-"&amp;TEXT($A2589,"mmm-aaaa"),Informes!$A:$P,COLUMN(Informes!J$1),FALSE)), ""), "")</f>
        <v/>
      </c>
      <c r="N2589" s="248"/>
      <c r="O2589" s="248"/>
      <c r="P2589" s="248"/>
      <c r="Q2589" s="248"/>
      <c r="R2589" s="284" t="str">
        <f t="shared" si="503"/>
        <v/>
      </c>
      <c r="S2589" s="284"/>
      <c r="T2589" s="284"/>
      <c r="U2589" s="284"/>
      <c r="V2589" s="285"/>
      <c r="W2589" s="4" t="str">
        <f>IFERROR(VLOOKUP($X2578&amp;"-"&amp;TEXT($A2589,"mmm-aaaa"),Informes!$A:$P,COLUMN(Informes!K$1),FALSE), "")</f>
        <v/>
      </c>
      <c r="X2589" s="34" t="str">
        <f>IFERROR(VLOOKUP($X2578&amp;"-"&amp;TEXT($A2589,"mmm-aaaa"),Informes!$A:$P,COLUMN(Informes!C$1),FALSE), "")</f>
        <v/>
      </c>
    </row>
    <row r="2590" spans="1:24" ht="16.5" customHeight="1" x14ac:dyDescent="0.2">
      <c r="A2590" s="34">
        <f t="shared" si="507"/>
        <v>45323</v>
      </c>
      <c r="B2590" s="243" t="str">
        <f t="shared" si="504"/>
        <v>Febrero</v>
      </c>
      <c r="C2590" s="244"/>
      <c r="D2590" s="244" t="str">
        <f t="shared" si="505"/>
        <v>Enero</v>
      </c>
      <c r="E2590" s="244"/>
      <c r="F2590" s="281" t="str">
        <f>IFERROR(IF(VLOOKUP($X2578&amp;"-"&amp;TEXT($A2590,"mmm-aaaa"),Informes!$A:$P,COLUMN(Informes!H$1),FALSE),"þ","¨"),"¨")</f>
        <v>¨</v>
      </c>
      <c r="G2590" s="281"/>
      <c r="H2590" s="281"/>
      <c r="I2590" s="248" t="str">
        <f>IFERROR(IF(ISBLANK(
VLOOKUP($X2578&amp;"-"&amp;TEXT($A2590,"mmm-aaaa"),Informes!$A:$P,COLUMN(Informes!I$1),FALSE)), "",
VLOOKUP($X2578&amp;"-"&amp;TEXT($A2590,"mmm-aaaa"),Informes!$A:$P,COLUMN(Informes!I$1),FALSE)), "")</f>
        <v/>
      </c>
      <c r="J2590" s="248"/>
      <c r="K2590" s="248"/>
      <c r="L2590" s="173" t="str">
        <f t="shared" si="506"/>
        <v>¨</v>
      </c>
      <c r="M2590" s="248" t="str">
        <f>IFERROR(IF(OR($X2590=$L$7,$X2590=$K$5,$X2590=$O$5,$X2590=$T$5),IF(ISBLANK(
VLOOKUP($X2578&amp;"-"&amp;TEXT($A2590,"mmm-aaaa"),Informes!$A:$P,COLUMN(Informes!J$1),FALSE)), "",
VLOOKUP($X2578&amp;"-"&amp;TEXT($A2590,"mmm-aaaa"),Informes!$A:$P,COLUMN(Informes!J$1),FALSE)), ""), "")</f>
        <v/>
      </c>
      <c r="N2590" s="248"/>
      <c r="O2590" s="248"/>
      <c r="P2590" s="248"/>
      <c r="Q2590" s="248"/>
      <c r="R2590" s="284" t="str">
        <f t="shared" si="503"/>
        <v/>
      </c>
      <c r="S2590" s="284"/>
      <c r="T2590" s="284"/>
      <c r="U2590" s="284"/>
      <c r="V2590" s="285"/>
      <c r="W2590" s="4" t="str">
        <f>IFERROR(VLOOKUP($X2578&amp;"-"&amp;TEXT($A2590,"mmm-aaaa"),Informes!$A:$P,COLUMN(Informes!K$1),FALSE), "")</f>
        <v/>
      </c>
      <c r="X2590" s="34" t="str">
        <f>IFERROR(VLOOKUP($X2578&amp;"-"&amp;TEXT($A2590,"mmm-aaaa"),Informes!$A:$P,COLUMN(Informes!C$1),FALSE), "")</f>
        <v/>
      </c>
    </row>
    <row r="2591" spans="1:24" ht="16.5" customHeight="1" x14ac:dyDescent="0.2">
      <c r="A2591" s="34">
        <f t="shared" si="507"/>
        <v>45352</v>
      </c>
      <c r="B2591" s="243" t="str">
        <f t="shared" si="504"/>
        <v>Marzo</v>
      </c>
      <c r="C2591" s="244"/>
      <c r="D2591" s="244" t="str">
        <f t="shared" si="505"/>
        <v>Enero</v>
      </c>
      <c r="E2591" s="244"/>
      <c r="F2591" s="281" t="str">
        <f>IFERROR(IF(VLOOKUP($X2578&amp;"-"&amp;TEXT($A2591,"mmm-aaaa"),Informes!$A:$P,COLUMN(Informes!H$1),FALSE),"þ","¨"),"¨")</f>
        <v>¨</v>
      </c>
      <c r="G2591" s="281"/>
      <c r="H2591" s="281"/>
      <c r="I2591" s="248" t="str">
        <f>IFERROR(IF(ISBLANK(
VLOOKUP($X2578&amp;"-"&amp;TEXT($A2591,"mmm-aaaa"),Informes!$A:$P,COLUMN(Informes!I$1),FALSE)), "",
VLOOKUP($X2578&amp;"-"&amp;TEXT($A2591,"mmm-aaaa"),Informes!$A:$P,COLUMN(Informes!I$1),FALSE)), "")</f>
        <v/>
      </c>
      <c r="J2591" s="248"/>
      <c r="K2591" s="248"/>
      <c r="L2591" s="173" t="str">
        <f t="shared" si="506"/>
        <v>¨</v>
      </c>
      <c r="M2591" s="248" t="str">
        <f>IFERROR(IF(OR($X2591=$L$7,$X2591=$K$5,$X2591=$O$5,$X2591=$T$5),IF(ISBLANK(
VLOOKUP($X2578&amp;"-"&amp;TEXT($A2591,"mmm-aaaa"),Informes!$A:$P,COLUMN(Informes!J$1),FALSE)), "",
VLOOKUP($X2578&amp;"-"&amp;TEXT($A2591,"mmm-aaaa"),Informes!$A:$P,COLUMN(Informes!J$1),FALSE)), ""), "")</f>
        <v/>
      </c>
      <c r="N2591" s="248"/>
      <c r="O2591" s="248"/>
      <c r="P2591" s="248"/>
      <c r="Q2591" s="248"/>
      <c r="R2591" s="284" t="str">
        <f t="shared" si="503"/>
        <v/>
      </c>
      <c r="S2591" s="284"/>
      <c r="T2591" s="284"/>
      <c r="U2591" s="284"/>
      <c r="V2591" s="285"/>
      <c r="W2591" s="4" t="str">
        <f>IFERROR(VLOOKUP($X2578&amp;"-"&amp;TEXT($A2591,"mmm-aaaa"),Informes!$A:$P,COLUMN(Informes!K$1),FALSE), "")</f>
        <v/>
      </c>
      <c r="X2591" s="34" t="str">
        <f>IFERROR(VLOOKUP($X2578&amp;"-"&amp;TEXT($A2591,"mmm-aaaa"),Informes!$A:$P,COLUMN(Informes!C$1),FALSE), "")</f>
        <v/>
      </c>
    </row>
    <row r="2592" spans="1:24" ht="16.5" customHeight="1" x14ac:dyDescent="0.2">
      <c r="A2592" s="34">
        <f t="shared" si="507"/>
        <v>45383</v>
      </c>
      <c r="B2592" s="243" t="str">
        <f t="shared" si="504"/>
        <v>Abril</v>
      </c>
      <c r="C2592" s="244"/>
      <c r="D2592" s="244" t="str">
        <f t="shared" si="505"/>
        <v>Enero</v>
      </c>
      <c r="E2592" s="244"/>
      <c r="F2592" s="281" t="str">
        <f>IFERROR(IF(VLOOKUP($X2578&amp;"-"&amp;TEXT($A2592,"mmm-aaaa"),Informes!$A:$P,COLUMN(Informes!H$1),FALSE),"þ","¨"),"¨")</f>
        <v>¨</v>
      </c>
      <c r="G2592" s="281"/>
      <c r="H2592" s="281"/>
      <c r="I2592" s="248" t="str">
        <f>IFERROR(IF(ISBLANK(
VLOOKUP($X2578&amp;"-"&amp;TEXT($A2592,"mmm-aaaa"),Informes!$A:$P,COLUMN(Informes!I$1),FALSE)), "",
VLOOKUP($X2578&amp;"-"&amp;TEXT($A2592,"mmm-aaaa"),Informes!$A:$P,COLUMN(Informes!I$1),FALSE)), "")</f>
        <v/>
      </c>
      <c r="J2592" s="248"/>
      <c r="K2592" s="248"/>
      <c r="L2592" s="173" t="str">
        <f t="shared" si="506"/>
        <v>¨</v>
      </c>
      <c r="M2592" s="248" t="str">
        <f>IFERROR(IF(OR($X2592=$L$7,$X2592=$K$5,$X2592=$O$5,$X2592=$T$5),IF(ISBLANK(
VLOOKUP($X2578&amp;"-"&amp;TEXT($A2592,"mmm-aaaa"),Informes!$A:$P,COLUMN(Informes!J$1),FALSE)), "",
VLOOKUP($X2578&amp;"-"&amp;TEXT($A2592,"mmm-aaaa"),Informes!$A:$P,COLUMN(Informes!J$1),FALSE)), ""), "")</f>
        <v/>
      </c>
      <c r="N2592" s="248"/>
      <c r="O2592" s="248"/>
      <c r="P2592" s="248"/>
      <c r="Q2592" s="248"/>
      <c r="R2592" s="284" t="str">
        <f t="shared" si="503"/>
        <v/>
      </c>
      <c r="S2592" s="284"/>
      <c r="T2592" s="284"/>
      <c r="U2592" s="284"/>
      <c r="V2592" s="285"/>
      <c r="W2592" s="4" t="str">
        <f>IFERROR(VLOOKUP($X2578&amp;"-"&amp;TEXT($A2592,"mmm-aaaa"),Informes!$A:$P,COLUMN(Informes!K$1),FALSE), "")</f>
        <v/>
      </c>
      <c r="X2592" s="34" t="str">
        <f>IFERROR(VLOOKUP($X2578&amp;"-"&amp;TEXT($A2592,"mmm-aaaa"),Informes!$A:$P,COLUMN(Informes!C$1),FALSE), "")</f>
        <v/>
      </c>
    </row>
    <row r="2593" spans="1:24" ht="16.5" customHeight="1" x14ac:dyDescent="0.2">
      <c r="A2593" s="34">
        <f t="shared" si="507"/>
        <v>45413</v>
      </c>
      <c r="B2593" s="243" t="str">
        <f t="shared" si="504"/>
        <v>Mayo</v>
      </c>
      <c r="C2593" s="244"/>
      <c r="D2593" s="244" t="str">
        <f t="shared" si="505"/>
        <v>Enero</v>
      </c>
      <c r="E2593" s="244"/>
      <c r="F2593" s="281" t="str">
        <f>IFERROR(IF(VLOOKUP($X2578&amp;"-"&amp;TEXT($A2593,"mmm-aaaa"),Informes!$A:$P,COLUMN(Informes!H$1),FALSE),"þ","¨"),"¨")</f>
        <v>¨</v>
      </c>
      <c r="G2593" s="281"/>
      <c r="H2593" s="281"/>
      <c r="I2593" s="248" t="str">
        <f>IFERROR(IF(ISBLANK(
VLOOKUP($X2578&amp;"-"&amp;TEXT($A2593,"mmm-aaaa"),Informes!$A:$P,COLUMN(Informes!I$1),FALSE)), "",
VLOOKUP($X2578&amp;"-"&amp;TEXT($A2593,"mmm-aaaa"),Informes!$A:$P,COLUMN(Informes!I$1),FALSE)), "")</f>
        <v/>
      </c>
      <c r="J2593" s="248"/>
      <c r="K2593" s="248"/>
      <c r="L2593" s="173" t="str">
        <f t="shared" si="506"/>
        <v>¨</v>
      </c>
      <c r="M2593" s="248" t="str">
        <f>IFERROR(IF(OR($X2593=$L$7,$X2593=$K$5,$X2593=$O$5,$X2593=$T$5),IF(ISBLANK(
VLOOKUP($X2578&amp;"-"&amp;TEXT($A2593,"mmm-aaaa"),Informes!$A:$P,COLUMN(Informes!J$1),FALSE)), "",
VLOOKUP($X2578&amp;"-"&amp;TEXT($A2593,"mmm-aaaa"),Informes!$A:$P,COLUMN(Informes!J$1),FALSE)), ""), "")</f>
        <v/>
      </c>
      <c r="N2593" s="248"/>
      <c r="O2593" s="248"/>
      <c r="P2593" s="248"/>
      <c r="Q2593" s="248"/>
      <c r="R2593" s="284" t="str">
        <f t="shared" si="503"/>
        <v/>
      </c>
      <c r="S2593" s="284"/>
      <c r="T2593" s="284"/>
      <c r="U2593" s="284"/>
      <c r="V2593" s="285"/>
      <c r="W2593" s="4" t="str">
        <f>IFERROR(VLOOKUP($X2578&amp;"-"&amp;TEXT($A2593,"mmm-aaaa"),Informes!$A:$P,COLUMN(Informes!K$1),FALSE), "")</f>
        <v/>
      </c>
      <c r="X2593" s="34" t="str">
        <f>IFERROR(VLOOKUP($X2578&amp;"-"&amp;TEXT($A2593,"mmm-aaaa"),Informes!$A:$P,COLUMN(Informes!C$1),FALSE), "")</f>
        <v/>
      </c>
    </row>
    <row r="2594" spans="1:24" ht="16.5" customHeight="1" x14ac:dyDescent="0.2">
      <c r="A2594" s="34">
        <f t="shared" si="507"/>
        <v>45444</v>
      </c>
      <c r="B2594" s="243" t="str">
        <f t="shared" si="504"/>
        <v>Junio</v>
      </c>
      <c r="C2594" s="244"/>
      <c r="D2594" s="244" t="str">
        <f t="shared" si="505"/>
        <v>Enero</v>
      </c>
      <c r="E2594" s="244"/>
      <c r="F2594" s="281" t="str">
        <f>IFERROR(IF(VLOOKUP($X2578&amp;"-"&amp;TEXT($A2594,"mmm-aaaa"),Informes!$A:$P,COLUMN(Informes!H$1),FALSE),"þ","¨"),"¨")</f>
        <v>¨</v>
      </c>
      <c r="G2594" s="281"/>
      <c r="H2594" s="281"/>
      <c r="I2594" s="248" t="str">
        <f>IFERROR(IF(ISBLANK(
VLOOKUP($X2578&amp;"-"&amp;TEXT($A2594,"mmm-aaaa"),Informes!$A:$P,COLUMN(Informes!I$1),FALSE)), "",
VLOOKUP($X2578&amp;"-"&amp;TEXT($A2594,"mmm-aaaa"),Informes!$A:$P,COLUMN(Informes!I$1),FALSE)), "")</f>
        <v/>
      </c>
      <c r="J2594" s="248"/>
      <c r="K2594" s="248"/>
      <c r="L2594" s="173" t="str">
        <f t="shared" si="506"/>
        <v>¨</v>
      </c>
      <c r="M2594" s="248" t="str">
        <f>IFERROR(IF(OR($X2594=$L$7,$X2594=$K$5,$X2594=$O$5,$X2594=$T$5),IF(ISBLANK(
VLOOKUP($X2578&amp;"-"&amp;TEXT($A2594,"mmm-aaaa"),Informes!$A:$P,COLUMN(Informes!J$1),FALSE)), "",
VLOOKUP($X2578&amp;"-"&amp;TEXT($A2594,"mmm-aaaa"),Informes!$A:$P,COLUMN(Informes!J$1),FALSE)), ""), "")</f>
        <v/>
      </c>
      <c r="N2594" s="248"/>
      <c r="O2594" s="248"/>
      <c r="P2594" s="248"/>
      <c r="Q2594" s="248"/>
      <c r="R2594" s="284" t="str">
        <f t="shared" si="503"/>
        <v/>
      </c>
      <c r="S2594" s="284"/>
      <c r="T2594" s="284"/>
      <c r="U2594" s="284"/>
      <c r="V2594" s="285"/>
      <c r="W2594" s="4" t="str">
        <f>IFERROR(VLOOKUP($X2578&amp;"-"&amp;TEXT($A2594,"mmm-aaaa"),Informes!$A:$P,COLUMN(Informes!K$1),FALSE), "")</f>
        <v/>
      </c>
      <c r="X2594" s="34" t="str">
        <f>IFERROR(VLOOKUP($X2578&amp;"-"&amp;TEXT($A2594,"mmm-aaaa"),Informes!$A:$P,COLUMN(Informes!C$1),FALSE), "")</f>
        <v/>
      </c>
    </row>
    <row r="2595" spans="1:24" ht="16.5" customHeight="1" x14ac:dyDescent="0.2">
      <c r="A2595" s="34">
        <f t="shared" si="507"/>
        <v>45474</v>
      </c>
      <c r="B2595" s="243" t="str">
        <f t="shared" si="504"/>
        <v>Julio</v>
      </c>
      <c r="C2595" s="244"/>
      <c r="D2595" s="244" t="str">
        <f t="shared" si="505"/>
        <v>Enero</v>
      </c>
      <c r="E2595" s="244"/>
      <c r="F2595" s="281" t="str">
        <f>IFERROR(IF(VLOOKUP($X2578&amp;"-"&amp;TEXT($A2595,"mmm-aaaa"),Informes!$A:$P,COLUMN(Informes!H$1),FALSE),"þ","¨"),"¨")</f>
        <v>¨</v>
      </c>
      <c r="G2595" s="281"/>
      <c r="H2595" s="281"/>
      <c r="I2595" s="248" t="str">
        <f>IFERROR(IF(ISBLANK(
VLOOKUP($X2578&amp;"-"&amp;TEXT($A2595,"mmm-aaaa"),Informes!$A:$P,COLUMN(Informes!I$1),FALSE)), "",
VLOOKUP($X2578&amp;"-"&amp;TEXT($A2595,"mmm-aaaa"),Informes!$A:$P,COLUMN(Informes!I$1),FALSE)), "")</f>
        <v/>
      </c>
      <c r="J2595" s="248"/>
      <c r="K2595" s="248"/>
      <c r="L2595" s="173" t="str">
        <f t="shared" si="506"/>
        <v>¨</v>
      </c>
      <c r="M2595" s="248" t="str">
        <f>IFERROR(IF(OR($X2595=$L$7,$X2595=$K$5,$X2595=$O$5,$X2595=$T$5),IF(ISBLANK(
VLOOKUP($X2578&amp;"-"&amp;TEXT($A2595,"mmm-aaaa"),Informes!$A:$P,COLUMN(Informes!J$1),FALSE)), "",
VLOOKUP($X2578&amp;"-"&amp;TEXT($A2595,"mmm-aaaa"),Informes!$A:$P,COLUMN(Informes!J$1),FALSE)), ""), "")</f>
        <v/>
      </c>
      <c r="N2595" s="248"/>
      <c r="O2595" s="248"/>
      <c r="P2595" s="248"/>
      <c r="Q2595" s="248"/>
      <c r="R2595" s="284" t="str">
        <f t="shared" si="503"/>
        <v/>
      </c>
      <c r="S2595" s="284"/>
      <c r="T2595" s="284"/>
      <c r="U2595" s="284"/>
      <c r="V2595" s="285"/>
      <c r="W2595" s="4" t="str">
        <f>IFERROR(VLOOKUP($X2578&amp;"-"&amp;TEXT($A2595,"mmm-aaaa"),Informes!$A:$P,COLUMN(Informes!K$1),FALSE), "")</f>
        <v/>
      </c>
      <c r="X2595" s="34" t="str">
        <f>IFERROR(VLOOKUP($X2578&amp;"-"&amp;TEXT($A2595,"mmm-aaaa"),Informes!$A:$P,COLUMN(Informes!C$1),FALSE), "")</f>
        <v/>
      </c>
    </row>
    <row r="2596" spans="1:24" ht="16.5" customHeight="1" thickBot="1" x14ac:dyDescent="0.25">
      <c r="A2596" s="34">
        <f t="shared" si="507"/>
        <v>45505</v>
      </c>
      <c r="B2596" s="264" t="str">
        <f t="shared" si="504"/>
        <v>Agosto</v>
      </c>
      <c r="C2596" s="265"/>
      <c r="D2596" s="265" t="str">
        <f t="shared" si="505"/>
        <v>Enero</v>
      </c>
      <c r="E2596" s="265"/>
      <c r="F2596" s="280" t="str">
        <f>IFERROR(IF(VLOOKUP($X2578&amp;"-"&amp;TEXT($A2596,"mmm-aaaa"),Informes!$A:$P,COLUMN(Informes!H$1),FALSE),"þ","¨"),"¨")</f>
        <v>¨</v>
      </c>
      <c r="G2596" s="280"/>
      <c r="H2596" s="280"/>
      <c r="I2596" s="269" t="str">
        <f>IFERROR(IF(ISBLANK(
VLOOKUP($X2578&amp;"-"&amp;TEXT($A2596,"mmm-aaaa"),Informes!$A:$P,COLUMN(Informes!I$1),FALSE)), "",
VLOOKUP($X2578&amp;"-"&amp;TEXT($A2596,"mmm-aaaa"),Informes!$A:$P,COLUMN(Informes!I$1),FALSE)), "")</f>
        <v/>
      </c>
      <c r="J2596" s="269"/>
      <c r="K2596" s="269"/>
      <c r="L2596" s="172" t="str">
        <f t="shared" si="506"/>
        <v>¨</v>
      </c>
      <c r="M2596" s="269" t="str">
        <f>IFERROR(IF(OR($X2596=$L$7,$X2596=$K$5,$X2596=$O$5,$X2596=$T$5),IF(ISBLANK(
VLOOKUP($X2578&amp;"-"&amp;TEXT($A2596,"mmm-aaaa"),Informes!$A:$P,COLUMN(Informes!J$1),FALSE)), "",
VLOOKUP($X2578&amp;"-"&amp;TEXT($A2596,"mmm-aaaa"),Informes!$A:$P,COLUMN(Informes!J$1),FALSE)), ""), "")</f>
        <v/>
      </c>
      <c r="N2596" s="269"/>
      <c r="O2596" s="269"/>
      <c r="P2596" s="269"/>
      <c r="Q2596" s="269"/>
      <c r="R2596" s="282" t="str">
        <f t="shared" si="503"/>
        <v/>
      </c>
      <c r="S2596" s="282"/>
      <c r="T2596" s="282"/>
      <c r="U2596" s="282"/>
      <c r="V2596" s="283"/>
      <c r="W2596" s="4" t="str">
        <f>IFERROR(VLOOKUP($X2578&amp;"-"&amp;TEXT($A2596,"mmm-aaaa"),Informes!$A:$P,COLUMN(Informes!K$1),FALSE), "")</f>
        <v/>
      </c>
      <c r="X2596" s="34" t="str">
        <f>IFERROR(VLOOKUP($X2578&amp;"-"&amp;TEXT($A2596,"mmm-aaaa"),Informes!$A:$P,COLUMN(Informes!C$1),FALSE), "")</f>
        <v/>
      </c>
    </row>
    <row r="2597" spans="1:24" ht="16.5" customHeight="1" thickBot="1" x14ac:dyDescent="0.3">
      <c r="D2597" s="124"/>
      <c r="E2597" s="124"/>
      <c r="F2597" s="129"/>
      <c r="G2597" s="124" t="str">
        <f>IF(SUM(F2585:F2596)=0,"",SUM(F2585:F2596))</f>
        <v/>
      </c>
      <c r="H2597" s="124"/>
      <c r="I2597" s="124"/>
      <c r="J2597" s="130"/>
      <c r="K2597" s="124"/>
      <c r="L2597" s="131" t="s">
        <v>107</v>
      </c>
      <c r="M2597" s="272" t="str">
        <f>IF(SUM(M2585:M2596)=0,"",SUM(M2585:M2596))</f>
        <v/>
      </c>
      <c r="N2597" s="273"/>
      <c r="O2597" s="273"/>
      <c r="P2597" s="273"/>
      <c r="Q2597" s="274"/>
      <c r="R2597" s="275"/>
      <c r="S2597" s="276"/>
      <c r="T2597" s="276"/>
      <c r="U2597" s="276"/>
      <c r="V2597" s="277"/>
      <c r="W2597" s="4"/>
      <c r="X2597" s="4"/>
    </row>
    <row r="2598" spans="1:24" ht="16.5" customHeight="1" x14ac:dyDescent="0.2">
      <c r="W2598" s="4"/>
      <c r="X2598" s="4"/>
    </row>
    <row r="2599" spans="1:24" ht="279.75" customHeight="1" x14ac:dyDescent="0.15">
      <c r="B2599" s="11"/>
      <c r="C2599" s="132" t="s">
        <v>136</v>
      </c>
      <c r="D2599" s="11"/>
      <c r="E2599" s="11"/>
      <c r="F2599" s="11"/>
      <c r="G2599" s="11"/>
      <c r="H2599" s="11"/>
      <c r="I2599" s="11"/>
      <c r="J2599" s="11"/>
      <c r="K2599" s="11"/>
      <c r="L2599" s="11"/>
      <c r="M2599" s="11"/>
      <c r="N2599" s="11"/>
      <c r="O2599" s="11"/>
      <c r="P2599" s="11"/>
      <c r="Q2599" s="11"/>
      <c r="R2599" s="11"/>
      <c r="S2599" s="11"/>
      <c r="T2599" s="11"/>
      <c r="U2599" s="11"/>
      <c r="V2599" s="11"/>
      <c r="W2599" s="11"/>
      <c r="X2599" s="11"/>
    </row>
    <row r="2600" spans="1:24" ht="24" customHeight="1" x14ac:dyDescent="0.2">
      <c r="A2600" s="35"/>
      <c r="B2600" s="256" t="s">
        <v>127</v>
      </c>
      <c r="C2600" s="256"/>
      <c r="D2600" s="256"/>
      <c r="E2600" s="256"/>
      <c r="F2600" s="256"/>
      <c r="G2600" s="256"/>
      <c r="H2600" s="256"/>
      <c r="I2600" s="256"/>
      <c r="J2600" s="256"/>
      <c r="K2600" s="256"/>
      <c r="L2600" s="256"/>
      <c r="M2600" s="256"/>
      <c r="N2600" s="256"/>
      <c r="O2600" s="256"/>
      <c r="P2600" s="256"/>
      <c r="Q2600" s="256"/>
      <c r="R2600" s="256"/>
      <c r="S2600" s="256"/>
      <c r="T2600" s="256"/>
      <c r="U2600" s="256"/>
      <c r="V2600" s="256"/>
      <c r="X2600" s="2"/>
    </row>
    <row r="2601" spans="1:24" ht="15" x14ac:dyDescent="0.2">
      <c r="A2601" s="35"/>
      <c r="B2601" s="120" t="s">
        <v>128</v>
      </c>
      <c r="D2601" s="123" t="e">
        <f>D2578</f>
        <v>#REF!</v>
      </c>
      <c r="F2601" s="123"/>
      <c r="G2601" s="123"/>
      <c r="H2601" s="123"/>
      <c r="I2601" s="123"/>
      <c r="J2601" s="123"/>
      <c r="K2601" s="123"/>
      <c r="L2601" s="123"/>
      <c r="M2601" s="123"/>
      <c r="N2601" s="123"/>
      <c r="O2601" s="123"/>
      <c r="P2601" s="123"/>
      <c r="Q2601" s="123"/>
      <c r="R2601" s="123"/>
      <c r="S2601" s="123"/>
      <c r="T2601" s="123"/>
      <c r="U2601" s="123"/>
      <c r="V2601" s="123"/>
      <c r="W2601" s="15"/>
      <c r="X2601" s="154" t="e">
        <f>X2578</f>
        <v>#REF!</v>
      </c>
    </row>
    <row r="2602" spans="1:24" ht="17.25" x14ac:dyDescent="0.2">
      <c r="B2602" s="120" t="s">
        <v>129</v>
      </c>
      <c r="D2602" s="121"/>
      <c r="E2602" s="121"/>
      <c r="F2602" s="7"/>
      <c r="G2602" s="7"/>
      <c r="H2602" s="257" t="e">
        <f>H2579</f>
        <v>#REF!</v>
      </c>
      <c r="I2602" s="257"/>
      <c r="J2602" s="257"/>
      <c r="K2602" s="257"/>
      <c r="L2602" s="257"/>
      <c r="M2602" s="257"/>
      <c r="N2602" s="257"/>
      <c r="O2602" s="257"/>
      <c r="P2602" s="127" t="e">
        <f>P2579</f>
        <v>#REF!</v>
      </c>
      <c r="Q2602" s="120" t="s">
        <v>75</v>
      </c>
      <c r="S2602" s="12"/>
      <c r="T2602" s="13"/>
      <c r="U2602" s="127" t="e">
        <f>U2579</f>
        <v>#REF!</v>
      </c>
      <c r="V2602" s="120" t="s">
        <v>79</v>
      </c>
      <c r="W2602" s="12"/>
      <c r="X2602" s="6"/>
    </row>
    <row r="2603" spans="1:24" ht="17.25" x14ac:dyDescent="0.2">
      <c r="B2603" s="120" t="s">
        <v>130</v>
      </c>
      <c r="D2603" s="122"/>
      <c r="E2603" s="122"/>
      <c r="F2603" s="7"/>
      <c r="G2603" s="258" t="e">
        <f>G2580</f>
        <v>#REF!</v>
      </c>
      <c r="H2603" s="258"/>
      <c r="I2603" s="258"/>
      <c r="J2603" s="258"/>
      <c r="K2603" s="258"/>
      <c r="L2603" s="258"/>
      <c r="M2603" s="258"/>
      <c r="N2603" s="258"/>
      <c r="O2603" s="258"/>
      <c r="P2603" s="128" t="s">
        <v>137</v>
      </c>
      <c r="Q2603" s="120" t="s">
        <v>131</v>
      </c>
      <c r="S2603" s="12"/>
      <c r="T2603" s="12"/>
      <c r="U2603" s="128" t="s">
        <v>138</v>
      </c>
      <c r="V2603" s="120" t="s">
        <v>61</v>
      </c>
      <c r="W2603" s="12"/>
      <c r="X2603" s="6"/>
    </row>
    <row r="2604" spans="1:24" ht="28.5" customHeight="1" x14ac:dyDescent="0.2">
      <c r="B2604" s="127" t="e">
        <f>B2581</f>
        <v>#REF!</v>
      </c>
      <c r="C2604" s="125" t="s">
        <v>76</v>
      </c>
      <c r="D2604" s="127" t="e">
        <f>D2581</f>
        <v>#REF!</v>
      </c>
      <c r="E2604" s="125" t="s">
        <v>81</v>
      </c>
      <c r="F2604" s="7"/>
      <c r="G2604" s="7"/>
      <c r="H2604" s="5"/>
      <c r="I2604" s="10"/>
      <c r="J2604" s="127" t="e">
        <f>J2581</f>
        <v>#REF!</v>
      </c>
      <c r="K2604" s="125" t="s">
        <v>77</v>
      </c>
      <c r="L2604" s="5"/>
      <c r="M2604" s="5"/>
      <c r="N2604" s="127" t="e">
        <f>N2581</f>
        <v>#REF!</v>
      </c>
      <c r="O2604" s="125" t="s">
        <v>132</v>
      </c>
      <c r="P2604" s="126"/>
      <c r="Q2604" s="126"/>
      <c r="R2604" s="9"/>
      <c r="S2604" s="127" t="e">
        <f>S2581</f>
        <v>#REF!</v>
      </c>
      <c r="T2604" s="259" t="s">
        <v>133</v>
      </c>
      <c r="U2604" s="259"/>
      <c r="V2604" s="259"/>
      <c r="W2604" s="13"/>
      <c r="X2604" s="6"/>
    </row>
    <row r="2605" spans="1:24" ht="4.5" customHeight="1" thickBot="1" x14ac:dyDescent="0.25">
      <c r="B2605" s="8"/>
      <c r="C2605" s="7"/>
      <c r="D2605" s="8"/>
      <c r="E2605" s="7"/>
      <c r="F2605" s="7"/>
      <c r="G2605" s="7"/>
      <c r="H2605" s="5"/>
      <c r="I2605" s="10"/>
      <c r="J2605" s="8"/>
      <c r="K2605" s="5"/>
      <c r="L2605" s="5"/>
      <c r="M2605" s="5"/>
      <c r="N2605" s="7"/>
      <c r="O2605" s="5"/>
      <c r="P2605" s="8"/>
      <c r="Q2605" s="8"/>
      <c r="R2605" s="9"/>
      <c r="S2605" s="9"/>
      <c r="T2605" s="7"/>
      <c r="U2605" s="8"/>
      <c r="V2605" s="9"/>
      <c r="W2605" s="9"/>
      <c r="X2605" s="6"/>
    </row>
    <row r="2606" spans="1:24" ht="27" customHeight="1" x14ac:dyDescent="0.25">
      <c r="B2606" s="260" t="s">
        <v>17</v>
      </c>
      <c r="C2606" s="261"/>
      <c r="D2606" s="261"/>
      <c r="E2606" s="261"/>
      <c r="F2606" s="262" t="s">
        <v>134</v>
      </c>
      <c r="G2606" s="262"/>
      <c r="H2606" s="262"/>
      <c r="I2606" s="262" t="s">
        <v>12</v>
      </c>
      <c r="J2606" s="262"/>
      <c r="K2606" s="262"/>
      <c r="L2606" s="262" t="s">
        <v>105</v>
      </c>
      <c r="M2606" s="236" t="s">
        <v>135</v>
      </c>
      <c r="N2606" s="236"/>
      <c r="O2606" s="236"/>
      <c r="P2606" s="236"/>
      <c r="Q2606" s="236"/>
      <c r="R2606" s="236" t="s">
        <v>101</v>
      </c>
      <c r="S2606" s="236"/>
      <c r="T2606" s="236"/>
      <c r="U2606" s="236"/>
      <c r="V2606" s="237"/>
      <c r="W2606" s="14"/>
      <c r="X2606" s="3"/>
    </row>
    <row r="2607" spans="1:24" ht="27.75" customHeight="1" x14ac:dyDescent="0.2">
      <c r="B2607" s="240">
        <f>EDATE(B2584,12)</f>
        <v>45658</v>
      </c>
      <c r="C2607" s="241"/>
      <c r="D2607" s="241"/>
      <c r="E2607" s="242"/>
      <c r="F2607" s="263"/>
      <c r="G2607" s="263"/>
      <c r="H2607" s="263"/>
      <c r="I2607" s="263"/>
      <c r="J2607" s="263"/>
      <c r="K2607" s="263"/>
      <c r="L2607" s="263"/>
      <c r="M2607" s="238"/>
      <c r="N2607" s="238"/>
      <c r="O2607" s="238"/>
      <c r="P2607" s="238"/>
      <c r="Q2607" s="238"/>
      <c r="R2607" s="238"/>
      <c r="S2607" s="238"/>
      <c r="T2607" s="238"/>
      <c r="U2607" s="238"/>
      <c r="V2607" s="239"/>
      <c r="W2607" s="14"/>
      <c r="X2607" s="3"/>
    </row>
    <row r="2608" spans="1:24" ht="16.5" customHeight="1" x14ac:dyDescent="0.2">
      <c r="A2608" s="34">
        <f>EDATE(B2607,-4)</f>
        <v>45536</v>
      </c>
      <c r="B2608" s="243" t="str">
        <f>PROPER(TEXT(A2608, "mmmm"))</f>
        <v>Septiembre</v>
      </c>
      <c r="C2608" s="244"/>
      <c r="D2608" s="244"/>
      <c r="E2608" s="244"/>
      <c r="F2608" s="281" t="str">
        <f>IFERROR(IF(VLOOKUP($X2578&amp;"-"&amp;TEXT($A2608,"mmm-aaaa"),Informes!$A:$P,COLUMN(Informes!H$1),FALSE),"þ","¨"),"¨")</f>
        <v>¨</v>
      </c>
      <c r="G2608" s="281"/>
      <c r="H2608" s="281"/>
      <c r="I2608" s="248" t="str">
        <f>IFERROR(IF(ISBLANK(
VLOOKUP($X2601&amp;"-"&amp;TEXT($A2608,"mmm-aaaa"),Informes!$A:$P,COLUMN(Informes!I$1),FALSE)), "",
VLOOKUP($X2601&amp;"-"&amp;TEXT($A2608,"mmm-aaaa"),Informes!$A:$P,COLUMN(Informes!I$1),FALSE)), "")</f>
        <v/>
      </c>
      <c r="J2608" s="248"/>
      <c r="K2608" s="248"/>
      <c r="L2608" s="173" t="str">
        <f>IFERROR(IF($X2608=$L$7,"þ","¨"),"¨")</f>
        <v>¨</v>
      </c>
      <c r="M2608" s="248" t="str">
        <f>IFERROR(IF(OR($X2608=$L$7,$X2608=$K$5,$X2608=$O$5,$X2608=$T$5),IF(ISBLANK(
VLOOKUP($X2578&amp;"-"&amp;TEXT($A2608,"mmm-aaaa"),Informes!$A:$P,COLUMN(Informes!J$1),FALSE)), "",
VLOOKUP($X2578&amp;"-"&amp;TEXT($A2608,"mmm-aaaa"),Informes!$A:$P,COLUMN(Informes!J$1),FALSE)), ""), "")</f>
        <v/>
      </c>
      <c r="N2608" s="248"/>
      <c r="O2608" s="248"/>
      <c r="P2608" s="248"/>
      <c r="Q2608" s="248"/>
      <c r="R2608" s="284" t="str">
        <f t="shared" ref="R2608:R2619" si="508">IF(W2608=0, "", W2608)</f>
        <v/>
      </c>
      <c r="S2608" s="284"/>
      <c r="T2608" s="284"/>
      <c r="U2608" s="284"/>
      <c r="V2608" s="285"/>
      <c r="W2608" s="4" t="str">
        <f>IFERROR(VLOOKUP($X2601&amp;"-"&amp;TEXT($A2608,"mmm-aaaa"),Informes!$A:$P,COLUMN(Informes!K$1),FALSE), "")</f>
        <v/>
      </c>
      <c r="X2608" s="34" t="str">
        <f>IFERROR(VLOOKUP($X2578&amp;"-"&amp;TEXT($A2608,"mmm-aaaa"),Informes!$A:$P,COLUMN(Informes!C$1),FALSE), "")</f>
        <v/>
      </c>
    </row>
    <row r="2609" spans="1:24" ht="16.5" customHeight="1" x14ac:dyDescent="0.2">
      <c r="A2609" s="34">
        <f>EDATE(A2608,1)</f>
        <v>45566</v>
      </c>
      <c r="B2609" s="243" t="str">
        <f t="shared" ref="B2609:B2619" si="509">PROPER(TEXT(A2609, "mmmm"))</f>
        <v>Octubre</v>
      </c>
      <c r="C2609" s="244"/>
      <c r="D2609" s="244"/>
      <c r="E2609" s="244"/>
      <c r="F2609" s="281" t="str">
        <f>IFERROR(IF(VLOOKUP($X2578&amp;"-"&amp;TEXT($A2609,"mmm-aaaa"),Informes!$A:$P,COLUMN(Informes!H$1),FALSE),"þ","¨"),"¨")</f>
        <v>¨</v>
      </c>
      <c r="G2609" s="281"/>
      <c r="H2609" s="281"/>
      <c r="I2609" s="248" t="str">
        <f>IFERROR(IF(ISBLANK(
VLOOKUP($X2601&amp;"-"&amp;TEXT($A2609,"mmm-aaaa"),Informes!$A:$P,COLUMN(Informes!I$1),FALSE)), "",
VLOOKUP($X2601&amp;"-"&amp;TEXT($A2609,"mmm-aaaa"),Informes!$A:$P,COLUMN(Informes!I$1),FALSE)), "")</f>
        <v/>
      </c>
      <c r="J2609" s="248"/>
      <c r="K2609" s="248"/>
      <c r="L2609" s="173" t="str">
        <f t="shared" ref="L2609:L2619" si="510">IFERROR(IF($X2609=$L$7,"þ","¨"),"¨")</f>
        <v>¨</v>
      </c>
      <c r="M2609" s="248" t="str">
        <f>IFERROR(IF(OR($X2609=$L$7,$X2609=$K$5,$X2609=$O$5,$X2609=$T$5),IF(ISBLANK(
VLOOKUP($X2578&amp;"-"&amp;TEXT($A2609,"mmm-aaaa"),Informes!$A:$P,COLUMN(Informes!J$1),FALSE)), "",
VLOOKUP($X2578&amp;"-"&amp;TEXT($A2609,"mmm-aaaa"),Informes!$A:$P,COLUMN(Informes!J$1),FALSE)), ""), "")</f>
        <v/>
      </c>
      <c r="N2609" s="248"/>
      <c r="O2609" s="248"/>
      <c r="P2609" s="248"/>
      <c r="Q2609" s="248"/>
      <c r="R2609" s="284" t="str">
        <f t="shared" si="508"/>
        <v/>
      </c>
      <c r="S2609" s="284"/>
      <c r="T2609" s="284"/>
      <c r="U2609" s="284"/>
      <c r="V2609" s="285"/>
      <c r="W2609" s="4" t="str">
        <f>IFERROR(VLOOKUP($X2601&amp;"-"&amp;TEXT($A2609,"mmm-aaaa"),Informes!$A:$P,COLUMN(Informes!K$1),FALSE), "")</f>
        <v/>
      </c>
      <c r="X2609" s="34" t="str">
        <f>IFERROR(VLOOKUP($X2578&amp;"-"&amp;TEXT($A2609,"mmm-aaaa"),Informes!$A:$P,COLUMN(Informes!C$1),FALSE), "")</f>
        <v/>
      </c>
    </row>
    <row r="2610" spans="1:24" ht="16.5" customHeight="1" x14ac:dyDescent="0.2">
      <c r="A2610" s="34">
        <f t="shared" ref="A2610:A2619" si="511">EDATE(A2609,1)</f>
        <v>45597</v>
      </c>
      <c r="B2610" s="243" t="str">
        <f t="shared" si="509"/>
        <v>Noviembre</v>
      </c>
      <c r="C2610" s="244"/>
      <c r="D2610" s="244"/>
      <c r="E2610" s="244"/>
      <c r="F2610" s="281" t="str">
        <f>IFERROR(IF(VLOOKUP($X2578&amp;"-"&amp;TEXT($A2610,"mmm-aaaa"),Informes!$A:$P,COLUMN(Informes!H$1),FALSE),"þ","¨"),"¨")</f>
        <v>¨</v>
      </c>
      <c r="G2610" s="281"/>
      <c r="H2610" s="281"/>
      <c r="I2610" s="248" t="str">
        <f>IFERROR(IF(ISBLANK(
VLOOKUP($X2601&amp;"-"&amp;TEXT($A2610,"mmm-aaaa"),Informes!$A:$P,COLUMN(Informes!I$1),FALSE)), "",
VLOOKUP($X2601&amp;"-"&amp;TEXT($A2610,"mmm-aaaa"),Informes!$A:$P,COLUMN(Informes!I$1),FALSE)), "")</f>
        <v/>
      </c>
      <c r="J2610" s="248"/>
      <c r="K2610" s="248"/>
      <c r="L2610" s="173" t="str">
        <f t="shared" si="510"/>
        <v>¨</v>
      </c>
      <c r="M2610" s="248" t="str">
        <f>IFERROR(IF(OR($X2610=$L$7,$X2610=$K$5,$X2610=$O$5,$X2610=$T$5),IF(ISBLANK(
VLOOKUP($X2578&amp;"-"&amp;TEXT($A2610,"mmm-aaaa"),Informes!$A:$P,COLUMN(Informes!J$1),FALSE)), "",
VLOOKUP($X2578&amp;"-"&amp;TEXT($A2610,"mmm-aaaa"),Informes!$A:$P,COLUMN(Informes!J$1),FALSE)), ""), "")</f>
        <v/>
      </c>
      <c r="N2610" s="248"/>
      <c r="O2610" s="248"/>
      <c r="P2610" s="248"/>
      <c r="Q2610" s="248"/>
      <c r="R2610" s="284" t="str">
        <f t="shared" si="508"/>
        <v/>
      </c>
      <c r="S2610" s="284"/>
      <c r="T2610" s="284"/>
      <c r="U2610" s="284"/>
      <c r="V2610" s="285"/>
      <c r="W2610" s="4" t="str">
        <f>IFERROR(VLOOKUP($X2601&amp;"-"&amp;TEXT($A2610,"mmm-aaaa"),Informes!$A:$P,COLUMN(Informes!K$1),FALSE), "")</f>
        <v/>
      </c>
      <c r="X2610" s="34" t="str">
        <f>IFERROR(VLOOKUP($X2578&amp;"-"&amp;TEXT($A2610,"mmm-aaaa"),Informes!$A:$P,COLUMN(Informes!C$1),FALSE), "")</f>
        <v/>
      </c>
    </row>
    <row r="2611" spans="1:24" ht="16.5" customHeight="1" x14ac:dyDescent="0.2">
      <c r="A2611" s="34">
        <f t="shared" si="511"/>
        <v>45627</v>
      </c>
      <c r="B2611" s="243" t="str">
        <f t="shared" si="509"/>
        <v>Diciembre</v>
      </c>
      <c r="C2611" s="244"/>
      <c r="D2611" s="244"/>
      <c r="E2611" s="244"/>
      <c r="F2611" s="281" t="str">
        <f>IFERROR(IF(VLOOKUP($X2578&amp;"-"&amp;TEXT($A2611,"mmm-aaaa"),Informes!$A:$P,COLUMN(Informes!H$1),FALSE),"þ","¨"),"¨")</f>
        <v>¨</v>
      </c>
      <c r="G2611" s="281"/>
      <c r="H2611" s="281"/>
      <c r="I2611" s="248" t="str">
        <f>IFERROR(IF(ISBLANK(
VLOOKUP($X2601&amp;"-"&amp;TEXT($A2611,"mmm-aaaa"),Informes!$A:$P,COLUMN(Informes!I$1),FALSE)), "",
VLOOKUP($X2601&amp;"-"&amp;TEXT($A2611,"mmm-aaaa"),Informes!$A:$P,COLUMN(Informes!I$1),FALSE)), "")</f>
        <v/>
      </c>
      <c r="J2611" s="248"/>
      <c r="K2611" s="248"/>
      <c r="L2611" s="173" t="str">
        <f t="shared" si="510"/>
        <v>¨</v>
      </c>
      <c r="M2611" s="248" t="str">
        <f>IFERROR(IF(OR($X2611=$L$7,$X2611=$K$5,$X2611=$O$5,$X2611=$T$5),IF(ISBLANK(
VLOOKUP($X2578&amp;"-"&amp;TEXT($A2611,"mmm-aaaa"),Informes!$A:$P,COLUMN(Informes!J$1),FALSE)), "",
VLOOKUP($X2578&amp;"-"&amp;TEXT($A2611,"mmm-aaaa"),Informes!$A:$P,COLUMN(Informes!J$1),FALSE)), ""), "")</f>
        <v/>
      </c>
      <c r="N2611" s="248"/>
      <c r="O2611" s="248"/>
      <c r="P2611" s="248"/>
      <c r="Q2611" s="248"/>
      <c r="R2611" s="284" t="str">
        <f t="shared" si="508"/>
        <v/>
      </c>
      <c r="S2611" s="284"/>
      <c r="T2611" s="284"/>
      <c r="U2611" s="284"/>
      <c r="V2611" s="285"/>
      <c r="W2611" s="4" t="str">
        <f>IFERROR(VLOOKUP($X2601&amp;"-"&amp;TEXT($A2611,"mmm-aaaa"),Informes!$A:$P,COLUMN(Informes!K$1),FALSE), "")</f>
        <v/>
      </c>
      <c r="X2611" s="34" t="str">
        <f>IFERROR(VLOOKUP($X2578&amp;"-"&amp;TEXT($A2611,"mmm-aaaa"),Informes!$A:$P,COLUMN(Informes!C$1),FALSE), "")</f>
        <v/>
      </c>
    </row>
    <row r="2612" spans="1:24" ht="16.5" customHeight="1" x14ac:dyDescent="0.2">
      <c r="A2612" s="34">
        <f t="shared" si="511"/>
        <v>45658</v>
      </c>
      <c r="B2612" s="243" t="str">
        <f t="shared" si="509"/>
        <v>Enero</v>
      </c>
      <c r="C2612" s="244"/>
      <c r="D2612" s="244"/>
      <c r="E2612" s="244"/>
      <c r="F2612" s="281" t="str">
        <f>IFERROR(IF(VLOOKUP($X2578&amp;"-"&amp;TEXT($A2612,"mmm-aaaa"),Informes!$A:$P,COLUMN(Informes!H$1),FALSE),"þ","¨"),"¨")</f>
        <v>¨</v>
      </c>
      <c r="G2612" s="281"/>
      <c r="H2612" s="281"/>
      <c r="I2612" s="248" t="str">
        <f>IFERROR(IF(ISBLANK(
VLOOKUP($X2601&amp;"-"&amp;TEXT($A2612,"mmm-aaaa"),Informes!$A:$P,COLUMN(Informes!I$1),FALSE)), "",
VLOOKUP($X2601&amp;"-"&amp;TEXT($A2612,"mmm-aaaa"),Informes!$A:$P,COLUMN(Informes!I$1),FALSE)), "")</f>
        <v/>
      </c>
      <c r="J2612" s="248"/>
      <c r="K2612" s="248"/>
      <c r="L2612" s="173" t="str">
        <f t="shared" si="510"/>
        <v>¨</v>
      </c>
      <c r="M2612" s="248" t="str">
        <f>IFERROR(IF(OR($X2612=$L$7,$X2612=$K$5,$X2612=$O$5,$X2612=$T$5),IF(ISBLANK(
VLOOKUP($X2578&amp;"-"&amp;TEXT($A2612,"mmm-aaaa"),Informes!$A:$P,COLUMN(Informes!J$1),FALSE)), "",
VLOOKUP($X2578&amp;"-"&amp;TEXT($A2612,"mmm-aaaa"),Informes!$A:$P,COLUMN(Informes!J$1),FALSE)), ""), "")</f>
        <v/>
      </c>
      <c r="N2612" s="248"/>
      <c r="O2612" s="248"/>
      <c r="P2612" s="248"/>
      <c r="Q2612" s="248"/>
      <c r="R2612" s="284" t="str">
        <f t="shared" si="508"/>
        <v/>
      </c>
      <c r="S2612" s="284"/>
      <c r="T2612" s="284"/>
      <c r="U2612" s="284"/>
      <c r="V2612" s="285"/>
      <c r="W2612" s="4" t="str">
        <f>IFERROR(VLOOKUP($X2601&amp;"-"&amp;TEXT($A2612,"mmm-aaaa"),Informes!$A:$P,COLUMN(Informes!K$1),FALSE), "")</f>
        <v/>
      </c>
      <c r="X2612" s="34" t="str">
        <f>IFERROR(VLOOKUP($X2578&amp;"-"&amp;TEXT($A2612,"mmm-aaaa"),Informes!$A:$P,COLUMN(Informes!C$1),FALSE), "")</f>
        <v/>
      </c>
    </row>
    <row r="2613" spans="1:24" ht="16.5" customHeight="1" x14ac:dyDescent="0.2">
      <c r="A2613" s="34">
        <f t="shared" si="511"/>
        <v>45689</v>
      </c>
      <c r="B2613" s="243" t="str">
        <f t="shared" si="509"/>
        <v>Febrero</v>
      </c>
      <c r="C2613" s="244"/>
      <c r="D2613" s="244"/>
      <c r="E2613" s="244"/>
      <c r="F2613" s="281" t="str">
        <f>IFERROR(IF(VLOOKUP($X2578&amp;"-"&amp;TEXT($A2613,"mmm-aaaa"),Informes!$A:$P,COLUMN(Informes!H$1),FALSE),"þ","¨"),"¨")</f>
        <v>¨</v>
      </c>
      <c r="G2613" s="281"/>
      <c r="H2613" s="281"/>
      <c r="I2613" s="248" t="str">
        <f>IFERROR(IF(ISBLANK(
VLOOKUP($X2601&amp;"-"&amp;TEXT($A2613,"mmm-aaaa"),Informes!$A:$P,COLUMN(Informes!I$1),FALSE)), "",
VLOOKUP($X2601&amp;"-"&amp;TEXT($A2613,"mmm-aaaa"),Informes!$A:$P,COLUMN(Informes!I$1),FALSE)), "")</f>
        <v/>
      </c>
      <c r="J2613" s="248"/>
      <c r="K2613" s="248"/>
      <c r="L2613" s="173" t="str">
        <f t="shared" si="510"/>
        <v>¨</v>
      </c>
      <c r="M2613" s="248" t="str">
        <f>IFERROR(IF(OR($X2613=$L$7,$X2613=$K$5,$X2613=$O$5,$X2613=$T$5),IF(ISBLANK(
VLOOKUP($X2578&amp;"-"&amp;TEXT($A2613,"mmm-aaaa"),Informes!$A:$P,COLUMN(Informes!J$1),FALSE)), "",
VLOOKUP($X2578&amp;"-"&amp;TEXT($A2613,"mmm-aaaa"),Informes!$A:$P,COLUMN(Informes!J$1),FALSE)), ""), "")</f>
        <v/>
      </c>
      <c r="N2613" s="248"/>
      <c r="O2613" s="248"/>
      <c r="P2613" s="248"/>
      <c r="Q2613" s="248"/>
      <c r="R2613" s="284" t="str">
        <f t="shared" si="508"/>
        <v/>
      </c>
      <c r="S2613" s="284"/>
      <c r="T2613" s="284"/>
      <c r="U2613" s="284"/>
      <c r="V2613" s="285"/>
      <c r="W2613" s="4" t="str">
        <f>IFERROR(VLOOKUP($X2601&amp;"-"&amp;TEXT($A2613,"mmm-aaaa"),Informes!$A:$P,COLUMN(Informes!K$1),FALSE), "")</f>
        <v/>
      </c>
      <c r="X2613" s="34" t="str">
        <f>IFERROR(VLOOKUP($X2578&amp;"-"&amp;TEXT($A2613,"mmm-aaaa"),Informes!$A:$P,COLUMN(Informes!C$1),FALSE), "")</f>
        <v/>
      </c>
    </row>
    <row r="2614" spans="1:24" ht="16.5" customHeight="1" x14ac:dyDescent="0.2">
      <c r="A2614" s="34">
        <f t="shared" si="511"/>
        <v>45717</v>
      </c>
      <c r="B2614" s="243" t="str">
        <f t="shared" si="509"/>
        <v>Marzo</v>
      </c>
      <c r="C2614" s="244"/>
      <c r="D2614" s="244"/>
      <c r="E2614" s="244"/>
      <c r="F2614" s="281" t="str">
        <f>IFERROR(IF(VLOOKUP($X2578&amp;"-"&amp;TEXT($A2614,"mmm-aaaa"),Informes!$A:$P,COLUMN(Informes!H$1),FALSE),"þ","¨"),"¨")</f>
        <v>¨</v>
      </c>
      <c r="G2614" s="281"/>
      <c r="H2614" s="281"/>
      <c r="I2614" s="248" t="str">
        <f>IFERROR(IF(ISBLANK(
VLOOKUP($X2601&amp;"-"&amp;TEXT($A2614,"mmm-aaaa"),Informes!$A:$P,COLUMN(Informes!I$1),FALSE)), "",
VLOOKUP($X2601&amp;"-"&amp;TEXT($A2614,"mmm-aaaa"),Informes!$A:$P,COLUMN(Informes!I$1),FALSE)), "")</f>
        <v/>
      </c>
      <c r="J2614" s="248"/>
      <c r="K2614" s="248"/>
      <c r="L2614" s="173" t="str">
        <f t="shared" si="510"/>
        <v>¨</v>
      </c>
      <c r="M2614" s="248" t="str">
        <f>IFERROR(IF(OR($X2614=$L$7,$X2614=$K$5,$X2614=$O$5,$X2614=$T$5),IF(ISBLANK(
VLOOKUP($X2578&amp;"-"&amp;TEXT($A2614,"mmm-aaaa"),Informes!$A:$P,COLUMN(Informes!J$1),FALSE)), "",
VLOOKUP($X2578&amp;"-"&amp;TEXT($A2614,"mmm-aaaa"),Informes!$A:$P,COLUMN(Informes!J$1),FALSE)), ""), "")</f>
        <v/>
      </c>
      <c r="N2614" s="248"/>
      <c r="O2614" s="248"/>
      <c r="P2614" s="248"/>
      <c r="Q2614" s="248"/>
      <c r="R2614" s="284" t="str">
        <f t="shared" si="508"/>
        <v/>
      </c>
      <c r="S2614" s="284"/>
      <c r="T2614" s="284"/>
      <c r="U2614" s="284"/>
      <c r="V2614" s="285"/>
      <c r="W2614" s="4" t="str">
        <f>IFERROR(VLOOKUP($X2601&amp;"-"&amp;TEXT($A2614,"mmm-aaaa"),Informes!$A:$P,COLUMN(Informes!K$1),FALSE), "")</f>
        <v/>
      </c>
      <c r="X2614" s="34" t="str">
        <f>IFERROR(VLOOKUP($X2578&amp;"-"&amp;TEXT($A2614,"mmm-aaaa"),Informes!$A:$P,COLUMN(Informes!C$1),FALSE), "")</f>
        <v/>
      </c>
    </row>
    <row r="2615" spans="1:24" ht="16.5" customHeight="1" x14ac:dyDescent="0.2">
      <c r="A2615" s="34">
        <f t="shared" si="511"/>
        <v>45748</v>
      </c>
      <c r="B2615" s="243" t="str">
        <f t="shared" si="509"/>
        <v>Abril</v>
      </c>
      <c r="C2615" s="244"/>
      <c r="D2615" s="244"/>
      <c r="E2615" s="244"/>
      <c r="F2615" s="281" t="str">
        <f>IFERROR(IF(VLOOKUP($X2578&amp;"-"&amp;TEXT($A2615,"mmm-aaaa"),Informes!$A:$P,COLUMN(Informes!H$1),FALSE),"þ","¨"),"¨")</f>
        <v>¨</v>
      </c>
      <c r="G2615" s="281"/>
      <c r="H2615" s="281"/>
      <c r="I2615" s="248" t="str">
        <f>IFERROR(IF(ISBLANK(
VLOOKUP($X2601&amp;"-"&amp;TEXT($A2615,"mmm-aaaa"),Informes!$A:$P,COLUMN(Informes!I$1),FALSE)), "",
VLOOKUP($X2601&amp;"-"&amp;TEXT($A2615,"mmm-aaaa"),Informes!$A:$P,COLUMN(Informes!I$1),FALSE)), "")</f>
        <v/>
      </c>
      <c r="J2615" s="248"/>
      <c r="K2615" s="248"/>
      <c r="L2615" s="173" t="str">
        <f t="shared" si="510"/>
        <v>¨</v>
      </c>
      <c r="M2615" s="248" t="str">
        <f>IFERROR(IF(OR($X2615=$L$7,$X2615=$K$5,$X2615=$O$5,$X2615=$T$5),IF(ISBLANK(
VLOOKUP($X2578&amp;"-"&amp;TEXT($A2615,"mmm-aaaa"),Informes!$A:$P,COLUMN(Informes!J$1),FALSE)), "",
VLOOKUP($X2578&amp;"-"&amp;TEXT($A2615,"mmm-aaaa"),Informes!$A:$P,COLUMN(Informes!J$1),FALSE)), ""), "")</f>
        <v/>
      </c>
      <c r="N2615" s="248"/>
      <c r="O2615" s="248"/>
      <c r="P2615" s="248"/>
      <c r="Q2615" s="248"/>
      <c r="R2615" s="284" t="str">
        <f t="shared" si="508"/>
        <v/>
      </c>
      <c r="S2615" s="284"/>
      <c r="T2615" s="284"/>
      <c r="U2615" s="284"/>
      <c r="V2615" s="285"/>
      <c r="W2615" s="4" t="str">
        <f>IFERROR(VLOOKUP($X2601&amp;"-"&amp;TEXT($A2615,"mmm-aaaa"),Informes!$A:$P,COLUMN(Informes!K$1),FALSE), "")</f>
        <v/>
      </c>
      <c r="X2615" s="34" t="str">
        <f>IFERROR(VLOOKUP($X2578&amp;"-"&amp;TEXT($A2615,"mmm-aaaa"),Informes!$A:$P,COLUMN(Informes!C$1),FALSE), "")</f>
        <v/>
      </c>
    </row>
    <row r="2616" spans="1:24" ht="16.5" customHeight="1" x14ac:dyDescent="0.2">
      <c r="A2616" s="34">
        <f t="shared" si="511"/>
        <v>45778</v>
      </c>
      <c r="B2616" s="243" t="str">
        <f t="shared" si="509"/>
        <v>Mayo</v>
      </c>
      <c r="C2616" s="244"/>
      <c r="D2616" s="244"/>
      <c r="E2616" s="244"/>
      <c r="F2616" s="281" t="str">
        <f>IFERROR(IF(VLOOKUP($X2578&amp;"-"&amp;TEXT($A2616,"mmm-aaaa"),Informes!$A:$P,COLUMN(Informes!H$1),FALSE),"þ","¨"),"¨")</f>
        <v>¨</v>
      </c>
      <c r="G2616" s="281"/>
      <c r="H2616" s="281"/>
      <c r="I2616" s="248" t="str">
        <f>IFERROR(IF(ISBLANK(
VLOOKUP($X2601&amp;"-"&amp;TEXT($A2616,"mmm-aaaa"),Informes!$A:$P,COLUMN(Informes!I$1),FALSE)), "",
VLOOKUP($X2601&amp;"-"&amp;TEXT($A2616,"mmm-aaaa"),Informes!$A:$P,COLUMN(Informes!I$1),FALSE)), "")</f>
        <v/>
      </c>
      <c r="J2616" s="248"/>
      <c r="K2616" s="248"/>
      <c r="L2616" s="173" t="str">
        <f t="shared" si="510"/>
        <v>¨</v>
      </c>
      <c r="M2616" s="248" t="str">
        <f>IFERROR(IF(OR($X2616=$L$7,$X2616=$K$5,$X2616=$O$5,$X2616=$T$5),IF(ISBLANK(
VLOOKUP($X2578&amp;"-"&amp;TEXT($A2616,"mmm-aaaa"),Informes!$A:$P,COLUMN(Informes!J$1),FALSE)), "",
VLOOKUP($X2578&amp;"-"&amp;TEXT($A2616,"mmm-aaaa"),Informes!$A:$P,COLUMN(Informes!J$1),FALSE)), ""), "")</f>
        <v/>
      </c>
      <c r="N2616" s="248"/>
      <c r="O2616" s="248"/>
      <c r="P2616" s="248"/>
      <c r="Q2616" s="248"/>
      <c r="R2616" s="284" t="str">
        <f t="shared" si="508"/>
        <v/>
      </c>
      <c r="S2616" s="284"/>
      <c r="T2616" s="284"/>
      <c r="U2616" s="284"/>
      <c r="V2616" s="285"/>
      <c r="W2616" s="4" t="str">
        <f>IFERROR(VLOOKUP($X2601&amp;"-"&amp;TEXT($A2616,"mmm-aaaa"),Informes!$A:$P,COLUMN(Informes!K$1),FALSE), "")</f>
        <v/>
      </c>
      <c r="X2616" s="34" t="str">
        <f>IFERROR(VLOOKUP($X2578&amp;"-"&amp;TEXT($A2616,"mmm-aaaa"),Informes!$A:$P,COLUMN(Informes!C$1),FALSE), "")</f>
        <v/>
      </c>
    </row>
    <row r="2617" spans="1:24" ht="16.5" customHeight="1" x14ac:dyDescent="0.2">
      <c r="A2617" s="34">
        <f t="shared" si="511"/>
        <v>45809</v>
      </c>
      <c r="B2617" s="243" t="str">
        <f t="shared" si="509"/>
        <v>Junio</v>
      </c>
      <c r="C2617" s="244"/>
      <c r="D2617" s="244"/>
      <c r="E2617" s="244"/>
      <c r="F2617" s="281" t="str">
        <f>IFERROR(IF(VLOOKUP($X2578&amp;"-"&amp;TEXT($A2617,"mmm-aaaa"),Informes!$A:$P,COLUMN(Informes!H$1),FALSE),"þ","¨"),"¨")</f>
        <v>¨</v>
      </c>
      <c r="G2617" s="281"/>
      <c r="H2617" s="281"/>
      <c r="I2617" s="248" t="str">
        <f>IFERROR(IF(ISBLANK(
VLOOKUP($X2601&amp;"-"&amp;TEXT($A2617,"mmm-aaaa"),Informes!$A:$P,COLUMN(Informes!I$1),FALSE)), "",
VLOOKUP($X2601&amp;"-"&amp;TEXT($A2617,"mmm-aaaa"),Informes!$A:$P,COLUMN(Informes!I$1),FALSE)), "")</f>
        <v/>
      </c>
      <c r="J2617" s="248"/>
      <c r="K2617" s="248"/>
      <c r="L2617" s="173" t="str">
        <f t="shared" si="510"/>
        <v>¨</v>
      </c>
      <c r="M2617" s="248" t="str">
        <f>IFERROR(IF(OR($X2617=$L$7,$X2617=$K$5,$X2617=$O$5,$X2617=$T$5),IF(ISBLANK(
VLOOKUP($X2578&amp;"-"&amp;TEXT($A2617,"mmm-aaaa"),Informes!$A:$P,COLUMN(Informes!J$1),FALSE)), "",
VLOOKUP($X2578&amp;"-"&amp;TEXT($A2617,"mmm-aaaa"),Informes!$A:$P,COLUMN(Informes!J$1),FALSE)), ""), "")</f>
        <v/>
      </c>
      <c r="N2617" s="248"/>
      <c r="O2617" s="248"/>
      <c r="P2617" s="248"/>
      <c r="Q2617" s="248"/>
      <c r="R2617" s="284" t="str">
        <f t="shared" si="508"/>
        <v/>
      </c>
      <c r="S2617" s="284"/>
      <c r="T2617" s="284"/>
      <c r="U2617" s="284"/>
      <c r="V2617" s="285"/>
      <c r="W2617" s="4" t="str">
        <f>IFERROR(VLOOKUP($X2601&amp;"-"&amp;TEXT($A2617,"mmm-aaaa"),Informes!$A:$P,COLUMN(Informes!K$1),FALSE), "")</f>
        <v/>
      </c>
      <c r="X2617" s="34" t="str">
        <f>IFERROR(VLOOKUP($X2578&amp;"-"&amp;TEXT($A2617,"mmm-aaaa"),Informes!$A:$P,COLUMN(Informes!C$1),FALSE), "")</f>
        <v/>
      </c>
    </row>
    <row r="2618" spans="1:24" ht="16.5" customHeight="1" x14ac:dyDescent="0.2">
      <c r="A2618" s="34">
        <f t="shared" si="511"/>
        <v>45839</v>
      </c>
      <c r="B2618" s="243" t="str">
        <f t="shared" si="509"/>
        <v>Julio</v>
      </c>
      <c r="C2618" s="244"/>
      <c r="D2618" s="244"/>
      <c r="E2618" s="244"/>
      <c r="F2618" s="281" t="str">
        <f>IFERROR(IF(VLOOKUP($X2578&amp;"-"&amp;TEXT($A2618,"mmm-aaaa"),Informes!$A:$P,COLUMN(Informes!H$1),FALSE),"þ","¨"),"¨")</f>
        <v>¨</v>
      </c>
      <c r="G2618" s="281"/>
      <c r="H2618" s="281"/>
      <c r="I2618" s="248" t="str">
        <f>IFERROR(IF(ISBLANK(
VLOOKUP($X2601&amp;"-"&amp;TEXT($A2618,"mmm-aaaa"),Informes!$A:$P,COLUMN(Informes!I$1),FALSE)), "",
VLOOKUP($X2601&amp;"-"&amp;TEXT($A2618,"mmm-aaaa"),Informes!$A:$P,COLUMN(Informes!I$1),FALSE)), "")</f>
        <v/>
      </c>
      <c r="J2618" s="248"/>
      <c r="K2618" s="248"/>
      <c r="L2618" s="173" t="str">
        <f t="shared" si="510"/>
        <v>¨</v>
      </c>
      <c r="M2618" s="248" t="str">
        <f>IFERROR(IF(OR($X2618=$L$7,$X2618=$K$5,$X2618=$O$5,$X2618=$T$5),IF(ISBLANK(
VLOOKUP($X2578&amp;"-"&amp;TEXT($A2618,"mmm-aaaa"),Informes!$A:$P,COLUMN(Informes!J$1),FALSE)), "",
VLOOKUP($X2578&amp;"-"&amp;TEXT($A2618,"mmm-aaaa"),Informes!$A:$P,COLUMN(Informes!J$1),FALSE)), ""), "")</f>
        <v/>
      </c>
      <c r="N2618" s="248"/>
      <c r="O2618" s="248"/>
      <c r="P2618" s="248"/>
      <c r="Q2618" s="248"/>
      <c r="R2618" s="284" t="str">
        <f t="shared" si="508"/>
        <v/>
      </c>
      <c r="S2618" s="284"/>
      <c r="T2618" s="284"/>
      <c r="U2618" s="284"/>
      <c r="V2618" s="285"/>
      <c r="W2618" s="4" t="str">
        <f>IFERROR(VLOOKUP($X2601&amp;"-"&amp;TEXT($A2618,"mmm-aaaa"),Informes!$A:$P,COLUMN(Informes!K$1),FALSE), "")</f>
        <v/>
      </c>
      <c r="X2618" s="34" t="str">
        <f>IFERROR(VLOOKUP($X2578&amp;"-"&amp;TEXT($A2618,"mmm-aaaa"),Informes!$A:$P,COLUMN(Informes!C$1),FALSE), "")</f>
        <v/>
      </c>
    </row>
    <row r="2619" spans="1:24" ht="16.5" customHeight="1" thickBot="1" x14ac:dyDescent="0.25">
      <c r="A2619" s="34">
        <f t="shared" si="511"/>
        <v>45870</v>
      </c>
      <c r="B2619" s="264" t="str">
        <f t="shared" si="509"/>
        <v>Agosto</v>
      </c>
      <c r="C2619" s="265"/>
      <c r="D2619" s="265"/>
      <c r="E2619" s="265"/>
      <c r="F2619" s="280" t="str">
        <f>IFERROR(IF(VLOOKUP($X2578&amp;"-"&amp;TEXT($A2619,"mmm-aaaa"),Informes!$A:$P,COLUMN(Informes!H$1),FALSE),"þ","¨"),"¨")</f>
        <v>¨</v>
      </c>
      <c r="G2619" s="280"/>
      <c r="H2619" s="280"/>
      <c r="I2619" s="269" t="str">
        <f>IFERROR(IF(ISBLANK(
VLOOKUP($X2601&amp;"-"&amp;TEXT($A2619,"mmm-aaaa"),Informes!$A:$P,COLUMN(Informes!I$1),FALSE)), "",
VLOOKUP($X2601&amp;"-"&amp;TEXT($A2619,"mmm-aaaa"),Informes!$A:$P,COLUMN(Informes!I$1),FALSE)), "")</f>
        <v/>
      </c>
      <c r="J2619" s="269"/>
      <c r="K2619" s="269"/>
      <c r="L2619" s="172" t="str">
        <f t="shared" si="510"/>
        <v>¨</v>
      </c>
      <c r="M2619" s="269" t="str">
        <f>IFERROR(IF(OR($X2619=$L$7,$X2619=$K$5,$X2619=$O$5,$X2619=$T$5),IF(ISBLANK(
VLOOKUP($X2578&amp;"-"&amp;TEXT($A2619,"mmm-aaaa"),Informes!$A:$P,COLUMN(Informes!J$1),FALSE)), "",
VLOOKUP($X2578&amp;"-"&amp;TEXT($A2619,"mmm-aaaa"),Informes!$A:$P,COLUMN(Informes!J$1),FALSE)), ""), "")</f>
        <v/>
      </c>
      <c r="N2619" s="269"/>
      <c r="O2619" s="269"/>
      <c r="P2619" s="269"/>
      <c r="Q2619" s="269"/>
      <c r="R2619" s="282" t="str">
        <f t="shared" si="508"/>
        <v/>
      </c>
      <c r="S2619" s="282"/>
      <c r="T2619" s="282"/>
      <c r="U2619" s="282"/>
      <c r="V2619" s="283"/>
      <c r="W2619" s="4" t="str">
        <f>IFERROR(VLOOKUP($X2601&amp;"-"&amp;TEXT($A2619,"mmm-aaaa"),Informes!$A:$P,COLUMN(Informes!K$1),FALSE), "")</f>
        <v/>
      </c>
      <c r="X2619" s="34" t="str">
        <f>IFERROR(VLOOKUP($X2578&amp;"-"&amp;TEXT($A2619,"mmm-aaaa"),Informes!$A:$P,COLUMN(Informes!C$1),FALSE), "")</f>
        <v/>
      </c>
    </row>
    <row r="2620" spans="1:24" ht="16.5" customHeight="1" thickBot="1" x14ac:dyDescent="0.3">
      <c r="D2620" s="124"/>
      <c r="E2620" s="124"/>
      <c r="F2620" s="129"/>
      <c r="G2620" s="124" t="str">
        <f>IF(SUM(F2608:F2619)=0,"",SUM(F2608:F2619))</f>
        <v/>
      </c>
      <c r="H2620" s="124"/>
      <c r="I2620" s="124"/>
      <c r="J2620" s="130"/>
      <c r="K2620" s="124"/>
      <c r="L2620" s="131" t="s">
        <v>107</v>
      </c>
      <c r="M2620" s="272" t="str">
        <f>IF(SUM(M2608:M2619)=0,"",SUM(M2608:M2619))</f>
        <v/>
      </c>
      <c r="N2620" s="273"/>
      <c r="O2620" s="273"/>
      <c r="P2620" s="273"/>
      <c r="Q2620" s="274"/>
      <c r="R2620" s="275"/>
      <c r="S2620" s="276"/>
      <c r="T2620" s="276"/>
      <c r="U2620" s="276"/>
      <c r="V2620" s="277"/>
      <c r="W2620" s="4"/>
      <c r="X2620" s="4"/>
    </row>
    <row r="2621" spans="1:24" ht="16.5" customHeight="1" x14ac:dyDescent="0.2">
      <c r="W2621" s="4"/>
      <c r="X2621" s="4"/>
    </row>
    <row r="2622" spans="1:24" ht="279.75" customHeight="1" x14ac:dyDescent="0.15">
      <c r="B2622" s="11"/>
      <c r="C2622" s="132" t="s">
        <v>136</v>
      </c>
      <c r="D2622" s="11"/>
      <c r="E2622" s="11"/>
      <c r="F2622" s="11"/>
      <c r="G2622" s="11"/>
      <c r="H2622" s="11"/>
      <c r="I2622" s="11"/>
      <c r="J2622" s="11"/>
      <c r="K2622" s="11"/>
      <c r="L2622" s="11"/>
      <c r="M2622" s="11"/>
      <c r="N2622" s="11"/>
      <c r="O2622" s="11"/>
      <c r="P2622" s="11"/>
      <c r="Q2622" s="11"/>
      <c r="R2622" s="11"/>
      <c r="S2622" s="11"/>
      <c r="T2622" s="11"/>
      <c r="U2622" s="11"/>
      <c r="V2622" s="11"/>
      <c r="W2622" s="11"/>
      <c r="X2622" s="11"/>
    </row>
    <row r="2623" spans="1:24" ht="24" customHeight="1" x14ac:dyDescent="0.2">
      <c r="A2623" s="35">
        <f>A2577+1</f>
        <v>58</v>
      </c>
      <c r="B2623" s="256" t="s">
        <v>127</v>
      </c>
      <c r="C2623" s="256"/>
      <c r="D2623" s="256"/>
      <c r="E2623" s="256"/>
      <c r="F2623" s="256"/>
      <c r="G2623" s="256"/>
      <c r="H2623" s="256"/>
      <c r="I2623" s="256"/>
      <c r="J2623" s="256"/>
      <c r="K2623" s="256"/>
      <c r="L2623" s="256"/>
      <c r="M2623" s="256"/>
      <c r="N2623" s="256"/>
      <c r="O2623" s="256"/>
      <c r="P2623" s="256"/>
      <c r="Q2623" s="256"/>
      <c r="R2623" s="256"/>
      <c r="S2623" s="256"/>
      <c r="T2623" s="256"/>
      <c r="U2623" s="256"/>
      <c r="V2623" s="256"/>
      <c r="X2623" s="2"/>
    </row>
    <row r="2624" spans="1:24" ht="17.25" customHeight="1" x14ac:dyDescent="0.2">
      <c r="A2624" s="35"/>
      <c r="B2624" s="120" t="s">
        <v>128</v>
      </c>
      <c r="D2624" s="123" t="e">
        <f>IF(A2623=0,0,INDEX(TblPublicadores[Nombre completo],A2623))</f>
        <v>#REF!</v>
      </c>
      <c r="F2624" s="123"/>
      <c r="G2624" s="123"/>
      <c r="H2624" s="123"/>
      <c r="I2624" s="123"/>
      <c r="J2624" s="123"/>
      <c r="K2624" s="123"/>
      <c r="L2624" s="123"/>
      <c r="M2624" s="123"/>
      <c r="N2624" s="123"/>
      <c r="O2624" s="123"/>
      <c r="P2624" s="123"/>
      <c r="Q2624" s="123"/>
      <c r="R2624" s="123"/>
      <c r="S2624" s="123"/>
      <c r="T2624" s="123"/>
      <c r="U2624" s="123"/>
      <c r="V2624" s="123"/>
      <c r="W2624" s="15"/>
      <c r="X2624" s="154" t="e">
        <f>IF(A2623=0,0,INDEX(TblPublicadores[Nombre],A2623))</f>
        <v>#REF!</v>
      </c>
    </row>
    <row r="2625" spans="1:24" ht="17.25" customHeight="1" x14ac:dyDescent="0.2">
      <c r="B2625" s="120" t="s">
        <v>129</v>
      </c>
      <c r="D2625" s="121"/>
      <c r="E2625" s="121"/>
      <c r="F2625" s="7"/>
      <c r="G2625" s="7"/>
      <c r="H2625" s="257" t="e">
        <f>IF(A2623=0,"",INDEX(TblPublicadores[Fecha de nacimiento],A2623))</f>
        <v>#REF!</v>
      </c>
      <c r="I2625" s="257"/>
      <c r="J2625" s="257"/>
      <c r="K2625" s="257"/>
      <c r="L2625" s="257"/>
      <c r="M2625" s="257"/>
      <c r="N2625" s="257"/>
      <c r="O2625" s="257"/>
      <c r="P2625" s="128" t="e">
        <f>IF(INDEX(TblPublicadores[Sexo],A2623)=Q2625,"þ","¨")</f>
        <v>#REF!</v>
      </c>
      <c r="Q2625" s="120" t="s">
        <v>75</v>
      </c>
      <c r="S2625" s="12"/>
      <c r="T2625" s="13"/>
      <c r="U2625" s="128" t="e">
        <f>IF(INDEX(TblPublicadores[Sexo],A2623)=V2625,"þ","¨")</f>
        <v>#REF!</v>
      </c>
      <c r="V2625" s="120" t="s">
        <v>79</v>
      </c>
      <c r="W2625" s="12"/>
      <c r="X2625" s="6"/>
    </row>
    <row r="2626" spans="1:24" ht="17.25" customHeight="1" x14ac:dyDescent="0.2">
      <c r="B2626" s="120" t="s">
        <v>130</v>
      </c>
      <c r="D2626" s="122"/>
      <c r="E2626" s="122"/>
      <c r="F2626" s="7"/>
      <c r="G2626" s="258" t="e">
        <f>IF(A2623=0,"",IF(INDEX(TblPublicadores[Fecha de bautismo],A2623)="", "",INDEX(TblPublicadores[Fecha de bautismo],A2623)))</f>
        <v>#REF!</v>
      </c>
      <c r="H2626" s="258"/>
      <c r="I2626" s="258"/>
      <c r="J2626" s="258"/>
      <c r="K2626" s="258"/>
      <c r="L2626" s="258"/>
      <c r="M2626" s="258"/>
      <c r="N2626" s="258"/>
      <c r="O2626" s="258"/>
      <c r="P2626" s="128" t="s">
        <v>137</v>
      </c>
      <c r="Q2626" s="120" t="s">
        <v>131</v>
      </c>
      <c r="S2626" s="12"/>
      <c r="T2626" s="12"/>
      <c r="U2626" s="128" t="s">
        <v>138</v>
      </c>
      <c r="V2626" s="120" t="s">
        <v>61</v>
      </c>
      <c r="W2626" s="12"/>
      <c r="X2626" s="6"/>
    </row>
    <row r="2627" spans="1:24" ht="28.5" customHeight="1" x14ac:dyDescent="0.2">
      <c r="B2627" s="127" t="e">
        <f>IF(INDEX(TblPublicadores[Privilegio],A2623)=C2627,"þ","¨")</f>
        <v>#REF!</v>
      </c>
      <c r="C2627" s="125" t="s">
        <v>76</v>
      </c>
      <c r="D2627" s="127" t="e">
        <f>IF(INDEX(TblPublicadores[Privilegio],A2623)=E2627,"þ","¨")</f>
        <v>#REF!</v>
      </c>
      <c r="E2627" s="125" t="s">
        <v>81</v>
      </c>
      <c r="F2627" s="7"/>
      <c r="G2627" s="7"/>
      <c r="H2627" s="5"/>
      <c r="I2627" s="10"/>
      <c r="J2627" s="127" t="e">
        <f>IF(INDEX(TblPublicadores[Tipo Publicador],A2623)=K2627,"þ","¨")</f>
        <v>#REF!</v>
      </c>
      <c r="K2627" s="125" t="s">
        <v>77</v>
      </c>
      <c r="L2627" s="5"/>
      <c r="M2627" s="5"/>
      <c r="N2627" s="127" t="e">
        <f>IF(INDEX(TblPublicadores[Tipo Publicador],A2623)=O2627,"þ","¨")</f>
        <v>#REF!</v>
      </c>
      <c r="O2627" s="125" t="s">
        <v>132</v>
      </c>
      <c r="P2627" s="126"/>
      <c r="Q2627" s="126"/>
      <c r="R2627" s="9"/>
      <c r="S2627" s="127" t="e">
        <f>IF(INDEX(TblPublicadores[Tipo Publicador],A2623)=T2627,"þ","¨")</f>
        <v>#REF!</v>
      </c>
      <c r="T2627" s="259" t="s">
        <v>133</v>
      </c>
      <c r="U2627" s="259"/>
      <c r="V2627" s="259"/>
      <c r="W2627" s="13"/>
      <c r="X2627" s="6"/>
    </row>
    <row r="2628" spans="1:24" ht="4.5" customHeight="1" thickBot="1" x14ac:dyDescent="0.25">
      <c r="B2628" s="8"/>
      <c r="C2628" s="7"/>
      <c r="D2628" s="8"/>
      <c r="E2628" s="7"/>
      <c r="F2628" s="7"/>
      <c r="G2628" s="7"/>
      <c r="H2628" s="5"/>
      <c r="I2628" s="10"/>
      <c r="J2628" s="8"/>
      <c r="K2628" s="5"/>
      <c r="L2628" s="5"/>
      <c r="M2628" s="5"/>
      <c r="N2628" s="7"/>
      <c r="O2628" s="5"/>
      <c r="P2628" s="8"/>
      <c r="Q2628" s="8"/>
      <c r="R2628" s="9"/>
      <c r="S2628" s="9"/>
      <c r="T2628" s="7"/>
      <c r="U2628" s="8"/>
      <c r="V2628" s="9"/>
      <c r="W2628" s="9"/>
      <c r="X2628" s="6"/>
    </row>
    <row r="2629" spans="1:24" ht="26.25" customHeight="1" x14ac:dyDescent="0.25">
      <c r="B2629" s="260" t="s">
        <v>17</v>
      </c>
      <c r="C2629" s="261"/>
      <c r="D2629" s="261"/>
      <c r="E2629" s="261"/>
      <c r="F2629" s="262" t="s">
        <v>134</v>
      </c>
      <c r="G2629" s="262"/>
      <c r="H2629" s="262"/>
      <c r="I2629" s="262" t="s">
        <v>12</v>
      </c>
      <c r="J2629" s="262"/>
      <c r="K2629" s="262"/>
      <c r="L2629" s="262" t="s">
        <v>105</v>
      </c>
      <c r="M2629" s="236" t="s">
        <v>135</v>
      </c>
      <c r="N2629" s="236"/>
      <c r="O2629" s="236"/>
      <c r="P2629" s="236"/>
      <c r="Q2629" s="236"/>
      <c r="R2629" s="236" t="s">
        <v>101</v>
      </c>
      <c r="S2629" s="236"/>
      <c r="T2629" s="236"/>
      <c r="U2629" s="236"/>
      <c r="V2629" s="237"/>
      <c r="W2629" s="14"/>
      <c r="X2629" s="3"/>
    </row>
    <row r="2630" spans="1:24" ht="27.75" customHeight="1" x14ac:dyDescent="0.2">
      <c r="B2630" s="240">
        <v>45292</v>
      </c>
      <c r="C2630" s="241"/>
      <c r="D2630" s="241"/>
      <c r="E2630" s="242"/>
      <c r="F2630" s="263"/>
      <c r="G2630" s="263"/>
      <c r="H2630" s="263"/>
      <c r="I2630" s="263"/>
      <c r="J2630" s="263"/>
      <c r="K2630" s="263"/>
      <c r="L2630" s="263"/>
      <c r="M2630" s="238"/>
      <c r="N2630" s="238"/>
      <c r="O2630" s="238"/>
      <c r="P2630" s="238"/>
      <c r="Q2630" s="238"/>
      <c r="R2630" s="238"/>
      <c r="S2630" s="238"/>
      <c r="T2630" s="238"/>
      <c r="U2630" s="238"/>
      <c r="V2630" s="239"/>
      <c r="W2630" s="14"/>
      <c r="X2630" s="3"/>
    </row>
    <row r="2631" spans="1:24" ht="16.5" customHeight="1" x14ac:dyDescent="0.2">
      <c r="A2631" s="34">
        <f>EDATE(B2630,-4)</f>
        <v>45170</v>
      </c>
      <c r="B2631" s="243" t="str">
        <f>PROPER(TEXT(A2631, "mmmm"))</f>
        <v>Septiembre</v>
      </c>
      <c r="C2631" s="244"/>
      <c r="D2631" s="244" t="str">
        <f>PROPER(TEXT(C2631, "mmmm"))</f>
        <v>Enero</v>
      </c>
      <c r="E2631" s="244"/>
      <c r="F2631" s="281" t="str">
        <f>IFERROR(IF(VLOOKUP($X2624&amp;"-"&amp;TEXT($A2631,"mmm-aaaa"),Informes!$A:$P,COLUMN(Informes!H$1),FALSE),"þ","¨"),"¨")</f>
        <v>¨</v>
      </c>
      <c r="G2631" s="281"/>
      <c r="H2631" s="281"/>
      <c r="I2631" s="248" t="str">
        <f>IFERROR(IF(ISBLANK(
VLOOKUP($X2624&amp;"-"&amp;TEXT($A2631,"mmm-aaaa"),Informes!$A:$P,COLUMN(Informes!I$1),FALSE)), "",
VLOOKUP($X2624&amp;"-"&amp;TEXT($A2631,"mmm-aaaa"),Informes!$A:$P,COLUMN(Informes!I$1),FALSE)), "")</f>
        <v/>
      </c>
      <c r="J2631" s="248"/>
      <c r="K2631" s="248"/>
      <c r="L2631" s="173" t="str">
        <f>IFERROR(IF($X2631=$L$7,"þ","¨"),"¨")</f>
        <v>¨</v>
      </c>
      <c r="M2631" s="248" t="str">
        <f>IFERROR(IF(OR($X2631=$L$7,$X2631=$K$5,$X2631=$O$5,$X2631=$T$5),IF(ISBLANK(
VLOOKUP($X2624&amp;"-"&amp;TEXT($A2631,"mmm-aaaa"),Informes!$A:$P,COLUMN(Informes!J$1),FALSE)), "",
VLOOKUP($X2624&amp;"-"&amp;TEXT($A2631,"mmm-aaaa"),Informes!$A:$P,COLUMN(Informes!J$1),FALSE)), ""), "")</f>
        <v/>
      </c>
      <c r="N2631" s="248"/>
      <c r="O2631" s="248"/>
      <c r="P2631" s="248"/>
      <c r="Q2631" s="248"/>
      <c r="R2631" s="284" t="str">
        <f t="shared" ref="R2631:R2642" si="512">IF(W2631=0, "", W2631)</f>
        <v/>
      </c>
      <c r="S2631" s="284"/>
      <c r="T2631" s="284"/>
      <c r="U2631" s="284"/>
      <c r="V2631" s="285"/>
      <c r="W2631" s="4" t="str">
        <f>IFERROR(VLOOKUP($X2624&amp;"-"&amp;TEXT($A2631,"mmm-aaaa"),Informes!$A:$P,COLUMN(Informes!K$1),FALSE), "")</f>
        <v/>
      </c>
      <c r="X2631" s="34" t="str">
        <f>IFERROR(VLOOKUP($X2624&amp;"-"&amp;TEXT($A2631,"mmm-aaaa"),Informes!$A:$P,COLUMN(Informes!C$1),FALSE), "")</f>
        <v/>
      </c>
    </row>
    <row r="2632" spans="1:24" ht="16.5" customHeight="1" x14ac:dyDescent="0.2">
      <c r="A2632" s="34">
        <f>EDATE(A2631,1)</f>
        <v>45200</v>
      </c>
      <c r="B2632" s="243" t="str">
        <f t="shared" ref="B2632:B2642" si="513">PROPER(TEXT(A2632, "mmmm"))</f>
        <v>Octubre</v>
      </c>
      <c r="C2632" s="244"/>
      <c r="D2632" s="244" t="str">
        <f t="shared" ref="D2632:D2642" si="514">PROPER(TEXT(C2632, "mmmm"))</f>
        <v>Enero</v>
      </c>
      <c r="E2632" s="244"/>
      <c r="F2632" s="281" t="str">
        <f>IFERROR(IF(VLOOKUP($X2624&amp;"-"&amp;TEXT($A2632,"mmm-aaaa"),Informes!$A:$P,COLUMN(Informes!H$1),FALSE),"þ","¨"),"¨")</f>
        <v>¨</v>
      </c>
      <c r="G2632" s="281"/>
      <c r="H2632" s="281"/>
      <c r="I2632" s="248" t="str">
        <f>IFERROR(IF(ISBLANK(
VLOOKUP($X2624&amp;"-"&amp;TEXT($A2632,"mmm-aaaa"),Informes!$A:$P,COLUMN(Informes!I$1),FALSE)), "",
VLOOKUP($X2624&amp;"-"&amp;TEXT($A2632,"mmm-aaaa"),Informes!$A:$P,COLUMN(Informes!I$1),FALSE)), "")</f>
        <v/>
      </c>
      <c r="J2632" s="248"/>
      <c r="K2632" s="248"/>
      <c r="L2632" s="173" t="str">
        <f t="shared" ref="L2632:L2642" si="515">IFERROR(IF($X2632=$L$7,"þ","¨"),"¨")</f>
        <v>¨</v>
      </c>
      <c r="M2632" s="248" t="str">
        <f>IFERROR(IF(OR($X2632=$L$7,$X2632=$K$5,$X2632=$O$5,$X2632=$T$5),IF(ISBLANK(
VLOOKUP($X2624&amp;"-"&amp;TEXT($A2632,"mmm-aaaa"),Informes!$A:$P,COLUMN(Informes!J$1),FALSE)), "",
VLOOKUP($X2624&amp;"-"&amp;TEXT($A2632,"mmm-aaaa"),Informes!$A:$P,COLUMN(Informes!J$1),FALSE)), ""), "")</f>
        <v/>
      </c>
      <c r="N2632" s="248"/>
      <c r="O2632" s="248"/>
      <c r="P2632" s="248"/>
      <c r="Q2632" s="248"/>
      <c r="R2632" s="284" t="str">
        <f t="shared" si="512"/>
        <v/>
      </c>
      <c r="S2632" s="284"/>
      <c r="T2632" s="284"/>
      <c r="U2632" s="284"/>
      <c r="V2632" s="285"/>
      <c r="W2632" s="4" t="str">
        <f>IFERROR(VLOOKUP($X2624&amp;"-"&amp;TEXT($A2632,"mmm-aaaa"),Informes!$A:$P,COLUMN(Informes!K$1),FALSE), "")</f>
        <v/>
      </c>
      <c r="X2632" s="34" t="str">
        <f>IFERROR(VLOOKUP($X2624&amp;"-"&amp;TEXT($A2632,"mmm-aaaa"),Informes!$A:$P,COLUMN(Informes!C$1),FALSE), "")</f>
        <v/>
      </c>
    </row>
    <row r="2633" spans="1:24" ht="16.5" customHeight="1" x14ac:dyDescent="0.2">
      <c r="A2633" s="34">
        <f t="shared" ref="A2633:A2642" si="516">EDATE(A2632,1)</f>
        <v>45231</v>
      </c>
      <c r="B2633" s="243" t="str">
        <f t="shared" si="513"/>
        <v>Noviembre</v>
      </c>
      <c r="C2633" s="244"/>
      <c r="D2633" s="244" t="str">
        <f t="shared" si="514"/>
        <v>Enero</v>
      </c>
      <c r="E2633" s="244"/>
      <c r="F2633" s="281" t="str">
        <f>IFERROR(IF(VLOOKUP($X2624&amp;"-"&amp;TEXT($A2633,"mmm-aaaa"),Informes!$A:$P,COLUMN(Informes!H$1),FALSE),"þ","¨"),"¨")</f>
        <v>¨</v>
      </c>
      <c r="G2633" s="281"/>
      <c r="H2633" s="281"/>
      <c r="I2633" s="248" t="str">
        <f>IFERROR(IF(ISBLANK(
VLOOKUP($X2624&amp;"-"&amp;TEXT($A2633,"mmm-aaaa"),Informes!$A:$P,COLUMN(Informes!I$1),FALSE)), "",
VLOOKUP($X2624&amp;"-"&amp;TEXT($A2633,"mmm-aaaa"),Informes!$A:$P,COLUMN(Informes!I$1),FALSE)), "")</f>
        <v/>
      </c>
      <c r="J2633" s="248"/>
      <c r="K2633" s="248"/>
      <c r="L2633" s="173" t="str">
        <f t="shared" si="515"/>
        <v>¨</v>
      </c>
      <c r="M2633" s="248" t="str">
        <f>IFERROR(IF(OR($X2633=$L$7,$X2633=$K$5,$X2633=$O$5,$X2633=$T$5),IF(ISBLANK(
VLOOKUP($X2624&amp;"-"&amp;TEXT($A2633,"mmm-aaaa"),Informes!$A:$P,COLUMN(Informes!J$1),FALSE)), "",
VLOOKUP($X2624&amp;"-"&amp;TEXT($A2633,"mmm-aaaa"),Informes!$A:$P,COLUMN(Informes!J$1),FALSE)), ""), "")</f>
        <v/>
      </c>
      <c r="N2633" s="248"/>
      <c r="O2633" s="248"/>
      <c r="P2633" s="248"/>
      <c r="Q2633" s="248"/>
      <c r="R2633" s="284" t="str">
        <f t="shared" si="512"/>
        <v/>
      </c>
      <c r="S2633" s="284"/>
      <c r="T2633" s="284"/>
      <c r="U2633" s="284"/>
      <c r="V2633" s="285"/>
      <c r="W2633" s="4" t="str">
        <f>IFERROR(VLOOKUP($X2624&amp;"-"&amp;TEXT($A2633,"mmm-aaaa"),Informes!$A:$P,COLUMN(Informes!K$1),FALSE), "")</f>
        <v/>
      </c>
      <c r="X2633" s="34" t="str">
        <f>IFERROR(VLOOKUP($X2624&amp;"-"&amp;TEXT($A2633,"mmm-aaaa"),Informes!$A:$P,COLUMN(Informes!C$1),FALSE), "")</f>
        <v/>
      </c>
    </row>
    <row r="2634" spans="1:24" ht="16.5" customHeight="1" x14ac:dyDescent="0.2">
      <c r="A2634" s="34">
        <f t="shared" si="516"/>
        <v>45261</v>
      </c>
      <c r="B2634" s="243" t="str">
        <f t="shared" si="513"/>
        <v>Diciembre</v>
      </c>
      <c r="C2634" s="244"/>
      <c r="D2634" s="244" t="str">
        <f t="shared" si="514"/>
        <v>Enero</v>
      </c>
      <c r="E2634" s="244"/>
      <c r="F2634" s="281" t="str">
        <f>IFERROR(IF(VLOOKUP($X2624&amp;"-"&amp;TEXT($A2634,"mmm-aaaa"),Informes!$A:$P,COLUMN(Informes!H$1),FALSE),"þ","¨"),"¨")</f>
        <v>¨</v>
      </c>
      <c r="G2634" s="281"/>
      <c r="H2634" s="281"/>
      <c r="I2634" s="248" t="str">
        <f>IFERROR(IF(ISBLANK(
VLOOKUP($X2624&amp;"-"&amp;TEXT($A2634,"mmm-aaaa"),Informes!$A:$P,COLUMN(Informes!I$1),FALSE)), "",
VLOOKUP($X2624&amp;"-"&amp;TEXT($A2634,"mmm-aaaa"),Informes!$A:$P,COLUMN(Informes!I$1),FALSE)), "")</f>
        <v/>
      </c>
      <c r="J2634" s="248"/>
      <c r="K2634" s="248"/>
      <c r="L2634" s="173" t="str">
        <f t="shared" si="515"/>
        <v>¨</v>
      </c>
      <c r="M2634" s="248" t="str">
        <f>IFERROR(IF(OR($X2634=$L$7,$X2634=$K$5,$X2634=$O$5,$X2634=$T$5),IF(ISBLANK(
VLOOKUP($X2624&amp;"-"&amp;TEXT($A2634,"mmm-aaaa"),Informes!$A:$P,COLUMN(Informes!J$1),FALSE)), "",
VLOOKUP($X2624&amp;"-"&amp;TEXT($A2634,"mmm-aaaa"),Informes!$A:$P,COLUMN(Informes!J$1),FALSE)), ""), "")</f>
        <v/>
      </c>
      <c r="N2634" s="248"/>
      <c r="O2634" s="248"/>
      <c r="P2634" s="248"/>
      <c r="Q2634" s="248"/>
      <c r="R2634" s="284" t="str">
        <f t="shared" si="512"/>
        <v/>
      </c>
      <c r="S2634" s="284"/>
      <c r="T2634" s="284"/>
      <c r="U2634" s="284"/>
      <c r="V2634" s="285"/>
      <c r="W2634" s="4" t="str">
        <f>IFERROR(VLOOKUP($X2624&amp;"-"&amp;TEXT($A2634,"mmm-aaaa"),Informes!$A:$P,COLUMN(Informes!K$1),FALSE), "")</f>
        <v/>
      </c>
      <c r="X2634" s="34" t="str">
        <f>IFERROR(VLOOKUP($X2624&amp;"-"&amp;TEXT($A2634,"mmm-aaaa"),Informes!$A:$P,COLUMN(Informes!C$1),FALSE), "")</f>
        <v/>
      </c>
    </row>
    <row r="2635" spans="1:24" ht="16.5" customHeight="1" x14ac:dyDescent="0.2">
      <c r="A2635" s="34">
        <f t="shared" si="516"/>
        <v>45292</v>
      </c>
      <c r="B2635" s="243" t="str">
        <f t="shared" si="513"/>
        <v>Enero</v>
      </c>
      <c r="C2635" s="244"/>
      <c r="D2635" s="244" t="str">
        <f t="shared" si="514"/>
        <v>Enero</v>
      </c>
      <c r="E2635" s="244"/>
      <c r="F2635" s="281" t="str">
        <f>IFERROR(IF(VLOOKUP($X2624&amp;"-"&amp;TEXT($A2635,"mmm-aaaa"),Informes!$A:$P,COLUMN(Informes!H$1),FALSE),"þ","¨"),"¨")</f>
        <v>¨</v>
      </c>
      <c r="G2635" s="281"/>
      <c r="H2635" s="281"/>
      <c r="I2635" s="248" t="str">
        <f>IFERROR(IF(ISBLANK(
VLOOKUP($X2624&amp;"-"&amp;TEXT($A2635,"mmm-aaaa"),Informes!$A:$P,COLUMN(Informes!I$1),FALSE)), "",
VLOOKUP($X2624&amp;"-"&amp;TEXT($A2635,"mmm-aaaa"),Informes!$A:$P,COLUMN(Informes!I$1),FALSE)), "")</f>
        <v/>
      </c>
      <c r="J2635" s="248"/>
      <c r="K2635" s="248"/>
      <c r="L2635" s="173" t="str">
        <f t="shared" si="515"/>
        <v>¨</v>
      </c>
      <c r="M2635" s="248" t="str">
        <f>IFERROR(IF(OR($X2635=$L$7,$X2635=$K$5,$X2635=$O$5,$X2635=$T$5),IF(ISBLANK(
VLOOKUP($X2624&amp;"-"&amp;TEXT($A2635,"mmm-aaaa"),Informes!$A:$P,COLUMN(Informes!J$1),FALSE)), "",
VLOOKUP($X2624&amp;"-"&amp;TEXT($A2635,"mmm-aaaa"),Informes!$A:$P,COLUMN(Informes!J$1),FALSE)), ""), "")</f>
        <v/>
      </c>
      <c r="N2635" s="248"/>
      <c r="O2635" s="248"/>
      <c r="P2635" s="248"/>
      <c r="Q2635" s="248"/>
      <c r="R2635" s="284" t="str">
        <f t="shared" si="512"/>
        <v/>
      </c>
      <c r="S2635" s="284"/>
      <c r="T2635" s="284"/>
      <c r="U2635" s="284"/>
      <c r="V2635" s="285"/>
      <c r="W2635" s="4" t="str">
        <f>IFERROR(VLOOKUP($X2624&amp;"-"&amp;TEXT($A2635,"mmm-aaaa"),Informes!$A:$P,COLUMN(Informes!K$1),FALSE), "")</f>
        <v/>
      </c>
      <c r="X2635" s="34" t="str">
        <f>IFERROR(VLOOKUP($X2624&amp;"-"&amp;TEXT($A2635,"mmm-aaaa"),Informes!$A:$P,COLUMN(Informes!C$1),FALSE), "")</f>
        <v/>
      </c>
    </row>
    <row r="2636" spans="1:24" ht="16.5" customHeight="1" x14ac:dyDescent="0.2">
      <c r="A2636" s="34">
        <f t="shared" si="516"/>
        <v>45323</v>
      </c>
      <c r="B2636" s="243" t="str">
        <f t="shared" si="513"/>
        <v>Febrero</v>
      </c>
      <c r="C2636" s="244"/>
      <c r="D2636" s="244" t="str">
        <f t="shared" si="514"/>
        <v>Enero</v>
      </c>
      <c r="E2636" s="244"/>
      <c r="F2636" s="281" t="str">
        <f>IFERROR(IF(VLOOKUP($X2624&amp;"-"&amp;TEXT($A2636,"mmm-aaaa"),Informes!$A:$P,COLUMN(Informes!H$1),FALSE),"þ","¨"),"¨")</f>
        <v>¨</v>
      </c>
      <c r="G2636" s="281"/>
      <c r="H2636" s="281"/>
      <c r="I2636" s="248" t="str">
        <f>IFERROR(IF(ISBLANK(
VLOOKUP($X2624&amp;"-"&amp;TEXT($A2636,"mmm-aaaa"),Informes!$A:$P,COLUMN(Informes!I$1),FALSE)), "",
VLOOKUP($X2624&amp;"-"&amp;TEXT($A2636,"mmm-aaaa"),Informes!$A:$P,COLUMN(Informes!I$1),FALSE)), "")</f>
        <v/>
      </c>
      <c r="J2636" s="248"/>
      <c r="K2636" s="248"/>
      <c r="L2636" s="173" t="str">
        <f t="shared" si="515"/>
        <v>¨</v>
      </c>
      <c r="M2636" s="248" t="str">
        <f>IFERROR(IF(OR($X2636=$L$7,$X2636=$K$5,$X2636=$O$5,$X2636=$T$5),IF(ISBLANK(
VLOOKUP($X2624&amp;"-"&amp;TEXT($A2636,"mmm-aaaa"),Informes!$A:$P,COLUMN(Informes!J$1),FALSE)), "",
VLOOKUP($X2624&amp;"-"&amp;TEXT($A2636,"mmm-aaaa"),Informes!$A:$P,COLUMN(Informes!J$1),FALSE)), ""), "")</f>
        <v/>
      </c>
      <c r="N2636" s="248"/>
      <c r="O2636" s="248"/>
      <c r="P2636" s="248"/>
      <c r="Q2636" s="248"/>
      <c r="R2636" s="284" t="str">
        <f t="shared" si="512"/>
        <v/>
      </c>
      <c r="S2636" s="284"/>
      <c r="T2636" s="284"/>
      <c r="U2636" s="284"/>
      <c r="V2636" s="285"/>
      <c r="W2636" s="4" t="str">
        <f>IFERROR(VLOOKUP($X2624&amp;"-"&amp;TEXT($A2636,"mmm-aaaa"),Informes!$A:$P,COLUMN(Informes!K$1),FALSE), "")</f>
        <v/>
      </c>
      <c r="X2636" s="34" t="str">
        <f>IFERROR(VLOOKUP($X2624&amp;"-"&amp;TEXT($A2636,"mmm-aaaa"),Informes!$A:$P,COLUMN(Informes!C$1),FALSE), "")</f>
        <v/>
      </c>
    </row>
    <row r="2637" spans="1:24" ht="16.5" customHeight="1" x14ac:dyDescent="0.2">
      <c r="A2637" s="34">
        <f t="shared" si="516"/>
        <v>45352</v>
      </c>
      <c r="B2637" s="243" t="str">
        <f t="shared" si="513"/>
        <v>Marzo</v>
      </c>
      <c r="C2637" s="244"/>
      <c r="D2637" s="244" t="str">
        <f t="shared" si="514"/>
        <v>Enero</v>
      </c>
      <c r="E2637" s="244"/>
      <c r="F2637" s="281" t="str">
        <f>IFERROR(IF(VLOOKUP($X2624&amp;"-"&amp;TEXT($A2637,"mmm-aaaa"),Informes!$A:$P,COLUMN(Informes!H$1),FALSE),"þ","¨"),"¨")</f>
        <v>¨</v>
      </c>
      <c r="G2637" s="281"/>
      <c r="H2637" s="281"/>
      <c r="I2637" s="248" t="str">
        <f>IFERROR(IF(ISBLANK(
VLOOKUP($X2624&amp;"-"&amp;TEXT($A2637,"mmm-aaaa"),Informes!$A:$P,COLUMN(Informes!I$1),FALSE)), "",
VLOOKUP($X2624&amp;"-"&amp;TEXT($A2637,"mmm-aaaa"),Informes!$A:$P,COLUMN(Informes!I$1),FALSE)), "")</f>
        <v/>
      </c>
      <c r="J2637" s="248"/>
      <c r="K2637" s="248"/>
      <c r="L2637" s="173" t="str">
        <f t="shared" si="515"/>
        <v>¨</v>
      </c>
      <c r="M2637" s="248" t="str">
        <f>IFERROR(IF(OR($X2637=$L$7,$X2637=$K$5,$X2637=$O$5,$X2637=$T$5),IF(ISBLANK(
VLOOKUP($X2624&amp;"-"&amp;TEXT($A2637,"mmm-aaaa"),Informes!$A:$P,COLUMN(Informes!J$1),FALSE)), "",
VLOOKUP($X2624&amp;"-"&amp;TEXT($A2637,"mmm-aaaa"),Informes!$A:$P,COLUMN(Informes!J$1),FALSE)), ""), "")</f>
        <v/>
      </c>
      <c r="N2637" s="248"/>
      <c r="O2637" s="248"/>
      <c r="P2637" s="248"/>
      <c r="Q2637" s="248"/>
      <c r="R2637" s="284" t="str">
        <f t="shared" si="512"/>
        <v/>
      </c>
      <c r="S2637" s="284"/>
      <c r="T2637" s="284"/>
      <c r="U2637" s="284"/>
      <c r="V2637" s="285"/>
      <c r="W2637" s="4" t="str">
        <f>IFERROR(VLOOKUP($X2624&amp;"-"&amp;TEXT($A2637,"mmm-aaaa"),Informes!$A:$P,COLUMN(Informes!K$1),FALSE), "")</f>
        <v/>
      </c>
      <c r="X2637" s="34" t="str">
        <f>IFERROR(VLOOKUP($X2624&amp;"-"&amp;TEXT($A2637,"mmm-aaaa"),Informes!$A:$P,COLUMN(Informes!C$1),FALSE), "")</f>
        <v/>
      </c>
    </row>
    <row r="2638" spans="1:24" ht="16.5" customHeight="1" x14ac:dyDescent="0.2">
      <c r="A2638" s="34">
        <f t="shared" si="516"/>
        <v>45383</v>
      </c>
      <c r="B2638" s="243" t="str">
        <f t="shared" si="513"/>
        <v>Abril</v>
      </c>
      <c r="C2638" s="244"/>
      <c r="D2638" s="244" t="str">
        <f t="shared" si="514"/>
        <v>Enero</v>
      </c>
      <c r="E2638" s="244"/>
      <c r="F2638" s="281" t="str">
        <f>IFERROR(IF(VLOOKUP($X2624&amp;"-"&amp;TEXT($A2638,"mmm-aaaa"),Informes!$A:$P,COLUMN(Informes!H$1),FALSE),"þ","¨"),"¨")</f>
        <v>¨</v>
      </c>
      <c r="G2638" s="281"/>
      <c r="H2638" s="281"/>
      <c r="I2638" s="248" t="str">
        <f>IFERROR(IF(ISBLANK(
VLOOKUP($X2624&amp;"-"&amp;TEXT($A2638,"mmm-aaaa"),Informes!$A:$P,COLUMN(Informes!I$1),FALSE)), "",
VLOOKUP($X2624&amp;"-"&amp;TEXT($A2638,"mmm-aaaa"),Informes!$A:$P,COLUMN(Informes!I$1),FALSE)), "")</f>
        <v/>
      </c>
      <c r="J2638" s="248"/>
      <c r="K2638" s="248"/>
      <c r="L2638" s="173" t="str">
        <f t="shared" si="515"/>
        <v>¨</v>
      </c>
      <c r="M2638" s="248" t="str">
        <f>IFERROR(IF(OR($X2638=$L$7,$X2638=$K$5,$X2638=$O$5,$X2638=$T$5),IF(ISBLANK(
VLOOKUP($X2624&amp;"-"&amp;TEXT($A2638,"mmm-aaaa"),Informes!$A:$P,COLUMN(Informes!J$1),FALSE)), "",
VLOOKUP($X2624&amp;"-"&amp;TEXT($A2638,"mmm-aaaa"),Informes!$A:$P,COLUMN(Informes!J$1),FALSE)), ""), "")</f>
        <v/>
      </c>
      <c r="N2638" s="248"/>
      <c r="O2638" s="248"/>
      <c r="P2638" s="248"/>
      <c r="Q2638" s="248"/>
      <c r="R2638" s="284" t="str">
        <f t="shared" si="512"/>
        <v/>
      </c>
      <c r="S2638" s="284"/>
      <c r="T2638" s="284"/>
      <c r="U2638" s="284"/>
      <c r="V2638" s="285"/>
      <c r="W2638" s="4" t="str">
        <f>IFERROR(VLOOKUP($X2624&amp;"-"&amp;TEXT($A2638,"mmm-aaaa"),Informes!$A:$P,COLUMN(Informes!K$1),FALSE), "")</f>
        <v/>
      </c>
      <c r="X2638" s="34" t="str">
        <f>IFERROR(VLOOKUP($X2624&amp;"-"&amp;TEXT($A2638,"mmm-aaaa"),Informes!$A:$P,COLUMN(Informes!C$1),FALSE), "")</f>
        <v/>
      </c>
    </row>
    <row r="2639" spans="1:24" ht="16.5" customHeight="1" x14ac:dyDescent="0.2">
      <c r="A2639" s="34">
        <f t="shared" si="516"/>
        <v>45413</v>
      </c>
      <c r="B2639" s="243" t="str">
        <f t="shared" si="513"/>
        <v>Mayo</v>
      </c>
      <c r="C2639" s="244"/>
      <c r="D2639" s="244" t="str">
        <f t="shared" si="514"/>
        <v>Enero</v>
      </c>
      <c r="E2639" s="244"/>
      <c r="F2639" s="281" t="str">
        <f>IFERROR(IF(VLOOKUP($X2624&amp;"-"&amp;TEXT($A2639,"mmm-aaaa"),Informes!$A:$P,COLUMN(Informes!H$1),FALSE),"þ","¨"),"¨")</f>
        <v>¨</v>
      </c>
      <c r="G2639" s="281"/>
      <c r="H2639" s="281"/>
      <c r="I2639" s="248" t="str">
        <f>IFERROR(IF(ISBLANK(
VLOOKUP($X2624&amp;"-"&amp;TEXT($A2639,"mmm-aaaa"),Informes!$A:$P,COLUMN(Informes!I$1),FALSE)), "",
VLOOKUP($X2624&amp;"-"&amp;TEXT($A2639,"mmm-aaaa"),Informes!$A:$P,COLUMN(Informes!I$1),FALSE)), "")</f>
        <v/>
      </c>
      <c r="J2639" s="248"/>
      <c r="K2639" s="248"/>
      <c r="L2639" s="173" t="str">
        <f t="shared" si="515"/>
        <v>¨</v>
      </c>
      <c r="M2639" s="248" t="str">
        <f>IFERROR(IF(OR($X2639=$L$7,$X2639=$K$5,$X2639=$O$5,$X2639=$T$5),IF(ISBLANK(
VLOOKUP($X2624&amp;"-"&amp;TEXT($A2639,"mmm-aaaa"),Informes!$A:$P,COLUMN(Informes!J$1),FALSE)), "",
VLOOKUP($X2624&amp;"-"&amp;TEXT($A2639,"mmm-aaaa"),Informes!$A:$P,COLUMN(Informes!J$1),FALSE)), ""), "")</f>
        <v/>
      </c>
      <c r="N2639" s="248"/>
      <c r="O2639" s="248"/>
      <c r="P2639" s="248"/>
      <c r="Q2639" s="248"/>
      <c r="R2639" s="284" t="str">
        <f t="shared" si="512"/>
        <v/>
      </c>
      <c r="S2639" s="284"/>
      <c r="T2639" s="284"/>
      <c r="U2639" s="284"/>
      <c r="V2639" s="285"/>
      <c r="W2639" s="4" t="str">
        <f>IFERROR(VLOOKUP($X2624&amp;"-"&amp;TEXT($A2639,"mmm-aaaa"),Informes!$A:$P,COLUMN(Informes!K$1),FALSE), "")</f>
        <v/>
      </c>
      <c r="X2639" s="34" t="str">
        <f>IFERROR(VLOOKUP($X2624&amp;"-"&amp;TEXT($A2639,"mmm-aaaa"),Informes!$A:$P,COLUMN(Informes!C$1),FALSE), "")</f>
        <v/>
      </c>
    </row>
    <row r="2640" spans="1:24" ht="16.5" customHeight="1" x14ac:dyDescent="0.2">
      <c r="A2640" s="34">
        <f t="shared" si="516"/>
        <v>45444</v>
      </c>
      <c r="B2640" s="243" t="str">
        <f t="shared" si="513"/>
        <v>Junio</v>
      </c>
      <c r="C2640" s="244"/>
      <c r="D2640" s="244" t="str">
        <f t="shared" si="514"/>
        <v>Enero</v>
      </c>
      <c r="E2640" s="244"/>
      <c r="F2640" s="281" t="str">
        <f>IFERROR(IF(VLOOKUP($X2624&amp;"-"&amp;TEXT($A2640,"mmm-aaaa"),Informes!$A:$P,COLUMN(Informes!H$1),FALSE),"þ","¨"),"¨")</f>
        <v>¨</v>
      </c>
      <c r="G2640" s="281"/>
      <c r="H2640" s="281"/>
      <c r="I2640" s="248" t="str">
        <f>IFERROR(IF(ISBLANK(
VLOOKUP($X2624&amp;"-"&amp;TEXT($A2640,"mmm-aaaa"),Informes!$A:$P,COLUMN(Informes!I$1),FALSE)), "",
VLOOKUP($X2624&amp;"-"&amp;TEXT($A2640,"mmm-aaaa"),Informes!$A:$P,COLUMN(Informes!I$1),FALSE)), "")</f>
        <v/>
      </c>
      <c r="J2640" s="248"/>
      <c r="K2640" s="248"/>
      <c r="L2640" s="173" t="str">
        <f t="shared" si="515"/>
        <v>¨</v>
      </c>
      <c r="M2640" s="248" t="str">
        <f>IFERROR(IF(OR($X2640=$L$7,$X2640=$K$5,$X2640=$O$5,$X2640=$T$5),IF(ISBLANK(
VLOOKUP($X2624&amp;"-"&amp;TEXT($A2640,"mmm-aaaa"),Informes!$A:$P,COLUMN(Informes!J$1),FALSE)), "",
VLOOKUP($X2624&amp;"-"&amp;TEXT($A2640,"mmm-aaaa"),Informes!$A:$P,COLUMN(Informes!J$1),FALSE)), ""), "")</f>
        <v/>
      </c>
      <c r="N2640" s="248"/>
      <c r="O2640" s="248"/>
      <c r="P2640" s="248"/>
      <c r="Q2640" s="248"/>
      <c r="R2640" s="284" t="str">
        <f t="shared" si="512"/>
        <v/>
      </c>
      <c r="S2640" s="284"/>
      <c r="T2640" s="284"/>
      <c r="U2640" s="284"/>
      <c r="V2640" s="285"/>
      <c r="W2640" s="4" t="str">
        <f>IFERROR(VLOOKUP($X2624&amp;"-"&amp;TEXT($A2640,"mmm-aaaa"),Informes!$A:$P,COLUMN(Informes!K$1),FALSE), "")</f>
        <v/>
      </c>
      <c r="X2640" s="34" t="str">
        <f>IFERROR(VLOOKUP($X2624&amp;"-"&amp;TEXT($A2640,"mmm-aaaa"),Informes!$A:$P,COLUMN(Informes!C$1),FALSE), "")</f>
        <v/>
      </c>
    </row>
    <row r="2641" spans="1:24" ht="16.5" customHeight="1" x14ac:dyDescent="0.2">
      <c r="A2641" s="34">
        <f t="shared" si="516"/>
        <v>45474</v>
      </c>
      <c r="B2641" s="243" t="str">
        <f t="shared" si="513"/>
        <v>Julio</v>
      </c>
      <c r="C2641" s="244"/>
      <c r="D2641" s="244" t="str">
        <f t="shared" si="514"/>
        <v>Enero</v>
      </c>
      <c r="E2641" s="244"/>
      <c r="F2641" s="281" t="str">
        <f>IFERROR(IF(VLOOKUP($X2624&amp;"-"&amp;TEXT($A2641,"mmm-aaaa"),Informes!$A:$P,COLUMN(Informes!H$1),FALSE),"þ","¨"),"¨")</f>
        <v>¨</v>
      </c>
      <c r="G2641" s="281"/>
      <c r="H2641" s="281"/>
      <c r="I2641" s="248" t="str">
        <f>IFERROR(IF(ISBLANK(
VLOOKUP($X2624&amp;"-"&amp;TEXT($A2641,"mmm-aaaa"),Informes!$A:$P,COLUMN(Informes!I$1),FALSE)), "",
VLOOKUP($X2624&amp;"-"&amp;TEXT($A2641,"mmm-aaaa"),Informes!$A:$P,COLUMN(Informes!I$1),FALSE)), "")</f>
        <v/>
      </c>
      <c r="J2641" s="248"/>
      <c r="K2641" s="248"/>
      <c r="L2641" s="173" t="str">
        <f t="shared" si="515"/>
        <v>¨</v>
      </c>
      <c r="M2641" s="248" t="str">
        <f>IFERROR(IF(OR($X2641=$L$7,$X2641=$K$5,$X2641=$O$5,$X2641=$T$5),IF(ISBLANK(
VLOOKUP($X2624&amp;"-"&amp;TEXT($A2641,"mmm-aaaa"),Informes!$A:$P,COLUMN(Informes!J$1),FALSE)), "",
VLOOKUP($X2624&amp;"-"&amp;TEXT($A2641,"mmm-aaaa"),Informes!$A:$P,COLUMN(Informes!J$1),FALSE)), ""), "")</f>
        <v/>
      </c>
      <c r="N2641" s="248"/>
      <c r="O2641" s="248"/>
      <c r="P2641" s="248"/>
      <c r="Q2641" s="248"/>
      <c r="R2641" s="284" t="str">
        <f t="shared" si="512"/>
        <v/>
      </c>
      <c r="S2641" s="284"/>
      <c r="T2641" s="284"/>
      <c r="U2641" s="284"/>
      <c r="V2641" s="285"/>
      <c r="W2641" s="4" t="str">
        <f>IFERROR(VLOOKUP($X2624&amp;"-"&amp;TEXT($A2641,"mmm-aaaa"),Informes!$A:$P,COLUMN(Informes!K$1),FALSE), "")</f>
        <v/>
      </c>
      <c r="X2641" s="34" t="str">
        <f>IFERROR(VLOOKUP($X2624&amp;"-"&amp;TEXT($A2641,"mmm-aaaa"),Informes!$A:$P,COLUMN(Informes!C$1),FALSE), "")</f>
        <v/>
      </c>
    </row>
    <row r="2642" spans="1:24" ht="16.5" customHeight="1" thickBot="1" x14ac:dyDescent="0.25">
      <c r="A2642" s="34">
        <f t="shared" si="516"/>
        <v>45505</v>
      </c>
      <c r="B2642" s="264" t="str">
        <f t="shared" si="513"/>
        <v>Agosto</v>
      </c>
      <c r="C2642" s="265"/>
      <c r="D2642" s="265" t="str">
        <f t="shared" si="514"/>
        <v>Enero</v>
      </c>
      <c r="E2642" s="265"/>
      <c r="F2642" s="280" t="str">
        <f>IFERROR(IF(VLOOKUP($X2624&amp;"-"&amp;TEXT($A2642,"mmm-aaaa"),Informes!$A:$P,COLUMN(Informes!H$1),FALSE),"þ","¨"),"¨")</f>
        <v>¨</v>
      </c>
      <c r="G2642" s="280"/>
      <c r="H2642" s="280"/>
      <c r="I2642" s="269" t="str">
        <f>IFERROR(IF(ISBLANK(
VLOOKUP($X2624&amp;"-"&amp;TEXT($A2642,"mmm-aaaa"),Informes!$A:$P,COLUMN(Informes!I$1),FALSE)), "",
VLOOKUP($X2624&amp;"-"&amp;TEXT($A2642,"mmm-aaaa"),Informes!$A:$P,COLUMN(Informes!I$1),FALSE)), "")</f>
        <v/>
      </c>
      <c r="J2642" s="269"/>
      <c r="K2642" s="269"/>
      <c r="L2642" s="172" t="str">
        <f t="shared" si="515"/>
        <v>¨</v>
      </c>
      <c r="M2642" s="269" t="str">
        <f>IFERROR(IF(OR($X2642=$L$7,$X2642=$K$5,$X2642=$O$5,$X2642=$T$5),IF(ISBLANK(
VLOOKUP($X2624&amp;"-"&amp;TEXT($A2642,"mmm-aaaa"),Informes!$A:$P,COLUMN(Informes!J$1),FALSE)), "",
VLOOKUP($X2624&amp;"-"&amp;TEXT($A2642,"mmm-aaaa"),Informes!$A:$P,COLUMN(Informes!J$1),FALSE)), ""), "")</f>
        <v/>
      </c>
      <c r="N2642" s="269"/>
      <c r="O2642" s="269"/>
      <c r="P2642" s="269"/>
      <c r="Q2642" s="269"/>
      <c r="R2642" s="282" t="str">
        <f t="shared" si="512"/>
        <v/>
      </c>
      <c r="S2642" s="282"/>
      <c r="T2642" s="282"/>
      <c r="U2642" s="282"/>
      <c r="V2642" s="283"/>
      <c r="W2642" s="4" t="str">
        <f>IFERROR(VLOOKUP($X2624&amp;"-"&amp;TEXT($A2642,"mmm-aaaa"),Informes!$A:$P,COLUMN(Informes!K$1),FALSE), "")</f>
        <v/>
      </c>
      <c r="X2642" s="34" t="str">
        <f>IFERROR(VLOOKUP($X2624&amp;"-"&amp;TEXT($A2642,"mmm-aaaa"),Informes!$A:$P,COLUMN(Informes!C$1),FALSE), "")</f>
        <v/>
      </c>
    </row>
    <row r="2643" spans="1:24" ht="16.5" customHeight="1" thickBot="1" x14ac:dyDescent="0.3">
      <c r="D2643" s="124"/>
      <c r="E2643" s="124"/>
      <c r="F2643" s="129"/>
      <c r="G2643" s="124" t="str">
        <f>IF(SUM(F2631:F2642)=0,"",SUM(F2631:F2642))</f>
        <v/>
      </c>
      <c r="H2643" s="124"/>
      <c r="I2643" s="124"/>
      <c r="J2643" s="130"/>
      <c r="K2643" s="124"/>
      <c r="L2643" s="131" t="s">
        <v>107</v>
      </c>
      <c r="M2643" s="272" t="str">
        <f>IF(SUM(M2631:M2642)=0,"",SUM(M2631:M2642))</f>
        <v/>
      </c>
      <c r="N2643" s="273"/>
      <c r="O2643" s="273"/>
      <c r="P2643" s="273"/>
      <c r="Q2643" s="274"/>
      <c r="R2643" s="275"/>
      <c r="S2643" s="276"/>
      <c r="T2643" s="276"/>
      <c r="U2643" s="276"/>
      <c r="V2643" s="277"/>
      <c r="W2643" s="4"/>
      <c r="X2643" s="4"/>
    </row>
    <row r="2644" spans="1:24" ht="16.5" customHeight="1" x14ac:dyDescent="0.2">
      <c r="W2644" s="4"/>
      <c r="X2644" s="4"/>
    </row>
    <row r="2645" spans="1:24" ht="279.75" customHeight="1" x14ac:dyDescent="0.15">
      <c r="B2645" s="11"/>
      <c r="C2645" s="132" t="s">
        <v>136</v>
      </c>
      <c r="D2645" s="11"/>
      <c r="E2645" s="11"/>
      <c r="F2645" s="11"/>
      <c r="G2645" s="11"/>
      <c r="H2645" s="11"/>
      <c r="I2645" s="11"/>
      <c r="J2645" s="11"/>
      <c r="K2645" s="11"/>
      <c r="L2645" s="11"/>
      <c r="M2645" s="11"/>
      <c r="N2645" s="11"/>
      <c r="O2645" s="11"/>
      <c r="P2645" s="11"/>
      <c r="Q2645" s="11"/>
      <c r="R2645" s="11"/>
      <c r="S2645" s="11"/>
      <c r="T2645" s="11"/>
      <c r="U2645" s="11"/>
      <c r="V2645" s="11"/>
      <c r="W2645" s="11"/>
      <c r="X2645" s="11"/>
    </row>
    <row r="2646" spans="1:24" ht="24" customHeight="1" x14ac:dyDescent="0.2">
      <c r="A2646" s="35"/>
      <c r="B2646" s="256" t="s">
        <v>127</v>
      </c>
      <c r="C2646" s="256"/>
      <c r="D2646" s="256"/>
      <c r="E2646" s="256"/>
      <c r="F2646" s="256"/>
      <c r="G2646" s="256"/>
      <c r="H2646" s="256"/>
      <c r="I2646" s="256"/>
      <c r="J2646" s="256"/>
      <c r="K2646" s="256"/>
      <c r="L2646" s="256"/>
      <c r="M2646" s="256"/>
      <c r="N2646" s="256"/>
      <c r="O2646" s="256"/>
      <c r="P2646" s="256"/>
      <c r="Q2646" s="256"/>
      <c r="R2646" s="256"/>
      <c r="S2646" s="256"/>
      <c r="T2646" s="256"/>
      <c r="U2646" s="256"/>
      <c r="V2646" s="256"/>
      <c r="X2646" s="2"/>
    </row>
    <row r="2647" spans="1:24" ht="15" x14ac:dyDescent="0.2">
      <c r="A2647" s="35"/>
      <c r="B2647" s="120" t="s">
        <v>128</v>
      </c>
      <c r="D2647" s="123" t="e">
        <f>D2624</f>
        <v>#REF!</v>
      </c>
      <c r="F2647" s="123"/>
      <c r="G2647" s="123"/>
      <c r="H2647" s="123"/>
      <c r="I2647" s="123"/>
      <c r="J2647" s="123"/>
      <c r="K2647" s="123"/>
      <c r="L2647" s="123"/>
      <c r="M2647" s="123"/>
      <c r="N2647" s="123"/>
      <c r="O2647" s="123"/>
      <c r="P2647" s="123"/>
      <c r="Q2647" s="123"/>
      <c r="R2647" s="123"/>
      <c r="S2647" s="123"/>
      <c r="T2647" s="123"/>
      <c r="U2647" s="123"/>
      <c r="V2647" s="123"/>
      <c r="W2647" s="15"/>
      <c r="X2647" s="154" t="e">
        <f>X2624</f>
        <v>#REF!</v>
      </c>
    </row>
    <row r="2648" spans="1:24" ht="17.25" x14ac:dyDescent="0.2">
      <c r="B2648" s="120" t="s">
        <v>129</v>
      </c>
      <c r="D2648" s="121"/>
      <c r="E2648" s="121"/>
      <c r="F2648" s="7"/>
      <c r="G2648" s="7"/>
      <c r="H2648" s="257" t="e">
        <f>H2625</f>
        <v>#REF!</v>
      </c>
      <c r="I2648" s="257"/>
      <c r="J2648" s="257"/>
      <c r="K2648" s="257"/>
      <c r="L2648" s="257"/>
      <c r="M2648" s="257"/>
      <c r="N2648" s="257"/>
      <c r="O2648" s="257"/>
      <c r="P2648" s="127" t="e">
        <f>P2625</f>
        <v>#REF!</v>
      </c>
      <c r="Q2648" s="120" t="s">
        <v>75</v>
      </c>
      <c r="S2648" s="12"/>
      <c r="T2648" s="13"/>
      <c r="U2648" s="127" t="e">
        <f>U2625</f>
        <v>#REF!</v>
      </c>
      <c r="V2648" s="120" t="s">
        <v>79</v>
      </c>
      <c r="W2648" s="12"/>
      <c r="X2648" s="6"/>
    </row>
    <row r="2649" spans="1:24" ht="17.25" x14ac:dyDescent="0.2">
      <c r="B2649" s="120" t="s">
        <v>130</v>
      </c>
      <c r="D2649" s="122"/>
      <c r="E2649" s="122"/>
      <c r="F2649" s="7"/>
      <c r="G2649" s="258" t="e">
        <f>G2626</f>
        <v>#REF!</v>
      </c>
      <c r="H2649" s="258"/>
      <c r="I2649" s="258"/>
      <c r="J2649" s="258"/>
      <c r="K2649" s="258"/>
      <c r="L2649" s="258"/>
      <c r="M2649" s="258"/>
      <c r="N2649" s="258"/>
      <c r="O2649" s="258"/>
      <c r="P2649" s="128" t="s">
        <v>137</v>
      </c>
      <c r="Q2649" s="120" t="s">
        <v>131</v>
      </c>
      <c r="S2649" s="12"/>
      <c r="T2649" s="12"/>
      <c r="U2649" s="128" t="s">
        <v>138</v>
      </c>
      <c r="V2649" s="120" t="s">
        <v>61</v>
      </c>
      <c r="W2649" s="12"/>
      <c r="X2649" s="6"/>
    </row>
    <row r="2650" spans="1:24" ht="28.5" customHeight="1" x14ac:dyDescent="0.2">
      <c r="B2650" s="127" t="e">
        <f>B2627</f>
        <v>#REF!</v>
      </c>
      <c r="C2650" s="125" t="s">
        <v>76</v>
      </c>
      <c r="D2650" s="127" t="e">
        <f>D2627</f>
        <v>#REF!</v>
      </c>
      <c r="E2650" s="125" t="s">
        <v>81</v>
      </c>
      <c r="F2650" s="7"/>
      <c r="G2650" s="7"/>
      <c r="H2650" s="5"/>
      <c r="I2650" s="10"/>
      <c r="J2650" s="127" t="e">
        <f>J2627</f>
        <v>#REF!</v>
      </c>
      <c r="K2650" s="125" t="s">
        <v>77</v>
      </c>
      <c r="L2650" s="5"/>
      <c r="M2650" s="5"/>
      <c r="N2650" s="127" t="e">
        <f>N2627</f>
        <v>#REF!</v>
      </c>
      <c r="O2650" s="125" t="s">
        <v>132</v>
      </c>
      <c r="P2650" s="126"/>
      <c r="Q2650" s="126"/>
      <c r="R2650" s="9"/>
      <c r="S2650" s="127" t="e">
        <f>S2627</f>
        <v>#REF!</v>
      </c>
      <c r="T2650" s="259" t="s">
        <v>133</v>
      </c>
      <c r="U2650" s="259"/>
      <c r="V2650" s="259"/>
      <c r="W2650" s="13"/>
      <c r="X2650" s="6"/>
    </row>
    <row r="2651" spans="1:24" ht="4.5" customHeight="1" thickBot="1" x14ac:dyDescent="0.25">
      <c r="B2651" s="8"/>
      <c r="C2651" s="7"/>
      <c r="D2651" s="8"/>
      <c r="E2651" s="7"/>
      <c r="F2651" s="7"/>
      <c r="G2651" s="7"/>
      <c r="H2651" s="5"/>
      <c r="I2651" s="10"/>
      <c r="J2651" s="8"/>
      <c r="K2651" s="5"/>
      <c r="L2651" s="5"/>
      <c r="M2651" s="5"/>
      <c r="N2651" s="7"/>
      <c r="O2651" s="5"/>
      <c r="P2651" s="8"/>
      <c r="Q2651" s="8"/>
      <c r="R2651" s="9"/>
      <c r="S2651" s="9"/>
      <c r="T2651" s="7"/>
      <c r="U2651" s="8"/>
      <c r="V2651" s="9"/>
      <c r="W2651" s="9"/>
      <c r="X2651" s="6"/>
    </row>
    <row r="2652" spans="1:24" ht="27" customHeight="1" x14ac:dyDescent="0.25">
      <c r="B2652" s="260" t="s">
        <v>17</v>
      </c>
      <c r="C2652" s="261"/>
      <c r="D2652" s="261"/>
      <c r="E2652" s="261"/>
      <c r="F2652" s="262" t="s">
        <v>134</v>
      </c>
      <c r="G2652" s="262"/>
      <c r="H2652" s="262"/>
      <c r="I2652" s="262" t="s">
        <v>12</v>
      </c>
      <c r="J2652" s="262"/>
      <c r="K2652" s="262"/>
      <c r="L2652" s="262" t="s">
        <v>105</v>
      </c>
      <c r="M2652" s="236" t="s">
        <v>135</v>
      </c>
      <c r="N2652" s="236"/>
      <c r="O2652" s="236"/>
      <c r="P2652" s="236"/>
      <c r="Q2652" s="236"/>
      <c r="R2652" s="236" t="s">
        <v>101</v>
      </c>
      <c r="S2652" s="236"/>
      <c r="T2652" s="236"/>
      <c r="U2652" s="236"/>
      <c r="V2652" s="237"/>
      <c r="W2652" s="14"/>
      <c r="X2652" s="3"/>
    </row>
    <row r="2653" spans="1:24" ht="27.75" customHeight="1" x14ac:dyDescent="0.2">
      <c r="B2653" s="240">
        <f>EDATE(B2630,12)</f>
        <v>45658</v>
      </c>
      <c r="C2653" s="241"/>
      <c r="D2653" s="241"/>
      <c r="E2653" s="242"/>
      <c r="F2653" s="263"/>
      <c r="G2653" s="263"/>
      <c r="H2653" s="263"/>
      <c r="I2653" s="263"/>
      <c r="J2653" s="263"/>
      <c r="K2653" s="263"/>
      <c r="L2653" s="263"/>
      <c r="M2653" s="238"/>
      <c r="N2653" s="238"/>
      <c r="O2653" s="238"/>
      <c r="P2653" s="238"/>
      <c r="Q2653" s="238"/>
      <c r="R2653" s="238"/>
      <c r="S2653" s="238"/>
      <c r="T2653" s="238"/>
      <c r="U2653" s="238"/>
      <c r="V2653" s="239"/>
      <c r="W2653" s="14"/>
      <c r="X2653" s="3"/>
    </row>
    <row r="2654" spans="1:24" ht="16.5" customHeight="1" x14ac:dyDescent="0.2">
      <c r="A2654" s="34">
        <f>EDATE(B2653,-4)</f>
        <v>45536</v>
      </c>
      <c r="B2654" s="243" t="str">
        <f>PROPER(TEXT(A2654, "mmmm"))</f>
        <v>Septiembre</v>
      </c>
      <c r="C2654" s="244"/>
      <c r="D2654" s="244"/>
      <c r="E2654" s="244"/>
      <c r="F2654" s="281" t="str">
        <f>IFERROR(IF(VLOOKUP($X2624&amp;"-"&amp;TEXT($A2654,"mmm-aaaa"),Informes!$A:$P,COLUMN(Informes!H$1),FALSE),"þ","¨"),"¨")</f>
        <v>¨</v>
      </c>
      <c r="G2654" s="281"/>
      <c r="H2654" s="281"/>
      <c r="I2654" s="248" t="str">
        <f>IFERROR(IF(ISBLANK(
VLOOKUP($X2647&amp;"-"&amp;TEXT($A2654,"mmm-aaaa"),Informes!$A:$P,COLUMN(Informes!I$1),FALSE)), "",
VLOOKUP($X2647&amp;"-"&amp;TEXT($A2654,"mmm-aaaa"),Informes!$A:$P,COLUMN(Informes!I$1),FALSE)), "")</f>
        <v/>
      </c>
      <c r="J2654" s="248"/>
      <c r="K2654" s="248"/>
      <c r="L2654" s="173" t="str">
        <f>IFERROR(IF($X2654=$L$7,"þ","¨"),"¨")</f>
        <v>¨</v>
      </c>
      <c r="M2654" s="248" t="str">
        <f>IFERROR(IF(OR($X2654=$L$7,$X2654=$K$5,$X2654=$O$5,$X2654=$T$5),IF(ISBLANK(
VLOOKUP($X2624&amp;"-"&amp;TEXT($A2654,"mmm-aaaa"),Informes!$A:$P,COLUMN(Informes!J$1),FALSE)), "",
VLOOKUP($X2624&amp;"-"&amp;TEXT($A2654,"mmm-aaaa"),Informes!$A:$P,COLUMN(Informes!J$1),FALSE)), ""), "")</f>
        <v/>
      </c>
      <c r="N2654" s="248"/>
      <c r="O2654" s="248"/>
      <c r="P2654" s="248"/>
      <c r="Q2654" s="248"/>
      <c r="R2654" s="284" t="str">
        <f t="shared" ref="R2654:R2665" si="517">IF(W2654=0, "", W2654)</f>
        <v/>
      </c>
      <c r="S2654" s="284"/>
      <c r="T2654" s="284"/>
      <c r="U2654" s="284"/>
      <c r="V2654" s="285"/>
      <c r="W2654" s="4" t="str">
        <f>IFERROR(VLOOKUP($X2647&amp;"-"&amp;TEXT($A2654,"mmm-aaaa"),Informes!$A:$P,COLUMN(Informes!K$1),FALSE), "")</f>
        <v/>
      </c>
      <c r="X2654" s="34" t="str">
        <f>IFERROR(VLOOKUP($X2624&amp;"-"&amp;TEXT($A2654,"mmm-aaaa"),Informes!$A:$P,COLUMN(Informes!C$1),FALSE), "")</f>
        <v/>
      </c>
    </row>
    <row r="2655" spans="1:24" ht="16.5" customHeight="1" x14ac:dyDescent="0.2">
      <c r="A2655" s="34">
        <f>EDATE(A2654,1)</f>
        <v>45566</v>
      </c>
      <c r="B2655" s="243" t="str">
        <f t="shared" ref="B2655:B2665" si="518">PROPER(TEXT(A2655, "mmmm"))</f>
        <v>Octubre</v>
      </c>
      <c r="C2655" s="244"/>
      <c r="D2655" s="244"/>
      <c r="E2655" s="244"/>
      <c r="F2655" s="281" t="str">
        <f>IFERROR(IF(VLOOKUP($X2624&amp;"-"&amp;TEXT($A2655,"mmm-aaaa"),Informes!$A:$P,COLUMN(Informes!H$1),FALSE),"þ","¨"),"¨")</f>
        <v>¨</v>
      </c>
      <c r="G2655" s="281"/>
      <c r="H2655" s="281"/>
      <c r="I2655" s="248" t="str">
        <f>IFERROR(IF(ISBLANK(
VLOOKUP($X2647&amp;"-"&amp;TEXT($A2655,"mmm-aaaa"),Informes!$A:$P,COLUMN(Informes!I$1),FALSE)), "",
VLOOKUP($X2647&amp;"-"&amp;TEXT($A2655,"mmm-aaaa"),Informes!$A:$P,COLUMN(Informes!I$1),FALSE)), "")</f>
        <v/>
      </c>
      <c r="J2655" s="248"/>
      <c r="K2655" s="248"/>
      <c r="L2655" s="173" t="str">
        <f t="shared" ref="L2655:L2665" si="519">IFERROR(IF($X2655=$L$7,"þ","¨"),"¨")</f>
        <v>¨</v>
      </c>
      <c r="M2655" s="248" t="str">
        <f>IFERROR(IF(OR($X2655=$L$7,$X2655=$K$5,$X2655=$O$5,$X2655=$T$5),IF(ISBLANK(
VLOOKUP($X2624&amp;"-"&amp;TEXT($A2655,"mmm-aaaa"),Informes!$A:$P,COLUMN(Informes!J$1),FALSE)), "",
VLOOKUP($X2624&amp;"-"&amp;TEXT($A2655,"mmm-aaaa"),Informes!$A:$P,COLUMN(Informes!J$1),FALSE)), ""), "")</f>
        <v/>
      </c>
      <c r="N2655" s="248"/>
      <c r="O2655" s="248"/>
      <c r="P2655" s="248"/>
      <c r="Q2655" s="248"/>
      <c r="R2655" s="284" t="str">
        <f t="shared" si="517"/>
        <v/>
      </c>
      <c r="S2655" s="284"/>
      <c r="T2655" s="284"/>
      <c r="U2655" s="284"/>
      <c r="V2655" s="285"/>
      <c r="W2655" s="4" t="str">
        <f>IFERROR(VLOOKUP($X2647&amp;"-"&amp;TEXT($A2655,"mmm-aaaa"),Informes!$A:$P,COLUMN(Informes!K$1),FALSE), "")</f>
        <v/>
      </c>
      <c r="X2655" s="34" t="str">
        <f>IFERROR(VLOOKUP($X2624&amp;"-"&amp;TEXT($A2655,"mmm-aaaa"),Informes!$A:$P,COLUMN(Informes!C$1),FALSE), "")</f>
        <v/>
      </c>
    </row>
    <row r="2656" spans="1:24" ht="16.5" customHeight="1" x14ac:dyDescent="0.2">
      <c r="A2656" s="34">
        <f t="shared" ref="A2656:A2665" si="520">EDATE(A2655,1)</f>
        <v>45597</v>
      </c>
      <c r="B2656" s="243" t="str">
        <f t="shared" si="518"/>
        <v>Noviembre</v>
      </c>
      <c r="C2656" s="244"/>
      <c r="D2656" s="244"/>
      <c r="E2656" s="244"/>
      <c r="F2656" s="281" t="str">
        <f>IFERROR(IF(VLOOKUP($X2624&amp;"-"&amp;TEXT($A2656,"mmm-aaaa"),Informes!$A:$P,COLUMN(Informes!H$1),FALSE),"þ","¨"),"¨")</f>
        <v>¨</v>
      </c>
      <c r="G2656" s="281"/>
      <c r="H2656" s="281"/>
      <c r="I2656" s="248" t="str">
        <f>IFERROR(IF(ISBLANK(
VLOOKUP($X2647&amp;"-"&amp;TEXT($A2656,"mmm-aaaa"),Informes!$A:$P,COLUMN(Informes!I$1),FALSE)), "",
VLOOKUP($X2647&amp;"-"&amp;TEXT($A2656,"mmm-aaaa"),Informes!$A:$P,COLUMN(Informes!I$1),FALSE)), "")</f>
        <v/>
      </c>
      <c r="J2656" s="248"/>
      <c r="K2656" s="248"/>
      <c r="L2656" s="173" t="str">
        <f t="shared" si="519"/>
        <v>¨</v>
      </c>
      <c r="M2656" s="248" t="str">
        <f>IFERROR(IF(OR($X2656=$L$7,$X2656=$K$5,$X2656=$O$5,$X2656=$T$5),IF(ISBLANK(
VLOOKUP($X2624&amp;"-"&amp;TEXT($A2656,"mmm-aaaa"),Informes!$A:$P,COLUMN(Informes!J$1),FALSE)), "",
VLOOKUP($X2624&amp;"-"&amp;TEXT($A2656,"mmm-aaaa"),Informes!$A:$P,COLUMN(Informes!J$1),FALSE)), ""), "")</f>
        <v/>
      </c>
      <c r="N2656" s="248"/>
      <c r="O2656" s="248"/>
      <c r="P2656" s="248"/>
      <c r="Q2656" s="248"/>
      <c r="R2656" s="284" t="str">
        <f t="shared" si="517"/>
        <v/>
      </c>
      <c r="S2656" s="284"/>
      <c r="T2656" s="284"/>
      <c r="U2656" s="284"/>
      <c r="V2656" s="285"/>
      <c r="W2656" s="4" t="str">
        <f>IFERROR(VLOOKUP($X2647&amp;"-"&amp;TEXT($A2656,"mmm-aaaa"),Informes!$A:$P,COLUMN(Informes!K$1),FALSE), "")</f>
        <v/>
      </c>
      <c r="X2656" s="34" t="str">
        <f>IFERROR(VLOOKUP($X2624&amp;"-"&amp;TEXT($A2656,"mmm-aaaa"),Informes!$A:$P,COLUMN(Informes!C$1),FALSE), "")</f>
        <v/>
      </c>
    </row>
    <row r="2657" spans="1:24" ht="16.5" customHeight="1" x14ac:dyDescent="0.2">
      <c r="A2657" s="34">
        <f t="shared" si="520"/>
        <v>45627</v>
      </c>
      <c r="B2657" s="243" t="str">
        <f t="shared" si="518"/>
        <v>Diciembre</v>
      </c>
      <c r="C2657" s="244"/>
      <c r="D2657" s="244"/>
      <c r="E2657" s="244"/>
      <c r="F2657" s="281" t="str">
        <f>IFERROR(IF(VLOOKUP($X2624&amp;"-"&amp;TEXT($A2657,"mmm-aaaa"),Informes!$A:$P,COLUMN(Informes!H$1),FALSE),"þ","¨"),"¨")</f>
        <v>¨</v>
      </c>
      <c r="G2657" s="281"/>
      <c r="H2657" s="281"/>
      <c r="I2657" s="248" t="str">
        <f>IFERROR(IF(ISBLANK(
VLOOKUP($X2647&amp;"-"&amp;TEXT($A2657,"mmm-aaaa"),Informes!$A:$P,COLUMN(Informes!I$1),FALSE)), "",
VLOOKUP($X2647&amp;"-"&amp;TEXT($A2657,"mmm-aaaa"),Informes!$A:$P,COLUMN(Informes!I$1),FALSE)), "")</f>
        <v/>
      </c>
      <c r="J2657" s="248"/>
      <c r="K2657" s="248"/>
      <c r="L2657" s="173" t="str">
        <f t="shared" si="519"/>
        <v>¨</v>
      </c>
      <c r="M2657" s="248" t="str">
        <f>IFERROR(IF(OR($X2657=$L$7,$X2657=$K$5,$X2657=$O$5,$X2657=$T$5),IF(ISBLANK(
VLOOKUP($X2624&amp;"-"&amp;TEXT($A2657,"mmm-aaaa"),Informes!$A:$P,COLUMN(Informes!J$1),FALSE)), "",
VLOOKUP($X2624&amp;"-"&amp;TEXT($A2657,"mmm-aaaa"),Informes!$A:$P,COLUMN(Informes!J$1),FALSE)), ""), "")</f>
        <v/>
      </c>
      <c r="N2657" s="248"/>
      <c r="O2657" s="248"/>
      <c r="P2657" s="248"/>
      <c r="Q2657" s="248"/>
      <c r="R2657" s="284" t="str">
        <f t="shared" si="517"/>
        <v/>
      </c>
      <c r="S2657" s="284"/>
      <c r="T2657" s="284"/>
      <c r="U2657" s="284"/>
      <c r="V2657" s="285"/>
      <c r="W2657" s="4" t="str">
        <f>IFERROR(VLOOKUP($X2647&amp;"-"&amp;TEXT($A2657,"mmm-aaaa"),Informes!$A:$P,COLUMN(Informes!K$1),FALSE), "")</f>
        <v/>
      </c>
      <c r="X2657" s="34" t="str">
        <f>IFERROR(VLOOKUP($X2624&amp;"-"&amp;TEXT($A2657,"mmm-aaaa"),Informes!$A:$P,COLUMN(Informes!C$1),FALSE), "")</f>
        <v/>
      </c>
    </row>
    <row r="2658" spans="1:24" ht="16.5" customHeight="1" x14ac:dyDescent="0.2">
      <c r="A2658" s="34">
        <f t="shared" si="520"/>
        <v>45658</v>
      </c>
      <c r="B2658" s="243" t="str">
        <f t="shared" si="518"/>
        <v>Enero</v>
      </c>
      <c r="C2658" s="244"/>
      <c r="D2658" s="244"/>
      <c r="E2658" s="244"/>
      <c r="F2658" s="281" t="str">
        <f>IFERROR(IF(VLOOKUP($X2624&amp;"-"&amp;TEXT($A2658,"mmm-aaaa"),Informes!$A:$P,COLUMN(Informes!H$1),FALSE),"þ","¨"),"¨")</f>
        <v>¨</v>
      </c>
      <c r="G2658" s="281"/>
      <c r="H2658" s="281"/>
      <c r="I2658" s="248" t="str">
        <f>IFERROR(IF(ISBLANK(
VLOOKUP($X2647&amp;"-"&amp;TEXT($A2658,"mmm-aaaa"),Informes!$A:$P,COLUMN(Informes!I$1),FALSE)), "",
VLOOKUP($X2647&amp;"-"&amp;TEXT($A2658,"mmm-aaaa"),Informes!$A:$P,COLUMN(Informes!I$1),FALSE)), "")</f>
        <v/>
      </c>
      <c r="J2658" s="248"/>
      <c r="K2658" s="248"/>
      <c r="L2658" s="173" t="str">
        <f t="shared" si="519"/>
        <v>¨</v>
      </c>
      <c r="M2658" s="248" t="str">
        <f>IFERROR(IF(OR($X2658=$L$7,$X2658=$K$5,$X2658=$O$5,$X2658=$T$5),IF(ISBLANK(
VLOOKUP($X2624&amp;"-"&amp;TEXT($A2658,"mmm-aaaa"),Informes!$A:$P,COLUMN(Informes!J$1),FALSE)), "",
VLOOKUP($X2624&amp;"-"&amp;TEXT($A2658,"mmm-aaaa"),Informes!$A:$P,COLUMN(Informes!J$1),FALSE)), ""), "")</f>
        <v/>
      </c>
      <c r="N2658" s="248"/>
      <c r="O2658" s="248"/>
      <c r="P2658" s="248"/>
      <c r="Q2658" s="248"/>
      <c r="R2658" s="284" t="str">
        <f t="shared" si="517"/>
        <v/>
      </c>
      <c r="S2658" s="284"/>
      <c r="T2658" s="284"/>
      <c r="U2658" s="284"/>
      <c r="V2658" s="285"/>
      <c r="W2658" s="4" t="str">
        <f>IFERROR(VLOOKUP($X2647&amp;"-"&amp;TEXT($A2658,"mmm-aaaa"),Informes!$A:$P,COLUMN(Informes!K$1),FALSE), "")</f>
        <v/>
      </c>
      <c r="X2658" s="34" t="str">
        <f>IFERROR(VLOOKUP($X2624&amp;"-"&amp;TEXT($A2658,"mmm-aaaa"),Informes!$A:$P,COLUMN(Informes!C$1),FALSE), "")</f>
        <v/>
      </c>
    </row>
    <row r="2659" spans="1:24" ht="16.5" customHeight="1" x14ac:dyDescent="0.2">
      <c r="A2659" s="34">
        <f t="shared" si="520"/>
        <v>45689</v>
      </c>
      <c r="B2659" s="243" t="str">
        <f t="shared" si="518"/>
        <v>Febrero</v>
      </c>
      <c r="C2659" s="244"/>
      <c r="D2659" s="244"/>
      <c r="E2659" s="244"/>
      <c r="F2659" s="281" t="str">
        <f>IFERROR(IF(VLOOKUP($X2624&amp;"-"&amp;TEXT($A2659,"mmm-aaaa"),Informes!$A:$P,COLUMN(Informes!H$1),FALSE),"þ","¨"),"¨")</f>
        <v>¨</v>
      </c>
      <c r="G2659" s="281"/>
      <c r="H2659" s="281"/>
      <c r="I2659" s="248" t="str">
        <f>IFERROR(IF(ISBLANK(
VLOOKUP($X2647&amp;"-"&amp;TEXT($A2659,"mmm-aaaa"),Informes!$A:$P,COLUMN(Informes!I$1),FALSE)), "",
VLOOKUP($X2647&amp;"-"&amp;TEXT($A2659,"mmm-aaaa"),Informes!$A:$P,COLUMN(Informes!I$1),FALSE)), "")</f>
        <v/>
      </c>
      <c r="J2659" s="248"/>
      <c r="K2659" s="248"/>
      <c r="L2659" s="173" t="str">
        <f t="shared" si="519"/>
        <v>¨</v>
      </c>
      <c r="M2659" s="248" t="str">
        <f>IFERROR(IF(OR($X2659=$L$7,$X2659=$K$5,$X2659=$O$5,$X2659=$T$5),IF(ISBLANK(
VLOOKUP($X2624&amp;"-"&amp;TEXT($A2659,"mmm-aaaa"),Informes!$A:$P,COLUMN(Informes!J$1),FALSE)), "",
VLOOKUP($X2624&amp;"-"&amp;TEXT($A2659,"mmm-aaaa"),Informes!$A:$P,COLUMN(Informes!J$1),FALSE)), ""), "")</f>
        <v/>
      </c>
      <c r="N2659" s="248"/>
      <c r="O2659" s="248"/>
      <c r="P2659" s="248"/>
      <c r="Q2659" s="248"/>
      <c r="R2659" s="284" t="str">
        <f t="shared" si="517"/>
        <v/>
      </c>
      <c r="S2659" s="284"/>
      <c r="T2659" s="284"/>
      <c r="U2659" s="284"/>
      <c r="V2659" s="285"/>
      <c r="W2659" s="4" t="str">
        <f>IFERROR(VLOOKUP($X2647&amp;"-"&amp;TEXT($A2659,"mmm-aaaa"),Informes!$A:$P,COLUMN(Informes!K$1),FALSE), "")</f>
        <v/>
      </c>
      <c r="X2659" s="34" t="str">
        <f>IFERROR(VLOOKUP($X2624&amp;"-"&amp;TEXT($A2659,"mmm-aaaa"),Informes!$A:$P,COLUMN(Informes!C$1),FALSE), "")</f>
        <v/>
      </c>
    </row>
    <row r="2660" spans="1:24" ht="16.5" customHeight="1" x14ac:dyDescent="0.2">
      <c r="A2660" s="34">
        <f t="shared" si="520"/>
        <v>45717</v>
      </c>
      <c r="B2660" s="243" t="str">
        <f t="shared" si="518"/>
        <v>Marzo</v>
      </c>
      <c r="C2660" s="244"/>
      <c r="D2660" s="244"/>
      <c r="E2660" s="244"/>
      <c r="F2660" s="281" t="str">
        <f>IFERROR(IF(VLOOKUP($X2624&amp;"-"&amp;TEXT($A2660,"mmm-aaaa"),Informes!$A:$P,COLUMN(Informes!H$1),FALSE),"þ","¨"),"¨")</f>
        <v>¨</v>
      </c>
      <c r="G2660" s="281"/>
      <c r="H2660" s="281"/>
      <c r="I2660" s="248" t="str">
        <f>IFERROR(IF(ISBLANK(
VLOOKUP($X2647&amp;"-"&amp;TEXT($A2660,"mmm-aaaa"),Informes!$A:$P,COLUMN(Informes!I$1),FALSE)), "",
VLOOKUP($X2647&amp;"-"&amp;TEXT($A2660,"mmm-aaaa"),Informes!$A:$P,COLUMN(Informes!I$1),FALSE)), "")</f>
        <v/>
      </c>
      <c r="J2660" s="248"/>
      <c r="K2660" s="248"/>
      <c r="L2660" s="173" t="str">
        <f t="shared" si="519"/>
        <v>¨</v>
      </c>
      <c r="M2660" s="248" t="str">
        <f>IFERROR(IF(OR($X2660=$L$7,$X2660=$K$5,$X2660=$O$5,$X2660=$T$5),IF(ISBLANK(
VLOOKUP($X2624&amp;"-"&amp;TEXT($A2660,"mmm-aaaa"),Informes!$A:$P,COLUMN(Informes!J$1),FALSE)), "",
VLOOKUP($X2624&amp;"-"&amp;TEXT($A2660,"mmm-aaaa"),Informes!$A:$P,COLUMN(Informes!J$1),FALSE)), ""), "")</f>
        <v/>
      </c>
      <c r="N2660" s="248"/>
      <c r="O2660" s="248"/>
      <c r="P2660" s="248"/>
      <c r="Q2660" s="248"/>
      <c r="R2660" s="284" t="str">
        <f t="shared" si="517"/>
        <v/>
      </c>
      <c r="S2660" s="284"/>
      <c r="T2660" s="284"/>
      <c r="U2660" s="284"/>
      <c r="V2660" s="285"/>
      <c r="W2660" s="4" t="str">
        <f>IFERROR(VLOOKUP($X2647&amp;"-"&amp;TEXT($A2660,"mmm-aaaa"),Informes!$A:$P,COLUMN(Informes!K$1),FALSE), "")</f>
        <v/>
      </c>
      <c r="X2660" s="34" t="str">
        <f>IFERROR(VLOOKUP($X2624&amp;"-"&amp;TEXT($A2660,"mmm-aaaa"),Informes!$A:$P,COLUMN(Informes!C$1),FALSE), "")</f>
        <v/>
      </c>
    </row>
    <row r="2661" spans="1:24" ht="16.5" customHeight="1" x14ac:dyDescent="0.2">
      <c r="A2661" s="34">
        <f t="shared" si="520"/>
        <v>45748</v>
      </c>
      <c r="B2661" s="243" t="str">
        <f t="shared" si="518"/>
        <v>Abril</v>
      </c>
      <c r="C2661" s="244"/>
      <c r="D2661" s="244"/>
      <c r="E2661" s="244"/>
      <c r="F2661" s="281" t="str">
        <f>IFERROR(IF(VLOOKUP($X2624&amp;"-"&amp;TEXT($A2661,"mmm-aaaa"),Informes!$A:$P,COLUMN(Informes!H$1),FALSE),"þ","¨"),"¨")</f>
        <v>¨</v>
      </c>
      <c r="G2661" s="281"/>
      <c r="H2661" s="281"/>
      <c r="I2661" s="248" t="str">
        <f>IFERROR(IF(ISBLANK(
VLOOKUP($X2647&amp;"-"&amp;TEXT($A2661,"mmm-aaaa"),Informes!$A:$P,COLUMN(Informes!I$1),FALSE)), "",
VLOOKUP($X2647&amp;"-"&amp;TEXT($A2661,"mmm-aaaa"),Informes!$A:$P,COLUMN(Informes!I$1),FALSE)), "")</f>
        <v/>
      </c>
      <c r="J2661" s="248"/>
      <c r="K2661" s="248"/>
      <c r="L2661" s="173" t="str">
        <f t="shared" si="519"/>
        <v>¨</v>
      </c>
      <c r="M2661" s="248" t="str">
        <f>IFERROR(IF(OR($X2661=$L$7,$X2661=$K$5,$X2661=$O$5,$X2661=$T$5),IF(ISBLANK(
VLOOKUP($X2624&amp;"-"&amp;TEXT($A2661,"mmm-aaaa"),Informes!$A:$P,COLUMN(Informes!J$1),FALSE)), "",
VLOOKUP($X2624&amp;"-"&amp;TEXT($A2661,"mmm-aaaa"),Informes!$A:$P,COLUMN(Informes!J$1),FALSE)), ""), "")</f>
        <v/>
      </c>
      <c r="N2661" s="248"/>
      <c r="O2661" s="248"/>
      <c r="P2661" s="248"/>
      <c r="Q2661" s="248"/>
      <c r="R2661" s="284" t="str">
        <f t="shared" si="517"/>
        <v/>
      </c>
      <c r="S2661" s="284"/>
      <c r="T2661" s="284"/>
      <c r="U2661" s="284"/>
      <c r="V2661" s="285"/>
      <c r="W2661" s="4" t="str">
        <f>IFERROR(VLOOKUP($X2647&amp;"-"&amp;TEXT($A2661,"mmm-aaaa"),Informes!$A:$P,COLUMN(Informes!K$1),FALSE), "")</f>
        <v/>
      </c>
      <c r="X2661" s="34" t="str">
        <f>IFERROR(VLOOKUP($X2624&amp;"-"&amp;TEXT($A2661,"mmm-aaaa"),Informes!$A:$P,COLUMN(Informes!C$1),FALSE), "")</f>
        <v/>
      </c>
    </row>
    <row r="2662" spans="1:24" ht="16.5" customHeight="1" x14ac:dyDescent="0.2">
      <c r="A2662" s="34">
        <f t="shared" si="520"/>
        <v>45778</v>
      </c>
      <c r="B2662" s="243" t="str">
        <f t="shared" si="518"/>
        <v>Mayo</v>
      </c>
      <c r="C2662" s="244"/>
      <c r="D2662" s="244"/>
      <c r="E2662" s="244"/>
      <c r="F2662" s="281" t="str">
        <f>IFERROR(IF(VLOOKUP($X2624&amp;"-"&amp;TEXT($A2662,"mmm-aaaa"),Informes!$A:$P,COLUMN(Informes!H$1),FALSE),"þ","¨"),"¨")</f>
        <v>¨</v>
      </c>
      <c r="G2662" s="281"/>
      <c r="H2662" s="281"/>
      <c r="I2662" s="248" t="str">
        <f>IFERROR(IF(ISBLANK(
VLOOKUP($X2647&amp;"-"&amp;TEXT($A2662,"mmm-aaaa"),Informes!$A:$P,COLUMN(Informes!I$1),FALSE)), "",
VLOOKUP($X2647&amp;"-"&amp;TEXT($A2662,"mmm-aaaa"),Informes!$A:$P,COLUMN(Informes!I$1),FALSE)), "")</f>
        <v/>
      </c>
      <c r="J2662" s="248"/>
      <c r="K2662" s="248"/>
      <c r="L2662" s="173" t="str">
        <f t="shared" si="519"/>
        <v>¨</v>
      </c>
      <c r="M2662" s="248" t="str">
        <f>IFERROR(IF(OR($X2662=$L$7,$X2662=$K$5,$X2662=$O$5,$X2662=$T$5),IF(ISBLANK(
VLOOKUP($X2624&amp;"-"&amp;TEXT($A2662,"mmm-aaaa"),Informes!$A:$P,COLUMN(Informes!J$1),FALSE)), "",
VLOOKUP($X2624&amp;"-"&amp;TEXT($A2662,"mmm-aaaa"),Informes!$A:$P,COLUMN(Informes!J$1),FALSE)), ""), "")</f>
        <v/>
      </c>
      <c r="N2662" s="248"/>
      <c r="O2662" s="248"/>
      <c r="P2662" s="248"/>
      <c r="Q2662" s="248"/>
      <c r="R2662" s="284" t="str">
        <f t="shared" si="517"/>
        <v/>
      </c>
      <c r="S2662" s="284"/>
      <c r="T2662" s="284"/>
      <c r="U2662" s="284"/>
      <c r="V2662" s="285"/>
      <c r="W2662" s="4" t="str">
        <f>IFERROR(VLOOKUP($X2647&amp;"-"&amp;TEXT($A2662,"mmm-aaaa"),Informes!$A:$P,COLUMN(Informes!K$1),FALSE), "")</f>
        <v/>
      </c>
      <c r="X2662" s="34" t="str">
        <f>IFERROR(VLOOKUP($X2624&amp;"-"&amp;TEXT($A2662,"mmm-aaaa"),Informes!$A:$P,COLUMN(Informes!C$1),FALSE), "")</f>
        <v/>
      </c>
    </row>
    <row r="2663" spans="1:24" ht="16.5" customHeight="1" x14ac:dyDescent="0.2">
      <c r="A2663" s="34">
        <f t="shared" si="520"/>
        <v>45809</v>
      </c>
      <c r="B2663" s="243" t="str">
        <f t="shared" si="518"/>
        <v>Junio</v>
      </c>
      <c r="C2663" s="244"/>
      <c r="D2663" s="244"/>
      <c r="E2663" s="244"/>
      <c r="F2663" s="281" t="str">
        <f>IFERROR(IF(VLOOKUP($X2624&amp;"-"&amp;TEXT($A2663,"mmm-aaaa"),Informes!$A:$P,COLUMN(Informes!H$1),FALSE),"þ","¨"),"¨")</f>
        <v>¨</v>
      </c>
      <c r="G2663" s="281"/>
      <c r="H2663" s="281"/>
      <c r="I2663" s="248" t="str">
        <f>IFERROR(IF(ISBLANK(
VLOOKUP($X2647&amp;"-"&amp;TEXT($A2663,"mmm-aaaa"),Informes!$A:$P,COLUMN(Informes!I$1),FALSE)), "",
VLOOKUP($X2647&amp;"-"&amp;TEXT($A2663,"mmm-aaaa"),Informes!$A:$P,COLUMN(Informes!I$1),FALSE)), "")</f>
        <v/>
      </c>
      <c r="J2663" s="248"/>
      <c r="K2663" s="248"/>
      <c r="L2663" s="173" t="str">
        <f t="shared" si="519"/>
        <v>¨</v>
      </c>
      <c r="M2663" s="248" t="str">
        <f>IFERROR(IF(OR($X2663=$L$7,$X2663=$K$5,$X2663=$O$5,$X2663=$T$5),IF(ISBLANK(
VLOOKUP($X2624&amp;"-"&amp;TEXT($A2663,"mmm-aaaa"),Informes!$A:$P,COLUMN(Informes!J$1),FALSE)), "",
VLOOKUP($X2624&amp;"-"&amp;TEXT($A2663,"mmm-aaaa"),Informes!$A:$P,COLUMN(Informes!J$1),FALSE)), ""), "")</f>
        <v/>
      </c>
      <c r="N2663" s="248"/>
      <c r="O2663" s="248"/>
      <c r="P2663" s="248"/>
      <c r="Q2663" s="248"/>
      <c r="R2663" s="284" t="str">
        <f t="shared" si="517"/>
        <v/>
      </c>
      <c r="S2663" s="284"/>
      <c r="T2663" s="284"/>
      <c r="U2663" s="284"/>
      <c r="V2663" s="285"/>
      <c r="W2663" s="4" t="str">
        <f>IFERROR(VLOOKUP($X2647&amp;"-"&amp;TEXT($A2663,"mmm-aaaa"),Informes!$A:$P,COLUMN(Informes!K$1),FALSE), "")</f>
        <v/>
      </c>
      <c r="X2663" s="34" t="str">
        <f>IFERROR(VLOOKUP($X2624&amp;"-"&amp;TEXT($A2663,"mmm-aaaa"),Informes!$A:$P,COLUMN(Informes!C$1),FALSE), "")</f>
        <v/>
      </c>
    </row>
    <row r="2664" spans="1:24" ht="16.5" customHeight="1" x14ac:dyDescent="0.2">
      <c r="A2664" s="34">
        <f t="shared" si="520"/>
        <v>45839</v>
      </c>
      <c r="B2664" s="243" t="str">
        <f t="shared" si="518"/>
        <v>Julio</v>
      </c>
      <c r="C2664" s="244"/>
      <c r="D2664" s="244"/>
      <c r="E2664" s="244"/>
      <c r="F2664" s="281" t="str">
        <f>IFERROR(IF(VLOOKUP($X2624&amp;"-"&amp;TEXT($A2664,"mmm-aaaa"),Informes!$A:$P,COLUMN(Informes!H$1),FALSE),"þ","¨"),"¨")</f>
        <v>¨</v>
      </c>
      <c r="G2664" s="281"/>
      <c r="H2664" s="281"/>
      <c r="I2664" s="248" t="str">
        <f>IFERROR(IF(ISBLANK(
VLOOKUP($X2647&amp;"-"&amp;TEXT($A2664,"mmm-aaaa"),Informes!$A:$P,COLUMN(Informes!I$1),FALSE)), "",
VLOOKUP($X2647&amp;"-"&amp;TEXT($A2664,"mmm-aaaa"),Informes!$A:$P,COLUMN(Informes!I$1),FALSE)), "")</f>
        <v/>
      </c>
      <c r="J2664" s="248"/>
      <c r="K2664" s="248"/>
      <c r="L2664" s="173" t="str">
        <f t="shared" si="519"/>
        <v>¨</v>
      </c>
      <c r="M2664" s="248" t="str">
        <f>IFERROR(IF(OR($X2664=$L$7,$X2664=$K$5,$X2664=$O$5,$X2664=$T$5),IF(ISBLANK(
VLOOKUP($X2624&amp;"-"&amp;TEXT($A2664,"mmm-aaaa"),Informes!$A:$P,COLUMN(Informes!J$1),FALSE)), "",
VLOOKUP($X2624&amp;"-"&amp;TEXT($A2664,"mmm-aaaa"),Informes!$A:$P,COLUMN(Informes!J$1),FALSE)), ""), "")</f>
        <v/>
      </c>
      <c r="N2664" s="248"/>
      <c r="O2664" s="248"/>
      <c r="P2664" s="248"/>
      <c r="Q2664" s="248"/>
      <c r="R2664" s="284" t="str">
        <f t="shared" si="517"/>
        <v/>
      </c>
      <c r="S2664" s="284"/>
      <c r="T2664" s="284"/>
      <c r="U2664" s="284"/>
      <c r="V2664" s="285"/>
      <c r="W2664" s="4" t="str">
        <f>IFERROR(VLOOKUP($X2647&amp;"-"&amp;TEXT($A2664,"mmm-aaaa"),Informes!$A:$P,COLUMN(Informes!K$1),FALSE), "")</f>
        <v/>
      </c>
      <c r="X2664" s="34" t="str">
        <f>IFERROR(VLOOKUP($X2624&amp;"-"&amp;TEXT($A2664,"mmm-aaaa"),Informes!$A:$P,COLUMN(Informes!C$1),FALSE), "")</f>
        <v/>
      </c>
    </row>
    <row r="2665" spans="1:24" ht="16.5" customHeight="1" thickBot="1" x14ac:dyDescent="0.25">
      <c r="A2665" s="34">
        <f t="shared" si="520"/>
        <v>45870</v>
      </c>
      <c r="B2665" s="264" t="str">
        <f t="shared" si="518"/>
        <v>Agosto</v>
      </c>
      <c r="C2665" s="265"/>
      <c r="D2665" s="265"/>
      <c r="E2665" s="265"/>
      <c r="F2665" s="280" t="str">
        <f>IFERROR(IF(VLOOKUP($X2624&amp;"-"&amp;TEXT($A2665,"mmm-aaaa"),Informes!$A:$P,COLUMN(Informes!H$1),FALSE),"þ","¨"),"¨")</f>
        <v>¨</v>
      </c>
      <c r="G2665" s="280"/>
      <c r="H2665" s="280"/>
      <c r="I2665" s="269" t="str">
        <f>IFERROR(IF(ISBLANK(
VLOOKUP($X2647&amp;"-"&amp;TEXT($A2665,"mmm-aaaa"),Informes!$A:$P,COLUMN(Informes!I$1),FALSE)), "",
VLOOKUP($X2647&amp;"-"&amp;TEXT($A2665,"mmm-aaaa"),Informes!$A:$P,COLUMN(Informes!I$1),FALSE)), "")</f>
        <v/>
      </c>
      <c r="J2665" s="269"/>
      <c r="K2665" s="269"/>
      <c r="L2665" s="172" t="str">
        <f t="shared" si="519"/>
        <v>¨</v>
      </c>
      <c r="M2665" s="269" t="str">
        <f>IFERROR(IF(OR($X2665=$L$7,$X2665=$K$5,$X2665=$O$5,$X2665=$T$5),IF(ISBLANK(
VLOOKUP($X2624&amp;"-"&amp;TEXT($A2665,"mmm-aaaa"),Informes!$A:$P,COLUMN(Informes!J$1),FALSE)), "",
VLOOKUP($X2624&amp;"-"&amp;TEXT($A2665,"mmm-aaaa"),Informes!$A:$P,COLUMN(Informes!J$1),FALSE)), ""), "")</f>
        <v/>
      </c>
      <c r="N2665" s="269"/>
      <c r="O2665" s="269"/>
      <c r="P2665" s="269"/>
      <c r="Q2665" s="269"/>
      <c r="R2665" s="282" t="str">
        <f t="shared" si="517"/>
        <v/>
      </c>
      <c r="S2665" s="282"/>
      <c r="T2665" s="282"/>
      <c r="U2665" s="282"/>
      <c r="V2665" s="283"/>
      <c r="W2665" s="4" t="str">
        <f>IFERROR(VLOOKUP($X2647&amp;"-"&amp;TEXT($A2665,"mmm-aaaa"),Informes!$A:$P,COLUMN(Informes!K$1),FALSE), "")</f>
        <v/>
      </c>
      <c r="X2665" s="34" t="str">
        <f>IFERROR(VLOOKUP($X2624&amp;"-"&amp;TEXT($A2665,"mmm-aaaa"),Informes!$A:$P,COLUMN(Informes!C$1),FALSE), "")</f>
        <v/>
      </c>
    </row>
    <row r="2666" spans="1:24" ht="16.5" customHeight="1" thickBot="1" x14ac:dyDescent="0.3">
      <c r="D2666" s="124"/>
      <c r="E2666" s="124"/>
      <c r="F2666" s="129"/>
      <c r="G2666" s="124" t="str">
        <f>IF(SUM(F2654:F2665)=0,"",SUM(F2654:F2665))</f>
        <v/>
      </c>
      <c r="H2666" s="124"/>
      <c r="I2666" s="124"/>
      <c r="J2666" s="130"/>
      <c r="K2666" s="124"/>
      <c r="L2666" s="131" t="s">
        <v>107</v>
      </c>
      <c r="M2666" s="272" t="str">
        <f>IF(SUM(M2654:M2665)=0,"",SUM(M2654:M2665))</f>
        <v/>
      </c>
      <c r="N2666" s="273"/>
      <c r="O2666" s="273"/>
      <c r="P2666" s="273"/>
      <c r="Q2666" s="274"/>
      <c r="R2666" s="275"/>
      <c r="S2666" s="276"/>
      <c r="T2666" s="276"/>
      <c r="U2666" s="276"/>
      <c r="V2666" s="277"/>
      <c r="W2666" s="4"/>
      <c r="X2666" s="4"/>
    </row>
    <row r="2667" spans="1:24" ht="16.5" customHeight="1" x14ac:dyDescent="0.2">
      <c r="W2667" s="4"/>
      <c r="X2667" s="4"/>
    </row>
    <row r="2668" spans="1:24" ht="279.75" customHeight="1" x14ac:dyDescent="0.15">
      <c r="B2668" s="11"/>
      <c r="C2668" s="132" t="s">
        <v>136</v>
      </c>
      <c r="D2668" s="11"/>
      <c r="E2668" s="11"/>
      <c r="F2668" s="11"/>
      <c r="G2668" s="11"/>
      <c r="H2668" s="11"/>
      <c r="I2668" s="11"/>
      <c r="J2668" s="11"/>
      <c r="K2668" s="11"/>
      <c r="L2668" s="11"/>
      <c r="M2668" s="11"/>
      <c r="N2668" s="11"/>
      <c r="O2668" s="11"/>
      <c r="P2668" s="11"/>
      <c r="Q2668" s="11"/>
      <c r="R2668" s="11"/>
      <c r="S2668" s="11"/>
      <c r="T2668" s="11"/>
      <c r="U2668" s="11"/>
      <c r="V2668" s="11"/>
      <c r="W2668" s="11"/>
      <c r="X2668" s="11"/>
    </row>
    <row r="2669" spans="1:24" ht="24" customHeight="1" x14ac:dyDescent="0.2">
      <c r="A2669" s="35">
        <f>A2623+1</f>
        <v>59</v>
      </c>
      <c r="B2669" s="256" t="s">
        <v>127</v>
      </c>
      <c r="C2669" s="256"/>
      <c r="D2669" s="256"/>
      <c r="E2669" s="256"/>
      <c r="F2669" s="256"/>
      <c r="G2669" s="256"/>
      <c r="H2669" s="256"/>
      <c r="I2669" s="256"/>
      <c r="J2669" s="256"/>
      <c r="K2669" s="256"/>
      <c r="L2669" s="256"/>
      <c r="M2669" s="256"/>
      <c r="N2669" s="256"/>
      <c r="O2669" s="256"/>
      <c r="P2669" s="256"/>
      <c r="Q2669" s="256"/>
      <c r="R2669" s="256"/>
      <c r="S2669" s="256"/>
      <c r="T2669" s="256"/>
      <c r="U2669" s="256"/>
      <c r="V2669" s="256"/>
      <c r="X2669" s="2"/>
    </row>
    <row r="2670" spans="1:24" ht="17.25" customHeight="1" x14ac:dyDescent="0.2">
      <c r="A2670" s="35"/>
      <c r="B2670" s="120" t="s">
        <v>128</v>
      </c>
      <c r="D2670" s="123" t="e">
        <f>IF(A2669=0,0,INDEX(TblPublicadores[Nombre completo],A2669))</f>
        <v>#REF!</v>
      </c>
      <c r="F2670" s="123"/>
      <c r="G2670" s="123"/>
      <c r="H2670" s="123"/>
      <c r="I2670" s="123"/>
      <c r="J2670" s="123"/>
      <c r="K2670" s="123"/>
      <c r="L2670" s="123"/>
      <c r="M2670" s="123"/>
      <c r="N2670" s="123"/>
      <c r="O2670" s="123"/>
      <c r="P2670" s="123"/>
      <c r="Q2670" s="123"/>
      <c r="R2670" s="123"/>
      <c r="S2670" s="123"/>
      <c r="T2670" s="123"/>
      <c r="U2670" s="123"/>
      <c r="V2670" s="123"/>
      <c r="W2670" s="15"/>
      <c r="X2670" s="154" t="e">
        <f>IF(A2669=0,0,INDEX(TblPublicadores[Nombre],A2669))</f>
        <v>#REF!</v>
      </c>
    </row>
    <row r="2671" spans="1:24" ht="17.25" customHeight="1" x14ac:dyDescent="0.2">
      <c r="B2671" s="120" t="s">
        <v>129</v>
      </c>
      <c r="D2671" s="121"/>
      <c r="E2671" s="121"/>
      <c r="F2671" s="7"/>
      <c r="G2671" s="7"/>
      <c r="H2671" s="257" t="e">
        <f>IF(A2669=0,"",INDEX(TblPublicadores[Fecha de nacimiento],A2669))</f>
        <v>#REF!</v>
      </c>
      <c r="I2671" s="257"/>
      <c r="J2671" s="257"/>
      <c r="K2671" s="257"/>
      <c r="L2671" s="257"/>
      <c r="M2671" s="257"/>
      <c r="N2671" s="257"/>
      <c r="O2671" s="257"/>
      <c r="P2671" s="128" t="e">
        <f>IF(INDEX(TblPublicadores[Sexo],A2669)=Q2671,"þ","¨")</f>
        <v>#REF!</v>
      </c>
      <c r="Q2671" s="120" t="s">
        <v>75</v>
      </c>
      <c r="S2671" s="12"/>
      <c r="T2671" s="13"/>
      <c r="U2671" s="128" t="e">
        <f>IF(INDEX(TblPublicadores[Sexo],A2669)=V2671,"þ","¨")</f>
        <v>#REF!</v>
      </c>
      <c r="V2671" s="120" t="s">
        <v>79</v>
      </c>
      <c r="W2671" s="12"/>
      <c r="X2671" s="6"/>
    </row>
    <row r="2672" spans="1:24" ht="17.25" customHeight="1" x14ac:dyDescent="0.2">
      <c r="B2672" s="120" t="s">
        <v>130</v>
      </c>
      <c r="D2672" s="122"/>
      <c r="E2672" s="122"/>
      <c r="F2672" s="7"/>
      <c r="G2672" s="258" t="e">
        <f>IF(A2669=0,"",IF(INDEX(TblPublicadores[Fecha de bautismo],A2669)="", "",INDEX(TblPublicadores[Fecha de bautismo],A2669)))</f>
        <v>#REF!</v>
      </c>
      <c r="H2672" s="258"/>
      <c r="I2672" s="258"/>
      <c r="J2672" s="258"/>
      <c r="K2672" s="258"/>
      <c r="L2672" s="258"/>
      <c r="M2672" s="258"/>
      <c r="N2672" s="258"/>
      <c r="O2672" s="258"/>
      <c r="P2672" s="128" t="s">
        <v>137</v>
      </c>
      <c r="Q2672" s="120" t="s">
        <v>131</v>
      </c>
      <c r="S2672" s="12"/>
      <c r="T2672" s="12"/>
      <c r="U2672" s="128" t="s">
        <v>138</v>
      </c>
      <c r="V2672" s="120" t="s">
        <v>61</v>
      </c>
      <c r="W2672" s="12"/>
      <c r="X2672" s="6"/>
    </row>
    <row r="2673" spans="1:24" ht="28.5" customHeight="1" x14ac:dyDescent="0.2">
      <c r="B2673" s="127" t="e">
        <f>IF(INDEX(TblPublicadores[Privilegio],A2669)=C2673,"þ","¨")</f>
        <v>#REF!</v>
      </c>
      <c r="C2673" s="125" t="s">
        <v>76</v>
      </c>
      <c r="D2673" s="127" t="e">
        <f>IF(INDEX(TblPublicadores[Privilegio],A2669)=E2673,"þ","¨")</f>
        <v>#REF!</v>
      </c>
      <c r="E2673" s="125" t="s">
        <v>81</v>
      </c>
      <c r="F2673" s="7"/>
      <c r="G2673" s="7"/>
      <c r="H2673" s="5"/>
      <c r="I2673" s="10"/>
      <c r="J2673" s="127" t="e">
        <f>IF(INDEX(TblPublicadores[Tipo Publicador],A2669)=K2673,"þ","¨")</f>
        <v>#REF!</v>
      </c>
      <c r="K2673" s="125" t="s">
        <v>77</v>
      </c>
      <c r="L2673" s="5"/>
      <c r="M2673" s="5"/>
      <c r="N2673" s="127" t="e">
        <f>IF(INDEX(TblPublicadores[Tipo Publicador],A2669)=O2673,"þ","¨")</f>
        <v>#REF!</v>
      </c>
      <c r="O2673" s="125" t="s">
        <v>132</v>
      </c>
      <c r="P2673" s="126"/>
      <c r="Q2673" s="126"/>
      <c r="R2673" s="9"/>
      <c r="S2673" s="127" t="e">
        <f>IF(INDEX(TblPublicadores[Tipo Publicador],A2669)=T2673,"þ","¨")</f>
        <v>#REF!</v>
      </c>
      <c r="T2673" s="259" t="s">
        <v>133</v>
      </c>
      <c r="U2673" s="259"/>
      <c r="V2673" s="259"/>
      <c r="W2673" s="13"/>
      <c r="X2673" s="6"/>
    </row>
    <row r="2674" spans="1:24" ht="4.5" customHeight="1" thickBot="1" x14ac:dyDescent="0.25">
      <c r="B2674" s="8"/>
      <c r="C2674" s="7"/>
      <c r="D2674" s="8"/>
      <c r="E2674" s="7"/>
      <c r="F2674" s="7"/>
      <c r="G2674" s="7"/>
      <c r="H2674" s="5"/>
      <c r="I2674" s="10"/>
      <c r="J2674" s="8"/>
      <c r="K2674" s="5"/>
      <c r="L2674" s="5"/>
      <c r="M2674" s="5"/>
      <c r="N2674" s="7"/>
      <c r="O2674" s="5"/>
      <c r="P2674" s="8"/>
      <c r="Q2674" s="8"/>
      <c r="R2674" s="9"/>
      <c r="S2674" s="9"/>
      <c r="T2674" s="7"/>
      <c r="U2674" s="8"/>
      <c r="V2674" s="9"/>
      <c r="W2674" s="9"/>
      <c r="X2674" s="6"/>
    </row>
    <row r="2675" spans="1:24" ht="26.25" customHeight="1" x14ac:dyDescent="0.25">
      <c r="B2675" s="260" t="s">
        <v>17</v>
      </c>
      <c r="C2675" s="261"/>
      <c r="D2675" s="261"/>
      <c r="E2675" s="261"/>
      <c r="F2675" s="262" t="s">
        <v>134</v>
      </c>
      <c r="G2675" s="262"/>
      <c r="H2675" s="262"/>
      <c r="I2675" s="262" t="s">
        <v>12</v>
      </c>
      <c r="J2675" s="262"/>
      <c r="K2675" s="262"/>
      <c r="L2675" s="262" t="s">
        <v>105</v>
      </c>
      <c r="M2675" s="236" t="s">
        <v>135</v>
      </c>
      <c r="N2675" s="236"/>
      <c r="O2675" s="236"/>
      <c r="P2675" s="236"/>
      <c r="Q2675" s="236"/>
      <c r="R2675" s="236" t="s">
        <v>101</v>
      </c>
      <c r="S2675" s="236"/>
      <c r="T2675" s="236"/>
      <c r="U2675" s="236"/>
      <c r="V2675" s="237"/>
      <c r="W2675" s="14"/>
      <c r="X2675" s="3"/>
    </row>
    <row r="2676" spans="1:24" ht="27.75" customHeight="1" x14ac:dyDescent="0.2">
      <c r="B2676" s="240">
        <v>45292</v>
      </c>
      <c r="C2676" s="241"/>
      <c r="D2676" s="241"/>
      <c r="E2676" s="242"/>
      <c r="F2676" s="263"/>
      <c r="G2676" s="263"/>
      <c r="H2676" s="263"/>
      <c r="I2676" s="263"/>
      <c r="J2676" s="263"/>
      <c r="K2676" s="263"/>
      <c r="L2676" s="263"/>
      <c r="M2676" s="238"/>
      <c r="N2676" s="238"/>
      <c r="O2676" s="238"/>
      <c r="P2676" s="238"/>
      <c r="Q2676" s="238"/>
      <c r="R2676" s="238"/>
      <c r="S2676" s="238"/>
      <c r="T2676" s="238"/>
      <c r="U2676" s="238"/>
      <c r="V2676" s="239"/>
      <c r="W2676" s="14"/>
      <c r="X2676" s="3"/>
    </row>
    <row r="2677" spans="1:24" ht="16.5" customHeight="1" x14ac:dyDescent="0.2">
      <c r="A2677" s="34">
        <f>EDATE(B2676,-4)</f>
        <v>45170</v>
      </c>
      <c r="B2677" s="243" t="str">
        <f>PROPER(TEXT(A2677, "mmmm"))</f>
        <v>Septiembre</v>
      </c>
      <c r="C2677" s="244"/>
      <c r="D2677" s="244" t="str">
        <f>PROPER(TEXT(C2677, "mmmm"))</f>
        <v>Enero</v>
      </c>
      <c r="E2677" s="244"/>
      <c r="F2677" s="281" t="str">
        <f>IFERROR(IF(VLOOKUP($X2670&amp;"-"&amp;TEXT($A2677,"mmm-aaaa"),Informes!$A:$P,COLUMN(Informes!H$1),FALSE),"þ","¨"),"¨")</f>
        <v>¨</v>
      </c>
      <c r="G2677" s="281"/>
      <c r="H2677" s="281"/>
      <c r="I2677" s="248" t="str">
        <f>IFERROR(IF(ISBLANK(
VLOOKUP($X2670&amp;"-"&amp;TEXT($A2677,"mmm-aaaa"),Informes!$A:$P,COLUMN(Informes!I$1),FALSE)), "",
VLOOKUP($X2670&amp;"-"&amp;TEXT($A2677,"mmm-aaaa"),Informes!$A:$P,COLUMN(Informes!I$1),FALSE)), "")</f>
        <v/>
      </c>
      <c r="J2677" s="248"/>
      <c r="K2677" s="248"/>
      <c r="L2677" s="173" t="str">
        <f>IFERROR(IF($X2677=$L$7,"þ","¨"),"¨")</f>
        <v>¨</v>
      </c>
      <c r="M2677" s="248" t="str">
        <f>IFERROR(IF(OR($X2677=$L$7,$X2677=$K$5,$X2677=$O$5,$X2677=$T$5),IF(ISBLANK(
VLOOKUP($X2670&amp;"-"&amp;TEXT($A2677,"mmm-aaaa"),Informes!$A:$P,COLUMN(Informes!J$1),FALSE)), "",
VLOOKUP($X2670&amp;"-"&amp;TEXT($A2677,"mmm-aaaa"),Informes!$A:$P,COLUMN(Informes!J$1),FALSE)), ""), "")</f>
        <v/>
      </c>
      <c r="N2677" s="248"/>
      <c r="O2677" s="248"/>
      <c r="P2677" s="248"/>
      <c r="Q2677" s="248"/>
      <c r="R2677" s="284" t="str">
        <f t="shared" ref="R2677:R2688" si="521">IF(W2677=0, "", W2677)</f>
        <v/>
      </c>
      <c r="S2677" s="284"/>
      <c r="T2677" s="284"/>
      <c r="U2677" s="284"/>
      <c r="V2677" s="285"/>
      <c r="W2677" s="4" t="str">
        <f>IFERROR(VLOOKUP($X2670&amp;"-"&amp;TEXT($A2677,"mmm-aaaa"),Informes!$A:$P,COLUMN(Informes!K$1),FALSE), "")</f>
        <v/>
      </c>
      <c r="X2677" s="34" t="str">
        <f>IFERROR(VLOOKUP($X2670&amp;"-"&amp;TEXT($A2677,"mmm-aaaa"),Informes!$A:$P,COLUMN(Informes!C$1),FALSE), "")</f>
        <v/>
      </c>
    </row>
    <row r="2678" spans="1:24" ht="16.5" customHeight="1" x14ac:dyDescent="0.2">
      <c r="A2678" s="34">
        <f>EDATE(A2677,1)</f>
        <v>45200</v>
      </c>
      <c r="B2678" s="243" t="str">
        <f t="shared" ref="B2678:B2688" si="522">PROPER(TEXT(A2678, "mmmm"))</f>
        <v>Octubre</v>
      </c>
      <c r="C2678" s="244"/>
      <c r="D2678" s="244" t="str">
        <f t="shared" ref="D2678:D2688" si="523">PROPER(TEXT(C2678, "mmmm"))</f>
        <v>Enero</v>
      </c>
      <c r="E2678" s="244"/>
      <c r="F2678" s="281" t="str">
        <f>IFERROR(IF(VLOOKUP($X2670&amp;"-"&amp;TEXT($A2678,"mmm-aaaa"),Informes!$A:$P,COLUMN(Informes!H$1),FALSE),"þ","¨"),"¨")</f>
        <v>¨</v>
      </c>
      <c r="G2678" s="281"/>
      <c r="H2678" s="281"/>
      <c r="I2678" s="248" t="str">
        <f>IFERROR(IF(ISBLANK(
VLOOKUP($X2670&amp;"-"&amp;TEXT($A2678,"mmm-aaaa"),Informes!$A:$P,COLUMN(Informes!I$1),FALSE)), "",
VLOOKUP($X2670&amp;"-"&amp;TEXT($A2678,"mmm-aaaa"),Informes!$A:$P,COLUMN(Informes!I$1),FALSE)), "")</f>
        <v/>
      </c>
      <c r="J2678" s="248"/>
      <c r="K2678" s="248"/>
      <c r="L2678" s="173" t="str">
        <f t="shared" ref="L2678:L2688" si="524">IFERROR(IF($X2678=$L$7,"þ","¨"),"¨")</f>
        <v>¨</v>
      </c>
      <c r="M2678" s="248" t="str">
        <f>IFERROR(IF(OR($X2678=$L$7,$X2678=$K$5,$X2678=$O$5,$X2678=$T$5),IF(ISBLANK(
VLOOKUP($X2670&amp;"-"&amp;TEXT($A2678,"mmm-aaaa"),Informes!$A:$P,COLUMN(Informes!J$1),FALSE)), "",
VLOOKUP($X2670&amp;"-"&amp;TEXT($A2678,"mmm-aaaa"),Informes!$A:$P,COLUMN(Informes!J$1),FALSE)), ""), "")</f>
        <v/>
      </c>
      <c r="N2678" s="248"/>
      <c r="O2678" s="248"/>
      <c r="P2678" s="248"/>
      <c r="Q2678" s="248"/>
      <c r="R2678" s="284" t="str">
        <f t="shared" si="521"/>
        <v/>
      </c>
      <c r="S2678" s="284"/>
      <c r="T2678" s="284"/>
      <c r="U2678" s="284"/>
      <c r="V2678" s="285"/>
      <c r="W2678" s="4" t="str">
        <f>IFERROR(VLOOKUP($X2670&amp;"-"&amp;TEXT($A2678,"mmm-aaaa"),Informes!$A:$P,COLUMN(Informes!K$1),FALSE), "")</f>
        <v/>
      </c>
      <c r="X2678" s="34" t="str">
        <f>IFERROR(VLOOKUP($X2670&amp;"-"&amp;TEXT($A2678,"mmm-aaaa"),Informes!$A:$P,COLUMN(Informes!C$1),FALSE), "")</f>
        <v/>
      </c>
    </row>
    <row r="2679" spans="1:24" ht="16.5" customHeight="1" x14ac:dyDescent="0.2">
      <c r="A2679" s="34">
        <f t="shared" ref="A2679:A2688" si="525">EDATE(A2678,1)</f>
        <v>45231</v>
      </c>
      <c r="B2679" s="243" t="str">
        <f t="shared" si="522"/>
        <v>Noviembre</v>
      </c>
      <c r="C2679" s="244"/>
      <c r="D2679" s="244" t="str">
        <f t="shared" si="523"/>
        <v>Enero</v>
      </c>
      <c r="E2679" s="244"/>
      <c r="F2679" s="281" t="str">
        <f>IFERROR(IF(VLOOKUP($X2670&amp;"-"&amp;TEXT($A2679,"mmm-aaaa"),Informes!$A:$P,COLUMN(Informes!H$1),FALSE),"þ","¨"),"¨")</f>
        <v>¨</v>
      </c>
      <c r="G2679" s="281"/>
      <c r="H2679" s="281"/>
      <c r="I2679" s="248" t="str">
        <f>IFERROR(IF(ISBLANK(
VLOOKUP($X2670&amp;"-"&amp;TEXT($A2679,"mmm-aaaa"),Informes!$A:$P,COLUMN(Informes!I$1),FALSE)), "",
VLOOKUP($X2670&amp;"-"&amp;TEXT($A2679,"mmm-aaaa"),Informes!$A:$P,COLUMN(Informes!I$1),FALSE)), "")</f>
        <v/>
      </c>
      <c r="J2679" s="248"/>
      <c r="K2679" s="248"/>
      <c r="L2679" s="173" t="str">
        <f t="shared" si="524"/>
        <v>¨</v>
      </c>
      <c r="M2679" s="248" t="str">
        <f>IFERROR(IF(OR($X2679=$L$7,$X2679=$K$5,$X2679=$O$5,$X2679=$T$5),IF(ISBLANK(
VLOOKUP($X2670&amp;"-"&amp;TEXT($A2679,"mmm-aaaa"),Informes!$A:$P,COLUMN(Informes!J$1),FALSE)), "",
VLOOKUP($X2670&amp;"-"&amp;TEXT($A2679,"mmm-aaaa"),Informes!$A:$P,COLUMN(Informes!J$1),FALSE)), ""), "")</f>
        <v/>
      </c>
      <c r="N2679" s="248"/>
      <c r="O2679" s="248"/>
      <c r="P2679" s="248"/>
      <c r="Q2679" s="248"/>
      <c r="R2679" s="284" t="str">
        <f t="shared" si="521"/>
        <v/>
      </c>
      <c r="S2679" s="284"/>
      <c r="T2679" s="284"/>
      <c r="U2679" s="284"/>
      <c r="V2679" s="285"/>
      <c r="W2679" s="4" t="str">
        <f>IFERROR(VLOOKUP($X2670&amp;"-"&amp;TEXT($A2679,"mmm-aaaa"),Informes!$A:$P,COLUMN(Informes!K$1),FALSE), "")</f>
        <v/>
      </c>
      <c r="X2679" s="34" t="str">
        <f>IFERROR(VLOOKUP($X2670&amp;"-"&amp;TEXT($A2679,"mmm-aaaa"),Informes!$A:$P,COLUMN(Informes!C$1),FALSE), "")</f>
        <v/>
      </c>
    </row>
    <row r="2680" spans="1:24" ht="16.5" customHeight="1" x14ac:dyDescent="0.2">
      <c r="A2680" s="34">
        <f t="shared" si="525"/>
        <v>45261</v>
      </c>
      <c r="B2680" s="243" t="str">
        <f t="shared" si="522"/>
        <v>Diciembre</v>
      </c>
      <c r="C2680" s="244"/>
      <c r="D2680" s="244" t="str">
        <f t="shared" si="523"/>
        <v>Enero</v>
      </c>
      <c r="E2680" s="244"/>
      <c r="F2680" s="281" t="str">
        <f>IFERROR(IF(VLOOKUP($X2670&amp;"-"&amp;TEXT($A2680,"mmm-aaaa"),Informes!$A:$P,COLUMN(Informes!H$1),FALSE),"þ","¨"),"¨")</f>
        <v>¨</v>
      </c>
      <c r="G2680" s="281"/>
      <c r="H2680" s="281"/>
      <c r="I2680" s="248" t="str">
        <f>IFERROR(IF(ISBLANK(
VLOOKUP($X2670&amp;"-"&amp;TEXT($A2680,"mmm-aaaa"),Informes!$A:$P,COLUMN(Informes!I$1),FALSE)), "",
VLOOKUP($X2670&amp;"-"&amp;TEXT($A2680,"mmm-aaaa"),Informes!$A:$P,COLUMN(Informes!I$1),FALSE)), "")</f>
        <v/>
      </c>
      <c r="J2680" s="248"/>
      <c r="K2680" s="248"/>
      <c r="L2680" s="173" t="str">
        <f t="shared" si="524"/>
        <v>¨</v>
      </c>
      <c r="M2680" s="248" t="str">
        <f>IFERROR(IF(OR($X2680=$L$7,$X2680=$K$5,$X2680=$O$5,$X2680=$T$5),IF(ISBLANK(
VLOOKUP($X2670&amp;"-"&amp;TEXT($A2680,"mmm-aaaa"),Informes!$A:$P,COLUMN(Informes!J$1),FALSE)), "",
VLOOKUP($X2670&amp;"-"&amp;TEXT($A2680,"mmm-aaaa"),Informes!$A:$P,COLUMN(Informes!J$1),FALSE)), ""), "")</f>
        <v/>
      </c>
      <c r="N2680" s="248"/>
      <c r="O2680" s="248"/>
      <c r="P2680" s="248"/>
      <c r="Q2680" s="248"/>
      <c r="R2680" s="284" t="str">
        <f t="shared" si="521"/>
        <v/>
      </c>
      <c r="S2680" s="284"/>
      <c r="T2680" s="284"/>
      <c r="U2680" s="284"/>
      <c r="V2680" s="285"/>
      <c r="W2680" s="4" t="str">
        <f>IFERROR(VLOOKUP($X2670&amp;"-"&amp;TEXT($A2680,"mmm-aaaa"),Informes!$A:$P,COLUMN(Informes!K$1),FALSE), "")</f>
        <v/>
      </c>
      <c r="X2680" s="34" t="str">
        <f>IFERROR(VLOOKUP($X2670&amp;"-"&amp;TEXT($A2680,"mmm-aaaa"),Informes!$A:$P,COLUMN(Informes!C$1),FALSE), "")</f>
        <v/>
      </c>
    </row>
    <row r="2681" spans="1:24" ht="16.5" customHeight="1" x14ac:dyDescent="0.2">
      <c r="A2681" s="34">
        <f t="shared" si="525"/>
        <v>45292</v>
      </c>
      <c r="B2681" s="243" t="str">
        <f t="shared" si="522"/>
        <v>Enero</v>
      </c>
      <c r="C2681" s="244"/>
      <c r="D2681" s="244" t="str">
        <f t="shared" si="523"/>
        <v>Enero</v>
      </c>
      <c r="E2681" s="244"/>
      <c r="F2681" s="281" t="str">
        <f>IFERROR(IF(VLOOKUP($X2670&amp;"-"&amp;TEXT($A2681,"mmm-aaaa"),Informes!$A:$P,COLUMN(Informes!H$1),FALSE),"þ","¨"),"¨")</f>
        <v>¨</v>
      </c>
      <c r="G2681" s="281"/>
      <c r="H2681" s="281"/>
      <c r="I2681" s="248" t="str">
        <f>IFERROR(IF(ISBLANK(
VLOOKUP($X2670&amp;"-"&amp;TEXT($A2681,"mmm-aaaa"),Informes!$A:$P,COLUMN(Informes!I$1),FALSE)), "",
VLOOKUP($X2670&amp;"-"&amp;TEXT($A2681,"mmm-aaaa"),Informes!$A:$P,COLUMN(Informes!I$1),FALSE)), "")</f>
        <v/>
      </c>
      <c r="J2681" s="248"/>
      <c r="K2681" s="248"/>
      <c r="L2681" s="173" t="str">
        <f t="shared" si="524"/>
        <v>¨</v>
      </c>
      <c r="M2681" s="248" t="str">
        <f>IFERROR(IF(OR($X2681=$L$7,$X2681=$K$5,$X2681=$O$5,$X2681=$T$5),IF(ISBLANK(
VLOOKUP($X2670&amp;"-"&amp;TEXT($A2681,"mmm-aaaa"),Informes!$A:$P,COLUMN(Informes!J$1),FALSE)), "",
VLOOKUP($X2670&amp;"-"&amp;TEXT($A2681,"mmm-aaaa"),Informes!$A:$P,COLUMN(Informes!J$1),FALSE)), ""), "")</f>
        <v/>
      </c>
      <c r="N2681" s="248"/>
      <c r="O2681" s="248"/>
      <c r="P2681" s="248"/>
      <c r="Q2681" s="248"/>
      <c r="R2681" s="284" t="str">
        <f t="shared" si="521"/>
        <v/>
      </c>
      <c r="S2681" s="284"/>
      <c r="T2681" s="284"/>
      <c r="U2681" s="284"/>
      <c r="V2681" s="285"/>
      <c r="W2681" s="4" t="str">
        <f>IFERROR(VLOOKUP($X2670&amp;"-"&amp;TEXT($A2681,"mmm-aaaa"),Informes!$A:$P,COLUMN(Informes!K$1),FALSE), "")</f>
        <v/>
      </c>
      <c r="X2681" s="34" t="str">
        <f>IFERROR(VLOOKUP($X2670&amp;"-"&amp;TEXT($A2681,"mmm-aaaa"),Informes!$A:$P,COLUMN(Informes!C$1),FALSE), "")</f>
        <v/>
      </c>
    </row>
    <row r="2682" spans="1:24" ht="16.5" customHeight="1" x14ac:dyDescent="0.2">
      <c r="A2682" s="34">
        <f t="shared" si="525"/>
        <v>45323</v>
      </c>
      <c r="B2682" s="243" t="str">
        <f t="shared" si="522"/>
        <v>Febrero</v>
      </c>
      <c r="C2682" s="244"/>
      <c r="D2682" s="244" t="str">
        <f t="shared" si="523"/>
        <v>Enero</v>
      </c>
      <c r="E2682" s="244"/>
      <c r="F2682" s="281" t="str">
        <f>IFERROR(IF(VLOOKUP($X2670&amp;"-"&amp;TEXT($A2682,"mmm-aaaa"),Informes!$A:$P,COLUMN(Informes!H$1),FALSE),"þ","¨"),"¨")</f>
        <v>¨</v>
      </c>
      <c r="G2682" s="281"/>
      <c r="H2682" s="281"/>
      <c r="I2682" s="248" t="str">
        <f>IFERROR(IF(ISBLANK(
VLOOKUP($X2670&amp;"-"&amp;TEXT($A2682,"mmm-aaaa"),Informes!$A:$P,COLUMN(Informes!I$1),FALSE)), "",
VLOOKUP($X2670&amp;"-"&amp;TEXT($A2682,"mmm-aaaa"),Informes!$A:$P,COLUMN(Informes!I$1),FALSE)), "")</f>
        <v/>
      </c>
      <c r="J2682" s="248"/>
      <c r="K2682" s="248"/>
      <c r="L2682" s="173" t="str">
        <f t="shared" si="524"/>
        <v>¨</v>
      </c>
      <c r="M2682" s="248" t="str">
        <f>IFERROR(IF(OR($X2682=$L$7,$X2682=$K$5,$X2682=$O$5,$X2682=$T$5),IF(ISBLANK(
VLOOKUP($X2670&amp;"-"&amp;TEXT($A2682,"mmm-aaaa"),Informes!$A:$P,COLUMN(Informes!J$1),FALSE)), "",
VLOOKUP($X2670&amp;"-"&amp;TEXT($A2682,"mmm-aaaa"),Informes!$A:$P,COLUMN(Informes!J$1),FALSE)), ""), "")</f>
        <v/>
      </c>
      <c r="N2682" s="248"/>
      <c r="O2682" s="248"/>
      <c r="P2682" s="248"/>
      <c r="Q2682" s="248"/>
      <c r="R2682" s="284" t="str">
        <f t="shared" si="521"/>
        <v/>
      </c>
      <c r="S2682" s="284"/>
      <c r="T2682" s="284"/>
      <c r="U2682" s="284"/>
      <c r="V2682" s="285"/>
      <c r="W2682" s="4" t="str">
        <f>IFERROR(VLOOKUP($X2670&amp;"-"&amp;TEXT($A2682,"mmm-aaaa"),Informes!$A:$P,COLUMN(Informes!K$1),FALSE), "")</f>
        <v/>
      </c>
      <c r="X2682" s="34" t="str">
        <f>IFERROR(VLOOKUP($X2670&amp;"-"&amp;TEXT($A2682,"mmm-aaaa"),Informes!$A:$P,COLUMN(Informes!C$1),FALSE), "")</f>
        <v/>
      </c>
    </row>
    <row r="2683" spans="1:24" ht="16.5" customHeight="1" x14ac:dyDescent="0.2">
      <c r="A2683" s="34">
        <f t="shared" si="525"/>
        <v>45352</v>
      </c>
      <c r="B2683" s="243" t="str">
        <f t="shared" si="522"/>
        <v>Marzo</v>
      </c>
      <c r="C2683" s="244"/>
      <c r="D2683" s="244" t="str">
        <f t="shared" si="523"/>
        <v>Enero</v>
      </c>
      <c r="E2683" s="244"/>
      <c r="F2683" s="281" t="str">
        <f>IFERROR(IF(VLOOKUP($X2670&amp;"-"&amp;TEXT($A2683,"mmm-aaaa"),Informes!$A:$P,COLUMN(Informes!H$1),FALSE),"þ","¨"),"¨")</f>
        <v>¨</v>
      </c>
      <c r="G2683" s="281"/>
      <c r="H2683" s="281"/>
      <c r="I2683" s="248" t="str">
        <f>IFERROR(IF(ISBLANK(
VLOOKUP($X2670&amp;"-"&amp;TEXT($A2683,"mmm-aaaa"),Informes!$A:$P,COLUMN(Informes!I$1),FALSE)), "",
VLOOKUP($X2670&amp;"-"&amp;TEXT($A2683,"mmm-aaaa"),Informes!$A:$P,COLUMN(Informes!I$1),FALSE)), "")</f>
        <v/>
      </c>
      <c r="J2683" s="248"/>
      <c r="K2683" s="248"/>
      <c r="L2683" s="173" t="str">
        <f t="shared" si="524"/>
        <v>¨</v>
      </c>
      <c r="M2683" s="248" t="str">
        <f>IFERROR(IF(OR($X2683=$L$7,$X2683=$K$5,$X2683=$O$5,$X2683=$T$5),IF(ISBLANK(
VLOOKUP($X2670&amp;"-"&amp;TEXT($A2683,"mmm-aaaa"),Informes!$A:$P,COLUMN(Informes!J$1),FALSE)), "",
VLOOKUP($X2670&amp;"-"&amp;TEXT($A2683,"mmm-aaaa"),Informes!$A:$P,COLUMN(Informes!J$1),FALSE)), ""), "")</f>
        <v/>
      </c>
      <c r="N2683" s="248"/>
      <c r="O2683" s="248"/>
      <c r="P2683" s="248"/>
      <c r="Q2683" s="248"/>
      <c r="R2683" s="284" t="str">
        <f t="shared" si="521"/>
        <v/>
      </c>
      <c r="S2683" s="284"/>
      <c r="T2683" s="284"/>
      <c r="U2683" s="284"/>
      <c r="V2683" s="285"/>
      <c r="W2683" s="4" t="str">
        <f>IFERROR(VLOOKUP($X2670&amp;"-"&amp;TEXT($A2683,"mmm-aaaa"),Informes!$A:$P,COLUMN(Informes!K$1),FALSE), "")</f>
        <v/>
      </c>
      <c r="X2683" s="34" t="str">
        <f>IFERROR(VLOOKUP($X2670&amp;"-"&amp;TEXT($A2683,"mmm-aaaa"),Informes!$A:$P,COLUMN(Informes!C$1),FALSE), "")</f>
        <v/>
      </c>
    </row>
    <row r="2684" spans="1:24" ht="16.5" customHeight="1" x14ac:dyDescent="0.2">
      <c r="A2684" s="34">
        <f t="shared" si="525"/>
        <v>45383</v>
      </c>
      <c r="B2684" s="243" t="str">
        <f t="shared" si="522"/>
        <v>Abril</v>
      </c>
      <c r="C2684" s="244"/>
      <c r="D2684" s="244" t="str">
        <f t="shared" si="523"/>
        <v>Enero</v>
      </c>
      <c r="E2684" s="244"/>
      <c r="F2684" s="281" t="str">
        <f>IFERROR(IF(VLOOKUP($X2670&amp;"-"&amp;TEXT($A2684,"mmm-aaaa"),Informes!$A:$P,COLUMN(Informes!H$1),FALSE),"þ","¨"),"¨")</f>
        <v>¨</v>
      </c>
      <c r="G2684" s="281"/>
      <c r="H2684" s="281"/>
      <c r="I2684" s="248" t="str">
        <f>IFERROR(IF(ISBLANK(
VLOOKUP($X2670&amp;"-"&amp;TEXT($A2684,"mmm-aaaa"),Informes!$A:$P,COLUMN(Informes!I$1),FALSE)), "",
VLOOKUP($X2670&amp;"-"&amp;TEXT($A2684,"mmm-aaaa"),Informes!$A:$P,COLUMN(Informes!I$1),FALSE)), "")</f>
        <v/>
      </c>
      <c r="J2684" s="248"/>
      <c r="K2684" s="248"/>
      <c r="L2684" s="173" t="str">
        <f t="shared" si="524"/>
        <v>¨</v>
      </c>
      <c r="M2684" s="248" t="str">
        <f>IFERROR(IF(OR($X2684=$L$7,$X2684=$K$5,$X2684=$O$5,$X2684=$T$5),IF(ISBLANK(
VLOOKUP($X2670&amp;"-"&amp;TEXT($A2684,"mmm-aaaa"),Informes!$A:$P,COLUMN(Informes!J$1),FALSE)), "",
VLOOKUP($X2670&amp;"-"&amp;TEXT($A2684,"mmm-aaaa"),Informes!$A:$P,COLUMN(Informes!J$1),FALSE)), ""), "")</f>
        <v/>
      </c>
      <c r="N2684" s="248"/>
      <c r="O2684" s="248"/>
      <c r="P2684" s="248"/>
      <c r="Q2684" s="248"/>
      <c r="R2684" s="284" t="str">
        <f t="shared" si="521"/>
        <v/>
      </c>
      <c r="S2684" s="284"/>
      <c r="T2684" s="284"/>
      <c r="U2684" s="284"/>
      <c r="V2684" s="285"/>
      <c r="W2684" s="4" t="str">
        <f>IFERROR(VLOOKUP($X2670&amp;"-"&amp;TEXT($A2684,"mmm-aaaa"),Informes!$A:$P,COLUMN(Informes!K$1),FALSE), "")</f>
        <v/>
      </c>
      <c r="X2684" s="34" t="str">
        <f>IFERROR(VLOOKUP($X2670&amp;"-"&amp;TEXT($A2684,"mmm-aaaa"),Informes!$A:$P,COLUMN(Informes!C$1),FALSE), "")</f>
        <v/>
      </c>
    </row>
    <row r="2685" spans="1:24" ht="16.5" customHeight="1" x14ac:dyDescent="0.2">
      <c r="A2685" s="34">
        <f t="shared" si="525"/>
        <v>45413</v>
      </c>
      <c r="B2685" s="243" t="str">
        <f t="shared" si="522"/>
        <v>Mayo</v>
      </c>
      <c r="C2685" s="244"/>
      <c r="D2685" s="244" t="str">
        <f t="shared" si="523"/>
        <v>Enero</v>
      </c>
      <c r="E2685" s="244"/>
      <c r="F2685" s="281" t="str">
        <f>IFERROR(IF(VLOOKUP($X2670&amp;"-"&amp;TEXT($A2685,"mmm-aaaa"),Informes!$A:$P,COLUMN(Informes!H$1),FALSE),"þ","¨"),"¨")</f>
        <v>¨</v>
      </c>
      <c r="G2685" s="281"/>
      <c r="H2685" s="281"/>
      <c r="I2685" s="248" t="str">
        <f>IFERROR(IF(ISBLANK(
VLOOKUP($X2670&amp;"-"&amp;TEXT($A2685,"mmm-aaaa"),Informes!$A:$P,COLUMN(Informes!I$1),FALSE)), "",
VLOOKUP($X2670&amp;"-"&amp;TEXT($A2685,"mmm-aaaa"),Informes!$A:$P,COLUMN(Informes!I$1),FALSE)), "")</f>
        <v/>
      </c>
      <c r="J2685" s="248"/>
      <c r="K2685" s="248"/>
      <c r="L2685" s="173" t="str">
        <f t="shared" si="524"/>
        <v>¨</v>
      </c>
      <c r="M2685" s="248" t="str">
        <f>IFERROR(IF(OR($X2685=$L$7,$X2685=$K$5,$X2685=$O$5,$X2685=$T$5),IF(ISBLANK(
VLOOKUP($X2670&amp;"-"&amp;TEXT($A2685,"mmm-aaaa"),Informes!$A:$P,COLUMN(Informes!J$1),FALSE)), "",
VLOOKUP($X2670&amp;"-"&amp;TEXT($A2685,"mmm-aaaa"),Informes!$A:$P,COLUMN(Informes!J$1),FALSE)), ""), "")</f>
        <v/>
      </c>
      <c r="N2685" s="248"/>
      <c r="O2685" s="248"/>
      <c r="P2685" s="248"/>
      <c r="Q2685" s="248"/>
      <c r="R2685" s="284" t="str">
        <f t="shared" si="521"/>
        <v/>
      </c>
      <c r="S2685" s="284"/>
      <c r="T2685" s="284"/>
      <c r="U2685" s="284"/>
      <c r="V2685" s="285"/>
      <c r="W2685" s="4" t="str">
        <f>IFERROR(VLOOKUP($X2670&amp;"-"&amp;TEXT($A2685,"mmm-aaaa"),Informes!$A:$P,COLUMN(Informes!K$1),FALSE), "")</f>
        <v/>
      </c>
      <c r="X2685" s="34" t="str">
        <f>IFERROR(VLOOKUP($X2670&amp;"-"&amp;TEXT($A2685,"mmm-aaaa"),Informes!$A:$P,COLUMN(Informes!C$1),FALSE), "")</f>
        <v/>
      </c>
    </row>
    <row r="2686" spans="1:24" ht="16.5" customHeight="1" x14ac:dyDescent="0.2">
      <c r="A2686" s="34">
        <f t="shared" si="525"/>
        <v>45444</v>
      </c>
      <c r="B2686" s="243" t="str">
        <f t="shared" si="522"/>
        <v>Junio</v>
      </c>
      <c r="C2686" s="244"/>
      <c r="D2686" s="244" t="str">
        <f t="shared" si="523"/>
        <v>Enero</v>
      </c>
      <c r="E2686" s="244"/>
      <c r="F2686" s="281" t="str">
        <f>IFERROR(IF(VLOOKUP($X2670&amp;"-"&amp;TEXT($A2686,"mmm-aaaa"),Informes!$A:$P,COLUMN(Informes!H$1),FALSE),"þ","¨"),"¨")</f>
        <v>¨</v>
      </c>
      <c r="G2686" s="281"/>
      <c r="H2686" s="281"/>
      <c r="I2686" s="248" t="str">
        <f>IFERROR(IF(ISBLANK(
VLOOKUP($X2670&amp;"-"&amp;TEXT($A2686,"mmm-aaaa"),Informes!$A:$P,COLUMN(Informes!I$1),FALSE)), "",
VLOOKUP($X2670&amp;"-"&amp;TEXT($A2686,"mmm-aaaa"),Informes!$A:$P,COLUMN(Informes!I$1),FALSE)), "")</f>
        <v/>
      </c>
      <c r="J2686" s="248"/>
      <c r="K2686" s="248"/>
      <c r="L2686" s="173" t="str">
        <f t="shared" si="524"/>
        <v>¨</v>
      </c>
      <c r="M2686" s="248" t="str">
        <f>IFERROR(IF(OR($X2686=$L$7,$X2686=$K$5,$X2686=$O$5,$X2686=$T$5),IF(ISBLANK(
VLOOKUP($X2670&amp;"-"&amp;TEXT($A2686,"mmm-aaaa"),Informes!$A:$P,COLUMN(Informes!J$1),FALSE)), "",
VLOOKUP($X2670&amp;"-"&amp;TEXT($A2686,"mmm-aaaa"),Informes!$A:$P,COLUMN(Informes!J$1),FALSE)), ""), "")</f>
        <v/>
      </c>
      <c r="N2686" s="248"/>
      <c r="O2686" s="248"/>
      <c r="P2686" s="248"/>
      <c r="Q2686" s="248"/>
      <c r="R2686" s="284" t="str">
        <f t="shared" si="521"/>
        <v/>
      </c>
      <c r="S2686" s="284"/>
      <c r="T2686" s="284"/>
      <c r="U2686" s="284"/>
      <c r="V2686" s="285"/>
      <c r="W2686" s="4" t="str">
        <f>IFERROR(VLOOKUP($X2670&amp;"-"&amp;TEXT($A2686,"mmm-aaaa"),Informes!$A:$P,COLUMN(Informes!K$1),FALSE), "")</f>
        <v/>
      </c>
      <c r="X2686" s="34" t="str">
        <f>IFERROR(VLOOKUP($X2670&amp;"-"&amp;TEXT($A2686,"mmm-aaaa"),Informes!$A:$P,COLUMN(Informes!C$1),FALSE), "")</f>
        <v/>
      </c>
    </row>
    <row r="2687" spans="1:24" ht="16.5" customHeight="1" x14ac:dyDescent="0.2">
      <c r="A2687" s="34">
        <f t="shared" si="525"/>
        <v>45474</v>
      </c>
      <c r="B2687" s="243" t="str">
        <f t="shared" si="522"/>
        <v>Julio</v>
      </c>
      <c r="C2687" s="244"/>
      <c r="D2687" s="244" t="str">
        <f t="shared" si="523"/>
        <v>Enero</v>
      </c>
      <c r="E2687" s="244"/>
      <c r="F2687" s="281" t="str">
        <f>IFERROR(IF(VLOOKUP($X2670&amp;"-"&amp;TEXT($A2687,"mmm-aaaa"),Informes!$A:$P,COLUMN(Informes!H$1),FALSE),"þ","¨"),"¨")</f>
        <v>¨</v>
      </c>
      <c r="G2687" s="281"/>
      <c r="H2687" s="281"/>
      <c r="I2687" s="248" t="str">
        <f>IFERROR(IF(ISBLANK(
VLOOKUP($X2670&amp;"-"&amp;TEXT($A2687,"mmm-aaaa"),Informes!$A:$P,COLUMN(Informes!I$1),FALSE)), "",
VLOOKUP($X2670&amp;"-"&amp;TEXT($A2687,"mmm-aaaa"),Informes!$A:$P,COLUMN(Informes!I$1),FALSE)), "")</f>
        <v/>
      </c>
      <c r="J2687" s="248"/>
      <c r="K2687" s="248"/>
      <c r="L2687" s="173" t="str">
        <f t="shared" si="524"/>
        <v>¨</v>
      </c>
      <c r="M2687" s="248" t="str">
        <f>IFERROR(IF(OR($X2687=$L$7,$X2687=$K$5,$X2687=$O$5,$X2687=$T$5),IF(ISBLANK(
VLOOKUP($X2670&amp;"-"&amp;TEXT($A2687,"mmm-aaaa"),Informes!$A:$P,COLUMN(Informes!J$1),FALSE)), "",
VLOOKUP($X2670&amp;"-"&amp;TEXT($A2687,"mmm-aaaa"),Informes!$A:$P,COLUMN(Informes!J$1),FALSE)), ""), "")</f>
        <v/>
      </c>
      <c r="N2687" s="248"/>
      <c r="O2687" s="248"/>
      <c r="P2687" s="248"/>
      <c r="Q2687" s="248"/>
      <c r="R2687" s="284" t="str">
        <f t="shared" si="521"/>
        <v/>
      </c>
      <c r="S2687" s="284"/>
      <c r="T2687" s="284"/>
      <c r="U2687" s="284"/>
      <c r="V2687" s="285"/>
      <c r="W2687" s="4" t="str">
        <f>IFERROR(VLOOKUP($X2670&amp;"-"&amp;TEXT($A2687,"mmm-aaaa"),Informes!$A:$P,COLUMN(Informes!K$1),FALSE), "")</f>
        <v/>
      </c>
      <c r="X2687" s="34" t="str">
        <f>IFERROR(VLOOKUP($X2670&amp;"-"&amp;TEXT($A2687,"mmm-aaaa"),Informes!$A:$P,COLUMN(Informes!C$1),FALSE), "")</f>
        <v/>
      </c>
    </row>
    <row r="2688" spans="1:24" ht="16.5" customHeight="1" thickBot="1" x14ac:dyDescent="0.25">
      <c r="A2688" s="34">
        <f t="shared" si="525"/>
        <v>45505</v>
      </c>
      <c r="B2688" s="264" t="str">
        <f t="shared" si="522"/>
        <v>Agosto</v>
      </c>
      <c r="C2688" s="265"/>
      <c r="D2688" s="265" t="str">
        <f t="shared" si="523"/>
        <v>Enero</v>
      </c>
      <c r="E2688" s="265"/>
      <c r="F2688" s="280" t="str">
        <f>IFERROR(IF(VLOOKUP($X2670&amp;"-"&amp;TEXT($A2688,"mmm-aaaa"),Informes!$A:$P,COLUMN(Informes!H$1),FALSE),"þ","¨"),"¨")</f>
        <v>¨</v>
      </c>
      <c r="G2688" s="280"/>
      <c r="H2688" s="280"/>
      <c r="I2688" s="269" t="str">
        <f>IFERROR(IF(ISBLANK(
VLOOKUP($X2670&amp;"-"&amp;TEXT($A2688,"mmm-aaaa"),Informes!$A:$P,COLUMN(Informes!I$1),FALSE)), "",
VLOOKUP($X2670&amp;"-"&amp;TEXT($A2688,"mmm-aaaa"),Informes!$A:$P,COLUMN(Informes!I$1),FALSE)), "")</f>
        <v/>
      </c>
      <c r="J2688" s="269"/>
      <c r="K2688" s="269"/>
      <c r="L2688" s="172" t="str">
        <f t="shared" si="524"/>
        <v>¨</v>
      </c>
      <c r="M2688" s="269" t="str">
        <f>IFERROR(IF(OR($X2688=$L$7,$X2688=$K$5,$X2688=$O$5,$X2688=$T$5),IF(ISBLANK(
VLOOKUP($X2670&amp;"-"&amp;TEXT($A2688,"mmm-aaaa"),Informes!$A:$P,COLUMN(Informes!J$1),FALSE)), "",
VLOOKUP($X2670&amp;"-"&amp;TEXT($A2688,"mmm-aaaa"),Informes!$A:$P,COLUMN(Informes!J$1),FALSE)), ""), "")</f>
        <v/>
      </c>
      <c r="N2688" s="269"/>
      <c r="O2688" s="269"/>
      <c r="P2688" s="269"/>
      <c r="Q2688" s="269"/>
      <c r="R2688" s="282" t="str">
        <f t="shared" si="521"/>
        <v/>
      </c>
      <c r="S2688" s="282"/>
      <c r="T2688" s="282"/>
      <c r="U2688" s="282"/>
      <c r="V2688" s="283"/>
      <c r="W2688" s="4" t="str">
        <f>IFERROR(VLOOKUP($X2670&amp;"-"&amp;TEXT($A2688,"mmm-aaaa"),Informes!$A:$P,COLUMN(Informes!K$1),FALSE), "")</f>
        <v/>
      </c>
      <c r="X2688" s="34" t="str">
        <f>IFERROR(VLOOKUP($X2670&amp;"-"&amp;TEXT($A2688,"mmm-aaaa"),Informes!$A:$P,COLUMN(Informes!C$1),FALSE), "")</f>
        <v/>
      </c>
    </row>
    <row r="2689" spans="1:24" ht="16.5" customHeight="1" thickBot="1" x14ac:dyDescent="0.3">
      <c r="D2689" s="124"/>
      <c r="E2689" s="124"/>
      <c r="F2689" s="129"/>
      <c r="G2689" s="124" t="str">
        <f>IF(SUM(F2677:F2688)=0,"",SUM(F2677:F2688))</f>
        <v/>
      </c>
      <c r="H2689" s="124"/>
      <c r="I2689" s="124"/>
      <c r="J2689" s="130"/>
      <c r="K2689" s="124"/>
      <c r="L2689" s="131" t="s">
        <v>107</v>
      </c>
      <c r="M2689" s="272" t="str">
        <f>IF(SUM(M2677:M2688)=0,"",SUM(M2677:M2688))</f>
        <v/>
      </c>
      <c r="N2689" s="273"/>
      <c r="O2689" s="273"/>
      <c r="P2689" s="273"/>
      <c r="Q2689" s="274"/>
      <c r="R2689" s="275"/>
      <c r="S2689" s="276"/>
      <c r="T2689" s="276"/>
      <c r="U2689" s="276"/>
      <c r="V2689" s="277"/>
      <c r="W2689" s="4"/>
      <c r="X2689" s="4"/>
    </row>
    <row r="2690" spans="1:24" ht="16.5" customHeight="1" x14ac:dyDescent="0.2">
      <c r="W2690" s="4"/>
      <c r="X2690" s="4"/>
    </row>
    <row r="2691" spans="1:24" ht="279.75" customHeight="1" x14ac:dyDescent="0.15">
      <c r="B2691" s="11"/>
      <c r="C2691" s="132" t="s">
        <v>136</v>
      </c>
      <c r="D2691" s="11"/>
      <c r="E2691" s="11"/>
      <c r="F2691" s="11"/>
      <c r="G2691" s="11"/>
      <c r="H2691" s="11"/>
      <c r="I2691" s="11"/>
      <c r="J2691" s="11"/>
      <c r="K2691" s="11"/>
      <c r="L2691" s="11"/>
      <c r="M2691" s="11"/>
      <c r="N2691" s="11"/>
      <c r="O2691" s="11"/>
      <c r="P2691" s="11"/>
      <c r="Q2691" s="11"/>
      <c r="R2691" s="11"/>
      <c r="S2691" s="11"/>
      <c r="T2691" s="11"/>
      <c r="U2691" s="11"/>
      <c r="V2691" s="11"/>
      <c r="W2691" s="11"/>
      <c r="X2691" s="11"/>
    </row>
    <row r="2692" spans="1:24" ht="24" customHeight="1" x14ac:dyDescent="0.2">
      <c r="A2692" s="35"/>
      <c r="B2692" s="256" t="s">
        <v>127</v>
      </c>
      <c r="C2692" s="256"/>
      <c r="D2692" s="256"/>
      <c r="E2692" s="256"/>
      <c r="F2692" s="256"/>
      <c r="G2692" s="256"/>
      <c r="H2692" s="256"/>
      <c r="I2692" s="256"/>
      <c r="J2692" s="256"/>
      <c r="K2692" s="256"/>
      <c r="L2692" s="256"/>
      <c r="M2692" s="256"/>
      <c r="N2692" s="256"/>
      <c r="O2692" s="256"/>
      <c r="P2692" s="256"/>
      <c r="Q2692" s="256"/>
      <c r="R2692" s="256"/>
      <c r="S2692" s="256"/>
      <c r="T2692" s="256"/>
      <c r="U2692" s="256"/>
      <c r="V2692" s="256"/>
      <c r="X2692" s="2"/>
    </row>
    <row r="2693" spans="1:24" ht="15" x14ac:dyDescent="0.2">
      <c r="A2693" s="35"/>
      <c r="B2693" s="120" t="s">
        <v>128</v>
      </c>
      <c r="D2693" s="123" t="e">
        <f>D2670</f>
        <v>#REF!</v>
      </c>
      <c r="F2693" s="123"/>
      <c r="G2693" s="123"/>
      <c r="H2693" s="123"/>
      <c r="I2693" s="123"/>
      <c r="J2693" s="123"/>
      <c r="K2693" s="123"/>
      <c r="L2693" s="123"/>
      <c r="M2693" s="123"/>
      <c r="N2693" s="123"/>
      <c r="O2693" s="123"/>
      <c r="P2693" s="123"/>
      <c r="Q2693" s="123"/>
      <c r="R2693" s="123"/>
      <c r="S2693" s="123"/>
      <c r="T2693" s="123"/>
      <c r="U2693" s="123"/>
      <c r="V2693" s="123"/>
      <c r="W2693" s="15"/>
      <c r="X2693" s="154" t="e">
        <f>X2670</f>
        <v>#REF!</v>
      </c>
    </row>
    <row r="2694" spans="1:24" ht="17.25" x14ac:dyDescent="0.2">
      <c r="B2694" s="120" t="s">
        <v>129</v>
      </c>
      <c r="D2694" s="121"/>
      <c r="E2694" s="121"/>
      <c r="F2694" s="7"/>
      <c r="G2694" s="7"/>
      <c r="H2694" s="257" t="e">
        <f>H2671</f>
        <v>#REF!</v>
      </c>
      <c r="I2694" s="257"/>
      <c r="J2694" s="257"/>
      <c r="K2694" s="257"/>
      <c r="L2694" s="257"/>
      <c r="M2694" s="257"/>
      <c r="N2694" s="257"/>
      <c r="O2694" s="257"/>
      <c r="P2694" s="127" t="e">
        <f>P2671</f>
        <v>#REF!</v>
      </c>
      <c r="Q2694" s="120" t="s">
        <v>75</v>
      </c>
      <c r="S2694" s="12"/>
      <c r="T2694" s="13"/>
      <c r="U2694" s="127" t="e">
        <f>U2671</f>
        <v>#REF!</v>
      </c>
      <c r="V2694" s="120" t="s">
        <v>79</v>
      </c>
      <c r="W2694" s="12"/>
      <c r="X2694" s="6"/>
    </row>
    <row r="2695" spans="1:24" ht="17.25" x14ac:dyDescent="0.2">
      <c r="B2695" s="120" t="s">
        <v>130</v>
      </c>
      <c r="D2695" s="122"/>
      <c r="E2695" s="122"/>
      <c r="F2695" s="7"/>
      <c r="G2695" s="258" t="e">
        <f>G2672</f>
        <v>#REF!</v>
      </c>
      <c r="H2695" s="258"/>
      <c r="I2695" s="258"/>
      <c r="J2695" s="258"/>
      <c r="K2695" s="258"/>
      <c r="L2695" s="258"/>
      <c r="M2695" s="258"/>
      <c r="N2695" s="258"/>
      <c r="O2695" s="258"/>
      <c r="P2695" s="128" t="s">
        <v>137</v>
      </c>
      <c r="Q2695" s="120" t="s">
        <v>131</v>
      </c>
      <c r="S2695" s="12"/>
      <c r="T2695" s="12"/>
      <c r="U2695" s="128" t="s">
        <v>138</v>
      </c>
      <c r="V2695" s="120" t="s">
        <v>61</v>
      </c>
      <c r="W2695" s="12"/>
      <c r="X2695" s="6"/>
    </row>
    <row r="2696" spans="1:24" ht="28.5" customHeight="1" x14ac:dyDescent="0.2">
      <c r="B2696" s="127" t="e">
        <f>B2673</f>
        <v>#REF!</v>
      </c>
      <c r="C2696" s="125" t="s">
        <v>76</v>
      </c>
      <c r="D2696" s="127" t="e">
        <f>D2673</f>
        <v>#REF!</v>
      </c>
      <c r="E2696" s="125" t="s">
        <v>81</v>
      </c>
      <c r="F2696" s="7"/>
      <c r="G2696" s="7"/>
      <c r="H2696" s="5"/>
      <c r="I2696" s="10"/>
      <c r="J2696" s="127" t="e">
        <f>J2673</f>
        <v>#REF!</v>
      </c>
      <c r="K2696" s="125" t="s">
        <v>77</v>
      </c>
      <c r="L2696" s="5"/>
      <c r="M2696" s="5"/>
      <c r="N2696" s="127" t="e">
        <f>N2673</f>
        <v>#REF!</v>
      </c>
      <c r="O2696" s="125" t="s">
        <v>132</v>
      </c>
      <c r="P2696" s="126"/>
      <c r="Q2696" s="126"/>
      <c r="R2696" s="9"/>
      <c r="S2696" s="127" t="e">
        <f>S2673</f>
        <v>#REF!</v>
      </c>
      <c r="T2696" s="259" t="s">
        <v>133</v>
      </c>
      <c r="U2696" s="259"/>
      <c r="V2696" s="259"/>
      <c r="W2696" s="13"/>
      <c r="X2696" s="6"/>
    </row>
    <row r="2697" spans="1:24" ht="4.5" customHeight="1" thickBot="1" x14ac:dyDescent="0.25">
      <c r="B2697" s="8"/>
      <c r="C2697" s="7"/>
      <c r="D2697" s="8"/>
      <c r="E2697" s="7"/>
      <c r="F2697" s="7"/>
      <c r="G2697" s="7"/>
      <c r="H2697" s="5"/>
      <c r="I2697" s="10"/>
      <c r="J2697" s="8"/>
      <c r="K2697" s="5"/>
      <c r="L2697" s="5"/>
      <c r="M2697" s="5"/>
      <c r="N2697" s="7"/>
      <c r="O2697" s="5"/>
      <c r="P2697" s="8"/>
      <c r="Q2697" s="8"/>
      <c r="R2697" s="9"/>
      <c r="S2697" s="9"/>
      <c r="T2697" s="7"/>
      <c r="U2697" s="8"/>
      <c r="V2697" s="9"/>
      <c r="W2697" s="9"/>
      <c r="X2697" s="6"/>
    </row>
    <row r="2698" spans="1:24" ht="27" customHeight="1" x14ac:dyDescent="0.25">
      <c r="B2698" s="260" t="s">
        <v>17</v>
      </c>
      <c r="C2698" s="261"/>
      <c r="D2698" s="261"/>
      <c r="E2698" s="261"/>
      <c r="F2698" s="262" t="s">
        <v>134</v>
      </c>
      <c r="G2698" s="262"/>
      <c r="H2698" s="262"/>
      <c r="I2698" s="262" t="s">
        <v>12</v>
      </c>
      <c r="J2698" s="262"/>
      <c r="K2698" s="262"/>
      <c r="L2698" s="262" t="s">
        <v>105</v>
      </c>
      <c r="M2698" s="236" t="s">
        <v>135</v>
      </c>
      <c r="N2698" s="236"/>
      <c r="O2698" s="236"/>
      <c r="P2698" s="236"/>
      <c r="Q2698" s="236"/>
      <c r="R2698" s="236" t="s">
        <v>101</v>
      </c>
      <c r="S2698" s="236"/>
      <c r="T2698" s="236"/>
      <c r="U2698" s="236"/>
      <c r="V2698" s="237"/>
      <c r="W2698" s="14"/>
      <c r="X2698" s="3"/>
    </row>
    <row r="2699" spans="1:24" ht="27.75" customHeight="1" x14ac:dyDescent="0.2">
      <c r="B2699" s="240">
        <f>EDATE(B2676,12)</f>
        <v>45658</v>
      </c>
      <c r="C2699" s="241"/>
      <c r="D2699" s="241"/>
      <c r="E2699" s="242"/>
      <c r="F2699" s="263"/>
      <c r="G2699" s="263"/>
      <c r="H2699" s="263"/>
      <c r="I2699" s="263"/>
      <c r="J2699" s="263"/>
      <c r="K2699" s="263"/>
      <c r="L2699" s="263"/>
      <c r="M2699" s="238"/>
      <c r="N2699" s="238"/>
      <c r="O2699" s="238"/>
      <c r="P2699" s="238"/>
      <c r="Q2699" s="238"/>
      <c r="R2699" s="238"/>
      <c r="S2699" s="238"/>
      <c r="T2699" s="238"/>
      <c r="U2699" s="238"/>
      <c r="V2699" s="239"/>
      <c r="W2699" s="14"/>
      <c r="X2699" s="3"/>
    </row>
    <row r="2700" spans="1:24" ht="16.5" customHeight="1" x14ac:dyDescent="0.2">
      <c r="A2700" s="34">
        <f>EDATE(B2699,-4)</f>
        <v>45536</v>
      </c>
      <c r="B2700" s="243" t="str">
        <f>PROPER(TEXT(A2700, "mmmm"))</f>
        <v>Septiembre</v>
      </c>
      <c r="C2700" s="244"/>
      <c r="D2700" s="244"/>
      <c r="E2700" s="244"/>
      <c r="F2700" s="281" t="str">
        <f>IFERROR(IF(VLOOKUP($X2670&amp;"-"&amp;TEXT($A2700,"mmm-aaaa"),Informes!$A:$P,COLUMN(Informes!H$1),FALSE),"þ","¨"),"¨")</f>
        <v>¨</v>
      </c>
      <c r="G2700" s="281"/>
      <c r="H2700" s="281"/>
      <c r="I2700" s="248" t="str">
        <f>IFERROR(IF(ISBLANK(
VLOOKUP($X2693&amp;"-"&amp;TEXT($A2700,"mmm-aaaa"),Informes!$A:$P,COLUMN(Informes!I$1),FALSE)), "",
VLOOKUP($X2693&amp;"-"&amp;TEXT($A2700,"mmm-aaaa"),Informes!$A:$P,COLUMN(Informes!I$1),FALSE)), "")</f>
        <v/>
      </c>
      <c r="J2700" s="248"/>
      <c r="K2700" s="248"/>
      <c r="L2700" s="173" t="str">
        <f>IFERROR(IF($X2700=$L$7,"þ","¨"),"¨")</f>
        <v>¨</v>
      </c>
      <c r="M2700" s="248" t="str">
        <f>IFERROR(IF(OR($X2700=$L$7,$X2700=$K$5,$X2700=$O$5,$X2700=$T$5),IF(ISBLANK(
VLOOKUP($X2670&amp;"-"&amp;TEXT($A2700,"mmm-aaaa"),Informes!$A:$P,COLUMN(Informes!J$1),FALSE)), "",
VLOOKUP($X2670&amp;"-"&amp;TEXT($A2700,"mmm-aaaa"),Informes!$A:$P,COLUMN(Informes!J$1),FALSE)), ""), "")</f>
        <v/>
      </c>
      <c r="N2700" s="248"/>
      <c r="O2700" s="248"/>
      <c r="P2700" s="248"/>
      <c r="Q2700" s="248"/>
      <c r="R2700" s="284" t="str">
        <f t="shared" ref="R2700:R2711" si="526">IF(W2700=0, "", W2700)</f>
        <v/>
      </c>
      <c r="S2700" s="284"/>
      <c r="T2700" s="284"/>
      <c r="U2700" s="284"/>
      <c r="V2700" s="285"/>
      <c r="W2700" s="4" t="str">
        <f>IFERROR(VLOOKUP($X2693&amp;"-"&amp;TEXT($A2700,"mmm-aaaa"),Informes!$A:$P,COLUMN(Informes!K$1),FALSE), "")</f>
        <v/>
      </c>
      <c r="X2700" s="34" t="str">
        <f>IFERROR(VLOOKUP($X2670&amp;"-"&amp;TEXT($A2700,"mmm-aaaa"),Informes!$A:$P,COLUMN(Informes!C$1),FALSE), "")</f>
        <v/>
      </c>
    </row>
    <row r="2701" spans="1:24" ht="16.5" customHeight="1" x14ac:dyDescent="0.2">
      <c r="A2701" s="34">
        <f>EDATE(A2700,1)</f>
        <v>45566</v>
      </c>
      <c r="B2701" s="243" t="str">
        <f t="shared" ref="B2701:B2711" si="527">PROPER(TEXT(A2701, "mmmm"))</f>
        <v>Octubre</v>
      </c>
      <c r="C2701" s="244"/>
      <c r="D2701" s="244"/>
      <c r="E2701" s="244"/>
      <c r="F2701" s="281" t="str">
        <f>IFERROR(IF(VLOOKUP($X2670&amp;"-"&amp;TEXT($A2701,"mmm-aaaa"),Informes!$A:$P,COLUMN(Informes!H$1),FALSE),"þ","¨"),"¨")</f>
        <v>¨</v>
      </c>
      <c r="G2701" s="281"/>
      <c r="H2701" s="281"/>
      <c r="I2701" s="248" t="str">
        <f>IFERROR(IF(ISBLANK(
VLOOKUP($X2693&amp;"-"&amp;TEXT($A2701,"mmm-aaaa"),Informes!$A:$P,COLUMN(Informes!I$1),FALSE)), "",
VLOOKUP($X2693&amp;"-"&amp;TEXT($A2701,"mmm-aaaa"),Informes!$A:$P,COLUMN(Informes!I$1),FALSE)), "")</f>
        <v/>
      </c>
      <c r="J2701" s="248"/>
      <c r="K2701" s="248"/>
      <c r="L2701" s="173" t="str">
        <f t="shared" ref="L2701:L2711" si="528">IFERROR(IF($X2701=$L$7,"þ","¨"),"¨")</f>
        <v>¨</v>
      </c>
      <c r="M2701" s="248" t="str">
        <f>IFERROR(IF(OR($X2701=$L$7,$X2701=$K$5,$X2701=$O$5,$X2701=$T$5),IF(ISBLANK(
VLOOKUP($X2670&amp;"-"&amp;TEXT($A2701,"mmm-aaaa"),Informes!$A:$P,COLUMN(Informes!J$1),FALSE)), "",
VLOOKUP($X2670&amp;"-"&amp;TEXT($A2701,"mmm-aaaa"),Informes!$A:$P,COLUMN(Informes!J$1),FALSE)), ""), "")</f>
        <v/>
      </c>
      <c r="N2701" s="248"/>
      <c r="O2701" s="248"/>
      <c r="P2701" s="248"/>
      <c r="Q2701" s="248"/>
      <c r="R2701" s="284" t="str">
        <f t="shared" si="526"/>
        <v/>
      </c>
      <c r="S2701" s="284"/>
      <c r="T2701" s="284"/>
      <c r="U2701" s="284"/>
      <c r="V2701" s="285"/>
      <c r="W2701" s="4" t="str">
        <f>IFERROR(VLOOKUP($X2693&amp;"-"&amp;TEXT($A2701,"mmm-aaaa"),Informes!$A:$P,COLUMN(Informes!K$1),FALSE), "")</f>
        <v/>
      </c>
      <c r="X2701" s="34" t="str">
        <f>IFERROR(VLOOKUP($X2670&amp;"-"&amp;TEXT($A2701,"mmm-aaaa"),Informes!$A:$P,COLUMN(Informes!C$1),FALSE), "")</f>
        <v/>
      </c>
    </row>
    <row r="2702" spans="1:24" ht="16.5" customHeight="1" x14ac:dyDescent="0.2">
      <c r="A2702" s="34">
        <f t="shared" ref="A2702:A2711" si="529">EDATE(A2701,1)</f>
        <v>45597</v>
      </c>
      <c r="B2702" s="243" t="str">
        <f t="shared" si="527"/>
        <v>Noviembre</v>
      </c>
      <c r="C2702" s="244"/>
      <c r="D2702" s="244"/>
      <c r="E2702" s="244"/>
      <c r="F2702" s="281" t="str">
        <f>IFERROR(IF(VLOOKUP($X2670&amp;"-"&amp;TEXT($A2702,"mmm-aaaa"),Informes!$A:$P,COLUMN(Informes!H$1),FALSE),"þ","¨"),"¨")</f>
        <v>¨</v>
      </c>
      <c r="G2702" s="281"/>
      <c r="H2702" s="281"/>
      <c r="I2702" s="248" t="str">
        <f>IFERROR(IF(ISBLANK(
VLOOKUP($X2693&amp;"-"&amp;TEXT($A2702,"mmm-aaaa"),Informes!$A:$P,COLUMN(Informes!I$1),FALSE)), "",
VLOOKUP($X2693&amp;"-"&amp;TEXT($A2702,"mmm-aaaa"),Informes!$A:$P,COLUMN(Informes!I$1),FALSE)), "")</f>
        <v/>
      </c>
      <c r="J2702" s="248"/>
      <c r="K2702" s="248"/>
      <c r="L2702" s="173" t="str">
        <f t="shared" si="528"/>
        <v>¨</v>
      </c>
      <c r="M2702" s="248" t="str">
        <f>IFERROR(IF(OR($X2702=$L$7,$X2702=$K$5,$X2702=$O$5,$X2702=$T$5),IF(ISBLANK(
VLOOKUP($X2670&amp;"-"&amp;TEXT($A2702,"mmm-aaaa"),Informes!$A:$P,COLUMN(Informes!J$1),FALSE)), "",
VLOOKUP($X2670&amp;"-"&amp;TEXT($A2702,"mmm-aaaa"),Informes!$A:$P,COLUMN(Informes!J$1),FALSE)), ""), "")</f>
        <v/>
      </c>
      <c r="N2702" s="248"/>
      <c r="O2702" s="248"/>
      <c r="P2702" s="248"/>
      <c r="Q2702" s="248"/>
      <c r="R2702" s="284" t="str">
        <f t="shared" si="526"/>
        <v/>
      </c>
      <c r="S2702" s="284"/>
      <c r="T2702" s="284"/>
      <c r="U2702" s="284"/>
      <c r="V2702" s="285"/>
      <c r="W2702" s="4" t="str">
        <f>IFERROR(VLOOKUP($X2693&amp;"-"&amp;TEXT($A2702,"mmm-aaaa"),Informes!$A:$P,COLUMN(Informes!K$1),FALSE), "")</f>
        <v/>
      </c>
      <c r="X2702" s="34" t="str">
        <f>IFERROR(VLOOKUP($X2670&amp;"-"&amp;TEXT($A2702,"mmm-aaaa"),Informes!$A:$P,COLUMN(Informes!C$1),FALSE), "")</f>
        <v/>
      </c>
    </row>
    <row r="2703" spans="1:24" ht="16.5" customHeight="1" x14ac:dyDescent="0.2">
      <c r="A2703" s="34">
        <f t="shared" si="529"/>
        <v>45627</v>
      </c>
      <c r="B2703" s="243" t="str">
        <f t="shared" si="527"/>
        <v>Diciembre</v>
      </c>
      <c r="C2703" s="244"/>
      <c r="D2703" s="244"/>
      <c r="E2703" s="244"/>
      <c r="F2703" s="281" t="str">
        <f>IFERROR(IF(VLOOKUP($X2670&amp;"-"&amp;TEXT($A2703,"mmm-aaaa"),Informes!$A:$P,COLUMN(Informes!H$1),FALSE),"þ","¨"),"¨")</f>
        <v>¨</v>
      </c>
      <c r="G2703" s="281"/>
      <c r="H2703" s="281"/>
      <c r="I2703" s="248" t="str">
        <f>IFERROR(IF(ISBLANK(
VLOOKUP($X2693&amp;"-"&amp;TEXT($A2703,"mmm-aaaa"),Informes!$A:$P,COLUMN(Informes!I$1),FALSE)), "",
VLOOKUP($X2693&amp;"-"&amp;TEXT($A2703,"mmm-aaaa"),Informes!$A:$P,COLUMN(Informes!I$1),FALSE)), "")</f>
        <v/>
      </c>
      <c r="J2703" s="248"/>
      <c r="K2703" s="248"/>
      <c r="L2703" s="173" t="str">
        <f t="shared" si="528"/>
        <v>¨</v>
      </c>
      <c r="M2703" s="248" t="str">
        <f>IFERROR(IF(OR($X2703=$L$7,$X2703=$K$5,$X2703=$O$5,$X2703=$T$5),IF(ISBLANK(
VLOOKUP($X2670&amp;"-"&amp;TEXT($A2703,"mmm-aaaa"),Informes!$A:$P,COLUMN(Informes!J$1),FALSE)), "",
VLOOKUP($X2670&amp;"-"&amp;TEXT($A2703,"mmm-aaaa"),Informes!$A:$P,COLUMN(Informes!J$1),FALSE)), ""), "")</f>
        <v/>
      </c>
      <c r="N2703" s="248"/>
      <c r="O2703" s="248"/>
      <c r="P2703" s="248"/>
      <c r="Q2703" s="248"/>
      <c r="R2703" s="284" t="str">
        <f t="shared" si="526"/>
        <v/>
      </c>
      <c r="S2703" s="284"/>
      <c r="T2703" s="284"/>
      <c r="U2703" s="284"/>
      <c r="V2703" s="285"/>
      <c r="W2703" s="4" t="str">
        <f>IFERROR(VLOOKUP($X2693&amp;"-"&amp;TEXT($A2703,"mmm-aaaa"),Informes!$A:$P,COLUMN(Informes!K$1),FALSE), "")</f>
        <v/>
      </c>
      <c r="X2703" s="34" t="str">
        <f>IFERROR(VLOOKUP($X2670&amp;"-"&amp;TEXT($A2703,"mmm-aaaa"),Informes!$A:$P,COLUMN(Informes!C$1),FALSE), "")</f>
        <v/>
      </c>
    </row>
    <row r="2704" spans="1:24" ht="16.5" customHeight="1" x14ac:dyDescent="0.2">
      <c r="A2704" s="34">
        <f t="shared" si="529"/>
        <v>45658</v>
      </c>
      <c r="B2704" s="243" t="str">
        <f t="shared" si="527"/>
        <v>Enero</v>
      </c>
      <c r="C2704" s="244"/>
      <c r="D2704" s="244"/>
      <c r="E2704" s="244"/>
      <c r="F2704" s="281" t="str">
        <f>IFERROR(IF(VLOOKUP($X2670&amp;"-"&amp;TEXT($A2704,"mmm-aaaa"),Informes!$A:$P,COLUMN(Informes!H$1),FALSE),"þ","¨"),"¨")</f>
        <v>¨</v>
      </c>
      <c r="G2704" s="281"/>
      <c r="H2704" s="281"/>
      <c r="I2704" s="248" t="str">
        <f>IFERROR(IF(ISBLANK(
VLOOKUP($X2693&amp;"-"&amp;TEXT($A2704,"mmm-aaaa"),Informes!$A:$P,COLUMN(Informes!I$1),FALSE)), "",
VLOOKUP($X2693&amp;"-"&amp;TEXT($A2704,"mmm-aaaa"),Informes!$A:$P,COLUMN(Informes!I$1),FALSE)), "")</f>
        <v/>
      </c>
      <c r="J2704" s="248"/>
      <c r="K2704" s="248"/>
      <c r="L2704" s="173" t="str">
        <f t="shared" si="528"/>
        <v>¨</v>
      </c>
      <c r="M2704" s="248" t="str">
        <f>IFERROR(IF(OR($X2704=$L$7,$X2704=$K$5,$X2704=$O$5,$X2704=$T$5),IF(ISBLANK(
VLOOKUP($X2670&amp;"-"&amp;TEXT($A2704,"mmm-aaaa"),Informes!$A:$P,COLUMN(Informes!J$1),FALSE)), "",
VLOOKUP($X2670&amp;"-"&amp;TEXT($A2704,"mmm-aaaa"),Informes!$A:$P,COLUMN(Informes!J$1),FALSE)), ""), "")</f>
        <v/>
      </c>
      <c r="N2704" s="248"/>
      <c r="O2704" s="248"/>
      <c r="P2704" s="248"/>
      <c r="Q2704" s="248"/>
      <c r="R2704" s="284" t="str">
        <f t="shared" si="526"/>
        <v/>
      </c>
      <c r="S2704" s="284"/>
      <c r="T2704" s="284"/>
      <c r="U2704" s="284"/>
      <c r="V2704" s="285"/>
      <c r="W2704" s="4" t="str">
        <f>IFERROR(VLOOKUP($X2693&amp;"-"&amp;TEXT($A2704,"mmm-aaaa"),Informes!$A:$P,COLUMN(Informes!K$1),FALSE), "")</f>
        <v/>
      </c>
      <c r="X2704" s="34" t="str">
        <f>IFERROR(VLOOKUP($X2670&amp;"-"&amp;TEXT($A2704,"mmm-aaaa"),Informes!$A:$P,COLUMN(Informes!C$1),FALSE), "")</f>
        <v/>
      </c>
    </row>
    <row r="2705" spans="1:24" ht="16.5" customHeight="1" x14ac:dyDescent="0.2">
      <c r="A2705" s="34">
        <f t="shared" si="529"/>
        <v>45689</v>
      </c>
      <c r="B2705" s="243" t="str">
        <f t="shared" si="527"/>
        <v>Febrero</v>
      </c>
      <c r="C2705" s="244"/>
      <c r="D2705" s="244"/>
      <c r="E2705" s="244"/>
      <c r="F2705" s="281" t="str">
        <f>IFERROR(IF(VLOOKUP($X2670&amp;"-"&amp;TEXT($A2705,"mmm-aaaa"),Informes!$A:$P,COLUMN(Informes!H$1),FALSE),"þ","¨"),"¨")</f>
        <v>¨</v>
      </c>
      <c r="G2705" s="281"/>
      <c r="H2705" s="281"/>
      <c r="I2705" s="248" t="str">
        <f>IFERROR(IF(ISBLANK(
VLOOKUP($X2693&amp;"-"&amp;TEXT($A2705,"mmm-aaaa"),Informes!$A:$P,COLUMN(Informes!I$1),FALSE)), "",
VLOOKUP($X2693&amp;"-"&amp;TEXT($A2705,"mmm-aaaa"),Informes!$A:$P,COLUMN(Informes!I$1),FALSE)), "")</f>
        <v/>
      </c>
      <c r="J2705" s="248"/>
      <c r="K2705" s="248"/>
      <c r="L2705" s="173" t="str">
        <f t="shared" si="528"/>
        <v>¨</v>
      </c>
      <c r="M2705" s="248" t="str">
        <f>IFERROR(IF(OR($X2705=$L$7,$X2705=$K$5,$X2705=$O$5,$X2705=$T$5),IF(ISBLANK(
VLOOKUP($X2670&amp;"-"&amp;TEXT($A2705,"mmm-aaaa"),Informes!$A:$P,COLUMN(Informes!J$1),FALSE)), "",
VLOOKUP($X2670&amp;"-"&amp;TEXT($A2705,"mmm-aaaa"),Informes!$A:$P,COLUMN(Informes!J$1),FALSE)), ""), "")</f>
        <v/>
      </c>
      <c r="N2705" s="248"/>
      <c r="O2705" s="248"/>
      <c r="P2705" s="248"/>
      <c r="Q2705" s="248"/>
      <c r="R2705" s="284" t="str">
        <f t="shared" si="526"/>
        <v/>
      </c>
      <c r="S2705" s="284"/>
      <c r="T2705" s="284"/>
      <c r="U2705" s="284"/>
      <c r="V2705" s="285"/>
      <c r="W2705" s="4" t="str">
        <f>IFERROR(VLOOKUP($X2693&amp;"-"&amp;TEXT($A2705,"mmm-aaaa"),Informes!$A:$P,COLUMN(Informes!K$1),FALSE), "")</f>
        <v/>
      </c>
      <c r="X2705" s="34" t="str">
        <f>IFERROR(VLOOKUP($X2670&amp;"-"&amp;TEXT($A2705,"mmm-aaaa"),Informes!$A:$P,COLUMN(Informes!C$1),FALSE), "")</f>
        <v/>
      </c>
    </row>
    <row r="2706" spans="1:24" ht="16.5" customHeight="1" x14ac:dyDescent="0.2">
      <c r="A2706" s="34">
        <f t="shared" si="529"/>
        <v>45717</v>
      </c>
      <c r="B2706" s="243" t="str">
        <f t="shared" si="527"/>
        <v>Marzo</v>
      </c>
      <c r="C2706" s="244"/>
      <c r="D2706" s="244"/>
      <c r="E2706" s="244"/>
      <c r="F2706" s="281" t="str">
        <f>IFERROR(IF(VLOOKUP($X2670&amp;"-"&amp;TEXT($A2706,"mmm-aaaa"),Informes!$A:$P,COLUMN(Informes!H$1),FALSE),"þ","¨"),"¨")</f>
        <v>¨</v>
      </c>
      <c r="G2706" s="281"/>
      <c r="H2706" s="281"/>
      <c r="I2706" s="248" t="str">
        <f>IFERROR(IF(ISBLANK(
VLOOKUP($X2693&amp;"-"&amp;TEXT($A2706,"mmm-aaaa"),Informes!$A:$P,COLUMN(Informes!I$1),FALSE)), "",
VLOOKUP($X2693&amp;"-"&amp;TEXT($A2706,"mmm-aaaa"),Informes!$A:$P,COLUMN(Informes!I$1),FALSE)), "")</f>
        <v/>
      </c>
      <c r="J2706" s="248"/>
      <c r="K2706" s="248"/>
      <c r="L2706" s="173" t="str">
        <f t="shared" si="528"/>
        <v>¨</v>
      </c>
      <c r="M2706" s="248" t="str">
        <f>IFERROR(IF(OR($X2706=$L$7,$X2706=$K$5,$X2706=$O$5,$X2706=$T$5),IF(ISBLANK(
VLOOKUP($X2670&amp;"-"&amp;TEXT($A2706,"mmm-aaaa"),Informes!$A:$P,COLUMN(Informes!J$1),FALSE)), "",
VLOOKUP($X2670&amp;"-"&amp;TEXT($A2706,"mmm-aaaa"),Informes!$A:$P,COLUMN(Informes!J$1),FALSE)), ""), "")</f>
        <v/>
      </c>
      <c r="N2706" s="248"/>
      <c r="O2706" s="248"/>
      <c r="P2706" s="248"/>
      <c r="Q2706" s="248"/>
      <c r="R2706" s="284" t="str">
        <f t="shared" si="526"/>
        <v/>
      </c>
      <c r="S2706" s="284"/>
      <c r="T2706" s="284"/>
      <c r="U2706" s="284"/>
      <c r="V2706" s="285"/>
      <c r="W2706" s="4" t="str">
        <f>IFERROR(VLOOKUP($X2693&amp;"-"&amp;TEXT($A2706,"mmm-aaaa"),Informes!$A:$P,COLUMN(Informes!K$1),FALSE), "")</f>
        <v/>
      </c>
      <c r="X2706" s="34" t="str">
        <f>IFERROR(VLOOKUP($X2670&amp;"-"&amp;TEXT($A2706,"mmm-aaaa"),Informes!$A:$P,COLUMN(Informes!C$1),FALSE), "")</f>
        <v/>
      </c>
    </row>
    <row r="2707" spans="1:24" ht="16.5" customHeight="1" x14ac:dyDescent="0.2">
      <c r="A2707" s="34">
        <f t="shared" si="529"/>
        <v>45748</v>
      </c>
      <c r="B2707" s="243" t="str">
        <f t="shared" si="527"/>
        <v>Abril</v>
      </c>
      <c r="C2707" s="244"/>
      <c r="D2707" s="244"/>
      <c r="E2707" s="244"/>
      <c r="F2707" s="281" t="str">
        <f>IFERROR(IF(VLOOKUP($X2670&amp;"-"&amp;TEXT($A2707,"mmm-aaaa"),Informes!$A:$P,COLUMN(Informes!H$1),FALSE),"þ","¨"),"¨")</f>
        <v>¨</v>
      </c>
      <c r="G2707" s="281"/>
      <c r="H2707" s="281"/>
      <c r="I2707" s="248" t="str">
        <f>IFERROR(IF(ISBLANK(
VLOOKUP($X2693&amp;"-"&amp;TEXT($A2707,"mmm-aaaa"),Informes!$A:$P,COLUMN(Informes!I$1),FALSE)), "",
VLOOKUP($X2693&amp;"-"&amp;TEXT($A2707,"mmm-aaaa"),Informes!$A:$P,COLUMN(Informes!I$1),FALSE)), "")</f>
        <v/>
      </c>
      <c r="J2707" s="248"/>
      <c r="K2707" s="248"/>
      <c r="L2707" s="173" t="str">
        <f t="shared" si="528"/>
        <v>¨</v>
      </c>
      <c r="M2707" s="248" t="str">
        <f>IFERROR(IF(OR($X2707=$L$7,$X2707=$K$5,$X2707=$O$5,$X2707=$T$5),IF(ISBLANK(
VLOOKUP($X2670&amp;"-"&amp;TEXT($A2707,"mmm-aaaa"),Informes!$A:$P,COLUMN(Informes!J$1),FALSE)), "",
VLOOKUP($X2670&amp;"-"&amp;TEXT($A2707,"mmm-aaaa"),Informes!$A:$P,COLUMN(Informes!J$1),FALSE)), ""), "")</f>
        <v/>
      </c>
      <c r="N2707" s="248"/>
      <c r="O2707" s="248"/>
      <c r="P2707" s="248"/>
      <c r="Q2707" s="248"/>
      <c r="R2707" s="284" t="str">
        <f t="shared" si="526"/>
        <v/>
      </c>
      <c r="S2707" s="284"/>
      <c r="T2707" s="284"/>
      <c r="U2707" s="284"/>
      <c r="V2707" s="285"/>
      <c r="W2707" s="4" t="str">
        <f>IFERROR(VLOOKUP($X2693&amp;"-"&amp;TEXT($A2707,"mmm-aaaa"),Informes!$A:$P,COLUMN(Informes!K$1),FALSE), "")</f>
        <v/>
      </c>
      <c r="X2707" s="34" t="str">
        <f>IFERROR(VLOOKUP($X2670&amp;"-"&amp;TEXT($A2707,"mmm-aaaa"),Informes!$A:$P,COLUMN(Informes!C$1),FALSE), "")</f>
        <v/>
      </c>
    </row>
    <row r="2708" spans="1:24" ht="16.5" customHeight="1" x14ac:dyDescent="0.2">
      <c r="A2708" s="34">
        <f t="shared" si="529"/>
        <v>45778</v>
      </c>
      <c r="B2708" s="243" t="str">
        <f t="shared" si="527"/>
        <v>Mayo</v>
      </c>
      <c r="C2708" s="244"/>
      <c r="D2708" s="244"/>
      <c r="E2708" s="244"/>
      <c r="F2708" s="281" t="str">
        <f>IFERROR(IF(VLOOKUP($X2670&amp;"-"&amp;TEXT($A2708,"mmm-aaaa"),Informes!$A:$P,COLUMN(Informes!H$1),FALSE),"þ","¨"),"¨")</f>
        <v>¨</v>
      </c>
      <c r="G2708" s="281"/>
      <c r="H2708" s="281"/>
      <c r="I2708" s="248" t="str">
        <f>IFERROR(IF(ISBLANK(
VLOOKUP($X2693&amp;"-"&amp;TEXT($A2708,"mmm-aaaa"),Informes!$A:$P,COLUMN(Informes!I$1),FALSE)), "",
VLOOKUP($X2693&amp;"-"&amp;TEXT($A2708,"mmm-aaaa"),Informes!$A:$P,COLUMN(Informes!I$1),FALSE)), "")</f>
        <v/>
      </c>
      <c r="J2708" s="248"/>
      <c r="K2708" s="248"/>
      <c r="L2708" s="173" t="str">
        <f t="shared" si="528"/>
        <v>¨</v>
      </c>
      <c r="M2708" s="248" t="str">
        <f>IFERROR(IF(OR($X2708=$L$7,$X2708=$K$5,$X2708=$O$5,$X2708=$T$5),IF(ISBLANK(
VLOOKUP($X2670&amp;"-"&amp;TEXT($A2708,"mmm-aaaa"),Informes!$A:$P,COLUMN(Informes!J$1),FALSE)), "",
VLOOKUP($X2670&amp;"-"&amp;TEXT($A2708,"mmm-aaaa"),Informes!$A:$P,COLUMN(Informes!J$1),FALSE)), ""), "")</f>
        <v/>
      </c>
      <c r="N2708" s="248"/>
      <c r="O2708" s="248"/>
      <c r="P2708" s="248"/>
      <c r="Q2708" s="248"/>
      <c r="R2708" s="284" t="str">
        <f t="shared" si="526"/>
        <v/>
      </c>
      <c r="S2708" s="284"/>
      <c r="T2708" s="284"/>
      <c r="U2708" s="284"/>
      <c r="V2708" s="285"/>
      <c r="W2708" s="4" t="str">
        <f>IFERROR(VLOOKUP($X2693&amp;"-"&amp;TEXT($A2708,"mmm-aaaa"),Informes!$A:$P,COLUMN(Informes!K$1),FALSE), "")</f>
        <v/>
      </c>
      <c r="X2708" s="34" t="str">
        <f>IFERROR(VLOOKUP($X2670&amp;"-"&amp;TEXT($A2708,"mmm-aaaa"),Informes!$A:$P,COLUMN(Informes!C$1),FALSE), "")</f>
        <v/>
      </c>
    </row>
    <row r="2709" spans="1:24" ht="16.5" customHeight="1" x14ac:dyDescent="0.2">
      <c r="A2709" s="34">
        <f t="shared" si="529"/>
        <v>45809</v>
      </c>
      <c r="B2709" s="243" t="str">
        <f t="shared" si="527"/>
        <v>Junio</v>
      </c>
      <c r="C2709" s="244"/>
      <c r="D2709" s="244"/>
      <c r="E2709" s="244"/>
      <c r="F2709" s="281" t="str">
        <f>IFERROR(IF(VLOOKUP($X2670&amp;"-"&amp;TEXT($A2709,"mmm-aaaa"),Informes!$A:$P,COLUMN(Informes!H$1),FALSE),"þ","¨"),"¨")</f>
        <v>¨</v>
      </c>
      <c r="G2709" s="281"/>
      <c r="H2709" s="281"/>
      <c r="I2709" s="248" t="str">
        <f>IFERROR(IF(ISBLANK(
VLOOKUP($X2693&amp;"-"&amp;TEXT($A2709,"mmm-aaaa"),Informes!$A:$P,COLUMN(Informes!I$1),FALSE)), "",
VLOOKUP($X2693&amp;"-"&amp;TEXT($A2709,"mmm-aaaa"),Informes!$A:$P,COLUMN(Informes!I$1),FALSE)), "")</f>
        <v/>
      </c>
      <c r="J2709" s="248"/>
      <c r="K2709" s="248"/>
      <c r="L2709" s="173" t="str">
        <f t="shared" si="528"/>
        <v>¨</v>
      </c>
      <c r="M2709" s="248" t="str">
        <f>IFERROR(IF(OR($X2709=$L$7,$X2709=$K$5,$X2709=$O$5,$X2709=$T$5),IF(ISBLANK(
VLOOKUP($X2670&amp;"-"&amp;TEXT($A2709,"mmm-aaaa"),Informes!$A:$P,COLUMN(Informes!J$1),FALSE)), "",
VLOOKUP($X2670&amp;"-"&amp;TEXT($A2709,"mmm-aaaa"),Informes!$A:$P,COLUMN(Informes!J$1),FALSE)), ""), "")</f>
        <v/>
      </c>
      <c r="N2709" s="248"/>
      <c r="O2709" s="248"/>
      <c r="P2709" s="248"/>
      <c r="Q2709" s="248"/>
      <c r="R2709" s="284" t="str">
        <f t="shared" si="526"/>
        <v/>
      </c>
      <c r="S2709" s="284"/>
      <c r="T2709" s="284"/>
      <c r="U2709" s="284"/>
      <c r="V2709" s="285"/>
      <c r="W2709" s="4" t="str">
        <f>IFERROR(VLOOKUP($X2693&amp;"-"&amp;TEXT($A2709,"mmm-aaaa"),Informes!$A:$P,COLUMN(Informes!K$1),FALSE), "")</f>
        <v/>
      </c>
      <c r="X2709" s="34" t="str">
        <f>IFERROR(VLOOKUP($X2670&amp;"-"&amp;TEXT($A2709,"mmm-aaaa"),Informes!$A:$P,COLUMN(Informes!C$1),FALSE), "")</f>
        <v/>
      </c>
    </row>
    <row r="2710" spans="1:24" ht="16.5" customHeight="1" x14ac:dyDescent="0.2">
      <c r="A2710" s="34">
        <f t="shared" si="529"/>
        <v>45839</v>
      </c>
      <c r="B2710" s="243" t="str">
        <f t="shared" si="527"/>
        <v>Julio</v>
      </c>
      <c r="C2710" s="244"/>
      <c r="D2710" s="244"/>
      <c r="E2710" s="244"/>
      <c r="F2710" s="281" t="str">
        <f>IFERROR(IF(VLOOKUP($X2670&amp;"-"&amp;TEXT($A2710,"mmm-aaaa"),Informes!$A:$P,COLUMN(Informes!H$1),FALSE),"þ","¨"),"¨")</f>
        <v>¨</v>
      </c>
      <c r="G2710" s="281"/>
      <c r="H2710" s="281"/>
      <c r="I2710" s="248" t="str">
        <f>IFERROR(IF(ISBLANK(
VLOOKUP($X2693&amp;"-"&amp;TEXT($A2710,"mmm-aaaa"),Informes!$A:$P,COLUMN(Informes!I$1),FALSE)), "",
VLOOKUP($X2693&amp;"-"&amp;TEXT($A2710,"mmm-aaaa"),Informes!$A:$P,COLUMN(Informes!I$1),FALSE)), "")</f>
        <v/>
      </c>
      <c r="J2710" s="248"/>
      <c r="K2710" s="248"/>
      <c r="L2710" s="173" t="str">
        <f t="shared" si="528"/>
        <v>¨</v>
      </c>
      <c r="M2710" s="248" t="str">
        <f>IFERROR(IF(OR($X2710=$L$7,$X2710=$K$5,$X2710=$O$5,$X2710=$T$5),IF(ISBLANK(
VLOOKUP($X2670&amp;"-"&amp;TEXT($A2710,"mmm-aaaa"),Informes!$A:$P,COLUMN(Informes!J$1),FALSE)), "",
VLOOKUP($X2670&amp;"-"&amp;TEXT($A2710,"mmm-aaaa"),Informes!$A:$P,COLUMN(Informes!J$1),FALSE)), ""), "")</f>
        <v/>
      </c>
      <c r="N2710" s="248"/>
      <c r="O2710" s="248"/>
      <c r="P2710" s="248"/>
      <c r="Q2710" s="248"/>
      <c r="R2710" s="284" t="str">
        <f t="shared" si="526"/>
        <v/>
      </c>
      <c r="S2710" s="284"/>
      <c r="T2710" s="284"/>
      <c r="U2710" s="284"/>
      <c r="V2710" s="285"/>
      <c r="W2710" s="4" t="str">
        <f>IFERROR(VLOOKUP($X2693&amp;"-"&amp;TEXT($A2710,"mmm-aaaa"),Informes!$A:$P,COLUMN(Informes!K$1),FALSE), "")</f>
        <v/>
      </c>
      <c r="X2710" s="34" t="str">
        <f>IFERROR(VLOOKUP($X2670&amp;"-"&amp;TEXT($A2710,"mmm-aaaa"),Informes!$A:$P,COLUMN(Informes!C$1),FALSE), "")</f>
        <v/>
      </c>
    </row>
    <row r="2711" spans="1:24" ht="16.5" customHeight="1" thickBot="1" x14ac:dyDescent="0.25">
      <c r="A2711" s="34">
        <f t="shared" si="529"/>
        <v>45870</v>
      </c>
      <c r="B2711" s="264" t="str">
        <f t="shared" si="527"/>
        <v>Agosto</v>
      </c>
      <c r="C2711" s="265"/>
      <c r="D2711" s="265"/>
      <c r="E2711" s="265"/>
      <c r="F2711" s="280" t="str">
        <f>IFERROR(IF(VLOOKUP($X2670&amp;"-"&amp;TEXT($A2711,"mmm-aaaa"),Informes!$A:$P,COLUMN(Informes!H$1),FALSE),"þ","¨"),"¨")</f>
        <v>¨</v>
      </c>
      <c r="G2711" s="280"/>
      <c r="H2711" s="280"/>
      <c r="I2711" s="269" t="str">
        <f>IFERROR(IF(ISBLANK(
VLOOKUP($X2693&amp;"-"&amp;TEXT($A2711,"mmm-aaaa"),Informes!$A:$P,COLUMN(Informes!I$1),FALSE)), "",
VLOOKUP($X2693&amp;"-"&amp;TEXT($A2711,"mmm-aaaa"),Informes!$A:$P,COLUMN(Informes!I$1),FALSE)), "")</f>
        <v/>
      </c>
      <c r="J2711" s="269"/>
      <c r="K2711" s="269"/>
      <c r="L2711" s="172" t="str">
        <f t="shared" si="528"/>
        <v>¨</v>
      </c>
      <c r="M2711" s="269" t="str">
        <f>IFERROR(IF(OR($X2711=$L$7,$X2711=$K$5,$X2711=$O$5,$X2711=$T$5),IF(ISBLANK(
VLOOKUP($X2670&amp;"-"&amp;TEXT($A2711,"mmm-aaaa"),Informes!$A:$P,COLUMN(Informes!J$1),FALSE)), "",
VLOOKUP($X2670&amp;"-"&amp;TEXT($A2711,"mmm-aaaa"),Informes!$A:$P,COLUMN(Informes!J$1),FALSE)), ""), "")</f>
        <v/>
      </c>
      <c r="N2711" s="269"/>
      <c r="O2711" s="269"/>
      <c r="P2711" s="269"/>
      <c r="Q2711" s="269"/>
      <c r="R2711" s="282" t="str">
        <f t="shared" si="526"/>
        <v/>
      </c>
      <c r="S2711" s="282"/>
      <c r="T2711" s="282"/>
      <c r="U2711" s="282"/>
      <c r="V2711" s="283"/>
      <c r="W2711" s="4" t="str">
        <f>IFERROR(VLOOKUP($X2693&amp;"-"&amp;TEXT($A2711,"mmm-aaaa"),Informes!$A:$P,COLUMN(Informes!K$1),FALSE), "")</f>
        <v/>
      </c>
      <c r="X2711" s="34" t="str">
        <f>IFERROR(VLOOKUP($X2670&amp;"-"&amp;TEXT($A2711,"mmm-aaaa"),Informes!$A:$P,COLUMN(Informes!C$1),FALSE), "")</f>
        <v/>
      </c>
    </row>
    <row r="2712" spans="1:24" ht="16.5" customHeight="1" thickBot="1" x14ac:dyDescent="0.3">
      <c r="D2712" s="124"/>
      <c r="E2712" s="124"/>
      <c r="F2712" s="129"/>
      <c r="G2712" s="124" t="str">
        <f>IF(SUM(F2700:F2711)=0,"",SUM(F2700:F2711))</f>
        <v/>
      </c>
      <c r="H2712" s="124"/>
      <c r="I2712" s="124"/>
      <c r="J2712" s="130"/>
      <c r="K2712" s="124"/>
      <c r="L2712" s="131" t="s">
        <v>107</v>
      </c>
      <c r="M2712" s="272" t="str">
        <f>IF(SUM(M2700:M2711)=0,"",SUM(M2700:M2711))</f>
        <v/>
      </c>
      <c r="N2712" s="273"/>
      <c r="O2712" s="273"/>
      <c r="P2712" s="273"/>
      <c r="Q2712" s="274"/>
      <c r="R2712" s="275"/>
      <c r="S2712" s="276"/>
      <c r="T2712" s="276"/>
      <c r="U2712" s="276"/>
      <c r="V2712" s="277"/>
      <c r="W2712" s="4"/>
      <c r="X2712" s="4"/>
    </row>
    <row r="2713" spans="1:24" ht="16.5" customHeight="1" x14ac:dyDescent="0.2">
      <c r="W2713" s="4"/>
      <c r="X2713" s="4"/>
    </row>
    <row r="2714" spans="1:24" ht="279.75" customHeight="1" x14ac:dyDescent="0.15">
      <c r="B2714" s="11"/>
      <c r="C2714" s="132" t="s">
        <v>136</v>
      </c>
      <c r="D2714" s="11"/>
      <c r="E2714" s="11"/>
      <c r="F2714" s="11"/>
      <c r="G2714" s="11"/>
      <c r="H2714" s="11"/>
      <c r="I2714" s="11"/>
      <c r="J2714" s="11"/>
      <c r="K2714" s="11"/>
      <c r="L2714" s="11"/>
      <c r="M2714" s="11"/>
      <c r="N2714" s="11"/>
      <c r="O2714" s="11"/>
      <c r="P2714" s="11"/>
      <c r="Q2714" s="11"/>
      <c r="R2714" s="11"/>
      <c r="S2714" s="11"/>
      <c r="T2714" s="11"/>
      <c r="U2714" s="11"/>
      <c r="V2714" s="11"/>
      <c r="W2714" s="11"/>
      <c r="X2714" s="11"/>
    </row>
    <row r="2715" spans="1:24" ht="24" customHeight="1" x14ac:dyDescent="0.2">
      <c r="A2715" s="35">
        <f>A2669+1</f>
        <v>60</v>
      </c>
      <c r="B2715" s="256" t="s">
        <v>127</v>
      </c>
      <c r="C2715" s="256"/>
      <c r="D2715" s="256"/>
      <c r="E2715" s="256"/>
      <c r="F2715" s="256"/>
      <c r="G2715" s="256"/>
      <c r="H2715" s="256"/>
      <c r="I2715" s="256"/>
      <c r="J2715" s="256"/>
      <c r="K2715" s="256"/>
      <c r="L2715" s="256"/>
      <c r="M2715" s="256"/>
      <c r="N2715" s="256"/>
      <c r="O2715" s="256"/>
      <c r="P2715" s="256"/>
      <c r="Q2715" s="256"/>
      <c r="R2715" s="256"/>
      <c r="S2715" s="256"/>
      <c r="T2715" s="256"/>
      <c r="U2715" s="256"/>
      <c r="V2715" s="256"/>
      <c r="X2715" s="2"/>
    </row>
    <row r="2716" spans="1:24" ht="17.25" customHeight="1" x14ac:dyDescent="0.2">
      <c r="A2716" s="35"/>
      <c r="B2716" s="120" t="s">
        <v>128</v>
      </c>
      <c r="D2716" s="123" t="e">
        <f>IF(A2715=0,0,INDEX(TblPublicadores[Nombre completo],A2715))</f>
        <v>#REF!</v>
      </c>
      <c r="F2716" s="123"/>
      <c r="G2716" s="123"/>
      <c r="H2716" s="123"/>
      <c r="I2716" s="123"/>
      <c r="J2716" s="123"/>
      <c r="K2716" s="123"/>
      <c r="L2716" s="123"/>
      <c r="M2716" s="123"/>
      <c r="N2716" s="123"/>
      <c r="O2716" s="123"/>
      <c r="P2716" s="123"/>
      <c r="Q2716" s="123"/>
      <c r="R2716" s="123"/>
      <c r="S2716" s="123"/>
      <c r="T2716" s="123"/>
      <c r="U2716" s="123"/>
      <c r="V2716" s="123"/>
      <c r="W2716" s="15"/>
      <c r="X2716" s="154" t="e">
        <f>IF(A2715=0,0,INDEX(TblPublicadores[Nombre],A2715))</f>
        <v>#REF!</v>
      </c>
    </row>
    <row r="2717" spans="1:24" ht="17.25" customHeight="1" x14ac:dyDescent="0.2">
      <c r="B2717" s="120" t="s">
        <v>129</v>
      </c>
      <c r="D2717" s="121"/>
      <c r="E2717" s="121"/>
      <c r="F2717" s="7"/>
      <c r="G2717" s="7"/>
      <c r="H2717" s="257" t="e">
        <f>IF(A2715=0,"",INDEX(TblPublicadores[Fecha de nacimiento],A2715))</f>
        <v>#REF!</v>
      </c>
      <c r="I2717" s="257"/>
      <c r="J2717" s="257"/>
      <c r="K2717" s="257"/>
      <c r="L2717" s="257"/>
      <c r="M2717" s="257"/>
      <c r="N2717" s="257"/>
      <c r="O2717" s="257"/>
      <c r="P2717" s="128" t="e">
        <f>IF(INDEX(TblPublicadores[Sexo],A2715)=Q2717,"þ","¨")</f>
        <v>#REF!</v>
      </c>
      <c r="Q2717" s="120" t="s">
        <v>75</v>
      </c>
      <c r="S2717" s="12"/>
      <c r="T2717" s="13"/>
      <c r="U2717" s="128" t="e">
        <f>IF(INDEX(TblPublicadores[Sexo],A2715)=V2717,"þ","¨")</f>
        <v>#REF!</v>
      </c>
      <c r="V2717" s="120" t="s">
        <v>79</v>
      </c>
      <c r="W2717" s="12"/>
      <c r="X2717" s="6"/>
    </row>
    <row r="2718" spans="1:24" ht="17.25" customHeight="1" x14ac:dyDescent="0.2">
      <c r="B2718" s="120" t="s">
        <v>130</v>
      </c>
      <c r="D2718" s="122"/>
      <c r="E2718" s="122"/>
      <c r="F2718" s="7"/>
      <c r="G2718" s="258" t="e">
        <f>IF(A2715=0,"",IF(INDEX(TblPublicadores[Fecha de bautismo],A2715)="", "",INDEX(TblPublicadores[Fecha de bautismo],A2715)))</f>
        <v>#REF!</v>
      </c>
      <c r="H2718" s="258"/>
      <c r="I2718" s="258"/>
      <c r="J2718" s="258"/>
      <c r="K2718" s="258"/>
      <c r="L2718" s="258"/>
      <c r="M2718" s="258"/>
      <c r="N2718" s="258"/>
      <c r="O2718" s="258"/>
      <c r="P2718" s="128" t="s">
        <v>137</v>
      </c>
      <c r="Q2718" s="120" t="s">
        <v>131</v>
      </c>
      <c r="S2718" s="12"/>
      <c r="T2718" s="12"/>
      <c r="U2718" s="128" t="s">
        <v>138</v>
      </c>
      <c r="V2718" s="120" t="s">
        <v>61</v>
      </c>
      <c r="W2718" s="12"/>
      <c r="X2718" s="6"/>
    </row>
    <row r="2719" spans="1:24" ht="28.5" customHeight="1" x14ac:dyDescent="0.2">
      <c r="B2719" s="127" t="e">
        <f>IF(INDEX(TblPublicadores[Privilegio],A2715)=C2719,"þ","¨")</f>
        <v>#REF!</v>
      </c>
      <c r="C2719" s="125" t="s">
        <v>76</v>
      </c>
      <c r="D2719" s="127" t="e">
        <f>IF(INDEX(TblPublicadores[Privilegio],A2715)=E2719,"þ","¨")</f>
        <v>#REF!</v>
      </c>
      <c r="E2719" s="125" t="s">
        <v>81</v>
      </c>
      <c r="F2719" s="7"/>
      <c r="G2719" s="7"/>
      <c r="H2719" s="5"/>
      <c r="I2719" s="10"/>
      <c r="J2719" s="127" t="e">
        <f>IF(INDEX(TblPublicadores[Tipo Publicador],A2715)=K2719,"þ","¨")</f>
        <v>#REF!</v>
      </c>
      <c r="K2719" s="125" t="s">
        <v>77</v>
      </c>
      <c r="L2719" s="5"/>
      <c r="M2719" s="5"/>
      <c r="N2719" s="127" t="e">
        <f>IF(INDEX(TblPublicadores[Tipo Publicador],A2715)=O2719,"þ","¨")</f>
        <v>#REF!</v>
      </c>
      <c r="O2719" s="125" t="s">
        <v>132</v>
      </c>
      <c r="P2719" s="126"/>
      <c r="Q2719" s="126"/>
      <c r="R2719" s="9"/>
      <c r="S2719" s="127" t="e">
        <f>IF(INDEX(TblPublicadores[Tipo Publicador],A2715)=T2719,"þ","¨")</f>
        <v>#REF!</v>
      </c>
      <c r="T2719" s="259" t="s">
        <v>133</v>
      </c>
      <c r="U2719" s="259"/>
      <c r="V2719" s="259"/>
      <c r="W2719" s="13"/>
      <c r="X2719" s="6"/>
    </row>
    <row r="2720" spans="1:24" ht="4.5" customHeight="1" thickBot="1" x14ac:dyDescent="0.25">
      <c r="B2720" s="8"/>
      <c r="C2720" s="7"/>
      <c r="D2720" s="8"/>
      <c r="E2720" s="7"/>
      <c r="F2720" s="7"/>
      <c r="G2720" s="7"/>
      <c r="H2720" s="5"/>
      <c r="I2720" s="10"/>
      <c r="J2720" s="8"/>
      <c r="K2720" s="5"/>
      <c r="L2720" s="5"/>
      <c r="M2720" s="5"/>
      <c r="N2720" s="7"/>
      <c r="O2720" s="5"/>
      <c r="P2720" s="8"/>
      <c r="Q2720" s="8"/>
      <c r="R2720" s="9"/>
      <c r="S2720" s="9"/>
      <c r="T2720" s="7"/>
      <c r="U2720" s="8"/>
      <c r="V2720" s="9"/>
      <c r="W2720" s="9"/>
      <c r="X2720" s="6"/>
    </row>
    <row r="2721" spans="1:24" ht="26.25" customHeight="1" x14ac:dyDescent="0.25">
      <c r="B2721" s="260" t="s">
        <v>17</v>
      </c>
      <c r="C2721" s="261"/>
      <c r="D2721" s="261"/>
      <c r="E2721" s="261"/>
      <c r="F2721" s="262" t="s">
        <v>134</v>
      </c>
      <c r="G2721" s="262"/>
      <c r="H2721" s="262"/>
      <c r="I2721" s="262" t="s">
        <v>12</v>
      </c>
      <c r="J2721" s="262"/>
      <c r="K2721" s="262"/>
      <c r="L2721" s="262" t="s">
        <v>105</v>
      </c>
      <c r="M2721" s="236" t="s">
        <v>135</v>
      </c>
      <c r="N2721" s="236"/>
      <c r="O2721" s="236"/>
      <c r="P2721" s="236"/>
      <c r="Q2721" s="236"/>
      <c r="R2721" s="236" t="s">
        <v>101</v>
      </c>
      <c r="S2721" s="236"/>
      <c r="T2721" s="236"/>
      <c r="U2721" s="236"/>
      <c r="V2721" s="237"/>
      <c r="W2721" s="14"/>
      <c r="X2721" s="3"/>
    </row>
    <row r="2722" spans="1:24" ht="27.75" customHeight="1" x14ac:dyDescent="0.2">
      <c r="B2722" s="240">
        <v>45292</v>
      </c>
      <c r="C2722" s="241"/>
      <c r="D2722" s="241"/>
      <c r="E2722" s="242"/>
      <c r="F2722" s="263"/>
      <c r="G2722" s="263"/>
      <c r="H2722" s="263"/>
      <c r="I2722" s="263"/>
      <c r="J2722" s="263"/>
      <c r="K2722" s="263"/>
      <c r="L2722" s="263"/>
      <c r="M2722" s="238"/>
      <c r="N2722" s="238"/>
      <c r="O2722" s="238"/>
      <c r="P2722" s="238"/>
      <c r="Q2722" s="238"/>
      <c r="R2722" s="238"/>
      <c r="S2722" s="238"/>
      <c r="T2722" s="238"/>
      <c r="U2722" s="238"/>
      <c r="V2722" s="239"/>
      <c r="W2722" s="14"/>
      <c r="X2722" s="3"/>
    </row>
    <row r="2723" spans="1:24" ht="16.5" customHeight="1" x14ac:dyDescent="0.2">
      <c r="A2723" s="34">
        <f>EDATE(B2722,-4)</f>
        <v>45170</v>
      </c>
      <c r="B2723" s="243" t="str">
        <f>PROPER(TEXT(A2723, "mmmm"))</f>
        <v>Septiembre</v>
      </c>
      <c r="C2723" s="244"/>
      <c r="D2723" s="244" t="str">
        <f>PROPER(TEXT(C2723, "mmmm"))</f>
        <v>Enero</v>
      </c>
      <c r="E2723" s="244"/>
      <c r="F2723" s="281" t="str">
        <f>IFERROR(IF(VLOOKUP($X2716&amp;"-"&amp;TEXT($A2723,"mmm-aaaa"),Informes!$A:$P,COLUMN(Informes!H$1),FALSE),"þ","¨"),"¨")</f>
        <v>¨</v>
      </c>
      <c r="G2723" s="281"/>
      <c r="H2723" s="281"/>
      <c r="I2723" s="248" t="str">
        <f>IFERROR(IF(ISBLANK(
VLOOKUP($X2716&amp;"-"&amp;TEXT($A2723,"mmm-aaaa"),Informes!$A:$P,COLUMN(Informes!I$1),FALSE)), "",
VLOOKUP($X2716&amp;"-"&amp;TEXT($A2723,"mmm-aaaa"),Informes!$A:$P,COLUMN(Informes!I$1),FALSE)), "")</f>
        <v/>
      </c>
      <c r="J2723" s="248"/>
      <c r="K2723" s="248"/>
      <c r="L2723" s="173" t="str">
        <f>IFERROR(IF($X2723=$L$7,"þ","¨"),"¨")</f>
        <v>¨</v>
      </c>
      <c r="M2723" s="248" t="str">
        <f>IFERROR(IF(OR($X2723=$L$7,$X2723=$K$5,$X2723=$O$5,$X2723=$T$5),IF(ISBLANK(
VLOOKUP($X2716&amp;"-"&amp;TEXT($A2723,"mmm-aaaa"),Informes!$A:$P,COLUMN(Informes!J$1),FALSE)), "",
VLOOKUP($X2716&amp;"-"&amp;TEXT($A2723,"mmm-aaaa"),Informes!$A:$P,COLUMN(Informes!J$1),FALSE)), ""), "")</f>
        <v/>
      </c>
      <c r="N2723" s="248"/>
      <c r="O2723" s="248"/>
      <c r="P2723" s="248"/>
      <c r="Q2723" s="248"/>
      <c r="R2723" s="284" t="str">
        <f t="shared" ref="R2723:R2734" si="530">IF(W2723=0, "", W2723)</f>
        <v/>
      </c>
      <c r="S2723" s="284"/>
      <c r="T2723" s="284"/>
      <c r="U2723" s="284"/>
      <c r="V2723" s="285"/>
      <c r="W2723" s="4" t="str">
        <f>IFERROR(VLOOKUP($X2716&amp;"-"&amp;TEXT($A2723,"mmm-aaaa"),Informes!$A:$P,COLUMN(Informes!K$1),FALSE), "")</f>
        <v/>
      </c>
      <c r="X2723" s="34" t="str">
        <f>IFERROR(VLOOKUP($X2716&amp;"-"&amp;TEXT($A2723,"mmm-aaaa"),Informes!$A:$P,COLUMN(Informes!C$1),FALSE), "")</f>
        <v/>
      </c>
    </row>
    <row r="2724" spans="1:24" ht="16.5" customHeight="1" x14ac:dyDescent="0.2">
      <c r="A2724" s="34">
        <f>EDATE(A2723,1)</f>
        <v>45200</v>
      </c>
      <c r="B2724" s="243" t="str">
        <f t="shared" ref="B2724:B2734" si="531">PROPER(TEXT(A2724, "mmmm"))</f>
        <v>Octubre</v>
      </c>
      <c r="C2724" s="244"/>
      <c r="D2724" s="244" t="str">
        <f t="shared" ref="D2724:D2734" si="532">PROPER(TEXT(C2724, "mmmm"))</f>
        <v>Enero</v>
      </c>
      <c r="E2724" s="244"/>
      <c r="F2724" s="281" t="str">
        <f>IFERROR(IF(VLOOKUP($X2716&amp;"-"&amp;TEXT($A2724,"mmm-aaaa"),Informes!$A:$P,COLUMN(Informes!H$1),FALSE),"þ","¨"),"¨")</f>
        <v>¨</v>
      </c>
      <c r="G2724" s="281"/>
      <c r="H2724" s="281"/>
      <c r="I2724" s="248" t="str">
        <f>IFERROR(IF(ISBLANK(
VLOOKUP($X2716&amp;"-"&amp;TEXT($A2724,"mmm-aaaa"),Informes!$A:$P,COLUMN(Informes!I$1),FALSE)), "",
VLOOKUP($X2716&amp;"-"&amp;TEXT($A2724,"mmm-aaaa"),Informes!$A:$P,COLUMN(Informes!I$1),FALSE)), "")</f>
        <v/>
      </c>
      <c r="J2724" s="248"/>
      <c r="K2724" s="248"/>
      <c r="L2724" s="173" t="str">
        <f t="shared" ref="L2724:L2734" si="533">IFERROR(IF($X2724=$L$7,"þ","¨"),"¨")</f>
        <v>¨</v>
      </c>
      <c r="M2724" s="248" t="str">
        <f>IFERROR(IF(OR($X2724=$L$7,$X2724=$K$5,$X2724=$O$5,$X2724=$T$5),IF(ISBLANK(
VLOOKUP($X2716&amp;"-"&amp;TEXT($A2724,"mmm-aaaa"),Informes!$A:$P,COLUMN(Informes!J$1),FALSE)), "",
VLOOKUP($X2716&amp;"-"&amp;TEXT($A2724,"mmm-aaaa"),Informes!$A:$P,COLUMN(Informes!J$1),FALSE)), ""), "")</f>
        <v/>
      </c>
      <c r="N2724" s="248"/>
      <c r="O2724" s="248"/>
      <c r="P2724" s="248"/>
      <c r="Q2724" s="248"/>
      <c r="R2724" s="284" t="str">
        <f t="shared" si="530"/>
        <v/>
      </c>
      <c r="S2724" s="284"/>
      <c r="T2724" s="284"/>
      <c r="U2724" s="284"/>
      <c r="V2724" s="285"/>
      <c r="W2724" s="4" t="str">
        <f>IFERROR(VLOOKUP($X2716&amp;"-"&amp;TEXT($A2724,"mmm-aaaa"),Informes!$A:$P,COLUMN(Informes!K$1),FALSE), "")</f>
        <v/>
      </c>
      <c r="X2724" s="34" t="str">
        <f>IFERROR(VLOOKUP($X2716&amp;"-"&amp;TEXT($A2724,"mmm-aaaa"),Informes!$A:$P,COLUMN(Informes!C$1),FALSE), "")</f>
        <v/>
      </c>
    </row>
    <row r="2725" spans="1:24" ht="16.5" customHeight="1" x14ac:dyDescent="0.2">
      <c r="A2725" s="34">
        <f t="shared" ref="A2725:A2734" si="534">EDATE(A2724,1)</f>
        <v>45231</v>
      </c>
      <c r="B2725" s="243" t="str">
        <f t="shared" si="531"/>
        <v>Noviembre</v>
      </c>
      <c r="C2725" s="244"/>
      <c r="D2725" s="244" t="str">
        <f t="shared" si="532"/>
        <v>Enero</v>
      </c>
      <c r="E2725" s="244"/>
      <c r="F2725" s="281" t="str">
        <f>IFERROR(IF(VLOOKUP($X2716&amp;"-"&amp;TEXT($A2725,"mmm-aaaa"),Informes!$A:$P,COLUMN(Informes!H$1),FALSE),"þ","¨"),"¨")</f>
        <v>¨</v>
      </c>
      <c r="G2725" s="281"/>
      <c r="H2725" s="281"/>
      <c r="I2725" s="248" t="str">
        <f>IFERROR(IF(ISBLANK(
VLOOKUP($X2716&amp;"-"&amp;TEXT($A2725,"mmm-aaaa"),Informes!$A:$P,COLUMN(Informes!I$1),FALSE)), "",
VLOOKUP($X2716&amp;"-"&amp;TEXT($A2725,"mmm-aaaa"),Informes!$A:$P,COLUMN(Informes!I$1),FALSE)), "")</f>
        <v/>
      </c>
      <c r="J2725" s="248"/>
      <c r="K2725" s="248"/>
      <c r="L2725" s="173" t="str">
        <f t="shared" si="533"/>
        <v>¨</v>
      </c>
      <c r="M2725" s="248" t="str">
        <f>IFERROR(IF(OR($X2725=$L$7,$X2725=$K$5,$X2725=$O$5,$X2725=$T$5),IF(ISBLANK(
VLOOKUP($X2716&amp;"-"&amp;TEXT($A2725,"mmm-aaaa"),Informes!$A:$P,COLUMN(Informes!J$1),FALSE)), "",
VLOOKUP($X2716&amp;"-"&amp;TEXT($A2725,"mmm-aaaa"),Informes!$A:$P,COLUMN(Informes!J$1),FALSE)), ""), "")</f>
        <v/>
      </c>
      <c r="N2725" s="248"/>
      <c r="O2725" s="248"/>
      <c r="P2725" s="248"/>
      <c r="Q2725" s="248"/>
      <c r="R2725" s="284" t="str">
        <f t="shared" si="530"/>
        <v/>
      </c>
      <c r="S2725" s="284"/>
      <c r="T2725" s="284"/>
      <c r="U2725" s="284"/>
      <c r="V2725" s="285"/>
      <c r="W2725" s="4" t="str">
        <f>IFERROR(VLOOKUP($X2716&amp;"-"&amp;TEXT($A2725,"mmm-aaaa"),Informes!$A:$P,COLUMN(Informes!K$1),FALSE), "")</f>
        <v/>
      </c>
      <c r="X2725" s="34" t="str">
        <f>IFERROR(VLOOKUP($X2716&amp;"-"&amp;TEXT($A2725,"mmm-aaaa"),Informes!$A:$P,COLUMN(Informes!C$1),FALSE), "")</f>
        <v/>
      </c>
    </row>
    <row r="2726" spans="1:24" ht="16.5" customHeight="1" x14ac:dyDescent="0.2">
      <c r="A2726" s="34">
        <f t="shared" si="534"/>
        <v>45261</v>
      </c>
      <c r="B2726" s="243" t="str">
        <f t="shared" si="531"/>
        <v>Diciembre</v>
      </c>
      <c r="C2726" s="244"/>
      <c r="D2726" s="244" t="str">
        <f t="shared" si="532"/>
        <v>Enero</v>
      </c>
      <c r="E2726" s="244"/>
      <c r="F2726" s="281" t="str">
        <f>IFERROR(IF(VLOOKUP($X2716&amp;"-"&amp;TEXT($A2726,"mmm-aaaa"),Informes!$A:$P,COLUMN(Informes!H$1),FALSE),"þ","¨"),"¨")</f>
        <v>¨</v>
      </c>
      <c r="G2726" s="281"/>
      <c r="H2726" s="281"/>
      <c r="I2726" s="248" t="str">
        <f>IFERROR(IF(ISBLANK(
VLOOKUP($X2716&amp;"-"&amp;TEXT($A2726,"mmm-aaaa"),Informes!$A:$P,COLUMN(Informes!I$1),FALSE)), "",
VLOOKUP($X2716&amp;"-"&amp;TEXT($A2726,"mmm-aaaa"),Informes!$A:$P,COLUMN(Informes!I$1),FALSE)), "")</f>
        <v/>
      </c>
      <c r="J2726" s="248"/>
      <c r="K2726" s="248"/>
      <c r="L2726" s="173" t="str">
        <f t="shared" si="533"/>
        <v>¨</v>
      </c>
      <c r="M2726" s="248" t="str">
        <f>IFERROR(IF(OR($X2726=$L$7,$X2726=$K$5,$X2726=$O$5,$X2726=$T$5),IF(ISBLANK(
VLOOKUP($X2716&amp;"-"&amp;TEXT($A2726,"mmm-aaaa"),Informes!$A:$P,COLUMN(Informes!J$1),FALSE)), "",
VLOOKUP($X2716&amp;"-"&amp;TEXT($A2726,"mmm-aaaa"),Informes!$A:$P,COLUMN(Informes!J$1),FALSE)), ""), "")</f>
        <v/>
      </c>
      <c r="N2726" s="248"/>
      <c r="O2726" s="248"/>
      <c r="P2726" s="248"/>
      <c r="Q2726" s="248"/>
      <c r="R2726" s="284" t="str">
        <f t="shared" si="530"/>
        <v/>
      </c>
      <c r="S2726" s="284"/>
      <c r="T2726" s="284"/>
      <c r="U2726" s="284"/>
      <c r="V2726" s="285"/>
      <c r="W2726" s="4" t="str">
        <f>IFERROR(VLOOKUP($X2716&amp;"-"&amp;TEXT($A2726,"mmm-aaaa"),Informes!$A:$P,COLUMN(Informes!K$1),FALSE), "")</f>
        <v/>
      </c>
      <c r="X2726" s="34" t="str">
        <f>IFERROR(VLOOKUP($X2716&amp;"-"&amp;TEXT($A2726,"mmm-aaaa"),Informes!$A:$P,COLUMN(Informes!C$1),FALSE), "")</f>
        <v/>
      </c>
    </row>
    <row r="2727" spans="1:24" ht="16.5" customHeight="1" x14ac:dyDescent="0.2">
      <c r="A2727" s="34">
        <f t="shared" si="534"/>
        <v>45292</v>
      </c>
      <c r="B2727" s="243" t="str">
        <f t="shared" si="531"/>
        <v>Enero</v>
      </c>
      <c r="C2727" s="244"/>
      <c r="D2727" s="244" t="str">
        <f t="shared" si="532"/>
        <v>Enero</v>
      </c>
      <c r="E2727" s="244"/>
      <c r="F2727" s="281" t="str">
        <f>IFERROR(IF(VLOOKUP($X2716&amp;"-"&amp;TEXT($A2727,"mmm-aaaa"),Informes!$A:$P,COLUMN(Informes!H$1),FALSE),"þ","¨"),"¨")</f>
        <v>¨</v>
      </c>
      <c r="G2727" s="281"/>
      <c r="H2727" s="281"/>
      <c r="I2727" s="248" t="str">
        <f>IFERROR(IF(ISBLANK(
VLOOKUP($X2716&amp;"-"&amp;TEXT($A2727,"mmm-aaaa"),Informes!$A:$P,COLUMN(Informes!I$1),FALSE)), "",
VLOOKUP($X2716&amp;"-"&amp;TEXT($A2727,"mmm-aaaa"),Informes!$A:$P,COLUMN(Informes!I$1),FALSE)), "")</f>
        <v/>
      </c>
      <c r="J2727" s="248"/>
      <c r="K2727" s="248"/>
      <c r="L2727" s="173" t="str">
        <f t="shared" si="533"/>
        <v>¨</v>
      </c>
      <c r="M2727" s="248" t="str">
        <f>IFERROR(IF(OR($X2727=$L$7,$X2727=$K$5,$X2727=$O$5,$X2727=$T$5),IF(ISBLANK(
VLOOKUP($X2716&amp;"-"&amp;TEXT($A2727,"mmm-aaaa"),Informes!$A:$P,COLUMN(Informes!J$1),FALSE)), "",
VLOOKUP($X2716&amp;"-"&amp;TEXT($A2727,"mmm-aaaa"),Informes!$A:$P,COLUMN(Informes!J$1),FALSE)), ""), "")</f>
        <v/>
      </c>
      <c r="N2727" s="248"/>
      <c r="O2727" s="248"/>
      <c r="P2727" s="248"/>
      <c r="Q2727" s="248"/>
      <c r="R2727" s="284" t="str">
        <f t="shared" si="530"/>
        <v/>
      </c>
      <c r="S2727" s="284"/>
      <c r="T2727" s="284"/>
      <c r="U2727" s="284"/>
      <c r="V2727" s="285"/>
      <c r="W2727" s="4" t="str">
        <f>IFERROR(VLOOKUP($X2716&amp;"-"&amp;TEXT($A2727,"mmm-aaaa"),Informes!$A:$P,COLUMN(Informes!K$1),FALSE), "")</f>
        <v/>
      </c>
      <c r="X2727" s="34" t="str">
        <f>IFERROR(VLOOKUP($X2716&amp;"-"&amp;TEXT($A2727,"mmm-aaaa"),Informes!$A:$P,COLUMN(Informes!C$1),FALSE), "")</f>
        <v/>
      </c>
    </row>
    <row r="2728" spans="1:24" ht="16.5" customHeight="1" x14ac:dyDescent="0.2">
      <c r="A2728" s="34">
        <f t="shared" si="534"/>
        <v>45323</v>
      </c>
      <c r="B2728" s="243" t="str">
        <f t="shared" si="531"/>
        <v>Febrero</v>
      </c>
      <c r="C2728" s="244"/>
      <c r="D2728" s="244" t="str">
        <f t="shared" si="532"/>
        <v>Enero</v>
      </c>
      <c r="E2728" s="244"/>
      <c r="F2728" s="281" t="str">
        <f>IFERROR(IF(VLOOKUP($X2716&amp;"-"&amp;TEXT($A2728,"mmm-aaaa"),Informes!$A:$P,COLUMN(Informes!H$1),FALSE),"þ","¨"),"¨")</f>
        <v>¨</v>
      </c>
      <c r="G2728" s="281"/>
      <c r="H2728" s="281"/>
      <c r="I2728" s="248" t="str">
        <f>IFERROR(IF(ISBLANK(
VLOOKUP($X2716&amp;"-"&amp;TEXT($A2728,"mmm-aaaa"),Informes!$A:$P,COLUMN(Informes!I$1),FALSE)), "",
VLOOKUP($X2716&amp;"-"&amp;TEXT($A2728,"mmm-aaaa"),Informes!$A:$P,COLUMN(Informes!I$1),FALSE)), "")</f>
        <v/>
      </c>
      <c r="J2728" s="248"/>
      <c r="K2728" s="248"/>
      <c r="L2728" s="173" t="str">
        <f t="shared" si="533"/>
        <v>¨</v>
      </c>
      <c r="M2728" s="248" t="str">
        <f>IFERROR(IF(OR($X2728=$L$7,$X2728=$K$5,$X2728=$O$5,$X2728=$T$5),IF(ISBLANK(
VLOOKUP($X2716&amp;"-"&amp;TEXT($A2728,"mmm-aaaa"),Informes!$A:$P,COLUMN(Informes!J$1),FALSE)), "",
VLOOKUP($X2716&amp;"-"&amp;TEXT($A2728,"mmm-aaaa"),Informes!$A:$P,COLUMN(Informes!J$1),FALSE)), ""), "")</f>
        <v/>
      </c>
      <c r="N2728" s="248"/>
      <c r="O2728" s="248"/>
      <c r="P2728" s="248"/>
      <c r="Q2728" s="248"/>
      <c r="R2728" s="284" t="str">
        <f t="shared" si="530"/>
        <v/>
      </c>
      <c r="S2728" s="284"/>
      <c r="T2728" s="284"/>
      <c r="U2728" s="284"/>
      <c r="V2728" s="285"/>
      <c r="W2728" s="4" t="str">
        <f>IFERROR(VLOOKUP($X2716&amp;"-"&amp;TEXT($A2728,"mmm-aaaa"),Informes!$A:$P,COLUMN(Informes!K$1),FALSE), "")</f>
        <v/>
      </c>
      <c r="X2728" s="34" t="str">
        <f>IFERROR(VLOOKUP($X2716&amp;"-"&amp;TEXT($A2728,"mmm-aaaa"),Informes!$A:$P,COLUMN(Informes!C$1),FALSE), "")</f>
        <v/>
      </c>
    </row>
    <row r="2729" spans="1:24" ht="16.5" customHeight="1" x14ac:dyDescent="0.2">
      <c r="A2729" s="34">
        <f t="shared" si="534"/>
        <v>45352</v>
      </c>
      <c r="B2729" s="243" t="str">
        <f t="shared" si="531"/>
        <v>Marzo</v>
      </c>
      <c r="C2729" s="244"/>
      <c r="D2729" s="244" t="str">
        <f t="shared" si="532"/>
        <v>Enero</v>
      </c>
      <c r="E2729" s="244"/>
      <c r="F2729" s="281" t="str">
        <f>IFERROR(IF(VLOOKUP($X2716&amp;"-"&amp;TEXT($A2729,"mmm-aaaa"),Informes!$A:$P,COLUMN(Informes!H$1),FALSE),"þ","¨"),"¨")</f>
        <v>¨</v>
      </c>
      <c r="G2729" s="281"/>
      <c r="H2729" s="281"/>
      <c r="I2729" s="248" t="str">
        <f>IFERROR(IF(ISBLANK(
VLOOKUP($X2716&amp;"-"&amp;TEXT($A2729,"mmm-aaaa"),Informes!$A:$P,COLUMN(Informes!I$1),FALSE)), "",
VLOOKUP($X2716&amp;"-"&amp;TEXT($A2729,"mmm-aaaa"),Informes!$A:$P,COLUMN(Informes!I$1),FALSE)), "")</f>
        <v/>
      </c>
      <c r="J2729" s="248"/>
      <c r="K2729" s="248"/>
      <c r="L2729" s="173" t="str">
        <f t="shared" si="533"/>
        <v>¨</v>
      </c>
      <c r="M2729" s="248" t="str">
        <f>IFERROR(IF(OR($X2729=$L$7,$X2729=$K$5,$X2729=$O$5,$X2729=$T$5),IF(ISBLANK(
VLOOKUP($X2716&amp;"-"&amp;TEXT($A2729,"mmm-aaaa"),Informes!$A:$P,COLUMN(Informes!J$1),FALSE)), "",
VLOOKUP($X2716&amp;"-"&amp;TEXT($A2729,"mmm-aaaa"),Informes!$A:$P,COLUMN(Informes!J$1),FALSE)), ""), "")</f>
        <v/>
      </c>
      <c r="N2729" s="248"/>
      <c r="O2729" s="248"/>
      <c r="P2729" s="248"/>
      <c r="Q2729" s="248"/>
      <c r="R2729" s="284" t="str">
        <f t="shared" si="530"/>
        <v/>
      </c>
      <c r="S2729" s="284"/>
      <c r="T2729" s="284"/>
      <c r="U2729" s="284"/>
      <c r="V2729" s="285"/>
      <c r="W2729" s="4" t="str">
        <f>IFERROR(VLOOKUP($X2716&amp;"-"&amp;TEXT($A2729,"mmm-aaaa"),Informes!$A:$P,COLUMN(Informes!K$1),FALSE), "")</f>
        <v/>
      </c>
      <c r="X2729" s="34" t="str">
        <f>IFERROR(VLOOKUP($X2716&amp;"-"&amp;TEXT($A2729,"mmm-aaaa"),Informes!$A:$P,COLUMN(Informes!C$1),FALSE), "")</f>
        <v/>
      </c>
    </row>
    <row r="2730" spans="1:24" ht="16.5" customHeight="1" x14ac:dyDescent="0.2">
      <c r="A2730" s="34">
        <f t="shared" si="534"/>
        <v>45383</v>
      </c>
      <c r="B2730" s="243" t="str">
        <f t="shared" si="531"/>
        <v>Abril</v>
      </c>
      <c r="C2730" s="244"/>
      <c r="D2730" s="244" t="str">
        <f t="shared" si="532"/>
        <v>Enero</v>
      </c>
      <c r="E2730" s="244"/>
      <c r="F2730" s="281" t="str">
        <f>IFERROR(IF(VLOOKUP($X2716&amp;"-"&amp;TEXT($A2730,"mmm-aaaa"),Informes!$A:$P,COLUMN(Informes!H$1),FALSE),"þ","¨"),"¨")</f>
        <v>¨</v>
      </c>
      <c r="G2730" s="281"/>
      <c r="H2730" s="281"/>
      <c r="I2730" s="248" t="str">
        <f>IFERROR(IF(ISBLANK(
VLOOKUP($X2716&amp;"-"&amp;TEXT($A2730,"mmm-aaaa"),Informes!$A:$P,COLUMN(Informes!I$1),FALSE)), "",
VLOOKUP($X2716&amp;"-"&amp;TEXT($A2730,"mmm-aaaa"),Informes!$A:$P,COLUMN(Informes!I$1),FALSE)), "")</f>
        <v/>
      </c>
      <c r="J2730" s="248"/>
      <c r="K2730" s="248"/>
      <c r="L2730" s="173" t="str">
        <f t="shared" si="533"/>
        <v>¨</v>
      </c>
      <c r="M2730" s="248" t="str">
        <f>IFERROR(IF(OR($X2730=$L$7,$X2730=$K$5,$X2730=$O$5,$X2730=$T$5),IF(ISBLANK(
VLOOKUP($X2716&amp;"-"&amp;TEXT($A2730,"mmm-aaaa"),Informes!$A:$P,COLUMN(Informes!J$1),FALSE)), "",
VLOOKUP($X2716&amp;"-"&amp;TEXT($A2730,"mmm-aaaa"),Informes!$A:$P,COLUMN(Informes!J$1),FALSE)), ""), "")</f>
        <v/>
      </c>
      <c r="N2730" s="248"/>
      <c r="O2730" s="248"/>
      <c r="P2730" s="248"/>
      <c r="Q2730" s="248"/>
      <c r="R2730" s="284" t="str">
        <f t="shared" si="530"/>
        <v/>
      </c>
      <c r="S2730" s="284"/>
      <c r="T2730" s="284"/>
      <c r="U2730" s="284"/>
      <c r="V2730" s="285"/>
      <c r="W2730" s="4" t="str">
        <f>IFERROR(VLOOKUP($X2716&amp;"-"&amp;TEXT($A2730,"mmm-aaaa"),Informes!$A:$P,COLUMN(Informes!K$1),FALSE), "")</f>
        <v/>
      </c>
      <c r="X2730" s="34" t="str">
        <f>IFERROR(VLOOKUP($X2716&amp;"-"&amp;TEXT($A2730,"mmm-aaaa"),Informes!$A:$P,COLUMN(Informes!C$1),FALSE), "")</f>
        <v/>
      </c>
    </row>
    <row r="2731" spans="1:24" ht="16.5" customHeight="1" x14ac:dyDescent="0.2">
      <c r="A2731" s="34">
        <f t="shared" si="534"/>
        <v>45413</v>
      </c>
      <c r="B2731" s="243" t="str">
        <f t="shared" si="531"/>
        <v>Mayo</v>
      </c>
      <c r="C2731" s="244"/>
      <c r="D2731" s="244" t="str">
        <f t="shared" si="532"/>
        <v>Enero</v>
      </c>
      <c r="E2731" s="244"/>
      <c r="F2731" s="281" t="str">
        <f>IFERROR(IF(VLOOKUP($X2716&amp;"-"&amp;TEXT($A2731,"mmm-aaaa"),Informes!$A:$P,COLUMN(Informes!H$1),FALSE),"þ","¨"),"¨")</f>
        <v>¨</v>
      </c>
      <c r="G2731" s="281"/>
      <c r="H2731" s="281"/>
      <c r="I2731" s="248" t="str">
        <f>IFERROR(IF(ISBLANK(
VLOOKUP($X2716&amp;"-"&amp;TEXT($A2731,"mmm-aaaa"),Informes!$A:$P,COLUMN(Informes!I$1),FALSE)), "",
VLOOKUP($X2716&amp;"-"&amp;TEXT($A2731,"mmm-aaaa"),Informes!$A:$P,COLUMN(Informes!I$1),FALSE)), "")</f>
        <v/>
      </c>
      <c r="J2731" s="248"/>
      <c r="K2731" s="248"/>
      <c r="L2731" s="173" t="str">
        <f t="shared" si="533"/>
        <v>¨</v>
      </c>
      <c r="M2731" s="248" t="str">
        <f>IFERROR(IF(OR($X2731=$L$7,$X2731=$K$5,$X2731=$O$5,$X2731=$T$5),IF(ISBLANK(
VLOOKUP($X2716&amp;"-"&amp;TEXT($A2731,"mmm-aaaa"),Informes!$A:$P,COLUMN(Informes!J$1),FALSE)), "",
VLOOKUP($X2716&amp;"-"&amp;TEXT($A2731,"mmm-aaaa"),Informes!$A:$P,COLUMN(Informes!J$1),FALSE)), ""), "")</f>
        <v/>
      </c>
      <c r="N2731" s="248"/>
      <c r="O2731" s="248"/>
      <c r="P2731" s="248"/>
      <c r="Q2731" s="248"/>
      <c r="R2731" s="284" t="str">
        <f t="shared" si="530"/>
        <v/>
      </c>
      <c r="S2731" s="284"/>
      <c r="T2731" s="284"/>
      <c r="U2731" s="284"/>
      <c r="V2731" s="285"/>
      <c r="W2731" s="4" t="str">
        <f>IFERROR(VLOOKUP($X2716&amp;"-"&amp;TEXT($A2731,"mmm-aaaa"),Informes!$A:$P,COLUMN(Informes!K$1),FALSE), "")</f>
        <v/>
      </c>
      <c r="X2731" s="34" t="str">
        <f>IFERROR(VLOOKUP($X2716&amp;"-"&amp;TEXT($A2731,"mmm-aaaa"),Informes!$A:$P,COLUMN(Informes!C$1),FALSE), "")</f>
        <v/>
      </c>
    </row>
    <row r="2732" spans="1:24" ht="16.5" customHeight="1" x14ac:dyDescent="0.2">
      <c r="A2732" s="34">
        <f t="shared" si="534"/>
        <v>45444</v>
      </c>
      <c r="B2732" s="243" t="str">
        <f t="shared" si="531"/>
        <v>Junio</v>
      </c>
      <c r="C2732" s="244"/>
      <c r="D2732" s="244" t="str">
        <f t="shared" si="532"/>
        <v>Enero</v>
      </c>
      <c r="E2732" s="244"/>
      <c r="F2732" s="281" t="str">
        <f>IFERROR(IF(VLOOKUP($X2716&amp;"-"&amp;TEXT($A2732,"mmm-aaaa"),Informes!$A:$P,COLUMN(Informes!H$1),FALSE),"þ","¨"),"¨")</f>
        <v>¨</v>
      </c>
      <c r="G2732" s="281"/>
      <c r="H2732" s="281"/>
      <c r="I2732" s="248" t="str">
        <f>IFERROR(IF(ISBLANK(
VLOOKUP($X2716&amp;"-"&amp;TEXT($A2732,"mmm-aaaa"),Informes!$A:$P,COLUMN(Informes!I$1),FALSE)), "",
VLOOKUP($X2716&amp;"-"&amp;TEXT($A2732,"mmm-aaaa"),Informes!$A:$P,COLUMN(Informes!I$1),FALSE)), "")</f>
        <v/>
      </c>
      <c r="J2732" s="248"/>
      <c r="K2732" s="248"/>
      <c r="L2732" s="173" t="str">
        <f t="shared" si="533"/>
        <v>¨</v>
      </c>
      <c r="M2732" s="248" t="str">
        <f>IFERROR(IF(OR($X2732=$L$7,$X2732=$K$5,$X2732=$O$5,$X2732=$T$5),IF(ISBLANK(
VLOOKUP($X2716&amp;"-"&amp;TEXT($A2732,"mmm-aaaa"),Informes!$A:$P,COLUMN(Informes!J$1),FALSE)), "",
VLOOKUP($X2716&amp;"-"&amp;TEXT($A2732,"mmm-aaaa"),Informes!$A:$P,COLUMN(Informes!J$1),FALSE)), ""), "")</f>
        <v/>
      </c>
      <c r="N2732" s="248"/>
      <c r="O2732" s="248"/>
      <c r="P2732" s="248"/>
      <c r="Q2732" s="248"/>
      <c r="R2732" s="284" t="str">
        <f t="shared" si="530"/>
        <v/>
      </c>
      <c r="S2732" s="284"/>
      <c r="T2732" s="284"/>
      <c r="U2732" s="284"/>
      <c r="V2732" s="285"/>
      <c r="W2732" s="4" t="str">
        <f>IFERROR(VLOOKUP($X2716&amp;"-"&amp;TEXT($A2732,"mmm-aaaa"),Informes!$A:$P,COLUMN(Informes!K$1),FALSE), "")</f>
        <v/>
      </c>
      <c r="X2732" s="34" t="str">
        <f>IFERROR(VLOOKUP($X2716&amp;"-"&amp;TEXT($A2732,"mmm-aaaa"),Informes!$A:$P,COLUMN(Informes!C$1),FALSE), "")</f>
        <v/>
      </c>
    </row>
    <row r="2733" spans="1:24" ht="16.5" customHeight="1" x14ac:dyDescent="0.2">
      <c r="A2733" s="34">
        <f t="shared" si="534"/>
        <v>45474</v>
      </c>
      <c r="B2733" s="243" t="str">
        <f t="shared" si="531"/>
        <v>Julio</v>
      </c>
      <c r="C2733" s="244"/>
      <c r="D2733" s="244" t="str">
        <f t="shared" si="532"/>
        <v>Enero</v>
      </c>
      <c r="E2733" s="244"/>
      <c r="F2733" s="281" t="str">
        <f>IFERROR(IF(VLOOKUP($X2716&amp;"-"&amp;TEXT($A2733,"mmm-aaaa"),Informes!$A:$P,COLUMN(Informes!H$1),FALSE),"þ","¨"),"¨")</f>
        <v>¨</v>
      </c>
      <c r="G2733" s="281"/>
      <c r="H2733" s="281"/>
      <c r="I2733" s="248" t="str">
        <f>IFERROR(IF(ISBLANK(
VLOOKUP($X2716&amp;"-"&amp;TEXT($A2733,"mmm-aaaa"),Informes!$A:$P,COLUMN(Informes!I$1),FALSE)), "",
VLOOKUP($X2716&amp;"-"&amp;TEXT($A2733,"mmm-aaaa"),Informes!$A:$P,COLUMN(Informes!I$1),FALSE)), "")</f>
        <v/>
      </c>
      <c r="J2733" s="248"/>
      <c r="K2733" s="248"/>
      <c r="L2733" s="173" t="str">
        <f t="shared" si="533"/>
        <v>¨</v>
      </c>
      <c r="M2733" s="248" t="str">
        <f>IFERROR(IF(OR($X2733=$L$7,$X2733=$K$5,$X2733=$O$5,$X2733=$T$5),IF(ISBLANK(
VLOOKUP($X2716&amp;"-"&amp;TEXT($A2733,"mmm-aaaa"),Informes!$A:$P,COLUMN(Informes!J$1),FALSE)), "",
VLOOKUP($X2716&amp;"-"&amp;TEXT($A2733,"mmm-aaaa"),Informes!$A:$P,COLUMN(Informes!J$1),FALSE)), ""), "")</f>
        <v/>
      </c>
      <c r="N2733" s="248"/>
      <c r="O2733" s="248"/>
      <c r="P2733" s="248"/>
      <c r="Q2733" s="248"/>
      <c r="R2733" s="284" t="str">
        <f t="shared" si="530"/>
        <v/>
      </c>
      <c r="S2733" s="284"/>
      <c r="T2733" s="284"/>
      <c r="U2733" s="284"/>
      <c r="V2733" s="285"/>
      <c r="W2733" s="4" t="str">
        <f>IFERROR(VLOOKUP($X2716&amp;"-"&amp;TEXT($A2733,"mmm-aaaa"),Informes!$A:$P,COLUMN(Informes!K$1),FALSE), "")</f>
        <v/>
      </c>
      <c r="X2733" s="34" t="str">
        <f>IFERROR(VLOOKUP($X2716&amp;"-"&amp;TEXT($A2733,"mmm-aaaa"),Informes!$A:$P,COLUMN(Informes!C$1),FALSE), "")</f>
        <v/>
      </c>
    </row>
    <row r="2734" spans="1:24" ht="16.5" customHeight="1" thickBot="1" x14ac:dyDescent="0.25">
      <c r="A2734" s="34">
        <f t="shared" si="534"/>
        <v>45505</v>
      </c>
      <c r="B2734" s="264" t="str">
        <f t="shared" si="531"/>
        <v>Agosto</v>
      </c>
      <c r="C2734" s="265"/>
      <c r="D2734" s="265" t="str">
        <f t="shared" si="532"/>
        <v>Enero</v>
      </c>
      <c r="E2734" s="265"/>
      <c r="F2734" s="280" t="str">
        <f>IFERROR(IF(VLOOKUP($X2716&amp;"-"&amp;TEXT($A2734,"mmm-aaaa"),Informes!$A:$P,COLUMN(Informes!H$1),FALSE),"þ","¨"),"¨")</f>
        <v>¨</v>
      </c>
      <c r="G2734" s="280"/>
      <c r="H2734" s="280"/>
      <c r="I2734" s="269" t="str">
        <f>IFERROR(IF(ISBLANK(
VLOOKUP($X2716&amp;"-"&amp;TEXT($A2734,"mmm-aaaa"),Informes!$A:$P,COLUMN(Informes!I$1),FALSE)), "",
VLOOKUP($X2716&amp;"-"&amp;TEXT($A2734,"mmm-aaaa"),Informes!$A:$P,COLUMN(Informes!I$1),FALSE)), "")</f>
        <v/>
      </c>
      <c r="J2734" s="269"/>
      <c r="K2734" s="269"/>
      <c r="L2734" s="172" t="str">
        <f t="shared" si="533"/>
        <v>¨</v>
      </c>
      <c r="M2734" s="269" t="str">
        <f>IFERROR(IF(OR($X2734=$L$7,$X2734=$K$5,$X2734=$O$5,$X2734=$T$5),IF(ISBLANK(
VLOOKUP($X2716&amp;"-"&amp;TEXT($A2734,"mmm-aaaa"),Informes!$A:$P,COLUMN(Informes!J$1),FALSE)), "",
VLOOKUP($X2716&amp;"-"&amp;TEXT($A2734,"mmm-aaaa"),Informes!$A:$P,COLUMN(Informes!J$1),FALSE)), ""), "")</f>
        <v/>
      </c>
      <c r="N2734" s="269"/>
      <c r="O2734" s="269"/>
      <c r="P2734" s="269"/>
      <c r="Q2734" s="269"/>
      <c r="R2734" s="282" t="str">
        <f t="shared" si="530"/>
        <v/>
      </c>
      <c r="S2734" s="282"/>
      <c r="T2734" s="282"/>
      <c r="U2734" s="282"/>
      <c r="V2734" s="283"/>
      <c r="W2734" s="4" t="str">
        <f>IFERROR(VLOOKUP($X2716&amp;"-"&amp;TEXT($A2734,"mmm-aaaa"),Informes!$A:$P,COLUMN(Informes!K$1),FALSE), "")</f>
        <v/>
      </c>
      <c r="X2734" s="34" t="str">
        <f>IFERROR(VLOOKUP($X2716&amp;"-"&amp;TEXT($A2734,"mmm-aaaa"),Informes!$A:$P,COLUMN(Informes!C$1),FALSE), "")</f>
        <v/>
      </c>
    </row>
    <row r="2735" spans="1:24" ht="16.5" customHeight="1" thickBot="1" x14ac:dyDescent="0.3">
      <c r="D2735" s="124"/>
      <c r="E2735" s="124"/>
      <c r="F2735" s="129"/>
      <c r="G2735" s="124" t="str">
        <f>IF(SUM(F2723:F2734)=0,"",SUM(F2723:F2734))</f>
        <v/>
      </c>
      <c r="H2735" s="124"/>
      <c r="I2735" s="124"/>
      <c r="J2735" s="130"/>
      <c r="K2735" s="124"/>
      <c r="L2735" s="131" t="s">
        <v>107</v>
      </c>
      <c r="M2735" s="272" t="str">
        <f>IF(SUM(M2723:M2734)=0,"",SUM(M2723:M2734))</f>
        <v/>
      </c>
      <c r="N2735" s="273"/>
      <c r="O2735" s="273"/>
      <c r="P2735" s="273"/>
      <c r="Q2735" s="274"/>
      <c r="R2735" s="275"/>
      <c r="S2735" s="276"/>
      <c r="T2735" s="276"/>
      <c r="U2735" s="276"/>
      <c r="V2735" s="277"/>
      <c r="W2735" s="4"/>
      <c r="X2735" s="4"/>
    </row>
    <row r="2736" spans="1:24" ht="16.5" customHeight="1" x14ac:dyDescent="0.2">
      <c r="W2736" s="4"/>
      <c r="X2736" s="4"/>
    </row>
    <row r="2737" spans="1:24" ht="279.75" customHeight="1" x14ac:dyDescent="0.15">
      <c r="B2737" s="11"/>
      <c r="C2737" s="132" t="s">
        <v>136</v>
      </c>
      <c r="D2737" s="11"/>
      <c r="E2737" s="11"/>
      <c r="F2737" s="11"/>
      <c r="G2737" s="11"/>
      <c r="H2737" s="11"/>
      <c r="I2737" s="11"/>
      <c r="J2737" s="11"/>
      <c r="K2737" s="11"/>
      <c r="L2737" s="11"/>
      <c r="M2737" s="11"/>
      <c r="N2737" s="11"/>
      <c r="O2737" s="11"/>
      <c r="P2737" s="11"/>
      <c r="Q2737" s="11"/>
      <c r="R2737" s="11"/>
      <c r="S2737" s="11"/>
      <c r="T2737" s="11"/>
      <c r="U2737" s="11"/>
      <c r="V2737" s="11"/>
      <c r="W2737" s="11"/>
      <c r="X2737" s="11"/>
    </row>
    <row r="2738" spans="1:24" ht="24" customHeight="1" x14ac:dyDescent="0.2">
      <c r="A2738" s="35"/>
      <c r="B2738" s="256" t="s">
        <v>127</v>
      </c>
      <c r="C2738" s="256"/>
      <c r="D2738" s="256"/>
      <c r="E2738" s="256"/>
      <c r="F2738" s="256"/>
      <c r="G2738" s="256"/>
      <c r="H2738" s="256"/>
      <c r="I2738" s="256"/>
      <c r="J2738" s="256"/>
      <c r="K2738" s="256"/>
      <c r="L2738" s="256"/>
      <c r="M2738" s="256"/>
      <c r="N2738" s="256"/>
      <c r="O2738" s="256"/>
      <c r="P2738" s="256"/>
      <c r="Q2738" s="256"/>
      <c r="R2738" s="256"/>
      <c r="S2738" s="256"/>
      <c r="T2738" s="256"/>
      <c r="U2738" s="256"/>
      <c r="V2738" s="256"/>
      <c r="X2738" s="2"/>
    </row>
    <row r="2739" spans="1:24" ht="15" x14ac:dyDescent="0.2">
      <c r="A2739" s="35"/>
      <c r="B2739" s="120" t="s">
        <v>128</v>
      </c>
      <c r="D2739" s="123" t="e">
        <f>D2716</f>
        <v>#REF!</v>
      </c>
      <c r="F2739" s="123"/>
      <c r="G2739" s="123"/>
      <c r="H2739" s="123"/>
      <c r="I2739" s="123"/>
      <c r="J2739" s="123"/>
      <c r="K2739" s="123"/>
      <c r="L2739" s="123"/>
      <c r="M2739" s="123"/>
      <c r="N2739" s="123"/>
      <c r="O2739" s="123"/>
      <c r="P2739" s="123"/>
      <c r="Q2739" s="123"/>
      <c r="R2739" s="123"/>
      <c r="S2739" s="123"/>
      <c r="T2739" s="123"/>
      <c r="U2739" s="123"/>
      <c r="V2739" s="123"/>
      <c r="W2739" s="15"/>
      <c r="X2739" s="154" t="e">
        <f>X2716</f>
        <v>#REF!</v>
      </c>
    </row>
    <row r="2740" spans="1:24" ht="17.25" x14ac:dyDescent="0.2">
      <c r="B2740" s="120" t="s">
        <v>129</v>
      </c>
      <c r="D2740" s="121"/>
      <c r="E2740" s="121"/>
      <c r="F2740" s="7"/>
      <c r="G2740" s="7"/>
      <c r="H2740" s="257" t="e">
        <f>H2717</f>
        <v>#REF!</v>
      </c>
      <c r="I2740" s="257"/>
      <c r="J2740" s="257"/>
      <c r="K2740" s="257"/>
      <c r="L2740" s="257"/>
      <c r="M2740" s="257"/>
      <c r="N2740" s="257"/>
      <c r="O2740" s="257"/>
      <c r="P2740" s="127" t="e">
        <f>P2717</f>
        <v>#REF!</v>
      </c>
      <c r="Q2740" s="120" t="s">
        <v>75</v>
      </c>
      <c r="S2740" s="12"/>
      <c r="T2740" s="13"/>
      <c r="U2740" s="127" t="e">
        <f>U2717</f>
        <v>#REF!</v>
      </c>
      <c r="V2740" s="120" t="s">
        <v>79</v>
      </c>
      <c r="W2740" s="12"/>
      <c r="X2740" s="6"/>
    </row>
    <row r="2741" spans="1:24" ht="17.25" x14ac:dyDescent="0.2">
      <c r="B2741" s="120" t="s">
        <v>130</v>
      </c>
      <c r="D2741" s="122"/>
      <c r="E2741" s="122"/>
      <c r="F2741" s="7"/>
      <c r="G2741" s="258" t="e">
        <f>G2718</f>
        <v>#REF!</v>
      </c>
      <c r="H2741" s="258"/>
      <c r="I2741" s="258"/>
      <c r="J2741" s="258"/>
      <c r="K2741" s="258"/>
      <c r="L2741" s="258"/>
      <c r="M2741" s="258"/>
      <c r="N2741" s="258"/>
      <c r="O2741" s="258"/>
      <c r="P2741" s="128" t="s">
        <v>137</v>
      </c>
      <c r="Q2741" s="120" t="s">
        <v>131</v>
      </c>
      <c r="S2741" s="12"/>
      <c r="T2741" s="12"/>
      <c r="U2741" s="128" t="s">
        <v>138</v>
      </c>
      <c r="V2741" s="120" t="s">
        <v>61</v>
      </c>
      <c r="W2741" s="12"/>
      <c r="X2741" s="6"/>
    </row>
    <row r="2742" spans="1:24" ht="28.5" customHeight="1" x14ac:dyDescent="0.2">
      <c r="B2742" s="127" t="e">
        <f>B2719</f>
        <v>#REF!</v>
      </c>
      <c r="C2742" s="125" t="s">
        <v>76</v>
      </c>
      <c r="D2742" s="127" t="e">
        <f>D2719</f>
        <v>#REF!</v>
      </c>
      <c r="E2742" s="125" t="s">
        <v>81</v>
      </c>
      <c r="F2742" s="7"/>
      <c r="G2742" s="7"/>
      <c r="H2742" s="5"/>
      <c r="I2742" s="10"/>
      <c r="J2742" s="127" t="e">
        <f>J2719</f>
        <v>#REF!</v>
      </c>
      <c r="K2742" s="125" t="s">
        <v>77</v>
      </c>
      <c r="L2742" s="5"/>
      <c r="M2742" s="5"/>
      <c r="N2742" s="127" t="e">
        <f>N2719</f>
        <v>#REF!</v>
      </c>
      <c r="O2742" s="125" t="s">
        <v>132</v>
      </c>
      <c r="P2742" s="126"/>
      <c r="Q2742" s="126"/>
      <c r="R2742" s="9"/>
      <c r="S2742" s="127" t="e">
        <f>S2719</f>
        <v>#REF!</v>
      </c>
      <c r="T2742" s="259" t="s">
        <v>133</v>
      </c>
      <c r="U2742" s="259"/>
      <c r="V2742" s="259"/>
      <c r="W2742" s="13"/>
      <c r="X2742" s="6"/>
    </row>
    <row r="2743" spans="1:24" ht="4.5" customHeight="1" thickBot="1" x14ac:dyDescent="0.25">
      <c r="B2743" s="8"/>
      <c r="C2743" s="7"/>
      <c r="D2743" s="8"/>
      <c r="E2743" s="7"/>
      <c r="F2743" s="7"/>
      <c r="G2743" s="7"/>
      <c r="H2743" s="5"/>
      <c r="I2743" s="10"/>
      <c r="J2743" s="8"/>
      <c r="K2743" s="5"/>
      <c r="L2743" s="5"/>
      <c r="M2743" s="5"/>
      <c r="N2743" s="7"/>
      <c r="O2743" s="5"/>
      <c r="P2743" s="8"/>
      <c r="Q2743" s="8"/>
      <c r="R2743" s="9"/>
      <c r="S2743" s="9"/>
      <c r="T2743" s="7"/>
      <c r="U2743" s="8"/>
      <c r="V2743" s="9"/>
      <c r="W2743" s="9"/>
      <c r="X2743" s="6"/>
    </row>
    <row r="2744" spans="1:24" ht="27" customHeight="1" x14ac:dyDescent="0.25">
      <c r="B2744" s="260" t="s">
        <v>17</v>
      </c>
      <c r="C2744" s="261"/>
      <c r="D2744" s="261"/>
      <c r="E2744" s="261"/>
      <c r="F2744" s="262" t="s">
        <v>134</v>
      </c>
      <c r="G2744" s="262"/>
      <c r="H2744" s="262"/>
      <c r="I2744" s="262" t="s">
        <v>12</v>
      </c>
      <c r="J2744" s="262"/>
      <c r="K2744" s="262"/>
      <c r="L2744" s="262" t="s">
        <v>105</v>
      </c>
      <c r="M2744" s="236" t="s">
        <v>135</v>
      </c>
      <c r="N2744" s="236"/>
      <c r="O2744" s="236"/>
      <c r="P2744" s="236"/>
      <c r="Q2744" s="236"/>
      <c r="R2744" s="236" t="s">
        <v>101</v>
      </c>
      <c r="S2744" s="236"/>
      <c r="T2744" s="236"/>
      <c r="U2744" s="236"/>
      <c r="V2744" s="237"/>
      <c r="W2744" s="14"/>
      <c r="X2744" s="3"/>
    </row>
    <row r="2745" spans="1:24" ht="27.75" customHeight="1" x14ac:dyDescent="0.2">
      <c r="B2745" s="240">
        <f>EDATE(B2722,12)</f>
        <v>45658</v>
      </c>
      <c r="C2745" s="241"/>
      <c r="D2745" s="241"/>
      <c r="E2745" s="242"/>
      <c r="F2745" s="263"/>
      <c r="G2745" s="263"/>
      <c r="H2745" s="263"/>
      <c r="I2745" s="263"/>
      <c r="J2745" s="263"/>
      <c r="K2745" s="263"/>
      <c r="L2745" s="263"/>
      <c r="M2745" s="238"/>
      <c r="N2745" s="238"/>
      <c r="O2745" s="238"/>
      <c r="P2745" s="238"/>
      <c r="Q2745" s="238"/>
      <c r="R2745" s="238"/>
      <c r="S2745" s="238"/>
      <c r="T2745" s="238"/>
      <c r="U2745" s="238"/>
      <c r="V2745" s="239"/>
      <c r="W2745" s="14"/>
      <c r="X2745" s="3"/>
    </row>
    <row r="2746" spans="1:24" ht="16.5" customHeight="1" x14ac:dyDescent="0.2">
      <c r="A2746" s="34">
        <f>EDATE(B2745,-4)</f>
        <v>45536</v>
      </c>
      <c r="B2746" s="243" t="str">
        <f>PROPER(TEXT(A2746, "mmmm"))</f>
        <v>Septiembre</v>
      </c>
      <c r="C2746" s="244"/>
      <c r="D2746" s="244"/>
      <c r="E2746" s="244"/>
      <c r="F2746" s="281" t="str">
        <f>IFERROR(IF(VLOOKUP($X2716&amp;"-"&amp;TEXT($A2746,"mmm-aaaa"),Informes!$A:$P,COLUMN(Informes!H$1),FALSE),"þ","¨"),"¨")</f>
        <v>¨</v>
      </c>
      <c r="G2746" s="281"/>
      <c r="H2746" s="281"/>
      <c r="I2746" s="248" t="str">
        <f>IFERROR(IF(ISBLANK(
VLOOKUP($X2739&amp;"-"&amp;TEXT($A2746,"mmm-aaaa"),Informes!$A:$P,COLUMN(Informes!I$1),FALSE)), "",
VLOOKUP($X2739&amp;"-"&amp;TEXT($A2746,"mmm-aaaa"),Informes!$A:$P,COLUMN(Informes!I$1),FALSE)), "")</f>
        <v/>
      </c>
      <c r="J2746" s="248"/>
      <c r="K2746" s="248"/>
      <c r="L2746" s="173" t="str">
        <f>IFERROR(IF($X2746=$L$7,"þ","¨"),"¨")</f>
        <v>¨</v>
      </c>
      <c r="M2746" s="248" t="str">
        <f>IFERROR(IF(OR($X2746=$L$7,$X2746=$K$5,$X2746=$O$5,$X2746=$T$5),IF(ISBLANK(
VLOOKUP($X2716&amp;"-"&amp;TEXT($A2746,"mmm-aaaa"),Informes!$A:$P,COLUMN(Informes!J$1),FALSE)), "",
VLOOKUP($X2716&amp;"-"&amp;TEXT($A2746,"mmm-aaaa"),Informes!$A:$P,COLUMN(Informes!J$1),FALSE)), ""), "")</f>
        <v/>
      </c>
      <c r="N2746" s="248"/>
      <c r="O2746" s="248"/>
      <c r="P2746" s="248"/>
      <c r="Q2746" s="248"/>
      <c r="R2746" s="284" t="str">
        <f t="shared" ref="R2746:R2757" si="535">IF(W2746=0, "", W2746)</f>
        <v/>
      </c>
      <c r="S2746" s="284"/>
      <c r="T2746" s="284"/>
      <c r="U2746" s="284"/>
      <c r="V2746" s="285"/>
      <c r="W2746" s="4" t="str">
        <f>IFERROR(VLOOKUP($X2739&amp;"-"&amp;TEXT($A2746,"mmm-aaaa"),Informes!$A:$P,COLUMN(Informes!K$1),FALSE), "")</f>
        <v/>
      </c>
      <c r="X2746" s="34" t="str">
        <f>IFERROR(VLOOKUP($X2716&amp;"-"&amp;TEXT($A2746,"mmm-aaaa"),Informes!$A:$P,COLUMN(Informes!C$1),FALSE), "")</f>
        <v/>
      </c>
    </row>
    <row r="2747" spans="1:24" ht="16.5" customHeight="1" x14ac:dyDescent="0.2">
      <c r="A2747" s="34">
        <f>EDATE(A2746,1)</f>
        <v>45566</v>
      </c>
      <c r="B2747" s="243" t="str">
        <f t="shared" ref="B2747:B2757" si="536">PROPER(TEXT(A2747, "mmmm"))</f>
        <v>Octubre</v>
      </c>
      <c r="C2747" s="244"/>
      <c r="D2747" s="244"/>
      <c r="E2747" s="244"/>
      <c r="F2747" s="281" t="str">
        <f>IFERROR(IF(VLOOKUP($X2716&amp;"-"&amp;TEXT($A2747,"mmm-aaaa"),Informes!$A:$P,COLUMN(Informes!H$1),FALSE),"þ","¨"),"¨")</f>
        <v>¨</v>
      </c>
      <c r="G2747" s="281"/>
      <c r="H2747" s="281"/>
      <c r="I2747" s="248" t="str">
        <f>IFERROR(IF(ISBLANK(
VLOOKUP($X2739&amp;"-"&amp;TEXT($A2747,"mmm-aaaa"),Informes!$A:$P,COLUMN(Informes!I$1),FALSE)), "",
VLOOKUP($X2739&amp;"-"&amp;TEXT($A2747,"mmm-aaaa"),Informes!$A:$P,COLUMN(Informes!I$1),FALSE)), "")</f>
        <v/>
      </c>
      <c r="J2747" s="248"/>
      <c r="K2747" s="248"/>
      <c r="L2747" s="173" t="str">
        <f t="shared" ref="L2747:L2757" si="537">IFERROR(IF($X2747=$L$7,"þ","¨"),"¨")</f>
        <v>¨</v>
      </c>
      <c r="M2747" s="248" t="str">
        <f>IFERROR(IF(OR($X2747=$L$7,$X2747=$K$5,$X2747=$O$5,$X2747=$T$5),IF(ISBLANK(
VLOOKUP($X2716&amp;"-"&amp;TEXT($A2747,"mmm-aaaa"),Informes!$A:$P,COLUMN(Informes!J$1),FALSE)), "",
VLOOKUP($X2716&amp;"-"&amp;TEXT($A2747,"mmm-aaaa"),Informes!$A:$P,COLUMN(Informes!J$1),FALSE)), ""), "")</f>
        <v/>
      </c>
      <c r="N2747" s="248"/>
      <c r="O2747" s="248"/>
      <c r="P2747" s="248"/>
      <c r="Q2747" s="248"/>
      <c r="R2747" s="284" t="str">
        <f t="shared" si="535"/>
        <v/>
      </c>
      <c r="S2747" s="284"/>
      <c r="T2747" s="284"/>
      <c r="U2747" s="284"/>
      <c r="V2747" s="285"/>
      <c r="W2747" s="4" t="str">
        <f>IFERROR(VLOOKUP($X2739&amp;"-"&amp;TEXT($A2747,"mmm-aaaa"),Informes!$A:$P,COLUMN(Informes!K$1),FALSE), "")</f>
        <v/>
      </c>
      <c r="X2747" s="34" t="str">
        <f>IFERROR(VLOOKUP($X2716&amp;"-"&amp;TEXT($A2747,"mmm-aaaa"),Informes!$A:$P,COLUMN(Informes!C$1),FALSE), "")</f>
        <v/>
      </c>
    </row>
    <row r="2748" spans="1:24" ht="16.5" customHeight="1" x14ac:dyDescent="0.2">
      <c r="A2748" s="34">
        <f t="shared" ref="A2748:A2757" si="538">EDATE(A2747,1)</f>
        <v>45597</v>
      </c>
      <c r="B2748" s="243" t="str">
        <f t="shared" si="536"/>
        <v>Noviembre</v>
      </c>
      <c r="C2748" s="244"/>
      <c r="D2748" s="244"/>
      <c r="E2748" s="244"/>
      <c r="F2748" s="281" t="str">
        <f>IFERROR(IF(VLOOKUP($X2716&amp;"-"&amp;TEXT($A2748,"mmm-aaaa"),Informes!$A:$P,COLUMN(Informes!H$1),FALSE),"þ","¨"),"¨")</f>
        <v>¨</v>
      </c>
      <c r="G2748" s="281"/>
      <c r="H2748" s="281"/>
      <c r="I2748" s="248" t="str">
        <f>IFERROR(IF(ISBLANK(
VLOOKUP($X2739&amp;"-"&amp;TEXT($A2748,"mmm-aaaa"),Informes!$A:$P,COLUMN(Informes!I$1),FALSE)), "",
VLOOKUP($X2739&amp;"-"&amp;TEXT($A2748,"mmm-aaaa"),Informes!$A:$P,COLUMN(Informes!I$1),FALSE)), "")</f>
        <v/>
      </c>
      <c r="J2748" s="248"/>
      <c r="K2748" s="248"/>
      <c r="L2748" s="173" t="str">
        <f t="shared" si="537"/>
        <v>¨</v>
      </c>
      <c r="M2748" s="248" t="str">
        <f>IFERROR(IF(OR($X2748=$L$7,$X2748=$K$5,$X2748=$O$5,$X2748=$T$5),IF(ISBLANK(
VLOOKUP($X2716&amp;"-"&amp;TEXT($A2748,"mmm-aaaa"),Informes!$A:$P,COLUMN(Informes!J$1),FALSE)), "",
VLOOKUP($X2716&amp;"-"&amp;TEXT($A2748,"mmm-aaaa"),Informes!$A:$P,COLUMN(Informes!J$1),FALSE)), ""), "")</f>
        <v/>
      </c>
      <c r="N2748" s="248"/>
      <c r="O2748" s="248"/>
      <c r="P2748" s="248"/>
      <c r="Q2748" s="248"/>
      <c r="R2748" s="284" t="str">
        <f t="shared" si="535"/>
        <v/>
      </c>
      <c r="S2748" s="284"/>
      <c r="T2748" s="284"/>
      <c r="U2748" s="284"/>
      <c r="V2748" s="285"/>
      <c r="W2748" s="4" t="str">
        <f>IFERROR(VLOOKUP($X2739&amp;"-"&amp;TEXT($A2748,"mmm-aaaa"),Informes!$A:$P,COLUMN(Informes!K$1),FALSE), "")</f>
        <v/>
      </c>
      <c r="X2748" s="34" t="str">
        <f>IFERROR(VLOOKUP($X2716&amp;"-"&amp;TEXT($A2748,"mmm-aaaa"),Informes!$A:$P,COLUMN(Informes!C$1),FALSE), "")</f>
        <v/>
      </c>
    </row>
    <row r="2749" spans="1:24" ht="16.5" customHeight="1" x14ac:dyDescent="0.2">
      <c r="A2749" s="34">
        <f t="shared" si="538"/>
        <v>45627</v>
      </c>
      <c r="B2749" s="243" t="str">
        <f t="shared" si="536"/>
        <v>Diciembre</v>
      </c>
      <c r="C2749" s="244"/>
      <c r="D2749" s="244"/>
      <c r="E2749" s="244"/>
      <c r="F2749" s="281" t="str">
        <f>IFERROR(IF(VLOOKUP($X2716&amp;"-"&amp;TEXT($A2749,"mmm-aaaa"),Informes!$A:$P,COLUMN(Informes!H$1),FALSE),"þ","¨"),"¨")</f>
        <v>¨</v>
      </c>
      <c r="G2749" s="281"/>
      <c r="H2749" s="281"/>
      <c r="I2749" s="248" t="str">
        <f>IFERROR(IF(ISBLANK(
VLOOKUP($X2739&amp;"-"&amp;TEXT($A2749,"mmm-aaaa"),Informes!$A:$P,COLUMN(Informes!I$1),FALSE)), "",
VLOOKUP($X2739&amp;"-"&amp;TEXT($A2749,"mmm-aaaa"),Informes!$A:$P,COLUMN(Informes!I$1),FALSE)), "")</f>
        <v/>
      </c>
      <c r="J2749" s="248"/>
      <c r="K2749" s="248"/>
      <c r="L2749" s="173" t="str">
        <f t="shared" si="537"/>
        <v>¨</v>
      </c>
      <c r="M2749" s="248" t="str">
        <f>IFERROR(IF(OR($X2749=$L$7,$X2749=$K$5,$X2749=$O$5,$X2749=$T$5),IF(ISBLANK(
VLOOKUP($X2716&amp;"-"&amp;TEXT($A2749,"mmm-aaaa"),Informes!$A:$P,COLUMN(Informes!J$1),FALSE)), "",
VLOOKUP($X2716&amp;"-"&amp;TEXT($A2749,"mmm-aaaa"),Informes!$A:$P,COLUMN(Informes!J$1),FALSE)), ""), "")</f>
        <v/>
      </c>
      <c r="N2749" s="248"/>
      <c r="O2749" s="248"/>
      <c r="P2749" s="248"/>
      <c r="Q2749" s="248"/>
      <c r="R2749" s="284" t="str">
        <f t="shared" si="535"/>
        <v/>
      </c>
      <c r="S2749" s="284"/>
      <c r="T2749" s="284"/>
      <c r="U2749" s="284"/>
      <c r="V2749" s="285"/>
      <c r="W2749" s="4" t="str">
        <f>IFERROR(VLOOKUP($X2739&amp;"-"&amp;TEXT($A2749,"mmm-aaaa"),Informes!$A:$P,COLUMN(Informes!K$1),FALSE), "")</f>
        <v/>
      </c>
      <c r="X2749" s="34" t="str">
        <f>IFERROR(VLOOKUP($X2716&amp;"-"&amp;TEXT($A2749,"mmm-aaaa"),Informes!$A:$P,COLUMN(Informes!C$1),FALSE), "")</f>
        <v/>
      </c>
    </row>
    <row r="2750" spans="1:24" ht="16.5" customHeight="1" x14ac:dyDescent="0.2">
      <c r="A2750" s="34">
        <f t="shared" si="538"/>
        <v>45658</v>
      </c>
      <c r="B2750" s="243" t="str">
        <f t="shared" si="536"/>
        <v>Enero</v>
      </c>
      <c r="C2750" s="244"/>
      <c r="D2750" s="244"/>
      <c r="E2750" s="244"/>
      <c r="F2750" s="281" t="str">
        <f>IFERROR(IF(VLOOKUP($X2716&amp;"-"&amp;TEXT($A2750,"mmm-aaaa"),Informes!$A:$P,COLUMN(Informes!H$1),FALSE),"þ","¨"),"¨")</f>
        <v>¨</v>
      </c>
      <c r="G2750" s="281"/>
      <c r="H2750" s="281"/>
      <c r="I2750" s="248" t="str">
        <f>IFERROR(IF(ISBLANK(
VLOOKUP($X2739&amp;"-"&amp;TEXT($A2750,"mmm-aaaa"),Informes!$A:$P,COLUMN(Informes!I$1),FALSE)), "",
VLOOKUP($X2739&amp;"-"&amp;TEXT($A2750,"mmm-aaaa"),Informes!$A:$P,COLUMN(Informes!I$1),FALSE)), "")</f>
        <v/>
      </c>
      <c r="J2750" s="248"/>
      <c r="K2750" s="248"/>
      <c r="L2750" s="173" t="str">
        <f t="shared" si="537"/>
        <v>¨</v>
      </c>
      <c r="M2750" s="248" t="str">
        <f>IFERROR(IF(OR($X2750=$L$7,$X2750=$K$5,$X2750=$O$5,$X2750=$T$5),IF(ISBLANK(
VLOOKUP($X2716&amp;"-"&amp;TEXT($A2750,"mmm-aaaa"),Informes!$A:$P,COLUMN(Informes!J$1),FALSE)), "",
VLOOKUP($X2716&amp;"-"&amp;TEXT($A2750,"mmm-aaaa"),Informes!$A:$P,COLUMN(Informes!J$1),FALSE)), ""), "")</f>
        <v/>
      </c>
      <c r="N2750" s="248"/>
      <c r="O2750" s="248"/>
      <c r="P2750" s="248"/>
      <c r="Q2750" s="248"/>
      <c r="R2750" s="284" t="str">
        <f t="shared" si="535"/>
        <v/>
      </c>
      <c r="S2750" s="284"/>
      <c r="T2750" s="284"/>
      <c r="U2750" s="284"/>
      <c r="V2750" s="285"/>
      <c r="W2750" s="4" t="str">
        <f>IFERROR(VLOOKUP($X2739&amp;"-"&amp;TEXT($A2750,"mmm-aaaa"),Informes!$A:$P,COLUMN(Informes!K$1),FALSE), "")</f>
        <v/>
      </c>
      <c r="X2750" s="34" t="str">
        <f>IFERROR(VLOOKUP($X2716&amp;"-"&amp;TEXT($A2750,"mmm-aaaa"),Informes!$A:$P,COLUMN(Informes!C$1),FALSE), "")</f>
        <v/>
      </c>
    </row>
    <row r="2751" spans="1:24" ht="16.5" customHeight="1" x14ac:dyDescent="0.2">
      <c r="A2751" s="34">
        <f t="shared" si="538"/>
        <v>45689</v>
      </c>
      <c r="B2751" s="243" t="str">
        <f t="shared" si="536"/>
        <v>Febrero</v>
      </c>
      <c r="C2751" s="244"/>
      <c r="D2751" s="244"/>
      <c r="E2751" s="244"/>
      <c r="F2751" s="281" t="str">
        <f>IFERROR(IF(VLOOKUP($X2716&amp;"-"&amp;TEXT($A2751,"mmm-aaaa"),Informes!$A:$P,COLUMN(Informes!H$1),FALSE),"þ","¨"),"¨")</f>
        <v>¨</v>
      </c>
      <c r="G2751" s="281"/>
      <c r="H2751" s="281"/>
      <c r="I2751" s="248" t="str">
        <f>IFERROR(IF(ISBLANK(
VLOOKUP($X2739&amp;"-"&amp;TEXT($A2751,"mmm-aaaa"),Informes!$A:$P,COLUMN(Informes!I$1),FALSE)), "",
VLOOKUP($X2739&amp;"-"&amp;TEXT($A2751,"mmm-aaaa"),Informes!$A:$P,COLUMN(Informes!I$1),FALSE)), "")</f>
        <v/>
      </c>
      <c r="J2751" s="248"/>
      <c r="K2751" s="248"/>
      <c r="L2751" s="173" t="str">
        <f t="shared" si="537"/>
        <v>¨</v>
      </c>
      <c r="M2751" s="248" t="str">
        <f>IFERROR(IF(OR($X2751=$L$7,$X2751=$K$5,$X2751=$O$5,$X2751=$T$5),IF(ISBLANK(
VLOOKUP($X2716&amp;"-"&amp;TEXT($A2751,"mmm-aaaa"),Informes!$A:$P,COLUMN(Informes!J$1),FALSE)), "",
VLOOKUP($X2716&amp;"-"&amp;TEXT($A2751,"mmm-aaaa"),Informes!$A:$P,COLUMN(Informes!J$1),FALSE)), ""), "")</f>
        <v/>
      </c>
      <c r="N2751" s="248"/>
      <c r="O2751" s="248"/>
      <c r="P2751" s="248"/>
      <c r="Q2751" s="248"/>
      <c r="R2751" s="284" t="str">
        <f t="shared" si="535"/>
        <v/>
      </c>
      <c r="S2751" s="284"/>
      <c r="T2751" s="284"/>
      <c r="U2751" s="284"/>
      <c r="V2751" s="285"/>
      <c r="W2751" s="4" t="str">
        <f>IFERROR(VLOOKUP($X2739&amp;"-"&amp;TEXT($A2751,"mmm-aaaa"),Informes!$A:$P,COLUMN(Informes!K$1),FALSE), "")</f>
        <v/>
      </c>
      <c r="X2751" s="34" t="str">
        <f>IFERROR(VLOOKUP($X2716&amp;"-"&amp;TEXT($A2751,"mmm-aaaa"),Informes!$A:$P,COLUMN(Informes!C$1),FALSE), "")</f>
        <v/>
      </c>
    </row>
    <row r="2752" spans="1:24" ht="16.5" customHeight="1" x14ac:dyDescent="0.2">
      <c r="A2752" s="34">
        <f t="shared" si="538"/>
        <v>45717</v>
      </c>
      <c r="B2752" s="243" t="str">
        <f t="shared" si="536"/>
        <v>Marzo</v>
      </c>
      <c r="C2752" s="244"/>
      <c r="D2752" s="244"/>
      <c r="E2752" s="244"/>
      <c r="F2752" s="281" t="str">
        <f>IFERROR(IF(VLOOKUP($X2716&amp;"-"&amp;TEXT($A2752,"mmm-aaaa"),Informes!$A:$P,COLUMN(Informes!H$1),FALSE),"þ","¨"),"¨")</f>
        <v>¨</v>
      </c>
      <c r="G2752" s="281"/>
      <c r="H2752" s="281"/>
      <c r="I2752" s="248" t="str">
        <f>IFERROR(IF(ISBLANK(
VLOOKUP($X2739&amp;"-"&amp;TEXT($A2752,"mmm-aaaa"),Informes!$A:$P,COLUMN(Informes!I$1),FALSE)), "",
VLOOKUP($X2739&amp;"-"&amp;TEXT($A2752,"mmm-aaaa"),Informes!$A:$P,COLUMN(Informes!I$1),FALSE)), "")</f>
        <v/>
      </c>
      <c r="J2752" s="248"/>
      <c r="K2752" s="248"/>
      <c r="L2752" s="173" t="str">
        <f t="shared" si="537"/>
        <v>¨</v>
      </c>
      <c r="M2752" s="248" t="str">
        <f>IFERROR(IF(OR($X2752=$L$7,$X2752=$K$5,$X2752=$O$5,$X2752=$T$5),IF(ISBLANK(
VLOOKUP($X2716&amp;"-"&amp;TEXT($A2752,"mmm-aaaa"),Informes!$A:$P,COLUMN(Informes!J$1),FALSE)), "",
VLOOKUP($X2716&amp;"-"&amp;TEXT($A2752,"mmm-aaaa"),Informes!$A:$P,COLUMN(Informes!J$1),FALSE)), ""), "")</f>
        <v/>
      </c>
      <c r="N2752" s="248"/>
      <c r="O2752" s="248"/>
      <c r="P2752" s="248"/>
      <c r="Q2752" s="248"/>
      <c r="R2752" s="284" t="str">
        <f t="shared" si="535"/>
        <v/>
      </c>
      <c r="S2752" s="284"/>
      <c r="T2752" s="284"/>
      <c r="U2752" s="284"/>
      <c r="V2752" s="285"/>
      <c r="W2752" s="4" t="str">
        <f>IFERROR(VLOOKUP($X2739&amp;"-"&amp;TEXT($A2752,"mmm-aaaa"),Informes!$A:$P,COLUMN(Informes!K$1),FALSE), "")</f>
        <v/>
      </c>
      <c r="X2752" s="34" t="str">
        <f>IFERROR(VLOOKUP($X2716&amp;"-"&amp;TEXT($A2752,"mmm-aaaa"),Informes!$A:$P,COLUMN(Informes!C$1),FALSE), "")</f>
        <v/>
      </c>
    </row>
    <row r="2753" spans="1:24" ht="16.5" customHeight="1" x14ac:dyDescent="0.2">
      <c r="A2753" s="34">
        <f t="shared" si="538"/>
        <v>45748</v>
      </c>
      <c r="B2753" s="243" t="str">
        <f t="shared" si="536"/>
        <v>Abril</v>
      </c>
      <c r="C2753" s="244"/>
      <c r="D2753" s="244"/>
      <c r="E2753" s="244"/>
      <c r="F2753" s="281" t="str">
        <f>IFERROR(IF(VLOOKUP($X2716&amp;"-"&amp;TEXT($A2753,"mmm-aaaa"),Informes!$A:$P,COLUMN(Informes!H$1),FALSE),"þ","¨"),"¨")</f>
        <v>¨</v>
      </c>
      <c r="G2753" s="281"/>
      <c r="H2753" s="281"/>
      <c r="I2753" s="248" t="str">
        <f>IFERROR(IF(ISBLANK(
VLOOKUP($X2739&amp;"-"&amp;TEXT($A2753,"mmm-aaaa"),Informes!$A:$P,COLUMN(Informes!I$1),FALSE)), "",
VLOOKUP($X2739&amp;"-"&amp;TEXT($A2753,"mmm-aaaa"),Informes!$A:$P,COLUMN(Informes!I$1),FALSE)), "")</f>
        <v/>
      </c>
      <c r="J2753" s="248"/>
      <c r="K2753" s="248"/>
      <c r="L2753" s="173" t="str">
        <f t="shared" si="537"/>
        <v>¨</v>
      </c>
      <c r="M2753" s="248" t="str">
        <f>IFERROR(IF(OR($X2753=$L$7,$X2753=$K$5,$X2753=$O$5,$X2753=$T$5),IF(ISBLANK(
VLOOKUP($X2716&amp;"-"&amp;TEXT($A2753,"mmm-aaaa"),Informes!$A:$P,COLUMN(Informes!J$1),FALSE)), "",
VLOOKUP($X2716&amp;"-"&amp;TEXT($A2753,"mmm-aaaa"),Informes!$A:$P,COLUMN(Informes!J$1),FALSE)), ""), "")</f>
        <v/>
      </c>
      <c r="N2753" s="248"/>
      <c r="O2753" s="248"/>
      <c r="P2753" s="248"/>
      <c r="Q2753" s="248"/>
      <c r="R2753" s="284" t="str">
        <f t="shared" si="535"/>
        <v/>
      </c>
      <c r="S2753" s="284"/>
      <c r="T2753" s="284"/>
      <c r="U2753" s="284"/>
      <c r="V2753" s="285"/>
      <c r="W2753" s="4" t="str">
        <f>IFERROR(VLOOKUP($X2739&amp;"-"&amp;TEXT($A2753,"mmm-aaaa"),Informes!$A:$P,COLUMN(Informes!K$1),FALSE), "")</f>
        <v/>
      </c>
      <c r="X2753" s="34" t="str">
        <f>IFERROR(VLOOKUP($X2716&amp;"-"&amp;TEXT($A2753,"mmm-aaaa"),Informes!$A:$P,COLUMN(Informes!C$1),FALSE), "")</f>
        <v/>
      </c>
    </row>
    <row r="2754" spans="1:24" ht="16.5" customHeight="1" x14ac:dyDescent="0.2">
      <c r="A2754" s="34">
        <f t="shared" si="538"/>
        <v>45778</v>
      </c>
      <c r="B2754" s="243" t="str">
        <f t="shared" si="536"/>
        <v>Mayo</v>
      </c>
      <c r="C2754" s="244"/>
      <c r="D2754" s="244"/>
      <c r="E2754" s="244"/>
      <c r="F2754" s="281" t="str">
        <f>IFERROR(IF(VLOOKUP($X2716&amp;"-"&amp;TEXT($A2754,"mmm-aaaa"),Informes!$A:$P,COLUMN(Informes!H$1),FALSE),"þ","¨"),"¨")</f>
        <v>¨</v>
      </c>
      <c r="G2754" s="281"/>
      <c r="H2754" s="281"/>
      <c r="I2754" s="248" t="str">
        <f>IFERROR(IF(ISBLANK(
VLOOKUP($X2739&amp;"-"&amp;TEXT($A2754,"mmm-aaaa"),Informes!$A:$P,COLUMN(Informes!I$1),FALSE)), "",
VLOOKUP($X2739&amp;"-"&amp;TEXT($A2754,"mmm-aaaa"),Informes!$A:$P,COLUMN(Informes!I$1),FALSE)), "")</f>
        <v/>
      </c>
      <c r="J2754" s="248"/>
      <c r="K2754" s="248"/>
      <c r="L2754" s="173" t="str">
        <f t="shared" si="537"/>
        <v>¨</v>
      </c>
      <c r="M2754" s="248" t="str">
        <f>IFERROR(IF(OR($X2754=$L$7,$X2754=$K$5,$X2754=$O$5,$X2754=$T$5),IF(ISBLANK(
VLOOKUP($X2716&amp;"-"&amp;TEXT($A2754,"mmm-aaaa"),Informes!$A:$P,COLUMN(Informes!J$1),FALSE)), "",
VLOOKUP($X2716&amp;"-"&amp;TEXT($A2754,"mmm-aaaa"),Informes!$A:$P,COLUMN(Informes!J$1),FALSE)), ""), "")</f>
        <v/>
      </c>
      <c r="N2754" s="248"/>
      <c r="O2754" s="248"/>
      <c r="P2754" s="248"/>
      <c r="Q2754" s="248"/>
      <c r="R2754" s="284" t="str">
        <f t="shared" si="535"/>
        <v/>
      </c>
      <c r="S2754" s="284"/>
      <c r="T2754" s="284"/>
      <c r="U2754" s="284"/>
      <c r="V2754" s="285"/>
      <c r="W2754" s="4" t="str">
        <f>IFERROR(VLOOKUP($X2739&amp;"-"&amp;TEXT($A2754,"mmm-aaaa"),Informes!$A:$P,COLUMN(Informes!K$1),FALSE), "")</f>
        <v/>
      </c>
      <c r="X2754" s="34" t="str">
        <f>IFERROR(VLOOKUP($X2716&amp;"-"&amp;TEXT($A2754,"mmm-aaaa"),Informes!$A:$P,COLUMN(Informes!C$1),FALSE), "")</f>
        <v/>
      </c>
    </row>
    <row r="2755" spans="1:24" ht="16.5" customHeight="1" x14ac:dyDescent="0.2">
      <c r="A2755" s="34">
        <f t="shared" si="538"/>
        <v>45809</v>
      </c>
      <c r="B2755" s="243" t="str">
        <f t="shared" si="536"/>
        <v>Junio</v>
      </c>
      <c r="C2755" s="244"/>
      <c r="D2755" s="244"/>
      <c r="E2755" s="244"/>
      <c r="F2755" s="281" t="str">
        <f>IFERROR(IF(VLOOKUP($X2716&amp;"-"&amp;TEXT($A2755,"mmm-aaaa"),Informes!$A:$P,COLUMN(Informes!H$1),FALSE),"þ","¨"),"¨")</f>
        <v>¨</v>
      </c>
      <c r="G2755" s="281"/>
      <c r="H2755" s="281"/>
      <c r="I2755" s="248" t="str">
        <f>IFERROR(IF(ISBLANK(
VLOOKUP($X2739&amp;"-"&amp;TEXT($A2755,"mmm-aaaa"),Informes!$A:$P,COLUMN(Informes!I$1),FALSE)), "",
VLOOKUP($X2739&amp;"-"&amp;TEXT($A2755,"mmm-aaaa"),Informes!$A:$P,COLUMN(Informes!I$1),FALSE)), "")</f>
        <v/>
      </c>
      <c r="J2755" s="248"/>
      <c r="K2755" s="248"/>
      <c r="L2755" s="173" t="str">
        <f t="shared" si="537"/>
        <v>¨</v>
      </c>
      <c r="M2755" s="248" t="str">
        <f>IFERROR(IF(OR($X2755=$L$7,$X2755=$K$5,$X2755=$O$5,$X2755=$T$5),IF(ISBLANK(
VLOOKUP($X2716&amp;"-"&amp;TEXT($A2755,"mmm-aaaa"),Informes!$A:$P,COLUMN(Informes!J$1),FALSE)), "",
VLOOKUP($X2716&amp;"-"&amp;TEXT($A2755,"mmm-aaaa"),Informes!$A:$P,COLUMN(Informes!J$1),FALSE)), ""), "")</f>
        <v/>
      </c>
      <c r="N2755" s="248"/>
      <c r="O2755" s="248"/>
      <c r="P2755" s="248"/>
      <c r="Q2755" s="248"/>
      <c r="R2755" s="284" t="str">
        <f t="shared" si="535"/>
        <v/>
      </c>
      <c r="S2755" s="284"/>
      <c r="T2755" s="284"/>
      <c r="U2755" s="284"/>
      <c r="V2755" s="285"/>
      <c r="W2755" s="4" t="str">
        <f>IFERROR(VLOOKUP($X2739&amp;"-"&amp;TEXT($A2755,"mmm-aaaa"),Informes!$A:$P,COLUMN(Informes!K$1),FALSE), "")</f>
        <v/>
      </c>
      <c r="X2755" s="34" t="str">
        <f>IFERROR(VLOOKUP($X2716&amp;"-"&amp;TEXT($A2755,"mmm-aaaa"),Informes!$A:$P,COLUMN(Informes!C$1),FALSE), "")</f>
        <v/>
      </c>
    </row>
    <row r="2756" spans="1:24" ht="16.5" customHeight="1" x14ac:dyDescent="0.2">
      <c r="A2756" s="34">
        <f t="shared" si="538"/>
        <v>45839</v>
      </c>
      <c r="B2756" s="243" t="str">
        <f t="shared" si="536"/>
        <v>Julio</v>
      </c>
      <c r="C2756" s="244"/>
      <c r="D2756" s="244"/>
      <c r="E2756" s="244"/>
      <c r="F2756" s="281" t="str">
        <f>IFERROR(IF(VLOOKUP($X2716&amp;"-"&amp;TEXT($A2756,"mmm-aaaa"),Informes!$A:$P,COLUMN(Informes!H$1),FALSE),"þ","¨"),"¨")</f>
        <v>¨</v>
      </c>
      <c r="G2756" s="281"/>
      <c r="H2756" s="281"/>
      <c r="I2756" s="248" t="str">
        <f>IFERROR(IF(ISBLANK(
VLOOKUP($X2739&amp;"-"&amp;TEXT($A2756,"mmm-aaaa"),Informes!$A:$P,COLUMN(Informes!I$1),FALSE)), "",
VLOOKUP($X2739&amp;"-"&amp;TEXT($A2756,"mmm-aaaa"),Informes!$A:$P,COLUMN(Informes!I$1),FALSE)), "")</f>
        <v/>
      </c>
      <c r="J2756" s="248"/>
      <c r="K2756" s="248"/>
      <c r="L2756" s="173" t="str">
        <f t="shared" si="537"/>
        <v>¨</v>
      </c>
      <c r="M2756" s="248" t="str">
        <f>IFERROR(IF(OR($X2756=$L$7,$X2756=$K$5,$X2756=$O$5,$X2756=$T$5),IF(ISBLANK(
VLOOKUP($X2716&amp;"-"&amp;TEXT($A2756,"mmm-aaaa"),Informes!$A:$P,COLUMN(Informes!J$1),FALSE)), "",
VLOOKUP($X2716&amp;"-"&amp;TEXT($A2756,"mmm-aaaa"),Informes!$A:$P,COLUMN(Informes!J$1),FALSE)), ""), "")</f>
        <v/>
      </c>
      <c r="N2756" s="248"/>
      <c r="O2756" s="248"/>
      <c r="P2756" s="248"/>
      <c r="Q2756" s="248"/>
      <c r="R2756" s="284" t="str">
        <f t="shared" si="535"/>
        <v/>
      </c>
      <c r="S2756" s="284"/>
      <c r="T2756" s="284"/>
      <c r="U2756" s="284"/>
      <c r="V2756" s="285"/>
      <c r="W2756" s="4" t="str">
        <f>IFERROR(VLOOKUP($X2739&amp;"-"&amp;TEXT($A2756,"mmm-aaaa"),Informes!$A:$P,COLUMN(Informes!K$1),FALSE), "")</f>
        <v/>
      </c>
      <c r="X2756" s="34" t="str">
        <f>IFERROR(VLOOKUP($X2716&amp;"-"&amp;TEXT($A2756,"mmm-aaaa"),Informes!$A:$P,COLUMN(Informes!C$1),FALSE), "")</f>
        <v/>
      </c>
    </row>
    <row r="2757" spans="1:24" ht="16.5" customHeight="1" thickBot="1" x14ac:dyDescent="0.25">
      <c r="A2757" s="34">
        <f t="shared" si="538"/>
        <v>45870</v>
      </c>
      <c r="B2757" s="264" t="str">
        <f t="shared" si="536"/>
        <v>Agosto</v>
      </c>
      <c r="C2757" s="265"/>
      <c r="D2757" s="265"/>
      <c r="E2757" s="265"/>
      <c r="F2757" s="280" t="str">
        <f>IFERROR(IF(VLOOKUP($X2716&amp;"-"&amp;TEXT($A2757,"mmm-aaaa"),Informes!$A:$P,COLUMN(Informes!H$1),FALSE),"þ","¨"),"¨")</f>
        <v>¨</v>
      </c>
      <c r="G2757" s="280"/>
      <c r="H2757" s="280"/>
      <c r="I2757" s="269" t="str">
        <f>IFERROR(IF(ISBLANK(
VLOOKUP($X2739&amp;"-"&amp;TEXT($A2757,"mmm-aaaa"),Informes!$A:$P,COLUMN(Informes!I$1),FALSE)), "",
VLOOKUP($X2739&amp;"-"&amp;TEXT($A2757,"mmm-aaaa"),Informes!$A:$P,COLUMN(Informes!I$1),FALSE)), "")</f>
        <v/>
      </c>
      <c r="J2757" s="269"/>
      <c r="K2757" s="269"/>
      <c r="L2757" s="172" t="str">
        <f t="shared" si="537"/>
        <v>¨</v>
      </c>
      <c r="M2757" s="269" t="str">
        <f>IFERROR(IF(OR($X2757=$L$7,$X2757=$K$5,$X2757=$O$5,$X2757=$T$5),IF(ISBLANK(
VLOOKUP($X2716&amp;"-"&amp;TEXT($A2757,"mmm-aaaa"),Informes!$A:$P,COLUMN(Informes!J$1),FALSE)), "",
VLOOKUP($X2716&amp;"-"&amp;TEXT($A2757,"mmm-aaaa"),Informes!$A:$P,COLUMN(Informes!J$1),FALSE)), ""), "")</f>
        <v/>
      </c>
      <c r="N2757" s="269"/>
      <c r="O2757" s="269"/>
      <c r="P2757" s="269"/>
      <c r="Q2757" s="269"/>
      <c r="R2757" s="282" t="str">
        <f t="shared" si="535"/>
        <v/>
      </c>
      <c r="S2757" s="282"/>
      <c r="T2757" s="282"/>
      <c r="U2757" s="282"/>
      <c r="V2757" s="283"/>
      <c r="W2757" s="4" t="str">
        <f>IFERROR(VLOOKUP($X2739&amp;"-"&amp;TEXT($A2757,"mmm-aaaa"),Informes!$A:$P,COLUMN(Informes!K$1),FALSE), "")</f>
        <v/>
      </c>
      <c r="X2757" s="34" t="str">
        <f>IFERROR(VLOOKUP($X2716&amp;"-"&amp;TEXT($A2757,"mmm-aaaa"),Informes!$A:$P,COLUMN(Informes!C$1),FALSE), "")</f>
        <v/>
      </c>
    </row>
    <row r="2758" spans="1:24" ht="16.5" customHeight="1" thickBot="1" x14ac:dyDescent="0.3">
      <c r="D2758" s="124"/>
      <c r="E2758" s="124"/>
      <c r="F2758" s="129"/>
      <c r="G2758" s="124" t="str">
        <f>IF(SUM(F2746:F2757)=0,"",SUM(F2746:F2757))</f>
        <v/>
      </c>
      <c r="H2758" s="124"/>
      <c r="I2758" s="124"/>
      <c r="J2758" s="130"/>
      <c r="K2758" s="124"/>
      <c r="L2758" s="131" t="s">
        <v>107</v>
      </c>
      <c r="M2758" s="272" t="str">
        <f>IF(SUM(M2746:M2757)=0,"",SUM(M2746:M2757))</f>
        <v/>
      </c>
      <c r="N2758" s="273"/>
      <c r="O2758" s="273"/>
      <c r="P2758" s="273"/>
      <c r="Q2758" s="274"/>
      <c r="R2758" s="275"/>
      <c r="S2758" s="276"/>
      <c r="T2758" s="276"/>
      <c r="U2758" s="276"/>
      <c r="V2758" s="277"/>
      <c r="W2758" s="4"/>
      <c r="X2758" s="4"/>
    </row>
    <row r="2759" spans="1:24" ht="16.5" customHeight="1" x14ac:dyDescent="0.2">
      <c r="W2759" s="4"/>
      <c r="X2759" s="4"/>
    </row>
    <row r="2760" spans="1:24" ht="279.75" customHeight="1" x14ac:dyDescent="0.15">
      <c r="B2760" s="11"/>
      <c r="C2760" s="132" t="s">
        <v>136</v>
      </c>
      <c r="D2760" s="11"/>
      <c r="E2760" s="11"/>
      <c r="F2760" s="11"/>
      <c r="G2760" s="11"/>
      <c r="H2760" s="11"/>
      <c r="I2760" s="11"/>
      <c r="J2760" s="11"/>
      <c r="K2760" s="11"/>
      <c r="L2760" s="11"/>
      <c r="M2760" s="11"/>
      <c r="N2760" s="11"/>
      <c r="O2760" s="11"/>
      <c r="P2760" s="11"/>
      <c r="Q2760" s="11"/>
      <c r="R2760" s="11"/>
      <c r="S2760" s="11"/>
      <c r="T2760" s="11"/>
      <c r="U2760" s="11"/>
      <c r="V2760" s="11"/>
      <c r="W2760" s="11"/>
      <c r="X2760" s="11"/>
    </row>
    <row r="2761" spans="1:24" ht="24" customHeight="1" x14ac:dyDescent="0.2">
      <c r="A2761" s="35">
        <f>A2715+1</f>
        <v>61</v>
      </c>
      <c r="B2761" s="256" t="s">
        <v>127</v>
      </c>
      <c r="C2761" s="256"/>
      <c r="D2761" s="256"/>
      <c r="E2761" s="256"/>
      <c r="F2761" s="256"/>
      <c r="G2761" s="256"/>
      <c r="H2761" s="256"/>
      <c r="I2761" s="256"/>
      <c r="J2761" s="256"/>
      <c r="K2761" s="256"/>
      <c r="L2761" s="256"/>
      <c r="M2761" s="256"/>
      <c r="N2761" s="256"/>
      <c r="O2761" s="256"/>
      <c r="P2761" s="256"/>
      <c r="Q2761" s="256"/>
      <c r="R2761" s="256"/>
      <c r="S2761" s="256"/>
      <c r="T2761" s="256"/>
      <c r="U2761" s="256"/>
      <c r="V2761" s="256"/>
      <c r="X2761" s="2"/>
    </row>
    <row r="2762" spans="1:24" ht="17.25" customHeight="1" x14ac:dyDescent="0.2">
      <c r="A2762" s="35"/>
      <c r="B2762" s="120" t="s">
        <v>128</v>
      </c>
      <c r="D2762" s="123" t="e">
        <f>IF(A2761=0,0,INDEX(TblPublicadores[Nombre completo],A2761))</f>
        <v>#REF!</v>
      </c>
      <c r="F2762" s="123"/>
      <c r="G2762" s="123"/>
      <c r="H2762" s="123"/>
      <c r="I2762" s="123"/>
      <c r="J2762" s="123"/>
      <c r="K2762" s="123"/>
      <c r="L2762" s="123"/>
      <c r="M2762" s="123"/>
      <c r="N2762" s="123"/>
      <c r="O2762" s="123"/>
      <c r="P2762" s="123"/>
      <c r="Q2762" s="123"/>
      <c r="R2762" s="123"/>
      <c r="S2762" s="123"/>
      <c r="T2762" s="123"/>
      <c r="U2762" s="123"/>
      <c r="V2762" s="123"/>
      <c r="W2762" s="15"/>
      <c r="X2762" s="154" t="e">
        <f>IF(A2761=0,0,INDEX(TblPublicadores[Nombre],A2761))</f>
        <v>#REF!</v>
      </c>
    </row>
    <row r="2763" spans="1:24" ht="17.25" customHeight="1" x14ac:dyDescent="0.2">
      <c r="B2763" s="120" t="s">
        <v>129</v>
      </c>
      <c r="D2763" s="121"/>
      <c r="E2763" s="121"/>
      <c r="F2763" s="7"/>
      <c r="G2763" s="7"/>
      <c r="H2763" s="257" t="e">
        <f>IF(A2761=0,"",INDEX(TblPublicadores[Fecha de nacimiento],A2761))</f>
        <v>#REF!</v>
      </c>
      <c r="I2763" s="257"/>
      <c r="J2763" s="257"/>
      <c r="K2763" s="257"/>
      <c r="L2763" s="257"/>
      <c r="M2763" s="257"/>
      <c r="N2763" s="257"/>
      <c r="O2763" s="257"/>
      <c r="P2763" s="128" t="e">
        <f>IF(INDEX(TblPublicadores[Sexo],A2761)=Q2763,"þ","¨")</f>
        <v>#REF!</v>
      </c>
      <c r="Q2763" s="120" t="s">
        <v>75</v>
      </c>
      <c r="S2763" s="12"/>
      <c r="T2763" s="13"/>
      <c r="U2763" s="128" t="e">
        <f>IF(INDEX(TblPublicadores[Sexo],A2761)=V2763,"þ","¨")</f>
        <v>#REF!</v>
      </c>
      <c r="V2763" s="120" t="s">
        <v>79</v>
      </c>
      <c r="W2763" s="12"/>
      <c r="X2763" s="6"/>
    </row>
    <row r="2764" spans="1:24" ht="17.25" customHeight="1" x14ac:dyDescent="0.2">
      <c r="B2764" s="120" t="s">
        <v>130</v>
      </c>
      <c r="D2764" s="122"/>
      <c r="E2764" s="122"/>
      <c r="F2764" s="7"/>
      <c r="G2764" s="258" t="e">
        <f>IF(A2761=0,"",IF(INDEX(TblPublicadores[Fecha de bautismo],A2761)="", "",INDEX(TblPublicadores[Fecha de bautismo],A2761)))</f>
        <v>#REF!</v>
      </c>
      <c r="H2764" s="258"/>
      <c r="I2764" s="258"/>
      <c r="J2764" s="258"/>
      <c r="K2764" s="258"/>
      <c r="L2764" s="258"/>
      <c r="M2764" s="258"/>
      <c r="N2764" s="258"/>
      <c r="O2764" s="258"/>
      <c r="P2764" s="128" t="s">
        <v>137</v>
      </c>
      <c r="Q2764" s="120" t="s">
        <v>131</v>
      </c>
      <c r="S2764" s="12"/>
      <c r="T2764" s="12"/>
      <c r="U2764" s="128" t="s">
        <v>138</v>
      </c>
      <c r="V2764" s="120" t="s">
        <v>61</v>
      </c>
      <c r="W2764" s="12"/>
      <c r="X2764" s="6"/>
    </row>
    <row r="2765" spans="1:24" ht="28.5" customHeight="1" x14ac:dyDescent="0.2">
      <c r="B2765" s="127" t="e">
        <f>IF(INDEX(TblPublicadores[Privilegio],A2761)=C2765,"þ","¨")</f>
        <v>#REF!</v>
      </c>
      <c r="C2765" s="125" t="s">
        <v>76</v>
      </c>
      <c r="D2765" s="127" t="e">
        <f>IF(INDEX(TblPublicadores[Privilegio],A2761)=E2765,"þ","¨")</f>
        <v>#REF!</v>
      </c>
      <c r="E2765" s="125" t="s">
        <v>81</v>
      </c>
      <c r="F2765" s="7"/>
      <c r="G2765" s="7"/>
      <c r="H2765" s="5"/>
      <c r="I2765" s="10"/>
      <c r="J2765" s="127" t="e">
        <f>IF(INDEX(TblPublicadores[Tipo Publicador],A2761)=K2765,"þ","¨")</f>
        <v>#REF!</v>
      </c>
      <c r="K2765" s="125" t="s">
        <v>77</v>
      </c>
      <c r="L2765" s="5"/>
      <c r="M2765" s="5"/>
      <c r="N2765" s="127" t="e">
        <f>IF(INDEX(TblPublicadores[Tipo Publicador],A2761)=O2765,"þ","¨")</f>
        <v>#REF!</v>
      </c>
      <c r="O2765" s="125" t="s">
        <v>132</v>
      </c>
      <c r="P2765" s="126"/>
      <c r="Q2765" s="126"/>
      <c r="R2765" s="9"/>
      <c r="S2765" s="127" t="e">
        <f>IF(INDEX(TblPublicadores[Tipo Publicador],A2761)=T2765,"þ","¨")</f>
        <v>#REF!</v>
      </c>
      <c r="T2765" s="259" t="s">
        <v>133</v>
      </c>
      <c r="U2765" s="259"/>
      <c r="V2765" s="259"/>
      <c r="W2765" s="13"/>
      <c r="X2765" s="6"/>
    </row>
    <row r="2766" spans="1:24" ht="4.5" customHeight="1" thickBot="1" x14ac:dyDescent="0.25">
      <c r="B2766" s="8"/>
      <c r="C2766" s="7"/>
      <c r="D2766" s="8"/>
      <c r="E2766" s="7"/>
      <c r="F2766" s="7"/>
      <c r="G2766" s="7"/>
      <c r="H2766" s="5"/>
      <c r="I2766" s="10"/>
      <c r="J2766" s="8"/>
      <c r="K2766" s="5"/>
      <c r="L2766" s="5"/>
      <c r="M2766" s="5"/>
      <c r="N2766" s="7"/>
      <c r="O2766" s="5"/>
      <c r="P2766" s="8"/>
      <c r="Q2766" s="8"/>
      <c r="R2766" s="9"/>
      <c r="S2766" s="9"/>
      <c r="T2766" s="7"/>
      <c r="U2766" s="8"/>
      <c r="V2766" s="9"/>
      <c r="W2766" s="9"/>
      <c r="X2766" s="6"/>
    </row>
    <row r="2767" spans="1:24" ht="26.25" customHeight="1" x14ac:dyDescent="0.25">
      <c r="B2767" s="260" t="s">
        <v>17</v>
      </c>
      <c r="C2767" s="261"/>
      <c r="D2767" s="261"/>
      <c r="E2767" s="261"/>
      <c r="F2767" s="262" t="s">
        <v>134</v>
      </c>
      <c r="G2767" s="262"/>
      <c r="H2767" s="262"/>
      <c r="I2767" s="262" t="s">
        <v>12</v>
      </c>
      <c r="J2767" s="262"/>
      <c r="K2767" s="262"/>
      <c r="L2767" s="262" t="s">
        <v>105</v>
      </c>
      <c r="M2767" s="236" t="s">
        <v>135</v>
      </c>
      <c r="N2767" s="236"/>
      <c r="O2767" s="236"/>
      <c r="P2767" s="236"/>
      <c r="Q2767" s="236"/>
      <c r="R2767" s="236" t="s">
        <v>101</v>
      </c>
      <c r="S2767" s="236"/>
      <c r="T2767" s="236"/>
      <c r="U2767" s="236"/>
      <c r="V2767" s="237"/>
      <c r="W2767" s="14"/>
      <c r="X2767" s="3"/>
    </row>
    <row r="2768" spans="1:24" ht="27.75" customHeight="1" x14ac:dyDescent="0.2">
      <c r="B2768" s="240">
        <v>45292</v>
      </c>
      <c r="C2768" s="241"/>
      <c r="D2768" s="241"/>
      <c r="E2768" s="242"/>
      <c r="F2768" s="263"/>
      <c r="G2768" s="263"/>
      <c r="H2768" s="263"/>
      <c r="I2768" s="263"/>
      <c r="J2768" s="263"/>
      <c r="K2768" s="263"/>
      <c r="L2768" s="263"/>
      <c r="M2768" s="238"/>
      <c r="N2768" s="238"/>
      <c r="O2768" s="238"/>
      <c r="P2768" s="238"/>
      <c r="Q2768" s="238"/>
      <c r="R2768" s="238"/>
      <c r="S2768" s="238"/>
      <c r="T2768" s="238"/>
      <c r="U2768" s="238"/>
      <c r="V2768" s="239"/>
      <c r="W2768" s="14"/>
      <c r="X2768" s="3"/>
    </row>
    <row r="2769" spans="1:24" ht="16.5" customHeight="1" x14ac:dyDescent="0.2">
      <c r="A2769" s="34">
        <f>EDATE(B2768,-4)</f>
        <v>45170</v>
      </c>
      <c r="B2769" s="243" t="str">
        <f>PROPER(TEXT(A2769, "mmmm"))</f>
        <v>Septiembre</v>
      </c>
      <c r="C2769" s="244"/>
      <c r="D2769" s="244" t="str">
        <f>PROPER(TEXT(C2769, "mmmm"))</f>
        <v>Enero</v>
      </c>
      <c r="E2769" s="244"/>
      <c r="F2769" s="281" t="str">
        <f>IFERROR(IF(VLOOKUP($X2762&amp;"-"&amp;TEXT($A2769,"mmm-aaaa"),Informes!$A:$P,COLUMN(Informes!H$1),FALSE),"þ","¨"),"¨")</f>
        <v>¨</v>
      </c>
      <c r="G2769" s="281"/>
      <c r="H2769" s="281"/>
      <c r="I2769" s="248" t="str">
        <f>IFERROR(IF(ISBLANK(
VLOOKUP($X2762&amp;"-"&amp;TEXT($A2769,"mmm-aaaa"),Informes!$A:$P,COLUMN(Informes!I$1),FALSE)), "",
VLOOKUP($X2762&amp;"-"&amp;TEXT($A2769,"mmm-aaaa"),Informes!$A:$P,COLUMN(Informes!I$1),FALSE)), "")</f>
        <v/>
      </c>
      <c r="J2769" s="248"/>
      <c r="K2769" s="248"/>
      <c r="L2769" s="173" t="str">
        <f>IFERROR(IF($X2769=$L$7,"þ","¨"),"¨")</f>
        <v>¨</v>
      </c>
      <c r="M2769" s="248" t="str">
        <f>IFERROR(IF(OR($X2769=$L$7,$X2769=$K$5,$X2769=$O$5,$X2769=$T$5),IF(ISBLANK(
VLOOKUP($X2762&amp;"-"&amp;TEXT($A2769,"mmm-aaaa"),Informes!$A:$P,COLUMN(Informes!J$1),FALSE)), "",
VLOOKUP($X2762&amp;"-"&amp;TEXT($A2769,"mmm-aaaa"),Informes!$A:$P,COLUMN(Informes!J$1),FALSE)), ""), "")</f>
        <v/>
      </c>
      <c r="N2769" s="248"/>
      <c r="O2769" s="248"/>
      <c r="P2769" s="248"/>
      <c r="Q2769" s="248"/>
      <c r="R2769" s="284" t="str">
        <f t="shared" ref="R2769:R2780" si="539">IF(W2769=0, "", W2769)</f>
        <v/>
      </c>
      <c r="S2769" s="284"/>
      <c r="T2769" s="284"/>
      <c r="U2769" s="284"/>
      <c r="V2769" s="285"/>
      <c r="W2769" s="4" t="str">
        <f>IFERROR(VLOOKUP($X2762&amp;"-"&amp;TEXT($A2769,"mmm-aaaa"),Informes!$A:$P,COLUMN(Informes!K$1),FALSE), "")</f>
        <v/>
      </c>
      <c r="X2769" s="34" t="str">
        <f>IFERROR(VLOOKUP($X2762&amp;"-"&amp;TEXT($A2769,"mmm-aaaa"),Informes!$A:$P,COLUMN(Informes!C$1),FALSE), "")</f>
        <v/>
      </c>
    </row>
    <row r="2770" spans="1:24" ht="16.5" customHeight="1" x14ac:dyDescent="0.2">
      <c r="A2770" s="34">
        <f>EDATE(A2769,1)</f>
        <v>45200</v>
      </c>
      <c r="B2770" s="243" t="str">
        <f t="shared" ref="B2770:B2780" si="540">PROPER(TEXT(A2770, "mmmm"))</f>
        <v>Octubre</v>
      </c>
      <c r="C2770" s="244"/>
      <c r="D2770" s="244" t="str">
        <f t="shared" ref="D2770:D2780" si="541">PROPER(TEXT(C2770, "mmmm"))</f>
        <v>Enero</v>
      </c>
      <c r="E2770" s="244"/>
      <c r="F2770" s="281" t="str">
        <f>IFERROR(IF(VLOOKUP($X2762&amp;"-"&amp;TEXT($A2770,"mmm-aaaa"),Informes!$A:$P,COLUMN(Informes!H$1),FALSE),"þ","¨"),"¨")</f>
        <v>¨</v>
      </c>
      <c r="G2770" s="281"/>
      <c r="H2770" s="281"/>
      <c r="I2770" s="248" t="str">
        <f>IFERROR(IF(ISBLANK(
VLOOKUP($X2762&amp;"-"&amp;TEXT($A2770,"mmm-aaaa"),Informes!$A:$P,COLUMN(Informes!I$1),FALSE)), "",
VLOOKUP($X2762&amp;"-"&amp;TEXT($A2770,"mmm-aaaa"),Informes!$A:$P,COLUMN(Informes!I$1),FALSE)), "")</f>
        <v/>
      </c>
      <c r="J2770" s="248"/>
      <c r="K2770" s="248"/>
      <c r="L2770" s="173" t="str">
        <f t="shared" ref="L2770:L2780" si="542">IFERROR(IF($X2770=$L$7,"þ","¨"),"¨")</f>
        <v>¨</v>
      </c>
      <c r="M2770" s="248" t="str">
        <f>IFERROR(IF(OR($X2770=$L$7,$X2770=$K$5,$X2770=$O$5,$X2770=$T$5),IF(ISBLANK(
VLOOKUP($X2762&amp;"-"&amp;TEXT($A2770,"mmm-aaaa"),Informes!$A:$P,COLUMN(Informes!J$1),FALSE)), "",
VLOOKUP($X2762&amp;"-"&amp;TEXT($A2770,"mmm-aaaa"),Informes!$A:$P,COLUMN(Informes!J$1),FALSE)), ""), "")</f>
        <v/>
      </c>
      <c r="N2770" s="248"/>
      <c r="O2770" s="248"/>
      <c r="P2770" s="248"/>
      <c r="Q2770" s="248"/>
      <c r="R2770" s="284" t="str">
        <f t="shared" si="539"/>
        <v/>
      </c>
      <c r="S2770" s="284"/>
      <c r="T2770" s="284"/>
      <c r="U2770" s="284"/>
      <c r="V2770" s="285"/>
      <c r="W2770" s="4" t="str">
        <f>IFERROR(VLOOKUP($X2762&amp;"-"&amp;TEXT($A2770,"mmm-aaaa"),Informes!$A:$P,COLUMN(Informes!K$1),FALSE), "")</f>
        <v/>
      </c>
      <c r="X2770" s="34" t="str">
        <f>IFERROR(VLOOKUP($X2762&amp;"-"&amp;TEXT($A2770,"mmm-aaaa"),Informes!$A:$P,COLUMN(Informes!C$1),FALSE), "")</f>
        <v/>
      </c>
    </row>
    <row r="2771" spans="1:24" ht="16.5" customHeight="1" x14ac:dyDescent="0.2">
      <c r="A2771" s="34">
        <f t="shared" ref="A2771:A2780" si="543">EDATE(A2770,1)</f>
        <v>45231</v>
      </c>
      <c r="B2771" s="243" t="str">
        <f t="shared" si="540"/>
        <v>Noviembre</v>
      </c>
      <c r="C2771" s="244"/>
      <c r="D2771" s="244" t="str">
        <f t="shared" si="541"/>
        <v>Enero</v>
      </c>
      <c r="E2771" s="244"/>
      <c r="F2771" s="281" t="str">
        <f>IFERROR(IF(VLOOKUP($X2762&amp;"-"&amp;TEXT($A2771,"mmm-aaaa"),Informes!$A:$P,COLUMN(Informes!H$1),FALSE),"þ","¨"),"¨")</f>
        <v>¨</v>
      </c>
      <c r="G2771" s="281"/>
      <c r="H2771" s="281"/>
      <c r="I2771" s="248" t="str">
        <f>IFERROR(IF(ISBLANK(
VLOOKUP($X2762&amp;"-"&amp;TEXT($A2771,"mmm-aaaa"),Informes!$A:$P,COLUMN(Informes!I$1),FALSE)), "",
VLOOKUP($X2762&amp;"-"&amp;TEXT($A2771,"mmm-aaaa"),Informes!$A:$P,COLUMN(Informes!I$1),FALSE)), "")</f>
        <v/>
      </c>
      <c r="J2771" s="248"/>
      <c r="K2771" s="248"/>
      <c r="L2771" s="173" t="str">
        <f t="shared" si="542"/>
        <v>¨</v>
      </c>
      <c r="M2771" s="248" t="str">
        <f>IFERROR(IF(OR($X2771=$L$7,$X2771=$K$5,$X2771=$O$5,$X2771=$T$5),IF(ISBLANK(
VLOOKUP($X2762&amp;"-"&amp;TEXT($A2771,"mmm-aaaa"),Informes!$A:$P,COLUMN(Informes!J$1),FALSE)), "",
VLOOKUP($X2762&amp;"-"&amp;TEXT($A2771,"mmm-aaaa"),Informes!$A:$P,COLUMN(Informes!J$1),FALSE)), ""), "")</f>
        <v/>
      </c>
      <c r="N2771" s="248"/>
      <c r="O2771" s="248"/>
      <c r="P2771" s="248"/>
      <c r="Q2771" s="248"/>
      <c r="R2771" s="284" t="str">
        <f t="shared" si="539"/>
        <v/>
      </c>
      <c r="S2771" s="284"/>
      <c r="T2771" s="284"/>
      <c r="U2771" s="284"/>
      <c r="V2771" s="285"/>
      <c r="W2771" s="4" t="str">
        <f>IFERROR(VLOOKUP($X2762&amp;"-"&amp;TEXT($A2771,"mmm-aaaa"),Informes!$A:$P,COLUMN(Informes!K$1),FALSE), "")</f>
        <v/>
      </c>
      <c r="X2771" s="34" t="str">
        <f>IFERROR(VLOOKUP($X2762&amp;"-"&amp;TEXT($A2771,"mmm-aaaa"),Informes!$A:$P,COLUMN(Informes!C$1),FALSE), "")</f>
        <v/>
      </c>
    </row>
    <row r="2772" spans="1:24" ht="16.5" customHeight="1" x14ac:dyDescent="0.2">
      <c r="A2772" s="34">
        <f t="shared" si="543"/>
        <v>45261</v>
      </c>
      <c r="B2772" s="243" t="str">
        <f t="shared" si="540"/>
        <v>Diciembre</v>
      </c>
      <c r="C2772" s="244"/>
      <c r="D2772" s="244" t="str">
        <f t="shared" si="541"/>
        <v>Enero</v>
      </c>
      <c r="E2772" s="244"/>
      <c r="F2772" s="281" t="str">
        <f>IFERROR(IF(VLOOKUP($X2762&amp;"-"&amp;TEXT($A2772,"mmm-aaaa"),Informes!$A:$P,COLUMN(Informes!H$1),FALSE),"þ","¨"),"¨")</f>
        <v>¨</v>
      </c>
      <c r="G2772" s="281"/>
      <c r="H2772" s="281"/>
      <c r="I2772" s="248" t="str">
        <f>IFERROR(IF(ISBLANK(
VLOOKUP($X2762&amp;"-"&amp;TEXT($A2772,"mmm-aaaa"),Informes!$A:$P,COLUMN(Informes!I$1),FALSE)), "",
VLOOKUP($X2762&amp;"-"&amp;TEXT($A2772,"mmm-aaaa"),Informes!$A:$P,COLUMN(Informes!I$1),FALSE)), "")</f>
        <v/>
      </c>
      <c r="J2772" s="248"/>
      <c r="K2772" s="248"/>
      <c r="L2772" s="173" t="str">
        <f t="shared" si="542"/>
        <v>¨</v>
      </c>
      <c r="M2772" s="248" t="str">
        <f>IFERROR(IF(OR($X2772=$L$7,$X2772=$K$5,$X2772=$O$5,$X2772=$T$5),IF(ISBLANK(
VLOOKUP($X2762&amp;"-"&amp;TEXT($A2772,"mmm-aaaa"),Informes!$A:$P,COLUMN(Informes!J$1),FALSE)), "",
VLOOKUP($X2762&amp;"-"&amp;TEXT($A2772,"mmm-aaaa"),Informes!$A:$P,COLUMN(Informes!J$1),FALSE)), ""), "")</f>
        <v/>
      </c>
      <c r="N2772" s="248"/>
      <c r="O2772" s="248"/>
      <c r="P2772" s="248"/>
      <c r="Q2772" s="248"/>
      <c r="R2772" s="284" t="str">
        <f t="shared" si="539"/>
        <v/>
      </c>
      <c r="S2772" s="284"/>
      <c r="T2772" s="284"/>
      <c r="U2772" s="284"/>
      <c r="V2772" s="285"/>
      <c r="W2772" s="4" t="str">
        <f>IFERROR(VLOOKUP($X2762&amp;"-"&amp;TEXT($A2772,"mmm-aaaa"),Informes!$A:$P,COLUMN(Informes!K$1),FALSE), "")</f>
        <v/>
      </c>
      <c r="X2772" s="34" t="str">
        <f>IFERROR(VLOOKUP($X2762&amp;"-"&amp;TEXT($A2772,"mmm-aaaa"),Informes!$A:$P,COLUMN(Informes!C$1),FALSE), "")</f>
        <v/>
      </c>
    </row>
    <row r="2773" spans="1:24" ht="16.5" customHeight="1" x14ac:dyDescent="0.2">
      <c r="A2773" s="34">
        <f t="shared" si="543"/>
        <v>45292</v>
      </c>
      <c r="B2773" s="243" t="str">
        <f t="shared" si="540"/>
        <v>Enero</v>
      </c>
      <c r="C2773" s="244"/>
      <c r="D2773" s="244" t="str">
        <f t="shared" si="541"/>
        <v>Enero</v>
      </c>
      <c r="E2773" s="244"/>
      <c r="F2773" s="281" t="str">
        <f>IFERROR(IF(VLOOKUP($X2762&amp;"-"&amp;TEXT($A2773,"mmm-aaaa"),Informes!$A:$P,COLUMN(Informes!H$1),FALSE),"þ","¨"),"¨")</f>
        <v>¨</v>
      </c>
      <c r="G2773" s="281"/>
      <c r="H2773" s="281"/>
      <c r="I2773" s="248" t="str">
        <f>IFERROR(IF(ISBLANK(
VLOOKUP($X2762&amp;"-"&amp;TEXT($A2773,"mmm-aaaa"),Informes!$A:$P,COLUMN(Informes!I$1),FALSE)), "",
VLOOKUP($X2762&amp;"-"&amp;TEXT($A2773,"mmm-aaaa"),Informes!$A:$P,COLUMN(Informes!I$1),FALSE)), "")</f>
        <v/>
      </c>
      <c r="J2773" s="248"/>
      <c r="K2773" s="248"/>
      <c r="L2773" s="173" t="str">
        <f t="shared" si="542"/>
        <v>¨</v>
      </c>
      <c r="M2773" s="248" t="str">
        <f>IFERROR(IF(OR($X2773=$L$7,$X2773=$K$5,$X2773=$O$5,$X2773=$T$5),IF(ISBLANK(
VLOOKUP($X2762&amp;"-"&amp;TEXT($A2773,"mmm-aaaa"),Informes!$A:$P,COLUMN(Informes!J$1),FALSE)), "",
VLOOKUP($X2762&amp;"-"&amp;TEXT($A2773,"mmm-aaaa"),Informes!$A:$P,COLUMN(Informes!J$1),FALSE)), ""), "")</f>
        <v/>
      </c>
      <c r="N2773" s="248"/>
      <c r="O2773" s="248"/>
      <c r="P2773" s="248"/>
      <c r="Q2773" s="248"/>
      <c r="R2773" s="284" t="str">
        <f t="shared" si="539"/>
        <v/>
      </c>
      <c r="S2773" s="284"/>
      <c r="T2773" s="284"/>
      <c r="U2773" s="284"/>
      <c r="V2773" s="285"/>
      <c r="W2773" s="4" t="str">
        <f>IFERROR(VLOOKUP($X2762&amp;"-"&amp;TEXT($A2773,"mmm-aaaa"),Informes!$A:$P,COLUMN(Informes!K$1),FALSE), "")</f>
        <v/>
      </c>
      <c r="X2773" s="34" t="str">
        <f>IFERROR(VLOOKUP($X2762&amp;"-"&amp;TEXT($A2773,"mmm-aaaa"),Informes!$A:$P,COLUMN(Informes!C$1),FALSE), "")</f>
        <v/>
      </c>
    </row>
    <row r="2774" spans="1:24" ht="16.5" customHeight="1" x14ac:dyDescent="0.2">
      <c r="A2774" s="34">
        <f t="shared" si="543"/>
        <v>45323</v>
      </c>
      <c r="B2774" s="243" t="str">
        <f t="shared" si="540"/>
        <v>Febrero</v>
      </c>
      <c r="C2774" s="244"/>
      <c r="D2774" s="244" t="str">
        <f t="shared" si="541"/>
        <v>Enero</v>
      </c>
      <c r="E2774" s="244"/>
      <c r="F2774" s="281" t="str">
        <f>IFERROR(IF(VLOOKUP($X2762&amp;"-"&amp;TEXT($A2774,"mmm-aaaa"),Informes!$A:$P,COLUMN(Informes!H$1),FALSE),"þ","¨"),"¨")</f>
        <v>¨</v>
      </c>
      <c r="G2774" s="281"/>
      <c r="H2774" s="281"/>
      <c r="I2774" s="248" t="str">
        <f>IFERROR(IF(ISBLANK(
VLOOKUP($X2762&amp;"-"&amp;TEXT($A2774,"mmm-aaaa"),Informes!$A:$P,COLUMN(Informes!I$1),FALSE)), "",
VLOOKUP($X2762&amp;"-"&amp;TEXT($A2774,"mmm-aaaa"),Informes!$A:$P,COLUMN(Informes!I$1),FALSE)), "")</f>
        <v/>
      </c>
      <c r="J2774" s="248"/>
      <c r="K2774" s="248"/>
      <c r="L2774" s="173" t="str">
        <f t="shared" si="542"/>
        <v>¨</v>
      </c>
      <c r="M2774" s="248" t="str">
        <f>IFERROR(IF(OR($X2774=$L$7,$X2774=$K$5,$X2774=$O$5,$X2774=$T$5),IF(ISBLANK(
VLOOKUP($X2762&amp;"-"&amp;TEXT($A2774,"mmm-aaaa"),Informes!$A:$P,COLUMN(Informes!J$1),FALSE)), "",
VLOOKUP($X2762&amp;"-"&amp;TEXT($A2774,"mmm-aaaa"),Informes!$A:$P,COLUMN(Informes!J$1),FALSE)), ""), "")</f>
        <v/>
      </c>
      <c r="N2774" s="248"/>
      <c r="O2774" s="248"/>
      <c r="P2774" s="248"/>
      <c r="Q2774" s="248"/>
      <c r="R2774" s="284" t="str">
        <f t="shared" si="539"/>
        <v/>
      </c>
      <c r="S2774" s="284"/>
      <c r="T2774" s="284"/>
      <c r="U2774" s="284"/>
      <c r="V2774" s="285"/>
      <c r="W2774" s="4" t="str">
        <f>IFERROR(VLOOKUP($X2762&amp;"-"&amp;TEXT($A2774,"mmm-aaaa"),Informes!$A:$P,COLUMN(Informes!K$1),FALSE), "")</f>
        <v/>
      </c>
      <c r="X2774" s="34" t="str">
        <f>IFERROR(VLOOKUP($X2762&amp;"-"&amp;TEXT($A2774,"mmm-aaaa"),Informes!$A:$P,COLUMN(Informes!C$1),FALSE), "")</f>
        <v/>
      </c>
    </row>
    <row r="2775" spans="1:24" ht="16.5" customHeight="1" x14ac:dyDescent="0.2">
      <c r="A2775" s="34">
        <f t="shared" si="543"/>
        <v>45352</v>
      </c>
      <c r="B2775" s="243" t="str">
        <f t="shared" si="540"/>
        <v>Marzo</v>
      </c>
      <c r="C2775" s="244"/>
      <c r="D2775" s="244" t="str">
        <f t="shared" si="541"/>
        <v>Enero</v>
      </c>
      <c r="E2775" s="244"/>
      <c r="F2775" s="281" t="str">
        <f>IFERROR(IF(VLOOKUP($X2762&amp;"-"&amp;TEXT($A2775,"mmm-aaaa"),Informes!$A:$P,COLUMN(Informes!H$1),FALSE),"þ","¨"),"¨")</f>
        <v>¨</v>
      </c>
      <c r="G2775" s="281"/>
      <c r="H2775" s="281"/>
      <c r="I2775" s="248" t="str">
        <f>IFERROR(IF(ISBLANK(
VLOOKUP($X2762&amp;"-"&amp;TEXT($A2775,"mmm-aaaa"),Informes!$A:$P,COLUMN(Informes!I$1),FALSE)), "",
VLOOKUP($X2762&amp;"-"&amp;TEXT($A2775,"mmm-aaaa"),Informes!$A:$P,COLUMN(Informes!I$1),FALSE)), "")</f>
        <v/>
      </c>
      <c r="J2775" s="248"/>
      <c r="K2775" s="248"/>
      <c r="L2775" s="173" t="str">
        <f t="shared" si="542"/>
        <v>¨</v>
      </c>
      <c r="M2775" s="248" t="str">
        <f>IFERROR(IF(OR($X2775=$L$7,$X2775=$K$5,$X2775=$O$5,$X2775=$T$5),IF(ISBLANK(
VLOOKUP($X2762&amp;"-"&amp;TEXT($A2775,"mmm-aaaa"),Informes!$A:$P,COLUMN(Informes!J$1),FALSE)), "",
VLOOKUP($X2762&amp;"-"&amp;TEXT($A2775,"mmm-aaaa"),Informes!$A:$P,COLUMN(Informes!J$1),FALSE)), ""), "")</f>
        <v/>
      </c>
      <c r="N2775" s="248"/>
      <c r="O2775" s="248"/>
      <c r="P2775" s="248"/>
      <c r="Q2775" s="248"/>
      <c r="R2775" s="284" t="str">
        <f t="shared" si="539"/>
        <v/>
      </c>
      <c r="S2775" s="284"/>
      <c r="T2775" s="284"/>
      <c r="U2775" s="284"/>
      <c r="V2775" s="285"/>
      <c r="W2775" s="4" t="str">
        <f>IFERROR(VLOOKUP($X2762&amp;"-"&amp;TEXT($A2775,"mmm-aaaa"),Informes!$A:$P,COLUMN(Informes!K$1),FALSE), "")</f>
        <v/>
      </c>
      <c r="X2775" s="34" t="str">
        <f>IFERROR(VLOOKUP($X2762&amp;"-"&amp;TEXT($A2775,"mmm-aaaa"),Informes!$A:$P,COLUMN(Informes!C$1),FALSE), "")</f>
        <v/>
      </c>
    </row>
    <row r="2776" spans="1:24" ht="16.5" customHeight="1" x14ac:dyDescent="0.2">
      <c r="A2776" s="34">
        <f t="shared" si="543"/>
        <v>45383</v>
      </c>
      <c r="B2776" s="243" t="str">
        <f t="shared" si="540"/>
        <v>Abril</v>
      </c>
      <c r="C2776" s="244"/>
      <c r="D2776" s="244" t="str">
        <f t="shared" si="541"/>
        <v>Enero</v>
      </c>
      <c r="E2776" s="244"/>
      <c r="F2776" s="281" t="str">
        <f>IFERROR(IF(VLOOKUP($X2762&amp;"-"&amp;TEXT($A2776,"mmm-aaaa"),Informes!$A:$P,COLUMN(Informes!H$1),FALSE),"þ","¨"),"¨")</f>
        <v>¨</v>
      </c>
      <c r="G2776" s="281"/>
      <c r="H2776" s="281"/>
      <c r="I2776" s="248" t="str">
        <f>IFERROR(IF(ISBLANK(
VLOOKUP($X2762&amp;"-"&amp;TEXT($A2776,"mmm-aaaa"),Informes!$A:$P,COLUMN(Informes!I$1),FALSE)), "",
VLOOKUP($X2762&amp;"-"&amp;TEXT($A2776,"mmm-aaaa"),Informes!$A:$P,COLUMN(Informes!I$1),FALSE)), "")</f>
        <v/>
      </c>
      <c r="J2776" s="248"/>
      <c r="K2776" s="248"/>
      <c r="L2776" s="173" t="str">
        <f t="shared" si="542"/>
        <v>¨</v>
      </c>
      <c r="M2776" s="248" t="str">
        <f>IFERROR(IF(OR($X2776=$L$7,$X2776=$K$5,$X2776=$O$5,$X2776=$T$5),IF(ISBLANK(
VLOOKUP($X2762&amp;"-"&amp;TEXT($A2776,"mmm-aaaa"),Informes!$A:$P,COLUMN(Informes!J$1),FALSE)), "",
VLOOKUP($X2762&amp;"-"&amp;TEXT($A2776,"mmm-aaaa"),Informes!$A:$P,COLUMN(Informes!J$1),FALSE)), ""), "")</f>
        <v/>
      </c>
      <c r="N2776" s="248"/>
      <c r="O2776" s="248"/>
      <c r="P2776" s="248"/>
      <c r="Q2776" s="248"/>
      <c r="R2776" s="284" t="str">
        <f t="shared" si="539"/>
        <v/>
      </c>
      <c r="S2776" s="284"/>
      <c r="T2776" s="284"/>
      <c r="U2776" s="284"/>
      <c r="V2776" s="285"/>
      <c r="W2776" s="4" t="str">
        <f>IFERROR(VLOOKUP($X2762&amp;"-"&amp;TEXT($A2776,"mmm-aaaa"),Informes!$A:$P,COLUMN(Informes!K$1),FALSE), "")</f>
        <v/>
      </c>
      <c r="X2776" s="34" t="str">
        <f>IFERROR(VLOOKUP($X2762&amp;"-"&amp;TEXT($A2776,"mmm-aaaa"),Informes!$A:$P,COLUMN(Informes!C$1),FALSE), "")</f>
        <v/>
      </c>
    </row>
    <row r="2777" spans="1:24" ht="16.5" customHeight="1" x14ac:dyDescent="0.2">
      <c r="A2777" s="34">
        <f t="shared" si="543"/>
        <v>45413</v>
      </c>
      <c r="B2777" s="243" t="str">
        <f t="shared" si="540"/>
        <v>Mayo</v>
      </c>
      <c r="C2777" s="244"/>
      <c r="D2777" s="244" t="str">
        <f t="shared" si="541"/>
        <v>Enero</v>
      </c>
      <c r="E2777" s="244"/>
      <c r="F2777" s="281" t="str">
        <f>IFERROR(IF(VLOOKUP($X2762&amp;"-"&amp;TEXT($A2777,"mmm-aaaa"),Informes!$A:$P,COLUMN(Informes!H$1),FALSE),"þ","¨"),"¨")</f>
        <v>¨</v>
      </c>
      <c r="G2777" s="281"/>
      <c r="H2777" s="281"/>
      <c r="I2777" s="248" t="str">
        <f>IFERROR(IF(ISBLANK(
VLOOKUP($X2762&amp;"-"&amp;TEXT($A2777,"mmm-aaaa"),Informes!$A:$P,COLUMN(Informes!I$1),FALSE)), "",
VLOOKUP($X2762&amp;"-"&amp;TEXT($A2777,"mmm-aaaa"),Informes!$A:$P,COLUMN(Informes!I$1),FALSE)), "")</f>
        <v/>
      </c>
      <c r="J2777" s="248"/>
      <c r="K2777" s="248"/>
      <c r="L2777" s="173" t="str">
        <f t="shared" si="542"/>
        <v>¨</v>
      </c>
      <c r="M2777" s="248" t="str">
        <f>IFERROR(IF(OR($X2777=$L$7,$X2777=$K$5,$X2777=$O$5,$X2777=$T$5),IF(ISBLANK(
VLOOKUP($X2762&amp;"-"&amp;TEXT($A2777,"mmm-aaaa"),Informes!$A:$P,COLUMN(Informes!J$1),FALSE)), "",
VLOOKUP($X2762&amp;"-"&amp;TEXT($A2777,"mmm-aaaa"),Informes!$A:$P,COLUMN(Informes!J$1),FALSE)), ""), "")</f>
        <v/>
      </c>
      <c r="N2777" s="248"/>
      <c r="O2777" s="248"/>
      <c r="P2777" s="248"/>
      <c r="Q2777" s="248"/>
      <c r="R2777" s="284" t="str">
        <f t="shared" si="539"/>
        <v/>
      </c>
      <c r="S2777" s="284"/>
      <c r="T2777" s="284"/>
      <c r="U2777" s="284"/>
      <c r="V2777" s="285"/>
      <c r="W2777" s="4" t="str">
        <f>IFERROR(VLOOKUP($X2762&amp;"-"&amp;TEXT($A2777,"mmm-aaaa"),Informes!$A:$P,COLUMN(Informes!K$1),FALSE), "")</f>
        <v/>
      </c>
      <c r="X2777" s="34" t="str">
        <f>IFERROR(VLOOKUP($X2762&amp;"-"&amp;TEXT($A2777,"mmm-aaaa"),Informes!$A:$P,COLUMN(Informes!C$1),FALSE), "")</f>
        <v/>
      </c>
    </row>
    <row r="2778" spans="1:24" ht="16.5" customHeight="1" x14ac:dyDescent="0.2">
      <c r="A2778" s="34">
        <f t="shared" si="543"/>
        <v>45444</v>
      </c>
      <c r="B2778" s="243" t="str">
        <f t="shared" si="540"/>
        <v>Junio</v>
      </c>
      <c r="C2778" s="244"/>
      <c r="D2778" s="244" t="str">
        <f t="shared" si="541"/>
        <v>Enero</v>
      </c>
      <c r="E2778" s="244"/>
      <c r="F2778" s="281" t="str">
        <f>IFERROR(IF(VLOOKUP($X2762&amp;"-"&amp;TEXT($A2778,"mmm-aaaa"),Informes!$A:$P,COLUMN(Informes!H$1),FALSE),"þ","¨"),"¨")</f>
        <v>¨</v>
      </c>
      <c r="G2778" s="281"/>
      <c r="H2778" s="281"/>
      <c r="I2778" s="248" t="str">
        <f>IFERROR(IF(ISBLANK(
VLOOKUP($X2762&amp;"-"&amp;TEXT($A2778,"mmm-aaaa"),Informes!$A:$P,COLUMN(Informes!I$1),FALSE)), "",
VLOOKUP($X2762&amp;"-"&amp;TEXT($A2778,"mmm-aaaa"),Informes!$A:$P,COLUMN(Informes!I$1),FALSE)), "")</f>
        <v/>
      </c>
      <c r="J2778" s="248"/>
      <c r="K2778" s="248"/>
      <c r="L2778" s="173" t="str">
        <f t="shared" si="542"/>
        <v>¨</v>
      </c>
      <c r="M2778" s="248" t="str">
        <f>IFERROR(IF(OR($X2778=$L$7,$X2778=$K$5,$X2778=$O$5,$X2778=$T$5),IF(ISBLANK(
VLOOKUP($X2762&amp;"-"&amp;TEXT($A2778,"mmm-aaaa"),Informes!$A:$P,COLUMN(Informes!J$1),FALSE)), "",
VLOOKUP($X2762&amp;"-"&amp;TEXT($A2778,"mmm-aaaa"),Informes!$A:$P,COLUMN(Informes!J$1),FALSE)), ""), "")</f>
        <v/>
      </c>
      <c r="N2778" s="248"/>
      <c r="O2778" s="248"/>
      <c r="P2778" s="248"/>
      <c r="Q2778" s="248"/>
      <c r="R2778" s="284" t="str">
        <f t="shared" si="539"/>
        <v/>
      </c>
      <c r="S2778" s="284"/>
      <c r="T2778" s="284"/>
      <c r="U2778" s="284"/>
      <c r="V2778" s="285"/>
      <c r="W2778" s="4" t="str">
        <f>IFERROR(VLOOKUP($X2762&amp;"-"&amp;TEXT($A2778,"mmm-aaaa"),Informes!$A:$P,COLUMN(Informes!K$1),FALSE), "")</f>
        <v/>
      </c>
      <c r="X2778" s="34" t="str">
        <f>IFERROR(VLOOKUP($X2762&amp;"-"&amp;TEXT($A2778,"mmm-aaaa"),Informes!$A:$P,COLUMN(Informes!C$1),FALSE), "")</f>
        <v/>
      </c>
    </row>
    <row r="2779" spans="1:24" ht="16.5" customHeight="1" x14ac:dyDescent="0.2">
      <c r="A2779" s="34">
        <f t="shared" si="543"/>
        <v>45474</v>
      </c>
      <c r="B2779" s="243" t="str">
        <f t="shared" si="540"/>
        <v>Julio</v>
      </c>
      <c r="C2779" s="244"/>
      <c r="D2779" s="244" t="str">
        <f t="shared" si="541"/>
        <v>Enero</v>
      </c>
      <c r="E2779" s="244"/>
      <c r="F2779" s="281" t="str">
        <f>IFERROR(IF(VLOOKUP($X2762&amp;"-"&amp;TEXT($A2779,"mmm-aaaa"),Informes!$A:$P,COLUMN(Informes!H$1),FALSE),"þ","¨"),"¨")</f>
        <v>¨</v>
      </c>
      <c r="G2779" s="281"/>
      <c r="H2779" s="281"/>
      <c r="I2779" s="248" t="str">
        <f>IFERROR(IF(ISBLANK(
VLOOKUP($X2762&amp;"-"&amp;TEXT($A2779,"mmm-aaaa"),Informes!$A:$P,COLUMN(Informes!I$1),FALSE)), "",
VLOOKUP($X2762&amp;"-"&amp;TEXT($A2779,"mmm-aaaa"),Informes!$A:$P,COLUMN(Informes!I$1),FALSE)), "")</f>
        <v/>
      </c>
      <c r="J2779" s="248"/>
      <c r="K2779" s="248"/>
      <c r="L2779" s="173" t="str">
        <f t="shared" si="542"/>
        <v>¨</v>
      </c>
      <c r="M2779" s="248" t="str">
        <f>IFERROR(IF(OR($X2779=$L$7,$X2779=$K$5,$X2779=$O$5,$X2779=$T$5),IF(ISBLANK(
VLOOKUP($X2762&amp;"-"&amp;TEXT($A2779,"mmm-aaaa"),Informes!$A:$P,COLUMN(Informes!J$1),FALSE)), "",
VLOOKUP($X2762&amp;"-"&amp;TEXT($A2779,"mmm-aaaa"),Informes!$A:$P,COLUMN(Informes!J$1),FALSE)), ""), "")</f>
        <v/>
      </c>
      <c r="N2779" s="248"/>
      <c r="O2779" s="248"/>
      <c r="P2779" s="248"/>
      <c r="Q2779" s="248"/>
      <c r="R2779" s="284" t="str">
        <f t="shared" si="539"/>
        <v/>
      </c>
      <c r="S2779" s="284"/>
      <c r="T2779" s="284"/>
      <c r="U2779" s="284"/>
      <c r="V2779" s="285"/>
      <c r="W2779" s="4" t="str">
        <f>IFERROR(VLOOKUP($X2762&amp;"-"&amp;TEXT($A2779,"mmm-aaaa"),Informes!$A:$P,COLUMN(Informes!K$1),FALSE), "")</f>
        <v/>
      </c>
      <c r="X2779" s="34" t="str">
        <f>IFERROR(VLOOKUP($X2762&amp;"-"&amp;TEXT($A2779,"mmm-aaaa"),Informes!$A:$P,COLUMN(Informes!C$1),FALSE), "")</f>
        <v/>
      </c>
    </row>
    <row r="2780" spans="1:24" ht="16.5" customHeight="1" thickBot="1" x14ac:dyDescent="0.25">
      <c r="A2780" s="34">
        <f t="shared" si="543"/>
        <v>45505</v>
      </c>
      <c r="B2780" s="264" t="str">
        <f t="shared" si="540"/>
        <v>Agosto</v>
      </c>
      <c r="C2780" s="265"/>
      <c r="D2780" s="265" t="str">
        <f t="shared" si="541"/>
        <v>Enero</v>
      </c>
      <c r="E2780" s="265"/>
      <c r="F2780" s="280" t="str">
        <f>IFERROR(IF(VLOOKUP($X2762&amp;"-"&amp;TEXT($A2780,"mmm-aaaa"),Informes!$A:$P,COLUMN(Informes!H$1),FALSE),"þ","¨"),"¨")</f>
        <v>¨</v>
      </c>
      <c r="G2780" s="280"/>
      <c r="H2780" s="280"/>
      <c r="I2780" s="269" t="str">
        <f>IFERROR(IF(ISBLANK(
VLOOKUP($X2762&amp;"-"&amp;TEXT($A2780,"mmm-aaaa"),Informes!$A:$P,COLUMN(Informes!I$1),FALSE)), "",
VLOOKUP($X2762&amp;"-"&amp;TEXT($A2780,"mmm-aaaa"),Informes!$A:$P,COLUMN(Informes!I$1),FALSE)), "")</f>
        <v/>
      </c>
      <c r="J2780" s="269"/>
      <c r="K2780" s="269"/>
      <c r="L2780" s="172" t="str">
        <f t="shared" si="542"/>
        <v>¨</v>
      </c>
      <c r="M2780" s="269" t="str">
        <f>IFERROR(IF(OR($X2780=$L$7,$X2780=$K$5,$X2780=$O$5,$X2780=$T$5),IF(ISBLANK(
VLOOKUP($X2762&amp;"-"&amp;TEXT($A2780,"mmm-aaaa"),Informes!$A:$P,COLUMN(Informes!J$1),FALSE)), "",
VLOOKUP($X2762&amp;"-"&amp;TEXT($A2780,"mmm-aaaa"),Informes!$A:$P,COLUMN(Informes!J$1),FALSE)), ""), "")</f>
        <v/>
      </c>
      <c r="N2780" s="269"/>
      <c r="O2780" s="269"/>
      <c r="P2780" s="269"/>
      <c r="Q2780" s="269"/>
      <c r="R2780" s="282" t="str">
        <f t="shared" si="539"/>
        <v/>
      </c>
      <c r="S2780" s="282"/>
      <c r="T2780" s="282"/>
      <c r="U2780" s="282"/>
      <c r="V2780" s="283"/>
      <c r="W2780" s="4" t="str">
        <f>IFERROR(VLOOKUP($X2762&amp;"-"&amp;TEXT($A2780,"mmm-aaaa"),Informes!$A:$P,COLUMN(Informes!K$1),FALSE), "")</f>
        <v/>
      </c>
      <c r="X2780" s="34" t="str">
        <f>IFERROR(VLOOKUP($X2762&amp;"-"&amp;TEXT($A2780,"mmm-aaaa"),Informes!$A:$P,COLUMN(Informes!C$1),FALSE), "")</f>
        <v/>
      </c>
    </row>
    <row r="2781" spans="1:24" ht="16.5" customHeight="1" thickBot="1" x14ac:dyDescent="0.3">
      <c r="D2781" s="124"/>
      <c r="E2781" s="124"/>
      <c r="F2781" s="129"/>
      <c r="G2781" s="124" t="str">
        <f>IF(SUM(F2769:F2780)=0,"",SUM(F2769:F2780))</f>
        <v/>
      </c>
      <c r="H2781" s="124"/>
      <c r="I2781" s="124"/>
      <c r="J2781" s="130"/>
      <c r="K2781" s="124"/>
      <c r="L2781" s="131" t="s">
        <v>107</v>
      </c>
      <c r="M2781" s="272" t="str">
        <f>IF(SUM(M2769:M2780)=0,"",SUM(M2769:M2780))</f>
        <v/>
      </c>
      <c r="N2781" s="273"/>
      <c r="O2781" s="273"/>
      <c r="P2781" s="273"/>
      <c r="Q2781" s="274"/>
      <c r="R2781" s="275"/>
      <c r="S2781" s="276"/>
      <c r="T2781" s="276"/>
      <c r="U2781" s="276"/>
      <c r="V2781" s="277"/>
      <c r="W2781" s="4"/>
      <c r="X2781" s="4"/>
    </row>
    <row r="2782" spans="1:24" ht="16.5" customHeight="1" x14ac:dyDescent="0.2">
      <c r="W2782" s="4"/>
      <c r="X2782" s="4"/>
    </row>
    <row r="2783" spans="1:24" ht="279.75" customHeight="1" x14ac:dyDescent="0.15">
      <c r="B2783" s="11"/>
      <c r="C2783" s="132" t="s">
        <v>136</v>
      </c>
      <c r="D2783" s="11"/>
      <c r="E2783" s="11"/>
      <c r="F2783" s="11"/>
      <c r="G2783" s="11"/>
      <c r="H2783" s="11"/>
      <c r="I2783" s="11"/>
      <c r="J2783" s="11"/>
      <c r="K2783" s="11"/>
      <c r="L2783" s="11"/>
      <c r="M2783" s="11"/>
      <c r="N2783" s="11"/>
      <c r="O2783" s="11"/>
      <c r="P2783" s="11"/>
      <c r="Q2783" s="11"/>
      <c r="R2783" s="11"/>
      <c r="S2783" s="11"/>
      <c r="T2783" s="11"/>
      <c r="U2783" s="11"/>
      <c r="V2783" s="11"/>
      <c r="W2783" s="11"/>
      <c r="X2783" s="11"/>
    </row>
    <row r="2784" spans="1:24" ht="24" customHeight="1" x14ac:dyDescent="0.2">
      <c r="A2784" s="35"/>
      <c r="B2784" s="256" t="s">
        <v>127</v>
      </c>
      <c r="C2784" s="256"/>
      <c r="D2784" s="256"/>
      <c r="E2784" s="256"/>
      <c r="F2784" s="256"/>
      <c r="G2784" s="256"/>
      <c r="H2784" s="256"/>
      <c r="I2784" s="256"/>
      <c r="J2784" s="256"/>
      <c r="K2784" s="256"/>
      <c r="L2784" s="256"/>
      <c r="M2784" s="256"/>
      <c r="N2784" s="256"/>
      <c r="O2784" s="256"/>
      <c r="P2784" s="256"/>
      <c r="Q2784" s="256"/>
      <c r="R2784" s="256"/>
      <c r="S2784" s="256"/>
      <c r="T2784" s="256"/>
      <c r="U2784" s="256"/>
      <c r="V2784" s="256"/>
      <c r="X2784" s="2"/>
    </row>
    <row r="2785" spans="1:24" ht="15" x14ac:dyDescent="0.2">
      <c r="A2785" s="35"/>
      <c r="B2785" s="120" t="s">
        <v>128</v>
      </c>
      <c r="D2785" s="123" t="e">
        <f>D2762</f>
        <v>#REF!</v>
      </c>
      <c r="F2785" s="123"/>
      <c r="G2785" s="123"/>
      <c r="H2785" s="123"/>
      <c r="I2785" s="123"/>
      <c r="J2785" s="123"/>
      <c r="K2785" s="123"/>
      <c r="L2785" s="123"/>
      <c r="M2785" s="123"/>
      <c r="N2785" s="123"/>
      <c r="O2785" s="123"/>
      <c r="P2785" s="123"/>
      <c r="Q2785" s="123"/>
      <c r="R2785" s="123"/>
      <c r="S2785" s="123"/>
      <c r="T2785" s="123"/>
      <c r="U2785" s="123"/>
      <c r="V2785" s="123"/>
      <c r="W2785" s="15"/>
      <c r="X2785" s="154" t="e">
        <f>X2762</f>
        <v>#REF!</v>
      </c>
    </row>
    <row r="2786" spans="1:24" ht="17.25" x14ac:dyDescent="0.2">
      <c r="B2786" s="120" t="s">
        <v>129</v>
      </c>
      <c r="D2786" s="121"/>
      <c r="E2786" s="121"/>
      <c r="F2786" s="7"/>
      <c r="G2786" s="7"/>
      <c r="H2786" s="257" t="e">
        <f>H2763</f>
        <v>#REF!</v>
      </c>
      <c r="I2786" s="257"/>
      <c r="J2786" s="257"/>
      <c r="K2786" s="257"/>
      <c r="L2786" s="257"/>
      <c r="M2786" s="257"/>
      <c r="N2786" s="257"/>
      <c r="O2786" s="257"/>
      <c r="P2786" s="127" t="e">
        <f>P2763</f>
        <v>#REF!</v>
      </c>
      <c r="Q2786" s="120" t="s">
        <v>75</v>
      </c>
      <c r="S2786" s="12"/>
      <c r="T2786" s="13"/>
      <c r="U2786" s="127" t="e">
        <f>U2763</f>
        <v>#REF!</v>
      </c>
      <c r="V2786" s="120" t="s">
        <v>79</v>
      </c>
      <c r="W2786" s="12"/>
      <c r="X2786" s="6"/>
    </row>
    <row r="2787" spans="1:24" ht="17.25" x14ac:dyDescent="0.2">
      <c r="B2787" s="120" t="s">
        <v>130</v>
      </c>
      <c r="D2787" s="122"/>
      <c r="E2787" s="122"/>
      <c r="F2787" s="7"/>
      <c r="G2787" s="258" t="e">
        <f>G2764</f>
        <v>#REF!</v>
      </c>
      <c r="H2787" s="258"/>
      <c r="I2787" s="258"/>
      <c r="J2787" s="258"/>
      <c r="K2787" s="258"/>
      <c r="L2787" s="258"/>
      <c r="M2787" s="258"/>
      <c r="N2787" s="258"/>
      <c r="O2787" s="258"/>
      <c r="P2787" s="128" t="s">
        <v>137</v>
      </c>
      <c r="Q2787" s="120" t="s">
        <v>131</v>
      </c>
      <c r="S2787" s="12"/>
      <c r="T2787" s="12"/>
      <c r="U2787" s="128" t="s">
        <v>138</v>
      </c>
      <c r="V2787" s="120" t="s">
        <v>61</v>
      </c>
      <c r="W2787" s="12"/>
      <c r="X2787" s="6"/>
    </row>
    <row r="2788" spans="1:24" ht="28.5" customHeight="1" x14ac:dyDescent="0.2">
      <c r="B2788" s="127" t="e">
        <f>B2765</f>
        <v>#REF!</v>
      </c>
      <c r="C2788" s="125" t="s">
        <v>76</v>
      </c>
      <c r="D2788" s="127" t="e">
        <f>D2765</f>
        <v>#REF!</v>
      </c>
      <c r="E2788" s="125" t="s">
        <v>81</v>
      </c>
      <c r="F2788" s="7"/>
      <c r="G2788" s="7"/>
      <c r="H2788" s="5"/>
      <c r="I2788" s="10"/>
      <c r="J2788" s="127" t="e">
        <f>J2765</f>
        <v>#REF!</v>
      </c>
      <c r="K2788" s="125" t="s">
        <v>77</v>
      </c>
      <c r="L2788" s="5"/>
      <c r="M2788" s="5"/>
      <c r="N2788" s="127" t="e">
        <f>N2765</f>
        <v>#REF!</v>
      </c>
      <c r="O2788" s="125" t="s">
        <v>132</v>
      </c>
      <c r="P2788" s="126"/>
      <c r="Q2788" s="126"/>
      <c r="R2788" s="9"/>
      <c r="S2788" s="127" t="e">
        <f>S2765</f>
        <v>#REF!</v>
      </c>
      <c r="T2788" s="259" t="s">
        <v>133</v>
      </c>
      <c r="U2788" s="259"/>
      <c r="V2788" s="259"/>
      <c r="W2788" s="13"/>
      <c r="X2788" s="6"/>
    </row>
    <row r="2789" spans="1:24" ht="4.5" customHeight="1" thickBot="1" x14ac:dyDescent="0.25">
      <c r="B2789" s="8"/>
      <c r="C2789" s="7"/>
      <c r="D2789" s="8"/>
      <c r="E2789" s="7"/>
      <c r="F2789" s="7"/>
      <c r="G2789" s="7"/>
      <c r="H2789" s="5"/>
      <c r="I2789" s="10"/>
      <c r="J2789" s="8"/>
      <c r="K2789" s="5"/>
      <c r="L2789" s="5"/>
      <c r="M2789" s="5"/>
      <c r="N2789" s="7"/>
      <c r="O2789" s="5"/>
      <c r="P2789" s="8"/>
      <c r="Q2789" s="8"/>
      <c r="R2789" s="9"/>
      <c r="S2789" s="9"/>
      <c r="T2789" s="7"/>
      <c r="U2789" s="8"/>
      <c r="V2789" s="9"/>
      <c r="W2789" s="9"/>
      <c r="X2789" s="6"/>
    </row>
    <row r="2790" spans="1:24" ht="27" customHeight="1" x14ac:dyDescent="0.25">
      <c r="B2790" s="260" t="s">
        <v>17</v>
      </c>
      <c r="C2790" s="261"/>
      <c r="D2790" s="261"/>
      <c r="E2790" s="261"/>
      <c r="F2790" s="262" t="s">
        <v>134</v>
      </c>
      <c r="G2790" s="262"/>
      <c r="H2790" s="262"/>
      <c r="I2790" s="262" t="s">
        <v>12</v>
      </c>
      <c r="J2790" s="262"/>
      <c r="K2790" s="262"/>
      <c r="L2790" s="262" t="s">
        <v>105</v>
      </c>
      <c r="M2790" s="236" t="s">
        <v>135</v>
      </c>
      <c r="N2790" s="236"/>
      <c r="O2790" s="236"/>
      <c r="P2790" s="236"/>
      <c r="Q2790" s="236"/>
      <c r="R2790" s="236" t="s">
        <v>101</v>
      </c>
      <c r="S2790" s="236"/>
      <c r="T2790" s="236"/>
      <c r="U2790" s="236"/>
      <c r="V2790" s="237"/>
      <c r="W2790" s="14"/>
      <c r="X2790" s="3"/>
    </row>
    <row r="2791" spans="1:24" ht="27.75" customHeight="1" x14ac:dyDescent="0.2">
      <c r="B2791" s="240">
        <f>EDATE(B2768,12)</f>
        <v>45658</v>
      </c>
      <c r="C2791" s="241"/>
      <c r="D2791" s="241"/>
      <c r="E2791" s="242"/>
      <c r="F2791" s="263"/>
      <c r="G2791" s="263"/>
      <c r="H2791" s="263"/>
      <c r="I2791" s="263"/>
      <c r="J2791" s="263"/>
      <c r="K2791" s="263"/>
      <c r="L2791" s="263"/>
      <c r="M2791" s="238"/>
      <c r="N2791" s="238"/>
      <c r="O2791" s="238"/>
      <c r="P2791" s="238"/>
      <c r="Q2791" s="238"/>
      <c r="R2791" s="238"/>
      <c r="S2791" s="238"/>
      <c r="T2791" s="238"/>
      <c r="U2791" s="238"/>
      <c r="V2791" s="239"/>
      <c r="W2791" s="14"/>
      <c r="X2791" s="3"/>
    </row>
    <row r="2792" spans="1:24" ht="16.5" customHeight="1" x14ac:dyDescent="0.2">
      <c r="A2792" s="34">
        <f>EDATE(B2791,-4)</f>
        <v>45536</v>
      </c>
      <c r="B2792" s="243" t="str">
        <f>PROPER(TEXT(A2792, "mmmm"))</f>
        <v>Septiembre</v>
      </c>
      <c r="C2792" s="244"/>
      <c r="D2792" s="244"/>
      <c r="E2792" s="244"/>
      <c r="F2792" s="281" t="str">
        <f>IFERROR(IF(VLOOKUP($X2762&amp;"-"&amp;TEXT($A2792,"mmm-aaaa"),Informes!$A:$P,COLUMN(Informes!H$1),FALSE),"þ","¨"),"¨")</f>
        <v>¨</v>
      </c>
      <c r="G2792" s="281"/>
      <c r="H2792" s="281"/>
      <c r="I2792" s="248" t="str">
        <f>IFERROR(IF(ISBLANK(
VLOOKUP($X2785&amp;"-"&amp;TEXT($A2792,"mmm-aaaa"),Informes!$A:$P,COLUMN(Informes!I$1),FALSE)), "",
VLOOKUP($X2785&amp;"-"&amp;TEXT($A2792,"mmm-aaaa"),Informes!$A:$P,COLUMN(Informes!I$1),FALSE)), "")</f>
        <v/>
      </c>
      <c r="J2792" s="248"/>
      <c r="K2792" s="248"/>
      <c r="L2792" s="173" t="str">
        <f>IFERROR(IF($X2792=$L$7,"þ","¨"),"¨")</f>
        <v>¨</v>
      </c>
      <c r="M2792" s="248" t="str">
        <f>IFERROR(IF(OR($X2792=$L$7,$X2792=$K$5,$X2792=$O$5,$X2792=$T$5),IF(ISBLANK(
VLOOKUP($X2762&amp;"-"&amp;TEXT($A2792,"mmm-aaaa"),Informes!$A:$P,COLUMN(Informes!J$1),FALSE)), "",
VLOOKUP($X2762&amp;"-"&amp;TEXT($A2792,"mmm-aaaa"),Informes!$A:$P,COLUMN(Informes!J$1),FALSE)), ""), "")</f>
        <v/>
      </c>
      <c r="N2792" s="248"/>
      <c r="O2792" s="248"/>
      <c r="P2792" s="248"/>
      <c r="Q2792" s="248"/>
      <c r="R2792" s="284" t="str">
        <f t="shared" ref="R2792:R2803" si="544">IF(W2792=0, "", W2792)</f>
        <v/>
      </c>
      <c r="S2792" s="284"/>
      <c r="T2792" s="284"/>
      <c r="U2792" s="284"/>
      <c r="V2792" s="285"/>
      <c r="W2792" s="4" t="str">
        <f>IFERROR(VLOOKUP($X2785&amp;"-"&amp;TEXT($A2792,"mmm-aaaa"),Informes!$A:$P,COLUMN(Informes!K$1),FALSE), "")</f>
        <v/>
      </c>
      <c r="X2792" s="34" t="str">
        <f>IFERROR(VLOOKUP($X2762&amp;"-"&amp;TEXT($A2792,"mmm-aaaa"),Informes!$A:$P,COLUMN(Informes!C$1),FALSE), "")</f>
        <v/>
      </c>
    </row>
    <row r="2793" spans="1:24" ht="16.5" customHeight="1" x14ac:dyDescent="0.2">
      <c r="A2793" s="34">
        <f>EDATE(A2792,1)</f>
        <v>45566</v>
      </c>
      <c r="B2793" s="243" t="str">
        <f t="shared" ref="B2793:B2803" si="545">PROPER(TEXT(A2793, "mmmm"))</f>
        <v>Octubre</v>
      </c>
      <c r="C2793" s="244"/>
      <c r="D2793" s="244"/>
      <c r="E2793" s="244"/>
      <c r="F2793" s="281" t="str">
        <f>IFERROR(IF(VLOOKUP($X2762&amp;"-"&amp;TEXT($A2793,"mmm-aaaa"),Informes!$A:$P,COLUMN(Informes!H$1),FALSE),"þ","¨"),"¨")</f>
        <v>¨</v>
      </c>
      <c r="G2793" s="281"/>
      <c r="H2793" s="281"/>
      <c r="I2793" s="248" t="str">
        <f>IFERROR(IF(ISBLANK(
VLOOKUP($X2785&amp;"-"&amp;TEXT($A2793,"mmm-aaaa"),Informes!$A:$P,COLUMN(Informes!I$1),FALSE)), "",
VLOOKUP($X2785&amp;"-"&amp;TEXT($A2793,"mmm-aaaa"),Informes!$A:$P,COLUMN(Informes!I$1),FALSE)), "")</f>
        <v/>
      </c>
      <c r="J2793" s="248"/>
      <c r="K2793" s="248"/>
      <c r="L2793" s="173" t="str">
        <f t="shared" ref="L2793:L2803" si="546">IFERROR(IF($X2793=$L$7,"þ","¨"),"¨")</f>
        <v>¨</v>
      </c>
      <c r="M2793" s="248" t="str">
        <f>IFERROR(IF(OR($X2793=$L$7,$X2793=$K$5,$X2793=$O$5,$X2793=$T$5),IF(ISBLANK(
VLOOKUP($X2762&amp;"-"&amp;TEXT($A2793,"mmm-aaaa"),Informes!$A:$P,COLUMN(Informes!J$1),FALSE)), "",
VLOOKUP($X2762&amp;"-"&amp;TEXT($A2793,"mmm-aaaa"),Informes!$A:$P,COLUMN(Informes!J$1),FALSE)), ""), "")</f>
        <v/>
      </c>
      <c r="N2793" s="248"/>
      <c r="O2793" s="248"/>
      <c r="P2793" s="248"/>
      <c r="Q2793" s="248"/>
      <c r="R2793" s="284" t="str">
        <f t="shared" si="544"/>
        <v/>
      </c>
      <c r="S2793" s="284"/>
      <c r="T2793" s="284"/>
      <c r="U2793" s="284"/>
      <c r="V2793" s="285"/>
      <c r="W2793" s="4" t="str">
        <f>IFERROR(VLOOKUP($X2785&amp;"-"&amp;TEXT($A2793,"mmm-aaaa"),Informes!$A:$P,COLUMN(Informes!K$1),FALSE), "")</f>
        <v/>
      </c>
      <c r="X2793" s="34" t="str">
        <f>IFERROR(VLOOKUP($X2762&amp;"-"&amp;TEXT($A2793,"mmm-aaaa"),Informes!$A:$P,COLUMN(Informes!C$1),FALSE), "")</f>
        <v/>
      </c>
    </row>
    <row r="2794" spans="1:24" ht="16.5" customHeight="1" x14ac:dyDescent="0.2">
      <c r="A2794" s="34">
        <f t="shared" ref="A2794:A2803" si="547">EDATE(A2793,1)</f>
        <v>45597</v>
      </c>
      <c r="B2794" s="243" t="str">
        <f t="shared" si="545"/>
        <v>Noviembre</v>
      </c>
      <c r="C2794" s="244"/>
      <c r="D2794" s="244"/>
      <c r="E2794" s="244"/>
      <c r="F2794" s="281" t="str">
        <f>IFERROR(IF(VLOOKUP($X2762&amp;"-"&amp;TEXT($A2794,"mmm-aaaa"),Informes!$A:$P,COLUMN(Informes!H$1),FALSE),"þ","¨"),"¨")</f>
        <v>¨</v>
      </c>
      <c r="G2794" s="281"/>
      <c r="H2794" s="281"/>
      <c r="I2794" s="248" t="str">
        <f>IFERROR(IF(ISBLANK(
VLOOKUP($X2785&amp;"-"&amp;TEXT($A2794,"mmm-aaaa"),Informes!$A:$P,COLUMN(Informes!I$1),FALSE)), "",
VLOOKUP($X2785&amp;"-"&amp;TEXT($A2794,"mmm-aaaa"),Informes!$A:$P,COLUMN(Informes!I$1),FALSE)), "")</f>
        <v/>
      </c>
      <c r="J2794" s="248"/>
      <c r="K2794" s="248"/>
      <c r="L2794" s="173" t="str">
        <f t="shared" si="546"/>
        <v>¨</v>
      </c>
      <c r="M2794" s="248" t="str">
        <f>IFERROR(IF(OR($X2794=$L$7,$X2794=$K$5,$X2794=$O$5,$X2794=$T$5),IF(ISBLANK(
VLOOKUP($X2762&amp;"-"&amp;TEXT($A2794,"mmm-aaaa"),Informes!$A:$P,COLUMN(Informes!J$1),FALSE)), "",
VLOOKUP($X2762&amp;"-"&amp;TEXT($A2794,"mmm-aaaa"),Informes!$A:$P,COLUMN(Informes!J$1),FALSE)), ""), "")</f>
        <v/>
      </c>
      <c r="N2794" s="248"/>
      <c r="O2794" s="248"/>
      <c r="P2794" s="248"/>
      <c r="Q2794" s="248"/>
      <c r="R2794" s="284" t="str">
        <f t="shared" si="544"/>
        <v/>
      </c>
      <c r="S2794" s="284"/>
      <c r="T2794" s="284"/>
      <c r="U2794" s="284"/>
      <c r="V2794" s="285"/>
      <c r="W2794" s="4" t="str">
        <f>IFERROR(VLOOKUP($X2785&amp;"-"&amp;TEXT($A2794,"mmm-aaaa"),Informes!$A:$P,COLUMN(Informes!K$1),FALSE), "")</f>
        <v/>
      </c>
      <c r="X2794" s="34" t="str">
        <f>IFERROR(VLOOKUP($X2762&amp;"-"&amp;TEXT($A2794,"mmm-aaaa"),Informes!$A:$P,COLUMN(Informes!C$1),FALSE), "")</f>
        <v/>
      </c>
    </row>
    <row r="2795" spans="1:24" ht="16.5" customHeight="1" x14ac:dyDescent="0.2">
      <c r="A2795" s="34">
        <f t="shared" si="547"/>
        <v>45627</v>
      </c>
      <c r="B2795" s="243" t="str">
        <f t="shared" si="545"/>
        <v>Diciembre</v>
      </c>
      <c r="C2795" s="244"/>
      <c r="D2795" s="244"/>
      <c r="E2795" s="244"/>
      <c r="F2795" s="281" t="str">
        <f>IFERROR(IF(VLOOKUP($X2762&amp;"-"&amp;TEXT($A2795,"mmm-aaaa"),Informes!$A:$P,COLUMN(Informes!H$1),FALSE),"þ","¨"),"¨")</f>
        <v>¨</v>
      </c>
      <c r="G2795" s="281"/>
      <c r="H2795" s="281"/>
      <c r="I2795" s="248" t="str">
        <f>IFERROR(IF(ISBLANK(
VLOOKUP($X2785&amp;"-"&amp;TEXT($A2795,"mmm-aaaa"),Informes!$A:$P,COLUMN(Informes!I$1),FALSE)), "",
VLOOKUP($X2785&amp;"-"&amp;TEXT($A2795,"mmm-aaaa"),Informes!$A:$P,COLUMN(Informes!I$1),FALSE)), "")</f>
        <v/>
      </c>
      <c r="J2795" s="248"/>
      <c r="K2795" s="248"/>
      <c r="L2795" s="173" t="str">
        <f t="shared" si="546"/>
        <v>¨</v>
      </c>
      <c r="M2795" s="248" t="str">
        <f>IFERROR(IF(OR($X2795=$L$7,$X2795=$K$5,$X2795=$O$5,$X2795=$T$5),IF(ISBLANK(
VLOOKUP($X2762&amp;"-"&amp;TEXT($A2795,"mmm-aaaa"),Informes!$A:$P,COLUMN(Informes!J$1),FALSE)), "",
VLOOKUP($X2762&amp;"-"&amp;TEXT($A2795,"mmm-aaaa"),Informes!$A:$P,COLUMN(Informes!J$1),FALSE)), ""), "")</f>
        <v/>
      </c>
      <c r="N2795" s="248"/>
      <c r="O2795" s="248"/>
      <c r="P2795" s="248"/>
      <c r="Q2795" s="248"/>
      <c r="R2795" s="284" t="str">
        <f t="shared" si="544"/>
        <v/>
      </c>
      <c r="S2795" s="284"/>
      <c r="T2795" s="284"/>
      <c r="U2795" s="284"/>
      <c r="V2795" s="285"/>
      <c r="W2795" s="4" t="str">
        <f>IFERROR(VLOOKUP($X2785&amp;"-"&amp;TEXT($A2795,"mmm-aaaa"),Informes!$A:$P,COLUMN(Informes!K$1),FALSE), "")</f>
        <v/>
      </c>
      <c r="X2795" s="34" t="str">
        <f>IFERROR(VLOOKUP($X2762&amp;"-"&amp;TEXT($A2795,"mmm-aaaa"),Informes!$A:$P,COLUMN(Informes!C$1),FALSE), "")</f>
        <v/>
      </c>
    </row>
    <row r="2796" spans="1:24" ht="16.5" customHeight="1" x14ac:dyDescent="0.2">
      <c r="A2796" s="34">
        <f t="shared" si="547"/>
        <v>45658</v>
      </c>
      <c r="B2796" s="243" t="str">
        <f t="shared" si="545"/>
        <v>Enero</v>
      </c>
      <c r="C2796" s="244"/>
      <c r="D2796" s="244"/>
      <c r="E2796" s="244"/>
      <c r="F2796" s="281" t="str">
        <f>IFERROR(IF(VLOOKUP($X2762&amp;"-"&amp;TEXT($A2796,"mmm-aaaa"),Informes!$A:$P,COLUMN(Informes!H$1),FALSE),"þ","¨"),"¨")</f>
        <v>¨</v>
      </c>
      <c r="G2796" s="281"/>
      <c r="H2796" s="281"/>
      <c r="I2796" s="248" t="str">
        <f>IFERROR(IF(ISBLANK(
VLOOKUP($X2785&amp;"-"&amp;TEXT($A2796,"mmm-aaaa"),Informes!$A:$P,COLUMN(Informes!I$1),FALSE)), "",
VLOOKUP($X2785&amp;"-"&amp;TEXT($A2796,"mmm-aaaa"),Informes!$A:$P,COLUMN(Informes!I$1),FALSE)), "")</f>
        <v/>
      </c>
      <c r="J2796" s="248"/>
      <c r="K2796" s="248"/>
      <c r="L2796" s="173" t="str">
        <f t="shared" si="546"/>
        <v>¨</v>
      </c>
      <c r="M2796" s="248" t="str">
        <f>IFERROR(IF(OR($X2796=$L$7,$X2796=$K$5,$X2796=$O$5,$X2796=$T$5),IF(ISBLANK(
VLOOKUP($X2762&amp;"-"&amp;TEXT($A2796,"mmm-aaaa"),Informes!$A:$P,COLUMN(Informes!J$1),FALSE)), "",
VLOOKUP($X2762&amp;"-"&amp;TEXT($A2796,"mmm-aaaa"),Informes!$A:$P,COLUMN(Informes!J$1),FALSE)), ""), "")</f>
        <v/>
      </c>
      <c r="N2796" s="248"/>
      <c r="O2796" s="248"/>
      <c r="P2796" s="248"/>
      <c r="Q2796" s="248"/>
      <c r="R2796" s="284" t="str">
        <f t="shared" si="544"/>
        <v/>
      </c>
      <c r="S2796" s="284"/>
      <c r="T2796" s="284"/>
      <c r="U2796" s="284"/>
      <c r="V2796" s="285"/>
      <c r="W2796" s="4" t="str">
        <f>IFERROR(VLOOKUP($X2785&amp;"-"&amp;TEXT($A2796,"mmm-aaaa"),Informes!$A:$P,COLUMN(Informes!K$1),FALSE), "")</f>
        <v/>
      </c>
      <c r="X2796" s="34" t="str">
        <f>IFERROR(VLOOKUP($X2762&amp;"-"&amp;TEXT($A2796,"mmm-aaaa"),Informes!$A:$P,COLUMN(Informes!C$1),FALSE), "")</f>
        <v/>
      </c>
    </row>
    <row r="2797" spans="1:24" ht="16.5" customHeight="1" x14ac:dyDescent="0.2">
      <c r="A2797" s="34">
        <f t="shared" si="547"/>
        <v>45689</v>
      </c>
      <c r="B2797" s="243" t="str">
        <f t="shared" si="545"/>
        <v>Febrero</v>
      </c>
      <c r="C2797" s="244"/>
      <c r="D2797" s="244"/>
      <c r="E2797" s="244"/>
      <c r="F2797" s="281" t="str">
        <f>IFERROR(IF(VLOOKUP($X2762&amp;"-"&amp;TEXT($A2797,"mmm-aaaa"),Informes!$A:$P,COLUMN(Informes!H$1),FALSE),"þ","¨"),"¨")</f>
        <v>¨</v>
      </c>
      <c r="G2797" s="281"/>
      <c r="H2797" s="281"/>
      <c r="I2797" s="248" t="str">
        <f>IFERROR(IF(ISBLANK(
VLOOKUP($X2785&amp;"-"&amp;TEXT($A2797,"mmm-aaaa"),Informes!$A:$P,COLUMN(Informes!I$1),FALSE)), "",
VLOOKUP($X2785&amp;"-"&amp;TEXT($A2797,"mmm-aaaa"),Informes!$A:$P,COLUMN(Informes!I$1),FALSE)), "")</f>
        <v/>
      </c>
      <c r="J2797" s="248"/>
      <c r="K2797" s="248"/>
      <c r="L2797" s="173" t="str">
        <f t="shared" si="546"/>
        <v>¨</v>
      </c>
      <c r="M2797" s="248" t="str">
        <f>IFERROR(IF(OR($X2797=$L$7,$X2797=$K$5,$X2797=$O$5,$X2797=$T$5),IF(ISBLANK(
VLOOKUP($X2762&amp;"-"&amp;TEXT($A2797,"mmm-aaaa"),Informes!$A:$P,COLUMN(Informes!J$1),FALSE)), "",
VLOOKUP($X2762&amp;"-"&amp;TEXT($A2797,"mmm-aaaa"),Informes!$A:$P,COLUMN(Informes!J$1),FALSE)), ""), "")</f>
        <v/>
      </c>
      <c r="N2797" s="248"/>
      <c r="O2797" s="248"/>
      <c r="P2797" s="248"/>
      <c r="Q2797" s="248"/>
      <c r="R2797" s="284" t="str">
        <f t="shared" si="544"/>
        <v/>
      </c>
      <c r="S2797" s="284"/>
      <c r="T2797" s="284"/>
      <c r="U2797" s="284"/>
      <c r="V2797" s="285"/>
      <c r="W2797" s="4" t="str">
        <f>IFERROR(VLOOKUP($X2785&amp;"-"&amp;TEXT($A2797,"mmm-aaaa"),Informes!$A:$P,COLUMN(Informes!K$1),FALSE), "")</f>
        <v/>
      </c>
      <c r="X2797" s="34" t="str">
        <f>IFERROR(VLOOKUP($X2762&amp;"-"&amp;TEXT($A2797,"mmm-aaaa"),Informes!$A:$P,COLUMN(Informes!C$1),FALSE), "")</f>
        <v/>
      </c>
    </row>
    <row r="2798" spans="1:24" ht="16.5" customHeight="1" x14ac:dyDescent="0.2">
      <c r="A2798" s="34">
        <f t="shared" si="547"/>
        <v>45717</v>
      </c>
      <c r="B2798" s="243" t="str">
        <f t="shared" si="545"/>
        <v>Marzo</v>
      </c>
      <c r="C2798" s="244"/>
      <c r="D2798" s="244"/>
      <c r="E2798" s="244"/>
      <c r="F2798" s="281" t="str">
        <f>IFERROR(IF(VLOOKUP($X2762&amp;"-"&amp;TEXT($A2798,"mmm-aaaa"),Informes!$A:$P,COLUMN(Informes!H$1),FALSE),"þ","¨"),"¨")</f>
        <v>¨</v>
      </c>
      <c r="G2798" s="281"/>
      <c r="H2798" s="281"/>
      <c r="I2798" s="248" t="str">
        <f>IFERROR(IF(ISBLANK(
VLOOKUP($X2785&amp;"-"&amp;TEXT($A2798,"mmm-aaaa"),Informes!$A:$P,COLUMN(Informes!I$1),FALSE)), "",
VLOOKUP($X2785&amp;"-"&amp;TEXT($A2798,"mmm-aaaa"),Informes!$A:$P,COLUMN(Informes!I$1),FALSE)), "")</f>
        <v/>
      </c>
      <c r="J2798" s="248"/>
      <c r="K2798" s="248"/>
      <c r="L2798" s="173" t="str">
        <f t="shared" si="546"/>
        <v>¨</v>
      </c>
      <c r="M2798" s="248" t="str">
        <f>IFERROR(IF(OR($X2798=$L$7,$X2798=$K$5,$X2798=$O$5,$X2798=$T$5),IF(ISBLANK(
VLOOKUP($X2762&amp;"-"&amp;TEXT($A2798,"mmm-aaaa"),Informes!$A:$P,COLUMN(Informes!J$1),FALSE)), "",
VLOOKUP($X2762&amp;"-"&amp;TEXT($A2798,"mmm-aaaa"),Informes!$A:$P,COLUMN(Informes!J$1),FALSE)), ""), "")</f>
        <v/>
      </c>
      <c r="N2798" s="248"/>
      <c r="O2798" s="248"/>
      <c r="P2798" s="248"/>
      <c r="Q2798" s="248"/>
      <c r="R2798" s="284" t="str">
        <f t="shared" si="544"/>
        <v/>
      </c>
      <c r="S2798" s="284"/>
      <c r="T2798" s="284"/>
      <c r="U2798" s="284"/>
      <c r="V2798" s="285"/>
      <c r="W2798" s="4" t="str">
        <f>IFERROR(VLOOKUP($X2785&amp;"-"&amp;TEXT($A2798,"mmm-aaaa"),Informes!$A:$P,COLUMN(Informes!K$1),FALSE), "")</f>
        <v/>
      </c>
      <c r="X2798" s="34" t="str">
        <f>IFERROR(VLOOKUP($X2762&amp;"-"&amp;TEXT($A2798,"mmm-aaaa"),Informes!$A:$P,COLUMN(Informes!C$1),FALSE), "")</f>
        <v/>
      </c>
    </row>
    <row r="2799" spans="1:24" ht="16.5" customHeight="1" x14ac:dyDescent="0.2">
      <c r="A2799" s="34">
        <f t="shared" si="547"/>
        <v>45748</v>
      </c>
      <c r="B2799" s="243" t="str">
        <f t="shared" si="545"/>
        <v>Abril</v>
      </c>
      <c r="C2799" s="244"/>
      <c r="D2799" s="244"/>
      <c r="E2799" s="244"/>
      <c r="F2799" s="281" t="str">
        <f>IFERROR(IF(VLOOKUP($X2762&amp;"-"&amp;TEXT($A2799,"mmm-aaaa"),Informes!$A:$P,COLUMN(Informes!H$1),FALSE),"þ","¨"),"¨")</f>
        <v>¨</v>
      </c>
      <c r="G2799" s="281"/>
      <c r="H2799" s="281"/>
      <c r="I2799" s="248" t="str">
        <f>IFERROR(IF(ISBLANK(
VLOOKUP($X2785&amp;"-"&amp;TEXT($A2799,"mmm-aaaa"),Informes!$A:$P,COLUMN(Informes!I$1),FALSE)), "",
VLOOKUP($X2785&amp;"-"&amp;TEXT($A2799,"mmm-aaaa"),Informes!$A:$P,COLUMN(Informes!I$1),FALSE)), "")</f>
        <v/>
      </c>
      <c r="J2799" s="248"/>
      <c r="K2799" s="248"/>
      <c r="L2799" s="173" t="str">
        <f t="shared" si="546"/>
        <v>¨</v>
      </c>
      <c r="M2799" s="248" t="str">
        <f>IFERROR(IF(OR($X2799=$L$7,$X2799=$K$5,$X2799=$O$5,$X2799=$T$5),IF(ISBLANK(
VLOOKUP($X2762&amp;"-"&amp;TEXT($A2799,"mmm-aaaa"),Informes!$A:$P,COLUMN(Informes!J$1),FALSE)), "",
VLOOKUP($X2762&amp;"-"&amp;TEXT($A2799,"mmm-aaaa"),Informes!$A:$P,COLUMN(Informes!J$1),FALSE)), ""), "")</f>
        <v/>
      </c>
      <c r="N2799" s="248"/>
      <c r="O2799" s="248"/>
      <c r="P2799" s="248"/>
      <c r="Q2799" s="248"/>
      <c r="R2799" s="284" t="str">
        <f t="shared" si="544"/>
        <v/>
      </c>
      <c r="S2799" s="284"/>
      <c r="T2799" s="284"/>
      <c r="U2799" s="284"/>
      <c r="V2799" s="285"/>
      <c r="W2799" s="4" t="str">
        <f>IFERROR(VLOOKUP($X2785&amp;"-"&amp;TEXT($A2799,"mmm-aaaa"),Informes!$A:$P,COLUMN(Informes!K$1),FALSE), "")</f>
        <v/>
      </c>
      <c r="X2799" s="34" t="str">
        <f>IFERROR(VLOOKUP($X2762&amp;"-"&amp;TEXT($A2799,"mmm-aaaa"),Informes!$A:$P,COLUMN(Informes!C$1),FALSE), "")</f>
        <v/>
      </c>
    </row>
    <row r="2800" spans="1:24" ht="16.5" customHeight="1" x14ac:dyDescent="0.2">
      <c r="A2800" s="34">
        <f t="shared" si="547"/>
        <v>45778</v>
      </c>
      <c r="B2800" s="243" t="str">
        <f t="shared" si="545"/>
        <v>Mayo</v>
      </c>
      <c r="C2800" s="244"/>
      <c r="D2800" s="244"/>
      <c r="E2800" s="244"/>
      <c r="F2800" s="281" t="str">
        <f>IFERROR(IF(VLOOKUP($X2762&amp;"-"&amp;TEXT($A2800,"mmm-aaaa"),Informes!$A:$P,COLUMN(Informes!H$1),FALSE),"þ","¨"),"¨")</f>
        <v>¨</v>
      </c>
      <c r="G2800" s="281"/>
      <c r="H2800" s="281"/>
      <c r="I2800" s="248" t="str">
        <f>IFERROR(IF(ISBLANK(
VLOOKUP($X2785&amp;"-"&amp;TEXT($A2800,"mmm-aaaa"),Informes!$A:$P,COLUMN(Informes!I$1),FALSE)), "",
VLOOKUP($X2785&amp;"-"&amp;TEXT($A2800,"mmm-aaaa"),Informes!$A:$P,COLUMN(Informes!I$1),FALSE)), "")</f>
        <v/>
      </c>
      <c r="J2800" s="248"/>
      <c r="K2800" s="248"/>
      <c r="L2800" s="173" t="str">
        <f t="shared" si="546"/>
        <v>¨</v>
      </c>
      <c r="M2800" s="248" t="str">
        <f>IFERROR(IF(OR($X2800=$L$7,$X2800=$K$5,$X2800=$O$5,$X2800=$T$5),IF(ISBLANK(
VLOOKUP($X2762&amp;"-"&amp;TEXT($A2800,"mmm-aaaa"),Informes!$A:$P,COLUMN(Informes!J$1),FALSE)), "",
VLOOKUP($X2762&amp;"-"&amp;TEXT($A2800,"mmm-aaaa"),Informes!$A:$P,COLUMN(Informes!J$1),FALSE)), ""), "")</f>
        <v/>
      </c>
      <c r="N2800" s="248"/>
      <c r="O2800" s="248"/>
      <c r="P2800" s="248"/>
      <c r="Q2800" s="248"/>
      <c r="R2800" s="284" t="str">
        <f t="shared" si="544"/>
        <v/>
      </c>
      <c r="S2800" s="284"/>
      <c r="T2800" s="284"/>
      <c r="U2800" s="284"/>
      <c r="V2800" s="285"/>
      <c r="W2800" s="4" t="str">
        <f>IFERROR(VLOOKUP($X2785&amp;"-"&amp;TEXT($A2800,"mmm-aaaa"),Informes!$A:$P,COLUMN(Informes!K$1),FALSE), "")</f>
        <v/>
      </c>
      <c r="X2800" s="34" t="str">
        <f>IFERROR(VLOOKUP($X2762&amp;"-"&amp;TEXT($A2800,"mmm-aaaa"),Informes!$A:$P,COLUMN(Informes!C$1),FALSE), "")</f>
        <v/>
      </c>
    </row>
    <row r="2801" spans="1:24" ht="16.5" customHeight="1" x14ac:dyDescent="0.2">
      <c r="A2801" s="34">
        <f t="shared" si="547"/>
        <v>45809</v>
      </c>
      <c r="B2801" s="243" t="str">
        <f t="shared" si="545"/>
        <v>Junio</v>
      </c>
      <c r="C2801" s="244"/>
      <c r="D2801" s="244"/>
      <c r="E2801" s="244"/>
      <c r="F2801" s="281" t="str">
        <f>IFERROR(IF(VLOOKUP($X2762&amp;"-"&amp;TEXT($A2801,"mmm-aaaa"),Informes!$A:$P,COLUMN(Informes!H$1),FALSE),"þ","¨"),"¨")</f>
        <v>¨</v>
      </c>
      <c r="G2801" s="281"/>
      <c r="H2801" s="281"/>
      <c r="I2801" s="248" t="str">
        <f>IFERROR(IF(ISBLANK(
VLOOKUP($X2785&amp;"-"&amp;TEXT($A2801,"mmm-aaaa"),Informes!$A:$P,COLUMN(Informes!I$1),FALSE)), "",
VLOOKUP($X2785&amp;"-"&amp;TEXT($A2801,"mmm-aaaa"),Informes!$A:$P,COLUMN(Informes!I$1),FALSE)), "")</f>
        <v/>
      </c>
      <c r="J2801" s="248"/>
      <c r="K2801" s="248"/>
      <c r="L2801" s="173" t="str">
        <f t="shared" si="546"/>
        <v>¨</v>
      </c>
      <c r="M2801" s="248" t="str">
        <f>IFERROR(IF(OR($X2801=$L$7,$X2801=$K$5,$X2801=$O$5,$X2801=$T$5),IF(ISBLANK(
VLOOKUP($X2762&amp;"-"&amp;TEXT($A2801,"mmm-aaaa"),Informes!$A:$P,COLUMN(Informes!J$1),FALSE)), "",
VLOOKUP($X2762&amp;"-"&amp;TEXT($A2801,"mmm-aaaa"),Informes!$A:$P,COLUMN(Informes!J$1),FALSE)), ""), "")</f>
        <v/>
      </c>
      <c r="N2801" s="248"/>
      <c r="O2801" s="248"/>
      <c r="P2801" s="248"/>
      <c r="Q2801" s="248"/>
      <c r="R2801" s="284" t="str">
        <f t="shared" si="544"/>
        <v/>
      </c>
      <c r="S2801" s="284"/>
      <c r="T2801" s="284"/>
      <c r="U2801" s="284"/>
      <c r="V2801" s="285"/>
      <c r="W2801" s="4" t="str">
        <f>IFERROR(VLOOKUP($X2785&amp;"-"&amp;TEXT($A2801,"mmm-aaaa"),Informes!$A:$P,COLUMN(Informes!K$1),FALSE), "")</f>
        <v/>
      </c>
      <c r="X2801" s="34" t="str">
        <f>IFERROR(VLOOKUP($X2762&amp;"-"&amp;TEXT($A2801,"mmm-aaaa"),Informes!$A:$P,COLUMN(Informes!C$1),FALSE), "")</f>
        <v/>
      </c>
    </row>
    <row r="2802" spans="1:24" ht="16.5" customHeight="1" x14ac:dyDescent="0.2">
      <c r="A2802" s="34">
        <f t="shared" si="547"/>
        <v>45839</v>
      </c>
      <c r="B2802" s="243" t="str">
        <f t="shared" si="545"/>
        <v>Julio</v>
      </c>
      <c r="C2802" s="244"/>
      <c r="D2802" s="244"/>
      <c r="E2802" s="244"/>
      <c r="F2802" s="281" t="str">
        <f>IFERROR(IF(VLOOKUP($X2762&amp;"-"&amp;TEXT($A2802,"mmm-aaaa"),Informes!$A:$P,COLUMN(Informes!H$1),FALSE),"þ","¨"),"¨")</f>
        <v>¨</v>
      </c>
      <c r="G2802" s="281"/>
      <c r="H2802" s="281"/>
      <c r="I2802" s="248" t="str">
        <f>IFERROR(IF(ISBLANK(
VLOOKUP($X2785&amp;"-"&amp;TEXT($A2802,"mmm-aaaa"),Informes!$A:$P,COLUMN(Informes!I$1),FALSE)), "",
VLOOKUP($X2785&amp;"-"&amp;TEXT($A2802,"mmm-aaaa"),Informes!$A:$P,COLUMN(Informes!I$1),FALSE)), "")</f>
        <v/>
      </c>
      <c r="J2802" s="248"/>
      <c r="K2802" s="248"/>
      <c r="L2802" s="173" t="str">
        <f t="shared" si="546"/>
        <v>¨</v>
      </c>
      <c r="M2802" s="248" t="str">
        <f>IFERROR(IF(OR($X2802=$L$7,$X2802=$K$5,$X2802=$O$5,$X2802=$T$5),IF(ISBLANK(
VLOOKUP($X2762&amp;"-"&amp;TEXT($A2802,"mmm-aaaa"),Informes!$A:$P,COLUMN(Informes!J$1),FALSE)), "",
VLOOKUP($X2762&amp;"-"&amp;TEXT($A2802,"mmm-aaaa"),Informes!$A:$P,COLUMN(Informes!J$1),FALSE)), ""), "")</f>
        <v/>
      </c>
      <c r="N2802" s="248"/>
      <c r="O2802" s="248"/>
      <c r="P2802" s="248"/>
      <c r="Q2802" s="248"/>
      <c r="R2802" s="284" t="str">
        <f t="shared" si="544"/>
        <v/>
      </c>
      <c r="S2802" s="284"/>
      <c r="T2802" s="284"/>
      <c r="U2802" s="284"/>
      <c r="V2802" s="285"/>
      <c r="W2802" s="4" t="str">
        <f>IFERROR(VLOOKUP($X2785&amp;"-"&amp;TEXT($A2802,"mmm-aaaa"),Informes!$A:$P,COLUMN(Informes!K$1),FALSE), "")</f>
        <v/>
      </c>
      <c r="X2802" s="34" t="str">
        <f>IFERROR(VLOOKUP($X2762&amp;"-"&amp;TEXT($A2802,"mmm-aaaa"),Informes!$A:$P,COLUMN(Informes!C$1),FALSE), "")</f>
        <v/>
      </c>
    </row>
    <row r="2803" spans="1:24" ht="16.5" customHeight="1" thickBot="1" x14ac:dyDescent="0.25">
      <c r="A2803" s="34">
        <f t="shared" si="547"/>
        <v>45870</v>
      </c>
      <c r="B2803" s="264" t="str">
        <f t="shared" si="545"/>
        <v>Agosto</v>
      </c>
      <c r="C2803" s="265"/>
      <c r="D2803" s="265"/>
      <c r="E2803" s="265"/>
      <c r="F2803" s="280" t="str">
        <f>IFERROR(IF(VLOOKUP($X2762&amp;"-"&amp;TEXT($A2803,"mmm-aaaa"),Informes!$A:$P,COLUMN(Informes!H$1),FALSE),"þ","¨"),"¨")</f>
        <v>¨</v>
      </c>
      <c r="G2803" s="280"/>
      <c r="H2803" s="280"/>
      <c r="I2803" s="269" t="str">
        <f>IFERROR(IF(ISBLANK(
VLOOKUP($X2785&amp;"-"&amp;TEXT($A2803,"mmm-aaaa"),Informes!$A:$P,COLUMN(Informes!I$1),FALSE)), "",
VLOOKUP($X2785&amp;"-"&amp;TEXT($A2803,"mmm-aaaa"),Informes!$A:$P,COLUMN(Informes!I$1),FALSE)), "")</f>
        <v/>
      </c>
      <c r="J2803" s="269"/>
      <c r="K2803" s="269"/>
      <c r="L2803" s="172" t="str">
        <f t="shared" si="546"/>
        <v>¨</v>
      </c>
      <c r="M2803" s="269" t="str">
        <f>IFERROR(IF(OR($X2803=$L$7,$X2803=$K$5,$X2803=$O$5,$X2803=$T$5),IF(ISBLANK(
VLOOKUP($X2762&amp;"-"&amp;TEXT($A2803,"mmm-aaaa"),Informes!$A:$P,COLUMN(Informes!J$1),FALSE)), "",
VLOOKUP($X2762&amp;"-"&amp;TEXT($A2803,"mmm-aaaa"),Informes!$A:$P,COLUMN(Informes!J$1),FALSE)), ""), "")</f>
        <v/>
      </c>
      <c r="N2803" s="269"/>
      <c r="O2803" s="269"/>
      <c r="P2803" s="269"/>
      <c r="Q2803" s="269"/>
      <c r="R2803" s="282" t="str">
        <f t="shared" si="544"/>
        <v/>
      </c>
      <c r="S2803" s="282"/>
      <c r="T2803" s="282"/>
      <c r="U2803" s="282"/>
      <c r="V2803" s="283"/>
      <c r="W2803" s="4" t="str">
        <f>IFERROR(VLOOKUP($X2785&amp;"-"&amp;TEXT($A2803,"mmm-aaaa"),Informes!$A:$P,COLUMN(Informes!K$1),FALSE), "")</f>
        <v/>
      </c>
      <c r="X2803" s="34" t="str">
        <f>IFERROR(VLOOKUP($X2762&amp;"-"&amp;TEXT($A2803,"mmm-aaaa"),Informes!$A:$P,COLUMN(Informes!C$1),FALSE), "")</f>
        <v/>
      </c>
    </row>
    <row r="2804" spans="1:24" ht="16.5" customHeight="1" thickBot="1" x14ac:dyDescent="0.3">
      <c r="D2804" s="124"/>
      <c r="E2804" s="124"/>
      <c r="F2804" s="129"/>
      <c r="G2804" s="124" t="str">
        <f>IF(SUM(F2792:F2803)=0,"",SUM(F2792:F2803))</f>
        <v/>
      </c>
      <c r="H2804" s="124"/>
      <c r="I2804" s="124"/>
      <c r="J2804" s="130"/>
      <c r="K2804" s="124"/>
      <c r="L2804" s="131" t="s">
        <v>107</v>
      </c>
      <c r="M2804" s="272" t="str">
        <f>IF(SUM(M2792:M2803)=0,"",SUM(M2792:M2803))</f>
        <v/>
      </c>
      <c r="N2804" s="273"/>
      <c r="O2804" s="273"/>
      <c r="P2804" s="273"/>
      <c r="Q2804" s="274"/>
      <c r="R2804" s="275"/>
      <c r="S2804" s="276"/>
      <c r="T2804" s="276"/>
      <c r="U2804" s="276"/>
      <c r="V2804" s="277"/>
      <c r="W2804" s="4"/>
      <c r="X2804" s="4"/>
    </row>
    <row r="2805" spans="1:24" ht="16.5" customHeight="1" x14ac:dyDescent="0.2">
      <c r="W2805" s="4"/>
      <c r="X2805" s="4"/>
    </row>
    <row r="2806" spans="1:24" ht="279.75" customHeight="1" x14ac:dyDescent="0.15">
      <c r="B2806" s="11"/>
      <c r="C2806" s="132" t="s">
        <v>136</v>
      </c>
      <c r="D2806" s="11"/>
      <c r="E2806" s="11"/>
      <c r="F2806" s="11"/>
      <c r="G2806" s="11"/>
      <c r="H2806" s="11"/>
      <c r="I2806" s="11"/>
      <c r="J2806" s="11"/>
      <c r="K2806" s="11"/>
      <c r="L2806" s="11"/>
      <c r="M2806" s="11"/>
      <c r="N2806" s="11"/>
      <c r="O2806" s="11"/>
      <c r="P2806" s="11"/>
      <c r="Q2806" s="11"/>
      <c r="R2806" s="11"/>
      <c r="S2806" s="11"/>
      <c r="T2806" s="11"/>
      <c r="U2806" s="11"/>
      <c r="V2806" s="11"/>
      <c r="W2806" s="11"/>
      <c r="X2806" s="11"/>
    </row>
    <row r="2807" spans="1:24" ht="24" customHeight="1" x14ac:dyDescent="0.2">
      <c r="A2807" s="35">
        <f>A2761+1</f>
        <v>62</v>
      </c>
      <c r="B2807" s="256" t="s">
        <v>127</v>
      </c>
      <c r="C2807" s="256"/>
      <c r="D2807" s="256"/>
      <c r="E2807" s="256"/>
      <c r="F2807" s="256"/>
      <c r="G2807" s="256"/>
      <c r="H2807" s="256"/>
      <c r="I2807" s="256"/>
      <c r="J2807" s="256"/>
      <c r="K2807" s="256"/>
      <c r="L2807" s="256"/>
      <c r="M2807" s="256"/>
      <c r="N2807" s="256"/>
      <c r="O2807" s="256"/>
      <c r="P2807" s="256"/>
      <c r="Q2807" s="256"/>
      <c r="R2807" s="256"/>
      <c r="S2807" s="256"/>
      <c r="T2807" s="256"/>
      <c r="U2807" s="256"/>
      <c r="V2807" s="256"/>
      <c r="X2807" s="2"/>
    </row>
    <row r="2808" spans="1:24" ht="17.25" customHeight="1" x14ac:dyDescent="0.2">
      <c r="A2808" s="35"/>
      <c r="B2808" s="120" t="s">
        <v>128</v>
      </c>
      <c r="D2808" s="123" t="e">
        <f>IF(A2807=0,0,INDEX(TblPublicadores[Nombre completo],A2807))</f>
        <v>#REF!</v>
      </c>
      <c r="F2808" s="123"/>
      <c r="G2808" s="123"/>
      <c r="H2808" s="123"/>
      <c r="I2808" s="123"/>
      <c r="J2808" s="123"/>
      <c r="K2808" s="123"/>
      <c r="L2808" s="123"/>
      <c r="M2808" s="123"/>
      <c r="N2808" s="123"/>
      <c r="O2808" s="123"/>
      <c r="P2808" s="123"/>
      <c r="Q2808" s="123"/>
      <c r="R2808" s="123"/>
      <c r="S2808" s="123"/>
      <c r="T2808" s="123"/>
      <c r="U2808" s="123"/>
      <c r="V2808" s="123"/>
      <c r="W2808" s="15"/>
      <c r="X2808" s="154" t="e">
        <f>IF(A2807=0,0,INDEX(TblPublicadores[Nombre],A2807))</f>
        <v>#REF!</v>
      </c>
    </row>
    <row r="2809" spans="1:24" ht="17.25" customHeight="1" x14ac:dyDescent="0.2">
      <c r="B2809" s="120" t="s">
        <v>129</v>
      </c>
      <c r="D2809" s="121"/>
      <c r="E2809" s="121"/>
      <c r="F2809" s="7"/>
      <c r="G2809" s="7"/>
      <c r="H2809" s="257" t="e">
        <f>IF(A2807=0,"",INDEX(TblPublicadores[Fecha de nacimiento],A2807))</f>
        <v>#REF!</v>
      </c>
      <c r="I2809" s="257"/>
      <c r="J2809" s="257"/>
      <c r="K2809" s="257"/>
      <c r="L2809" s="257"/>
      <c r="M2809" s="257"/>
      <c r="N2809" s="257"/>
      <c r="O2809" s="257"/>
      <c r="P2809" s="128" t="e">
        <f>IF(INDEX(TblPublicadores[Sexo],A2807)=Q2809,"þ","¨")</f>
        <v>#REF!</v>
      </c>
      <c r="Q2809" s="120" t="s">
        <v>75</v>
      </c>
      <c r="S2809" s="12"/>
      <c r="T2809" s="13"/>
      <c r="U2809" s="128" t="e">
        <f>IF(INDEX(TblPublicadores[Sexo],A2807)=V2809,"þ","¨")</f>
        <v>#REF!</v>
      </c>
      <c r="V2809" s="120" t="s">
        <v>79</v>
      </c>
      <c r="W2809" s="12"/>
      <c r="X2809" s="6"/>
    </row>
    <row r="2810" spans="1:24" ht="17.25" customHeight="1" x14ac:dyDescent="0.2">
      <c r="B2810" s="120" t="s">
        <v>130</v>
      </c>
      <c r="D2810" s="122"/>
      <c r="E2810" s="122"/>
      <c r="F2810" s="7"/>
      <c r="G2810" s="258" t="e">
        <f>IF(A2807=0,"",IF(INDEX(TblPublicadores[Fecha de bautismo],A2807)="", "",INDEX(TblPublicadores[Fecha de bautismo],A2807)))</f>
        <v>#REF!</v>
      </c>
      <c r="H2810" s="258"/>
      <c r="I2810" s="258"/>
      <c r="J2810" s="258"/>
      <c r="K2810" s="258"/>
      <c r="L2810" s="258"/>
      <c r="M2810" s="258"/>
      <c r="N2810" s="258"/>
      <c r="O2810" s="258"/>
      <c r="P2810" s="128" t="s">
        <v>137</v>
      </c>
      <c r="Q2810" s="120" t="s">
        <v>131</v>
      </c>
      <c r="S2810" s="12"/>
      <c r="T2810" s="12"/>
      <c r="U2810" s="128" t="s">
        <v>138</v>
      </c>
      <c r="V2810" s="120" t="s">
        <v>61</v>
      </c>
      <c r="W2810" s="12"/>
      <c r="X2810" s="6"/>
    </row>
    <row r="2811" spans="1:24" ht="28.5" customHeight="1" x14ac:dyDescent="0.2">
      <c r="B2811" s="127" t="e">
        <f>IF(INDEX(TblPublicadores[Privilegio],A2807)=C2811,"þ","¨")</f>
        <v>#REF!</v>
      </c>
      <c r="C2811" s="125" t="s">
        <v>76</v>
      </c>
      <c r="D2811" s="127" t="e">
        <f>IF(INDEX(TblPublicadores[Privilegio],A2807)=E2811,"þ","¨")</f>
        <v>#REF!</v>
      </c>
      <c r="E2811" s="125" t="s">
        <v>81</v>
      </c>
      <c r="F2811" s="7"/>
      <c r="G2811" s="7"/>
      <c r="H2811" s="5"/>
      <c r="I2811" s="10"/>
      <c r="J2811" s="127" t="e">
        <f>IF(INDEX(TblPublicadores[Tipo Publicador],A2807)=K2811,"þ","¨")</f>
        <v>#REF!</v>
      </c>
      <c r="K2811" s="125" t="s">
        <v>77</v>
      </c>
      <c r="L2811" s="5"/>
      <c r="M2811" s="5"/>
      <c r="N2811" s="127" t="e">
        <f>IF(INDEX(TblPublicadores[Tipo Publicador],A2807)=O2811,"þ","¨")</f>
        <v>#REF!</v>
      </c>
      <c r="O2811" s="125" t="s">
        <v>132</v>
      </c>
      <c r="P2811" s="126"/>
      <c r="Q2811" s="126"/>
      <c r="R2811" s="9"/>
      <c r="S2811" s="127" t="e">
        <f>IF(INDEX(TblPublicadores[Tipo Publicador],A2807)=T2811,"þ","¨")</f>
        <v>#REF!</v>
      </c>
      <c r="T2811" s="259" t="s">
        <v>133</v>
      </c>
      <c r="U2811" s="259"/>
      <c r="V2811" s="259"/>
      <c r="W2811" s="13"/>
      <c r="X2811" s="6"/>
    </row>
    <row r="2812" spans="1:24" ht="4.5" customHeight="1" thickBot="1" x14ac:dyDescent="0.25">
      <c r="B2812" s="8"/>
      <c r="C2812" s="7"/>
      <c r="D2812" s="8"/>
      <c r="E2812" s="7"/>
      <c r="F2812" s="7"/>
      <c r="G2812" s="7"/>
      <c r="H2812" s="5"/>
      <c r="I2812" s="10"/>
      <c r="J2812" s="8"/>
      <c r="K2812" s="5"/>
      <c r="L2812" s="5"/>
      <c r="M2812" s="5"/>
      <c r="N2812" s="7"/>
      <c r="O2812" s="5"/>
      <c r="P2812" s="8"/>
      <c r="Q2812" s="8"/>
      <c r="R2812" s="9"/>
      <c r="S2812" s="9"/>
      <c r="T2812" s="7"/>
      <c r="U2812" s="8"/>
      <c r="V2812" s="9"/>
      <c r="W2812" s="9"/>
      <c r="X2812" s="6"/>
    </row>
    <row r="2813" spans="1:24" ht="26.25" customHeight="1" x14ac:dyDescent="0.25">
      <c r="B2813" s="260" t="s">
        <v>17</v>
      </c>
      <c r="C2813" s="261"/>
      <c r="D2813" s="261"/>
      <c r="E2813" s="261"/>
      <c r="F2813" s="262" t="s">
        <v>134</v>
      </c>
      <c r="G2813" s="262"/>
      <c r="H2813" s="262"/>
      <c r="I2813" s="262" t="s">
        <v>12</v>
      </c>
      <c r="J2813" s="262"/>
      <c r="K2813" s="262"/>
      <c r="L2813" s="262" t="s">
        <v>105</v>
      </c>
      <c r="M2813" s="236" t="s">
        <v>135</v>
      </c>
      <c r="N2813" s="236"/>
      <c r="O2813" s="236"/>
      <c r="P2813" s="236"/>
      <c r="Q2813" s="236"/>
      <c r="R2813" s="236" t="s">
        <v>101</v>
      </c>
      <c r="S2813" s="236"/>
      <c r="T2813" s="236"/>
      <c r="U2813" s="236"/>
      <c r="V2813" s="237"/>
      <c r="W2813" s="14"/>
      <c r="X2813" s="3"/>
    </row>
    <row r="2814" spans="1:24" ht="27.75" customHeight="1" x14ac:dyDescent="0.2">
      <c r="B2814" s="240">
        <v>45292</v>
      </c>
      <c r="C2814" s="241"/>
      <c r="D2814" s="241"/>
      <c r="E2814" s="242"/>
      <c r="F2814" s="263"/>
      <c r="G2814" s="263"/>
      <c r="H2814" s="263"/>
      <c r="I2814" s="263"/>
      <c r="J2814" s="263"/>
      <c r="K2814" s="263"/>
      <c r="L2814" s="263"/>
      <c r="M2814" s="238"/>
      <c r="N2814" s="238"/>
      <c r="O2814" s="238"/>
      <c r="P2814" s="238"/>
      <c r="Q2814" s="238"/>
      <c r="R2814" s="238"/>
      <c r="S2814" s="238"/>
      <c r="T2814" s="238"/>
      <c r="U2814" s="238"/>
      <c r="V2814" s="239"/>
      <c r="W2814" s="14"/>
      <c r="X2814" s="3"/>
    </row>
    <row r="2815" spans="1:24" ht="16.5" customHeight="1" x14ac:dyDescent="0.2">
      <c r="A2815" s="34">
        <f>EDATE(B2814,-4)</f>
        <v>45170</v>
      </c>
      <c r="B2815" s="243" t="str">
        <f>PROPER(TEXT(A2815, "mmmm"))</f>
        <v>Septiembre</v>
      </c>
      <c r="C2815" s="244"/>
      <c r="D2815" s="244" t="str">
        <f>PROPER(TEXT(C2815, "mmmm"))</f>
        <v>Enero</v>
      </c>
      <c r="E2815" s="244"/>
      <c r="F2815" s="281" t="str">
        <f>IFERROR(IF(VLOOKUP($X2808&amp;"-"&amp;TEXT($A2815,"mmm-aaaa"),Informes!$A:$P,COLUMN(Informes!H$1),FALSE),"þ","¨"),"¨")</f>
        <v>¨</v>
      </c>
      <c r="G2815" s="281"/>
      <c r="H2815" s="281"/>
      <c r="I2815" s="248" t="str">
        <f>IFERROR(IF(ISBLANK(
VLOOKUP($X2808&amp;"-"&amp;TEXT($A2815,"mmm-aaaa"),Informes!$A:$P,COLUMN(Informes!I$1),FALSE)), "",
VLOOKUP($X2808&amp;"-"&amp;TEXT($A2815,"mmm-aaaa"),Informes!$A:$P,COLUMN(Informes!I$1),FALSE)), "")</f>
        <v/>
      </c>
      <c r="J2815" s="248"/>
      <c r="K2815" s="248"/>
      <c r="L2815" s="173" t="str">
        <f>IFERROR(IF($X2815=$L$7,"þ","¨"),"¨")</f>
        <v>¨</v>
      </c>
      <c r="M2815" s="248" t="str">
        <f>IFERROR(IF(OR($X2815=$L$7,$X2815=$K$5,$X2815=$O$5,$X2815=$T$5),IF(ISBLANK(
VLOOKUP($X2808&amp;"-"&amp;TEXT($A2815,"mmm-aaaa"),Informes!$A:$P,COLUMN(Informes!J$1),FALSE)), "",
VLOOKUP($X2808&amp;"-"&amp;TEXT($A2815,"mmm-aaaa"),Informes!$A:$P,COLUMN(Informes!J$1),FALSE)), ""), "")</f>
        <v/>
      </c>
      <c r="N2815" s="248"/>
      <c r="O2815" s="248"/>
      <c r="P2815" s="248"/>
      <c r="Q2815" s="248"/>
      <c r="R2815" s="284" t="str">
        <f t="shared" ref="R2815:R2826" si="548">IF(W2815=0, "", W2815)</f>
        <v/>
      </c>
      <c r="S2815" s="284"/>
      <c r="T2815" s="284"/>
      <c r="U2815" s="284"/>
      <c r="V2815" s="285"/>
      <c r="W2815" s="4" t="str">
        <f>IFERROR(VLOOKUP($X2808&amp;"-"&amp;TEXT($A2815,"mmm-aaaa"),Informes!$A:$P,COLUMN(Informes!K$1),FALSE), "")</f>
        <v/>
      </c>
      <c r="X2815" s="34" t="str">
        <f>IFERROR(VLOOKUP($X2808&amp;"-"&amp;TEXT($A2815,"mmm-aaaa"),Informes!$A:$P,COLUMN(Informes!C$1),FALSE), "")</f>
        <v/>
      </c>
    </row>
    <row r="2816" spans="1:24" ht="16.5" customHeight="1" x14ac:dyDescent="0.2">
      <c r="A2816" s="34">
        <f>EDATE(A2815,1)</f>
        <v>45200</v>
      </c>
      <c r="B2816" s="243" t="str">
        <f t="shared" ref="B2816:B2826" si="549">PROPER(TEXT(A2816, "mmmm"))</f>
        <v>Octubre</v>
      </c>
      <c r="C2816" s="244"/>
      <c r="D2816" s="244" t="str">
        <f t="shared" ref="D2816:D2826" si="550">PROPER(TEXT(C2816, "mmmm"))</f>
        <v>Enero</v>
      </c>
      <c r="E2816" s="244"/>
      <c r="F2816" s="281" t="str">
        <f>IFERROR(IF(VLOOKUP($X2808&amp;"-"&amp;TEXT($A2816,"mmm-aaaa"),Informes!$A:$P,COLUMN(Informes!H$1),FALSE),"þ","¨"),"¨")</f>
        <v>¨</v>
      </c>
      <c r="G2816" s="281"/>
      <c r="H2816" s="281"/>
      <c r="I2816" s="248" t="str">
        <f>IFERROR(IF(ISBLANK(
VLOOKUP($X2808&amp;"-"&amp;TEXT($A2816,"mmm-aaaa"),Informes!$A:$P,COLUMN(Informes!I$1),FALSE)), "",
VLOOKUP($X2808&amp;"-"&amp;TEXT($A2816,"mmm-aaaa"),Informes!$A:$P,COLUMN(Informes!I$1),FALSE)), "")</f>
        <v/>
      </c>
      <c r="J2816" s="248"/>
      <c r="K2816" s="248"/>
      <c r="L2816" s="173" t="str">
        <f t="shared" ref="L2816:L2826" si="551">IFERROR(IF($X2816=$L$7,"þ","¨"),"¨")</f>
        <v>¨</v>
      </c>
      <c r="M2816" s="248" t="str">
        <f>IFERROR(IF(OR($X2816=$L$7,$X2816=$K$5,$X2816=$O$5,$X2816=$T$5),IF(ISBLANK(
VLOOKUP($X2808&amp;"-"&amp;TEXT($A2816,"mmm-aaaa"),Informes!$A:$P,COLUMN(Informes!J$1),FALSE)), "",
VLOOKUP($X2808&amp;"-"&amp;TEXT($A2816,"mmm-aaaa"),Informes!$A:$P,COLUMN(Informes!J$1),FALSE)), ""), "")</f>
        <v/>
      </c>
      <c r="N2816" s="248"/>
      <c r="O2816" s="248"/>
      <c r="P2816" s="248"/>
      <c r="Q2816" s="248"/>
      <c r="R2816" s="284" t="str">
        <f t="shared" si="548"/>
        <v/>
      </c>
      <c r="S2816" s="284"/>
      <c r="T2816" s="284"/>
      <c r="U2816" s="284"/>
      <c r="V2816" s="285"/>
      <c r="W2816" s="4" t="str">
        <f>IFERROR(VLOOKUP($X2808&amp;"-"&amp;TEXT($A2816,"mmm-aaaa"),Informes!$A:$P,COLUMN(Informes!K$1),FALSE), "")</f>
        <v/>
      </c>
      <c r="X2816" s="34" t="str">
        <f>IFERROR(VLOOKUP($X2808&amp;"-"&amp;TEXT($A2816,"mmm-aaaa"),Informes!$A:$P,COLUMN(Informes!C$1),FALSE), "")</f>
        <v/>
      </c>
    </row>
    <row r="2817" spans="1:24" ht="16.5" customHeight="1" x14ac:dyDescent="0.2">
      <c r="A2817" s="34">
        <f t="shared" ref="A2817:A2826" si="552">EDATE(A2816,1)</f>
        <v>45231</v>
      </c>
      <c r="B2817" s="243" t="str">
        <f t="shared" si="549"/>
        <v>Noviembre</v>
      </c>
      <c r="C2817" s="244"/>
      <c r="D2817" s="244" t="str">
        <f t="shared" si="550"/>
        <v>Enero</v>
      </c>
      <c r="E2817" s="244"/>
      <c r="F2817" s="281" t="str">
        <f>IFERROR(IF(VLOOKUP($X2808&amp;"-"&amp;TEXT($A2817,"mmm-aaaa"),Informes!$A:$P,COLUMN(Informes!H$1),FALSE),"þ","¨"),"¨")</f>
        <v>¨</v>
      </c>
      <c r="G2817" s="281"/>
      <c r="H2817" s="281"/>
      <c r="I2817" s="248" t="str">
        <f>IFERROR(IF(ISBLANK(
VLOOKUP($X2808&amp;"-"&amp;TEXT($A2817,"mmm-aaaa"),Informes!$A:$P,COLUMN(Informes!I$1),FALSE)), "",
VLOOKUP($X2808&amp;"-"&amp;TEXT($A2817,"mmm-aaaa"),Informes!$A:$P,COLUMN(Informes!I$1),FALSE)), "")</f>
        <v/>
      </c>
      <c r="J2817" s="248"/>
      <c r="K2817" s="248"/>
      <c r="L2817" s="173" t="str">
        <f t="shared" si="551"/>
        <v>¨</v>
      </c>
      <c r="M2817" s="248" t="str">
        <f>IFERROR(IF(OR($X2817=$L$7,$X2817=$K$5,$X2817=$O$5,$X2817=$T$5),IF(ISBLANK(
VLOOKUP($X2808&amp;"-"&amp;TEXT($A2817,"mmm-aaaa"),Informes!$A:$P,COLUMN(Informes!J$1),FALSE)), "",
VLOOKUP($X2808&amp;"-"&amp;TEXT($A2817,"mmm-aaaa"),Informes!$A:$P,COLUMN(Informes!J$1),FALSE)), ""), "")</f>
        <v/>
      </c>
      <c r="N2817" s="248"/>
      <c r="O2817" s="248"/>
      <c r="P2817" s="248"/>
      <c r="Q2817" s="248"/>
      <c r="R2817" s="284" t="str">
        <f t="shared" si="548"/>
        <v/>
      </c>
      <c r="S2817" s="284"/>
      <c r="T2817" s="284"/>
      <c r="U2817" s="284"/>
      <c r="V2817" s="285"/>
      <c r="W2817" s="4" t="str">
        <f>IFERROR(VLOOKUP($X2808&amp;"-"&amp;TEXT($A2817,"mmm-aaaa"),Informes!$A:$P,COLUMN(Informes!K$1),FALSE), "")</f>
        <v/>
      </c>
      <c r="X2817" s="34" t="str">
        <f>IFERROR(VLOOKUP($X2808&amp;"-"&amp;TEXT($A2817,"mmm-aaaa"),Informes!$A:$P,COLUMN(Informes!C$1),FALSE), "")</f>
        <v/>
      </c>
    </row>
    <row r="2818" spans="1:24" ht="16.5" customHeight="1" x14ac:dyDescent="0.2">
      <c r="A2818" s="34">
        <f t="shared" si="552"/>
        <v>45261</v>
      </c>
      <c r="B2818" s="243" t="str">
        <f t="shared" si="549"/>
        <v>Diciembre</v>
      </c>
      <c r="C2818" s="244"/>
      <c r="D2818" s="244" t="str">
        <f t="shared" si="550"/>
        <v>Enero</v>
      </c>
      <c r="E2818" s="244"/>
      <c r="F2818" s="281" t="str">
        <f>IFERROR(IF(VLOOKUP($X2808&amp;"-"&amp;TEXT($A2818,"mmm-aaaa"),Informes!$A:$P,COLUMN(Informes!H$1),FALSE),"þ","¨"),"¨")</f>
        <v>¨</v>
      </c>
      <c r="G2818" s="281"/>
      <c r="H2818" s="281"/>
      <c r="I2818" s="248" t="str">
        <f>IFERROR(IF(ISBLANK(
VLOOKUP($X2808&amp;"-"&amp;TEXT($A2818,"mmm-aaaa"),Informes!$A:$P,COLUMN(Informes!I$1),FALSE)), "",
VLOOKUP($X2808&amp;"-"&amp;TEXT($A2818,"mmm-aaaa"),Informes!$A:$P,COLUMN(Informes!I$1),FALSE)), "")</f>
        <v/>
      </c>
      <c r="J2818" s="248"/>
      <c r="K2818" s="248"/>
      <c r="L2818" s="173" t="str">
        <f t="shared" si="551"/>
        <v>¨</v>
      </c>
      <c r="M2818" s="248" t="str">
        <f>IFERROR(IF(OR($X2818=$L$7,$X2818=$K$5,$X2818=$O$5,$X2818=$T$5),IF(ISBLANK(
VLOOKUP($X2808&amp;"-"&amp;TEXT($A2818,"mmm-aaaa"),Informes!$A:$P,COLUMN(Informes!J$1),FALSE)), "",
VLOOKUP($X2808&amp;"-"&amp;TEXT($A2818,"mmm-aaaa"),Informes!$A:$P,COLUMN(Informes!J$1),FALSE)), ""), "")</f>
        <v/>
      </c>
      <c r="N2818" s="248"/>
      <c r="O2818" s="248"/>
      <c r="P2818" s="248"/>
      <c r="Q2818" s="248"/>
      <c r="R2818" s="284" t="str">
        <f t="shared" si="548"/>
        <v/>
      </c>
      <c r="S2818" s="284"/>
      <c r="T2818" s="284"/>
      <c r="U2818" s="284"/>
      <c r="V2818" s="285"/>
      <c r="W2818" s="4" t="str">
        <f>IFERROR(VLOOKUP($X2808&amp;"-"&amp;TEXT($A2818,"mmm-aaaa"),Informes!$A:$P,COLUMN(Informes!K$1),FALSE), "")</f>
        <v/>
      </c>
      <c r="X2818" s="34" t="str">
        <f>IFERROR(VLOOKUP($X2808&amp;"-"&amp;TEXT($A2818,"mmm-aaaa"),Informes!$A:$P,COLUMN(Informes!C$1),FALSE), "")</f>
        <v/>
      </c>
    </row>
    <row r="2819" spans="1:24" ht="16.5" customHeight="1" x14ac:dyDescent="0.2">
      <c r="A2819" s="34">
        <f t="shared" si="552"/>
        <v>45292</v>
      </c>
      <c r="B2819" s="243" t="str">
        <f t="shared" si="549"/>
        <v>Enero</v>
      </c>
      <c r="C2819" s="244"/>
      <c r="D2819" s="244" t="str">
        <f t="shared" si="550"/>
        <v>Enero</v>
      </c>
      <c r="E2819" s="244"/>
      <c r="F2819" s="281" t="str">
        <f>IFERROR(IF(VLOOKUP($X2808&amp;"-"&amp;TEXT($A2819,"mmm-aaaa"),Informes!$A:$P,COLUMN(Informes!H$1),FALSE),"þ","¨"),"¨")</f>
        <v>¨</v>
      </c>
      <c r="G2819" s="281"/>
      <c r="H2819" s="281"/>
      <c r="I2819" s="248" t="str">
        <f>IFERROR(IF(ISBLANK(
VLOOKUP($X2808&amp;"-"&amp;TEXT($A2819,"mmm-aaaa"),Informes!$A:$P,COLUMN(Informes!I$1),FALSE)), "",
VLOOKUP($X2808&amp;"-"&amp;TEXT($A2819,"mmm-aaaa"),Informes!$A:$P,COLUMN(Informes!I$1),FALSE)), "")</f>
        <v/>
      </c>
      <c r="J2819" s="248"/>
      <c r="K2819" s="248"/>
      <c r="L2819" s="173" t="str">
        <f t="shared" si="551"/>
        <v>¨</v>
      </c>
      <c r="M2819" s="248" t="str">
        <f>IFERROR(IF(OR($X2819=$L$7,$X2819=$K$5,$X2819=$O$5,$X2819=$T$5),IF(ISBLANK(
VLOOKUP($X2808&amp;"-"&amp;TEXT($A2819,"mmm-aaaa"),Informes!$A:$P,COLUMN(Informes!J$1),FALSE)), "",
VLOOKUP($X2808&amp;"-"&amp;TEXT($A2819,"mmm-aaaa"),Informes!$A:$P,COLUMN(Informes!J$1),FALSE)), ""), "")</f>
        <v/>
      </c>
      <c r="N2819" s="248"/>
      <c r="O2819" s="248"/>
      <c r="P2819" s="248"/>
      <c r="Q2819" s="248"/>
      <c r="R2819" s="284" t="str">
        <f t="shared" si="548"/>
        <v/>
      </c>
      <c r="S2819" s="284"/>
      <c r="T2819" s="284"/>
      <c r="U2819" s="284"/>
      <c r="V2819" s="285"/>
      <c r="W2819" s="4" t="str">
        <f>IFERROR(VLOOKUP($X2808&amp;"-"&amp;TEXT($A2819,"mmm-aaaa"),Informes!$A:$P,COLUMN(Informes!K$1),FALSE), "")</f>
        <v/>
      </c>
      <c r="X2819" s="34" t="str">
        <f>IFERROR(VLOOKUP($X2808&amp;"-"&amp;TEXT($A2819,"mmm-aaaa"),Informes!$A:$P,COLUMN(Informes!C$1),FALSE), "")</f>
        <v/>
      </c>
    </row>
    <row r="2820" spans="1:24" ht="16.5" customHeight="1" x14ac:dyDescent="0.2">
      <c r="A2820" s="34">
        <f t="shared" si="552"/>
        <v>45323</v>
      </c>
      <c r="B2820" s="243" t="str">
        <f t="shared" si="549"/>
        <v>Febrero</v>
      </c>
      <c r="C2820" s="244"/>
      <c r="D2820" s="244" t="str">
        <f t="shared" si="550"/>
        <v>Enero</v>
      </c>
      <c r="E2820" s="244"/>
      <c r="F2820" s="281" t="str">
        <f>IFERROR(IF(VLOOKUP($X2808&amp;"-"&amp;TEXT($A2820,"mmm-aaaa"),Informes!$A:$P,COLUMN(Informes!H$1),FALSE),"þ","¨"),"¨")</f>
        <v>¨</v>
      </c>
      <c r="G2820" s="281"/>
      <c r="H2820" s="281"/>
      <c r="I2820" s="248" t="str">
        <f>IFERROR(IF(ISBLANK(
VLOOKUP($X2808&amp;"-"&amp;TEXT($A2820,"mmm-aaaa"),Informes!$A:$P,COLUMN(Informes!I$1),FALSE)), "",
VLOOKUP($X2808&amp;"-"&amp;TEXT($A2820,"mmm-aaaa"),Informes!$A:$P,COLUMN(Informes!I$1),FALSE)), "")</f>
        <v/>
      </c>
      <c r="J2820" s="248"/>
      <c r="K2820" s="248"/>
      <c r="L2820" s="173" t="str">
        <f t="shared" si="551"/>
        <v>¨</v>
      </c>
      <c r="M2820" s="248" t="str">
        <f>IFERROR(IF(OR($X2820=$L$7,$X2820=$K$5,$X2820=$O$5,$X2820=$T$5),IF(ISBLANK(
VLOOKUP($X2808&amp;"-"&amp;TEXT($A2820,"mmm-aaaa"),Informes!$A:$P,COLUMN(Informes!J$1),FALSE)), "",
VLOOKUP($X2808&amp;"-"&amp;TEXT($A2820,"mmm-aaaa"),Informes!$A:$P,COLUMN(Informes!J$1),FALSE)), ""), "")</f>
        <v/>
      </c>
      <c r="N2820" s="248"/>
      <c r="O2820" s="248"/>
      <c r="P2820" s="248"/>
      <c r="Q2820" s="248"/>
      <c r="R2820" s="284" t="str">
        <f t="shared" si="548"/>
        <v/>
      </c>
      <c r="S2820" s="284"/>
      <c r="T2820" s="284"/>
      <c r="U2820" s="284"/>
      <c r="V2820" s="285"/>
      <c r="W2820" s="4" t="str">
        <f>IFERROR(VLOOKUP($X2808&amp;"-"&amp;TEXT($A2820,"mmm-aaaa"),Informes!$A:$P,COLUMN(Informes!K$1),FALSE), "")</f>
        <v/>
      </c>
      <c r="X2820" s="34" t="str">
        <f>IFERROR(VLOOKUP($X2808&amp;"-"&amp;TEXT($A2820,"mmm-aaaa"),Informes!$A:$P,COLUMN(Informes!C$1),FALSE), "")</f>
        <v/>
      </c>
    </row>
    <row r="2821" spans="1:24" ht="16.5" customHeight="1" x14ac:dyDescent="0.2">
      <c r="A2821" s="34">
        <f t="shared" si="552"/>
        <v>45352</v>
      </c>
      <c r="B2821" s="243" t="str">
        <f t="shared" si="549"/>
        <v>Marzo</v>
      </c>
      <c r="C2821" s="244"/>
      <c r="D2821" s="244" t="str">
        <f t="shared" si="550"/>
        <v>Enero</v>
      </c>
      <c r="E2821" s="244"/>
      <c r="F2821" s="281" t="str">
        <f>IFERROR(IF(VLOOKUP($X2808&amp;"-"&amp;TEXT($A2821,"mmm-aaaa"),Informes!$A:$P,COLUMN(Informes!H$1),FALSE),"þ","¨"),"¨")</f>
        <v>¨</v>
      </c>
      <c r="G2821" s="281"/>
      <c r="H2821" s="281"/>
      <c r="I2821" s="248" t="str">
        <f>IFERROR(IF(ISBLANK(
VLOOKUP($X2808&amp;"-"&amp;TEXT($A2821,"mmm-aaaa"),Informes!$A:$P,COLUMN(Informes!I$1),FALSE)), "",
VLOOKUP($X2808&amp;"-"&amp;TEXT($A2821,"mmm-aaaa"),Informes!$A:$P,COLUMN(Informes!I$1),FALSE)), "")</f>
        <v/>
      </c>
      <c r="J2821" s="248"/>
      <c r="K2821" s="248"/>
      <c r="L2821" s="173" t="str">
        <f t="shared" si="551"/>
        <v>¨</v>
      </c>
      <c r="M2821" s="248" t="str">
        <f>IFERROR(IF(OR($X2821=$L$7,$X2821=$K$5,$X2821=$O$5,$X2821=$T$5),IF(ISBLANK(
VLOOKUP($X2808&amp;"-"&amp;TEXT($A2821,"mmm-aaaa"),Informes!$A:$P,COLUMN(Informes!J$1),FALSE)), "",
VLOOKUP($X2808&amp;"-"&amp;TEXT($A2821,"mmm-aaaa"),Informes!$A:$P,COLUMN(Informes!J$1),FALSE)), ""), "")</f>
        <v/>
      </c>
      <c r="N2821" s="248"/>
      <c r="O2821" s="248"/>
      <c r="P2821" s="248"/>
      <c r="Q2821" s="248"/>
      <c r="R2821" s="284" t="str">
        <f t="shared" si="548"/>
        <v/>
      </c>
      <c r="S2821" s="284"/>
      <c r="T2821" s="284"/>
      <c r="U2821" s="284"/>
      <c r="V2821" s="285"/>
      <c r="W2821" s="4" t="str">
        <f>IFERROR(VLOOKUP($X2808&amp;"-"&amp;TEXT($A2821,"mmm-aaaa"),Informes!$A:$P,COLUMN(Informes!K$1),FALSE), "")</f>
        <v/>
      </c>
      <c r="X2821" s="34" t="str">
        <f>IFERROR(VLOOKUP($X2808&amp;"-"&amp;TEXT($A2821,"mmm-aaaa"),Informes!$A:$P,COLUMN(Informes!C$1),FALSE), "")</f>
        <v/>
      </c>
    </row>
    <row r="2822" spans="1:24" ht="16.5" customHeight="1" x14ac:dyDescent="0.2">
      <c r="A2822" s="34">
        <f t="shared" si="552"/>
        <v>45383</v>
      </c>
      <c r="B2822" s="243" t="str">
        <f t="shared" si="549"/>
        <v>Abril</v>
      </c>
      <c r="C2822" s="244"/>
      <c r="D2822" s="244" t="str">
        <f t="shared" si="550"/>
        <v>Enero</v>
      </c>
      <c r="E2822" s="244"/>
      <c r="F2822" s="281" t="str">
        <f>IFERROR(IF(VLOOKUP($X2808&amp;"-"&amp;TEXT($A2822,"mmm-aaaa"),Informes!$A:$P,COLUMN(Informes!H$1),FALSE),"þ","¨"),"¨")</f>
        <v>¨</v>
      </c>
      <c r="G2822" s="281"/>
      <c r="H2822" s="281"/>
      <c r="I2822" s="248" t="str">
        <f>IFERROR(IF(ISBLANK(
VLOOKUP($X2808&amp;"-"&amp;TEXT($A2822,"mmm-aaaa"),Informes!$A:$P,COLUMN(Informes!I$1),FALSE)), "",
VLOOKUP($X2808&amp;"-"&amp;TEXT($A2822,"mmm-aaaa"),Informes!$A:$P,COLUMN(Informes!I$1),FALSE)), "")</f>
        <v/>
      </c>
      <c r="J2822" s="248"/>
      <c r="K2822" s="248"/>
      <c r="L2822" s="173" t="str">
        <f t="shared" si="551"/>
        <v>¨</v>
      </c>
      <c r="M2822" s="248" t="str">
        <f>IFERROR(IF(OR($X2822=$L$7,$X2822=$K$5,$X2822=$O$5,$X2822=$T$5),IF(ISBLANK(
VLOOKUP($X2808&amp;"-"&amp;TEXT($A2822,"mmm-aaaa"),Informes!$A:$P,COLUMN(Informes!J$1),FALSE)), "",
VLOOKUP($X2808&amp;"-"&amp;TEXT($A2822,"mmm-aaaa"),Informes!$A:$P,COLUMN(Informes!J$1),FALSE)), ""), "")</f>
        <v/>
      </c>
      <c r="N2822" s="248"/>
      <c r="O2822" s="248"/>
      <c r="P2822" s="248"/>
      <c r="Q2822" s="248"/>
      <c r="R2822" s="284" t="str">
        <f t="shared" si="548"/>
        <v/>
      </c>
      <c r="S2822" s="284"/>
      <c r="T2822" s="284"/>
      <c r="U2822" s="284"/>
      <c r="V2822" s="285"/>
      <c r="W2822" s="4" t="str">
        <f>IFERROR(VLOOKUP($X2808&amp;"-"&amp;TEXT($A2822,"mmm-aaaa"),Informes!$A:$P,COLUMN(Informes!K$1),FALSE), "")</f>
        <v/>
      </c>
      <c r="X2822" s="34" t="str">
        <f>IFERROR(VLOOKUP($X2808&amp;"-"&amp;TEXT($A2822,"mmm-aaaa"),Informes!$A:$P,COLUMN(Informes!C$1),FALSE), "")</f>
        <v/>
      </c>
    </row>
    <row r="2823" spans="1:24" ht="16.5" customHeight="1" x14ac:dyDescent="0.2">
      <c r="A2823" s="34">
        <f t="shared" si="552"/>
        <v>45413</v>
      </c>
      <c r="B2823" s="243" t="str">
        <f t="shared" si="549"/>
        <v>Mayo</v>
      </c>
      <c r="C2823" s="244"/>
      <c r="D2823" s="244" t="str">
        <f t="shared" si="550"/>
        <v>Enero</v>
      </c>
      <c r="E2823" s="244"/>
      <c r="F2823" s="281" t="str">
        <f>IFERROR(IF(VLOOKUP($X2808&amp;"-"&amp;TEXT($A2823,"mmm-aaaa"),Informes!$A:$P,COLUMN(Informes!H$1),FALSE),"þ","¨"),"¨")</f>
        <v>¨</v>
      </c>
      <c r="G2823" s="281"/>
      <c r="H2823" s="281"/>
      <c r="I2823" s="248" t="str">
        <f>IFERROR(IF(ISBLANK(
VLOOKUP($X2808&amp;"-"&amp;TEXT($A2823,"mmm-aaaa"),Informes!$A:$P,COLUMN(Informes!I$1),FALSE)), "",
VLOOKUP($X2808&amp;"-"&amp;TEXT($A2823,"mmm-aaaa"),Informes!$A:$P,COLUMN(Informes!I$1),FALSE)), "")</f>
        <v/>
      </c>
      <c r="J2823" s="248"/>
      <c r="K2823" s="248"/>
      <c r="L2823" s="173" t="str">
        <f t="shared" si="551"/>
        <v>¨</v>
      </c>
      <c r="M2823" s="248" t="str">
        <f>IFERROR(IF(OR($X2823=$L$7,$X2823=$K$5,$X2823=$O$5,$X2823=$T$5),IF(ISBLANK(
VLOOKUP($X2808&amp;"-"&amp;TEXT($A2823,"mmm-aaaa"),Informes!$A:$P,COLUMN(Informes!J$1),FALSE)), "",
VLOOKUP($X2808&amp;"-"&amp;TEXT($A2823,"mmm-aaaa"),Informes!$A:$P,COLUMN(Informes!J$1),FALSE)), ""), "")</f>
        <v/>
      </c>
      <c r="N2823" s="248"/>
      <c r="O2823" s="248"/>
      <c r="P2823" s="248"/>
      <c r="Q2823" s="248"/>
      <c r="R2823" s="284" t="str">
        <f t="shared" si="548"/>
        <v/>
      </c>
      <c r="S2823" s="284"/>
      <c r="T2823" s="284"/>
      <c r="U2823" s="284"/>
      <c r="V2823" s="285"/>
      <c r="W2823" s="4" t="str">
        <f>IFERROR(VLOOKUP($X2808&amp;"-"&amp;TEXT($A2823,"mmm-aaaa"),Informes!$A:$P,COLUMN(Informes!K$1),FALSE), "")</f>
        <v/>
      </c>
      <c r="X2823" s="34" t="str">
        <f>IFERROR(VLOOKUP($X2808&amp;"-"&amp;TEXT($A2823,"mmm-aaaa"),Informes!$A:$P,COLUMN(Informes!C$1),FALSE), "")</f>
        <v/>
      </c>
    </row>
    <row r="2824" spans="1:24" ht="16.5" customHeight="1" x14ac:dyDescent="0.2">
      <c r="A2824" s="34">
        <f t="shared" si="552"/>
        <v>45444</v>
      </c>
      <c r="B2824" s="243" t="str">
        <f t="shared" si="549"/>
        <v>Junio</v>
      </c>
      <c r="C2824" s="244"/>
      <c r="D2824" s="244" t="str">
        <f t="shared" si="550"/>
        <v>Enero</v>
      </c>
      <c r="E2824" s="244"/>
      <c r="F2824" s="281" t="str">
        <f>IFERROR(IF(VLOOKUP($X2808&amp;"-"&amp;TEXT($A2824,"mmm-aaaa"),Informes!$A:$P,COLUMN(Informes!H$1),FALSE),"þ","¨"),"¨")</f>
        <v>¨</v>
      </c>
      <c r="G2824" s="281"/>
      <c r="H2824" s="281"/>
      <c r="I2824" s="248" t="str">
        <f>IFERROR(IF(ISBLANK(
VLOOKUP($X2808&amp;"-"&amp;TEXT($A2824,"mmm-aaaa"),Informes!$A:$P,COLUMN(Informes!I$1),FALSE)), "",
VLOOKUP($X2808&amp;"-"&amp;TEXT($A2824,"mmm-aaaa"),Informes!$A:$P,COLUMN(Informes!I$1),FALSE)), "")</f>
        <v/>
      </c>
      <c r="J2824" s="248"/>
      <c r="K2824" s="248"/>
      <c r="L2824" s="173" t="str">
        <f t="shared" si="551"/>
        <v>¨</v>
      </c>
      <c r="M2824" s="248" t="str">
        <f>IFERROR(IF(OR($X2824=$L$7,$X2824=$K$5,$X2824=$O$5,$X2824=$T$5),IF(ISBLANK(
VLOOKUP($X2808&amp;"-"&amp;TEXT($A2824,"mmm-aaaa"),Informes!$A:$P,COLUMN(Informes!J$1),FALSE)), "",
VLOOKUP($X2808&amp;"-"&amp;TEXT($A2824,"mmm-aaaa"),Informes!$A:$P,COLUMN(Informes!J$1),FALSE)), ""), "")</f>
        <v/>
      </c>
      <c r="N2824" s="248"/>
      <c r="O2824" s="248"/>
      <c r="P2824" s="248"/>
      <c r="Q2824" s="248"/>
      <c r="R2824" s="284" t="str">
        <f t="shared" si="548"/>
        <v/>
      </c>
      <c r="S2824" s="284"/>
      <c r="T2824" s="284"/>
      <c r="U2824" s="284"/>
      <c r="V2824" s="285"/>
      <c r="W2824" s="4" t="str">
        <f>IFERROR(VLOOKUP($X2808&amp;"-"&amp;TEXT($A2824,"mmm-aaaa"),Informes!$A:$P,COLUMN(Informes!K$1),FALSE), "")</f>
        <v/>
      </c>
      <c r="X2824" s="34" t="str">
        <f>IFERROR(VLOOKUP($X2808&amp;"-"&amp;TEXT($A2824,"mmm-aaaa"),Informes!$A:$P,COLUMN(Informes!C$1),FALSE), "")</f>
        <v/>
      </c>
    </row>
    <row r="2825" spans="1:24" ht="16.5" customHeight="1" x14ac:dyDescent="0.2">
      <c r="A2825" s="34">
        <f t="shared" si="552"/>
        <v>45474</v>
      </c>
      <c r="B2825" s="243" t="str">
        <f t="shared" si="549"/>
        <v>Julio</v>
      </c>
      <c r="C2825" s="244"/>
      <c r="D2825" s="244" t="str">
        <f t="shared" si="550"/>
        <v>Enero</v>
      </c>
      <c r="E2825" s="244"/>
      <c r="F2825" s="281" t="str">
        <f>IFERROR(IF(VLOOKUP($X2808&amp;"-"&amp;TEXT($A2825,"mmm-aaaa"),Informes!$A:$P,COLUMN(Informes!H$1),FALSE),"þ","¨"),"¨")</f>
        <v>¨</v>
      </c>
      <c r="G2825" s="281"/>
      <c r="H2825" s="281"/>
      <c r="I2825" s="248" t="str">
        <f>IFERROR(IF(ISBLANK(
VLOOKUP($X2808&amp;"-"&amp;TEXT($A2825,"mmm-aaaa"),Informes!$A:$P,COLUMN(Informes!I$1),FALSE)), "",
VLOOKUP($X2808&amp;"-"&amp;TEXT($A2825,"mmm-aaaa"),Informes!$A:$P,COLUMN(Informes!I$1),FALSE)), "")</f>
        <v/>
      </c>
      <c r="J2825" s="248"/>
      <c r="K2825" s="248"/>
      <c r="L2825" s="173" t="str">
        <f t="shared" si="551"/>
        <v>¨</v>
      </c>
      <c r="M2825" s="248" t="str">
        <f>IFERROR(IF(OR($X2825=$L$7,$X2825=$K$5,$X2825=$O$5,$X2825=$T$5),IF(ISBLANK(
VLOOKUP($X2808&amp;"-"&amp;TEXT($A2825,"mmm-aaaa"),Informes!$A:$P,COLUMN(Informes!J$1),FALSE)), "",
VLOOKUP($X2808&amp;"-"&amp;TEXT($A2825,"mmm-aaaa"),Informes!$A:$P,COLUMN(Informes!J$1),FALSE)), ""), "")</f>
        <v/>
      </c>
      <c r="N2825" s="248"/>
      <c r="O2825" s="248"/>
      <c r="P2825" s="248"/>
      <c r="Q2825" s="248"/>
      <c r="R2825" s="284" t="str">
        <f t="shared" si="548"/>
        <v/>
      </c>
      <c r="S2825" s="284"/>
      <c r="T2825" s="284"/>
      <c r="U2825" s="284"/>
      <c r="V2825" s="285"/>
      <c r="W2825" s="4" t="str">
        <f>IFERROR(VLOOKUP($X2808&amp;"-"&amp;TEXT($A2825,"mmm-aaaa"),Informes!$A:$P,COLUMN(Informes!K$1),FALSE), "")</f>
        <v/>
      </c>
      <c r="X2825" s="34" t="str">
        <f>IFERROR(VLOOKUP($X2808&amp;"-"&amp;TEXT($A2825,"mmm-aaaa"),Informes!$A:$P,COLUMN(Informes!C$1),FALSE), "")</f>
        <v/>
      </c>
    </row>
    <row r="2826" spans="1:24" ht="16.5" customHeight="1" thickBot="1" x14ac:dyDescent="0.25">
      <c r="A2826" s="34">
        <f t="shared" si="552"/>
        <v>45505</v>
      </c>
      <c r="B2826" s="264" t="str">
        <f t="shared" si="549"/>
        <v>Agosto</v>
      </c>
      <c r="C2826" s="265"/>
      <c r="D2826" s="265" t="str">
        <f t="shared" si="550"/>
        <v>Enero</v>
      </c>
      <c r="E2826" s="265"/>
      <c r="F2826" s="280" t="str">
        <f>IFERROR(IF(VLOOKUP($X2808&amp;"-"&amp;TEXT($A2826,"mmm-aaaa"),Informes!$A:$P,COLUMN(Informes!H$1),FALSE),"þ","¨"),"¨")</f>
        <v>¨</v>
      </c>
      <c r="G2826" s="280"/>
      <c r="H2826" s="280"/>
      <c r="I2826" s="269" t="str">
        <f>IFERROR(IF(ISBLANK(
VLOOKUP($X2808&amp;"-"&amp;TEXT($A2826,"mmm-aaaa"),Informes!$A:$P,COLUMN(Informes!I$1),FALSE)), "",
VLOOKUP($X2808&amp;"-"&amp;TEXT($A2826,"mmm-aaaa"),Informes!$A:$P,COLUMN(Informes!I$1),FALSE)), "")</f>
        <v/>
      </c>
      <c r="J2826" s="269"/>
      <c r="K2826" s="269"/>
      <c r="L2826" s="172" t="str">
        <f t="shared" si="551"/>
        <v>¨</v>
      </c>
      <c r="M2826" s="269" t="str">
        <f>IFERROR(IF(OR($X2826=$L$7,$X2826=$K$5,$X2826=$O$5,$X2826=$T$5),IF(ISBLANK(
VLOOKUP($X2808&amp;"-"&amp;TEXT($A2826,"mmm-aaaa"),Informes!$A:$P,COLUMN(Informes!J$1),FALSE)), "",
VLOOKUP($X2808&amp;"-"&amp;TEXT($A2826,"mmm-aaaa"),Informes!$A:$P,COLUMN(Informes!J$1),FALSE)), ""), "")</f>
        <v/>
      </c>
      <c r="N2826" s="269"/>
      <c r="O2826" s="269"/>
      <c r="P2826" s="269"/>
      <c r="Q2826" s="269"/>
      <c r="R2826" s="282" t="str">
        <f t="shared" si="548"/>
        <v/>
      </c>
      <c r="S2826" s="282"/>
      <c r="T2826" s="282"/>
      <c r="U2826" s="282"/>
      <c r="V2826" s="283"/>
      <c r="W2826" s="4" t="str">
        <f>IFERROR(VLOOKUP($X2808&amp;"-"&amp;TEXT($A2826,"mmm-aaaa"),Informes!$A:$P,COLUMN(Informes!K$1),FALSE), "")</f>
        <v/>
      </c>
      <c r="X2826" s="34" t="str">
        <f>IFERROR(VLOOKUP($X2808&amp;"-"&amp;TEXT($A2826,"mmm-aaaa"),Informes!$A:$P,COLUMN(Informes!C$1),FALSE), "")</f>
        <v/>
      </c>
    </row>
    <row r="2827" spans="1:24" ht="16.5" customHeight="1" thickBot="1" x14ac:dyDescent="0.3">
      <c r="D2827" s="124"/>
      <c r="E2827" s="124"/>
      <c r="F2827" s="129"/>
      <c r="G2827" s="124" t="str">
        <f>IF(SUM(F2815:F2826)=0,"",SUM(F2815:F2826))</f>
        <v/>
      </c>
      <c r="H2827" s="124"/>
      <c r="I2827" s="124"/>
      <c r="J2827" s="130"/>
      <c r="K2827" s="124"/>
      <c r="L2827" s="131" t="s">
        <v>107</v>
      </c>
      <c r="M2827" s="272" t="str">
        <f>IF(SUM(M2815:M2826)=0,"",SUM(M2815:M2826))</f>
        <v/>
      </c>
      <c r="N2827" s="273"/>
      <c r="O2827" s="273"/>
      <c r="P2827" s="273"/>
      <c r="Q2827" s="274"/>
      <c r="R2827" s="275"/>
      <c r="S2827" s="276"/>
      <c r="T2827" s="276"/>
      <c r="U2827" s="276"/>
      <c r="V2827" s="277"/>
      <c r="W2827" s="4"/>
      <c r="X2827" s="4"/>
    </row>
    <row r="2828" spans="1:24" ht="16.5" customHeight="1" x14ac:dyDescent="0.2">
      <c r="W2828" s="4"/>
      <c r="X2828" s="4"/>
    </row>
    <row r="2829" spans="1:24" ht="279.75" customHeight="1" x14ac:dyDescent="0.15">
      <c r="B2829" s="11"/>
      <c r="C2829" s="132" t="s">
        <v>136</v>
      </c>
      <c r="D2829" s="11"/>
      <c r="E2829" s="11"/>
      <c r="F2829" s="11"/>
      <c r="G2829" s="11"/>
      <c r="H2829" s="11"/>
      <c r="I2829" s="11"/>
      <c r="J2829" s="11"/>
      <c r="K2829" s="11"/>
      <c r="L2829" s="11"/>
      <c r="M2829" s="11"/>
      <c r="N2829" s="11"/>
      <c r="O2829" s="11"/>
      <c r="P2829" s="11"/>
      <c r="Q2829" s="11"/>
      <c r="R2829" s="11"/>
      <c r="S2829" s="11"/>
      <c r="T2829" s="11"/>
      <c r="U2829" s="11"/>
      <c r="V2829" s="11"/>
      <c r="W2829" s="11"/>
      <c r="X2829" s="11"/>
    </row>
    <row r="2830" spans="1:24" ht="24" customHeight="1" x14ac:dyDescent="0.2">
      <c r="A2830" s="35"/>
      <c r="B2830" s="256" t="s">
        <v>127</v>
      </c>
      <c r="C2830" s="256"/>
      <c r="D2830" s="256"/>
      <c r="E2830" s="256"/>
      <c r="F2830" s="256"/>
      <c r="G2830" s="256"/>
      <c r="H2830" s="256"/>
      <c r="I2830" s="256"/>
      <c r="J2830" s="256"/>
      <c r="K2830" s="256"/>
      <c r="L2830" s="256"/>
      <c r="M2830" s="256"/>
      <c r="N2830" s="256"/>
      <c r="O2830" s="256"/>
      <c r="P2830" s="256"/>
      <c r="Q2830" s="256"/>
      <c r="R2830" s="256"/>
      <c r="S2830" s="256"/>
      <c r="T2830" s="256"/>
      <c r="U2830" s="256"/>
      <c r="V2830" s="256"/>
      <c r="X2830" s="2"/>
    </row>
    <row r="2831" spans="1:24" ht="15" x14ac:dyDescent="0.2">
      <c r="A2831" s="35"/>
      <c r="B2831" s="120" t="s">
        <v>128</v>
      </c>
      <c r="D2831" s="123" t="e">
        <f>D2808</f>
        <v>#REF!</v>
      </c>
      <c r="F2831" s="123"/>
      <c r="G2831" s="123"/>
      <c r="H2831" s="123"/>
      <c r="I2831" s="123"/>
      <c r="J2831" s="123"/>
      <c r="K2831" s="123"/>
      <c r="L2831" s="123"/>
      <c r="M2831" s="123"/>
      <c r="N2831" s="123"/>
      <c r="O2831" s="123"/>
      <c r="P2831" s="123"/>
      <c r="Q2831" s="123"/>
      <c r="R2831" s="123"/>
      <c r="S2831" s="123"/>
      <c r="T2831" s="123"/>
      <c r="U2831" s="123"/>
      <c r="V2831" s="123"/>
      <c r="W2831" s="15"/>
      <c r="X2831" s="154" t="e">
        <f>X2808</f>
        <v>#REF!</v>
      </c>
    </row>
    <row r="2832" spans="1:24" ht="17.25" x14ac:dyDescent="0.2">
      <c r="B2832" s="120" t="s">
        <v>129</v>
      </c>
      <c r="D2832" s="121"/>
      <c r="E2832" s="121"/>
      <c r="F2832" s="7"/>
      <c r="G2832" s="7"/>
      <c r="H2832" s="257" t="e">
        <f>H2809</f>
        <v>#REF!</v>
      </c>
      <c r="I2832" s="257"/>
      <c r="J2832" s="257"/>
      <c r="K2832" s="257"/>
      <c r="L2832" s="257"/>
      <c r="M2832" s="257"/>
      <c r="N2832" s="257"/>
      <c r="O2832" s="257"/>
      <c r="P2832" s="127" t="e">
        <f>P2809</f>
        <v>#REF!</v>
      </c>
      <c r="Q2832" s="120" t="s">
        <v>75</v>
      </c>
      <c r="S2832" s="12"/>
      <c r="T2832" s="13"/>
      <c r="U2832" s="127" t="e">
        <f>U2809</f>
        <v>#REF!</v>
      </c>
      <c r="V2832" s="120" t="s">
        <v>79</v>
      </c>
      <c r="W2832" s="12"/>
      <c r="X2832" s="6"/>
    </row>
    <row r="2833" spans="1:24" ht="17.25" x14ac:dyDescent="0.2">
      <c r="B2833" s="120" t="s">
        <v>130</v>
      </c>
      <c r="D2833" s="122"/>
      <c r="E2833" s="122"/>
      <c r="F2833" s="7"/>
      <c r="G2833" s="258" t="e">
        <f>G2810</f>
        <v>#REF!</v>
      </c>
      <c r="H2833" s="258"/>
      <c r="I2833" s="258"/>
      <c r="J2833" s="258"/>
      <c r="K2833" s="258"/>
      <c r="L2833" s="258"/>
      <c r="M2833" s="258"/>
      <c r="N2833" s="258"/>
      <c r="O2833" s="258"/>
      <c r="P2833" s="128" t="s">
        <v>137</v>
      </c>
      <c r="Q2833" s="120" t="s">
        <v>131</v>
      </c>
      <c r="S2833" s="12"/>
      <c r="T2833" s="12"/>
      <c r="U2833" s="128" t="s">
        <v>138</v>
      </c>
      <c r="V2833" s="120" t="s">
        <v>61</v>
      </c>
      <c r="W2833" s="12"/>
      <c r="X2833" s="6"/>
    </row>
    <row r="2834" spans="1:24" ht="28.5" customHeight="1" x14ac:dyDescent="0.2">
      <c r="B2834" s="127" t="e">
        <f>B2811</f>
        <v>#REF!</v>
      </c>
      <c r="C2834" s="125" t="s">
        <v>76</v>
      </c>
      <c r="D2834" s="127" t="e">
        <f>D2811</f>
        <v>#REF!</v>
      </c>
      <c r="E2834" s="125" t="s">
        <v>81</v>
      </c>
      <c r="F2834" s="7"/>
      <c r="G2834" s="7"/>
      <c r="H2834" s="5"/>
      <c r="I2834" s="10"/>
      <c r="J2834" s="127" t="e">
        <f>J2811</f>
        <v>#REF!</v>
      </c>
      <c r="K2834" s="125" t="s">
        <v>77</v>
      </c>
      <c r="L2834" s="5"/>
      <c r="M2834" s="5"/>
      <c r="N2834" s="127" t="e">
        <f>N2811</f>
        <v>#REF!</v>
      </c>
      <c r="O2834" s="125" t="s">
        <v>132</v>
      </c>
      <c r="P2834" s="126"/>
      <c r="Q2834" s="126"/>
      <c r="R2834" s="9"/>
      <c r="S2834" s="127" t="e">
        <f>S2811</f>
        <v>#REF!</v>
      </c>
      <c r="T2834" s="259" t="s">
        <v>133</v>
      </c>
      <c r="U2834" s="259"/>
      <c r="V2834" s="259"/>
      <c r="W2834" s="13"/>
      <c r="X2834" s="6"/>
    </row>
    <row r="2835" spans="1:24" ht="4.5" customHeight="1" thickBot="1" x14ac:dyDescent="0.25">
      <c r="B2835" s="8"/>
      <c r="C2835" s="7"/>
      <c r="D2835" s="8"/>
      <c r="E2835" s="7"/>
      <c r="F2835" s="7"/>
      <c r="G2835" s="7"/>
      <c r="H2835" s="5"/>
      <c r="I2835" s="10"/>
      <c r="J2835" s="8"/>
      <c r="K2835" s="5"/>
      <c r="L2835" s="5"/>
      <c r="M2835" s="5"/>
      <c r="N2835" s="7"/>
      <c r="O2835" s="5"/>
      <c r="P2835" s="8"/>
      <c r="Q2835" s="8"/>
      <c r="R2835" s="9"/>
      <c r="S2835" s="9"/>
      <c r="T2835" s="7"/>
      <c r="U2835" s="8"/>
      <c r="V2835" s="9"/>
      <c r="W2835" s="9"/>
      <c r="X2835" s="6"/>
    </row>
    <row r="2836" spans="1:24" ht="27" customHeight="1" x14ac:dyDescent="0.25">
      <c r="B2836" s="260" t="s">
        <v>17</v>
      </c>
      <c r="C2836" s="261"/>
      <c r="D2836" s="261"/>
      <c r="E2836" s="261"/>
      <c r="F2836" s="262" t="s">
        <v>134</v>
      </c>
      <c r="G2836" s="262"/>
      <c r="H2836" s="262"/>
      <c r="I2836" s="262" t="s">
        <v>12</v>
      </c>
      <c r="J2836" s="262"/>
      <c r="K2836" s="262"/>
      <c r="L2836" s="262" t="s">
        <v>105</v>
      </c>
      <c r="M2836" s="236" t="s">
        <v>135</v>
      </c>
      <c r="N2836" s="236"/>
      <c r="O2836" s="236"/>
      <c r="P2836" s="236"/>
      <c r="Q2836" s="236"/>
      <c r="R2836" s="236" t="s">
        <v>101</v>
      </c>
      <c r="S2836" s="236"/>
      <c r="T2836" s="236"/>
      <c r="U2836" s="236"/>
      <c r="V2836" s="237"/>
      <c r="W2836" s="14"/>
      <c r="X2836" s="3"/>
    </row>
    <row r="2837" spans="1:24" ht="27.75" customHeight="1" x14ac:dyDescent="0.2">
      <c r="B2837" s="240">
        <f>EDATE(B2814,12)</f>
        <v>45658</v>
      </c>
      <c r="C2837" s="241"/>
      <c r="D2837" s="241"/>
      <c r="E2837" s="242"/>
      <c r="F2837" s="263"/>
      <c r="G2837" s="263"/>
      <c r="H2837" s="263"/>
      <c r="I2837" s="263"/>
      <c r="J2837" s="263"/>
      <c r="K2837" s="263"/>
      <c r="L2837" s="263"/>
      <c r="M2837" s="238"/>
      <c r="N2837" s="238"/>
      <c r="O2837" s="238"/>
      <c r="P2837" s="238"/>
      <c r="Q2837" s="238"/>
      <c r="R2837" s="238"/>
      <c r="S2837" s="238"/>
      <c r="T2837" s="238"/>
      <c r="U2837" s="238"/>
      <c r="V2837" s="239"/>
      <c r="W2837" s="14"/>
      <c r="X2837" s="3"/>
    </row>
    <row r="2838" spans="1:24" ht="16.5" customHeight="1" x14ac:dyDescent="0.2">
      <c r="A2838" s="34">
        <f>EDATE(B2837,-4)</f>
        <v>45536</v>
      </c>
      <c r="B2838" s="243" t="str">
        <f>PROPER(TEXT(A2838, "mmmm"))</f>
        <v>Septiembre</v>
      </c>
      <c r="C2838" s="244"/>
      <c r="D2838" s="244"/>
      <c r="E2838" s="244"/>
      <c r="F2838" s="281" t="str">
        <f>IFERROR(IF(VLOOKUP($X2808&amp;"-"&amp;TEXT($A2838,"mmm-aaaa"),Informes!$A:$P,COLUMN(Informes!H$1),FALSE),"þ","¨"),"¨")</f>
        <v>¨</v>
      </c>
      <c r="G2838" s="281"/>
      <c r="H2838" s="281"/>
      <c r="I2838" s="248" t="str">
        <f>IFERROR(IF(ISBLANK(
VLOOKUP($X2831&amp;"-"&amp;TEXT($A2838,"mmm-aaaa"),Informes!$A:$P,COLUMN(Informes!I$1),FALSE)), "",
VLOOKUP($X2831&amp;"-"&amp;TEXT($A2838,"mmm-aaaa"),Informes!$A:$P,COLUMN(Informes!I$1),FALSE)), "")</f>
        <v/>
      </c>
      <c r="J2838" s="248"/>
      <c r="K2838" s="248"/>
      <c r="L2838" s="173" t="str">
        <f>IFERROR(IF($X2838=$L$7,"þ","¨"),"¨")</f>
        <v>¨</v>
      </c>
      <c r="M2838" s="248" t="str">
        <f>IFERROR(IF(OR($X2838=$L$7,$X2838=$K$5,$X2838=$O$5,$X2838=$T$5),IF(ISBLANK(
VLOOKUP($X2808&amp;"-"&amp;TEXT($A2838,"mmm-aaaa"),Informes!$A:$P,COLUMN(Informes!J$1),FALSE)), "",
VLOOKUP($X2808&amp;"-"&amp;TEXT($A2838,"mmm-aaaa"),Informes!$A:$P,COLUMN(Informes!J$1),FALSE)), ""), "")</f>
        <v/>
      </c>
      <c r="N2838" s="248"/>
      <c r="O2838" s="248"/>
      <c r="P2838" s="248"/>
      <c r="Q2838" s="248"/>
      <c r="R2838" s="284" t="str">
        <f t="shared" ref="R2838:R2849" si="553">IF(W2838=0, "", W2838)</f>
        <v/>
      </c>
      <c r="S2838" s="284"/>
      <c r="T2838" s="284"/>
      <c r="U2838" s="284"/>
      <c r="V2838" s="285"/>
      <c r="W2838" s="4" t="str">
        <f>IFERROR(VLOOKUP($X2831&amp;"-"&amp;TEXT($A2838,"mmm-aaaa"),Informes!$A:$P,COLUMN(Informes!K$1),FALSE), "")</f>
        <v/>
      </c>
      <c r="X2838" s="34" t="str">
        <f>IFERROR(VLOOKUP($X2808&amp;"-"&amp;TEXT($A2838,"mmm-aaaa"),Informes!$A:$P,COLUMN(Informes!C$1),FALSE), "")</f>
        <v/>
      </c>
    </row>
    <row r="2839" spans="1:24" ht="16.5" customHeight="1" x14ac:dyDescent="0.2">
      <c r="A2839" s="34">
        <f>EDATE(A2838,1)</f>
        <v>45566</v>
      </c>
      <c r="B2839" s="243" t="str">
        <f t="shared" ref="B2839:B2849" si="554">PROPER(TEXT(A2839, "mmmm"))</f>
        <v>Octubre</v>
      </c>
      <c r="C2839" s="244"/>
      <c r="D2839" s="244"/>
      <c r="E2839" s="244"/>
      <c r="F2839" s="281" t="str">
        <f>IFERROR(IF(VLOOKUP($X2808&amp;"-"&amp;TEXT($A2839,"mmm-aaaa"),Informes!$A:$P,COLUMN(Informes!H$1),FALSE),"þ","¨"),"¨")</f>
        <v>¨</v>
      </c>
      <c r="G2839" s="281"/>
      <c r="H2839" s="281"/>
      <c r="I2839" s="248" t="str">
        <f>IFERROR(IF(ISBLANK(
VLOOKUP($X2831&amp;"-"&amp;TEXT($A2839,"mmm-aaaa"),Informes!$A:$P,COLUMN(Informes!I$1),FALSE)), "",
VLOOKUP($X2831&amp;"-"&amp;TEXT($A2839,"mmm-aaaa"),Informes!$A:$P,COLUMN(Informes!I$1),FALSE)), "")</f>
        <v/>
      </c>
      <c r="J2839" s="248"/>
      <c r="K2839" s="248"/>
      <c r="L2839" s="173" t="str">
        <f t="shared" ref="L2839:L2849" si="555">IFERROR(IF($X2839=$L$7,"þ","¨"),"¨")</f>
        <v>¨</v>
      </c>
      <c r="M2839" s="248" t="str">
        <f>IFERROR(IF(OR($X2839=$L$7,$X2839=$K$5,$X2839=$O$5,$X2839=$T$5),IF(ISBLANK(
VLOOKUP($X2808&amp;"-"&amp;TEXT($A2839,"mmm-aaaa"),Informes!$A:$P,COLUMN(Informes!J$1),FALSE)), "",
VLOOKUP($X2808&amp;"-"&amp;TEXT($A2839,"mmm-aaaa"),Informes!$A:$P,COLUMN(Informes!J$1),FALSE)), ""), "")</f>
        <v/>
      </c>
      <c r="N2839" s="248"/>
      <c r="O2839" s="248"/>
      <c r="P2839" s="248"/>
      <c r="Q2839" s="248"/>
      <c r="R2839" s="284" t="str">
        <f t="shared" si="553"/>
        <v/>
      </c>
      <c r="S2839" s="284"/>
      <c r="T2839" s="284"/>
      <c r="U2839" s="284"/>
      <c r="V2839" s="285"/>
      <c r="W2839" s="4" t="str">
        <f>IFERROR(VLOOKUP($X2831&amp;"-"&amp;TEXT($A2839,"mmm-aaaa"),Informes!$A:$P,COLUMN(Informes!K$1),FALSE), "")</f>
        <v/>
      </c>
      <c r="X2839" s="34" t="str">
        <f>IFERROR(VLOOKUP($X2808&amp;"-"&amp;TEXT($A2839,"mmm-aaaa"),Informes!$A:$P,COLUMN(Informes!C$1),FALSE), "")</f>
        <v/>
      </c>
    </row>
    <row r="2840" spans="1:24" ht="16.5" customHeight="1" x14ac:dyDescent="0.2">
      <c r="A2840" s="34">
        <f t="shared" ref="A2840:A2849" si="556">EDATE(A2839,1)</f>
        <v>45597</v>
      </c>
      <c r="B2840" s="243" t="str">
        <f t="shared" si="554"/>
        <v>Noviembre</v>
      </c>
      <c r="C2840" s="244"/>
      <c r="D2840" s="244"/>
      <c r="E2840" s="244"/>
      <c r="F2840" s="281" t="str">
        <f>IFERROR(IF(VLOOKUP($X2808&amp;"-"&amp;TEXT($A2840,"mmm-aaaa"),Informes!$A:$P,COLUMN(Informes!H$1),FALSE),"þ","¨"),"¨")</f>
        <v>¨</v>
      </c>
      <c r="G2840" s="281"/>
      <c r="H2840" s="281"/>
      <c r="I2840" s="248" t="str">
        <f>IFERROR(IF(ISBLANK(
VLOOKUP($X2831&amp;"-"&amp;TEXT($A2840,"mmm-aaaa"),Informes!$A:$P,COLUMN(Informes!I$1),FALSE)), "",
VLOOKUP($X2831&amp;"-"&amp;TEXT($A2840,"mmm-aaaa"),Informes!$A:$P,COLUMN(Informes!I$1),FALSE)), "")</f>
        <v/>
      </c>
      <c r="J2840" s="248"/>
      <c r="K2840" s="248"/>
      <c r="L2840" s="173" t="str">
        <f t="shared" si="555"/>
        <v>¨</v>
      </c>
      <c r="M2840" s="248" t="str">
        <f>IFERROR(IF(OR($X2840=$L$7,$X2840=$K$5,$X2840=$O$5,$X2840=$T$5),IF(ISBLANK(
VLOOKUP($X2808&amp;"-"&amp;TEXT($A2840,"mmm-aaaa"),Informes!$A:$P,COLUMN(Informes!J$1),FALSE)), "",
VLOOKUP($X2808&amp;"-"&amp;TEXT($A2840,"mmm-aaaa"),Informes!$A:$P,COLUMN(Informes!J$1),FALSE)), ""), "")</f>
        <v/>
      </c>
      <c r="N2840" s="248"/>
      <c r="O2840" s="248"/>
      <c r="P2840" s="248"/>
      <c r="Q2840" s="248"/>
      <c r="R2840" s="284" t="str">
        <f t="shared" si="553"/>
        <v/>
      </c>
      <c r="S2840" s="284"/>
      <c r="T2840" s="284"/>
      <c r="U2840" s="284"/>
      <c r="V2840" s="285"/>
      <c r="W2840" s="4" t="str">
        <f>IFERROR(VLOOKUP($X2831&amp;"-"&amp;TEXT($A2840,"mmm-aaaa"),Informes!$A:$P,COLUMN(Informes!K$1),FALSE), "")</f>
        <v/>
      </c>
      <c r="X2840" s="34" t="str">
        <f>IFERROR(VLOOKUP($X2808&amp;"-"&amp;TEXT($A2840,"mmm-aaaa"),Informes!$A:$P,COLUMN(Informes!C$1),FALSE), "")</f>
        <v/>
      </c>
    </row>
    <row r="2841" spans="1:24" ht="16.5" customHeight="1" x14ac:dyDescent="0.2">
      <c r="A2841" s="34">
        <f t="shared" si="556"/>
        <v>45627</v>
      </c>
      <c r="B2841" s="243" t="str">
        <f t="shared" si="554"/>
        <v>Diciembre</v>
      </c>
      <c r="C2841" s="244"/>
      <c r="D2841" s="244"/>
      <c r="E2841" s="244"/>
      <c r="F2841" s="281" t="str">
        <f>IFERROR(IF(VLOOKUP($X2808&amp;"-"&amp;TEXT($A2841,"mmm-aaaa"),Informes!$A:$P,COLUMN(Informes!H$1),FALSE),"þ","¨"),"¨")</f>
        <v>¨</v>
      </c>
      <c r="G2841" s="281"/>
      <c r="H2841" s="281"/>
      <c r="I2841" s="248" t="str">
        <f>IFERROR(IF(ISBLANK(
VLOOKUP($X2831&amp;"-"&amp;TEXT($A2841,"mmm-aaaa"),Informes!$A:$P,COLUMN(Informes!I$1),FALSE)), "",
VLOOKUP($X2831&amp;"-"&amp;TEXT($A2841,"mmm-aaaa"),Informes!$A:$P,COLUMN(Informes!I$1),FALSE)), "")</f>
        <v/>
      </c>
      <c r="J2841" s="248"/>
      <c r="K2841" s="248"/>
      <c r="L2841" s="173" t="str">
        <f t="shared" si="555"/>
        <v>¨</v>
      </c>
      <c r="M2841" s="248" t="str">
        <f>IFERROR(IF(OR($X2841=$L$7,$X2841=$K$5,$X2841=$O$5,$X2841=$T$5),IF(ISBLANK(
VLOOKUP($X2808&amp;"-"&amp;TEXT($A2841,"mmm-aaaa"),Informes!$A:$P,COLUMN(Informes!J$1),FALSE)), "",
VLOOKUP($X2808&amp;"-"&amp;TEXT($A2841,"mmm-aaaa"),Informes!$A:$P,COLUMN(Informes!J$1),FALSE)), ""), "")</f>
        <v/>
      </c>
      <c r="N2841" s="248"/>
      <c r="O2841" s="248"/>
      <c r="P2841" s="248"/>
      <c r="Q2841" s="248"/>
      <c r="R2841" s="284" t="str">
        <f t="shared" si="553"/>
        <v/>
      </c>
      <c r="S2841" s="284"/>
      <c r="T2841" s="284"/>
      <c r="U2841" s="284"/>
      <c r="V2841" s="285"/>
      <c r="W2841" s="4" t="str">
        <f>IFERROR(VLOOKUP($X2831&amp;"-"&amp;TEXT($A2841,"mmm-aaaa"),Informes!$A:$P,COLUMN(Informes!K$1),FALSE), "")</f>
        <v/>
      </c>
      <c r="X2841" s="34" t="str">
        <f>IFERROR(VLOOKUP($X2808&amp;"-"&amp;TEXT($A2841,"mmm-aaaa"),Informes!$A:$P,COLUMN(Informes!C$1),FALSE), "")</f>
        <v/>
      </c>
    </row>
    <row r="2842" spans="1:24" ht="16.5" customHeight="1" x14ac:dyDescent="0.2">
      <c r="A2842" s="34">
        <f t="shared" si="556"/>
        <v>45658</v>
      </c>
      <c r="B2842" s="243" t="str">
        <f t="shared" si="554"/>
        <v>Enero</v>
      </c>
      <c r="C2842" s="244"/>
      <c r="D2842" s="244"/>
      <c r="E2842" s="244"/>
      <c r="F2842" s="281" t="str">
        <f>IFERROR(IF(VLOOKUP($X2808&amp;"-"&amp;TEXT($A2842,"mmm-aaaa"),Informes!$A:$P,COLUMN(Informes!H$1),FALSE),"þ","¨"),"¨")</f>
        <v>¨</v>
      </c>
      <c r="G2842" s="281"/>
      <c r="H2842" s="281"/>
      <c r="I2842" s="248" t="str">
        <f>IFERROR(IF(ISBLANK(
VLOOKUP($X2831&amp;"-"&amp;TEXT($A2842,"mmm-aaaa"),Informes!$A:$P,COLUMN(Informes!I$1),FALSE)), "",
VLOOKUP($X2831&amp;"-"&amp;TEXT($A2842,"mmm-aaaa"),Informes!$A:$P,COLUMN(Informes!I$1),FALSE)), "")</f>
        <v/>
      </c>
      <c r="J2842" s="248"/>
      <c r="K2842" s="248"/>
      <c r="L2842" s="173" t="str">
        <f t="shared" si="555"/>
        <v>¨</v>
      </c>
      <c r="M2842" s="248" t="str">
        <f>IFERROR(IF(OR($X2842=$L$7,$X2842=$K$5,$X2842=$O$5,$X2842=$T$5),IF(ISBLANK(
VLOOKUP($X2808&amp;"-"&amp;TEXT($A2842,"mmm-aaaa"),Informes!$A:$P,COLUMN(Informes!J$1),FALSE)), "",
VLOOKUP($X2808&amp;"-"&amp;TEXT($A2842,"mmm-aaaa"),Informes!$A:$P,COLUMN(Informes!J$1),FALSE)), ""), "")</f>
        <v/>
      </c>
      <c r="N2842" s="248"/>
      <c r="O2842" s="248"/>
      <c r="P2842" s="248"/>
      <c r="Q2842" s="248"/>
      <c r="R2842" s="284" t="str">
        <f t="shared" si="553"/>
        <v/>
      </c>
      <c r="S2842" s="284"/>
      <c r="T2842" s="284"/>
      <c r="U2842" s="284"/>
      <c r="V2842" s="285"/>
      <c r="W2842" s="4" t="str">
        <f>IFERROR(VLOOKUP($X2831&amp;"-"&amp;TEXT($A2842,"mmm-aaaa"),Informes!$A:$P,COLUMN(Informes!K$1),FALSE), "")</f>
        <v/>
      </c>
      <c r="X2842" s="34" t="str">
        <f>IFERROR(VLOOKUP($X2808&amp;"-"&amp;TEXT($A2842,"mmm-aaaa"),Informes!$A:$P,COLUMN(Informes!C$1),FALSE), "")</f>
        <v/>
      </c>
    </row>
    <row r="2843" spans="1:24" ht="16.5" customHeight="1" x14ac:dyDescent="0.2">
      <c r="A2843" s="34">
        <f t="shared" si="556"/>
        <v>45689</v>
      </c>
      <c r="B2843" s="243" t="str">
        <f t="shared" si="554"/>
        <v>Febrero</v>
      </c>
      <c r="C2843" s="244"/>
      <c r="D2843" s="244"/>
      <c r="E2843" s="244"/>
      <c r="F2843" s="281" t="str">
        <f>IFERROR(IF(VLOOKUP($X2808&amp;"-"&amp;TEXT($A2843,"mmm-aaaa"),Informes!$A:$P,COLUMN(Informes!H$1),FALSE),"þ","¨"),"¨")</f>
        <v>¨</v>
      </c>
      <c r="G2843" s="281"/>
      <c r="H2843" s="281"/>
      <c r="I2843" s="248" t="str">
        <f>IFERROR(IF(ISBLANK(
VLOOKUP($X2831&amp;"-"&amp;TEXT($A2843,"mmm-aaaa"),Informes!$A:$P,COLUMN(Informes!I$1),FALSE)), "",
VLOOKUP($X2831&amp;"-"&amp;TEXT($A2843,"mmm-aaaa"),Informes!$A:$P,COLUMN(Informes!I$1),FALSE)), "")</f>
        <v/>
      </c>
      <c r="J2843" s="248"/>
      <c r="K2843" s="248"/>
      <c r="L2843" s="173" t="str">
        <f t="shared" si="555"/>
        <v>¨</v>
      </c>
      <c r="M2843" s="248" t="str">
        <f>IFERROR(IF(OR($X2843=$L$7,$X2843=$K$5,$X2843=$O$5,$X2843=$T$5),IF(ISBLANK(
VLOOKUP($X2808&amp;"-"&amp;TEXT($A2843,"mmm-aaaa"),Informes!$A:$P,COLUMN(Informes!J$1),FALSE)), "",
VLOOKUP($X2808&amp;"-"&amp;TEXT($A2843,"mmm-aaaa"),Informes!$A:$P,COLUMN(Informes!J$1),FALSE)), ""), "")</f>
        <v/>
      </c>
      <c r="N2843" s="248"/>
      <c r="O2843" s="248"/>
      <c r="P2843" s="248"/>
      <c r="Q2843" s="248"/>
      <c r="R2843" s="284" t="str">
        <f t="shared" si="553"/>
        <v/>
      </c>
      <c r="S2843" s="284"/>
      <c r="T2843" s="284"/>
      <c r="U2843" s="284"/>
      <c r="V2843" s="285"/>
      <c r="W2843" s="4" t="str">
        <f>IFERROR(VLOOKUP($X2831&amp;"-"&amp;TEXT($A2843,"mmm-aaaa"),Informes!$A:$P,COLUMN(Informes!K$1),FALSE), "")</f>
        <v/>
      </c>
      <c r="X2843" s="34" t="str">
        <f>IFERROR(VLOOKUP($X2808&amp;"-"&amp;TEXT($A2843,"mmm-aaaa"),Informes!$A:$P,COLUMN(Informes!C$1),FALSE), "")</f>
        <v/>
      </c>
    </row>
    <row r="2844" spans="1:24" ht="16.5" customHeight="1" x14ac:dyDescent="0.2">
      <c r="A2844" s="34">
        <f t="shared" si="556"/>
        <v>45717</v>
      </c>
      <c r="B2844" s="243" t="str">
        <f t="shared" si="554"/>
        <v>Marzo</v>
      </c>
      <c r="C2844" s="244"/>
      <c r="D2844" s="244"/>
      <c r="E2844" s="244"/>
      <c r="F2844" s="281" t="str">
        <f>IFERROR(IF(VLOOKUP($X2808&amp;"-"&amp;TEXT($A2844,"mmm-aaaa"),Informes!$A:$P,COLUMN(Informes!H$1),FALSE),"þ","¨"),"¨")</f>
        <v>¨</v>
      </c>
      <c r="G2844" s="281"/>
      <c r="H2844" s="281"/>
      <c r="I2844" s="248" t="str">
        <f>IFERROR(IF(ISBLANK(
VLOOKUP($X2831&amp;"-"&amp;TEXT($A2844,"mmm-aaaa"),Informes!$A:$P,COLUMN(Informes!I$1),FALSE)), "",
VLOOKUP($X2831&amp;"-"&amp;TEXT($A2844,"mmm-aaaa"),Informes!$A:$P,COLUMN(Informes!I$1),FALSE)), "")</f>
        <v/>
      </c>
      <c r="J2844" s="248"/>
      <c r="K2844" s="248"/>
      <c r="L2844" s="173" t="str">
        <f t="shared" si="555"/>
        <v>¨</v>
      </c>
      <c r="M2844" s="248" t="str">
        <f>IFERROR(IF(OR($X2844=$L$7,$X2844=$K$5,$X2844=$O$5,$X2844=$T$5),IF(ISBLANK(
VLOOKUP($X2808&amp;"-"&amp;TEXT($A2844,"mmm-aaaa"),Informes!$A:$P,COLUMN(Informes!J$1),FALSE)), "",
VLOOKUP($X2808&amp;"-"&amp;TEXT($A2844,"mmm-aaaa"),Informes!$A:$P,COLUMN(Informes!J$1),FALSE)), ""), "")</f>
        <v/>
      </c>
      <c r="N2844" s="248"/>
      <c r="O2844" s="248"/>
      <c r="P2844" s="248"/>
      <c r="Q2844" s="248"/>
      <c r="R2844" s="284" t="str">
        <f t="shared" si="553"/>
        <v/>
      </c>
      <c r="S2844" s="284"/>
      <c r="T2844" s="284"/>
      <c r="U2844" s="284"/>
      <c r="V2844" s="285"/>
      <c r="W2844" s="4" t="str">
        <f>IFERROR(VLOOKUP($X2831&amp;"-"&amp;TEXT($A2844,"mmm-aaaa"),Informes!$A:$P,COLUMN(Informes!K$1),FALSE), "")</f>
        <v/>
      </c>
      <c r="X2844" s="34" t="str">
        <f>IFERROR(VLOOKUP($X2808&amp;"-"&amp;TEXT($A2844,"mmm-aaaa"),Informes!$A:$P,COLUMN(Informes!C$1),FALSE), "")</f>
        <v/>
      </c>
    </row>
    <row r="2845" spans="1:24" ht="16.5" customHeight="1" x14ac:dyDescent="0.2">
      <c r="A2845" s="34">
        <f t="shared" si="556"/>
        <v>45748</v>
      </c>
      <c r="B2845" s="243" t="str">
        <f t="shared" si="554"/>
        <v>Abril</v>
      </c>
      <c r="C2845" s="244"/>
      <c r="D2845" s="244"/>
      <c r="E2845" s="244"/>
      <c r="F2845" s="281" t="str">
        <f>IFERROR(IF(VLOOKUP($X2808&amp;"-"&amp;TEXT($A2845,"mmm-aaaa"),Informes!$A:$P,COLUMN(Informes!H$1),FALSE),"þ","¨"),"¨")</f>
        <v>¨</v>
      </c>
      <c r="G2845" s="281"/>
      <c r="H2845" s="281"/>
      <c r="I2845" s="248" t="str">
        <f>IFERROR(IF(ISBLANK(
VLOOKUP($X2831&amp;"-"&amp;TEXT($A2845,"mmm-aaaa"),Informes!$A:$P,COLUMN(Informes!I$1),FALSE)), "",
VLOOKUP($X2831&amp;"-"&amp;TEXT($A2845,"mmm-aaaa"),Informes!$A:$P,COLUMN(Informes!I$1),FALSE)), "")</f>
        <v/>
      </c>
      <c r="J2845" s="248"/>
      <c r="K2845" s="248"/>
      <c r="L2845" s="173" t="str">
        <f t="shared" si="555"/>
        <v>¨</v>
      </c>
      <c r="M2845" s="248" t="str">
        <f>IFERROR(IF(OR($X2845=$L$7,$X2845=$K$5,$X2845=$O$5,$X2845=$T$5),IF(ISBLANK(
VLOOKUP($X2808&amp;"-"&amp;TEXT($A2845,"mmm-aaaa"),Informes!$A:$P,COLUMN(Informes!J$1),FALSE)), "",
VLOOKUP($X2808&amp;"-"&amp;TEXT($A2845,"mmm-aaaa"),Informes!$A:$P,COLUMN(Informes!J$1),FALSE)), ""), "")</f>
        <v/>
      </c>
      <c r="N2845" s="248"/>
      <c r="O2845" s="248"/>
      <c r="P2845" s="248"/>
      <c r="Q2845" s="248"/>
      <c r="R2845" s="284" t="str">
        <f t="shared" si="553"/>
        <v/>
      </c>
      <c r="S2845" s="284"/>
      <c r="T2845" s="284"/>
      <c r="U2845" s="284"/>
      <c r="V2845" s="285"/>
      <c r="W2845" s="4" t="str">
        <f>IFERROR(VLOOKUP($X2831&amp;"-"&amp;TEXT($A2845,"mmm-aaaa"),Informes!$A:$P,COLUMN(Informes!K$1),FALSE), "")</f>
        <v/>
      </c>
      <c r="X2845" s="34" t="str">
        <f>IFERROR(VLOOKUP($X2808&amp;"-"&amp;TEXT($A2845,"mmm-aaaa"),Informes!$A:$P,COLUMN(Informes!C$1),FALSE), "")</f>
        <v/>
      </c>
    </row>
    <row r="2846" spans="1:24" ht="16.5" customHeight="1" x14ac:dyDescent="0.2">
      <c r="A2846" s="34">
        <f t="shared" si="556"/>
        <v>45778</v>
      </c>
      <c r="B2846" s="243" t="str">
        <f t="shared" si="554"/>
        <v>Mayo</v>
      </c>
      <c r="C2846" s="244"/>
      <c r="D2846" s="244"/>
      <c r="E2846" s="244"/>
      <c r="F2846" s="281" t="str">
        <f>IFERROR(IF(VLOOKUP($X2808&amp;"-"&amp;TEXT($A2846,"mmm-aaaa"),Informes!$A:$P,COLUMN(Informes!H$1),FALSE),"þ","¨"),"¨")</f>
        <v>¨</v>
      </c>
      <c r="G2846" s="281"/>
      <c r="H2846" s="281"/>
      <c r="I2846" s="248" t="str">
        <f>IFERROR(IF(ISBLANK(
VLOOKUP($X2831&amp;"-"&amp;TEXT($A2846,"mmm-aaaa"),Informes!$A:$P,COLUMN(Informes!I$1),FALSE)), "",
VLOOKUP($X2831&amp;"-"&amp;TEXT($A2846,"mmm-aaaa"),Informes!$A:$P,COLUMN(Informes!I$1),FALSE)), "")</f>
        <v/>
      </c>
      <c r="J2846" s="248"/>
      <c r="K2846" s="248"/>
      <c r="L2846" s="173" t="str">
        <f t="shared" si="555"/>
        <v>¨</v>
      </c>
      <c r="M2846" s="248" t="str">
        <f>IFERROR(IF(OR($X2846=$L$7,$X2846=$K$5,$X2846=$O$5,$X2846=$T$5),IF(ISBLANK(
VLOOKUP($X2808&amp;"-"&amp;TEXT($A2846,"mmm-aaaa"),Informes!$A:$P,COLUMN(Informes!J$1),FALSE)), "",
VLOOKUP($X2808&amp;"-"&amp;TEXT($A2846,"mmm-aaaa"),Informes!$A:$P,COLUMN(Informes!J$1),FALSE)), ""), "")</f>
        <v/>
      </c>
      <c r="N2846" s="248"/>
      <c r="O2846" s="248"/>
      <c r="P2846" s="248"/>
      <c r="Q2846" s="248"/>
      <c r="R2846" s="284" t="str">
        <f t="shared" si="553"/>
        <v/>
      </c>
      <c r="S2846" s="284"/>
      <c r="T2846" s="284"/>
      <c r="U2846" s="284"/>
      <c r="V2846" s="285"/>
      <c r="W2846" s="4" t="str">
        <f>IFERROR(VLOOKUP($X2831&amp;"-"&amp;TEXT($A2846,"mmm-aaaa"),Informes!$A:$P,COLUMN(Informes!K$1),FALSE), "")</f>
        <v/>
      </c>
      <c r="X2846" s="34" t="str">
        <f>IFERROR(VLOOKUP($X2808&amp;"-"&amp;TEXT($A2846,"mmm-aaaa"),Informes!$A:$P,COLUMN(Informes!C$1),FALSE), "")</f>
        <v/>
      </c>
    </row>
    <row r="2847" spans="1:24" ht="16.5" customHeight="1" x14ac:dyDescent="0.2">
      <c r="A2847" s="34">
        <f t="shared" si="556"/>
        <v>45809</v>
      </c>
      <c r="B2847" s="243" t="str">
        <f t="shared" si="554"/>
        <v>Junio</v>
      </c>
      <c r="C2847" s="244"/>
      <c r="D2847" s="244"/>
      <c r="E2847" s="244"/>
      <c r="F2847" s="281" t="str">
        <f>IFERROR(IF(VLOOKUP($X2808&amp;"-"&amp;TEXT($A2847,"mmm-aaaa"),Informes!$A:$P,COLUMN(Informes!H$1),FALSE),"þ","¨"),"¨")</f>
        <v>¨</v>
      </c>
      <c r="G2847" s="281"/>
      <c r="H2847" s="281"/>
      <c r="I2847" s="248" t="str">
        <f>IFERROR(IF(ISBLANK(
VLOOKUP($X2831&amp;"-"&amp;TEXT($A2847,"mmm-aaaa"),Informes!$A:$P,COLUMN(Informes!I$1),FALSE)), "",
VLOOKUP($X2831&amp;"-"&amp;TEXT($A2847,"mmm-aaaa"),Informes!$A:$P,COLUMN(Informes!I$1),FALSE)), "")</f>
        <v/>
      </c>
      <c r="J2847" s="248"/>
      <c r="K2847" s="248"/>
      <c r="L2847" s="173" t="str">
        <f t="shared" si="555"/>
        <v>¨</v>
      </c>
      <c r="M2847" s="248" t="str">
        <f>IFERROR(IF(OR($X2847=$L$7,$X2847=$K$5,$X2847=$O$5,$X2847=$T$5),IF(ISBLANK(
VLOOKUP($X2808&amp;"-"&amp;TEXT($A2847,"mmm-aaaa"),Informes!$A:$P,COLUMN(Informes!J$1),FALSE)), "",
VLOOKUP($X2808&amp;"-"&amp;TEXT($A2847,"mmm-aaaa"),Informes!$A:$P,COLUMN(Informes!J$1),FALSE)), ""), "")</f>
        <v/>
      </c>
      <c r="N2847" s="248"/>
      <c r="O2847" s="248"/>
      <c r="P2847" s="248"/>
      <c r="Q2847" s="248"/>
      <c r="R2847" s="284" t="str">
        <f t="shared" si="553"/>
        <v/>
      </c>
      <c r="S2847" s="284"/>
      <c r="T2847" s="284"/>
      <c r="U2847" s="284"/>
      <c r="V2847" s="285"/>
      <c r="W2847" s="4" t="str">
        <f>IFERROR(VLOOKUP($X2831&amp;"-"&amp;TEXT($A2847,"mmm-aaaa"),Informes!$A:$P,COLUMN(Informes!K$1),FALSE), "")</f>
        <v/>
      </c>
      <c r="X2847" s="34" t="str">
        <f>IFERROR(VLOOKUP($X2808&amp;"-"&amp;TEXT($A2847,"mmm-aaaa"),Informes!$A:$P,COLUMN(Informes!C$1),FALSE), "")</f>
        <v/>
      </c>
    </row>
    <row r="2848" spans="1:24" ht="16.5" customHeight="1" x14ac:dyDescent="0.2">
      <c r="A2848" s="34">
        <f t="shared" si="556"/>
        <v>45839</v>
      </c>
      <c r="B2848" s="243" t="str">
        <f t="shared" si="554"/>
        <v>Julio</v>
      </c>
      <c r="C2848" s="244"/>
      <c r="D2848" s="244"/>
      <c r="E2848" s="244"/>
      <c r="F2848" s="281" t="str">
        <f>IFERROR(IF(VLOOKUP($X2808&amp;"-"&amp;TEXT($A2848,"mmm-aaaa"),Informes!$A:$P,COLUMN(Informes!H$1),FALSE),"þ","¨"),"¨")</f>
        <v>¨</v>
      </c>
      <c r="G2848" s="281"/>
      <c r="H2848" s="281"/>
      <c r="I2848" s="248" t="str">
        <f>IFERROR(IF(ISBLANK(
VLOOKUP($X2831&amp;"-"&amp;TEXT($A2848,"mmm-aaaa"),Informes!$A:$P,COLUMN(Informes!I$1),FALSE)), "",
VLOOKUP($X2831&amp;"-"&amp;TEXT($A2848,"mmm-aaaa"),Informes!$A:$P,COLUMN(Informes!I$1),FALSE)), "")</f>
        <v/>
      </c>
      <c r="J2848" s="248"/>
      <c r="K2848" s="248"/>
      <c r="L2848" s="173" t="str">
        <f t="shared" si="555"/>
        <v>¨</v>
      </c>
      <c r="M2848" s="248" t="str">
        <f>IFERROR(IF(OR($X2848=$L$7,$X2848=$K$5,$X2848=$O$5,$X2848=$T$5),IF(ISBLANK(
VLOOKUP($X2808&amp;"-"&amp;TEXT($A2848,"mmm-aaaa"),Informes!$A:$P,COLUMN(Informes!J$1),FALSE)), "",
VLOOKUP($X2808&amp;"-"&amp;TEXT($A2848,"mmm-aaaa"),Informes!$A:$P,COLUMN(Informes!J$1),FALSE)), ""), "")</f>
        <v/>
      </c>
      <c r="N2848" s="248"/>
      <c r="O2848" s="248"/>
      <c r="P2848" s="248"/>
      <c r="Q2848" s="248"/>
      <c r="R2848" s="284" t="str">
        <f t="shared" si="553"/>
        <v/>
      </c>
      <c r="S2848" s="284"/>
      <c r="T2848" s="284"/>
      <c r="U2848" s="284"/>
      <c r="V2848" s="285"/>
      <c r="W2848" s="4" t="str">
        <f>IFERROR(VLOOKUP($X2831&amp;"-"&amp;TEXT($A2848,"mmm-aaaa"),Informes!$A:$P,COLUMN(Informes!K$1),FALSE), "")</f>
        <v/>
      </c>
      <c r="X2848" s="34" t="str">
        <f>IFERROR(VLOOKUP($X2808&amp;"-"&amp;TEXT($A2848,"mmm-aaaa"),Informes!$A:$P,COLUMN(Informes!C$1),FALSE), "")</f>
        <v/>
      </c>
    </row>
    <row r="2849" spans="1:24" ht="16.5" customHeight="1" thickBot="1" x14ac:dyDescent="0.25">
      <c r="A2849" s="34">
        <f t="shared" si="556"/>
        <v>45870</v>
      </c>
      <c r="B2849" s="264" t="str">
        <f t="shared" si="554"/>
        <v>Agosto</v>
      </c>
      <c r="C2849" s="265"/>
      <c r="D2849" s="265"/>
      <c r="E2849" s="265"/>
      <c r="F2849" s="280" t="str">
        <f>IFERROR(IF(VLOOKUP($X2808&amp;"-"&amp;TEXT($A2849,"mmm-aaaa"),Informes!$A:$P,COLUMN(Informes!H$1),FALSE),"þ","¨"),"¨")</f>
        <v>¨</v>
      </c>
      <c r="G2849" s="280"/>
      <c r="H2849" s="280"/>
      <c r="I2849" s="269" t="str">
        <f>IFERROR(IF(ISBLANK(
VLOOKUP($X2831&amp;"-"&amp;TEXT($A2849,"mmm-aaaa"),Informes!$A:$P,COLUMN(Informes!I$1),FALSE)), "",
VLOOKUP($X2831&amp;"-"&amp;TEXT($A2849,"mmm-aaaa"),Informes!$A:$P,COLUMN(Informes!I$1),FALSE)), "")</f>
        <v/>
      </c>
      <c r="J2849" s="269"/>
      <c r="K2849" s="269"/>
      <c r="L2849" s="172" t="str">
        <f t="shared" si="555"/>
        <v>¨</v>
      </c>
      <c r="M2849" s="269" t="str">
        <f>IFERROR(IF(OR($X2849=$L$7,$X2849=$K$5,$X2849=$O$5,$X2849=$T$5),IF(ISBLANK(
VLOOKUP($X2808&amp;"-"&amp;TEXT($A2849,"mmm-aaaa"),Informes!$A:$P,COLUMN(Informes!J$1),FALSE)), "",
VLOOKUP($X2808&amp;"-"&amp;TEXT($A2849,"mmm-aaaa"),Informes!$A:$P,COLUMN(Informes!J$1),FALSE)), ""), "")</f>
        <v/>
      </c>
      <c r="N2849" s="269"/>
      <c r="O2849" s="269"/>
      <c r="P2849" s="269"/>
      <c r="Q2849" s="269"/>
      <c r="R2849" s="282" t="str">
        <f t="shared" si="553"/>
        <v/>
      </c>
      <c r="S2849" s="282"/>
      <c r="T2849" s="282"/>
      <c r="U2849" s="282"/>
      <c r="V2849" s="283"/>
      <c r="W2849" s="4" t="str">
        <f>IFERROR(VLOOKUP($X2831&amp;"-"&amp;TEXT($A2849,"mmm-aaaa"),Informes!$A:$P,COLUMN(Informes!K$1),FALSE), "")</f>
        <v/>
      </c>
      <c r="X2849" s="34" t="str">
        <f>IFERROR(VLOOKUP($X2808&amp;"-"&amp;TEXT($A2849,"mmm-aaaa"),Informes!$A:$P,COLUMN(Informes!C$1),FALSE), "")</f>
        <v/>
      </c>
    </row>
    <row r="2850" spans="1:24" ht="16.5" customHeight="1" thickBot="1" x14ac:dyDescent="0.3">
      <c r="D2850" s="124"/>
      <c r="E2850" s="124"/>
      <c r="F2850" s="129"/>
      <c r="G2850" s="124" t="str">
        <f>IF(SUM(F2838:F2849)=0,"",SUM(F2838:F2849))</f>
        <v/>
      </c>
      <c r="H2850" s="124"/>
      <c r="I2850" s="124"/>
      <c r="J2850" s="130"/>
      <c r="K2850" s="124"/>
      <c r="L2850" s="131" t="s">
        <v>107</v>
      </c>
      <c r="M2850" s="272" t="str">
        <f>IF(SUM(M2838:M2849)=0,"",SUM(M2838:M2849))</f>
        <v/>
      </c>
      <c r="N2850" s="273"/>
      <c r="O2850" s="273"/>
      <c r="P2850" s="273"/>
      <c r="Q2850" s="274"/>
      <c r="R2850" s="275"/>
      <c r="S2850" s="276"/>
      <c r="T2850" s="276"/>
      <c r="U2850" s="276"/>
      <c r="V2850" s="277"/>
      <c r="W2850" s="4"/>
      <c r="X2850" s="4"/>
    </row>
    <row r="2851" spans="1:24" ht="16.5" customHeight="1" x14ac:dyDescent="0.2">
      <c r="W2851" s="4"/>
      <c r="X2851" s="4"/>
    </row>
    <row r="2852" spans="1:24" ht="279.75" customHeight="1" x14ac:dyDescent="0.15">
      <c r="B2852" s="11"/>
      <c r="C2852" s="132" t="s">
        <v>136</v>
      </c>
      <c r="D2852" s="11"/>
      <c r="E2852" s="11"/>
      <c r="F2852" s="11"/>
      <c r="G2852" s="11"/>
      <c r="H2852" s="11"/>
      <c r="I2852" s="11"/>
      <c r="J2852" s="11"/>
      <c r="K2852" s="11"/>
      <c r="L2852" s="11"/>
      <c r="M2852" s="11"/>
      <c r="N2852" s="11"/>
      <c r="O2852" s="11"/>
      <c r="P2852" s="11"/>
      <c r="Q2852" s="11"/>
      <c r="R2852" s="11"/>
      <c r="S2852" s="11"/>
      <c r="T2852" s="11"/>
      <c r="U2852" s="11"/>
      <c r="V2852" s="11"/>
      <c r="W2852" s="11"/>
      <c r="X2852" s="11"/>
    </row>
    <row r="2853" spans="1:24" ht="24" customHeight="1" x14ac:dyDescent="0.2">
      <c r="A2853" s="35">
        <f>A2807+1</f>
        <v>63</v>
      </c>
      <c r="B2853" s="256" t="s">
        <v>127</v>
      </c>
      <c r="C2853" s="256"/>
      <c r="D2853" s="256"/>
      <c r="E2853" s="256"/>
      <c r="F2853" s="256"/>
      <c r="G2853" s="256"/>
      <c r="H2853" s="256"/>
      <c r="I2853" s="256"/>
      <c r="J2853" s="256"/>
      <c r="K2853" s="256"/>
      <c r="L2853" s="256"/>
      <c r="M2853" s="256"/>
      <c r="N2853" s="256"/>
      <c r="O2853" s="256"/>
      <c r="P2853" s="256"/>
      <c r="Q2853" s="256"/>
      <c r="R2853" s="256"/>
      <c r="S2853" s="256"/>
      <c r="T2853" s="256"/>
      <c r="U2853" s="256"/>
      <c r="V2853" s="256"/>
      <c r="X2853" s="2"/>
    </row>
    <row r="2854" spans="1:24" ht="17.25" customHeight="1" x14ac:dyDescent="0.2">
      <c r="A2854" s="35"/>
      <c r="B2854" s="120" t="s">
        <v>128</v>
      </c>
      <c r="D2854" s="123" t="e">
        <f>IF(A2853=0,0,INDEX(TblPublicadores[Nombre completo],A2853))</f>
        <v>#REF!</v>
      </c>
      <c r="F2854" s="123"/>
      <c r="G2854" s="123"/>
      <c r="H2854" s="123"/>
      <c r="I2854" s="123"/>
      <c r="J2854" s="123"/>
      <c r="K2854" s="123"/>
      <c r="L2854" s="123"/>
      <c r="M2854" s="123"/>
      <c r="N2854" s="123"/>
      <c r="O2854" s="123"/>
      <c r="P2854" s="123"/>
      <c r="Q2854" s="123"/>
      <c r="R2854" s="123"/>
      <c r="S2854" s="123"/>
      <c r="T2854" s="123"/>
      <c r="U2854" s="123"/>
      <c r="V2854" s="123"/>
      <c r="W2854" s="15"/>
      <c r="X2854" s="154" t="e">
        <f>IF(A2853=0,0,INDEX(TblPublicadores[Nombre],A2853))</f>
        <v>#REF!</v>
      </c>
    </row>
    <row r="2855" spans="1:24" ht="17.25" customHeight="1" x14ac:dyDescent="0.2">
      <c r="B2855" s="120" t="s">
        <v>129</v>
      </c>
      <c r="D2855" s="121"/>
      <c r="E2855" s="121"/>
      <c r="F2855" s="7"/>
      <c r="G2855" s="7"/>
      <c r="H2855" s="257" t="e">
        <f>IF(A2853=0,"",INDEX(TblPublicadores[Fecha de nacimiento],A2853))</f>
        <v>#REF!</v>
      </c>
      <c r="I2855" s="257"/>
      <c r="J2855" s="257"/>
      <c r="K2855" s="257"/>
      <c r="L2855" s="257"/>
      <c r="M2855" s="257"/>
      <c r="N2855" s="257"/>
      <c r="O2855" s="257"/>
      <c r="P2855" s="128" t="e">
        <f>IF(INDEX(TblPublicadores[Sexo],A2853)=Q2855,"þ","¨")</f>
        <v>#REF!</v>
      </c>
      <c r="Q2855" s="120" t="s">
        <v>75</v>
      </c>
      <c r="S2855" s="12"/>
      <c r="T2855" s="13"/>
      <c r="U2855" s="128" t="e">
        <f>IF(INDEX(TblPublicadores[Sexo],A2853)=V2855,"þ","¨")</f>
        <v>#REF!</v>
      </c>
      <c r="V2855" s="120" t="s">
        <v>79</v>
      </c>
      <c r="W2855" s="12"/>
      <c r="X2855" s="6"/>
    </row>
    <row r="2856" spans="1:24" ht="17.25" customHeight="1" x14ac:dyDescent="0.2">
      <c r="B2856" s="120" t="s">
        <v>130</v>
      </c>
      <c r="D2856" s="122"/>
      <c r="E2856" s="122"/>
      <c r="F2856" s="7"/>
      <c r="G2856" s="258" t="e">
        <f>IF(A2853=0,"",IF(INDEX(TblPublicadores[Fecha de bautismo],A2853)="", "",INDEX(TblPublicadores[Fecha de bautismo],A2853)))</f>
        <v>#REF!</v>
      </c>
      <c r="H2856" s="258"/>
      <c r="I2856" s="258"/>
      <c r="J2856" s="258"/>
      <c r="K2856" s="258"/>
      <c r="L2856" s="258"/>
      <c r="M2856" s="258"/>
      <c r="N2856" s="258"/>
      <c r="O2856" s="258"/>
      <c r="P2856" s="128" t="s">
        <v>137</v>
      </c>
      <c r="Q2856" s="120" t="s">
        <v>131</v>
      </c>
      <c r="S2856" s="12"/>
      <c r="T2856" s="12"/>
      <c r="U2856" s="128" t="s">
        <v>138</v>
      </c>
      <c r="V2856" s="120" t="s">
        <v>61</v>
      </c>
      <c r="W2856" s="12"/>
      <c r="X2856" s="6"/>
    </row>
    <row r="2857" spans="1:24" ht="28.5" customHeight="1" x14ac:dyDescent="0.2">
      <c r="B2857" s="127" t="e">
        <f>IF(INDEX(TblPublicadores[Privilegio],A2853)=C2857,"þ","¨")</f>
        <v>#REF!</v>
      </c>
      <c r="C2857" s="125" t="s">
        <v>76</v>
      </c>
      <c r="D2857" s="127" t="e">
        <f>IF(INDEX(TblPublicadores[Privilegio],A2853)=E2857,"þ","¨")</f>
        <v>#REF!</v>
      </c>
      <c r="E2857" s="125" t="s">
        <v>81</v>
      </c>
      <c r="F2857" s="7"/>
      <c r="G2857" s="7"/>
      <c r="H2857" s="5"/>
      <c r="I2857" s="10"/>
      <c r="J2857" s="127" t="e">
        <f>IF(INDEX(TblPublicadores[Tipo Publicador],A2853)=K2857,"þ","¨")</f>
        <v>#REF!</v>
      </c>
      <c r="K2857" s="125" t="s">
        <v>77</v>
      </c>
      <c r="L2857" s="5"/>
      <c r="M2857" s="5"/>
      <c r="N2857" s="127" t="e">
        <f>IF(INDEX(TblPublicadores[Tipo Publicador],A2853)=O2857,"þ","¨")</f>
        <v>#REF!</v>
      </c>
      <c r="O2857" s="125" t="s">
        <v>132</v>
      </c>
      <c r="P2857" s="126"/>
      <c r="Q2857" s="126"/>
      <c r="R2857" s="9"/>
      <c r="S2857" s="127" t="e">
        <f>IF(INDEX(TblPublicadores[Tipo Publicador],A2853)=T2857,"þ","¨")</f>
        <v>#REF!</v>
      </c>
      <c r="T2857" s="259" t="s">
        <v>133</v>
      </c>
      <c r="U2857" s="259"/>
      <c r="V2857" s="259"/>
      <c r="W2857" s="13"/>
      <c r="X2857" s="6"/>
    </row>
    <row r="2858" spans="1:24" ht="4.5" customHeight="1" thickBot="1" x14ac:dyDescent="0.25">
      <c r="B2858" s="8"/>
      <c r="C2858" s="7"/>
      <c r="D2858" s="8"/>
      <c r="E2858" s="7"/>
      <c r="F2858" s="7"/>
      <c r="G2858" s="7"/>
      <c r="H2858" s="5"/>
      <c r="I2858" s="10"/>
      <c r="J2858" s="8"/>
      <c r="K2858" s="5"/>
      <c r="L2858" s="5"/>
      <c r="M2858" s="5"/>
      <c r="N2858" s="7"/>
      <c r="O2858" s="5"/>
      <c r="P2858" s="8"/>
      <c r="Q2858" s="8"/>
      <c r="R2858" s="9"/>
      <c r="S2858" s="9"/>
      <c r="T2858" s="7"/>
      <c r="U2858" s="8"/>
      <c r="V2858" s="9"/>
      <c r="W2858" s="9"/>
      <c r="X2858" s="6"/>
    </row>
    <row r="2859" spans="1:24" ht="26.25" customHeight="1" x14ac:dyDescent="0.25">
      <c r="B2859" s="260" t="s">
        <v>17</v>
      </c>
      <c r="C2859" s="261"/>
      <c r="D2859" s="261"/>
      <c r="E2859" s="261"/>
      <c r="F2859" s="262" t="s">
        <v>134</v>
      </c>
      <c r="G2859" s="262"/>
      <c r="H2859" s="262"/>
      <c r="I2859" s="262" t="s">
        <v>12</v>
      </c>
      <c r="J2859" s="262"/>
      <c r="K2859" s="262"/>
      <c r="L2859" s="262" t="s">
        <v>105</v>
      </c>
      <c r="M2859" s="236" t="s">
        <v>135</v>
      </c>
      <c r="N2859" s="236"/>
      <c r="O2859" s="236"/>
      <c r="P2859" s="236"/>
      <c r="Q2859" s="236"/>
      <c r="R2859" s="236" t="s">
        <v>101</v>
      </c>
      <c r="S2859" s="236"/>
      <c r="T2859" s="236"/>
      <c r="U2859" s="236"/>
      <c r="V2859" s="237"/>
      <c r="W2859" s="14"/>
      <c r="X2859" s="3"/>
    </row>
    <row r="2860" spans="1:24" ht="27.75" customHeight="1" x14ac:dyDescent="0.2">
      <c r="B2860" s="240">
        <v>45292</v>
      </c>
      <c r="C2860" s="241"/>
      <c r="D2860" s="241"/>
      <c r="E2860" s="242"/>
      <c r="F2860" s="263"/>
      <c r="G2860" s="263"/>
      <c r="H2860" s="263"/>
      <c r="I2860" s="263"/>
      <c r="J2860" s="263"/>
      <c r="K2860" s="263"/>
      <c r="L2860" s="263"/>
      <c r="M2860" s="238"/>
      <c r="N2860" s="238"/>
      <c r="O2860" s="238"/>
      <c r="P2860" s="238"/>
      <c r="Q2860" s="238"/>
      <c r="R2860" s="238"/>
      <c r="S2860" s="238"/>
      <c r="T2860" s="238"/>
      <c r="U2860" s="238"/>
      <c r="V2860" s="239"/>
      <c r="W2860" s="14"/>
      <c r="X2860" s="3"/>
    </row>
    <row r="2861" spans="1:24" ht="16.5" customHeight="1" x14ac:dyDescent="0.2">
      <c r="A2861" s="34">
        <f>EDATE(B2860,-4)</f>
        <v>45170</v>
      </c>
      <c r="B2861" s="243" t="str">
        <f>PROPER(TEXT(A2861, "mmmm"))</f>
        <v>Septiembre</v>
      </c>
      <c r="C2861" s="244"/>
      <c r="D2861" s="244" t="str">
        <f>PROPER(TEXT(C2861, "mmmm"))</f>
        <v>Enero</v>
      </c>
      <c r="E2861" s="244"/>
      <c r="F2861" s="281" t="str">
        <f>IFERROR(IF(VLOOKUP($X2854&amp;"-"&amp;TEXT($A2861,"mmm-aaaa"),Informes!$A:$P,COLUMN(Informes!H$1),FALSE),"þ","¨"),"¨")</f>
        <v>¨</v>
      </c>
      <c r="G2861" s="281"/>
      <c r="H2861" s="281"/>
      <c r="I2861" s="248" t="str">
        <f>IFERROR(IF(ISBLANK(
VLOOKUP($X2854&amp;"-"&amp;TEXT($A2861,"mmm-aaaa"),Informes!$A:$P,COLUMN(Informes!I$1),FALSE)), "",
VLOOKUP($X2854&amp;"-"&amp;TEXT($A2861,"mmm-aaaa"),Informes!$A:$P,COLUMN(Informes!I$1),FALSE)), "")</f>
        <v/>
      </c>
      <c r="J2861" s="248"/>
      <c r="K2861" s="248"/>
      <c r="L2861" s="173" t="str">
        <f>IFERROR(IF($X2861=$L$7,"þ","¨"),"¨")</f>
        <v>¨</v>
      </c>
      <c r="M2861" s="248" t="str">
        <f>IFERROR(IF(OR($X2861=$L$7,$X2861=$K$5,$X2861=$O$5,$X2861=$T$5),IF(ISBLANK(
VLOOKUP($X2854&amp;"-"&amp;TEXT($A2861,"mmm-aaaa"),Informes!$A:$P,COLUMN(Informes!J$1),FALSE)), "",
VLOOKUP($X2854&amp;"-"&amp;TEXT($A2861,"mmm-aaaa"),Informes!$A:$P,COLUMN(Informes!J$1),FALSE)), ""), "")</f>
        <v/>
      </c>
      <c r="N2861" s="248"/>
      <c r="O2861" s="248"/>
      <c r="P2861" s="248"/>
      <c r="Q2861" s="248"/>
      <c r="R2861" s="284" t="str">
        <f t="shared" ref="R2861:R2872" si="557">IF(W2861=0, "", W2861)</f>
        <v/>
      </c>
      <c r="S2861" s="284"/>
      <c r="T2861" s="284"/>
      <c r="U2861" s="284"/>
      <c r="V2861" s="285"/>
      <c r="W2861" s="4" t="str">
        <f>IFERROR(VLOOKUP($X2854&amp;"-"&amp;TEXT($A2861,"mmm-aaaa"),Informes!$A:$P,COLUMN(Informes!K$1),FALSE), "")</f>
        <v/>
      </c>
      <c r="X2861" s="34" t="str">
        <f>IFERROR(VLOOKUP($X2854&amp;"-"&amp;TEXT($A2861,"mmm-aaaa"),Informes!$A:$P,COLUMN(Informes!C$1),FALSE), "")</f>
        <v/>
      </c>
    </row>
    <row r="2862" spans="1:24" ht="16.5" customHeight="1" x14ac:dyDescent="0.2">
      <c r="A2862" s="34">
        <f>EDATE(A2861,1)</f>
        <v>45200</v>
      </c>
      <c r="B2862" s="243" t="str">
        <f t="shared" ref="B2862:B2872" si="558">PROPER(TEXT(A2862, "mmmm"))</f>
        <v>Octubre</v>
      </c>
      <c r="C2862" s="244"/>
      <c r="D2862" s="244" t="str">
        <f t="shared" ref="D2862:D2872" si="559">PROPER(TEXT(C2862, "mmmm"))</f>
        <v>Enero</v>
      </c>
      <c r="E2862" s="244"/>
      <c r="F2862" s="281" t="str">
        <f>IFERROR(IF(VLOOKUP($X2854&amp;"-"&amp;TEXT($A2862,"mmm-aaaa"),Informes!$A:$P,COLUMN(Informes!H$1),FALSE),"þ","¨"),"¨")</f>
        <v>¨</v>
      </c>
      <c r="G2862" s="281"/>
      <c r="H2862" s="281"/>
      <c r="I2862" s="248" t="str">
        <f>IFERROR(IF(ISBLANK(
VLOOKUP($X2854&amp;"-"&amp;TEXT($A2862,"mmm-aaaa"),Informes!$A:$P,COLUMN(Informes!I$1),FALSE)), "",
VLOOKUP($X2854&amp;"-"&amp;TEXT($A2862,"mmm-aaaa"),Informes!$A:$P,COLUMN(Informes!I$1),FALSE)), "")</f>
        <v/>
      </c>
      <c r="J2862" s="248"/>
      <c r="K2862" s="248"/>
      <c r="L2862" s="173" t="str">
        <f t="shared" ref="L2862:L2872" si="560">IFERROR(IF($X2862=$L$7,"þ","¨"),"¨")</f>
        <v>¨</v>
      </c>
      <c r="M2862" s="248" t="str">
        <f>IFERROR(IF(OR($X2862=$L$7,$X2862=$K$5,$X2862=$O$5,$X2862=$T$5),IF(ISBLANK(
VLOOKUP($X2854&amp;"-"&amp;TEXT($A2862,"mmm-aaaa"),Informes!$A:$P,COLUMN(Informes!J$1),FALSE)), "",
VLOOKUP($X2854&amp;"-"&amp;TEXT($A2862,"mmm-aaaa"),Informes!$A:$P,COLUMN(Informes!J$1),FALSE)), ""), "")</f>
        <v/>
      </c>
      <c r="N2862" s="248"/>
      <c r="O2862" s="248"/>
      <c r="P2862" s="248"/>
      <c r="Q2862" s="248"/>
      <c r="R2862" s="284" t="str">
        <f t="shared" si="557"/>
        <v/>
      </c>
      <c r="S2862" s="284"/>
      <c r="T2862" s="284"/>
      <c r="U2862" s="284"/>
      <c r="V2862" s="285"/>
      <c r="W2862" s="4" t="str">
        <f>IFERROR(VLOOKUP($X2854&amp;"-"&amp;TEXT($A2862,"mmm-aaaa"),Informes!$A:$P,COLUMN(Informes!K$1),FALSE), "")</f>
        <v/>
      </c>
      <c r="X2862" s="34" t="str">
        <f>IFERROR(VLOOKUP($X2854&amp;"-"&amp;TEXT($A2862,"mmm-aaaa"),Informes!$A:$P,COLUMN(Informes!C$1),FALSE), "")</f>
        <v/>
      </c>
    </row>
    <row r="2863" spans="1:24" ht="16.5" customHeight="1" x14ac:dyDescent="0.2">
      <c r="A2863" s="34">
        <f t="shared" ref="A2863:A2872" si="561">EDATE(A2862,1)</f>
        <v>45231</v>
      </c>
      <c r="B2863" s="243" t="str">
        <f t="shared" si="558"/>
        <v>Noviembre</v>
      </c>
      <c r="C2863" s="244"/>
      <c r="D2863" s="244" t="str">
        <f t="shared" si="559"/>
        <v>Enero</v>
      </c>
      <c r="E2863" s="244"/>
      <c r="F2863" s="281" t="str">
        <f>IFERROR(IF(VLOOKUP($X2854&amp;"-"&amp;TEXT($A2863,"mmm-aaaa"),Informes!$A:$P,COLUMN(Informes!H$1),FALSE),"þ","¨"),"¨")</f>
        <v>¨</v>
      </c>
      <c r="G2863" s="281"/>
      <c r="H2863" s="281"/>
      <c r="I2863" s="248" t="str">
        <f>IFERROR(IF(ISBLANK(
VLOOKUP($X2854&amp;"-"&amp;TEXT($A2863,"mmm-aaaa"),Informes!$A:$P,COLUMN(Informes!I$1),FALSE)), "",
VLOOKUP($X2854&amp;"-"&amp;TEXT($A2863,"mmm-aaaa"),Informes!$A:$P,COLUMN(Informes!I$1),FALSE)), "")</f>
        <v/>
      </c>
      <c r="J2863" s="248"/>
      <c r="K2863" s="248"/>
      <c r="L2863" s="173" t="str">
        <f t="shared" si="560"/>
        <v>¨</v>
      </c>
      <c r="M2863" s="248" t="str">
        <f>IFERROR(IF(OR($X2863=$L$7,$X2863=$K$5,$X2863=$O$5,$X2863=$T$5),IF(ISBLANK(
VLOOKUP($X2854&amp;"-"&amp;TEXT($A2863,"mmm-aaaa"),Informes!$A:$P,COLUMN(Informes!J$1),FALSE)), "",
VLOOKUP($X2854&amp;"-"&amp;TEXT($A2863,"mmm-aaaa"),Informes!$A:$P,COLUMN(Informes!J$1),FALSE)), ""), "")</f>
        <v/>
      </c>
      <c r="N2863" s="248"/>
      <c r="O2863" s="248"/>
      <c r="P2863" s="248"/>
      <c r="Q2863" s="248"/>
      <c r="R2863" s="284" t="str">
        <f t="shared" si="557"/>
        <v/>
      </c>
      <c r="S2863" s="284"/>
      <c r="T2863" s="284"/>
      <c r="U2863" s="284"/>
      <c r="V2863" s="285"/>
      <c r="W2863" s="4" t="str">
        <f>IFERROR(VLOOKUP($X2854&amp;"-"&amp;TEXT($A2863,"mmm-aaaa"),Informes!$A:$P,COLUMN(Informes!K$1),FALSE), "")</f>
        <v/>
      </c>
      <c r="X2863" s="34" t="str">
        <f>IFERROR(VLOOKUP($X2854&amp;"-"&amp;TEXT($A2863,"mmm-aaaa"),Informes!$A:$P,COLUMN(Informes!C$1),FALSE), "")</f>
        <v/>
      </c>
    </row>
    <row r="2864" spans="1:24" ht="16.5" customHeight="1" x14ac:dyDescent="0.2">
      <c r="A2864" s="34">
        <f t="shared" si="561"/>
        <v>45261</v>
      </c>
      <c r="B2864" s="243" t="str">
        <f t="shared" si="558"/>
        <v>Diciembre</v>
      </c>
      <c r="C2864" s="244"/>
      <c r="D2864" s="244" t="str">
        <f t="shared" si="559"/>
        <v>Enero</v>
      </c>
      <c r="E2864" s="244"/>
      <c r="F2864" s="281" t="str">
        <f>IFERROR(IF(VLOOKUP($X2854&amp;"-"&amp;TEXT($A2864,"mmm-aaaa"),Informes!$A:$P,COLUMN(Informes!H$1),FALSE),"þ","¨"),"¨")</f>
        <v>¨</v>
      </c>
      <c r="G2864" s="281"/>
      <c r="H2864" s="281"/>
      <c r="I2864" s="248" t="str">
        <f>IFERROR(IF(ISBLANK(
VLOOKUP($X2854&amp;"-"&amp;TEXT($A2864,"mmm-aaaa"),Informes!$A:$P,COLUMN(Informes!I$1),FALSE)), "",
VLOOKUP($X2854&amp;"-"&amp;TEXT($A2864,"mmm-aaaa"),Informes!$A:$P,COLUMN(Informes!I$1),FALSE)), "")</f>
        <v/>
      </c>
      <c r="J2864" s="248"/>
      <c r="K2864" s="248"/>
      <c r="L2864" s="173" t="str">
        <f t="shared" si="560"/>
        <v>¨</v>
      </c>
      <c r="M2864" s="248" t="str">
        <f>IFERROR(IF(OR($X2864=$L$7,$X2864=$K$5,$X2864=$O$5,$X2864=$T$5),IF(ISBLANK(
VLOOKUP($X2854&amp;"-"&amp;TEXT($A2864,"mmm-aaaa"),Informes!$A:$P,COLUMN(Informes!J$1),FALSE)), "",
VLOOKUP($X2854&amp;"-"&amp;TEXT($A2864,"mmm-aaaa"),Informes!$A:$P,COLUMN(Informes!J$1),FALSE)), ""), "")</f>
        <v/>
      </c>
      <c r="N2864" s="248"/>
      <c r="O2864" s="248"/>
      <c r="P2864" s="248"/>
      <c r="Q2864" s="248"/>
      <c r="R2864" s="284" t="str">
        <f t="shared" si="557"/>
        <v/>
      </c>
      <c r="S2864" s="284"/>
      <c r="T2864" s="284"/>
      <c r="U2864" s="284"/>
      <c r="V2864" s="285"/>
      <c r="W2864" s="4" t="str">
        <f>IFERROR(VLOOKUP($X2854&amp;"-"&amp;TEXT($A2864,"mmm-aaaa"),Informes!$A:$P,COLUMN(Informes!K$1),FALSE), "")</f>
        <v/>
      </c>
      <c r="X2864" s="34" t="str">
        <f>IFERROR(VLOOKUP($X2854&amp;"-"&amp;TEXT($A2864,"mmm-aaaa"),Informes!$A:$P,COLUMN(Informes!C$1),FALSE), "")</f>
        <v/>
      </c>
    </row>
    <row r="2865" spans="1:24" ht="16.5" customHeight="1" x14ac:dyDescent="0.2">
      <c r="A2865" s="34">
        <f t="shared" si="561"/>
        <v>45292</v>
      </c>
      <c r="B2865" s="243" t="str">
        <f t="shared" si="558"/>
        <v>Enero</v>
      </c>
      <c r="C2865" s="244"/>
      <c r="D2865" s="244" t="str">
        <f t="shared" si="559"/>
        <v>Enero</v>
      </c>
      <c r="E2865" s="244"/>
      <c r="F2865" s="281" t="str">
        <f>IFERROR(IF(VLOOKUP($X2854&amp;"-"&amp;TEXT($A2865,"mmm-aaaa"),Informes!$A:$P,COLUMN(Informes!H$1),FALSE),"þ","¨"),"¨")</f>
        <v>¨</v>
      </c>
      <c r="G2865" s="281"/>
      <c r="H2865" s="281"/>
      <c r="I2865" s="248" t="str">
        <f>IFERROR(IF(ISBLANK(
VLOOKUP($X2854&amp;"-"&amp;TEXT($A2865,"mmm-aaaa"),Informes!$A:$P,COLUMN(Informes!I$1),FALSE)), "",
VLOOKUP($X2854&amp;"-"&amp;TEXT($A2865,"mmm-aaaa"),Informes!$A:$P,COLUMN(Informes!I$1),FALSE)), "")</f>
        <v/>
      </c>
      <c r="J2865" s="248"/>
      <c r="K2865" s="248"/>
      <c r="L2865" s="173" t="str">
        <f t="shared" si="560"/>
        <v>¨</v>
      </c>
      <c r="M2865" s="248" t="str">
        <f>IFERROR(IF(OR($X2865=$L$7,$X2865=$K$5,$X2865=$O$5,$X2865=$T$5),IF(ISBLANK(
VLOOKUP($X2854&amp;"-"&amp;TEXT($A2865,"mmm-aaaa"),Informes!$A:$P,COLUMN(Informes!J$1),FALSE)), "",
VLOOKUP($X2854&amp;"-"&amp;TEXT($A2865,"mmm-aaaa"),Informes!$A:$P,COLUMN(Informes!J$1),FALSE)), ""), "")</f>
        <v/>
      </c>
      <c r="N2865" s="248"/>
      <c r="O2865" s="248"/>
      <c r="P2865" s="248"/>
      <c r="Q2865" s="248"/>
      <c r="R2865" s="284" t="str">
        <f t="shared" si="557"/>
        <v/>
      </c>
      <c r="S2865" s="284"/>
      <c r="T2865" s="284"/>
      <c r="U2865" s="284"/>
      <c r="V2865" s="285"/>
      <c r="W2865" s="4" t="str">
        <f>IFERROR(VLOOKUP($X2854&amp;"-"&amp;TEXT($A2865,"mmm-aaaa"),Informes!$A:$P,COLUMN(Informes!K$1),FALSE), "")</f>
        <v/>
      </c>
      <c r="X2865" s="34" t="str">
        <f>IFERROR(VLOOKUP($X2854&amp;"-"&amp;TEXT($A2865,"mmm-aaaa"),Informes!$A:$P,COLUMN(Informes!C$1),FALSE), "")</f>
        <v/>
      </c>
    </row>
    <row r="2866" spans="1:24" ht="16.5" customHeight="1" x14ac:dyDescent="0.2">
      <c r="A2866" s="34">
        <f t="shared" si="561"/>
        <v>45323</v>
      </c>
      <c r="B2866" s="243" t="str">
        <f t="shared" si="558"/>
        <v>Febrero</v>
      </c>
      <c r="C2866" s="244"/>
      <c r="D2866" s="244" t="str">
        <f t="shared" si="559"/>
        <v>Enero</v>
      </c>
      <c r="E2866" s="244"/>
      <c r="F2866" s="281" t="str">
        <f>IFERROR(IF(VLOOKUP($X2854&amp;"-"&amp;TEXT($A2866,"mmm-aaaa"),Informes!$A:$P,COLUMN(Informes!H$1),FALSE),"þ","¨"),"¨")</f>
        <v>¨</v>
      </c>
      <c r="G2866" s="281"/>
      <c r="H2866" s="281"/>
      <c r="I2866" s="248" t="str">
        <f>IFERROR(IF(ISBLANK(
VLOOKUP($X2854&amp;"-"&amp;TEXT($A2866,"mmm-aaaa"),Informes!$A:$P,COLUMN(Informes!I$1),FALSE)), "",
VLOOKUP($X2854&amp;"-"&amp;TEXT($A2866,"mmm-aaaa"),Informes!$A:$P,COLUMN(Informes!I$1),FALSE)), "")</f>
        <v/>
      </c>
      <c r="J2866" s="248"/>
      <c r="K2866" s="248"/>
      <c r="L2866" s="173" t="str">
        <f t="shared" si="560"/>
        <v>¨</v>
      </c>
      <c r="M2866" s="248" t="str">
        <f>IFERROR(IF(OR($X2866=$L$7,$X2866=$K$5,$X2866=$O$5,$X2866=$T$5),IF(ISBLANK(
VLOOKUP($X2854&amp;"-"&amp;TEXT($A2866,"mmm-aaaa"),Informes!$A:$P,COLUMN(Informes!J$1),FALSE)), "",
VLOOKUP($X2854&amp;"-"&amp;TEXT($A2866,"mmm-aaaa"),Informes!$A:$P,COLUMN(Informes!J$1),FALSE)), ""), "")</f>
        <v/>
      </c>
      <c r="N2866" s="248"/>
      <c r="O2866" s="248"/>
      <c r="P2866" s="248"/>
      <c r="Q2866" s="248"/>
      <c r="R2866" s="284" t="str">
        <f t="shared" si="557"/>
        <v/>
      </c>
      <c r="S2866" s="284"/>
      <c r="T2866" s="284"/>
      <c r="U2866" s="284"/>
      <c r="V2866" s="285"/>
      <c r="W2866" s="4" t="str">
        <f>IFERROR(VLOOKUP($X2854&amp;"-"&amp;TEXT($A2866,"mmm-aaaa"),Informes!$A:$P,COLUMN(Informes!K$1),FALSE), "")</f>
        <v/>
      </c>
      <c r="X2866" s="34" t="str">
        <f>IFERROR(VLOOKUP($X2854&amp;"-"&amp;TEXT($A2866,"mmm-aaaa"),Informes!$A:$P,COLUMN(Informes!C$1),FALSE), "")</f>
        <v/>
      </c>
    </row>
    <row r="2867" spans="1:24" ht="16.5" customHeight="1" x14ac:dyDescent="0.2">
      <c r="A2867" s="34">
        <f t="shared" si="561"/>
        <v>45352</v>
      </c>
      <c r="B2867" s="243" t="str">
        <f t="shared" si="558"/>
        <v>Marzo</v>
      </c>
      <c r="C2867" s="244"/>
      <c r="D2867" s="244" t="str">
        <f t="shared" si="559"/>
        <v>Enero</v>
      </c>
      <c r="E2867" s="244"/>
      <c r="F2867" s="281" t="str">
        <f>IFERROR(IF(VLOOKUP($X2854&amp;"-"&amp;TEXT($A2867,"mmm-aaaa"),Informes!$A:$P,COLUMN(Informes!H$1),FALSE),"þ","¨"),"¨")</f>
        <v>¨</v>
      </c>
      <c r="G2867" s="281"/>
      <c r="H2867" s="281"/>
      <c r="I2867" s="248" t="str">
        <f>IFERROR(IF(ISBLANK(
VLOOKUP($X2854&amp;"-"&amp;TEXT($A2867,"mmm-aaaa"),Informes!$A:$P,COLUMN(Informes!I$1),FALSE)), "",
VLOOKUP($X2854&amp;"-"&amp;TEXT($A2867,"mmm-aaaa"),Informes!$A:$P,COLUMN(Informes!I$1),FALSE)), "")</f>
        <v/>
      </c>
      <c r="J2867" s="248"/>
      <c r="K2867" s="248"/>
      <c r="L2867" s="173" t="str">
        <f t="shared" si="560"/>
        <v>¨</v>
      </c>
      <c r="M2867" s="248" t="str">
        <f>IFERROR(IF(OR($X2867=$L$7,$X2867=$K$5,$X2867=$O$5,$X2867=$T$5),IF(ISBLANK(
VLOOKUP($X2854&amp;"-"&amp;TEXT($A2867,"mmm-aaaa"),Informes!$A:$P,COLUMN(Informes!J$1),FALSE)), "",
VLOOKUP($X2854&amp;"-"&amp;TEXT($A2867,"mmm-aaaa"),Informes!$A:$P,COLUMN(Informes!J$1),FALSE)), ""), "")</f>
        <v/>
      </c>
      <c r="N2867" s="248"/>
      <c r="O2867" s="248"/>
      <c r="P2867" s="248"/>
      <c r="Q2867" s="248"/>
      <c r="R2867" s="284" t="str">
        <f t="shared" si="557"/>
        <v/>
      </c>
      <c r="S2867" s="284"/>
      <c r="T2867" s="284"/>
      <c r="U2867" s="284"/>
      <c r="V2867" s="285"/>
      <c r="W2867" s="4" t="str">
        <f>IFERROR(VLOOKUP($X2854&amp;"-"&amp;TEXT($A2867,"mmm-aaaa"),Informes!$A:$P,COLUMN(Informes!K$1),FALSE), "")</f>
        <v/>
      </c>
      <c r="X2867" s="34" t="str">
        <f>IFERROR(VLOOKUP($X2854&amp;"-"&amp;TEXT($A2867,"mmm-aaaa"),Informes!$A:$P,COLUMN(Informes!C$1),FALSE), "")</f>
        <v/>
      </c>
    </row>
    <row r="2868" spans="1:24" ht="16.5" customHeight="1" x14ac:dyDescent="0.2">
      <c r="A2868" s="34">
        <f t="shared" si="561"/>
        <v>45383</v>
      </c>
      <c r="B2868" s="243" t="str">
        <f t="shared" si="558"/>
        <v>Abril</v>
      </c>
      <c r="C2868" s="244"/>
      <c r="D2868" s="244" t="str">
        <f t="shared" si="559"/>
        <v>Enero</v>
      </c>
      <c r="E2868" s="244"/>
      <c r="F2868" s="281" t="str">
        <f>IFERROR(IF(VLOOKUP($X2854&amp;"-"&amp;TEXT($A2868,"mmm-aaaa"),Informes!$A:$P,COLUMN(Informes!H$1),FALSE),"þ","¨"),"¨")</f>
        <v>¨</v>
      </c>
      <c r="G2868" s="281"/>
      <c r="H2868" s="281"/>
      <c r="I2868" s="248" t="str">
        <f>IFERROR(IF(ISBLANK(
VLOOKUP($X2854&amp;"-"&amp;TEXT($A2868,"mmm-aaaa"),Informes!$A:$P,COLUMN(Informes!I$1),FALSE)), "",
VLOOKUP($X2854&amp;"-"&amp;TEXT($A2868,"mmm-aaaa"),Informes!$A:$P,COLUMN(Informes!I$1),FALSE)), "")</f>
        <v/>
      </c>
      <c r="J2868" s="248"/>
      <c r="K2868" s="248"/>
      <c r="L2868" s="173" t="str">
        <f t="shared" si="560"/>
        <v>¨</v>
      </c>
      <c r="M2868" s="248" t="str">
        <f>IFERROR(IF(OR($X2868=$L$7,$X2868=$K$5,$X2868=$O$5,$X2868=$T$5),IF(ISBLANK(
VLOOKUP($X2854&amp;"-"&amp;TEXT($A2868,"mmm-aaaa"),Informes!$A:$P,COLUMN(Informes!J$1),FALSE)), "",
VLOOKUP($X2854&amp;"-"&amp;TEXT($A2868,"mmm-aaaa"),Informes!$A:$P,COLUMN(Informes!J$1),FALSE)), ""), "")</f>
        <v/>
      </c>
      <c r="N2868" s="248"/>
      <c r="O2868" s="248"/>
      <c r="P2868" s="248"/>
      <c r="Q2868" s="248"/>
      <c r="R2868" s="284" t="str">
        <f t="shared" si="557"/>
        <v/>
      </c>
      <c r="S2868" s="284"/>
      <c r="T2868" s="284"/>
      <c r="U2868" s="284"/>
      <c r="V2868" s="285"/>
      <c r="W2868" s="4" t="str">
        <f>IFERROR(VLOOKUP($X2854&amp;"-"&amp;TEXT($A2868,"mmm-aaaa"),Informes!$A:$P,COLUMN(Informes!K$1),FALSE), "")</f>
        <v/>
      </c>
      <c r="X2868" s="34" t="str">
        <f>IFERROR(VLOOKUP($X2854&amp;"-"&amp;TEXT($A2868,"mmm-aaaa"),Informes!$A:$P,COLUMN(Informes!C$1),FALSE), "")</f>
        <v/>
      </c>
    </row>
    <row r="2869" spans="1:24" ht="16.5" customHeight="1" x14ac:dyDescent="0.2">
      <c r="A2869" s="34">
        <f t="shared" si="561"/>
        <v>45413</v>
      </c>
      <c r="B2869" s="243" t="str">
        <f t="shared" si="558"/>
        <v>Mayo</v>
      </c>
      <c r="C2869" s="244"/>
      <c r="D2869" s="244" t="str">
        <f t="shared" si="559"/>
        <v>Enero</v>
      </c>
      <c r="E2869" s="244"/>
      <c r="F2869" s="281" t="str">
        <f>IFERROR(IF(VLOOKUP($X2854&amp;"-"&amp;TEXT($A2869,"mmm-aaaa"),Informes!$A:$P,COLUMN(Informes!H$1),FALSE),"þ","¨"),"¨")</f>
        <v>¨</v>
      </c>
      <c r="G2869" s="281"/>
      <c r="H2869" s="281"/>
      <c r="I2869" s="248" t="str">
        <f>IFERROR(IF(ISBLANK(
VLOOKUP($X2854&amp;"-"&amp;TEXT($A2869,"mmm-aaaa"),Informes!$A:$P,COLUMN(Informes!I$1),FALSE)), "",
VLOOKUP($X2854&amp;"-"&amp;TEXT($A2869,"mmm-aaaa"),Informes!$A:$P,COLUMN(Informes!I$1),FALSE)), "")</f>
        <v/>
      </c>
      <c r="J2869" s="248"/>
      <c r="K2869" s="248"/>
      <c r="L2869" s="173" t="str">
        <f t="shared" si="560"/>
        <v>¨</v>
      </c>
      <c r="M2869" s="248" t="str">
        <f>IFERROR(IF(OR($X2869=$L$7,$X2869=$K$5,$X2869=$O$5,$X2869=$T$5),IF(ISBLANK(
VLOOKUP($X2854&amp;"-"&amp;TEXT($A2869,"mmm-aaaa"),Informes!$A:$P,COLUMN(Informes!J$1),FALSE)), "",
VLOOKUP($X2854&amp;"-"&amp;TEXT($A2869,"mmm-aaaa"),Informes!$A:$P,COLUMN(Informes!J$1),FALSE)), ""), "")</f>
        <v/>
      </c>
      <c r="N2869" s="248"/>
      <c r="O2869" s="248"/>
      <c r="P2869" s="248"/>
      <c r="Q2869" s="248"/>
      <c r="R2869" s="284" t="str">
        <f t="shared" si="557"/>
        <v/>
      </c>
      <c r="S2869" s="284"/>
      <c r="T2869" s="284"/>
      <c r="U2869" s="284"/>
      <c r="V2869" s="285"/>
      <c r="W2869" s="4" t="str">
        <f>IFERROR(VLOOKUP($X2854&amp;"-"&amp;TEXT($A2869,"mmm-aaaa"),Informes!$A:$P,COLUMN(Informes!K$1),FALSE), "")</f>
        <v/>
      </c>
      <c r="X2869" s="34" t="str">
        <f>IFERROR(VLOOKUP($X2854&amp;"-"&amp;TEXT($A2869,"mmm-aaaa"),Informes!$A:$P,COLUMN(Informes!C$1),FALSE), "")</f>
        <v/>
      </c>
    </row>
    <row r="2870" spans="1:24" ht="16.5" customHeight="1" x14ac:dyDescent="0.2">
      <c r="A2870" s="34">
        <f t="shared" si="561"/>
        <v>45444</v>
      </c>
      <c r="B2870" s="243" t="str">
        <f t="shared" si="558"/>
        <v>Junio</v>
      </c>
      <c r="C2870" s="244"/>
      <c r="D2870" s="244" t="str">
        <f t="shared" si="559"/>
        <v>Enero</v>
      </c>
      <c r="E2870" s="244"/>
      <c r="F2870" s="281" t="str">
        <f>IFERROR(IF(VLOOKUP($X2854&amp;"-"&amp;TEXT($A2870,"mmm-aaaa"),Informes!$A:$P,COLUMN(Informes!H$1),FALSE),"þ","¨"),"¨")</f>
        <v>¨</v>
      </c>
      <c r="G2870" s="281"/>
      <c r="H2870" s="281"/>
      <c r="I2870" s="248" t="str">
        <f>IFERROR(IF(ISBLANK(
VLOOKUP($X2854&amp;"-"&amp;TEXT($A2870,"mmm-aaaa"),Informes!$A:$P,COLUMN(Informes!I$1),FALSE)), "",
VLOOKUP($X2854&amp;"-"&amp;TEXT($A2870,"mmm-aaaa"),Informes!$A:$P,COLUMN(Informes!I$1),FALSE)), "")</f>
        <v/>
      </c>
      <c r="J2870" s="248"/>
      <c r="K2870" s="248"/>
      <c r="L2870" s="173" t="str">
        <f t="shared" si="560"/>
        <v>¨</v>
      </c>
      <c r="M2870" s="248" t="str">
        <f>IFERROR(IF(OR($X2870=$L$7,$X2870=$K$5,$X2870=$O$5,$X2870=$T$5),IF(ISBLANK(
VLOOKUP($X2854&amp;"-"&amp;TEXT($A2870,"mmm-aaaa"),Informes!$A:$P,COLUMN(Informes!J$1),FALSE)), "",
VLOOKUP($X2854&amp;"-"&amp;TEXT($A2870,"mmm-aaaa"),Informes!$A:$P,COLUMN(Informes!J$1),FALSE)), ""), "")</f>
        <v/>
      </c>
      <c r="N2870" s="248"/>
      <c r="O2870" s="248"/>
      <c r="P2870" s="248"/>
      <c r="Q2870" s="248"/>
      <c r="R2870" s="284" t="str">
        <f t="shared" si="557"/>
        <v/>
      </c>
      <c r="S2870" s="284"/>
      <c r="T2870" s="284"/>
      <c r="U2870" s="284"/>
      <c r="V2870" s="285"/>
      <c r="W2870" s="4" t="str">
        <f>IFERROR(VLOOKUP($X2854&amp;"-"&amp;TEXT($A2870,"mmm-aaaa"),Informes!$A:$P,COLUMN(Informes!K$1),FALSE), "")</f>
        <v/>
      </c>
      <c r="X2870" s="34" t="str">
        <f>IFERROR(VLOOKUP($X2854&amp;"-"&amp;TEXT($A2870,"mmm-aaaa"),Informes!$A:$P,COLUMN(Informes!C$1),FALSE), "")</f>
        <v/>
      </c>
    </row>
    <row r="2871" spans="1:24" ht="16.5" customHeight="1" x14ac:dyDescent="0.2">
      <c r="A2871" s="34">
        <f t="shared" si="561"/>
        <v>45474</v>
      </c>
      <c r="B2871" s="243" t="str">
        <f t="shared" si="558"/>
        <v>Julio</v>
      </c>
      <c r="C2871" s="244"/>
      <c r="D2871" s="244" t="str">
        <f t="shared" si="559"/>
        <v>Enero</v>
      </c>
      <c r="E2871" s="244"/>
      <c r="F2871" s="281" t="str">
        <f>IFERROR(IF(VLOOKUP($X2854&amp;"-"&amp;TEXT($A2871,"mmm-aaaa"),Informes!$A:$P,COLUMN(Informes!H$1),FALSE),"þ","¨"),"¨")</f>
        <v>¨</v>
      </c>
      <c r="G2871" s="281"/>
      <c r="H2871" s="281"/>
      <c r="I2871" s="248" t="str">
        <f>IFERROR(IF(ISBLANK(
VLOOKUP($X2854&amp;"-"&amp;TEXT($A2871,"mmm-aaaa"),Informes!$A:$P,COLUMN(Informes!I$1),FALSE)), "",
VLOOKUP($X2854&amp;"-"&amp;TEXT($A2871,"mmm-aaaa"),Informes!$A:$P,COLUMN(Informes!I$1),FALSE)), "")</f>
        <v/>
      </c>
      <c r="J2871" s="248"/>
      <c r="K2871" s="248"/>
      <c r="L2871" s="173" t="str">
        <f t="shared" si="560"/>
        <v>¨</v>
      </c>
      <c r="M2871" s="248" t="str">
        <f>IFERROR(IF(OR($X2871=$L$7,$X2871=$K$5,$X2871=$O$5,$X2871=$T$5),IF(ISBLANK(
VLOOKUP($X2854&amp;"-"&amp;TEXT($A2871,"mmm-aaaa"),Informes!$A:$P,COLUMN(Informes!J$1),FALSE)), "",
VLOOKUP($X2854&amp;"-"&amp;TEXT($A2871,"mmm-aaaa"),Informes!$A:$P,COLUMN(Informes!J$1),FALSE)), ""), "")</f>
        <v/>
      </c>
      <c r="N2871" s="248"/>
      <c r="O2871" s="248"/>
      <c r="P2871" s="248"/>
      <c r="Q2871" s="248"/>
      <c r="R2871" s="284" t="str">
        <f t="shared" si="557"/>
        <v/>
      </c>
      <c r="S2871" s="284"/>
      <c r="T2871" s="284"/>
      <c r="U2871" s="284"/>
      <c r="V2871" s="285"/>
      <c r="W2871" s="4" t="str">
        <f>IFERROR(VLOOKUP($X2854&amp;"-"&amp;TEXT($A2871,"mmm-aaaa"),Informes!$A:$P,COLUMN(Informes!K$1),FALSE), "")</f>
        <v/>
      </c>
      <c r="X2871" s="34" t="str">
        <f>IFERROR(VLOOKUP($X2854&amp;"-"&amp;TEXT($A2871,"mmm-aaaa"),Informes!$A:$P,COLUMN(Informes!C$1),FALSE), "")</f>
        <v/>
      </c>
    </row>
    <row r="2872" spans="1:24" ht="16.5" customHeight="1" thickBot="1" x14ac:dyDescent="0.25">
      <c r="A2872" s="34">
        <f t="shared" si="561"/>
        <v>45505</v>
      </c>
      <c r="B2872" s="264" t="str">
        <f t="shared" si="558"/>
        <v>Agosto</v>
      </c>
      <c r="C2872" s="265"/>
      <c r="D2872" s="265" t="str">
        <f t="shared" si="559"/>
        <v>Enero</v>
      </c>
      <c r="E2872" s="265"/>
      <c r="F2872" s="280" t="str">
        <f>IFERROR(IF(VLOOKUP($X2854&amp;"-"&amp;TEXT($A2872,"mmm-aaaa"),Informes!$A:$P,COLUMN(Informes!H$1),FALSE),"þ","¨"),"¨")</f>
        <v>¨</v>
      </c>
      <c r="G2872" s="280"/>
      <c r="H2872" s="280"/>
      <c r="I2872" s="269" t="str">
        <f>IFERROR(IF(ISBLANK(
VLOOKUP($X2854&amp;"-"&amp;TEXT($A2872,"mmm-aaaa"),Informes!$A:$P,COLUMN(Informes!I$1),FALSE)), "",
VLOOKUP($X2854&amp;"-"&amp;TEXT($A2872,"mmm-aaaa"),Informes!$A:$P,COLUMN(Informes!I$1),FALSE)), "")</f>
        <v/>
      </c>
      <c r="J2872" s="269"/>
      <c r="K2872" s="269"/>
      <c r="L2872" s="172" t="str">
        <f t="shared" si="560"/>
        <v>¨</v>
      </c>
      <c r="M2872" s="269" t="str">
        <f>IFERROR(IF(OR($X2872=$L$7,$X2872=$K$5,$X2872=$O$5,$X2872=$T$5),IF(ISBLANK(
VLOOKUP($X2854&amp;"-"&amp;TEXT($A2872,"mmm-aaaa"),Informes!$A:$P,COLUMN(Informes!J$1),FALSE)), "",
VLOOKUP($X2854&amp;"-"&amp;TEXT($A2872,"mmm-aaaa"),Informes!$A:$P,COLUMN(Informes!J$1),FALSE)), ""), "")</f>
        <v/>
      </c>
      <c r="N2872" s="269"/>
      <c r="O2872" s="269"/>
      <c r="P2872" s="269"/>
      <c r="Q2872" s="269"/>
      <c r="R2872" s="282" t="str">
        <f t="shared" si="557"/>
        <v/>
      </c>
      <c r="S2872" s="282"/>
      <c r="T2872" s="282"/>
      <c r="U2872" s="282"/>
      <c r="V2872" s="283"/>
      <c r="W2872" s="4" t="str">
        <f>IFERROR(VLOOKUP($X2854&amp;"-"&amp;TEXT($A2872,"mmm-aaaa"),Informes!$A:$P,COLUMN(Informes!K$1),FALSE), "")</f>
        <v/>
      </c>
      <c r="X2872" s="34" t="str">
        <f>IFERROR(VLOOKUP($X2854&amp;"-"&amp;TEXT($A2872,"mmm-aaaa"),Informes!$A:$P,COLUMN(Informes!C$1),FALSE), "")</f>
        <v/>
      </c>
    </row>
    <row r="2873" spans="1:24" ht="16.5" customHeight="1" thickBot="1" x14ac:dyDescent="0.3">
      <c r="D2873" s="124"/>
      <c r="E2873" s="124"/>
      <c r="F2873" s="129"/>
      <c r="G2873" s="124" t="str">
        <f>IF(SUM(F2861:F2872)=0,"",SUM(F2861:F2872))</f>
        <v/>
      </c>
      <c r="H2873" s="124"/>
      <c r="I2873" s="124"/>
      <c r="J2873" s="130"/>
      <c r="K2873" s="124"/>
      <c r="L2873" s="131" t="s">
        <v>107</v>
      </c>
      <c r="M2873" s="272" t="str">
        <f>IF(SUM(M2861:M2872)=0,"",SUM(M2861:M2872))</f>
        <v/>
      </c>
      <c r="N2873" s="273"/>
      <c r="O2873" s="273"/>
      <c r="P2873" s="273"/>
      <c r="Q2873" s="274"/>
      <c r="R2873" s="275"/>
      <c r="S2873" s="276"/>
      <c r="T2873" s="276"/>
      <c r="U2873" s="276"/>
      <c r="V2873" s="277"/>
      <c r="W2873" s="4"/>
      <c r="X2873" s="4"/>
    </row>
    <row r="2874" spans="1:24" ht="16.5" customHeight="1" x14ac:dyDescent="0.2">
      <c r="W2874" s="4"/>
      <c r="X2874" s="4"/>
    </row>
    <row r="2875" spans="1:24" ht="279.75" customHeight="1" x14ac:dyDescent="0.15">
      <c r="B2875" s="11"/>
      <c r="C2875" s="132" t="s">
        <v>136</v>
      </c>
      <c r="D2875" s="11"/>
      <c r="E2875" s="11"/>
      <c r="F2875" s="11"/>
      <c r="G2875" s="11"/>
      <c r="H2875" s="11"/>
      <c r="I2875" s="11"/>
      <c r="J2875" s="11"/>
      <c r="K2875" s="11"/>
      <c r="L2875" s="11"/>
      <c r="M2875" s="11"/>
      <c r="N2875" s="11"/>
      <c r="O2875" s="11"/>
      <c r="P2875" s="11"/>
      <c r="Q2875" s="11"/>
      <c r="R2875" s="11"/>
      <c r="S2875" s="11"/>
      <c r="T2875" s="11"/>
      <c r="U2875" s="11"/>
      <c r="V2875" s="11"/>
      <c r="W2875" s="11"/>
      <c r="X2875" s="11"/>
    </row>
    <row r="2876" spans="1:24" ht="24" customHeight="1" x14ac:dyDescent="0.2">
      <c r="A2876" s="35"/>
      <c r="B2876" s="256" t="s">
        <v>127</v>
      </c>
      <c r="C2876" s="256"/>
      <c r="D2876" s="256"/>
      <c r="E2876" s="256"/>
      <c r="F2876" s="256"/>
      <c r="G2876" s="256"/>
      <c r="H2876" s="256"/>
      <c r="I2876" s="256"/>
      <c r="J2876" s="256"/>
      <c r="K2876" s="256"/>
      <c r="L2876" s="256"/>
      <c r="M2876" s="256"/>
      <c r="N2876" s="256"/>
      <c r="O2876" s="256"/>
      <c r="P2876" s="256"/>
      <c r="Q2876" s="256"/>
      <c r="R2876" s="256"/>
      <c r="S2876" s="256"/>
      <c r="T2876" s="256"/>
      <c r="U2876" s="256"/>
      <c r="V2876" s="256"/>
      <c r="X2876" s="2"/>
    </row>
    <row r="2877" spans="1:24" ht="15" x14ac:dyDescent="0.2">
      <c r="A2877" s="35"/>
      <c r="B2877" s="120" t="s">
        <v>128</v>
      </c>
      <c r="D2877" s="123" t="e">
        <f>D2854</f>
        <v>#REF!</v>
      </c>
      <c r="F2877" s="123"/>
      <c r="G2877" s="123"/>
      <c r="H2877" s="123"/>
      <c r="I2877" s="123"/>
      <c r="J2877" s="123"/>
      <c r="K2877" s="123"/>
      <c r="L2877" s="123"/>
      <c r="M2877" s="123"/>
      <c r="N2877" s="123"/>
      <c r="O2877" s="123"/>
      <c r="P2877" s="123"/>
      <c r="Q2877" s="123"/>
      <c r="R2877" s="123"/>
      <c r="S2877" s="123"/>
      <c r="T2877" s="123"/>
      <c r="U2877" s="123"/>
      <c r="V2877" s="123"/>
      <c r="W2877" s="15"/>
      <c r="X2877" s="154" t="e">
        <f>X2854</f>
        <v>#REF!</v>
      </c>
    </row>
    <row r="2878" spans="1:24" ht="17.25" x14ac:dyDescent="0.2">
      <c r="B2878" s="120" t="s">
        <v>129</v>
      </c>
      <c r="D2878" s="121"/>
      <c r="E2878" s="121"/>
      <c r="F2878" s="7"/>
      <c r="G2878" s="7"/>
      <c r="H2878" s="257" t="e">
        <f>H2855</f>
        <v>#REF!</v>
      </c>
      <c r="I2878" s="257"/>
      <c r="J2878" s="257"/>
      <c r="K2878" s="257"/>
      <c r="L2878" s="257"/>
      <c r="M2878" s="257"/>
      <c r="N2878" s="257"/>
      <c r="O2878" s="257"/>
      <c r="P2878" s="127" t="e">
        <f>P2855</f>
        <v>#REF!</v>
      </c>
      <c r="Q2878" s="120" t="s">
        <v>75</v>
      </c>
      <c r="S2878" s="12"/>
      <c r="T2878" s="13"/>
      <c r="U2878" s="127" t="e">
        <f>U2855</f>
        <v>#REF!</v>
      </c>
      <c r="V2878" s="120" t="s">
        <v>79</v>
      </c>
      <c r="W2878" s="12"/>
      <c r="X2878" s="6"/>
    </row>
    <row r="2879" spans="1:24" ht="17.25" x14ac:dyDescent="0.2">
      <c r="B2879" s="120" t="s">
        <v>130</v>
      </c>
      <c r="D2879" s="122"/>
      <c r="E2879" s="122"/>
      <c r="F2879" s="7"/>
      <c r="G2879" s="258" t="e">
        <f>G2856</f>
        <v>#REF!</v>
      </c>
      <c r="H2879" s="258"/>
      <c r="I2879" s="258"/>
      <c r="J2879" s="258"/>
      <c r="K2879" s="258"/>
      <c r="L2879" s="258"/>
      <c r="M2879" s="258"/>
      <c r="N2879" s="258"/>
      <c r="O2879" s="258"/>
      <c r="P2879" s="128" t="s">
        <v>137</v>
      </c>
      <c r="Q2879" s="120" t="s">
        <v>131</v>
      </c>
      <c r="S2879" s="12"/>
      <c r="T2879" s="12"/>
      <c r="U2879" s="128" t="s">
        <v>138</v>
      </c>
      <c r="V2879" s="120" t="s">
        <v>61</v>
      </c>
      <c r="W2879" s="12"/>
      <c r="X2879" s="6"/>
    </row>
    <row r="2880" spans="1:24" ht="28.5" customHeight="1" x14ac:dyDescent="0.2">
      <c r="B2880" s="127" t="e">
        <f>B2857</f>
        <v>#REF!</v>
      </c>
      <c r="C2880" s="125" t="s">
        <v>76</v>
      </c>
      <c r="D2880" s="127" t="e">
        <f>D2857</f>
        <v>#REF!</v>
      </c>
      <c r="E2880" s="125" t="s">
        <v>81</v>
      </c>
      <c r="F2880" s="7"/>
      <c r="G2880" s="7"/>
      <c r="H2880" s="5"/>
      <c r="I2880" s="10"/>
      <c r="J2880" s="127" t="e">
        <f>J2857</f>
        <v>#REF!</v>
      </c>
      <c r="K2880" s="125" t="s">
        <v>77</v>
      </c>
      <c r="L2880" s="5"/>
      <c r="M2880" s="5"/>
      <c r="N2880" s="127" t="e">
        <f>N2857</f>
        <v>#REF!</v>
      </c>
      <c r="O2880" s="125" t="s">
        <v>132</v>
      </c>
      <c r="P2880" s="126"/>
      <c r="Q2880" s="126"/>
      <c r="R2880" s="9"/>
      <c r="S2880" s="127" t="e">
        <f>S2857</f>
        <v>#REF!</v>
      </c>
      <c r="T2880" s="259" t="s">
        <v>133</v>
      </c>
      <c r="U2880" s="259"/>
      <c r="V2880" s="259"/>
      <c r="W2880" s="13"/>
      <c r="X2880" s="6"/>
    </row>
    <row r="2881" spans="1:24" ht="4.5" customHeight="1" thickBot="1" x14ac:dyDescent="0.25">
      <c r="B2881" s="8"/>
      <c r="C2881" s="7"/>
      <c r="D2881" s="8"/>
      <c r="E2881" s="7"/>
      <c r="F2881" s="7"/>
      <c r="G2881" s="7"/>
      <c r="H2881" s="5"/>
      <c r="I2881" s="10"/>
      <c r="J2881" s="8"/>
      <c r="K2881" s="5"/>
      <c r="L2881" s="5"/>
      <c r="M2881" s="5"/>
      <c r="N2881" s="7"/>
      <c r="O2881" s="5"/>
      <c r="P2881" s="8"/>
      <c r="Q2881" s="8"/>
      <c r="R2881" s="9"/>
      <c r="S2881" s="9"/>
      <c r="T2881" s="7"/>
      <c r="U2881" s="8"/>
      <c r="V2881" s="9"/>
      <c r="W2881" s="9"/>
      <c r="X2881" s="6"/>
    </row>
    <row r="2882" spans="1:24" ht="27" customHeight="1" x14ac:dyDescent="0.25">
      <c r="B2882" s="260" t="s">
        <v>17</v>
      </c>
      <c r="C2882" s="261"/>
      <c r="D2882" s="261"/>
      <c r="E2882" s="261"/>
      <c r="F2882" s="262" t="s">
        <v>134</v>
      </c>
      <c r="G2882" s="262"/>
      <c r="H2882" s="262"/>
      <c r="I2882" s="262" t="s">
        <v>12</v>
      </c>
      <c r="J2882" s="262"/>
      <c r="K2882" s="262"/>
      <c r="L2882" s="262" t="s">
        <v>105</v>
      </c>
      <c r="M2882" s="236" t="s">
        <v>135</v>
      </c>
      <c r="N2882" s="236"/>
      <c r="O2882" s="236"/>
      <c r="P2882" s="236"/>
      <c r="Q2882" s="236"/>
      <c r="R2882" s="236" t="s">
        <v>101</v>
      </c>
      <c r="S2882" s="236"/>
      <c r="T2882" s="236"/>
      <c r="U2882" s="236"/>
      <c r="V2882" s="237"/>
      <c r="W2882" s="14"/>
      <c r="X2882" s="3"/>
    </row>
    <row r="2883" spans="1:24" ht="27.75" customHeight="1" x14ac:dyDescent="0.2">
      <c r="B2883" s="240">
        <f>EDATE(B2860,12)</f>
        <v>45658</v>
      </c>
      <c r="C2883" s="241"/>
      <c r="D2883" s="241"/>
      <c r="E2883" s="242"/>
      <c r="F2883" s="263"/>
      <c r="G2883" s="263"/>
      <c r="H2883" s="263"/>
      <c r="I2883" s="263"/>
      <c r="J2883" s="263"/>
      <c r="K2883" s="263"/>
      <c r="L2883" s="263"/>
      <c r="M2883" s="238"/>
      <c r="N2883" s="238"/>
      <c r="O2883" s="238"/>
      <c r="P2883" s="238"/>
      <c r="Q2883" s="238"/>
      <c r="R2883" s="238"/>
      <c r="S2883" s="238"/>
      <c r="T2883" s="238"/>
      <c r="U2883" s="238"/>
      <c r="V2883" s="239"/>
      <c r="W2883" s="14"/>
      <c r="X2883" s="3"/>
    </row>
    <row r="2884" spans="1:24" ht="16.5" customHeight="1" x14ac:dyDescent="0.2">
      <c r="A2884" s="34">
        <f>EDATE(B2883,-4)</f>
        <v>45536</v>
      </c>
      <c r="B2884" s="243" t="str">
        <f>PROPER(TEXT(A2884, "mmmm"))</f>
        <v>Septiembre</v>
      </c>
      <c r="C2884" s="244"/>
      <c r="D2884" s="244"/>
      <c r="E2884" s="244"/>
      <c r="F2884" s="281" t="str">
        <f>IFERROR(IF(VLOOKUP($X2854&amp;"-"&amp;TEXT($A2884,"mmm-aaaa"),Informes!$A:$P,COLUMN(Informes!H$1),FALSE),"þ","¨"),"¨")</f>
        <v>¨</v>
      </c>
      <c r="G2884" s="281"/>
      <c r="H2884" s="281"/>
      <c r="I2884" s="248" t="str">
        <f>IFERROR(IF(ISBLANK(
VLOOKUP($X2877&amp;"-"&amp;TEXT($A2884,"mmm-aaaa"),Informes!$A:$P,COLUMN(Informes!I$1),FALSE)), "",
VLOOKUP($X2877&amp;"-"&amp;TEXT($A2884,"mmm-aaaa"),Informes!$A:$P,COLUMN(Informes!I$1),FALSE)), "")</f>
        <v/>
      </c>
      <c r="J2884" s="248"/>
      <c r="K2884" s="248"/>
      <c r="L2884" s="173" t="str">
        <f>IFERROR(IF($X2884=$L$7,"þ","¨"),"¨")</f>
        <v>¨</v>
      </c>
      <c r="M2884" s="248" t="str">
        <f>IFERROR(IF(OR($X2884=$L$7,$X2884=$K$5,$X2884=$O$5,$X2884=$T$5),IF(ISBLANK(
VLOOKUP($X2854&amp;"-"&amp;TEXT($A2884,"mmm-aaaa"),Informes!$A:$P,COLUMN(Informes!J$1),FALSE)), "",
VLOOKUP($X2854&amp;"-"&amp;TEXT($A2884,"mmm-aaaa"),Informes!$A:$P,COLUMN(Informes!J$1),FALSE)), ""), "")</f>
        <v/>
      </c>
      <c r="N2884" s="248"/>
      <c r="O2884" s="248"/>
      <c r="P2884" s="248"/>
      <c r="Q2884" s="248"/>
      <c r="R2884" s="284" t="str">
        <f t="shared" ref="R2884:R2895" si="562">IF(W2884=0, "", W2884)</f>
        <v/>
      </c>
      <c r="S2884" s="284"/>
      <c r="T2884" s="284"/>
      <c r="U2884" s="284"/>
      <c r="V2884" s="285"/>
      <c r="W2884" s="4" t="str">
        <f>IFERROR(VLOOKUP($X2877&amp;"-"&amp;TEXT($A2884,"mmm-aaaa"),Informes!$A:$P,COLUMN(Informes!K$1),FALSE), "")</f>
        <v/>
      </c>
      <c r="X2884" s="34" t="str">
        <f>IFERROR(VLOOKUP($X2854&amp;"-"&amp;TEXT($A2884,"mmm-aaaa"),Informes!$A:$P,COLUMN(Informes!C$1),FALSE), "")</f>
        <v/>
      </c>
    </row>
    <row r="2885" spans="1:24" ht="16.5" customHeight="1" x14ac:dyDescent="0.2">
      <c r="A2885" s="34">
        <f>EDATE(A2884,1)</f>
        <v>45566</v>
      </c>
      <c r="B2885" s="243" t="str">
        <f t="shared" ref="B2885:B2895" si="563">PROPER(TEXT(A2885, "mmmm"))</f>
        <v>Octubre</v>
      </c>
      <c r="C2885" s="244"/>
      <c r="D2885" s="244"/>
      <c r="E2885" s="244"/>
      <c r="F2885" s="281" t="str">
        <f>IFERROR(IF(VLOOKUP($X2854&amp;"-"&amp;TEXT($A2885,"mmm-aaaa"),Informes!$A:$P,COLUMN(Informes!H$1),FALSE),"þ","¨"),"¨")</f>
        <v>¨</v>
      </c>
      <c r="G2885" s="281"/>
      <c r="H2885" s="281"/>
      <c r="I2885" s="248" t="str">
        <f>IFERROR(IF(ISBLANK(
VLOOKUP($X2877&amp;"-"&amp;TEXT($A2885,"mmm-aaaa"),Informes!$A:$P,COLUMN(Informes!I$1),FALSE)), "",
VLOOKUP($X2877&amp;"-"&amp;TEXT($A2885,"mmm-aaaa"),Informes!$A:$P,COLUMN(Informes!I$1),FALSE)), "")</f>
        <v/>
      </c>
      <c r="J2885" s="248"/>
      <c r="K2885" s="248"/>
      <c r="L2885" s="173" t="str">
        <f t="shared" ref="L2885:L2895" si="564">IFERROR(IF($X2885=$L$7,"þ","¨"),"¨")</f>
        <v>¨</v>
      </c>
      <c r="M2885" s="248" t="str">
        <f>IFERROR(IF(OR($X2885=$L$7,$X2885=$K$5,$X2885=$O$5,$X2885=$T$5),IF(ISBLANK(
VLOOKUP($X2854&amp;"-"&amp;TEXT($A2885,"mmm-aaaa"),Informes!$A:$P,COLUMN(Informes!J$1),FALSE)), "",
VLOOKUP($X2854&amp;"-"&amp;TEXT($A2885,"mmm-aaaa"),Informes!$A:$P,COLUMN(Informes!J$1),FALSE)), ""), "")</f>
        <v/>
      </c>
      <c r="N2885" s="248"/>
      <c r="O2885" s="248"/>
      <c r="P2885" s="248"/>
      <c r="Q2885" s="248"/>
      <c r="R2885" s="284" t="str">
        <f t="shared" si="562"/>
        <v/>
      </c>
      <c r="S2885" s="284"/>
      <c r="T2885" s="284"/>
      <c r="U2885" s="284"/>
      <c r="V2885" s="285"/>
      <c r="W2885" s="4" t="str">
        <f>IFERROR(VLOOKUP($X2877&amp;"-"&amp;TEXT($A2885,"mmm-aaaa"),Informes!$A:$P,COLUMN(Informes!K$1),FALSE), "")</f>
        <v/>
      </c>
      <c r="X2885" s="34" t="str">
        <f>IFERROR(VLOOKUP($X2854&amp;"-"&amp;TEXT($A2885,"mmm-aaaa"),Informes!$A:$P,COLUMN(Informes!C$1),FALSE), "")</f>
        <v/>
      </c>
    </row>
    <row r="2886" spans="1:24" ht="16.5" customHeight="1" x14ac:dyDescent="0.2">
      <c r="A2886" s="34">
        <f t="shared" ref="A2886:A2895" si="565">EDATE(A2885,1)</f>
        <v>45597</v>
      </c>
      <c r="B2886" s="243" t="str">
        <f t="shared" si="563"/>
        <v>Noviembre</v>
      </c>
      <c r="C2886" s="244"/>
      <c r="D2886" s="244"/>
      <c r="E2886" s="244"/>
      <c r="F2886" s="281" t="str">
        <f>IFERROR(IF(VLOOKUP($X2854&amp;"-"&amp;TEXT($A2886,"mmm-aaaa"),Informes!$A:$P,COLUMN(Informes!H$1),FALSE),"þ","¨"),"¨")</f>
        <v>¨</v>
      </c>
      <c r="G2886" s="281"/>
      <c r="H2886" s="281"/>
      <c r="I2886" s="248" t="str">
        <f>IFERROR(IF(ISBLANK(
VLOOKUP($X2877&amp;"-"&amp;TEXT($A2886,"mmm-aaaa"),Informes!$A:$P,COLUMN(Informes!I$1),FALSE)), "",
VLOOKUP($X2877&amp;"-"&amp;TEXT($A2886,"mmm-aaaa"),Informes!$A:$P,COLUMN(Informes!I$1),FALSE)), "")</f>
        <v/>
      </c>
      <c r="J2886" s="248"/>
      <c r="K2886" s="248"/>
      <c r="L2886" s="173" t="str">
        <f t="shared" si="564"/>
        <v>¨</v>
      </c>
      <c r="M2886" s="248" t="str">
        <f>IFERROR(IF(OR($X2886=$L$7,$X2886=$K$5,$X2886=$O$5,$X2886=$T$5),IF(ISBLANK(
VLOOKUP($X2854&amp;"-"&amp;TEXT($A2886,"mmm-aaaa"),Informes!$A:$P,COLUMN(Informes!J$1),FALSE)), "",
VLOOKUP($X2854&amp;"-"&amp;TEXT($A2886,"mmm-aaaa"),Informes!$A:$P,COLUMN(Informes!J$1),FALSE)), ""), "")</f>
        <v/>
      </c>
      <c r="N2886" s="248"/>
      <c r="O2886" s="248"/>
      <c r="P2886" s="248"/>
      <c r="Q2886" s="248"/>
      <c r="R2886" s="284" t="str">
        <f t="shared" si="562"/>
        <v/>
      </c>
      <c r="S2886" s="284"/>
      <c r="T2886" s="284"/>
      <c r="U2886" s="284"/>
      <c r="V2886" s="285"/>
      <c r="W2886" s="4" t="str">
        <f>IFERROR(VLOOKUP($X2877&amp;"-"&amp;TEXT($A2886,"mmm-aaaa"),Informes!$A:$P,COLUMN(Informes!K$1),FALSE), "")</f>
        <v/>
      </c>
      <c r="X2886" s="34" t="str">
        <f>IFERROR(VLOOKUP($X2854&amp;"-"&amp;TEXT($A2886,"mmm-aaaa"),Informes!$A:$P,COLUMN(Informes!C$1),FALSE), "")</f>
        <v/>
      </c>
    </row>
    <row r="2887" spans="1:24" ht="16.5" customHeight="1" x14ac:dyDescent="0.2">
      <c r="A2887" s="34">
        <f t="shared" si="565"/>
        <v>45627</v>
      </c>
      <c r="B2887" s="243" t="str">
        <f t="shared" si="563"/>
        <v>Diciembre</v>
      </c>
      <c r="C2887" s="244"/>
      <c r="D2887" s="244"/>
      <c r="E2887" s="244"/>
      <c r="F2887" s="281" t="str">
        <f>IFERROR(IF(VLOOKUP($X2854&amp;"-"&amp;TEXT($A2887,"mmm-aaaa"),Informes!$A:$P,COLUMN(Informes!H$1),FALSE),"þ","¨"),"¨")</f>
        <v>¨</v>
      </c>
      <c r="G2887" s="281"/>
      <c r="H2887" s="281"/>
      <c r="I2887" s="248" t="str">
        <f>IFERROR(IF(ISBLANK(
VLOOKUP($X2877&amp;"-"&amp;TEXT($A2887,"mmm-aaaa"),Informes!$A:$P,COLUMN(Informes!I$1),FALSE)), "",
VLOOKUP($X2877&amp;"-"&amp;TEXT($A2887,"mmm-aaaa"),Informes!$A:$P,COLUMN(Informes!I$1),FALSE)), "")</f>
        <v/>
      </c>
      <c r="J2887" s="248"/>
      <c r="K2887" s="248"/>
      <c r="L2887" s="173" t="str">
        <f t="shared" si="564"/>
        <v>¨</v>
      </c>
      <c r="M2887" s="248" t="str">
        <f>IFERROR(IF(OR($X2887=$L$7,$X2887=$K$5,$X2887=$O$5,$X2887=$T$5),IF(ISBLANK(
VLOOKUP($X2854&amp;"-"&amp;TEXT($A2887,"mmm-aaaa"),Informes!$A:$P,COLUMN(Informes!J$1),FALSE)), "",
VLOOKUP($X2854&amp;"-"&amp;TEXT($A2887,"mmm-aaaa"),Informes!$A:$P,COLUMN(Informes!J$1),FALSE)), ""), "")</f>
        <v/>
      </c>
      <c r="N2887" s="248"/>
      <c r="O2887" s="248"/>
      <c r="P2887" s="248"/>
      <c r="Q2887" s="248"/>
      <c r="R2887" s="284" t="str">
        <f t="shared" si="562"/>
        <v/>
      </c>
      <c r="S2887" s="284"/>
      <c r="T2887" s="284"/>
      <c r="U2887" s="284"/>
      <c r="V2887" s="285"/>
      <c r="W2887" s="4" t="str">
        <f>IFERROR(VLOOKUP($X2877&amp;"-"&amp;TEXT($A2887,"mmm-aaaa"),Informes!$A:$P,COLUMN(Informes!K$1),FALSE), "")</f>
        <v/>
      </c>
      <c r="X2887" s="34" t="str">
        <f>IFERROR(VLOOKUP($X2854&amp;"-"&amp;TEXT($A2887,"mmm-aaaa"),Informes!$A:$P,COLUMN(Informes!C$1),FALSE), "")</f>
        <v/>
      </c>
    </row>
    <row r="2888" spans="1:24" ht="16.5" customHeight="1" x14ac:dyDescent="0.2">
      <c r="A2888" s="34">
        <f t="shared" si="565"/>
        <v>45658</v>
      </c>
      <c r="B2888" s="243" t="str">
        <f t="shared" si="563"/>
        <v>Enero</v>
      </c>
      <c r="C2888" s="244"/>
      <c r="D2888" s="244"/>
      <c r="E2888" s="244"/>
      <c r="F2888" s="281" t="str">
        <f>IFERROR(IF(VLOOKUP($X2854&amp;"-"&amp;TEXT($A2888,"mmm-aaaa"),Informes!$A:$P,COLUMN(Informes!H$1),FALSE),"þ","¨"),"¨")</f>
        <v>¨</v>
      </c>
      <c r="G2888" s="281"/>
      <c r="H2888" s="281"/>
      <c r="I2888" s="248" t="str">
        <f>IFERROR(IF(ISBLANK(
VLOOKUP($X2877&amp;"-"&amp;TEXT($A2888,"mmm-aaaa"),Informes!$A:$P,COLUMN(Informes!I$1),FALSE)), "",
VLOOKUP($X2877&amp;"-"&amp;TEXT($A2888,"mmm-aaaa"),Informes!$A:$P,COLUMN(Informes!I$1),FALSE)), "")</f>
        <v/>
      </c>
      <c r="J2888" s="248"/>
      <c r="K2888" s="248"/>
      <c r="L2888" s="173" t="str">
        <f t="shared" si="564"/>
        <v>¨</v>
      </c>
      <c r="M2888" s="248" t="str">
        <f>IFERROR(IF(OR($X2888=$L$7,$X2888=$K$5,$X2888=$O$5,$X2888=$T$5),IF(ISBLANK(
VLOOKUP($X2854&amp;"-"&amp;TEXT($A2888,"mmm-aaaa"),Informes!$A:$P,COLUMN(Informes!J$1),FALSE)), "",
VLOOKUP($X2854&amp;"-"&amp;TEXT($A2888,"mmm-aaaa"),Informes!$A:$P,COLUMN(Informes!J$1),FALSE)), ""), "")</f>
        <v/>
      </c>
      <c r="N2888" s="248"/>
      <c r="O2888" s="248"/>
      <c r="P2888" s="248"/>
      <c r="Q2888" s="248"/>
      <c r="R2888" s="284" t="str">
        <f t="shared" si="562"/>
        <v/>
      </c>
      <c r="S2888" s="284"/>
      <c r="T2888" s="284"/>
      <c r="U2888" s="284"/>
      <c r="V2888" s="285"/>
      <c r="W2888" s="4" t="str">
        <f>IFERROR(VLOOKUP($X2877&amp;"-"&amp;TEXT($A2888,"mmm-aaaa"),Informes!$A:$P,COLUMN(Informes!K$1),FALSE), "")</f>
        <v/>
      </c>
      <c r="X2888" s="34" t="str">
        <f>IFERROR(VLOOKUP($X2854&amp;"-"&amp;TEXT($A2888,"mmm-aaaa"),Informes!$A:$P,COLUMN(Informes!C$1),FALSE), "")</f>
        <v/>
      </c>
    </row>
    <row r="2889" spans="1:24" ht="16.5" customHeight="1" x14ac:dyDescent="0.2">
      <c r="A2889" s="34">
        <f t="shared" si="565"/>
        <v>45689</v>
      </c>
      <c r="B2889" s="243" t="str">
        <f t="shared" si="563"/>
        <v>Febrero</v>
      </c>
      <c r="C2889" s="244"/>
      <c r="D2889" s="244"/>
      <c r="E2889" s="244"/>
      <c r="F2889" s="281" t="str">
        <f>IFERROR(IF(VLOOKUP($X2854&amp;"-"&amp;TEXT($A2889,"mmm-aaaa"),Informes!$A:$P,COLUMN(Informes!H$1),FALSE),"þ","¨"),"¨")</f>
        <v>¨</v>
      </c>
      <c r="G2889" s="281"/>
      <c r="H2889" s="281"/>
      <c r="I2889" s="248" t="str">
        <f>IFERROR(IF(ISBLANK(
VLOOKUP($X2877&amp;"-"&amp;TEXT($A2889,"mmm-aaaa"),Informes!$A:$P,COLUMN(Informes!I$1),FALSE)), "",
VLOOKUP($X2877&amp;"-"&amp;TEXT($A2889,"mmm-aaaa"),Informes!$A:$P,COLUMN(Informes!I$1),FALSE)), "")</f>
        <v/>
      </c>
      <c r="J2889" s="248"/>
      <c r="K2889" s="248"/>
      <c r="L2889" s="173" t="str">
        <f t="shared" si="564"/>
        <v>¨</v>
      </c>
      <c r="M2889" s="248" t="str">
        <f>IFERROR(IF(OR($X2889=$L$7,$X2889=$K$5,$X2889=$O$5,$X2889=$T$5),IF(ISBLANK(
VLOOKUP($X2854&amp;"-"&amp;TEXT($A2889,"mmm-aaaa"),Informes!$A:$P,COLUMN(Informes!J$1),FALSE)), "",
VLOOKUP($X2854&amp;"-"&amp;TEXT($A2889,"mmm-aaaa"),Informes!$A:$P,COLUMN(Informes!J$1),FALSE)), ""), "")</f>
        <v/>
      </c>
      <c r="N2889" s="248"/>
      <c r="O2889" s="248"/>
      <c r="P2889" s="248"/>
      <c r="Q2889" s="248"/>
      <c r="R2889" s="284" t="str">
        <f t="shared" si="562"/>
        <v/>
      </c>
      <c r="S2889" s="284"/>
      <c r="T2889" s="284"/>
      <c r="U2889" s="284"/>
      <c r="V2889" s="285"/>
      <c r="W2889" s="4" t="str">
        <f>IFERROR(VLOOKUP($X2877&amp;"-"&amp;TEXT($A2889,"mmm-aaaa"),Informes!$A:$P,COLUMN(Informes!K$1),FALSE), "")</f>
        <v/>
      </c>
      <c r="X2889" s="34" t="str">
        <f>IFERROR(VLOOKUP($X2854&amp;"-"&amp;TEXT($A2889,"mmm-aaaa"),Informes!$A:$P,COLUMN(Informes!C$1),FALSE), "")</f>
        <v/>
      </c>
    </row>
    <row r="2890" spans="1:24" ht="16.5" customHeight="1" x14ac:dyDescent="0.2">
      <c r="A2890" s="34">
        <f t="shared" si="565"/>
        <v>45717</v>
      </c>
      <c r="B2890" s="243" t="str">
        <f t="shared" si="563"/>
        <v>Marzo</v>
      </c>
      <c r="C2890" s="244"/>
      <c r="D2890" s="244"/>
      <c r="E2890" s="244"/>
      <c r="F2890" s="281" t="str">
        <f>IFERROR(IF(VLOOKUP($X2854&amp;"-"&amp;TEXT($A2890,"mmm-aaaa"),Informes!$A:$P,COLUMN(Informes!H$1),FALSE),"þ","¨"),"¨")</f>
        <v>¨</v>
      </c>
      <c r="G2890" s="281"/>
      <c r="H2890" s="281"/>
      <c r="I2890" s="248" t="str">
        <f>IFERROR(IF(ISBLANK(
VLOOKUP($X2877&amp;"-"&amp;TEXT($A2890,"mmm-aaaa"),Informes!$A:$P,COLUMN(Informes!I$1),FALSE)), "",
VLOOKUP($X2877&amp;"-"&amp;TEXT($A2890,"mmm-aaaa"),Informes!$A:$P,COLUMN(Informes!I$1),FALSE)), "")</f>
        <v/>
      </c>
      <c r="J2890" s="248"/>
      <c r="K2890" s="248"/>
      <c r="L2890" s="173" t="str">
        <f t="shared" si="564"/>
        <v>¨</v>
      </c>
      <c r="M2890" s="248" t="str">
        <f>IFERROR(IF(OR($X2890=$L$7,$X2890=$K$5,$X2890=$O$5,$X2890=$T$5),IF(ISBLANK(
VLOOKUP($X2854&amp;"-"&amp;TEXT($A2890,"mmm-aaaa"),Informes!$A:$P,COLUMN(Informes!J$1),FALSE)), "",
VLOOKUP($X2854&amp;"-"&amp;TEXT($A2890,"mmm-aaaa"),Informes!$A:$P,COLUMN(Informes!J$1),FALSE)), ""), "")</f>
        <v/>
      </c>
      <c r="N2890" s="248"/>
      <c r="O2890" s="248"/>
      <c r="P2890" s="248"/>
      <c r="Q2890" s="248"/>
      <c r="R2890" s="284" t="str">
        <f t="shared" si="562"/>
        <v/>
      </c>
      <c r="S2890" s="284"/>
      <c r="T2890" s="284"/>
      <c r="U2890" s="284"/>
      <c r="V2890" s="285"/>
      <c r="W2890" s="4" t="str">
        <f>IFERROR(VLOOKUP($X2877&amp;"-"&amp;TEXT($A2890,"mmm-aaaa"),Informes!$A:$P,COLUMN(Informes!K$1),FALSE), "")</f>
        <v/>
      </c>
      <c r="X2890" s="34" t="str">
        <f>IFERROR(VLOOKUP($X2854&amp;"-"&amp;TEXT($A2890,"mmm-aaaa"),Informes!$A:$P,COLUMN(Informes!C$1),FALSE), "")</f>
        <v/>
      </c>
    </row>
    <row r="2891" spans="1:24" ht="16.5" customHeight="1" x14ac:dyDescent="0.2">
      <c r="A2891" s="34">
        <f t="shared" si="565"/>
        <v>45748</v>
      </c>
      <c r="B2891" s="243" t="str">
        <f t="shared" si="563"/>
        <v>Abril</v>
      </c>
      <c r="C2891" s="244"/>
      <c r="D2891" s="244"/>
      <c r="E2891" s="244"/>
      <c r="F2891" s="281" t="str">
        <f>IFERROR(IF(VLOOKUP($X2854&amp;"-"&amp;TEXT($A2891,"mmm-aaaa"),Informes!$A:$P,COLUMN(Informes!H$1),FALSE),"þ","¨"),"¨")</f>
        <v>¨</v>
      </c>
      <c r="G2891" s="281"/>
      <c r="H2891" s="281"/>
      <c r="I2891" s="248" t="str">
        <f>IFERROR(IF(ISBLANK(
VLOOKUP($X2877&amp;"-"&amp;TEXT($A2891,"mmm-aaaa"),Informes!$A:$P,COLUMN(Informes!I$1),FALSE)), "",
VLOOKUP($X2877&amp;"-"&amp;TEXT($A2891,"mmm-aaaa"),Informes!$A:$P,COLUMN(Informes!I$1),FALSE)), "")</f>
        <v/>
      </c>
      <c r="J2891" s="248"/>
      <c r="K2891" s="248"/>
      <c r="L2891" s="173" t="str">
        <f t="shared" si="564"/>
        <v>¨</v>
      </c>
      <c r="M2891" s="248" t="str">
        <f>IFERROR(IF(OR($X2891=$L$7,$X2891=$K$5,$X2891=$O$5,$X2891=$T$5),IF(ISBLANK(
VLOOKUP($X2854&amp;"-"&amp;TEXT($A2891,"mmm-aaaa"),Informes!$A:$P,COLUMN(Informes!J$1),FALSE)), "",
VLOOKUP($X2854&amp;"-"&amp;TEXT($A2891,"mmm-aaaa"),Informes!$A:$P,COLUMN(Informes!J$1),FALSE)), ""), "")</f>
        <v/>
      </c>
      <c r="N2891" s="248"/>
      <c r="O2891" s="248"/>
      <c r="P2891" s="248"/>
      <c r="Q2891" s="248"/>
      <c r="R2891" s="284" t="str">
        <f t="shared" si="562"/>
        <v/>
      </c>
      <c r="S2891" s="284"/>
      <c r="T2891" s="284"/>
      <c r="U2891" s="284"/>
      <c r="V2891" s="285"/>
      <c r="W2891" s="4" t="str">
        <f>IFERROR(VLOOKUP($X2877&amp;"-"&amp;TEXT($A2891,"mmm-aaaa"),Informes!$A:$P,COLUMN(Informes!K$1),FALSE), "")</f>
        <v/>
      </c>
      <c r="X2891" s="34" t="str">
        <f>IFERROR(VLOOKUP($X2854&amp;"-"&amp;TEXT($A2891,"mmm-aaaa"),Informes!$A:$P,COLUMN(Informes!C$1),FALSE), "")</f>
        <v/>
      </c>
    </row>
    <row r="2892" spans="1:24" ht="16.5" customHeight="1" x14ac:dyDescent="0.2">
      <c r="A2892" s="34">
        <f t="shared" si="565"/>
        <v>45778</v>
      </c>
      <c r="B2892" s="243" t="str">
        <f t="shared" si="563"/>
        <v>Mayo</v>
      </c>
      <c r="C2892" s="244"/>
      <c r="D2892" s="244"/>
      <c r="E2892" s="244"/>
      <c r="F2892" s="281" t="str">
        <f>IFERROR(IF(VLOOKUP($X2854&amp;"-"&amp;TEXT($A2892,"mmm-aaaa"),Informes!$A:$P,COLUMN(Informes!H$1),FALSE),"þ","¨"),"¨")</f>
        <v>¨</v>
      </c>
      <c r="G2892" s="281"/>
      <c r="H2892" s="281"/>
      <c r="I2892" s="248" t="str">
        <f>IFERROR(IF(ISBLANK(
VLOOKUP($X2877&amp;"-"&amp;TEXT($A2892,"mmm-aaaa"),Informes!$A:$P,COLUMN(Informes!I$1),FALSE)), "",
VLOOKUP($X2877&amp;"-"&amp;TEXT($A2892,"mmm-aaaa"),Informes!$A:$P,COLUMN(Informes!I$1),FALSE)), "")</f>
        <v/>
      </c>
      <c r="J2892" s="248"/>
      <c r="K2892" s="248"/>
      <c r="L2892" s="173" t="str">
        <f t="shared" si="564"/>
        <v>¨</v>
      </c>
      <c r="M2892" s="248" t="str">
        <f>IFERROR(IF(OR($X2892=$L$7,$X2892=$K$5,$X2892=$O$5,$X2892=$T$5),IF(ISBLANK(
VLOOKUP($X2854&amp;"-"&amp;TEXT($A2892,"mmm-aaaa"),Informes!$A:$P,COLUMN(Informes!J$1),FALSE)), "",
VLOOKUP($X2854&amp;"-"&amp;TEXT($A2892,"mmm-aaaa"),Informes!$A:$P,COLUMN(Informes!J$1),FALSE)), ""), "")</f>
        <v/>
      </c>
      <c r="N2892" s="248"/>
      <c r="O2892" s="248"/>
      <c r="P2892" s="248"/>
      <c r="Q2892" s="248"/>
      <c r="R2892" s="284" t="str">
        <f t="shared" si="562"/>
        <v/>
      </c>
      <c r="S2892" s="284"/>
      <c r="T2892" s="284"/>
      <c r="U2892" s="284"/>
      <c r="V2892" s="285"/>
      <c r="W2892" s="4" t="str">
        <f>IFERROR(VLOOKUP($X2877&amp;"-"&amp;TEXT($A2892,"mmm-aaaa"),Informes!$A:$P,COLUMN(Informes!K$1),FALSE), "")</f>
        <v/>
      </c>
      <c r="X2892" s="34" t="str">
        <f>IFERROR(VLOOKUP($X2854&amp;"-"&amp;TEXT($A2892,"mmm-aaaa"),Informes!$A:$P,COLUMN(Informes!C$1),FALSE), "")</f>
        <v/>
      </c>
    </row>
    <row r="2893" spans="1:24" ht="16.5" customHeight="1" x14ac:dyDescent="0.2">
      <c r="A2893" s="34">
        <f t="shared" si="565"/>
        <v>45809</v>
      </c>
      <c r="B2893" s="243" t="str">
        <f t="shared" si="563"/>
        <v>Junio</v>
      </c>
      <c r="C2893" s="244"/>
      <c r="D2893" s="244"/>
      <c r="E2893" s="244"/>
      <c r="F2893" s="281" t="str">
        <f>IFERROR(IF(VLOOKUP($X2854&amp;"-"&amp;TEXT($A2893,"mmm-aaaa"),Informes!$A:$P,COLUMN(Informes!H$1),FALSE),"þ","¨"),"¨")</f>
        <v>¨</v>
      </c>
      <c r="G2893" s="281"/>
      <c r="H2893" s="281"/>
      <c r="I2893" s="248" t="str">
        <f>IFERROR(IF(ISBLANK(
VLOOKUP($X2877&amp;"-"&amp;TEXT($A2893,"mmm-aaaa"),Informes!$A:$P,COLUMN(Informes!I$1),FALSE)), "",
VLOOKUP($X2877&amp;"-"&amp;TEXT($A2893,"mmm-aaaa"),Informes!$A:$P,COLUMN(Informes!I$1),FALSE)), "")</f>
        <v/>
      </c>
      <c r="J2893" s="248"/>
      <c r="K2893" s="248"/>
      <c r="L2893" s="173" t="str">
        <f t="shared" si="564"/>
        <v>¨</v>
      </c>
      <c r="M2893" s="248" t="str">
        <f>IFERROR(IF(OR($X2893=$L$7,$X2893=$K$5,$X2893=$O$5,$X2893=$T$5),IF(ISBLANK(
VLOOKUP($X2854&amp;"-"&amp;TEXT($A2893,"mmm-aaaa"),Informes!$A:$P,COLUMN(Informes!J$1),FALSE)), "",
VLOOKUP($X2854&amp;"-"&amp;TEXT($A2893,"mmm-aaaa"),Informes!$A:$P,COLUMN(Informes!J$1),FALSE)), ""), "")</f>
        <v/>
      </c>
      <c r="N2893" s="248"/>
      <c r="O2893" s="248"/>
      <c r="P2893" s="248"/>
      <c r="Q2893" s="248"/>
      <c r="R2893" s="284" t="str">
        <f t="shared" si="562"/>
        <v/>
      </c>
      <c r="S2893" s="284"/>
      <c r="T2893" s="284"/>
      <c r="U2893" s="284"/>
      <c r="V2893" s="285"/>
      <c r="W2893" s="4" t="str">
        <f>IFERROR(VLOOKUP($X2877&amp;"-"&amp;TEXT($A2893,"mmm-aaaa"),Informes!$A:$P,COLUMN(Informes!K$1),FALSE), "")</f>
        <v/>
      </c>
      <c r="X2893" s="34" t="str">
        <f>IFERROR(VLOOKUP($X2854&amp;"-"&amp;TEXT($A2893,"mmm-aaaa"),Informes!$A:$P,COLUMN(Informes!C$1),FALSE), "")</f>
        <v/>
      </c>
    </row>
    <row r="2894" spans="1:24" ht="16.5" customHeight="1" x14ac:dyDescent="0.2">
      <c r="A2894" s="34">
        <f t="shared" si="565"/>
        <v>45839</v>
      </c>
      <c r="B2894" s="243" t="str">
        <f t="shared" si="563"/>
        <v>Julio</v>
      </c>
      <c r="C2894" s="244"/>
      <c r="D2894" s="244"/>
      <c r="E2894" s="244"/>
      <c r="F2894" s="281" t="str">
        <f>IFERROR(IF(VLOOKUP($X2854&amp;"-"&amp;TEXT($A2894,"mmm-aaaa"),Informes!$A:$P,COLUMN(Informes!H$1),FALSE),"þ","¨"),"¨")</f>
        <v>¨</v>
      </c>
      <c r="G2894" s="281"/>
      <c r="H2894" s="281"/>
      <c r="I2894" s="248" t="str">
        <f>IFERROR(IF(ISBLANK(
VLOOKUP($X2877&amp;"-"&amp;TEXT($A2894,"mmm-aaaa"),Informes!$A:$P,COLUMN(Informes!I$1),FALSE)), "",
VLOOKUP($X2877&amp;"-"&amp;TEXT($A2894,"mmm-aaaa"),Informes!$A:$P,COLUMN(Informes!I$1),FALSE)), "")</f>
        <v/>
      </c>
      <c r="J2894" s="248"/>
      <c r="K2894" s="248"/>
      <c r="L2894" s="173" t="str">
        <f t="shared" si="564"/>
        <v>¨</v>
      </c>
      <c r="M2894" s="248" t="str">
        <f>IFERROR(IF(OR($X2894=$L$7,$X2894=$K$5,$X2894=$O$5,$X2894=$T$5),IF(ISBLANK(
VLOOKUP($X2854&amp;"-"&amp;TEXT($A2894,"mmm-aaaa"),Informes!$A:$P,COLUMN(Informes!J$1),FALSE)), "",
VLOOKUP($X2854&amp;"-"&amp;TEXT($A2894,"mmm-aaaa"),Informes!$A:$P,COLUMN(Informes!J$1),FALSE)), ""), "")</f>
        <v/>
      </c>
      <c r="N2894" s="248"/>
      <c r="O2894" s="248"/>
      <c r="P2894" s="248"/>
      <c r="Q2894" s="248"/>
      <c r="R2894" s="284" t="str">
        <f t="shared" si="562"/>
        <v/>
      </c>
      <c r="S2894" s="284"/>
      <c r="T2894" s="284"/>
      <c r="U2894" s="284"/>
      <c r="V2894" s="285"/>
      <c r="W2894" s="4" t="str">
        <f>IFERROR(VLOOKUP($X2877&amp;"-"&amp;TEXT($A2894,"mmm-aaaa"),Informes!$A:$P,COLUMN(Informes!K$1),FALSE), "")</f>
        <v/>
      </c>
      <c r="X2894" s="34" t="str">
        <f>IFERROR(VLOOKUP($X2854&amp;"-"&amp;TEXT($A2894,"mmm-aaaa"),Informes!$A:$P,COLUMN(Informes!C$1),FALSE), "")</f>
        <v/>
      </c>
    </row>
    <row r="2895" spans="1:24" ht="16.5" customHeight="1" thickBot="1" x14ac:dyDescent="0.25">
      <c r="A2895" s="34">
        <f t="shared" si="565"/>
        <v>45870</v>
      </c>
      <c r="B2895" s="264" t="str">
        <f t="shared" si="563"/>
        <v>Agosto</v>
      </c>
      <c r="C2895" s="265"/>
      <c r="D2895" s="265"/>
      <c r="E2895" s="265"/>
      <c r="F2895" s="280" t="str">
        <f>IFERROR(IF(VLOOKUP($X2854&amp;"-"&amp;TEXT($A2895,"mmm-aaaa"),Informes!$A:$P,COLUMN(Informes!H$1),FALSE),"þ","¨"),"¨")</f>
        <v>¨</v>
      </c>
      <c r="G2895" s="280"/>
      <c r="H2895" s="280"/>
      <c r="I2895" s="269" t="str">
        <f>IFERROR(IF(ISBLANK(
VLOOKUP($X2877&amp;"-"&amp;TEXT($A2895,"mmm-aaaa"),Informes!$A:$P,COLUMN(Informes!I$1),FALSE)), "",
VLOOKUP($X2877&amp;"-"&amp;TEXT($A2895,"mmm-aaaa"),Informes!$A:$P,COLUMN(Informes!I$1),FALSE)), "")</f>
        <v/>
      </c>
      <c r="J2895" s="269"/>
      <c r="K2895" s="269"/>
      <c r="L2895" s="172" t="str">
        <f t="shared" si="564"/>
        <v>¨</v>
      </c>
      <c r="M2895" s="269" t="str">
        <f>IFERROR(IF(OR($X2895=$L$7,$X2895=$K$5,$X2895=$O$5,$X2895=$T$5),IF(ISBLANK(
VLOOKUP($X2854&amp;"-"&amp;TEXT($A2895,"mmm-aaaa"),Informes!$A:$P,COLUMN(Informes!J$1),FALSE)), "",
VLOOKUP($X2854&amp;"-"&amp;TEXT($A2895,"mmm-aaaa"),Informes!$A:$P,COLUMN(Informes!J$1),FALSE)), ""), "")</f>
        <v/>
      </c>
      <c r="N2895" s="269"/>
      <c r="O2895" s="269"/>
      <c r="P2895" s="269"/>
      <c r="Q2895" s="269"/>
      <c r="R2895" s="282" t="str">
        <f t="shared" si="562"/>
        <v/>
      </c>
      <c r="S2895" s="282"/>
      <c r="T2895" s="282"/>
      <c r="U2895" s="282"/>
      <c r="V2895" s="283"/>
      <c r="W2895" s="4" t="str">
        <f>IFERROR(VLOOKUP($X2877&amp;"-"&amp;TEXT($A2895,"mmm-aaaa"),Informes!$A:$P,COLUMN(Informes!K$1),FALSE), "")</f>
        <v/>
      </c>
      <c r="X2895" s="34" t="str">
        <f>IFERROR(VLOOKUP($X2854&amp;"-"&amp;TEXT($A2895,"mmm-aaaa"),Informes!$A:$P,COLUMN(Informes!C$1),FALSE), "")</f>
        <v/>
      </c>
    </row>
    <row r="2896" spans="1:24" ht="16.5" customHeight="1" thickBot="1" x14ac:dyDescent="0.3">
      <c r="D2896" s="124"/>
      <c r="E2896" s="124"/>
      <c r="F2896" s="129"/>
      <c r="G2896" s="124" t="str">
        <f>IF(SUM(F2884:F2895)=0,"",SUM(F2884:F2895))</f>
        <v/>
      </c>
      <c r="H2896" s="124"/>
      <c r="I2896" s="124"/>
      <c r="J2896" s="130"/>
      <c r="K2896" s="124"/>
      <c r="L2896" s="131" t="s">
        <v>107</v>
      </c>
      <c r="M2896" s="272" t="str">
        <f>IF(SUM(M2884:M2895)=0,"",SUM(M2884:M2895))</f>
        <v/>
      </c>
      <c r="N2896" s="273"/>
      <c r="O2896" s="273"/>
      <c r="P2896" s="273"/>
      <c r="Q2896" s="274"/>
      <c r="R2896" s="275"/>
      <c r="S2896" s="276"/>
      <c r="T2896" s="276"/>
      <c r="U2896" s="276"/>
      <c r="V2896" s="277"/>
      <c r="W2896" s="4"/>
      <c r="X2896" s="4"/>
    </row>
    <row r="2897" spans="1:24" ht="16.5" customHeight="1" x14ac:dyDescent="0.2">
      <c r="W2897" s="4"/>
      <c r="X2897" s="4"/>
    </row>
    <row r="2898" spans="1:24" ht="279.75" customHeight="1" x14ac:dyDescent="0.15">
      <c r="B2898" s="11"/>
      <c r="C2898" s="132" t="s">
        <v>136</v>
      </c>
      <c r="D2898" s="11"/>
      <c r="E2898" s="11"/>
      <c r="F2898" s="11"/>
      <c r="G2898" s="11"/>
      <c r="H2898" s="11"/>
      <c r="I2898" s="11"/>
      <c r="J2898" s="11"/>
      <c r="K2898" s="11"/>
      <c r="L2898" s="11"/>
      <c r="M2898" s="11"/>
      <c r="N2898" s="11"/>
      <c r="O2898" s="11"/>
      <c r="P2898" s="11"/>
      <c r="Q2898" s="11"/>
      <c r="R2898" s="11"/>
      <c r="S2898" s="11"/>
      <c r="T2898" s="11"/>
      <c r="U2898" s="11"/>
      <c r="V2898" s="11"/>
      <c r="W2898" s="11"/>
      <c r="X2898" s="11"/>
    </row>
    <row r="2899" spans="1:24" ht="24" customHeight="1" x14ac:dyDescent="0.2">
      <c r="A2899" s="35">
        <f>A2853+1</f>
        <v>64</v>
      </c>
      <c r="B2899" s="256" t="s">
        <v>127</v>
      </c>
      <c r="C2899" s="256"/>
      <c r="D2899" s="256"/>
      <c r="E2899" s="256"/>
      <c r="F2899" s="256"/>
      <c r="G2899" s="256"/>
      <c r="H2899" s="256"/>
      <c r="I2899" s="256"/>
      <c r="J2899" s="256"/>
      <c r="K2899" s="256"/>
      <c r="L2899" s="256"/>
      <c r="M2899" s="256"/>
      <c r="N2899" s="256"/>
      <c r="O2899" s="256"/>
      <c r="P2899" s="256"/>
      <c r="Q2899" s="256"/>
      <c r="R2899" s="256"/>
      <c r="S2899" s="256"/>
      <c r="T2899" s="256"/>
      <c r="U2899" s="256"/>
      <c r="V2899" s="256"/>
      <c r="X2899" s="2"/>
    </row>
    <row r="2900" spans="1:24" ht="17.25" customHeight="1" x14ac:dyDescent="0.2">
      <c r="A2900" s="35"/>
      <c r="B2900" s="120" t="s">
        <v>128</v>
      </c>
      <c r="D2900" s="123" t="e">
        <f>IF(A2899=0,0,INDEX(TblPublicadores[Nombre completo],A2899))</f>
        <v>#REF!</v>
      </c>
      <c r="F2900" s="123"/>
      <c r="G2900" s="123"/>
      <c r="H2900" s="123"/>
      <c r="I2900" s="123"/>
      <c r="J2900" s="123"/>
      <c r="K2900" s="123"/>
      <c r="L2900" s="123"/>
      <c r="M2900" s="123"/>
      <c r="N2900" s="123"/>
      <c r="O2900" s="123"/>
      <c r="P2900" s="123"/>
      <c r="Q2900" s="123"/>
      <c r="R2900" s="123"/>
      <c r="S2900" s="123"/>
      <c r="T2900" s="123"/>
      <c r="U2900" s="123"/>
      <c r="V2900" s="123"/>
      <c r="W2900" s="15"/>
      <c r="X2900" s="154" t="e">
        <f>IF(A2899=0,0,INDEX(TblPublicadores[Nombre],A2899))</f>
        <v>#REF!</v>
      </c>
    </row>
    <row r="2901" spans="1:24" ht="17.25" customHeight="1" x14ac:dyDescent="0.2">
      <c r="B2901" s="120" t="s">
        <v>129</v>
      </c>
      <c r="D2901" s="121"/>
      <c r="E2901" s="121"/>
      <c r="F2901" s="7"/>
      <c r="G2901" s="7"/>
      <c r="H2901" s="257" t="e">
        <f>IF(A2899=0,"",INDEX(TblPublicadores[Fecha de nacimiento],A2899))</f>
        <v>#REF!</v>
      </c>
      <c r="I2901" s="257"/>
      <c r="J2901" s="257"/>
      <c r="K2901" s="257"/>
      <c r="L2901" s="257"/>
      <c r="M2901" s="257"/>
      <c r="N2901" s="257"/>
      <c r="O2901" s="257"/>
      <c r="P2901" s="128" t="e">
        <f>IF(INDEX(TblPublicadores[Sexo],A2899)=Q2901,"þ","¨")</f>
        <v>#REF!</v>
      </c>
      <c r="Q2901" s="120" t="s">
        <v>75</v>
      </c>
      <c r="S2901" s="12"/>
      <c r="T2901" s="13"/>
      <c r="U2901" s="128" t="e">
        <f>IF(INDEX(TblPublicadores[Sexo],A2899)=V2901,"þ","¨")</f>
        <v>#REF!</v>
      </c>
      <c r="V2901" s="120" t="s">
        <v>79</v>
      </c>
      <c r="W2901" s="12"/>
      <c r="X2901" s="6"/>
    </row>
    <row r="2902" spans="1:24" ht="17.25" customHeight="1" x14ac:dyDescent="0.2">
      <c r="B2902" s="120" t="s">
        <v>130</v>
      </c>
      <c r="D2902" s="122"/>
      <c r="E2902" s="122"/>
      <c r="F2902" s="7"/>
      <c r="G2902" s="258" t="e">
        <f>IF(A2899=0,"",IF(INDEX(TblPublicadores[Fecha de bautismo],A2899)="", "",INDEX(TblPublicadores[Fecha de bautismo],A2899)))</f>
        <v>#REF!</v>
      </c>
      <c r="H2902" s="258"/>
      <c r="I2902" s="258"/>
      <c r="J2902" s="258"/>
      <c r="K2902" s="258"/>
      <c r="L2902" s="258"/>
      <c r="M2902" s="258"/>
      <c r="N2902" s="258"/>
      <c r="O2902" s="258"/>
      <c r="P2902" s="128" t="s">
        <v>137</v>
      </c>
      <c r="Q2902" s="120" t="s">
        <v>131</v>
      </c>
      <c r="S2902" s="12"/>
      <c r="T2902" s="12"/>
      <c r="U2902" s="128" t="s">
        <v>138</v>
      </c>
      <c r="V2902" s="120" t="s">
        <v>61</v>
      </c>
      <c r="W2902" s="12"/>
      <c r="X2902" s="6"/>
    </row>
    <row r="2903" spans="1:24" ht="28.5" customHeight="1" x14ac:dyDescent="0.2">
      <c r="B2903" s="127" t="e">
        <f>IF(INDEX(TblPublicadores[Privilegio],A2899)=C2903,"þ","¨")</f>
        <v>#REF!</v>
      </c>
      <c r="C2903" s="125" t="s">
        <v>76</v>
      </c>
      <c r="D2903" s="127" t="e">
        <f>IF(INDEX(TblPublicadores[Privilegio],A2899)=E2903,"þ","¨")</f>
        <v>#REF!</v>
      </c>
      <c r="E2903" s="125" t="s">
        <v>81</v>
      </c>
      <c r="F2903" s="7"/>
      <c r="G2903" s="7"/>
      <c r="H2903" s="5"/>
      <c r="I2903" s="10"/>
      <c r="J2903" s="127" t="e">
        <f>IF(INDEX(TblPublicadores[Tipo Publicador],A2899)=K2903,"þ","¨")</f>
        <v>#REF!</v>
      </c>
      <c r="K2903" s="125" t="s">
        <v>77</v>
      </c>
      <c r="L2903" s="5"/>
      <c r="M2903" s="5"/>
      <c r="N2903" s="127" t="e">
        <f>IF(INDEX(TblPublicadores[Tipo Publicador],A2899)=O2903,"þ","¨")</f>
        <v>#REF!</v>
      </c>
      <c r="O2903" s="125" t="s">
        <v>132</v>
      </c>
      <c r="P2903" s="126"/>
      <c r="Q2903" s="126"/>
      <c r="R2903" s="9"/>
      <c r="S2903" s="127" t="e">
        <f>IF(INDEX(TblPublicadores[Tipo Publicador],A2899)=T2903,"þ","¨")</f>
        <v>#REF!</v>
      </c>
      <c r="T2903" s="259" t="s">
        <v>133</v>
      </c>
      <c r="U2903" s="259"/>
      <c r="V2903" s="259"/>
      <c r="W2903" s="13"/>
      <c r="X2903" s="6"/>
    </row>
    <row r="2904" spans="1:24" ht="4.5" customHeight="1" thickBot="1" x14ac:dyDescent="0.25">
      <c r="B2904" s="8"/>
      <c r="C2904" s="7"/>
      <c r="D2904" s="8"/>
      <c r="E2904" s="7"/>
      <c r="F2904" s="7"/>
      <c r="G2904" s="7"/>
      <c r="H2904" s="5"/>
      <c r="I2904" s="10"/>
      <c r="J2904" s="8"/>
      <c r="K2904" s="5"/>
      <c r="L2904" s="5"/>
      <c r="M2904" s="5"/>
      <c r="N2904" s="7"/>
      <c r="O2904" s="5"/>
      <c r="P2904" s="8"/>
      <c r="Q2904" s="8"/>
      <c r="R2904" s="9"/>
      <c r="S2904" s="9"/>
      <c r="T2904" s="7"/>
      <c r="U2904" s="8"/>
      <c r="V2904" s="9"/>
      <c r="W2904" s="9"/>
      <c r="X2904" s="6"/>
    </row>
    <row r="2905" spans="1:24" ht="26.25" customHeight="1" x14ac:dyDescent="0.25">
      <c r="B2905" s="260" t="s">
        <v>17</v>
      </c>
      <c r="C2905" s="261"/>
      <c r="D2905" s="261"/>
      <c r="E2905" s="261"/>
      <c r="F2905" s="262" t="s">
        <v>134</v>
      </c>
      <c r="G2905" s="262"/>
      <c r="H2905" s="262"/>
      <c r="I2905" s="262" t="s">
        <v>12</v>
      </c>
      <c r="J2905" s="262"/>
      <c r="K2905" s="262"/>
      <c r="L2905" s="262" t="s">
        <v>105</v>
      </c>
      <c r="M2905" s="236" t="s">
        <v>135</v>
      </c>
      <c r="N2905" s="236"/>
      <c r="O2905" s="236"/>
      <c r="P2905" s="236"/>
      <c r="Q2905" s="236"/>
      <c r="R2905" s="236" t="s">
        <v>101</v>
      </c>
      <c r="S2905" s="236"/>
      <c r="T2905" s="236"/>
      <c r="U2905" s="236"/>
      <c r="V2905" s="237"/>
      <c r="W2905" s="14"/>
      <c r="X2905" s="3"/>
    </row>
    <row r="2906" spans="1:24" ht="27.75" customHeight="1" x14ac:dyDescent="0.2">
      <c r="B2906" s="240">
        <v>45292</v>
      </c>
      <c r="C2906" s="241"/>
      <c r="D2906" s="241"/>
      <c r="E2906" s="242"/>
      <c r="F2906" s="263"/>
      <c r="G2906" s="263"/>
      <c r="H2906" s="263"/>
      <c r="I2906" s="263"/>
      <c r="J2906" s="263"/>
      <c r="K2906" s="263"/>
      <c r="L2906" s="263"/>
      <c r="M2906" s="238"/>
      <c r="N2906" s="238"/>
      <c r="O2906" s="238"/>
      <c r="P2906" s="238"/>
      <c r="Q2906" s="238"/>
      <c r="R2906" s="238"/>
      <c r="S2906" s="238"/>
      <c r="T2906" s="238"/>
      <c r="U2906" s="238"/>
      <c r="V2906" s="239"/>
      <c r="W2906" s="14"/>
      <c r="X2906" s="3"/>
    </row>
    <row r="2907" spans="1:24" ht="16.5" customHeight="1" x14ac:dyDescent="0.2">
      <c r="A2907" s="34">
        <f>EDATE(B2906,-4)</f>
        <v>45170</v>
      </c>
      <c r="B2907" s="243" t="str">
        <f>PROPER(TEXT(A2907, "mmmm"))</f>
        <v>Septiembre</v>
      </c>
      <c r="C2907" s="244"/>
      <c r="D2907" s="244" t="str">
        <f>PROPER(TEXT(C2907, "mmmm"))</f>
        <v>Enero</v>
      </c>
      <c r="E2907" s="244"/>
      <c r="F2907" s="281" t="str">
        <f>IFERROR(IF(VLOOKUP($X2900&amp;"-"&amp;TEXT($A2907,"mmm-aaaa"),Informes!$A:$P,COLUMN(Informes!H$1),FALSE),"þ","¨"),"¨")</f>
        <v>¨</v>
      </c>
      <c r="G2907" s="281"/>
      <c r="H2907" s="281"/>
      <c r="I2907" s="248" t="str">
        <f>IFERROR(IF(ISBLANK(
VLOOKUP($X2900&amp;"-"&amp;TEXT($A2907,"mmm-aaaa"),Informes!$A:$P,COLUMN(Informes!I$1),FALSE)), "",
VLOOKUP($X2900&amp;"-"&amp;TEXT($A2907,"mmm-aaaa"),Informes!$A:$P,COLUMN(Informes!I$1),FALSE)), "")</f>
        <v/>
      </c>
      <c r="J2907" s="248"/>
      <c r="K2907" s="248"/>
      <c r="L2907" s="173" t="str">
        <f>IFERROR(IF($X2907=$L$7,"þ","¨"),"¨")</f>
        <v>¨</v>
      </c>
      <c r="M2907" s="248" t="str">
        <f>IFERROR(IF(OR($X2907=$L$7,$X2907=$K$5,$X2907=$O$5,$X2907=$T$5),IF(ISBLANK(
VLOOKUP($X2900&amp;"-"&amp;TEXT($A2907,"mmm-aaaa"),Informes!$A:$P,COLUMN(Informes!J$1),FALSE)), "",
VLOOKUP($X2900&amp;"-"&amp;TEXT($A2907,"mmm-aaaa"),Informes!$A:$P,COLUMN(Informes!J$1),FALSE)), ""), "")</f>
        <v/>
      </c>
      <c r="N2907" s="248"/>
      <c r="O2907" s="248"/>
      <c r="P2907" s="248"/>
      <c r="Q2907" s="248"/>
      <c r="R2907" s="284" t="str">
        <f t="shared" ref="R2907:R2918" si="566">IF(W2907=0, "", W2907)</f>
        <v/>
      </c>
      <c r="S2907" s="284"/>
      <c r="T2907" s="284"/>
      <c r="U2907" s="284"/>
      <c r="V2907" s="285"/>
      <c r="W2907" s="4" t="str">
        <f>IFERROR(VLOOKUP($X2900&amp;"-"&amp;TEXT($A2907,"mmm-aaaa"),Informes!$A:$P,COLUMN(Informes!K$1),FALSE), "")</f>
        <v/>
      </c>
      <c r="X2907" s="34" t="str">
        <f>IFERROR(VLOOKUP($X2900&amp;"-"&amp;TEXT($A2907,"mmm-aaaa"),Informes!$A:$P,COLUMN(Informes!C$1),FALSE), "")</f>
        <v/>
      </c>
    </row>
    <row r="2908" spans="1:24" ht="16.5" customHeight="1" x14ac:dyDescent="0.2">
      <c r="A2908" s="34">
        <f>EDATE(A2907,1)</f>
        <v>45200</v>
      </c>
      <c r="B2908" s="243" t="str">
        <f t="shared" ref="B2908:B2918" si="567">PROPER(TEXT(A2908, "mmmm"))</f>
        <v>Octubre</v>
      </c>
      <c r="C2908" s="244"/>
      <c r="D2908" s="244" t="str">
        <f t="shared" ref="D2908:D2918" si="568">PROPER(TEXT(C2908, "mmmm"))</f>
        <v>Enero</v>
      </c>
      <c r="E2908" s="244"/>
      <c r="F2908" s="281" t="str">
        <f>IFERROR(IF(VLOOKUP($X2900&amp;"-"&amp;TEXT($A2908,"mmm-aaaa"),Informes!$A:$P,COLUMN(Informes!H$1),FALSE),"þ","¨"),"¨")</f>
        <v>¨</v>
      </c>
      <c r="G2908" s="281"/>
      <c r="H2908" s="281"/>
      <c r="I2908" s="248" t="str">
        <f>IFERROR(IF(ISBLANK(
VLOOKUP($X2900&amp;"-"&amp;TEXT($A2908,"mmm-aaaa"),Informes!$A:$P,COLUMN(Informes!I$1),FALSE)), "",
VLOOKUP($X2900&amp;"-"&amp;TEXT($A2908,"mmm-aaaa"),Informes!$A:$P,COLUMN(Informes!I$1),FALSE)), "")</f>
        <v/>
      </c>
      <c r="J2908" s="248"/>
      <c r="K2908" s="248"/>
      <c r="L2908" s="173" t="str">
        <f t="shared" ref="L2908:L2918" si="569">IFERROR(IF($X2908=$L$7,"þ","¨"),"¨")</f>
        <v>¨</v>
      </c>
      <c r="M2908" s="248" t="str">
        <f>IFERROR(IF(OR($X2908=$L$7,$X2908=$K$5,$X2908=$O$5,$X2908=$T$5),IF(ISBLANK(
VLOOKUP($X2900&amp;"-"&amp;TEXT($A2908,"mmm-aaaa"),Informes!$A:$P,COLUMN(Informes!J$1),FALSE)), "",
VLOOKUP($X2900&amp;"-"&amp;TEXT($A2908,"mmm-aaaa"),Informes!$A:$P,COLUMN(Informes!J$1),FALSE)), ""), "")</f>
        <v/>
      </c>
      <c r="N2908" s="248"/>
      <c r="O2908" s="248"/>
      <c r="P2908" s="248"/>
      <c r="Q2908" s="248"/>
      <c r="R2908" s="284" t="str">
        <f t="shared" si="566"/>
        <v/>
      </c>
      <c r="S2908" s="284"/>
      <c r="T2908" s="284"/>
      <c r="U2908" s="284"/>
      <c r="V2908" s="285"/>
      <c r="W2908" s="4" t="str">
        <f>IFERROR(VLOOKUP($X2900&amp;"-"&amp;TEXT($A2908,"mmm-aaaa"),Informes!$A:$P,COLUMN(Informes!K$1),FALSE), "")</f>
        <v/>
      </c>
      <c r="X2908" s="34" t="str">
        <f>IFERROR(VLOOKUP($X2900&amp;"-"&amp;TEXT($A2908,"mmm-aaaa"),Informes!$A:$P,COLUMN(Informes!C$1),FALSE), "")</f>
        <v/>
      </c>
    </row>
    <row r="2909" spans="1:24" ht="16.5" customHeight="1" x14ac:dyDescent="0.2">
      <c r="A2909" s="34">
        <f t="shared" ref="A2909:A2918" si="570">EDATE(A2908,1)</f>
        <v>45231</v>
      </c>
      <c r="B2909" s="243" t="str">
        <f t="shared" si="567"/>
        <v>Noviembre</v>
      </c>
      <c r="C2909" s="244"/>
      <c r="D2909" s="244" t="str">
        <f t="shared" si="568"/>
        <v>Enero</v>
      </c>
      <c r="E2909" s="244"/>
      <c r="F2909" s="281" t="str">
        <f>IFERROR(IF(VLOOKUP($X2900&amp;"-"&amp;TEXT($A2909,"mmm-aaaa"),Informes!$A:$P,COLUMN(Informes!H$1),FALSE),"þ","¨"),"¨")</f>
        <v>¨</v>
      </c>
      <c r="G2909" s="281"/>
      <c r="H2909" s="281"/>
      <c r="I2909" s="248" t="str">
        <f>IFERROR(IF(ISBLANK(
VLOOKUP($X2900&amp;"-"&amp;TEXT($A2909,"mmm-aaaa"),Informes!$A:$P,COLUMN(Informes!I$1),FALSE)), "",
VLOOKUP($X2900&amp;"-"&amp;TEXT($A2909,"mmm-aaaa"),Informes!$A:$P,COLUMN(Informes!I$1),FALSE)), "")</f>
        <v/>
      </c>
      <c r="J2909" s="248"/>
      <c r="K2909" s="248"/>
      <c r="L2909" s="173" t="str">
        <f t="shared" si="569"/>
        <v>¨</v>
      </c>
      <c r="M2909" s="248" t="str">
        <f>IFERROR(IF(OR($X2909=$L$7,$X2909=$K$5,$X2909=$O$5,$X2909=$T$5),IF(ISBLANK(
VLOOKUP($X2900&amp;"-"&amp;TEXT($A2909,"mmm-aaaa"),Informes!$A:$P,COLUMN(Informes!J$1),FALSE)), "",
VLOOKUP($X2900&amp;"-"&amp;TEXT($A2909,"mmm-aaaa"),Informes!$A:$P,COLUMN(Informes!J$1),FALSE)), ""), "")</f>
        <v/>
      </c>
      <c r="N2909" s="248"/>
      <c r="O2909" s="248"/>
      <c r="P2909" s="248"/>
      <c r="Q2909" s="248"/>
      <c r="R2909" s="284" t="str">
        <f t="shared" si="566"/>
        <v/>
      </c>
      <c r="S2909" s="284"/>
      <c r="T2909" s="284"/>
      <c r="U2909" s="284"/>
      <c r="V2909" s="285"/>
      <c r="W2909" s="4" t="str">
        <f>IFERROR(VLOOKUP($X2900&amp;"-"&amp;TEXT($A2909,"mmm-aaaa"),Informes!$A:$P,COLUMN(Informes!K$1),FALSE), "")</f>
        <v/>
      </c>
      <c r="X2909" s="34" t="str">
        <f>IFERROR(VLOOKUP($X2900&amp;"-"&amp;TEXT($A2909,"mmm-aaaa"),Informes!$A:$P,COLUMN(Informes!C$1),FALSE), "")</f>
        <v/>
      </c>
    </row>
    <row r="2910" spans="1:24" ht="16.5" customHeight="1" x14ac:dyDescent="0.2">
      <c r="A2910" s="34">
        <f t="shared" si="570"/>
        <v>45261</v>
      </c>
      <c r="B2910" s="243" t="str">
        <f t="shared" si="567"/>
        <v>Diciembre</v>
      </c>
      <c r="C2910" s="244"/>
      <c r="D2910" s="244" t="str">
        <f t="shared" si="568"/>
        <v>Enero</v>
      </c>
      <c r="E2910" s="244"/>
      <c r="F2910" s="281" t="str">
        <f>IFERROR(IF(VLOOKUP($X2900&amp;"-"&amp;TEXT($A2910,"mmm-aaaa"),Informes!$A:$P,COLUMN(Informes!H$1),FALSE),"þ","¨"),"¨")</f>
        <v>¨</v>
      </c>
      <c r="G2910" s="281"/>
      <c r="H2910" s="281"/>
      <c r="I2910" s="248" t="str">
        <f>IFERROR(IF(ISBLANK(
VLOOKUP($X2900&amp;"-"&amp;TEXT($A2910,"mmm-aaaa"),Informes!$A:$P,COLUMN(Informes!I$1),FALSE)), "",
VLOOKUP($X2900&amp;"-"&amp;TEXT($A2910,"mmm-aaaa"),Informes!$A:$P,COLUMN(Informes!I$1),FALSE)), "")</f>
        <v/>
      </c>
      <c r="J2910" s="248"/>
      <c r="K2910" s="248"/>
      <c r="L2910" s="173" t="str">
        <f t="shared" si="569"/>
        <v>¨</v>
      </c>
      <c r="M2910" s="248" t="str">
        <f>IFERROR(IF(OR($X2910=$L$7,$X2910=$K$5,$X2910=$O$5,$X2910=$T$5),IF(ISBLANK(
VLOOKUP($X2900&amp;"-"&amp;TEXT($A2910,"mmm-aaaa"),Informes!$A:$P,COLUMN(Informes!J$1),FALSE)), "",
VLOOKUP($X2900&amp;"-"&amp;TEXT($A2910,"mmm-aaaa"),Informes!$A:$P,COLUMN(Informes!J$1),FALSE)), ""), "")</f>
        <v/>
      </c>
      <c r="N2910" s="248"/>
      <c r="O2910" s="248"/>
      <c r="P2910" s="248"/>
      <c r="Q2910" s="248"/>
      <c r="R2910" s="284" t="str">
        <f t="shared" si="566"/>
        <v/>
      </c>
      <c r="S2910" s="284"/>
      <c r="T2910" s="284"/>
      <c r="U2910" s="284"/>
      <c r="V2910" s="285"/>
      <c r="W2910" s="4" t="str">
        <f>IFERROR(VLOOKUP($X2900&amp;"-"&amp;TEXT($A2910,"mmm-aaaa"),Informes!$A:$P,COLUMN(Informes!K$1),FALSE), "")</f>
        <v/>
      </c>
      <c r="X2910" s="34" t="str">
        <f>IFERROR(VLOOKUP($X2900&amp;"-"&amp;TEXT($A2910,"mmm-aaaa"),Informes!$A:$P,COLUMN(Informes!C$1),FALSE), "")</f>
        <v/>
      </c>
    </row>
    <row r="2911" spans="1:24" ht="16.5" customHeight="1" x14ac:dyDescent="0.2">
      <c r="A2911" s="34">
        <f t="shared" si="570"/>
        <v>45292</v>
      </c>
      <c r="B2911" s="243" t="str">
        <f t="shared" si="567"/>
        <v>Enero</v>
      </c>
      <c r="C2911" s="244"/>
      <c r="D2911" s="244" t="str">
        <f t="shared" si="568"/>
        <v>Enero</v>
      </c>
      <c r="E2911" s="244"/>
      <c r="F2911" s="281" t="str">
        <f>IFERROR(IF(VLOOKUP($X2900&amp;"-"&amp;TEXT($A2911,"mmm-aaaa"),Informes!$A:$P,COLUMN(Informes!H$1),FALSE),"þ","¨"),"¨")</f>
        <v>¨</v>
      </c>
      <c r="G2911" s="281"/>
      <c r="H2911" s="281"/>
      <c r="I2911" s="248" t="str">
        <f>IFERROR(IF(ISBLANK(
VLOOKUP($X2900&amp;"-"&amp;TEXT($A2911,"mmm-aaaa"),Informes!$A:$P,COLUMN(Informes!I$1),FALSE)), "",
VLOOKUP($X2900&amp;"-"&amp;TEXT($A2911,"mmm-aaaa"),Informes!$A:$P,COLUMN(Informes!I$1),FALSE)), "")</f>
        <v/>
      </c>
      <c r="J2911" s="248"/>
      <c r="K2911" s="248"/>
      <c r="L2911" s="173" t="str">
        <f t="shared" si="569"/>
        <v>¨</v>
      </c>
      <c r="M2911" s="248" t="str">
        <f>IFERROR(IF(OR($X2911=$L$7,$X2911=$K$5,$X2911=$O$5,$X2911=$T$5),IF(ISBLANK(
VLOOKUP($X2900&amp;"-"&amp;TEXT($A2911,"mmm-aaaa"),Informes!$A:$P,COLUMN(Informes!J$1),FALSE)), "",
VLOOKUP($X2900&amp;"-"&amp;TEXT($A2911,"mmm-aaaa"),Informes!$A:$P,COLUMN(Informes!J$1),FALSE)), ""), "")</f>
        <v/>
      </c>
      <c r="N2911" s="248"/>
      <c r="O2911" s="248"/>
      <c r="P2911" s="248"/>
      <c r="Q2911" s="248"/>
      <c r="R2911" s="284" t="str">
        <f t="shared" si="566"/>
        <v/>
      </c>
      <c r="S2911" s="284"/>
      <c r="T2911" s="284"/>
      <c r="U2911" s="284"/>
      <c r="V2911" s="285"/>
      <c r="W2911" s="4" t="str">
        <f>IFERROR(VLOOKUP($X2900&amp;"-"&amp;TEXT($A2911,"mmm-aaaa"),Informes!$A:$P,COLUMN(Informes!K$1),FALSE), "")</f>
        <v/>
      </c>
      <c r="X2911" s="34" t="str">
        <f>IFERROR(VLOOKUP($X2900&amp;"-"&amp;TEXT($A2911,"mmm-aaaa"),Informes!$A:$P,COLUMN(Informes!C$1),FALSE), "")</f>
        <v/>
      </c>
    </row>
    <row r="2912" spans="1:24" ht="16.5" customHeight="1" x14ac:dyDescent="0.2">
      <c r="A2912" s="34">
        <f t="shared" si="570"/>
        <v>45323</v>
      </c>
      <c r="B2912" s="243" t="str">
        <f t="shared" si="567"/>
        <v>Febrero</v>
      </c>
      <c r="C2912" s="244"/>
      <c r="D2912" s="244" t="str">
        <f t="shared" si="568"/>
        <v>Enero</v>
      </c>
      <c r="E2912" s="244"/>
      <c r="F2912" s="281" t="str">
        <f>IFERROR(IF(VLOOKUP($X2900&amp;"-"&amp;TEXT($A2912,"mmm-aaaa"),Informes!$A:$P,COLUMN(Informes!H$1),FALSE),"þ","¨"),"¨")</f>
        <v>¨</v>
      </c>
      <c r="G2912" s="281"/>
      <c r="H2912" s="281"/>
      <c r="I2912" s="248" t="str">
        <f>IFERROR(IF(ISBLANK(
VLOOKUP($X2900&amp;"-"&amp;TEXT($A2912,"mmm-aaaa"),Informes!$A:$P,COLUMN(Informes!I$1),FALSE)), "",
VLOOKUP($X2900&amp;"-"&amp;TEXT($A2912,"mmm-aaaa"),Informes!$A:$P,COLUMN(Informes!I$1),FALSE)), "")</f>
        <v/>
      </c>
      <c r="J2912" s="248"/>
      <c r="K2912" s="248"/>
      <c r="L2912" s="173" t="str">
        <f t="shared" si="569"/>
        <v>¨</v>
      </c>
      <c r="M2912" s="248" t="str">
        <f>IFERROR(IF(OR($X2912=$L$7,$X2912=$K$5,$X2912=$O$5,$X2912=$T$5),IF(ISBLANK(
VLOOKUP($X2900&amp;"-"&amp;TEXT($A2912,"mmm-aaaa"),Informes!$A:$P,COLUMN(Informes!J$1),FALSE)), "",
VLOOKUP($X2900&amp;"-"&amp;TEXT($A2912,"mmm-aaaa"),Informes!$A:$P,COLUMN(Informes!J$1),FALSE)), ""), "")</f>
        <v/>
      </c>
      <c r="N2912" s="248"/>
      <c r="O2912" s="248"/>
      <c r="P2912" s="248"/>
      <c r="Q2912" s="248"/>
      <c r="R2912" s="284" t="str">
        <f t="shared" si="566"/>
        <v/>
      </c>
      <c r="S2912" s="284"/>
      <c r="T2912" s="284"/>
      <c r="U2912" s="284"/>
      <c r="V2912" s="285"/>
      <c r="W2912" s="4" t="str">
        <f>IFERROR(VLOOKUP($X2900&amp;"-"&amp;TEXT($A2912,"mmm-aaaa"),Informes!$A:$P,COLUMN(Informes!K$1),FALSE), "")</f>
        <v/>
      </c>
      <c r="X2912" s="34" t="str">
        <f>IFERROR(VLOOKUP($X2900&amp;"-"&amp;TEXT($A2912,"mmm-aaaa"),Informes!$A:$P,COLUMN(Informes!C$1),FALSE), "")</f>
        <v/>
      </c>
    </row>
    <row r="2913" spans="1:24" ht="16.5" customHeight="1" x14ac:dyDescent="0.2">
      <c r="A2913" s="34">
        <f t="shared" si="570"/>
        <v>45352</v>
      </c>
      <c r="B2913" s="243" t="str">
        <f t="shared" si="567"/>
        <v>Marzo</v>
      </c>
      <c r="C2913" s="244"/>
      <c r="D2913" s="244" t="str">
        <f t="shared" si="568"/>
        <v>Enero</v>
      </c>
      <c r="E2913" s="244"/>
      <c r="F2913" s="281" t="str">
        <f>IFERROR(IF(VLOOKUP($X2900&amp;"-"&amp;TEXT($A2913,"mmm-aaaa"),Informes!$A:$P,COLUMN(Informes!H$1),FALSE),"þ","¨"),"¨")</f>
        <v>¨</v>
      </c>
      <c r="G2913" s="281"/>
      <c r="H2913" s="281"/>
      <c r="I2913" s="248" t="str">
        <f>IFERROR(IF(ISBLANK(
VLOOKUP($X2900&amp;"-"&amp;TEXT($A2913,"mmm-aaaa"),Informes!$A:$P,COLUMN(Informes!I$1),FALSE)), "",
VLOOKUP($X2900&amp;"-"&amp;TEXT($A2913,"mmm-aaaa"),Informes!$A:$P,COLUMN(Informes!I$1),FALSE)), "")</f>
        <v/>
      </c>
      <c r="J2913" s="248"/>
      <c r="K2913" s="248"/>
      <c r="L2913" s="173" t="str">
        <f t="shared" si="569"/>
        <v>¨</v>
      </c>
      <c r="M2913" s="248" t="str">
        <f>IFERROR(IF(OR($X2913=$L$7,$X2913=$K$5,$X2913=$O$5,$X2913=$T$5),IF(ISBLANK(
VLOOKUP($X2900&amp;"-"&amp;TEXT($A2913,"mmm-aaaa"),Informes!$A:$P,COLUMN(Informes!J$1),FALSE)), "",
VLOOKUP($X2900&amp;"-"&amp;TEXT($A2913,"mmm-aaaa"),Informes!$A:$P,COLUMN(Informes!J$1),FALSE)), ""), "")</f>
        <v/>
      </c>
      <c r="N2913" s="248"/>
      <c r="O2913" s="248"/>
      <c r="P2913" s="248"/>
      <c r="Q2913" s="248"/>
      <c r="R2913" s="284" t="str">
        <f t="shared" si="566"/>
        <v/>
      </c>
      <c r="S2913" s="284"/>
      <c r="T2913" s="284"/>
      <c r="U2913" s="284"/>
      <c r="V2913" s="285"/>
      <c r="W2913" s="4" t="str">
        <f>IFERROR(VLOOKUP($X2900&amp;"-"&amp;TEXT($A2913,"mmm-aaaa"),Informes!$A:$P,COLUMN(Informes!K$1),FALSE), "")</f>
        <v/>
      </c>
      <c r="X2913" s="34" t="str">
        <f>IFERROR(VLOOKUP($X2900&amp;"-"&amp;TEXT($A2913,"mmm-aaaa"),Informes!$A:$P,COLUMN(Informes!C$1),FALSE), "")</f>
        <v/>
      </c>
    </row>
    <row r="2914" spans="1:24" ht="16.5" customHeight="1" x14ac:dyDescent="0.2">
      <c r="A2914" s="34">
        <f t="shared" si="570"/>
        <v>45383</v>
      </c>
      <c r="B2914" s="243" t="str">
        <f t="shared" si="567"/>
        <v>Abril</v>
      </c>
      <c r="C2914" s="244"/>
      <c r="D2914" s="244" t="str">
        <f t="shared" si="568"/>
        <v>Enero</v>
      </c>
      <c r="E2914" s="244"/>
      <c r="F2914" s="281" t="str">
        <f>IFERROR(IF(VLOOKUP($X2900&amp;"-"&amp;TEXT($A2914,"mmm-aaaa"),Informes!$A:$P,COLUMN(Informes!H$1),FALSE),"þ","¨"),"¨")</f>
        <v>¨</v>
      </c>
      <c r="G2914" s="281"/>
      <c r="H2914" s="281"/>
      <c r="I2914" s="248" t="str">
        <f>IFERROR(IF(ISBLANK(
VLOOKUP($X2900&amp;"-"&amp;TEXT($A2914,"mmm-aaaa"),Informes!$A:$P,COLUMN(Informes!I$1),FALSE)), "",
VLOOKUP($X2900&amp;"-"&amp;TEXT($A2914,"mmm-aaaa"),Informes!$A:$P,COLUMN(Informes!I$1),FALSE)), "")</f>
        <v/>
      </c>
      <c r="J2914" s="248"/>
      <c r="K2914" s="248"/>
      <c r="L2914" s="173" t="str">
        <f t="shared" si="569"/>
        <v>¨</v>
      </c>
      <c r="M2914" s="248" t="str">
        <f>IFERROR(IF(OR($X2914=$L$7,$X2914=$K$5,$X2914=$O$5,$X2914=$T$5),IF(ISBLANK(
VLOOKUP($X2900&amp;"-"&amp;TEXT($A2914,"mmm-aaaa"),Informes!$A:$P,COLUMN(Informes!J$1),FALSE)), "",
VLOOKUP($X2900&amp;"-"&amp;TEXT($A2914,"mmm-aaaa"),Informes!$A:$P,COLUMN(Informes!J$1),FALSE)), ""), "")</f>
        <v/>
      </c>
      <c r="N2914" s="248"/>
      <c r="O2914" s="248"/>
      <c r="P2914" s="248"/>
      <c r="Q2914" s="248"/>
      <c r="R2914" s="284" t="str">
        <f t="shared" si="566"/>
        <v/>
      </c>
      <c r="S2914" s="284"/>
      <c r="T2914" s="284"/>
      <c r="U2914" s="284"/>
      <c r="V2914" s="285"/>
      <c r="W2914" s="4" t="str">
        <f>IFERROR(VLOOKUP($X2900&amp;"-"&amp;TEXT($A2914,"mmm-aaaa"),Informes!$A:$P,COLUMN(Informes!K$1),FALSE), "")</f>
        <v/>
      </c>
      <c r="X2914" s="34" t="str">
        <f>IFERROR(VLOOKUP($X2900&amp;"-"&amp;TEXT($A2914,"mmm-aaaa"),Informes!$A:$P,COLUMN(Informes!C$1),FALSE), "")</f>
        <v/>
      </c>
    </row>
    <row r="2915" spans="1:24" ht="16.5" customHeight="1" x14ac:dyDescent="0.2">
      <c r="A2915" s="34">
        <f t="shared" si="570"/>
        <v>45413</v>
      </c>
      <c r="B2915" s="243" t="str">
        <f t="shared" si="567"/>
        <v>Mayo</v>
      </c>
      <c r="C2915" s="244"/>
      <c r="D2915" s="244" t="str">
        <f t="shared" si="568"/>
        <v>Enero</v>
      </c>
      <c r="E2915" s="244"/>
      <c r="F2915" s="281" t="str">
        <f>IFERROR(IF(VLOOKUP($X2900&amp;"-"&amp;TEXT($A2915,"mmm-aaaa"),Informes!$A:$P,COLUMN(Informes!H$1),FALSE),"þ","¨"),"¨")</f>
        <v>¨</v>
      </c>
      <c r="G2915" s="281"/>
      <c r="H2915" s="281"/>
      <c r="I2915" s="248" t="str">
        <f>IFERROR(IF(ISBLANK(
VLOOKUP($X2900&amp;"-"&amp;TEXT($A2915,"mmm-aaaa"),Informes!$A:$P,COLUMN(Informes!I$1),FALSE)), "",
VLOOKUP($X2900&amp;"-"&amp;TEXT($A2915,"mmm-aaaa"),Informes!$A:$P,COLUMN(Informes!I$1),FALSE)), "")</f>
        <v/>
      </c>
      <c r="J2915" s="248"/>
      <c r="K2915" s="248"/>
      <c r="L2915" s="173" t="str">
        <f t="shared" si="569"/>
        <v>¨</v>
      </c>
      <c r="M2915" s="248" t="str">
        <f>IFERROR(IF(OR($X2915=$L$7,$X2915=$K$5,$X2915=$O$5,$X2915=$T$5),IF(ISBLANK(
VLOOKUP($X2900&amp;"-"&amp;TEXT($A2915,"mmm-aaaa"),Informes!$A:$P,COLUMN(Informes!J$1),FALSE)), "",
VLOOKUP($X2900&amp;"-"&amp;TEXT($A2915,"mmm-aaaa"),Informes!$A:$P,COLUMN(Informes!J$1),FALSE)), ""), "")</f>
        <v/>
      </c>
      <c r="N2915" s="248"/>
      <c r="O2915" s="248"/>
      <c r="P2915" s="248"/>
      <c r="Q2915" s="248"/>
      <c r="R2915" s="284" t="str">
        <f t="shared" si="566"/>
        <v/>
      </c>
      <c r="S2915" s="284"/>
      <c r="T2915" s="284"/>
      <c r="U2915" s="284"/>
      <c r="V2915" s="285"/>
      <c r="W2915" s="4" t="str">
        <f>IFERROR(VLOOKUP($X2900&amp;"-"&amp;TEXT($A2915,"mmm-aaaa"),Informes!$A:$P,COLUMN(Informes!K$1),FALSE), "")</f>
        <v/>
      </c>
      <c r="X2915" s="34" t="str">
        <f>IFERROR(VLOOKUP($X2900&amp;"-"&amp;TEXT($A2915,"mmm-aaaa"),Informes!$A:$P,COLUMN(Informes!C$1),FALSE), "")</f>
        <v/>
      </c>
    </row>
    <row r="2916" spans="1:24" ht="16.5" customHeight="1" x14ac:dyDescent="0.2">
      <c r="A2916" s="34">
        <f t="shared" si="570"/>
        <v>45444</v>
      </c>
      <c r="B2916" s="243" t="str">
        <f t="shared" si="567"/>
        <v>Junio</v>
      </c>
      <c r="C2916" s="244"/>
      <c r="D2916" s="244" t="str">
        <f t="shared" si="568"/>
        <v>Enero</v>
      </c>
      <c r="E2916" s="244"/>
      <c r="F2916" s="281" t="str">
        <f>IFERROR(IF(VLOOKUP($X2900&amp;"-"&amp;TEXT($A2916,"mmm-aaaa"),Informes!$A:$P,COLUMN(Informes!H$1),FALSE),"þ","¨"),"¨")</f>
        <v>¨</v>
      </c>
      <c r="G2916" s="281"/>
      <c r="H2916" s="281"/>
      <c r="I2916" s="248" t="str">
        <f>IFERROR(IF(ISBLANK(
VLOOKUP($X2900&amp;"-"&amp;TEXT($A2916,"mmm-aaaa"),Informes!$A:$P,COLUMN(Informes!I$1),FALSE)), "",
VLOOKUP($X2900&amp;"-"&amp;TEXT($A2916,"mmm-aaaa"),Informes!$A:$P,COLUMN(Informes!I$1),FALSE)), "")</f>
        <v/>
      </c>
      <c r="J2916" s="248"/>
      <c r="K2916" s="248"/>
      <c r="L2916" s="173" t="str">
        <f t="shared" si="569"/>
        <v>¨</v>
      </c>
      <c r="M2916" s="248" t="str">
        <f>IFERROR(IF(OR($X2916=$L$7,$X2916=$K$5,$X2916=$O$5,$X2916=$T$5),IF(ISBLANK(
VLOOKUP($X2900&amp;"-"&amp;TEXT($A2916,"mmm-aaaa"),Informes!$A:$P,COLUMN(Informes!J$1),FALSE)), "",
VLOOKUP($X2900&amp;"-"&amp;TEXT($A2916,"mmm-aaaa"),Informes!$A:$P,COLUMN(Informes!J$1),FALSE)), ""), "")</f>
        <v/>
      </c>
      <c r="N2916" s="248"/>
      <c r="O2916" s="248"/>
      <c r="P2916" s="248"/>
      <c r="Q2916" s="248"/>
      <c r="R2916" s="284" t="str">
        <f t="shared" si="566"/>
        <v/>
      </c>
      <c r="S2916" s="284"/>
      <c r="T2916" s="284"/>
      <c r="U2916" s="284"/>
      <c r="V2916" s="285"/>
      <c r="W2916" s="4" t="str">
        <f>IFERROR(VLOOKUP($X2900&amp;"-"&amp;TEXT($A2916,"mmm-aaaa"),Informes!$A:$P,COLUMN(Informes!K$1),FALSE), "")</f>
        <v/>
      </c>
      <c r="X2916" s="34" t="str">
        <f>IFERROR(VLOOKUP($X2900&amp;"-"&amp;TEXT($A2916,"mmm-aaaa"),Informes!$A:$P,COLUMN(Informes!C$1),FALSE), "")</f>
        <v/>
      </c>
    </row>
    <row r="2917" spans="1:24" ht="16.5" customHeight="1" x14ac:dyDescent="0.2">
      <c r="A2917" s="34">
        <f t="shared" si="570"/>
        <v>45474</v>
      </c>
      <c r="B2917" s="243" t="str">
        <f t="shared" si="567"/>
        <v>Julio</v>
      </c>
      <c r="C2917" s="244"/>
      <c r="D2917" s="244" t="str">
        <f t="shared" si="568"/>
        <v>Enero</v>
      </c>
      <c r="E2917" s="244"/>
      <c r="F2917" s="281" t="str">
        <f>IFERROR(IF(VLOOKUP($X2900&amp;"-"&amp;TEXT($A2917,"mmm-aaaa"),Informes!$A:$P,COLUMN(Informes!H$1),FALSE),"þ","¨"),"¨")</f>
        <v>¨</v>
      </c>
      <c r="G2917" s="281"/>
      <c r="H2917" s="281"/>
      <c r="I2917" s="248" t="str">
        <f>IFERROR(IF(ISBLANK(
VLOOKUP($X2900&amp;"-"&amp;TEXT($A2917,"mmm-aaaa"),Informes!$A:$P,COLUMN(Informes!I$1),FALSE)), "",
VLOOKUP($X2900&amp;"-"&amp;TEXT($A2917,"mmm-aaaa"),Informes!$A:$P,COLUMN(Informes!I$1),FALSE)), "")</f>
        <v/>
      </c>
      <c r="J2917" s="248"/>
      <c r="K2917" s="248"/>
      <c r="L2917" s="173" t="str">
        <f t="shared" si="569"/>
        <v>¨</v>
      </c>
      <c r="M2917" s="248" t="str">
        <f>IFERROR(IF(OR($X2917=$L$7,$X2917=$K$5,$X2917=$O$5,$X2917=$T$5),IF(ISBLANK(
VLOOKUP($X2900&amp;"-"&amp;TEXT($A2917,"mmm-aaaa"),Informes!$A:$P,COLUMN(Informes!J$1),FALSE)), "",
VLOOKUP($X2900&amp;"-"&amp;TEXT($A2917,"mmm-aaaa"),Informes!$A:$P,COLUMN(Informes!J$1),FALSE)), ""), "")</f>
        <v/>
      </c>
      <c r="N2917" s="248"/>
      <c r="O2917" s="248"/>
      <c r="P2917" s="248"/>
      <c r="Q2917" s="248"/>
      <c r="R2917" s="284" t="str">
        <f t="shared" si="566"/>
        <v/>
      </c>
      <c r="S2917" s="284"/>
      <c r="T2917" s="284"/>
      <c r="U2917" s="284"/>
      <c r="V2917" s="285"/>
      <c r="W2917" s="4" t="str">
        <f>IFERROR(VLOOKUP($X2900&amp;"-"&amp;TEXT($A2917,"mmm-aaaa"),Informes!$A:$P,COLUMN(Informes!K$1),FALSE), "")</f>
        <v/>
      </c>
      <c r="X2917" s="34" t="str">
        <f>IFERROR(VLOOKUP($X2900&amp;"-"&amp;TEXT($A2917,"mmm-aaaa"),Informes!$A:$P,COLUMN(Informes!C$1),FALSE), "")</f>
        <v/>
      </c>
    </row>
    <row r="2918" spans="1:24" ht="16.5" customHeight="1" thickBot="1" x14ac:dyDescent="0.25">
      <c r="A2918" s="34">
        <f t="shared" si="570"/>
        <v>45505</v>
      </c>
      <c r="B2918" s="264" t="str">
        <f t="shared" si="567"/>
        <v>Agosto</v>
      </c>
      <c r="C2918" s="265"/>
      <c r="D2918" s="265" t="str">
        <f t="shared" si="568"/>
        <v>Enero</v>
      </c>
      <c r="E2918" s="265"/>
      <c r="F2918" s="280" t="str">
        <f>IFERROR(IF(VLOOKUP($X2900&amp;"-"&amp;TEXT($A2918,"mmm-aaaa"),Informes!$A:$P,COLUMN(Informes!H$1),FALSE),"þ","¨"),"¨")</f>
        <v>¨</v>
      </c>
      <c r="G2918" s="280"/>
      <c r="H2918" s="280"/>
      <c r="I2918" s="269" t="str">
        <f>IFERROR(IF(ISBLANK(
VLOOKUP($X2900&amp;"-"&amp;TEXT($A2918,"mmm-aaaa"),Informes!$A:$P,COLUMN(Informes!I$1),FALSE)), "",
VLOOKUP($X2900&amp;"-"&amp;TEXT($A2918,"mmm-aaaa"),Informes!$A:$P,COLUMN(Informes!I$1),FALSE)), "")</f>
        <v/>
      </c>
      <c r="J2918" s="269"/>
      <c r="K2918" s="269"/>
      <c r="L2918" s="172" t="str">
        <f t="shared" si="569"/>
        <v>¨</v>
      </c>
      <c r="M2918" s="269" t="str">
        <f>IFERROR(IF(OR($X2918=$L$7,$X2918=$K$5,$X2918=$O$5,$X2918=$T$5),IF(ISBLANK(
VLOOKUP($X2900&amp;"-"&amp;TEXT($A2918,"mmm-aaaa"),Informes!$A:$P,COLUMN(Informes!J$1),FALSE)), "",
VLOOKUP($X2900&amp;"-"&amp;TEXT($A2918,"mmm-aaaa"),Informes!$A:$P,COLUMN(Informes!J$1),FALSE)), ""), "")</f>
        <v/>
      </c>
      <c r="N2918" s="269"/>
      <c r="O2918" s="269"/>
      <c r="P2918" s="269"/>
      <c r="Q2918" s="269"/>
      <c r="R2918" s="282" t="str">
        <f t="shared" si="566"/>
        <v/>
      </c>
      <c r="S2918" s="282"/>
      <c r="T2918" s="282"/>
      <c r="U2918" s="282"/>
      <c r="V2918" s="283"/>
      <c r="W2918" s="4" t="str">
        <f>IFERROR(VLOOKUP($X2900&amp;"-"&amp;TEXT($A2918,"mmm-aaaa"),Informes!$A:$P,COLUMN(Informes!K$1),FALSE), "")</f>
        <v/>
      </c>
      <c r="X2918" s="34" t="str">
        <f>IFERROR(VLOOKUP($X2900&amp;"-"&amp;TEXT($A2918,"mmm-aaaa"),Informes!$A:$P,COLUMN(Informes!C$1),FALSE), "")</f>
        <v/>
      </c>
    </row>
    <row r="2919" spans="1:24" ht="16.5" customHeight="1" thickBot="1" x14ac:dyDescent="0.3">
      <c r="D2919" s="124"/>
      <c r="E2919" s="124"/>
      <c r="F2919" s="129"/>
      <c r="G2919" s="124" t="str">
        <f>IF(SUM(F2907:F2918)=0,"",SUM(F2907:F2918))</f>
        <v/>
      </c>
      <c r="H2919" s="124"/>
      <c r="I2919" s="124"/>
      <c r="J2919" s="130"/>
      <c r="K2919" s="124"/>
      <c r="L2919" s="131" t="s">
        <v>107</v>
      </c>
      <c r="M2919" s="272" t="str">
        <f>IF(SUM(M2907:M2918)=0,"",SUM(M2907:M2918))</f>
        <v/>
      </c>
      <c r="N2919" s="273"/>
      <c r="O2919" s="273"/>
      <c r="P2919" s="273"/>
      <c r="Q2919" s="274"/>
      <c r="R2919" s="275"/>
      <c r="S2919" s="276"/>
      <c r="T2919" s="276"/>
      <c r="U2919" s="276"/>
      <c r="V2919" s="277"/>
      <c r="W2919" s="4"/>
      <c r="X2919" s="4"/>
    </row>
    <row r="2920" spans="1:24" ht="16.5" customHeight="1" x14ac:dyDescent="0.2">
      <c r="W2920" s="4"/>
      <c r="X2920" s="4"/>
    </row>
    <row r="2921" spans="1:24" ht="279.75" customHeight="1" x14ac:dyDescent="0.15">
      <c r="B2921" s="11"/>
      <c r="C2921" s="132" t="s">
        <v>136</v>
      </c>
      <c r="D2921" s="11"/>
      <c r="E2921" s="11"/>
      <c r="F2921" s="11"/>
      <c r="G2921" s="11"/>
      <c r="H2921" s="11"/>
      <c r="I2921" s="11"/>
      <c r="J2921" s="11"/>
      <c r="K2921" s="11"/>
      <c r="L2921" s="11"/>
      <c r="M2921" s="11"/>
      <c r="N2921" s="11"/>
      <c r="O2921" s="11"/>
      <c r="P2921" s="11"/>
      <c r="Q2921" s="11"/>
      <c r="R2921" s="11"/>
      <c r="S2921" s="11"/>
      <c r="T2921" s="11"/>
      <c r="U2921" s="11"/>
      <c r="V2921" s="11"/>
      <c r="W2921" s="11"/>
      <c r="X2921" s="11"/>
    </row>
    <row r="2922" spans="1:24" ht="24" customHeight="1" x14ac:dyDescent="0.2">
      <c r="A2922" s="35"/>
      <c r="B2922" s="256" t="s">
        <v>127</v>
      </c>
      <c r="C2922" s="256"/>
      <c r="D2922" s="256"/>
      <c r="E2922" s="256"/>
      <c r="F2922" s="256"/>
      <c r="G2922" s="256"/>
      <c r="H2922" s="256"/>
      <c r="I2922" s="256"/>
      <c r="J2922" s="256"/>
      <c r="K2922" s="256"/>
      <c r="L2922" s="256"/>
      <c r="M2922" s="256"/>
      <c r="N2922" s="256"/>
      <c r="O2922" s="256"/>
      <c r="P2922" s="256"/>
      <c r="Q2922" s="256"/>
      <c r="R2922" s="256"/>
      <c r="S2922" s="256"/>
      <c r="T2922" s="256"/>
      <c r="U2922" s="256"/>
      <c r="V2922" s="256"/>
      <c r="X2922" s="2"/>
    </row>
    <row r="2923" spans="1:24" ht="15" x14ac:dyDescent="0.2">
      <c r="A2923" s="35"/>
      <c r="B2923" s="120" t="s">
        <v>128</v>
      </c>
      <c r="D2923" s="123" t="e">
        <f>D2900</f>
        <v>#REF!</v>
      </c>
      <c r="F2923" s="123"/>
      <c r="G2923" s="123"/>
      <c r="H2923" s="123"/>
      <c r="I2923" s="123"/>
      <c r="J2923" s="123"/>
      <c r="K2923" s="123"/>
      <c r="L2923" s="123"/>
      <c r="M2923" s="123"/>
      <c r="N2923" s="123"/>
      <c r="O2923" s="123"/>
      <c r="P2923" s="123"/>
      <c r="Q2923" s="123"/>
      <c r="R2923" s="123"/>
      <c r="S2923" s="123"/>
      <c r="T2923" s="123"/>
      <c r="U2923" s="123"/>
      <c r="V2923" s="123"/>
      <c r="W2923" s="15"/>
      <c r="X2923" s="154" t="e">
        <f>X2900</f>
        <v>#REF!</v>
      </c>
    </row>
    <row r="2924" spans="1:24" ht="17.25" x14ac:dyDescent="0.2">
      <c r="B2924" s="120" t="s">
        <v>129</v>
      </c>
      <c r="D2924" s="121"/>
      <c r="E2924" s="121"/>
      <c r="F2924" s="7"/>
      <c r="G2924" s="7"/>
      <c r="H2924" s="257" t="e">
        <f>H2901</f>
        <v>#REF!</v>
      </c>
      <c r="I2924" s="257"/>
      <c r="J2924" s="257"/>
      <c r="K2924" s="257"/>
      <c r="L2924" s="257"/>
      <c r="M2924" s="257"/>
      <c r="N2924" s="257"/>
      <c r="O2924" s="257"/>
      <c r="P2924" s="127" t="e">
        <f>P2901</f>
        <v>#REF!</v>
      </c>
      <c r="Q2924" s="120" t="s">
        <v>75</v>
      </c>
      <c r="S2924" s="12"/>
      <c r="T2924" s="13"/>
      <c r="U2924" s="127" t="e">
        <f>U2901</f>
        <v>#REF!</v>
      </c>
      <c r="V2924" s="120" t="s">
        <v>79</v>
      </c>
      <c r="W2924" s="12"/>
      <c r="X2924" s="6"/>
    </row>
    <row r="2925" spans="1:24" ht="17.25" x14ac:dyDescent="0.2">
      <c r="B2925" s="120" t="s">
        <v>130</v>
      </c>
      <c r="D2925" s="122"/>
      <c r="E2925" s="122"/>
      <c r="F2925" s="7"/>
      <c r="G2925" s="258" t="e">
        <f>G2902</f>
        <v>#REF!</v>
      </c>
      <c r="H2925" s="258"/>
      <c r="I2925" s="258"/>
      <c r="J2925" s="258"/>
      <c r="K2925" s="258"/>
      <c r="L2925" s="258"/>
      <c r="M2925" s="258"/>
      <c r="N2925" s="258"/>
      <c r="O2925" s="258"/>
      <c r="P2925" s="128" t="s">
        <v>137</v>
      </c>
      <c r="Q2925" s="120" t="s">
        <v>131</v>
      </c>
      <c r="S2925" s="12"/>
      <c r="T2925" s="12"/>
      <c r="U2925" s="128" t="s">
        <v>138</v>
      </c>
      <c r="V2925" s="120" t="s">
        <v>61</v>
      </c>
      <c r="W2925" s="12"/>
      <c r="X2925" s="6"/>
    </row>
    <row r="2926" spans="1:24" ht="28.5" customHeight="1" x14ac:dyDescent="0.2">
      <c r="B2926" s="127" t="e">
        <f>B2903</f>
        <v>#REF!</v>
      </c>
      <c r="C2926" s="125" t="s">
        <v>76</v>
      </c>
      <c r="D2926" s="127" t="e">
        <f>D2903</f>
        <v>#REF!</v>
      </c>
      <c r="E2926" s="125" t="s">
        <v>81</v>
      </c>
      <c r="F2926" s="7"/>
      <c r="G2926" s="7"/>
      <c r="H2926" s="5"/>
      <c r="I2926" s="10"/>
      <c r="J2926" s="127" t="e">
        <f>J2903</f>
        <v>#REF!</v>
      </c>
      <c r="K2926" s="125" t="s">
        <v>77</v>
      </c>
      <c r="L2926" s="5"/>
      <c r="M2926" s="5"/>
      <c r="N2926" s="127" t="e">
        <f>N2903</f>
        <v>#REF!</v>
      </c>
      <c r="O2926" s="125" t="s">
        <v>132</v>
      </c>
      <c r="P2926" s="126"/>
      <c r="Q2926" s="126"/>
      <c r="R2926" s="9"/>
      <c r="S2926" s="127" t="e">
        <f>S2903</f>
        <v>#REF!</v>
      </c>
      <c r="T2926" s="259" t="s">
        <v>133</v>
      </c>
      <c r="U2926" s="259"/>
      <c r="V2926" s="259"/>
      <c r="W2926" s="13"/>
      <c r="X2926" s="6"/>
    </row>
    <row r="2927" spans="1:24" ht="4.5" customHeight="1" thickBot="1" x14ac:dyDescent="0.25">
      <c r="B2927" s="8"/>
      <c r="C2927" s="7"/>
      <c r="D2927" s="8"/>
      <c r="E2927" s="7"/>
      <c r="F2927" s="7"/>
      <c r="G2927" s="7"/>
      <c r="H2927" s="5"/>
      <c r="I2927" s="10"/>
      <c r="J2927" s="8"/>
      <c r="K2927" s="5"/>
      <c r="L2927" s="5"/>
      <c r="M2927" s="5"/>
      <c r="N2927" s="7"/>
      <c r="O2927" s="5"/>
      <c r="P2927" s="8"/>
      <c r="Q2927" s="8"/>
      <c r="R2927" s="9"/>
      <c r="S2927" s="9"/>
      <c r="T2927" s="7"/>
      <c r="U2927" s="8"/>
      <c r="V2927" s="9"/>
      <c r="W2927" s="9"/>
      <c r="X2927" s="6"/>
    </row>
    <row r="2928" spans="1:24" ht="27" customHeight="1" x14ac:dyDescent="0.25">
      <c r="B2928" s="260" t="s">
        <v>17</v>
      </c>
      <c r="C2928" s="261"/>
      <c r="D2928" s="261"/>
      <c r="E2928" s="261"/>
      <c r="F2928" s="262" t="s">
        <v>134</v>
      </c>
      <c r="G2928" s="262"/>
      <c r="H2928" s="262"/>
      <c r="I2928" s="262" t="s">
        <v>12</v>
      </c>
      <c r="J2928" s="262"/>
      <c r="K2928" s="262"/>
      <c r="L2928" s="262" t="s">
        <v>105</v>
      </c>
      <c r="M2928" s="236" t="s">
        <v>135</v>
      </c>
      <c r="N2928" s="236"/>
      <c r="O2928" s="236"/>
      <c r="P2928" s="236"/>
      <c r="Q2928" s="236"/>
      <c r="R2928" s="236" t="s">
        <v>101</v>
      </c>
      <c r="S2928" s="236"/>
      <c r="T2928" s="236"/>
      <c r="U2928" s="236"/>
      <c r="V2928" s="237"/>
      <c r="W2928" s="14"/>
      <c r="X2928" s="3"/>
    </row>
    <row r="2929" spans="1:24" ht="27.75" customHeight="1" x14ac:dyDescent="0.2">
      <c r="B2929" s="240">
        <f>EDATE(B2906,12)</f>
        <v>45658</v>
      </c>
      <c r="C2929" s="241"/>
      <c r="D2929" s="241"/>
      <c r="E2929" s="242"/>
      <c r="F2929" s="263"/>
      <c r="G2929" s="263"/>
      <c r="H2929" s="263"/>
      <c r="I2929" s="263"/>
      <c r="J2929" s="263"/>
      <c r="K2929" s="263"/>
      <c r="L2929" s="263"/>
      <c r="M2929" s="238"/>
      <c r="N2929" s="238"/>
      <c r="O2929" s="238"/>
      <c r="P2929" s="238"/>
      <c r="Q2929" s="238"/>
      <c r="R2929" s="238"/>
      <c r="S2929" s="238"/>
      <c r="T2929" s="238"/>
      <c r="U2929" s="238"/>
      <c r="V2929" s="239"/>
      <c r="W2929" s="14"/>
      <c r="X2929" s="3"/>
    </row>
    <row r="2930" spans="1:24" ht="16.5" customHeight="1" x14ac:dyDescent="0.2">
      <c r="A2930" s="34">
        <f>EDATE(B2929,-4)</f>
        <v>45536</v>
      </c>
      <c r="B2930" s="243" t="str">
        <f>PROPER(TEXT(A2930, "mmmm"))</f>
        <v>Septiembre</v>
      </c>
      <c r="C2930" s="244"/>
      <c r="D2930" s="244"/>
      <c r="E2930" s="244"/>
      <c r="F2930" s="281" t="str">
        <f>IFERROR(IF(VLOOKUP($X2900&amp;"-"&amp;TEXT($A2930,"mmm-aaaa"),Informes!$A:$P,COLUMN(Informes!H$1),FALSE),"þ","¨"),"¨")</f>
        <v>¨</v>
      </c>
      <c r="G2930" s="281"/>
      <c r="H2930" s="281"/>
      <c r="I2930" s="248" t="str">
        <f>IFERROR(IF(ISBLANK(
VLOOKUP($X2923&amp;"-"&amp;TEXT($A2930,"mmm-aaaa"),Informes!$A:$P,COLUMN(Informes!I$1),FALSE)), "",
VLOOKUP($X2923&amp;"-"&amp;TEXT($A2930,"mmm-aaaa"),Informes!$A:$P,COLUMN(Informes!I$1),FALSE)), "")</f>
        <v/>
      </c>
      <c r="J2930" s="248"/>
      <c r="K2930" s="248"/>
      <c r="L2930" s="173" t="str">
        <f>IFERROR(IF($X2930=$L$7,"þ","¨"),"¨")</f>
        <v>¨</v>
      </c>
      <c r="M2930" s="248" t="str">
        <f>IFERROR(IF(OR($X2930=$L$7,$X2930=$K$5,$X2930=$O$5,$X2930=$T$5),IF(ISBLANK(
VLOOKUP($X2900&amp;"-"&amp;TEXT($A2930,"mmm-aaaa"),Informes!$A:$P,COLUMN(Informes!J$1),FALSE)), "",
VLOOKUP($X2900&amp;"-"&amp;TEXT($A2930,"mmm-aaaa"),Informes!$A:$P,COLUMN(Informes!J$1),FALSE)), ""), "")</f>
        <v/>
      </c>
      <c r="N2930" s="248"/>
      <c r="O2930" s="248"/>
      <c r="P2930" s="248"/>
      <c r="Q2930" s="248"/>
      <c r="R2930" s="284" t="str">
        <f t="shared" ref="R2930:R2941" si="571">IF(W2930=0, "", W2930)</f>
        <v/>
      </c>
      <c r="S2930" s="284"/>
      <c r="T2930" s="284"/>
      <c r="U2930" s="284"/>
      <c r="V2930" s="285"/>
      <c r="W2930" s="4" t="str">
        <f>IFERROR(VLOOKUP($X2923&amp;"-"&amp;TEXT($A2930,"mmm-aaaa"),Informes!$A:$P,COLUMN(Informes!K$1),FALSE), "")</f>
        <v/>
      </c>
      <c r="X2930" s="34" t="str">
        <f>IFERROR(VLOOKUP($X2900&amp;"-"&amp;TEXT($A2930,"mmm-aaaa"),Informes!$A:$P,COLUMN(Informes!C$1),FALSE), "")</f>
        <v/>
      </c>
    </row>
    <row r="2931" spans="1:24" ht="16.5" customHeight="1" x14ac:dyDescent="0.2">
      <c r="A2931" s="34">
        <f>EDATE(A2930,1)</f>
        <v>45566</v>
      </c>
      <c r="B2931" s="243" t="str">
        <f t="shared" ref="B2931:B2941" si="572">PROPER(TEXT(A2931, "mmmm"))</f>
        <v>Octubre</v>
      </c>
      <c r="C2931" s="244"/>
      <c r="D2931" s="244"/>
      <c r="E2931" s="244"/>
      <c r="F2931" s="281" t="str">
        <f>IFERROR(IF(VLOOKUP($X2900&amp;"-"&amp;TEXT($A2931,"mmm-aaaa"),Informes!$A:$P,COLUMN(Informes!H$1),FALSE),"þ","¨"),"¨")</f>
        <v>¨</v>
      </c>
      <c r="G2931" s="281"/>
      <c r="H2931" s="281"/>
      <c r="I2931" s="248" t="str">
        <f>IFERROR(IF(ISBLANK(
VLOOKUP($X2923&amp;"-"&amp;TEXT($A2931,"mmm-aaaa"),Informes!$A:$P,COLUMN(Informes!I$1),FALSE)), "",
VLOOKUP($X2923&amp;"-"&amp;TEXT($A2931,"mmm-aaaa"),Informes!$A:$P,COLUMN(Informes!I$1),FALSE)), "")</f>
        <v/>
      </c>
      <c r="J2931" s="248"/>
      <c r="K2931" s="248"/>
      <c r="L2931" s="173" t="str">
        <f t="shared" ref="L2931:L2941" si="573">IFERROR(IF($X2931=$L$7,"þ","¨"),"¨")</f>
        <v>¨</v>
      </c>
      <c r="M2931" s="248" t="str">
        <f>IFERROR(IF(OR($X2931=$L$7,$X2931=$K$5,$X2931=$O$5,$X2931=$T$5),IF(ISBLANK(
VLOOKUP($X2900&amp;"-"&amp;TEXT($A2931,"mmm-aaaa"),Informes!$A:$P,COLUMN(Informes!J$1),FALSE)), "",
VLOOKUP($X2900&amp;"-"&amp;TEXT($A2931,"mmm-aaaa"),Informes!$A:$P,COLUMN(Informes!J$1),FALSE)), ""), "")</f>
        <v/>
      </c>
      <c r="N2931" s="248"/>
      <c r="O2931" s="248"/>
      <c r="P2931" s="248"/>
      <c r="Q2931" s="248"/>
      <c r="R2931" s="284" t="str">
        <f t="shared" si="571"/>
        <v/>
      </c>
      <c r="S2931" s="284"/>
      <c r="T2931" s="284"/>
      <c r="U2931" s="284"/>
      <c r="V2931" s="285"/>
      <c r="W2931" s="4" t="str">
        <f>IFERROR(VLOOKUP($X2923&amp;"-"&amp;TEXT($A2931,"mmm-aaaa"),Informes!$A:$P,COLUMN(Informes!K$1),FALSE), "")</f>
        <v/>
      </c>
      <c r="X2931" s="34" t="str">
        <f>IFERROR(VLOOKUP($X2900&amp;"-"&amp;TEXT($A2931,"mmm-aaaa"),Informes!$A:$P,COLUMN(Informes!C$1),FALSE), "")</f>
        <v/>
      </c>
    </row>
    <row r="2932" spans="1:24" ht="16.5" customHeight="1" x14ac:dyDescent="0.2">
      <c r="A2932" s="34">
        <f t="shared" ref="A2932:A2941" si="574">EDATE(A2931,1)</f>
        <v>45597</v>
      </c>
      <c r="B2932" s="243" t="str">
        <f t="shared" si="572"/>
        <v>Noviembre</v>
      </c>
      <c r="C2932" s="244"/>
      <c r="D2932" s="244"/>
      <c r="E2932" s="244"/>
      <c r="F2932" s="281" t="str">
        <f>IFERROR(IF(VLOOKUP($X2900&amp;"-"&amp;TEXT($A2932,"mmm-aaaa"),Informes!$A:$P,COLUMN(Informes!H$1),FALSE),"þ","¨"),"¨")</f>
        <v>¨</v>
      </c>
      <c r="G2932" s="281"/>
      <c r="H2932" s="281"/>
      <c r="I2932" s="248" t="str">
        <f>IFERROR(IF(ISBLANK(
VLOOKUP($X2923&amp;"-"&amp;TEXT($A2932,"mmm-aaaa"),Informes!$A:$P,COLUMN(Informes!I$1),FALSE)), "",
VLOOKUP($X2923&amp;"-"&amp;TEXT($A2932,"mmm-aaaa"),Informes!$A:$P,COLUMN(Informes!I$1),FALSE)), "")</f>
        <v/>
      </c>
      <c r="J2932" s="248"/>
      <c r="K2932" s="248"/>
      <c r="L2932" s="173" t="str">
        <f t="shared" si="573"/>
        <v>¨</v>
      </c>
      <c r="M2932" s="248" t="str">
        <f>IFERROR(IF(OR($X2932=$L$7,$X2932=$K$5,$X2932=$O$5,$X2932=$T$5),IF(ISBLANK(
VLOOKUP($X2900&amp;"-"&amp;TEXT($A2932,"mmm-aaaa"),Informes!$A:$P,COLUMN(Informes!J$1),FALSE)), "",
VLOOKUP($X2900&amp;"-"&amp;TEXT($A2932,"mmm-aaaa"),Informes!$A:$P,COLUMN(Informes!J$1),FALSE)), ""), "")</f>
        <v/>
      </c>
      <c r="N2932" s="248"/>
      <c r="O2932" s="248"/>
      <c r="P2932" s="248"/>
      <c r="Q2932" s="248"/>
      <c r="R2932" s="284" t="str">
        <f t="shared" si="571"/>
        <v/>
      </c>
      <c r="S2932" s="284"/>
      <c r="T2932" s="284"/>
      <c r="U2932" s="284"/>
      <c r="V2932" s="285"/>
      <c r="W2932" s="4" t="str">
        <f>IFERROR(VLOOKUP($X2923&amp;"-"&amp;TEXT($A2932,"mmm-aaaa"),Informes!$A:$P,COLUMN(Informes!K$1),FALSE), "")</f>
        <v/>
      </c>
      <c r="X2932" s="34" t="str">
        <f>IFERROR(VLOOKUP($X2900&amp;"-"&amp;TEXT($A2932,"mmm-aaaa"),Informes!$A:$P,COLUMN(Informes!C$1),FALSE), "")</f>
        <v/>
      </c>
    </row>
    <row r="2933" spans="1:24" ht="16.5" customHeight="1" x14ac:dyDescent="0.2">
      <c r="A2933" s="34">
        <f t="shared" si="574"/>
        <v>45627</v>
      </c>
      <c r="B2933" s="243" t="str">
        <f t="shared" si="572"/>
        <v>Diciembre</v>
      </c>
      <c r="C2933" s="244"/>
      <c r="D2933" s="244"/>
      <c r="E2933" s="244"/>
      <c r="F2933" s="281" t="str">
        <f>IFERROR(IF(VLOOKUP($X2900&amp;"-"&amp;TEXT($A2933,"mmm-aaaa"),Informes!$A:$P,COLUMN(Informes!H$1),FALSE),"þ","¨"),"¨")</f>
        <v>¨</v>
      </c>
      <c r="G2933" s="281"/>
      <c r="H2933" s="281"/>
      <c r="I2933" s="248" t="str">
        <f>IFERROR(IF(ISBLANK(
VLOOKUP($X2923&amp;"-"&amp;TEXT($A2933,"mmm-aaaa"),Informes!$A:$P,COLUMN(Informes!I$1),FALSE)), "",
VLOOKUP($X2923&amp;"-"&amp;TEXT($A2933,"mmm-aaaa"),Informes!$A:$P,COLUMN(Informes!I$1),FALSE)), "")</f>
        <v/>
      </c>
      <c r="J2933" s="248"/>
      <c r="K2933" s="248"/>
      <c r="L2933" s="173" t="str">
        <f t="shared" si="573"/>
        <v>¨</v>
      </c>
      <c r="M2933" s="248" t="str">
        <f>IFERROR(IF(OR($X2933=$L$7,$X2933=$K$5,$X2933=$O$5,$X2933=$T$5),IF(ISBLANK(
VLOOKUP($X2900&amp;"-"&amp;TEXT($A2933,"mmm-aaaa"),Informes!$A:$P,COLUMN(Informes!J$1),FALSE)), "",
VLOOKUP($X2900&amp;"-"&amp;TEXT($A2933,"mmm-aaaa"),Informes!$A:$P,COLUMN(Informes!J$1),FALSE)), ""), "")</f>
        <v/>
      </c>
      <c r="N2933" s="248"/>
      <c r="O2933" s="248"/>
      <c r="P2933" s="248"/>
      <c r="Q2933" s="248"/>
      <c r="R2933" s="284" t="str">
        <f t="shared" si="571"/>
        <v/>
      </c>
      <c r="S2933" s="284"/>
      <c r="T2933" s="284"/>
      <c r="U2933" s="284"/>
      <c r="V2933" s="285"/>
      <c r="W2933" s="4" t="str">
        <f>IFERROR(VLOOKUP($X2923&amp;"-"&amp;TEXT($A2933,"mmm-aaaa"),Informes!$A:$P,COLUMN(Informes!K$1),FALSE), "")</f>
        <v/>
      </c>
      <c r="X2933" s="34" t="str">
        <f>IFERROR(VLOOKUP($X2900&amp;"-"&amp;TEXT($A2933,"mmm-aaaa"),Informes!$A:$P,COLUMN(Informes!C$1),FALSE), "")</f>
        <v/>
      </c>
    </row>
    <row r="2934" spans="1:24" ht="16.5" customHeight="1" x14ac:dyDescent="0.2">
      <c r="A2934" s="34">
        <f t="shared" si="574"/>
        <v>45658</v>
      </c>
      <c r="B2934" s="243" t="str">
        <f t="shared" si="572"/>
        <v>Enero</v>
      </c>
      <c r="C2934" s="244"/>
      <c r="D2934" s="244"/>
      <c r="E2934" s="244"/>
      <c r="F2934" s="281" t="str">
        <f>IFERROR(IF(VLOOKUP($X2900&amp;"-"&amp;TEXT($A2934,"mmm-aaaa"),Informes!$A:$P,COLUMN(Informes!H$1),FALSE),"þ","¨"),"¨")</f>
        <v>¨</v>
      </c>
      <c r="G2934" s="281"/>
      <c r="H2934" s="281"/>
      <c r="I2934" s="248" t="str">
        <f>IFERROR(IF(ISBLANK(
VLOOKUP($X2923&amp;"-"&amp;TEXT($A2934,"mmm-aaaa"),Informes!$A:$P,COLUMN(Informes!I$1),FALSE)), "",
VLOOKUP($X2923&amp;"-"&amp;TEXT($A2934,"mmm-aaaa"),Informes!$A:$P,COLUMN(Informes!I$1),FALSE)), "")</f>
        <v/>
      </c>
      <c r="J2934" s="248"/>
      <c r="K2934" s="248"/>
      <c r="L2934" s="173" t="str">
        <f t="shared" si="573"/>
        <v>¨</v>
      </c>
      <c r="M2934" s="248" t="str">
        <f>IFERROR(IF(OR($X2934=$L$7,$X2934=$K$5,$X2934=$O$5,$X2934=$T$5),IF(ISBLANK(
VLOOKUP($X2900&amp;"-"&amp;TEXT($A2934,"mmm-aaaa"),Informes!$A:$P,COLUMN(Informes!J$1),FALSE)), "",
VLOOKUP($X2900&amp;"-"&amp;TEXT($A2934,"mmm-aaaa"),Informes!$A:$P,COLUMN(Informes!J$1),FALSE)), ""), "")</f>
        <v/>
      </c>
      <c r="N2934" s="248"/>
      <c r="O2934" s="248"/>
      <c r="P2934" s="248"/>
      <c r="Q2934" s="248"/>
      <c r="R2934" s="284" t="str">
        <f t="shared" si="571"/>
        <v/>
      </c>
      <c r="S2934" s="284"/>
      <c r="T2934" s="284"/>
      <c r="U2934" s="284"/>
      <c r="V2934" s="285"/>
      <c r="W2934" s="4" t="str">
        <f>IFERROR(VLOOKUP($X2923&amp;"-"&amp;TEXT($A2934,"mmm-aaaa"),Informes!$A:$P,COLUMN(Informes!K$1),FALSE), "")</f>
        <v/>
      </c>
      <c r="X2934" s="34" t="str">
        <f>IFERROR(VLOOKUP($X2900&amp;"-"&amp;TEXT($A2934,"mmm-aaaa"),Informes!$A:$P,COLUMN(Informes!C$1),FALSE), "")</f>
        <v/>
      </c>
    </row>
    <row r="2935" spans="1:24" ht="16.5" customHeight="1" x14ac:dyDescent="0.2">
      <c r="A2935" s="34">
        <f t="shared" si="574"/>
        <v>45689</v>
      </c>
      <c r="B2935" s="243" t="str">
        <f t="shared" si="572"/>
        <v>Febrero</v>
      </c>
      <c r="C2935" s="244"/>
      <c r="D2935" s="244"/>
      <c r="E2935" s="244"/>
      <c r="F2935" s="281" t="str">
        <f>IFERROR(IF(VLOOKUP($X2900&amp;"-"&amp;TEXT($A2935,"mmm-aaaa"),Informes!$A:$P,COLUMN(Informes!H$1),FALSE),"þ","¨"),"¨")</f>
        <v>¨</v>
      </c>
      <c r="G2935" s="281"/>
      <c r="H2935" s="281"/>
      <c r="I2935" s="248" t="str">
        <f>IFERROR(IF(ISBLANK(
VLOOKUP($X2923&amp;"-"&amp;TEXT($A2935,"mmm-aaaa"),Informes!$A:$P,COLUMN(Informes!I$1),FALSE)), "",
VLOOKUP($X2923&amp;"-"&amp;TEXT($A2935,"mmm-aaaa"),Informes!$A:$P,COLUMN(Informes!I$1),FALSE)), "")</f>
        <v/>
      </c>
      <c r="J2935" s="248"/>
      <c r="K2935" s="248"/>
      <c r="L2935" s="173" t="str">
        <f t="shared" si="573"/>
        <v>¨</v>
      </c>
      <c r="M2935" s="248" t="str">
        <f>IFERROR(IF(OR($X2935=$L$7,$X2935=$K$5,$X2935=$O$5,$X2935=$T$5),IF(ISBLANK(
VLOOKUP($X2900&amp;"-"&amp;TEXT($A2935,"mmm-aaaa"),Informes!$A:$P,COLUMN(Informes!J$1),FALSE)), "",
VLOOKUP($X2900&amp;"-"&amp;TEXT($A2935,"mmm-aaaa"),Informes!$A:$P,COLUMN(Informes!J$1),FALSE)), ""), "")</f>
        <v/>
      </c>
      <c r="N2935" s="248"/>
      <c r="O2935" s="248"/>
      <c r="P2935" s="248"/>
      <c r="Q2935" s="248"/>
      <c r="R2935" s="284" t="str">
        <f t="shared" si="571"/>
        <v/>
      </c>
      <c r="S2935" s="284"/>
      <c r="T2935" s="284"/>
      <c r="U2935" s="284"/>
      <c r="V2935" s="285"/>
      <c r="W2935" s="4" t="str">
        <f>IFERROR(VLOOKUP($X2923&amp;"-"&amp;TEXT($A2935,"mmm-aaaa"),Informes!$A:$P,COLUMN(Informes!K$1),FALSE), "")</f>
        <v/>
      </c>
      <c r="X2935" s="34" t="str">
        <f>IFERROR(VLOOKUP($X2900&amp;"-"&amp;TEXT($A2935,"mmm-aaaa"),Informes!$A:$P,COLUMN(Informes!C$1),FALSE), "")</f>
        <v/>
      </c>
    </row>
    <row r="2936" spans="1:24" ht="16.5" customHeight="1" x14ac:dyDescent="0.2">
      <c r="A2936" s="34">
        <f t="shared" si="574"/>
        <v>45717</v>
      </c>
      <c r="B2936" s="243" t="str">
        <f t="shared" si="572"/>
        <v>Marzo</v>
      </c>
      <c r="C2936" s="244"/>
      <c r="D2936" s="244"/>
      <c r="E2936" s="244"/>
      <c r="F2936" s="281" t="str">
        <f>IFERROR(IF(VLOOKUP($X2900&amp;"-"&amp;TEXT($A2936,"mmm-aaaa"),Informes!$A:$P,COLUMN(Informes!H$1),FALSE),"þ","¨"),"¨")</f>
        <v>¨</v>
      </c>
      <c r="G2936" s="281"/>
      <c r="H2936" s="281"/>
      <c r="I2936" s="248" t="str">
        <f>IFERROR(IF(ISBLANK(
VLOOKUP($X2923&amp;"-"&amp;TEXT($A2936,"mmm-aaaa"),Informes!$A:$P,COLUMN(Informes!I$1),FALSE)), "",
VLOOKUP($X2923&amp;"-"&amp;TEXT($A2936,"mmm-aaaa"),Informes!$A:$P,COLUMN(Informes!I$1),FALSE)), "")</f>
        <v/>
      </c>
      <c r="J2936" s="248"/>
      <c r="K2936" s="248"/>
      <c r="L2936" s="173" t="str">
        <f t="shared" si="573"/>
        <v>¨</v>
      </c>
      <c r="M2936" s="248" t="str">
        <f>IFERROR(IF(OR($X2936=$L$7,$X2936=$K$5,$X2936=$O$5,$X2936=$T$5),IF(ISBLANK(
VLOOKUP($X2900&amp;"-"&amp;TEXT($A2936,"mmm-aaaa"),Informes!$A:$P,COLUMN(Informes!J$1),FALSE)), "",
VLOOKUP($X2900&amp;"-"&amp;TEXT($A2936,"mmm-aaaa"),Informes!$A:$P,COLUMN(Informes!J$1),FALSE)), ""), "")</f>
        <v/>
      </c>
      <c r="N2936" s="248"/>
      <c r="O2936" s="248"/>
      <c r="P2936" s="248"/>
      <c r="Q2936" s="248"/>
      <c r="R2936" s="284" t="str">
        <f t="shared" si="571"/>
        <v/>
      </c>
      <c r="S2936" s="284"/>
      <c r="T2936" s="284"/>
      <c r="U2936" s="284"/>
      <c r="V2936" s="285"/>
      <c r="W2936" s="4" t="str">
        <f>IFERROR(VLOOKUP($X2923&amp;"-"&amp;TEXT($A2936,"mmm-aaaa"),Informes!$A:$P,COLUMN(Informes!K$1),FALSE), "")</f>
        <v/>
      </c>
      <c r="X2936" s="34" t="str">
        <f>IFERROR(VLOOKUP($X2900&amp;"-"&amp;TEXT($A2936,"mmm-aaaa"),Informes!$A:$P,COLUMN(Informes!C$1),FALSE), "")</f>
        <v/>
      </c>
    </row>
    <row r="2937" spans="1:24" ht="16.5" customHeight="1" x14ac:dyDescent="0.2">
      <c r="A2937" s="34">
        <f t="shared" si="574"/>
        <v>45748</v>
      </c>
      <c r="B2937" s="243" t="str">
        <f t="shared" si="572"/>
        <v>Abril</v>
      </c>
      <c r="C2937" s="244"/>
      <c r="D2937" s="244"/>
      <c r="E2937" s="244"/>
      <c r="F2937" s="281" t="str">
        <f>IFERROR(IF(VLOOKUP($X2900&amp;"-"&amp;TEXT($A2937,"mmm-aaaa"),Informes!$A:$P,COLUMN(Informes!H$1),FALSE),"þ","¨"),"¨")</f>
        <v>¨</v>
      </c>
      <c r="G2937" s="281"/>
      <c r="H2937" s="281"/>
      <c r="I2937" s="248" t="str">
        <f>IFERROR(IF(ISBLANK(
VLOOKUP($X2923&amp;"-"&amp;TEXT($A2937,"mmm-aaaa"),Informes!$A:$P,COLUMN(Informes!I$1),FALSE)), "",
VLOOKUP($X2923&amp;"-"&amp;TEXT($A2937,"mmm-aaaa"),Informes!$A:$P,COLUMN(Informes!I$1),FALSE)), "")</f>
        <v/>
      </c>
      <c r="J2937" s="248"/>
      <c r="K2937" s="248"/>
      <c r="L2937" s="173" t="str">
        <f t="shared" si="573"/>
        <v>¨</v>
      </c>
      <c r="M2937" s="248" t="str">
        <f>IFERROR(IF(OR($X2937=$L$7,$X2937=$K$5,$X2937=$O$5,$X2937=$T$5),IF(ISBLANK(
VLOOKUP($X2900&amp;"-"&amp;TEXT($A2937,"mmm-aaaa"),Informes!$A:$P,COLUMN(Informes!J$1),FALSE)), "",
VLOOKUP($X2900&amp;"-"&amp;TEXT($A2937,"mmm-aaaa"),Informes!$A:$P,COLUMN(Informes!J$1),FALSE)), ""), "")</f>
        <v/>
      </c>
      <c r="N2937" s="248"/>
      <c r="O2937" s="248"/>
      <c r="P2937" s="248"/>
      <c r="Q2937" s="248"/>
      <c r="R2937" s="284" t="str">
        <f t="shared" si="571"/>
        <v/>
      </c>
      <c r="S2937" s="284"/>
      <c r="T2937" s="284"/>
      <c r="U2937" s="284"/>
      <c r="V2937" s="285"/>
      <c r="W2937" s="4" t="str">
        <f>IFERROR(VLOOKUP($X2923&amp;"-"&amp;TEXT($A2937,"mmm-aaaa"),Informes!$A:$P,COLUMN(Informes!K$1),FALSE), "")</f>
        <v/>
      </c>
      <c r="X2937" s="34" t="str">
        <f>IFERROR(VLOOKUP($X2900&amp;"-"&amp;TEXT($A2937,"mmm-aaaa"),Informes!$A:$P,COLUMN(Informes!C$1),FALSE), "")</f>
        <v/>
      </c>
    </row>
    <row r="2938" spans="1:24" ht="16.5" customHeight="1" x14ac:dyDescent="0.2">
      <c r="A2938" s="34">
        <f t="shared" si="574"/>
        <v>45778</v>
      </c>
      <c r="B2938" s="243" t="str">
        <f t="shared" si="572"/>
        <v>Mayo</v>
      </c>
      <c r="C2938" s="244"/>
      <c r="D2938" s="244"/>
      <c r="E2938" s="244"/>
      <c r="F2938" s="281" t="str">
        <f>IFERROR(IF(VLOOKUP($X2900&amp;"-"&amp;TEXT($A2938,"mmm-aaaa"),Informes!$A:$P,COLUMN(Informes!H$1),FALSE),"þ","¨"),"¨")</f>
        <v>¨</v>
      </c>
      <c r="G2938" s="281"/>
      <c r="H2938" s="281"/>
      <c r="I2938" s="248" t="str">
        <f>IFERROR(IF(ISBLANK(
VLOOKUP($X2923&amp;"-"&amp;TEXT($A2938,"mmm-aaaa"),Informes!$A:$P,COLUMN(Informes!I$1),FALSE)), "",
VLOOKUP($X2923&amp;"-"&amp;TEXT($A2938,"mmm-aaaa"),Informes!$A:$P,COLUMN(Informes!I$1),FALSE)), "")</f>
        <v/>
      </c>
      <c r="J2938" s="248"/>
      <c r="K2938" s="248"/>
      <c r="L2938" s="173" t="str">
        <f t="shared" si="573"/>
        <v>¨</v>
      </c>
      <c r="M2938" s="248" t="str">
        <f>IFERROR(IF(OR($X2938=$L$7,$X2938=$K$5,$X2938=$O$5,$X2938=$T$5),IF(ISBLANK(
VLOOKUP($X2900&amp;"-"&amp;TEXT($A2938,"mmm-aaaa"),Informes!$A:$P,COLUMN(Informes!J$1),FALSE)), "",
VLOOKUP($X2900&amp;"-"&amp;TEXT($A2938,"mmm-aaaa"),Informes!$A:$P,COLUMN(Informes!J$1),FALSE)), ""), "")</f>
        <v/>
      </c>
      <c r="N2938" s="248"/>
      <c r="O2938" s="248"/>
      <c r="P2938" s="248"/>
      <c r="Q2938" s="248"/>
      <c r="R2938" s="284" t="str">
        <f t="shared" si="571"/>
        <v/>
      </c>
      <c r="S2938" s="284"/>
      <c r="T2938" s="284"/>
      <c r="U2938" s="284"/>
      <c r="V2938" s="285"/>
      <c r="W2938" s="4" t="str">
        <f>IFERROR(VLOOKUP($X2923&amp;"-"&amp;TEXT($A2938,"mmm-aaaa"),Informes!$A:$P,COLUMN(Informes!K$1),FALSE), "")</f>
        <v/>
      </c>
      <c r="X2938" s="34" t="str">
        <f>IFERROR(VLOOKUP($X2900&amp;"-"&amp;TEXT($A2938,"mmm-aaaa"),Informes!$A:$P,COLUMN(Informes!C$1),FALSE), "")</f>
        <v/>
      </c>
    </row>
    <row r="2939" spans="1:24" ht="16.5" customHeight="1" x14ac:dyDescent="0.2">
      <c r="A2939" s="34">
        <f t="shared" si="574"/>
        <v>45809</v>
      </c>
      <c r="B2939" s="243" t="str">
        <f t="shared" si="572"/>
        <v>Junio</v>
      </c>
      <c r="C2939" s="244"/>
      <c r="D2939" s="244"/>
      <c r="E2939" s="244"/>
      <c r="F2939" s="281" t="str">
        <f>IFERROR(IF(VLOOKUP($X2900&amp;"-"&amp;TEXT($A2939,"mmm-aaaa"),Informes!$A:$P,COLUMN(Informes!H$1),FALSE),"þ","¨"),"¨")</f>
        <v>¨</v>
      </c>
      <c r="G2939" s="281"/>
      <c r="H2939" s="281"/>
      <c r="I2939" s="248" t="str">
        <f>IFERROR(IF(ISBLANK(
VLOOKUP($X2923&amp;"-"&amp;TEXT($A2939,"mmm-aaaa"),Informes!$A:$P,COLUMN(Informes!I$1),FALSE)), "",
VLOOKUP($X2923&amp;"-"&amp;TEXT($A2939,"mmm-aaaa"),Informes!$A:$P,COLUMN(Informes!I$1),FALSE)), "")</f>
        <v/>
      </c>
      <c r="J2939" s="248"/>
      <c r="K2939" s="248"/>
      <c r="L2939" s="173" t="str">
        <f t="shared" si="573"/>
        <v>¨</v>
      </c>
      <c r="M2939" s="248" t="str">
        <f>IFERROR(IF(OR($X2939=$L$7,$X2939=$K$5,$X2939=$O$5,$X2939=$T$5),IF(ISBLANK(
VLOOKUP($X2900&amp;"-"&amp;TEXT($A2939,"mmm-aaaa"),Informes!$A:$P,COLUMN(Informes!J$1),FALSE)), "",
VLOOKUP($X2900&amp;"-"&amp;TEXT($A2939,"mmm-aaaa"),Informes!$A:$P,COLUMN(Informes!J$1),FALSE)), ""), "")</f>
        <v/>
      </c>
      <c r="N2939" s="248"/>
      <c r="O2939" s="248"/>
      <c r="P2939" s="248"/>
      <c r="Q2939" s="248"/>
      <c r="R2939" s="284" t="str">
        <f t="shared" si="571"/>
        <v/>
      </c>
      <c r="S2939" s="284"/>
      <c r="T2939" s="284"/>
      <c r="U2939" s="284"/>
      <c r="V2939" s="285"/>
      <c r="W2939" s="4" t="str">
        <f>IFERROR(VLOOKUP($X2923&amp;"-"&amp;TEXT($A2939,"mmm-aaaa"),Informes!$A:$P,COLUMN(Informes!K$1),FALSE), "")</f>
        <v/>
      </c>
      <c r="X2939" s="34" t="str">
        <f>IFERROR(VLOOKUP($X2900&amp;"-"&amp;TEXT($A2939,"mmm-aaaa"),Informes!$A:$P,COLUMN(Informes!C$1),FALSE), "")</f>
        <v/>
      </c>
    </row>
    <row r="2940" spans="1:24" ht="16.5" customHeight="1" x14ac:dyDescent="0.2">
      <c r="A2940" s="34">
        <f t="shared" si="574"/>
        <v>45839</v>
      </c>
      <c r="B2940" s="243" t="str">
        <f t="shared" si="572"/>
        <v>Julio</v>
      </c>
      <c r="C2940" s="244"/>
      <c r="D2940" s="244"/>
      <c r="E2940" s="244"/>
      <c r="F2940" s="281" t="str">
        <f>IFERROR(IF(VLOOKUP($X2900&amp;"-"&amp;TEXT($A2940,"mmm-aaaa"),Informes!$A:$P,COLUMN(Informes!H$1),FALSE),"þ","¨"),"¨")</f>
        <v>¨</v>
      </c>
      <c r="G2940" s="281"/>
      <c r="H2940" s="281"/>
      <c r="I2940" s="248" t="str">
        <f>IFERROR(IF(ISBLANK(
VLOOKUP($X2923&amp;"-"&amp;TEXT($A2940,"mmm-aaaa"),Informes!$A:$P,COLUMN(Informes!I$1),FALSE)), "",
VLOOKUP($X2923&amp;"-"&amp;TEXT($A2940,"mmm-aaaa"),Informes!$A:$P,COLUMN(Informes!I$1),FALSE)), "")</f>
        <v/>
      </c>
      <c r="J2940" s="248"/>
      <c r="K2940" s="248"/>
      <c r="L2940" s="173" t="str">
        <f t="shared" si="573"/>
        <v>¨</v>
      </c>
      <c r="M2940" s="248" t="str">
        <f>IFERROR(IF(OR($X2940=$L$7,$X2940=$K$5,$X2940=$O$5,$X2940=$T$5),IF(ISBLANK(
VLOOKUP($X2900&amp;"-"&amp;TEXT($A2940,"mmm-aaaa"),Informes!$A:$P,COLUMN(Informes!J$1),FALSE)), "",
VLOOKUP($X2900&amp;"-"&amp;TEXT($A2940,"mmm-aaaa"),Informes!$A:$P,COLUMN(Informes!J$1),FALSE)), ""), "")</f>
        <v/>
      </c>
      <c r="N2940" s="248"/>
      <c r="O2940" s="248"/>
      <c r="P2940" s="248"/>
      <c r="Q2940" s="248"/>
      <c r="R2940" s="284" t="str">
        <f t="shared" si="571"/>
        <v/>
      </c>
      <c r="S2940" s="284"/>
      <c r="T2940" s="284"/>
      <c r="U2940" s="284"/>
      <c r="V2940" s="285"/>
      <c r="W2940" s="4" t="str">
        <f>IFERROR(VLOOKUP($X2923&amp;"-"&amp;TEXT($A2940,"mmm-aaaa"),Informes!$A:$P,COLUMN(Informes!K$1),FALSE), "")</f>
        <v/>
      </c>
      <c r="X2940" s="34" t="str">
        <f>IFERROR(VLOOKUP($X2900&amp;"-"&amp;TEXT($A2940,"mmm-aaaa"),Informes!$A:$P,COLUMN(Informes!C$1),FALSE), "")</f>
        <v/>
      </c>
    </row>
    <row r="2941" spans="1:24" ht="16.5" customHeight="1" thickBot="1" x14ac:dyDescent="0.25">
      <c r="A2941" s="34">
        <f t="shared" si="574"/>
        <v>45870</v>
      </c>
      <c r="B2941" s="264" t="str">
        <f t="shared" si="572"/>
        <v>Agosto</v>
      </c>
      <c r="C2941" s="265"/>
      <c r="D2941" s="265"/>
      <c r="E2941" s="265"/>
      <c r="F2941" s="280" t="str">
        <f>IFERROR(IF(VLOOKUP($X2900&amp;"-"&amp;TEXT($A2941,"mmm-aaaa"),Informes!$A:$P,COLUMN(Informes!H$1),FALSE),"þ","¨"),"¨")</f>
        <v>¨</v>
      </c>
      <c r="G2941" s="280"/>
      <c r="H2941" s="280"/>
      <c r="I2941" s="269" t="str">
        <f>IFERROR(IF(ISBLANK(
VLOOKUP($X2923&amp;"-"&amp;TEXT($A2941,"mmm-aaaa"),Informes!$A:$P,COLUMN(Informes!I$1),FALSE)), "",
VLOOKUP($X2923&amp;"-"&amp;TEXT($A2941,"mmm-aaaa"),Informes!$A:$P,COLUMN(Informes!I$1),FALSE)), "")</f>
        <v/>
      </c>
      <c r="J2941" s="269"/>
      <c r="K2941" s="269"/>
      <c r="L2941" s="172" t="str">
        <f t="shared" si="573"/>
        <v>¨</v>
      </c>
      <c r="M2941" s="269" t="str">
        <f>IFERROR(IF(OR($X2941=$L$7,$X2941=$K$5,$X2941=$O$5,$X2941=$T$5),IF(ISBLANK(
VLOOKUP($X2900&amp;"-"&amp;TEXT($A2941,"mmm-aaaa"),Informes!$A:$P,COLUMN(Informes!J$1),FALSE)), "",
VLOOKUP($X2900&amp;"-"&amp;TEXT($A2941,"mmm-aaaa"),Informes!$A:$P,COLUMN(Informes!J$1),FALSE)), ""), "")</f>
        <v/>
      </c>
      <c r="N2941" s="269"/>
      <c r="O2941" s="269"/>
      <c r="P2941" s="269"/>
      <c r="Q2941" s="269"/>
      <c r="R2941" s="282" t="str">
        <f t="shared" si="571"/>
        <v/>
      </c>
      <c r="S2941" s="282"/>
      <c r="T2941" s="282"/>
      <c r="U2941" s="282"/>
      <c r="V2941" s="283"/>
      <c r="W2941" s="4" t="str">
        <f>IFERROR(VLOOKUP($X2923&amp;"-"&amp;TEXT($A2941,"mmm-aaaa"),Informes!$A:$P,COLUMN(Informes!K$1),FALSE), "")</f>
        <v/>
      </c>
      <c r="X2941" s="34" t="str">
        <f>IFERROR(VLOOKUP($X2900&amp;"-"&amp;TEXT($A2941,"mmm-aaaa"),Informes!$A:$P,COLUMN(Informes!C$1),FALSE), "")</f>
        <v/>
      </c>
    </row>
    <row r="2942" spans="1:24" ht="16.5" customHeight="1" thickBot="1" x14ac:dyDescent="0.3">
      <c r="D2942" s="124"/>
      <c r="E2942" s="124"/>
      <c r="F2942" s="129"/>
      <c r="G2942" s="124" t="str">
        <f>IF(SUM(F2930:F2941)=0,"",SUM(F2930:F2941))</f>
        <v/>
      </c>
      <c r="H2942" s="124"/>
      <c r="I2942" s="124"/>
      <c r="J2942" s="130"/>
      <c r="K2942" s="124"/>
      <c r="L2942" s="131" t="s">
        <v>107</v>
      </c>
      <c r="M2942" s="272" t="str">
        <f>IF(SUM(M2930:M2941)=0,"",SUM(M2930:M2941))</f>
        <v/>
      </c>
      <c r="N2942" s="273"/>
      <c r="O2942" s="273"/>
      <c r="P2942" s="273"/>
      <c r="Q2942" s="274"/>
      <c r="R2942" s="275"/>
      <c r="S2942" s="276"/>
      <c r="T2942" s="276"/>
      <c r="U2942" s="276"/>
      <c r="V2942" s="277"/>
      <c r="W2942" s="4"/>
      <c r="X2942" s="4"/>
    </row>
    <row r="2943" spans="1:24" ht="16.5" customHeight="1" x14ac:dyDescent="0.2">
      <c r="W2943" s="4"/>
      <c r="X2943" s="4"/>
    </row>
    <row r="2944" spans="1:24" ht="279.75" customHeight="1" x14ac:dyDescent="0.15">
      <c r="B2944" s="11"/>
      <c r="C2944" s="132" t="s">
        <v>136</v>
      </c>
      <c r="D2944" s="11"/>
      <c r="E2944" s="11"/>
      <c r="F2944" s="11"/>
      <c r="G2944" s="11"/>
      <c r="H2944" s="11"/>
      <c r="I2944" s="11"/>
      <c r="J2944" s="11"/>
      <c r="K2944" s="11"/>
      <c r="L2944" s="11"/>
      <c r="M2944" s="11"/>
      <c r="N2944" s="11"/>
      <c r="O2944" s="11"/>
      <c r="P2944" s="11"/>
      <c r="Q2944" s="11"/>
      <c r="R2944" s="11"/>
      <c r="S2944" s="11"/>
      <c r="T2944" s="11"/>
      <c r="U2944" s="11"/>
      <c r="V2944" s="11"/>
      <c r="W2944" s="11"/>
      <c r="X2944" s="11"/>
    </row>
    <row r="2945" spans="1:24" ht="24" customHeight="1" x14ac:dyDescent="0.2">
      <c r="A2945" s="35">
        <f>A2899+1</f>
        <v>65</v>
      </c>
      <c r="B2945" s="256" t="s">
        <v>127</v>
      </c>
      <c r="C2945" s="256"/>
      <c r="D2945" s="256"/>
      <c r="E2945" s="256"/>
      <c r="F2945" s="256"/>
      <c r="G2945" s="256"/>
      <c r="H2945" s="256"/>
      <c r="I2945" s="256"/>
      <c r="J2945" s="256"/>
      <c r="K2945" s="256"/>
      <c r="L2945" s="256"/>
      <c r="M2945" s="256"/>
      <c r="N2945" s="256"/>
      <c r="O2945" s="256"/>
      <c r="P2945" s="256"/>
      <c r="Q2945" s="256"/>
      <c r="R2945" s="256"/>
      <c r="S2945" s="256"/>
      <c r="T2945" s="256"/>
      <c r="U2945" s="256"/>
      <c r="V2945" s="256"/>
      <c r="X2945" s="2"/>
    </row>
    <row r="2946" spans="1:24" ht="17.25" customHeight="1" x14ac:dyDescent="0.2">
      <c r="A2946" s="35"/>
      <c r="B2946" s="120" t="s">
        <v>128</v>
      </c>
      <c r="D2946" s="123" t="e">
        <f>IF(A2945=0,0,INDEX(TblPublicadores[Nombre completo],A2945))</f>
        <v>#REF!</v>
      </c>
      <c r="F2946" s="123"/>
      <c r="G2946" s="123"/>
      <c r="H2946" s="123"/>
      <c r="I2946" s="123"/>
      <c r="J2946" s="123"/>
      <c r="K2946" s="123"/>
      <c r="L2946" s="123"/>
      <c r="M2946" s="123"/>
      <c r="N2946" s="123"/>
      <c r="O2946" s="123"/>
      <c r="P2946" s="123"/>
      <c r="Q2946" s="123"/>
      <c r="R2946" s="123"/>
      <c r="S2946" s="123"/>
      <c r="T2946" s="123"/>
      <c r="U2946" s="123"/>
      <c r="V2946" s="123"/>
      <c r="W2946" s="15"/>
      <c r="X2946" s="154" t="e">
        <f>IF(A2945=0,0,INDEX(TblPublicadores[Nombre],A2945))</f>
        <v>#REF!</v>
      </c>
    </row>
    <row r="2947" spans="1:24" ht="17.25" customHeight="1" x14ac:dyDescent="0.2">
      <c r="B2947" s="120" t="s">
        <v>129</v>
      </c>
      <c r="D2947" s="121"/>
      <c r="E2947" s="121"/>
      <c r="F2947" s="7"/>
      <c r="G2947" s="7"/>
      <c r="H2947" s="257" t="e">
        <f>IF(A2945=0,"",INDEX(TblPublicadores[Fecha de nacimiento],A2945))</f>
        <v>#REF!</v>
      </c>
      <c r="I2947" s="257"/>
      <c r="J2947" s="257"/>
      <c r="K2947" s="257"/>
      <c r="L2947" s="257"/>
      <c r="M2947" s="257"/>
      <c r="N2947" s="257"/>
      <c r="O2947" s="257"/>
      <c r="P2947" s="128" t="e">
        <f>IF(INDEX(TblPublicadores[Sexo],A2945)=Q2947,"þ","¨")</f>
        <v>#REF!</v>
      </c>
      <c r="Q2947" s="120" t="s">
        <v>75</v>
      </c>
      <c r="S2947" s="12"/>
      <c r="T2947" s="13"/>
      <c r="U2947" s="128" t="e">
        <f>IF(INDEX(TblPublicadores[Sexo],A2945)=V2947,"þ","¨")</f>
        <v>#REF!</v>
      </c>
      <c r="V2947" s="120" t="s">
        <v>79</v>
      </c>
      <c r="W2947" s="12"/>
      <c r="X2947" s="6"/>
    </row>
    <row r="2948" spans="1:24" ht="17.25" customHeight="1" x14ac:dyDescent="0.2">
      <c r="B2948" s="120" t="s">
        <v>130</v>
      </c>
      <c r="D2948" s="122"/>
      <c r="E2948" s="122"/>
      <c r="F2948" s="7"/>
      <c r="G2948" s="258" t="e">
        <f>IF(A2945=0,"",IF(INDEX(TblPublicadores[Fecha de bautismo],A2945)="", "",INDEX(TblPublicadores[Fecha de bautismo],A2945)))</f>
        <v>#REF!</v>
      </c>
      <c r="H2948" s="258"/>
      <c r="I2948" s="258"/>
      <c r="J2948" s="258"/>
      <c r="K2948" s="258"/>
      <c r="L2948" s="258"/>
      <c r="M2948" s="258"/>
      <c r="N2948" s="258"/>
      <c r="O2948" s="258"/>
      <c r="P2948" s="128" t="s">
        <v>137</v>
      </c>
      <c r="Q2948" s="120" t="s">
        <v>131</v>
      </c>
      <c r="S2948" s="12"/>
      <c r="T2948" s="12"/>
      <c r="U2948" s="128" t="s">
        <v>138</v>
      </c>
      <c r="V2948" s="120" t="s">
        <v>61</v>
      </c>
      <c r="W2948" s="12"/>
      <c r="X2948" s="6"/>
    </row>
    <row r="2949" spans="1:24" ht="28.5" customHeight="1" x14ac:dyDescent="0.2">
      <c r="B2949" s="127" t="e">
        <f>IF(INDEX(TblPublicadores[Privilegio],A2945)=C2949,"þ","¨")</f>
        <v>#REF!</v>
      </c>
      <c r="C2949" s="125" t="s">
        <v>76</v>
      </c>
      <c r="D2949" s="127" t="e">
        <f>IF(INDEX(TblPublicadores[Privilegio],A2945)=E2949,"þ","¨")</f>
        <v>#REF!</v>
      </c>
      <c r="E2949" s="125" t="s">
        <v>81</v>
      </c>
      <c r="F2949" s="7"/>
      <c r="G2949" s="7"/>
      <c r="H2949" s="5"/>
      <c r="I2949" s="10"/>
      <c r="J2949" s="127" t="e">
        <f>IF(INDEX(TblPublicadores[Tipo Publicador],A2945)=K2949,"þ","¨")</f>
        <v>#REF!</v>
      </c>
      <c r="K2949" s="125" t="s">
        <v>77</v>
      </c>
      <c r="L2949" s="5"/>
      <c r="M2949" s="5"/>
      <c r="N2949" s="127" t="e">
        <f>IF(INDEX(TblPublicadores[Tipo Publicador],A2945)=O2949,"þ","¨")</f>
        <v>#REF!</v>
      </c>
      <c r="O2949" s="125" t="s">
        <v>132</v>
      </c>
      <c r="P2949" s="126"/>
      <c r="Q2949" s="126"/>
      <c r="R2949" s="9"/>
      <c r="S2949" s="127" t="e">
        <f>IF(INDEX(TblPublicadores[Tipo Publicador],A2945)=T2949,"þ","¨")</f>
        <v>#REF!</v>
      </c>
      <c r="T2949" s="259" t="s">
        <v>133</v>
      </c>
      <c r="U2949" s="259"/>
      <c r="V2949" s="259"/>
      <c r="W2949" s="13"/>
      <c r="X2949" s="6"/>
    </row>
    <row r="2950" spans="1:24" ht="4.5" customHeight="1" thickBot="1" x14ac:dyDescent="0.25">
      <c r="B2950" s="8"/>
      <c r="C2950" s="7"/>
      <c r="D2950" s="8"/>
      <c r="E2950" s="7"/>
      <c r="F2950" s="7"/>
      <c r="G2950" s="7"/>
      <c r="H2950" s="5"/>
      <c r="I2950" s="10"/>
      <c r="J2950" s="8"/>
      <c r="K2950" s="5"/>
      <c r="L2950" s="5"/>
      <c r="M2950" s="5"/>
      <c r="N2950" s="7"/>
      <c r="O2950" s="5"/>
      <c r="P2950" s="8"/>
      <c r="Q2950" s="8"/>
      <c r="R2950" s="9"/>
      <c r="S2950" s="9"/>
      <c r="T2950" s="7"/>
      <c r="U2950" s="8"/>
      <c r="V2950" s="9"/>
      <c r="W2950" s="9"/>
      <c r="X2950" s="6"/>
    </row>
    <row r="2951" spans="1:24" ht="26.25" customHeight="1" x14ac:dyDescent="0.25">
      <c r="B2951" s="260" t="s">
        <v>17</v>
      </c>
      <c r="C2951" s="261"/>
      <c r="D2951" s="261"/>
      <c r="E2951" s="261"/>
      <c r="F2951" s="262" t="s">
        <v>134</v>
      </c>
      <c r="G2951" s="262"/>
      <c r="H2951" s="262"/>
      <c r="I2951" s="262" t="s">
        <v>12</v>
      </c>
      <c r="J2951" s="262"/>
      <c r="K2951" s="262"/>
      <c r="L2951" s="262" t="s">
        <v>105</v>
      </c>
      <c r="M2951" s="236" t="s">
        <v>135</v>
      </c>
      <c r="N2951" s="236"/>
      <c r="O2951" s="236"/>
      <c r="P2951" s="236"/>
      <c r="Q2951" s="236"/>
      <c r="R2951" s="236" t="s">
        <v>101</v>
      </c>
      <c r="S2951" s="236"/>
      <c r="T2951" s="236"/>
      <c r="U2951" s="236"/>
      <c r="V2951" s="237"/>
      <c r="W2951" s="14"/>
      <c r="X2951" s="3"/>
    </row>
    <row r="2952" spans="1:24" ht="27.75" customHeight="1" x14ac:dyDescent="0.2">
      <c r="B2952" s="240">
        <v>45292</v>
      </c>
      <c r="C2952" s="241"/>
      <c r="D2952" s="241"/>
      <c r="E2952" s="242"/>
      <c r="F2952" s="263"/>
      <c r="G2952" s="263"/>
      <c r="H2952" s="263"/>
      <c r="I2952" s="263"/>
      <c r="J2952" s="263"/>
      <c r="K2952" s="263"/>
      <c r="L2952" s="263"/>
      <c r="M2952" s="238"/>
      <c r="N2952" s="238"/>
      <c r="O2952" s="238"/>
      <c r="P2952" s="238"/>
      <c r="Q2952" s="238"/>
      <c r="R2952" s="238"/>
      <c r="S2952" s="238"/>
      <c r="T2952" s="238"/>
      <c r="U2952" s="238"/>
      <c r="V2952" s="239"/>
      <c r="W2952" s="14"/>
      <c r="X2952" s="3"/>
    </row>
    <row r="2953" spans="1:24" ht="16.5" customHeight="1" x14ac:dyDescent="0.2">
      <c r="A2953" s="34">
        <f>EDATE(B2952,-4)</f>
        <v>45170</v>
      </c>
      <c r="B2953" s="243" t="str">
        <f>PROPER(TEXT(A2953, "mmmm"))</f>
        <v>Septiembre</v>
      </c>
      <c r="C2953" s="244"/>
      <c r="D2953" s="244" t="str">
        <f>PROPER(TEXT(C2953, "mmmm"))</f>
        <v>Enero</v>
      </c>
      <c r="E2953" s="244"/>
      <c r="F2953" s="281" t="str">
        <f>IFERROR(IF(VLOOKUP($X2946&amp;"-"&amp;TEXT($A2953,"mmm-aaaa"),Informes!$A:$P,COLUMN(Informes!H$1),FALSE),"þ","¨"),"¨")</f>
        <v>¨</v>
      </c>
      <c r="G2953" s="281"/>
      <c r="H2953" s="281"/>
      <c r="I2953" s="248" t="str">
        <f>IFERROR(IF(ISBLANK(
VLOOKUP($X2946&amp;"-"&amp;TEXT($A2953,"mmm-aaaa"),Informes!$A:$P,COLUMN(Informes!I$1),FALSE)), "",
VLOOKUP($X2946&amp;"-"&amp;TEXT($A2953,"mmm-aaaa"),Informes!$A:$P,COLUMN(Informes!I$1),FALSE)), "")</f>
        <v/>
      </c>
      <c r="J2953" s="248"/>
      <c r="K2953" s="248"/>
      <c r="L2953" s="173" t="str">
        <f>IFERROR(IF($X2953=$L$7,"þ","¨"),"¨")</f>
        <v>¨</v>
      </c>
      <c r="M2953" s="248" t="str">
        <f>IFERROR(IF(OR($X2953=$L$7,$X2953=$K$5,$X2953=$O$5,$X2953=$T$5),IF(ISBLANK(
VLOOKUP($X2946&amp;"-"&amp;TEXT($A2953,"mmm-aaaa"),Informes!$A:$P,COLUMN(Informes!J$1),FALSE)), "",
VLOOKUP($X2946&amp;"-"&amp;TEXT($A2953,"mmm-aaaa"),Informes!$A:$P,COLUMN(Informes!J$1),FALSE)), ""), "")</f>
        <v/>
      </c>
      <c r="N2953" s="248"/>
      <c r="O2953" s="248"/>
      <c r="P2953" s="248"/>
      <c r="Q2953" s="248"/>
      <c r="R2953" s="284" t="str">
        <f t="shared" ref="R2953:R2964" si="575">IF(W2953=0, "", W2953)</f>
        <v/>
      </c>
      <c r="S2953" s="284"/>
      <c r="T2953" s="284"/>
      <c r="U2953" s="284"/>
      <c r="V2953" s="285"/>
      <c r="W2953" s="4" t="str">
        <f>IFERROR(VLOOKUP($X2946&amp;"-"&amp;TEXT($A2953,"mmm-aaaa"),Informes!$A:$P,COLUMN(Informes!K$1),FALSE), "")</f>
        <v/>
      </c>
      <c r="X2953" s="34" t="str">
        <f>IFERROR(VLOOKUP($X2946&amp;"-"&amp;TEXT($A2953,"mmm-aaaa"),Informes!$A:$P,COLUMN(Informes!C$1),FALSE), "")</f>
        <v/>
      </c>
    </row>
    <row r="2954" spans="1:24" ht="16.5" customHeight="1" x14ac:dyDescent="0.2">
      <c r="A2954" s="34">
        <f>EDATE(A2953,1)</f>
        <v>45200</v>
      </c>
      <c r="B2954" s="243" t="str">
        <f t="shared" ref="B2954:B2964" si="576">PROPER(TEXT(A2954, "mmmm"))</f>
        <v>Octubre</v>
      </c>
      <c r="C2954" s="244"/>
      <c r="D2954" s="244" t="str">
        <f t="shared" ref="D2954:D2964" si="577">PROPER(TEXT(C2954, "mmmm"))</f>
        <v>Enero</v>
      </c>
      <c r="E2954" s="244"/>
      <c r="F2954" s="281" t="str">
        <f>IFERROR(IF(VLOOKUP($X2946&amp;"-"&amp;TEXT($A2954,"mmm-aaaa"),Informes!$A:$P,COLUMN(Informes!H$1),FALSE),"þ","¨"),"¨")</f>
        <v>¨</v>
      </c>
      <c r="G2954" s="281"/>
      <c r="H2954" s="281"/>
      <c r="I2954" s="248" t="str">
        <f>IFERROR(IF(ISBLANK(
VLOOKUP($X2946&amp;"-"&amp;TEXT($A2954,"mmm-aaaa"),Informes!$A:$P,COLUMN(Informes!I$1),FALSE)), "",
VLOOKUP($X2946&amp;"-"&amp;TEXT($A2954,"mmm-aaaa"),Informes!$A:$P,COLUMN(Informes!I$1),FALSE)), "")</f>
        <v/>
      </c>
      <c r="J2954" s="248"/>
      <c r="K2954" s="248"/>
      <c r="L2954" s="173" t="str">
        <f t="shared" ref="L2954:L2964" si="578">IFERROR(IF($X2954=$L$7,"þ","¨"),"¨")</f>
        <v>¨</v>
      </c>
      <c r="M2954" s="248" t="str">
        <f>IFERROR(IF(OR($X2954=$L$7,$X2954=$K$5,$X2954=$O$5,$X2954=$T$5),IF(ISBLANK(
VLOOKUP($X2946&amp;"-"&amp;TEXT($A2954,"mmm-aaaa"),Informes!$A:$P,COLUMN(Informes!J$1),FALSE)), "",
VLOOKUP($X2946&amp;"-"&amp;TEXT($A2954,"mmm-aaaa"),Informes!$A:$P,COLUMN(Informes!J$1),FALSE)), ""), "")</f>
        <v/>
      </c>
      <c r="N2954" s="248"/>
      <c r="O2954" s="248"/>
      <c r="P2954" s="248"/>
      <c r="Q2954" s="248"/>
      <c r="R2954" s="284" t="str">
        <f t="shared" si="575"/>
        <v/>
      </c>
      <c r="S2954" s="284"/>
      <c r="T2954" s="284"/>
      <c r="U2954" s="284"/>
      <c r="V2954" s="285"/>
      <c r="W2954" s="4" t="str">
        <f>IFERROR(VLOOKUP($X2946&amp;"-"&amp;TEXT($A2954,"mmm-aaaa"),Informes!$A:$P,COLUMN(Informes!K$1),FALSE), "")</f>
        <v/>
      </c>
      <c r="X2954" s="34" t="str">
        <f>IFERROR(VLOOKUP($X2946&amp;"-"&amp;TEXT($A2954,"mmm-aaaa"),Informes!$A:$P,COLUMN(Informes!C$1),FALSE), "")</f>
        <v/>
      </c>
    </row>
    <row r="2955" spans="1:24" ht="16.5" customHeight="1" x14ac:dyDescent="0.2">
      <c r="A2955" s="34">
        <f t="shared" ref="A2955:A2964" si="579">EDATE(A2954,1)</f>
        <v>45231</v>
      </c>
      <c r="B2955" s="243" t="str">
        <f t="shared" si="576"/>
        <v>Noviembre</v>
      </c>
      <c r="C2955" s="244"/>
      <c r="D2955" s="244" t="str">
        <f t="shared" si="577"/>
        <v>Enero</v>
      </c>
      <c r="E2955" s="244"/>
      <c r="F2955" s="281" t="str">
        <f>IFERROR(IF(VLOOKUP($X2946&amp;"-"&amp;TEXT($A2955,"mmm-aaaa"),Informes!$A:$P,COLUMN(Informes!H$1),FALSE),"þ","¨"),"¨")</f>
        <v>¨</v>
      </c>
      <c r="G2955" s="281"/>
      <c r="H2955" s="281"/>
      <c r="I2955" s="248" t="str">
        <f>IFERROR(IF(ISBLANK(
VLOOKUP($X2946&amp;"-"&amp;TEXT($A2955,"mmm-aaaa"),Informes!$A:$P,COLUMN(Informes!I$1),FALSE)), "",
VLOOKUP($X2946&amp;"-"&amp;TEXT($A2955,"mmm-aaaa"),Informes!$A:$P,COLUMN(Informes!I$1),FALSE)), "")</f>
        <v/>
      </c>
      <c r="J2955" s="248"/>
      <c r="K2955" s="248"/>
      <c r="L2955" s="173" t="str">
        <f t="shared" si="578"/>
        <v>¨</v>
      </c>
      <c r="M2955" s="248" t="str">
        <f>IFERROR(IF(OR($X2955=$L$7,$X2955=$K$5,$X2955=$O$5,$X2955=$T$5),IF(ISBLANK(
VLOOKUP($X2946&amp;"-"&amp;TEXT($A2955,"mmm-aaaa"),Informes!$A:$P,COLUMN(Informes!J$1),FALSE)), "",
VLOOKUP($X2946&amp;"-"&amp;TEXT($A2955,"mmm-aaaa"),Informes!$A:$P,COLUMN(Informes!J$1),FALSE)), ""), "")</f>
        <v/>
      </c>
      <c r="N2955" s="248"/>
      <c r="O2955" s="248"/>
      <c r="P2955" s="248"/>
      <c r="Q2955" s="248"/>
      <c r="R2955" s="284" t="str">
        <f t="shared" si="575"/>
        <v/>
      </c>
      <c r="S2955" s="284"/>
      <c r="T2955" s="284"/>
      <c r="U2955" s="284"/>
      <c r="V2955" s="285"/>
      <c r="W2955" s="4" t="str">
        <f>IFERROR(VLOOKUP($X2946&amp;"-"&amp;TEXT($A2955,"mmm-aaaa"),Informes!$A:$P,COLUMN(Informes!K$1),FALSE), "")</f>
        <v/>
      </c>
      <c r="X2955" s="34" t="str">
        <f>IFERROR(VLOOKUP($X2946&amp;"-"&amp;TEXT($A2955,"mmm-aaaa"),Informes!$A:$P,COLUMN(Informes!C$1),FALSE), "")</f>
        <v/>
      </c>
    </row>
    <row r="2956" spans="1:24" ht="16.5" customHeight="1" x14ac:dyDescent="0.2">
      <c r="A2956" s="34">
        <f t="shared" si="579"/>
        <v>45261</v>
      </c>
      <c r="B2956" s="243" t="str">
        <f t="shared" si="576"/>
        <v>Diciembre</v>
      </c>
      <c r="C2956" s="244"/>
      <c r="D2956" s="244" t="str">
        <f t="shared" si="577"/>
        <v>Enero</v>
      </c>
      <c r="E2956" s="244"/>
      <c r="F2956" s="281" t="str">
        <f>IFERROR(IF(VLOOKUP($X2946&amp;"-"&amp;TEXT($A2956,"mmm-aaaa"),Informes!$A:$P,COLUMN(Informes!H$1),FALSE),"þ","¨"),"¨")</f>
        <v>¨</v>
      </c>
      <c r="G2956" s="281"/>
      <c r="H2956" s="281"/>
      <c r="I2956" s="248" t="str">
        <f>IFERROR(IF(ISBLANK(
VLOOKUP($X2946&amp;"-"&amp;TEXT($A2956,"mmm-aaaa"),Informes!$A:$P,COLUMN(Informes!I$1),FALSE)), "",
VLOOKUP($X2946&amp;"-"&amp;TEXT($A2956,"mmm-aaaa"),Informes!$A:$P,COLUMN(Informes!I$1),FALSE)), "")</f>
        <v/>
      </c>
      <c r="J2956" s="248"/>
      <c r="K2956" s="248"/>
      <c r="L2956" s="173" t="str">
        <f t="shared" si="578"/>
        <v>¨</v>
      </c>
      <c r="M2956" s="248" t="str">
        <f>IFERROR(IF(OR($X2956=$L$7,$X2956=$K$5,$X2956=$O$5,$X2956=$T$5),IF(ISBLANK(
VLOOKUP($X2946&amp;"-"&amp;TEXT($A2956,"mmm-aaaa"),Informes!$A:$P,COLUMN(Informes!J$1),FALSE)), "",
VLOOKUP($X2946&amp;"-"&amp;TEXT($A2956,"mmm-aaaa"),Informes!$A:$P,COLUMN(Informes!J$1),FALSE)), ""), "")</f>
        <v/>
      </c>
      <c r="N2956" s="248"/>
      <c r="O2956" s="248"/>
      <c r="P2956" s="248"/>
      <c r="Q2956" s="248"/>
      <c r="R2956" s="284" t="str">
        <f t="shared" si="575"/>
        <v/>
      </c>
      <c r="S2956" s="284"/>
      <c r="T2956" s="284"/>
      <c r="U2956" s="284"/>
      <c r="V2956" s="285"/>
      <c r="W2956" s="4" t="str">
        <f>IFERROR(VLOOKUP($X2946&amp;"-"&amp;TEXT($A2956,"mmm-aaaa"),Informes!$A:$P,COLUMN(Informes!K$1),FALSE), "")</f>
        <v/>
      </c>
      <c r="X2956" s="34" t="str">
        <f>IFERROR(VLOOKUP($X2946&amp;"-"&amp;TEXT($A2956,"mmm-aaaa"),Informes!$A:$P,COLUMN(Informes!C$1),FALSE), "")</f>
        <v/>
      </c>
    </row>
    <row r="2957" spans="1:24" ht="16.5" customHeight="1" x14ac:dyDescent="0.2">
      <c r="A2957" s="34">
        <f t="shared" si="579"/>
        <v>45292</v>
      </c>
      <c r="B2957" s="243" t="str">
        <f t="shared" si="576"/>
        <v>Enero</v>
      </c>
      <c r="C2957" s="244"/>
      <c r="D2957" s="244" t="str">
        <f t="shared" si="577"/>
        <v>Enero</v>
      </c>
      <c r="E2957" s="244"/>
      <c r="F2957" s="281" t="str">
        <f>IFERROR(IF(VLOOKUP($X2946&amp;"-"&amp;TEXT($A2957,"mmm-aaaa"),Informes!$A:$P,COLUMN(Informes!H$1),FALSE),"þ","¨"),"¨")</f>
        <v>¨</v>
      </c>
      <c r="G2957" s="281"/>
      <c r="H2957" s="281"/>
      <c r="I2957" s="248" t="str">
        <f>IFERROR(IF(ISBLANK(
VLOOKUP($X2946&amp;"-"&amp;TEXT($A2957,"mmm-aaaa"),Informes!$A:$P,COLUMN(Informes!I$1),FALSE)), "",
VLOOKUP($X2946&amp;"-"&amp;TEXT($A2957,"mmm-aaaa"),Informes!$A:$P,COLUMN(Informes!I$1),FALSE)), "")</f>
        <v/>
      </c>
      <c r="J2957" s="248"/>
      <c r="K2957" s="248"/>
      <c r="L2957" s="173" t="str">
        <f t="shared" si="578"/>
        <v>¨</v>
      </c>
      <c r="M2957" s="248" t="str">
        <f>IFERROR(IF(OR($X2957=$L$7,$X2957=$K$5,$X2957=$O$5,$X2957=$T$5),IF(ISBLANK(
VLOOKUP($X2946&amp;"-"&amp;TEXT($A2957,"mmm-aaaa"),Informes!$A:$P,COLUMN(Informes!J$1),FALSE)), "",
VLOOKUP($X2946&amp;"-"&amp;TEXT($A2957,"mmm-aaaa"),Informes!$A:$P,COLUMN(Informes!J$1),FALSE)), ""), "")</f>
        <v/>
      </c>
      <c r="N2957" s="248"/>
      <c r="O2957" s="248"/>
      <c r="P2957" s="248"/>
      <c r="Q2957" s="248"/>
      <c r="R2957" s="284" t="str">
        <f t="shared" si="575"/>
        <v/>
      </c>
      <c r="S2957" s="284"/>
      <c r="T2957" s="284"/>
      <c r="U2957" s="284"/>
      <c r="V2957" s="285"/>
      <c r="W2957" s="4" t="str">
        <f>IFERROR(VLOOKUP($X2946&amp;"-"&amp;TEXT($A2957,"mmm-aaaa"),Informes!$A:$P,COLUMN(Informes!K$1),FALSE), "")</f>
        <v/>
      </c>
      <c r="X2957" s="34" t="str">
        <f>IFERROR(VLOOKUP($X2946&amp;"-"&amp;TEXT($A2957,"mmm-aaaa"),Informes!$A:$P,COLUMN(Informes!C$1),FALSE), "")</f>
        <v/>
      </c>
    </row>
    <row r="2958" spans="1:24" ht="16.5" customHeight="1" x14ac:dyDescent="0.2">
      <c r="A2958" s="34">
        <f t="shared" si="579"/>
        <v>45323</v>
      </c>
      <c r="B2958" s="243" t="str">
        <f t="shared" si="576"/>
        <v>Febrero</v>
      </c>
      <c r="C2958" s="244"/>
      <c r="D2958" s="244" t="str">
        <f t="shared" si="577"/>
        <v>Enero</v>
      </c>
      <c r="E2958" s="244"/>
      <c r="F2958" s="281" t="str">
        <f>IFERROR(IF(VLOOKUP($X2946&amp;"-"&amp;TEXT($A2958,"mmm-aaaa"),Informes!$A:$P,COLUMN(Informes!H$1),FALSE),"þ","¨"),"¨")</f>
        <v>¨</v>
      </c>
      <c r="G2958" s="281"/>
      <c r="H2958" s="281"/>
      <c r="I2958" s="248" t="str">
        <f>IFERROR(IF(ISBLANK(
VLOOKUP($X2946&amp;"-"&amp;TEXT($A2958,"mmm-aaaa"),Informes!$A:$P,COLUMN(Informes!I$1),FALSE)), "",
VLOOKUP($X2946&amp;"-"&amp;TEXT($A2958,"mmm-aaaa"),Informes!$A:$P,COLUMN(Informes!I$1),FALSE)), "")</f>
        <v/>
      </c>
      <c r="J2958" s="248"/>
      <c r="K2958" s="248"/>
      <c r="L2958" s="173" t="str">
        <f t="shared" si="578"/>
        <v>¨</v>
      </c>
      <c r="M2958" s="248" t="str">
        <f>IFERROR(IF(OR($X2958=$L$7,$X2958=$K$5,$X2958=$O$5,$X2958=$T$5),IF(ISBLANK(
VLOOKUP($X2946&amp;"-"&amp;TEXT($A2958,"mmm-aaaa"),Informes!$A:$P,COLUMN(Informes!J$1),FALSE)), "",
VLOOKUP($X2946&amp;"-"&amp;TEXT($A2958,"mmm-aaaa"),Informes!$A:$P,COLUMN(Informes!J$1),FALSE)), ""), "")</f>
        <v/>
      </c>
      <c r="N2958" s="248"/>
      <c r="O2958" s="248"/>
      <c r="P2958" s="248"/>
      <c r="Q2958" s="248"/>
      <c r="R2958" s="284" t="str">
        <f t="shared" si="575"/>
        <v/>
      </c>
      <c r="S2958" s="284"/>
      <c r="T2958" s="284"/>
      <c r="U2958" s="284"/>
      <c r="V2958" s="285"/>
      <c r="W2958" s="4" t="str">
        <f>IFERROR(VLOOKUP($X2946&amp;"-"&amp;TEXT($A2958,"mmm-aaaa"),Informes!$A:$P,COLUMN(Informes!K$1),FALSE), "")</f>
        <v/>
      </c>
      <c r="X2958" s="34" t="str">
        <f>IFERROR(VLOOKUP($X2946&amp;"-"&amp;TEXT($A2958,"mmm-aaaa"),Informes!$A:$P,COLUMN(Informes!C$1),FALSE), "")</f>
        <v/>
      </c>
    </row>
    <row r="2959" spans="1:24" ht="16.5" customHeight="1" x14ac:dyDescent="0.2">
      <c r="A2959" s="34">
        <f t="shared" si="579"/>
        <v>45352</v>
      </c>
      <c r="B2959" s="243" t="str">
        <f t="shared" si="576"/>
        <v>Marzo</v>
      </c>
      <c r="C2959" s="244"/>
      <c r="D2959" s="244" t="str">
        <f t="shared" si="577"/>
        <v>Enero</v>
      </c>
      <c r="E2959" s="244"/>
      <c r="F2959" s="281" t="str">
        <f>IFERROR(IF(VLOOKUP($X2946&amp;"-"&amp;TEXT($A2959,"mmm-aaaa"),Informes!$A:$P,COLUMN(Informes!H$1),FALSE),"þ","¨"),"¨")</f>
        <v>¨</v>
      </c>
      <c r="G2959" s="281"/>
      <c r="H2959" s="281"/>
      <c r="I2959" s="248" t="str">
        <f>IFERROR(IF(ISBLANK(
VLOOKUP($X2946&amp;"-"&amp;TEXT($A2959,"mmm-aaaa"),Informes!$A:$P,COLUMN(Informes!I$1),FALSE)), "",
VLOOKUP($X2946&amp;"-"&amp;TEXT($A2959,"mmm-aaaa"),Informes!$A:$P,COLUMN(Informes!I$1),FALSE)), "")</f>
        <v/>
      </c>
      <c r="J2959" s="248"/>
      <c r="K2959" s="248"/>
      <c r="L2959" s="173" t="str">
        <f t="shared" si="578"/>
        <v>¨</v>
      </c>
      <c r="M2959" s="248" t="str">
        <f>IFERROR(IF(OR($X2959=$L$7,$X2959=$K$5,$X2959=$O$5,$X2959=$T$5),IF(ISBLANK(
VLOOKUP($X2946&amp;"-"&amp;TEXT($A2959,"mmm-aaaa"),Informes!$A:$P,COLUMN(Informes!J$1),FALSE)), "",
VLOOKUP($X2946&amp;"-"&amp;TEXT($A2959,"mmm-aaaa"),Informes!$A:$P,COLUMN(Informes!J$1),FALSE)), ""), "")</f>
        <v/>
      </c>
      <c r="N2959" s="248"/>
      <c r="O2959" s="248"/>
      <c r="P2959" s="248"/>
      <c r="Q2959" s="248"/>
      <c r="R2959" s="284" t="str">
        <f t="shared" si="575"/>
        <v/>
      </c>
      <c r="S2959" s="284"/>
      <c r="T2959" s="284"/>
      <c r="U2959" s="284"/>
      <c r="V2959" s="285"/>
      <c r="W2959" s="4" t="str">
        <f>IFERROR(VLOOKUP($X2946&amp;"-"&amp;TEXT($A2959,"mmm-aaaa"),Informes!$A:$P,COLUMN(Informes!K$1),FALSE), "")</f>
        <v/>
      </c>
      <c r="X2959" s="34" t="str">
        <f>IFERROR(VLOOKUP($X2946&amp;"-"&amp;TEXT($A2959,"mmm-aaaa"),Informes!$A:$P,COLUMN(Informes!C$1),FALSE), "")</f>
        <v/>
      </c>
    </row>
    <row r="2960" spans="1:24" ht="16.5" customHeight="1" x14ac:dyDescent="0.2">
      <c r="A2960" s="34">
        <f t="shared" si="579"/>
        <v>45383</v>
      </c>
      <c r="B2960" s="243" t="str">
        <f t="shared" si="576"/>
        <v>Abril</v>
      </c>
      <c r="C2960" s="244"/>
      <c r="D2960" s="244" t="str">
        <f t="shared" si="577"/>
        <v>Enero</v>
      </c>
      <c r="E2960" s="244"/>
      <c r="F2960" s="281" t="str">
        <f>IFERROR(IF(VLOOKUP($X2946&amp;"-"&amp;TEXT($A2960,"mmm-aaaa"),Informes!$A:$P,COLUMN(Informes!H$1),FALSE),"þ","¨"),"¨")</f>
        <v>¨</v>
      </c>
      <c r="G2960" s="281"/>
      <c r="H2960" s="281"/>
      <c r="I2960" s="248" t="str">
        <f>IFERROR(IF(ISBLANK(
VLOOKUP($X2946&amp;"-"&amp;TEXT($A2960,"mmm-aaaa"),Informes!$A:$P,COLUMN(Informes!I$1),FALSE)), "",
VLOOKUP($X2946&amp;"-"&amp;TEXT($A2960,"mmm-aaaa"),Informes!$A:$P,COLUMN(Informes!I$1),FALSE)), "")</f>
        <v/>
      </c>
      <c r="J2960" s="248"/>
      <c r="K2960" s="248"/>
      <c r="L2960" s="173" t="str">
        <f t="shared" si="578"/>
        <v>¨</v>
      </c>
      <c r="M2960" s="248" t="str">
        <f>IFERROR(IF(OR($X2960=$L$7,$X2960=$K$5,$X2960=$O$5,$X2960=$T$5),IF(ISBLANK(
VLOOKUP($X2946&amp;"-"&amp;TEXT($A2960,"mmm-aaaa"),Informes!$A:$P,COLUMN(Informes!J$1),FALSE)), "",
VLOOKUP($X2946&amp;"-"&amp;TEXT($A2960,"mmm-aaaa"),Informes!$A:$P,COLUMN(Informes!J$1),FALSE)), ""), "")</f>
        <v/>
      </c>
      <c r="N2960" s="248"/>
      <c r="O2960" s="248"/>
      <c r="P2960" s="248"/>
      <c r="Q2960" s="248"/>
      <c r="R2960" s="284" t="str">
        <f t="shared" si="575"/>
        <v/>
      </c>
      <c r="S2960" s="284"/>
      <c r="T2960" s="284"/>
      <c r="U2960" s="284"/>
      <c r="V2960" s="285"/>
      <c r="W2960" s="4" t="str">
        <f>IFERROR(VLOOKUP($X2946&amp;"-"&amp;TEXT($A2960,"mmm-aaaa"),Informes!$A:$P,COLUMN(Informes!K$1),FALSE), "")</f>
        <v/>
      </c>
      <c r="X2960" s="34" t="str">
        <f>IFERROR(VLOOKUP($X2946&amp;"-"&amp;TEXT($A2960,"mmm-aaaa"),Informes!$A:$P,COLUMN(Informes!C$1),FALSE), "")</f>
        <v/>
      </c>
    </row>
    <row r="2961" spans="1:24" ht="16.5" customHeight="1" x14ac:dyDescent="0.2">
      <c r="A2961" s="34">
        <f t="shared" si="579"/>
        <v>45413</v>
      </c>
      <c r="B2961" s="243" t="str">
        <f t="shared" si="576"/>
        <v>Mayo</v>
      </c>
      <c r="C2961" s="244"/>
      <c r="D2961" s="244" t="str">
        <f t="shared" si="577"/>
        <v>Enero</v>
      </c>
      <c r="E2961" s="244"/>
      <c r="F2961" s="281" t="str">
        <f>IFERROR(IF(VLOOKUP($X2946&amp;"-"&amp;TEXT($A2961,"mmm-aaaa"),Informes!$A:$P,COLUMN(Informes!H$1),FALSE),"þ","¨"),"¨")</f>
        <v>¨</v>
      </c>
      <c r="G2961" s="281"/>
      <c r="H2961" s="281"/>
      <c r="I2961" s="248" t="str">
        <f>IFERROR(IF(ISBLANK(
VLOOKUP($X2946&amp;"-"&amp;TEXT($A2961,"mmm-aaaa"),Informes!$A:$P,COLUMN(Informes!I$1),FALSE)), "",
VLOOKUP($X2946&amp;"-"&amp;TEXT($A2961,"mmm-aaaa"),Informes!$A:$P,COLUMN(Informes!I$1),FALSE)), "")</f>
        <v/>
      </c>
      <c r="J2961" s="248"/>
      <c r="K2961" s="248"/>
      <c r="L2961" s="173" t="str">
        <f t="shared" si="578"/>
        <v>¨</v>
      </c>
      <c r="M2961" s="248" t="str">
        <f>IFERROR(IF(OR($X2961=$L$7,$X2961=$K$5,$X2961=$O$5,$X2961=$T$5),IF(ISBLANK(
VLOOKUP($X2946&amp;"-"&amp;TEXT($A2961,"mmm-aaaa"),Informes!$A:$P,COLUMN(Informes!J$1),FALSE)), "",
VLOOKUP($X2946&amp;"-"&amp;TEXT($A2961,"mmm-aaaa"),Informes!$A:$P,COLUMN(Informes!J$1),FALSE)), ""), "")</f>
        <v/>
      </c>
      <c r="N2961" s="248"/>
      <c r="O2961" s="248"/>
      <c r="P2961" s="248"/>
      <c r="Q2961" s="248"/>
      <c r="R2961" s="284" t="str">
        <f t="shared" si="575"/>
        <v/>
      </c>
      <c r="S2961" s="284"/>
      <c r="T2961" s="284"/>
      <c r="U2961" s="284"/>
      <c r="V2961" s="285"/>
      <c r="W2961" s="4" t="str">
        <f>IFERROR(VLOOKUP($X2946&amp;"-"&amp;TEXT($A2961,"mmm-aaaa"),Informes!$A:$P,COLUMN(Informes!K$1),FALSE), "")</f>
        <v/>
      </c>
      <c r="X2961" s="34" t="str">
        <f>IFERROR(VLOOKUP($X2946&amp;"-"&amp;TEXT($A2961,"mmm-aaaa"),Informes!$A:$P,COLUMN(Informes!C$1),FALSE), "")</f>
        <v/>
      </c>
    </row>
    <row r="2962" spans="1:24" ht="16.5" customHeight="1" x14ac:dyDescent="0.2">
      <c r="A2962" s="34">
        <f t="shared" si="579"/>
        <v>45444</v>
      </c>
      <c r="B2962" s="243" t="str">
        <f t="shared" si="576"/>
        <v>Junio</v>
      </c>
      <c r="C2962" s="244"/>
      <c r="D2962" s="244" t="str">
        <f t="shared" si="577"/>
        <v>Enero</v>
      </c>
      <c r="E2962" s="244"/>
      <c r="F2962" s="281" t="str">
        <f>IFERROR(IF(VLOOKUP($X2946&amp;"-"&amp;TEXT($A2962,"mmm-aaaa"),Informes!$A:$P,COLUMN(Informes!H$1),FALSE),"þ","¨"),"¨")</f>
        <v>¨</v>
      </c>
      <c r="G2962" s="281"/>
      <c r="H2962" s="281"/>
      <c r="I2962" s="248" t="str">
        <f>IFERROR(IF(ISBLANK(
VLOOKUP($X2946&amp;"-"&amp;TEXT($A2962,"mmm-aaaa"),Informes!$A:$P,COLUMN(Informes!I$1),FALSE)), "",
VLOOKUP($X2946&amp;"-"&amp;TEXT($A2962,"mmm-aaaa"),Informes!$A:$P,COLUMN(Informes!I$1),FALSE)), "")</f>
        <v/>
      </c>
      <c r="J2962" s="248"/>
      <c r="K2962" s="248"/>
      <c r="L2962" s="173" t="str">
        <f t="shared" si="578"/>
        <v>¨</v>
      </c>
      <c r="M2962" s="248" t="str">
        <f>IFERROR(IF(OR($X2962=$L$7,$X2962=$K$5,$X2962=$O$5,$X2962=$T$5),IF(ISBLANK(
VLOOKUP($X2946&amp;"-"&amp;TEXT($A2962,"mmm-aaaa"),Informes!$A:$P,COLUMN(Informes!J$1),FALSE)), "",
VLOOKUP($X2946&amp;"-"&amp;TEXT($A2962,"mmm-aaaa"),Informes!$A:$P,COLUMN(Informes!J$1),FALSE)), ""), "")</f>
        <v/>
      </c>
      <c r="N2962" s="248"/>
      <c r="O2962" s="248"/>
      <c r="P2962" s="248"/>
      <c r="Q2962" s="248"/>
      <c r="R2962" s="284" t="str">
        <f t="shared" si="575"/>
        <v/>
      </c>
      <c r="S2962" s="284"/>
      <c r="T2962" s="284"/>
      <c r="U2962" s="284"/>
      <c r="V2962" s="285"/>
      <c r="W2962" s="4" t="str">
        <f>IFERROR(VLOOKUP($X2946&amp;"-"&amp;TEXT($A2962,"mmm-aaaa"),Informes!$A:$P,COLUMN(Informes!K$1),FALSE), "")</f>
        <v/>
      </c>
      <c r="X2962" s="34" t="str">
        <f>IFERROR(VLOOKUP($X2946&amp;"-"&amp;TEXT($A2962,"mmm-aaaa"),Informes!$A:$P,COLUMN(Informes!C$1),FALSE), "")</f>
        <v/>
      </c>
    </row>
    <row r="2963" spans="1:24" ht="16.5" customHeight="1" x14ac:dyDescent="0.2">
      <c r="A2963" s="34">
        <f t="shared" si="579"/>
        <v>45474</v>
      </c>
      <c r="B2963" s="243" t="str">
        <f t="shared" si="576"/>
        <v>Julio</v>
      </c>
      <c r="C2963" s="244"/>
      <c r="D2963" s="244" t="str">
        <f t="shared" si="577"/>
        <v>Enero</v>
      </c>
      <c r="E2963" s="244"/>
      <c r="F2963" s="281" t="str">
        <f>IFERROR(IF(VLOOKUP($X2946&amp;"-"&amp;TEXT($A2963,"mmm-aaaa"),Informes!$A:$P,COLUMN(Informes!H$1),FALSE),"þ","¨"),"¨")</f>
        <v>¨</v>
      </c>
      <c r="G2963" s="281"/>
      <c r="H2963" s="281"/>
      <c r="I2963" s="248" t="str">
        <f>IFERROR(IF(ISBLANK(
VLOOKUP($X2946&amp;"-"&amp;TEXT($A2963,"mmm-aaaa"),Informes!$A:$P,COLUMN(Informes!I$1),FALSE)), "",
VLOOKUP($X2946&amp;"-"&amp;TEXT($A2963,"mmm-aaaa"),Informes!$A:$P,COLUMN(Informes!I$1),FALSE)), "")</f>
        <v/>
      </c>
      <c r="J2963" s="248"/>
      <c r="K2963" s="248"/>
      <c r="L2963" s="173" t="str">
        <f t="shared" si="578"/>
        <v>¨</v>
      </c>
      <c r="M2963" s="248" t="str">
        <f>IFERROR(IF(OR($X2963=$L$7,$X2963=$K$5,$X2963=$O$5,$X2963=$T$5),IF(ISBLANK(
VLOOKUP($X2946&amp;"-"&amp;TEXT($A2963,"mmm-aaaa"),Informes!$A:$P,COLUMN(Informes!J$1),FALSE)), "",
VLOOKUP($X2946&amp;"-"&amp;TEXT($A2963,"mmm-aaaa"),Informes!$A:$P,COLUMN(Informes!J$1),FALSE)), ""), "")</f>
        <v/>
      </c>
      <c r="N2963" s="248"/>
      <c r="O2963" s="248"/>
      <c r="P2963" s="248"/>
      <c r="Q2963" s="248"/>
      <c r="R2963" s="284" t="str">
        <f t="shared" si="575"/>
        <v/>
      </c>
      <c r="S2963" s="284"/>
      <c r="T2963" s="284"/>
      <c r="U2963" s="284"/>
      <c r="V2963" s="285"/>
      <c r="W2963" s="4" t="str">
        <f>IFERROR(VLOOKUP($X2946&amp;"-"&amp;TEXT($A2963,"mmm-aaaa"),Informes!$A:$P,COLUMN(Informes!K$1),FALSE), "")</f>
        <v/>
      </c>
      <c r="X2963" s="34" t="str">
        <f>IFERROR(VLOOKUP($X2946&amp;"-"&amp;TEXT($A2963,"mmm-aaaa"),Informes!$A:$P,COLUMN(Informes!C$1),FALSE), "")</f>
        <v/>
      </c>
    </row>
    <row r="2964" spans="1:24" ht="16.5" customHeight="1" thickBot="1" x14ac:dyDescent="0.25">
      <c r="A2964" s="34">
        <f t="shared" si="579"/>
        <v>45505</v>
      </c>
      <c r="B2964" s="264" t="str">
        <f t="shared" si="576"/>
        <v>Agosto</v>
      </c>
      <c r="C2964" s="265"/>
      <c r="D2964" s="265" t="str">
        <f t="shared" si="577"/>
        <v>Enero</v>
      </c>
      <c r="E2964" s="265"/>
      <c r="F2964" s="280" t="str">
        <f>IFERROR(IF(VLOOKUP($X2946&amp;"-"&amp;TEXT($A2964,"mmm-aaaa"),Informes!$A:$P,COLUMN(Informes!H$1),FALSE),"þ","¨"),"¨")</f>
        <v>¨</v>
      </c>
      <c r="G2964" s="280"/>
      <c r="H2964" s="280"/>
      <c r="I2964" s="269" t="str">
        <f>IFERROR(IF(ISBLANK(
VLOOKUP($X2946&amp;"-"&amp;TEXT($A2964,"mmm-aaaa"),Informes!$A:$P,COLUMN(Informes!I$1),FALSE)), "",
VLOOKUP($X2946&amp;"-"&amp;TEXT($A2964,"mmm-aaaa"),Informes!$A:$P,COLUMN(Informes!I$1),FALSE)), "")</f>
        <v/>
      </c>
      <c r="J2964" s="269"/>
      <c r="K2964" s="269"/>
      <c r="L2964" s="172" t="str">
        <f t="shared" si="578"/>
        <v>¨</v>
      </c>
      <c r="M2964" s="269" t="str">
        <f>IFERROR(IF(OR($X2964=$L$7,$X2964=$K$5,$X2964=$O$5,$X2964=$T$5),IF(ISBLANK(
VLOOKUP($X2946&amp;"-"&amp;TEXT($A2964,"mmm-aaaa"),Informes!$A:$P,COLUMN(Informes!J$1),FALSE)), "",
VLOOKUP($X2946&amp;"-"&amp;TEXT($A2964,"mmm-aaaa"),Informes!$A:$P,COLUMN(Informes!J$1),FALSE)), ""), "")</f>
        <v/>
      </c>
      <c r="N2964" s="269"/>
      <c r="O2964" s="269"/>
      <c r="P2964" s="269"/>
      <c r="Q2964" s="269"/>
      <c r="R2964" s="282" t="str">
        <f t="shared" si="575"/>
        <v/>
      </c>
      <c r="S2964" s="282"/>
      <c r="T2964" s="282"/>
      <c r="U2964" s="282"/>
      <c r="V2964" s="283"/>
      <c r="W2964" s="4" t="str">
        <f>IFERROR(VLOOKUP($X2946&amp;"-"&amp;TEXT($A2964,"mmm-aaaa"),Informes!$A:$P,COLUMN(Informes!K$1),FALSE), "")</f>
        <v/>
      </c>
      <c r="X2964" s="34" t="str">
        <f>IFERROR(VLOOKUP($X2946&amp;"-"&amp;TEXT($A2964,"mmm-aaaa"),Informes!$A:$P,COLUMN(Informes!C$1),FALSE), "")</f>
        <v/>
      </c>
    </row>
    <row r="2965" spans="1:24" ht="16.5" customHeight="1" thickBot="1" x14ac:dyDescent="0.3">
      <c r="D2965" s="124"/>
      <c r="E2965" s="124"/>
      <c r="F2965" s="129"/>
      <c r="G2965" s="124" t="str">
        <f>IF(SUM(F2953:F2964)=0,"",SUM(F2953:F2964))</f>
        <v/>
      </c>
      <c r="H2965" s="124"/>
      <c r="I2965" s="124"/>
      <c r="J2965" s="130"/>
      <c r="K2965" s="124"/>
      <c r="L2965" s="131" t="s">
        <v>107</v>
      </c>
      <c r="M2965" s="272" t="str">
        <f>IF(SUM(M2953:M2964)=0,"",SUM(M2953:M2964))</f>
        <v/>
      </c>
      <c r="N2965" s="273"/>
      <c r="O2965" s="273"/>
      <c r="P2965" s="273"/>
      <c r="Q2965" s="274"/>
      <c r="R2965" s="275"/>
      <c r="S2965" s="276"/>
      <c r="T2965" s="276"/>
      <c r="U2965" s="276"/>
      <c r="V2965" s="277"/>
      <c r="W2965" s="4"/>
      <c r="X2965" s="4"/>
    </row>
    <row r="2966" spans="1:24" ht="16.5" customHeight="1" x14ac:dyDescent="0.2">
      <c r="W2966" s="4"/>
      <c r="X2966" s="4"/>
    </row>
    <row r="2967" spans="1:24" ht="279.75" customHeight="1" x14ac:dyDescent="0.15">
      <c r="B2967" s="11"/>
      <c r="C2967" s="132" t="s">
        <v>136</v>
      </c>
      <c r="D2967" s="11"/>
      <c r="E2967" s="11"/>
      <c r="F2967" s="11"/>
      <c r="G2967" s="11"/>
      <c r="H2967" s="11"/>
      <c r="I2967" s="11"/>
      <c r="J2967" s="11"/>
      <c r="K2967" s="11"/>
      <c r="L2967" s="11"/>
      <c r="M2967" s="11"/>
      <c r="N2967" s="11"/>
      <c r="O2967" s="11"/>
      <c r="P2967" s="11"/>
      <c r="Q2967" s="11"/>
      <c r="R2967" s="11"/>
      <c r="S2967" s="11"/>
      <c r="T2967" s="11"/>
      <c r="U2967" s="11"/>
      <c r="V2967" s="11"/>
      <c r="W2967" s="11"/>
      <c r="X2967" s="11"/>
    </row>
    <row r="2968" spans="1:24" ht="24" customHeight="1" x14ac:dyDescent="0.2">
      <c r="A2968" s="35"/>
      <c r="B2968" s="256" t="s">
        <v>127</v>
      </c>
      <c r="C2968" s="256"/>
      <c r="D2968" s="256"/>
      <c r="E2968" s="256"/>
      <c r="F2968" s="256"/>
      <c r="G2968" s="256"/>
      <c r="H2968" s="256"/>
      <c r="I2968" s="256"/>
      <c r="J2968" s="256"/>
      <c r="K2968" s="256"/>
      <c r="L2968" s="256"/>
      <c r="M2968" s="256"/>
      <c r="N2968" s="256"/>
      <c r="O2968" s="256"/>
      <c r="P2968" s="256"/>
      <c r="Q2968" s="256"/>
      <c r="R2968" s="256"/>
      <c r="S2968" s="256"/>
      <c r="T2968" s="256"/>
      <c r="U2968" s="256"/>
      <c r="V2968" s="256"/>
      <c r="X2968" s="2"/>
    </row>
    <row r="2969" spans="1:24" ht="15" x14ac:dyDescent="0.2">
      <c r="A2969" s="35"/>
      <c r="B2969" s="120" t="s">
        <v>128</v>
      </c>
      <c r="D2969" s="123" t="e">
        <f>D2946</f>
        <v>#REF!</v>
      </c>
      <c r="F2969" s="123"/>
      <c r="G2969" s="123"/>
      <c r="H2969" s="123"/>
      <c r="I2969" s="123"/>
      <c r="J2969" s="123"/>
      <c r="K2969" s="123"/>
      <c r="L2969" s="123"/>
      <c r="M2969" s="123"/>
      <c r="N2969" s="123"/>
      <c r="O2969" s="123"/>
      <c r="P2969" s="123"/>
      <c r="Q2969" s="123"/>
      <c r="R2969" s="123"/>
      <c r="S2969" s="123"/>
      <c r="T2969" s="123"/>
      <c r="U2969" s="123"/>
      <c r="V2969" s="123"/>
      <c r="W2969" s="15"/>
      <c r="X2969" s="154" t="e">
        <f>X2946</f>
        <v>#REF!</v>
      </c>
    </row>
    <row r="2970" spans="1:24" ht="17.25" x14ac:dyDescent="0.2">
      <c r="B2970" s="120" t="s">
        <v>129</v>
      </c>
      <c r="D2970" s="121"/>
      <c r="E2970" s="121"/>
      <c r="F2970" s="7"/>
      <c r="G2970" s="7"/>
      <c r="H2970" s="257" t="e">
        <f>H2947</f>
        <v>#REF!</v>
      </c>
      <c r="I2970" s="257"/>
      <c r="J2970" s="257"/>
      <c r="K2970" s="257"/>
      <c r="L2970" s="257"/>
      <c r="M2970" s="257"/>
      <c r="N2970" s="257"/>
      <c r="O2970" s="257"/>
      <c r="P2970" s="127" t="e">
        <f>P2947</f>
        <v>#REF!</v>
      </c>
      <c r="Q2970" s="120" t="s">
        <v>75</v>
      </c>
      <c r="S2970" s="12"/>
      <c r="T2970" s="13"/>
      <c r="U2970" s="127" t="e">
        <f>U2947</f>
        <v>#REF!</v>
      </c>
      <c r="V2970" s="120" t="s">
        <v>79</v>
      </c>
      <c r="W2970" s="12"/>
      <c r="X2970" s="6"/>
    </row>
    <row r="2971" spans="1:24" ht="17.25" x14ac:dyDescent="0.2">
      <c r="B2971" s="120" t="s">
        <v>130</v>
      </c>
      <c r="D2971" s="122"/>
      <c r="E2971" s="122"/>
      <c r="F2971" s="7"/>
      <c r="G2971" s="258" t="e">
        <f>G2948</f>
        <v>#REF!</v>
      </c>
      <c r="H2971" s="258"/>
      <c r="I2971" s="258"/>
      <c r="J2971" s="258"/>
      <c r="K2971" s="258"/>
      <c r="L2971" s="258"/>
      <c r="M2971" s="258"/>
      <c r="N2971" s="258"/>
      <c r="O2971" s="258"/>
      <c r="P2971" s="128" t="s">
        <v>137</v>
      </c>
      <c r="Q2971" s="120" t="s">
        <v>131</v>
      </c>
      <c r="S2971" s="12"/>
      <c r="T2971" s="12"/>
      <c r="U2971" s="128" t="s">
        <v>138</v>
      </c>
      <c r="V2971" s="120" t="s">
        <v>61</v>
      </c>
      <c r="W2971" s="12"/>
      <c r="X2971" s="6"/>
    </row>
    <row r="2972" spans="1:24" ht="28.5" customHeight="1" x14ac:dyDescent="0.2">
      <c r="B2972" s="127" t="e">
        <f>B2949</f>
        <v>#REF!</v>
      </c>
      <c r="C2972" s="125" t="s">
        <v>76</v>
      </c>
      <c r="D2972" s="127" t="e">
        <f>D2949</f>
        <v>#REF!</v>
      </c>
      <c r="E2972" s="125" t="s">
        <v>81</v>
      </c>
      <c r="F2972" s="7"/>
      <c r="G2972" s="7"/>
      <c r="H2972" s="5"/>
      <c r="I2972" s="10"/>
      <c r="J2972" s="127" t="e">
        <f>J2949</f>
        <v>#REF!</v>
      </c>
      <c r="K2972" s="125" t="s">
        <v>77</v>
      </c>
      <c r="L2972" s="5"/>
      <c r="M2972" s="5"/>
      <c r="N2972" s="127" t="e">
        <f>N2949</f>
        <v>#REF!</v>
      </c>
      <c r="O2972" s="125" t="s">
        <v>132</v>
      </c>
      <c r="P2972" s="126"/>
      <c r="Q2972" s="126"/>
      <c r="R2972" s="9"/>
      <c r="S2972" s="127" t="e">
        <f>S2949</f>
        <v>#REF!</v>
      </c>
      <c r="T2972" s="259" t="s">
        <v>133</v>
      </c>
      <c r="U2972" s="259"/>
      <c r="V2972" s="259"/>
      <c r="W2972" s="13"/>
      <c r="X2972" s="6"/>
    </row>
    <row r="2973" spans="1:24" ht="4.5" customHeight="1" thickBot="1" x14ac:dyDescent="0.25">
      <c r="B2973" s="8"/>
      <c r="C2973" s="7"/>
      <c r="D2973" s="8"/>
      <c r="E2973" s="7"/>
      <c r="F2973" s="7"/>
      <c r="G2973" s="7"/>
      <c r="H2973" s="5"/>
      <c r="I2973" s="10"/>
      <c r="J2973" s="8"/>
      <c r="K2973" s="5"/>
      <c r="L2973" s="5"/>
      <c r="M2973" s="5"/>
      <c r="N2973" s="7"/>
      <c r="O2973" s="5"/>
      <c r="P2973" s="8"/>
      <c r="Q2973" s="8"/>
      <c r="R2973" s="9"/>
      <c r="S2973" s="9"/>
      <c r="T2973" s="7"/>
      <c r="U2973" s="8"/>
      <c r="V2973" s="9"/>
      <c r="W2973" s="9"/>
      <c r="X2973" s="6"/>
    </row>
    <row r="2974" spans="1:24" ht="27" customHeight="1" x14ac:dyDescent="0.25">
      <c r="B2974" s="260" t="s">
        <v>17</v>
      </c>
      <c r="C2974" s="261"/>
      <c r="D2974" s="261"/>
      <c r="E2974" s="261"/>
      <c r="F2974" s="262" t="s">
        <v>134</v>
      </c>
      <c r="G2974" s="262"/>
      <c r="H2974" s="262"/>
      <c r="I2974" s="262" t="s">
        <v>12</v>
      </c>
      <c r="J2974" s="262"/>
      <c r="K2974" s="262"/>
      <c r="L2974" s="262" t="s">
        <v>105</v>
      </c>
      <c r="M2974" s="236" t="s">
        <v>135</v>
      </c>
      <c r="N2974" s="236"/>
      <c r="O2974" s="236"/>
      <c r="P2974" s="236"/>
      <c r="Q2974" s="236"/>
      <c r="R2974" s="236" t="s">
        <v>101</v>
      </c>
      <c r="S2974" s="236"/>
      <c r="T2974" s="236"/>
      <c r="U2974" s="236"/>
      <c r="V2974" s="237"/>
      <c r="W2974" s="14"/>
      <c r="X2974" s="3"/>
    </row>
    <row r="2975" spans="1:24" ht="27.75" customHeight="1" x14ac:dyDescent="0.2">
      <c r="B2975" s="240">
        <f>EDATE(B2952,12)</f>
        <v>45658</v>
      </c>
      <c r="C2975" s="241"/>
      <c r="D2975" s="241"/>
      <c r="E2975" s="242"/>
      <c r="F2975" s="263"/>
      <c r="G2975" s="263"/>
      <c r="H2975" s="263"/>
      <c r="I2975" s="263"/>
      <c r="J2975" s="263"/>
      <c r="K2975" s="263"/>
      <c r="L2975" s="263"/>
      <c r="M2975" s="238"/>
      <c r="N2975" s="238"/>
      <c r="O2975" s="238"/>
      <c r="P2975" s="238"/>
      <c r="Q2975" s="238"/>
      <c r="R2975" s="238"/>
      <c r="S2975" s="238"/>
      <c r="T2975" s="238"/>
      <c r="U2975" s="238"/>
      <c r="V2975" s="239"/>
      <c r="W2975" s="14"/>
      <c r="X2975" s="3"/>
    </row>
    <row r="2976" spans="1:24" ht="16.5" customHeight="1" x14ac:dyDescent="0.2">
      <c r="A2976" s="34">
        <f>EDATE(B2975,-4)</f>
        <v>45536</v>
      </c>
      <c r="B2976" s="243" t="str">
        <f>PROPER(TEXT(A2976, "mmmm"))</f>
        <v>Septiembre</v>
      </c>
      <c r="C2976" s="244"/>
      <c r="D2976" s="244"/>
      <c r="E2976" s="244"/>
      <c r="F2976" s="281" t="str">
        <f>IFERROR(IF(VLOOKUP($X2946&amp;"-"&amp;TEXT($A2976,"mmm-aaaa"),Informes!$A:$P,COLUMN(Informes!H$1),FALSE),"þ","¨"),"¨")</f>
        <v>¨</v>
      </c>
      <c r="G2976" s="281"/>
      <c r="H2976" s="281"/>
      <c r="I2976" s="248" t="str">
        <f>IFERROR(IF(ISBLANK(
VLOOKUP($X2969&amp;"-"&amp;TEXT($A2976,"mmm-aaaa"),Informes!$A:$P,COLUMN(Informes!I$1),FALSE)), "",
VLOOKUP($X2969&amp;"-"&amp;TEXT($A2976,"mmm-aaaa"),Informes!$A:$P,COLUMN(Informes!I$1),FALSE)), "")</f>
        <v/>
      </c>
      <c r="J2976" s="248"/>
      <c r="K2976" s="248"/>
      <c r="L2976" s="173" t="str">
        <f>IFERROR(IF($X2976=$L$7,"þ","¨"),"¨")</f>
        <v>¨</v>
      </c>
      <c r="M2976" s="248" t="str">
        <f>IFERROR(IF(OR($X2976=$L$7,$X2976=$K$5,$X2976=$O$5,$X2976=$T$5),IF(ISBLANK(
VLOOKUP($X2946&amp;"-"&amp;TEXT($A2976,"mmm-aaaa"),Informes!$A:$P,COLUMN(Informes!J$1),FALSE)), "",
VLOOKUP($X2946&amp;"-"&amp;TEXT($A2976,"mmm-aaaa"),Informes!$A:$P,COLUMN(Informes!J$1),FALSE)), ""), "")</f>
        <v/>
      </c>
      <c r="N2976" s="248"/>
      <c r="O2976" s="248"/>
      <c r="P2976" s="248"/>
      <c r="Q2976" s="248"/>
      <c r="R2976" s="284" t="str">
        <f t="shared" ref="R2976:R2987" si="580">IF(W2976=0, "", W2976)</f>
        <v/>
      </c>
      <c r="S2976" s="284"/>
      <c r="T2976" s="284"/>
      <c r="U2976" s="284"/>
      <c r="V2976" s="285"/>
      <c r="W2976" s="4" t="str">
        <f>IFERROR(VLOOKUP($X2969&amp;"-"&amp;TEXT($A2976,"mmm-aaaa"),Informes!$A:$P,COLUMN(Informes!K$1),FALSE), "")</f>
        <v/>
      </c>
      <c r="X2976" s="34" t="str">
        <f>IFERROR(VLOOKUP($X2946&amp;"-"&amp;TEXT($A2976,"mmm-aaaa"),Informes!$A:$P,COLUMN(Informes!C$1),FALSE), "")</f>
        <v/>
      </c>
    </row>
    <row r="2977" spans="1:24" ht="16.5" customHeight="1" x14ac:dyDescent="0.2">
      <c r="A2977" s="34">
        <f>EDATE(A2976,1)</f>
        <v>45566</v>
      </c>
      <c r="B2977" s="243" t="str">
        <f t="shared" ref="B2977:B2987" si="581">PROPER(TEXT(A2977, "mmmm"))</f>
        <v>Octubre</v>
      </c>
      <c r="C2977" s="244"/>
      <c r="D2977" s="244"/>
      <c r="E2977" s="244"/>
      <c r="F2977" s="281" t="str">
        <f>IFERROR(IF(VLOOKUP($X2946&amp;"-"&amp;TEXT($A2977,"mmm-aaaa"),Informes!$A:$P,COLUMN(Informes!H$1),FALSE),"þ","¨"),"¨")</f>
        <v>¨</v>
      </c>
      <c r="G2977" s="281"/>
      <c r="H2977" s="281"/>
      <c r="I2977" s="248" t="str">
        <f>IFERROR(IF(ISBLANK(
VLOOKUP($X2969&amp;"-"&amp;TEXT($A2977,"mmm-aaaa"),Informes!$A:$P,COLUMN(Informes!I$1),FALSE)), "",
VLOOKUP($X2969&amp;"-"&amp;TEXT($A2977,"mmm-aaaa"),Informes!$A:$P,COLUMN(Informes!I$1),FALSE)), "")</f>
        <v/>
      </c>
      <c r="J2977" s="248"/>
      <c r="K2977" s="248"/>
      <c r="L2977" s="173" t="str">
        <f t="shared" ref="L2977:L2987" si="582">IFERROR(IF($X2977=$L$7,"þ","¨"),"¨")</f>
        <v>¨</v>
      </c>
      <c r="M2977" s="248" t="str">
        <f>IFERROR(IF(OR($X2977=$L$7,$X2977=$K$5,$X2977=$O$5,$X2977=$T$5),IF(ISBLANK(
VLOOKUP($X2946&amp;"-"&amp;TEXT($A2977,"mmm-aaaa"),Informes!$A:$P,COLUMN(Informes!J$1),FALSE)), "",
VLOOKUP($X2946&amp;"-"&amp;TEXT($A2977,"mmm-aaaa"),Informes!$A:$P,COLUMN(Informes!J$1),FALSE)), ""), "")</f>
        <v/>
      </c>
      <c r="N2977" s="248"/>
      <c r="O2977" s="248"/>
      <c r="P2977" s="248"/>
      <c r="Q2977" s="248"/>
      <c r="R2977" s="284" t="str">
        <f t="shared" si="580"/>
        <v/>
      </c>
      <c r="S2977" s="284"/>
      <c r="T2977" s="284"/>
      <c r="U2977" s="284"/>
      <c r="V2977" s="285"/>
      <c r="W2977" s="4" t="str">
        <f>IFERROR(VLOOKUP($X2969&amp;"-"&amp;TEXT($A2977,"mmm-aaaa"),Informes!$A:$P,COLUMN(Informes!K$1),FALSE), "")</f>
        <v/>
      </c>
      <c r="X2977" s="34" t="str">
        <f>IFERROR(VLOOKUP($X2946&amp;"-"&amp;TEXT($A2977,"mmm-aaaa"),Informes!$A:$P,COLUMN(Informes!C$1),FALSE), "")</f>
        <v/>
      </c>
    </row>
    <row r="2978" spans="1:24" ht="16.5" customHeight="1" x14ac:dyDescent="0.2">
      <c r="A2978" s="34">
        <f t="shared" ref="A2978:A2987" si="583">EDATE(A2977,1)</f>
        <v>45597</v>
      </c>
      <c r="B2978" s="243" t="str">
        <f t="shared" si="581"/>
        <v>Noviembre</v>
      </c>
      <c r="C2978" s="244"/>
      <c r="D2978" s="244"/>
      <c r="E2978" s="244"/>
      <c r="F2978" s="281" t="str">
        <f>IFERROR(IF(VLOOKUP($X2946&amp;"-"&amp;TEXT($A2978,"mmm-aaaa"),Informes!$A:$P,COLUMN(Informes!H$1),FALSE),"þ","¨"),"¨")</f>
        <v>¨</v>
      </c>
      <c r="G2978" s="281"/>
      <c r="H2978" s="281"/>
      <c r="I2978" s="248" t="str">
        <f>IFERROR(IF(ISBLANK(
VLOOKUP($X2969&amp;"-"&amp;TEXT($A2978,"mmm-aaaa"),Informes!$A:$P,COLUMN(Informes!I$1),FALSE)), "",
VLOOKUP($X2969&amp;"-"&amp;TEXT($A2978,"mmm-aaaa"),Informes!$A:$P,COLUMN(Informes!I$1),FALSE)), "")</f>
        <v/>
      </c>
      <c r="J2978" s="248"/>
      <c r="K2978" s="248"/>
      <c r="L2978" s="173" t="str">
        <f t="shared" si="582"/>
        <v>¨</v>
      </c>
      <c r="M2978" s="248" t="str">
        <f>IFERROR(IF(OR($X2978=$L$7,$X2978=$K$5,$X2978=$O$5,$X2978=$T$5),IF(ISBLANK(
VLOOKUP($X2946&amp;"-"&amp;TEXT($A2978,"mmm-aaaa"),Informes!$A:$P,COLUMN(Informes!J$1),FALSE)), "",
VLOOKUP($X2946&amp;"-"&amp;TEXT($A2978,"mmm-aaaa"),Informes!$A:$P,COLUMN(Informes!J$1),FALSE)), ""), "")</f>
        <v/>
      </c>
      <c r="N2978" s="248"/>
      <c r="O2978" s="248"/>
      <c r="P2978" s="248"/>
      <c r="Q2978" s="248"/>
      <c r="R2978" s="284" t="str">
        <f t="shared" si="580"/>
        <v/>
      </c>
      <c r="S2978" s="284"/>
      <c r="T2978" s="284"/>
      <c r="U2978" s="284"/>
      <c r="V2978" s="285"/>
      <c r="W2978" s="4" t="str">
        <f>IFERROR(VLOOKUP($X2969&amp;"-"&amp;TEXT($A2978,"mmm-aaaa"),Informes!$A:$P,COLUMN(Informes!K$1),FALSE), "")</f>
        <v/>
      </c>
      <c r="X2978" s="34" t="str">
        <f>IFERROR(VLOOKUP($X2946&amp;"-"&amp;TEXT($A2978,"mmm-aaaa"),Informes!$A:$P,COLUMN(Informes!C$1),FALSE), "")</f>
        <v/>
      </c>
    </row>
    <row r="2979" spans="1:24" ht="16.5" customHeight="1" x14ac:dyDescent="0.2">
      <c r="A2979" s="34">
        <f t="shared" si="583"/>
        <v>45627</v>
      </c>
      <c r="B2979" s="243" t="str">
        <f t="shared" si="581"/>
        <v>Diciembre</v>
      </c>
      <c r="C2979" s="244"/>
      <c r="D2979" s="244"/>
      <c r="E2979" s="244"/>
      <c r="F2979" s="281" t="str">
        <f>IFERROR(IF(VLOOKUP($X2946&amp;"-"&amp;TEXT($A2979,"mmm-aaaa"),Informes!$A:$P,COLUMN(Informes!H$1),FALSE),"þ","¨"),"¨")</f>
        <v>¨</v>
      </c>
      <c r="G2979" s="281"/>
      <c r="H2979" s="281"/>
      <c r="I2979" s="248" t="str">
        <f>IFERROR(IF(ISBLANK(
VLOOKUP($X2969&amp;"-"&amp;TEXT($A2979,"mmm-aaaa"),Informes!$A:$P,COLUMN(Informes!I$1),FALSE)), "",
VLOOKUP($X2969&amp;"-"&amp;TEXT($A2979,"mmm-aaaa"),Informes!$A:$P,COLUMN(Informes!I$1),FALSE)), "")</f>
        <v/>
      </c>
      <c r="J2979" s="248"/>
      <c r="K2979" s="248"/>
      <c r="L2979" s="173" t="str">
        <f t="shared" si="582"/>
        <v>¨</v>
      </c>
      <c r="M2979" s="248" t="str">
        <f>IFERROR(IF(OR($X2979=$L$7,$X2979=$K$5,$X2979=$O$5,$X2979=$T$5),IF(ISBLANK(
VLOOKUP($X2946&amp;"-"&amp;TEXT($A2979,"mmm-aaaa"),Informes!$A:$P,COLUMN(Informes!J$1),FALSE)), "",
VLOOKUP($X2946&amp;"-"&amp;TEXT($A2979,"mmm-aaaa"),Informes!$A:$P,COLUMN(Informes!J$1),FALSE)), ""), "")</f>
        <v/>
      </c>
      <c r="N2979" s="248"/>
      <c r="O2979" s="248"/>
      <c r="P2979" s="248"/>
      <c r="Q2979" s="248"/>
      <c r="R2979" s="284" t="str">
        <f t="shared" si="580"/>
        <v/>
      </c>
      <c r="S2979" s="284"/>
      <c r="T2979" s="284"/>
      <c r="U2979" s="284"/>
      <c r="V2979" s="285"/>
      <c r="W2979" s="4" t="str">
        <f>IFERROR(VLOOKUP($X2969&amp;"-"&amp;TEXT($A2979,"mmm-aaaa"),Informes!$A:$P,COLUMN(Informes!K$1),FALSE), "")</f>
        <v/>
      </c>
      <c r="X2979" s="34" t="str">
        <f>IFERROR(VLOOKUP($X2946&amp;"-"&amp;TEXT($A2979,"mmm-aaaa"),Informes!$A:$P,COLUMN(Informes!C$1),FALSE), "")</f>
        <v/>
      </c>
    </row>
    <row r="2980" spans="1:24" ht="16.5" customHeight="1" x14ac:dyDescent="0.2">
      <c r="A2980" s="34">
        <f t="shared" si="583"/>
        <v>45658</v>
      </c>
      <c r="B2980" s="243" t="str">
        <f t="shared" si="581"/>
        <v>Enero</v>
      </c>
      <c r="C2980" s="244"/>
      <c r="D2980" s="244"/>
      <c r="E2980" s="244"/>
      <c r="F2980" s="281" t="str">
        <f>IFERROR(IF(VLOOKUP($X2946&amp;"-"&amp;TEXT($A2980,"mmm-aaaa"),Informes!$A:$P,COLUMN(Informes!H$1),FALSE),"þ","¨"),"¨")</f>
        <v>¨</v>
      </c>
      <c r="G2980" s="281"/>
      <c r="H2980" s="281"/>
      <c r="I2980" s="248" t="str">
        <f>IFERROR(IF(ISBLANK(
VLOOKUP($X2969&amp;"-"&amp;TEXT($A2980,"mmm-aaaa"),Informes!$A:$P,COLUMN(Informes!I$1),FALSE)), "",
VLOOKUP($X2969&amp;"-"&amp;TEXT($A2980,"mmm-aaaa"),Informes!$A:$P,COLUMN(Informes!I$1),FALSE)), "")</f>
        <v/>
      </c>
      <c r="J2980" s="248"/>
      <c r="K2980" s="248"/>
      <c r="L2980" s="173" t="str">
        <f t="shared" si="582"/>
        <v>¨</v>
      </c>
      <c r="M2980" s="248" t="str">
        <f>IFERROR(IF(OR($X2980=$L$7,$X2980=$K$5,$X2980=$O$5,$X2980=$T$5),IF(ISBLANK(
VLOOKUP($X2946&amp;"-"&amp;TEXT($A2980,"mmm-aaaa"),Informes!$A:$P,COLUMN(Informes!J$1),FALSE)), "",
VLOOKUP($X2946&amp;"-"&amp;TEXT($A2980,"mmm-aaaa"),Informes!$A:$P,COLUMN(Informes!J$1),FALSE)), ""), "")</f>
        <v/>
      </c>
      <c r="N2980" s="248"/>
      <c r="O2980" s="248"/>
      <c r="P2980" s="248"/>
      <c r="Q2980" s="248"/>
      <c r="R2980" s="284" t="str">
        <f t="shared" si="580"/>
        <v/>
      </c>
      <c r="S2980" s="284"/>
      <c r="T2980" s="284"/>
      <c r="U2980" s="284"/>
      <c r="V2980" s="285"/>
      <c r="W2980" s="4" t="str">
        <f>IFERROR(VLOOKUP($X2969&amp;"-"&amp;TEXT($A2980,"mmm-aaaa"),Informes!$A:$P,COLUMN(Informes!K$1),FALSE), "")</f>
        <v/>
      </c>
      <c r="X2980" s="34" t="str">
        <f>IFERROR(VLOOKUP($X2946&amp;"-"&amp;TEXT($A2980,"mmm-aaaa"),Informes!$A:$P,COLUMN(Informes!C$1),FALSE), "")</f>
        <v/>
      </c>
    </row>
    <row r="2981" spans="1:24" ht="16.5" customHeight="1" x14ac:dyDescent="0.2">
      <c r="A2981" s="34">
        <f t="shared" si="583"/>
        <v>45689</v>
      </c>
      <c r="B2981" s="243" t="str">
        <f t="shared" si="581"/>
        <v>Febrero</v>
      </c>
      <c r="C2981" s="244"/>
      <c r="D2981" s="244"/>
      <c r="E2981" s="244"/>
      <c r="F2981" s="281" t="str">
        <f>IFERROR(IF(VLOOKUP($X2946&amp;"-"&amp;TEXT($A2981,"mmm-aaaa"),Informes!$A:$P,COLUMN(Informes!H$1),FALSE),"þ","¨"),"¨")</f>
        <v>¨</v>
      </c>
      <c r="G2981" s="281"/>
      <c r="H2981" s="281"/>
      <c r="I2981" s="248" t="str">
        <f>IFERROR(IF(ISBLANK(
VLOOKUP($X2969&amp;"-"&amp;TEXT($A2981,"mmm-aaaa"),Informes!$A:$P,COLUMN(Informes!I$1),FALSE)), "",
VLOOKUP($X2969&amp;"-"&amp;TEXT($A2981,"mmm-aaaa"),Informes!$A:$P,COLUMN(Informes!I$1),FALSE)), "")</f>
        <v/>
      </c>
      <c r="J2981" s="248"/>
      <c r="K2981" s="248"/>
      <c r="L2981" s="173" t="str">
        <f t="shared" si="582"/>
        <v>¨</v>
      </c>
      <c r="M2981" s="248" t="str">
        <f>IFERROR(IF(OR($X2981=$L$7,$X2981=$K$5,$X2981=$O$5,$X2981=$T$5),IF(ISBLANK(
VLOOKUP($X2946&amp;"-"&amp;TEXT($A2981,"mmm-aaaa"),Informes!$A:$P,COLUMN(Informes!J$1),FALSE)), "",
VLOOKUP($X2946&amp;"-"&amp;TEXT($A2981,"mmm-aaaa"),Informes!$A:$P,COLUMN(Informes!J$1),FALSE)), ""), "")</f>
        <v/>
      </c>
      <c r="N2981" s="248"/>
      <c r="O2981" s="248"/>
      <c r="P2981" s="248"/>
      <c r="Q2981" s="248"/>
      <c r="R2981" s="284" t="str">
        <f t="shared" si="580"/>
        <v/>
      </c>
      <c r="S2981" s="284"/>
      <c r="T2981" s="284"/>
      <c r="U2981" s="284"/>
      <c r="V2981" s="285"/>
      <c r="W2981" s="4" t="str">
        <f>IFERROR(VLOOKUP($X2969&amp;"-"&amp;TEXT($A2981,"mmm-aaaa"),Informes!$A:$P,COLUMN(Informes!K$1),FALSE), "")</f>
        <v/>
      </c>
      <c r="X2981" s="34" t="str">
        <f>IFERROR(VLOOKUP($X2946&amp;"-"&amp;TEXT($A2981,"mmm-aaaa"),Informes!$A:$P,COLUMN(Informes!C$1),FALSE), "")</f>
        <v/>
      </c>
    </row>
    <row r="2982" spans="1:24" ht="16.5" customHeight="1" x14ac:dyDescent="0.2">
      <c r="A2982" s="34">
        <f t="shared" si="583"/>
        <v>45717</v>
      </c>
      <c r="B2982" s="243" t="str">
        <f t="shared" si="581"/>
        <v>Marzo</v>
      </c>
      <c r="C2982" s="244"/>
      <c r="D2982" s="244"/>
      <c r="E2982" s="244"/>
      <c r="F2982" s="281" t="str">
        <f>IFERROR(IF(VLOOKUP($X2946&amp;"-"&amp;TEXT($A2982,"mmm-aaaa"),Informes!$A:$P,COLUMN(Informes!H$1),FALSE),"þ","¨"),"¨")</f>
        <v>¨</v>
      </c>
      <c r="G2982" s="281"/>
      <c r="H2982" s="281"/>
      <c r="I2982" s="248" t="str">
        <f>IFERROR(IF(ISBLANK(
VLOOKUP($X2969&amp;"-"&amp;TEXT($A2982,"mmm-aaaa"),Informes!$A:$P,COLUMN(Informes!I$1),FALSE)), "",
VLOOKUP($X2969&amp;"-"&amp;TEXT($A2982,"mmm-aaaa"),Informes!$A:$P,COLUMN(Informes!I$1),FALSE)), "")</f>
        <v/>
      </c>
      <c r="J2982" s="248"/>
      <c r="K2982" s="248"/>
      <c r="L2982" s="173" t="str">
        <f t="shared" si="582"/>
        <v>¨</v>
      </c>
      <c r="M2982" s="248" t="str">
        <f>IFERROR(IF(OR($X2982=$L$7,$X2982=$K$5,$X2982=$O$5,$X2982=$T$5),IF(ISBLANK(
VLOOKUP($X2946&amp;"-"&amp;TEXT($A2982,"mmm-aaaa"),Informes!$A:$P,COLUMN(Informes!J$1),FALSE)), "",
VLOOKUP($X2946&amp;"-"&amp;TEXT($A2982,"mmm-aaaa"),Informes!$A:$P,COLUMN(Informes!J$1),FALSE)), ""), "")</f>
        <v/>
      </c>
      <c r="N2982" s="248"/>
      <c r="O2982" s="248"/>
      <c r="P2982" s="248"/>
      <c r="Q2982" s="248"/>
      <c r="R2982" s="284" t="str">
        <f t="shared" si="580"/>
        <v/>
      </c>
      <c r="S2982" s="284"/>
      <c r="T2982" s="284"/>
      <c r="U2982" s="284"/>
      <c r="V2982" s="285"/>
      <c r="W2982" s="4" t="str">
        <f>IFERROR(VLOOKUP($X2969&amp;"-"&amp;TEXT($A2982,"mmm-aaaa"),Informes!$A:$P,COLUMN(Informes!K$1),FALSE), "")</f>
        <v/>
      </c>
      <c r="X2982" s="34" t="str">
        <f>IFERROR(VLOOKUP($X2946&amp;"-"&amp;TEXT($A2982,"mmm-aaaa"),Informes!$A:$P,COLUMN(Informes!C$1),FALSE), "")</f>
        <v/>
      </c>
    </row>
    <row r="2983" spans="1:24" ht="16.5" customHeight="1" x14ac:dyDescent="0.2">
      <c r="A2983" s="34">
        <f t="shared" si="583"/>
        <v>45748</v>
      </c>
      <c r="B2983" s="243" t="str">
        <f t="shared" si="581"/>
        <v>Abril</v>
      </c>
      <c r="C2983" s="244"/>
      <c r="D2983" s="244"/>
      <c r="E2983" s="244"/>
      <c r="F2983" s="281" t="str">
        <f>IFERROR(IF(VLOOKUP($X2946&amp;"-"&amp;TEXT($A2983,"mmm-aaaa"),Informes!$A:$P,COLUMN(Informes!H$1),FALSE),"þ","¨"),"¨")</f>
        <v>¨</v>
      </c>
      <c r="G2983" s="281"/>
      <c r="H2983" s="281"/>
      <c r="I2983" s="248" t="str">
        <f>IFERROR(IF(ISBLANK(
VLOOKUP($X2969&amp;"-"&amp;TEXT($A2983,"mmm-aaaa"),Informes!$A:$P,COLUMN(Informes!I$1),FALSE)), "",
VLOOKUP($X2969&amp;"-"&amp;TEXT($A2983,"mmm-aaaa"),Informes!$A:$P,COLUMN(Informes!I$1),FALSE)), "")</f>
        <v/>
      </c>
      <c r="J2983" s="248"/>
      <c r="K2983" s="248"/>
      <c r="L2983" s="173" t="str">
        <f t="shared" si="582"/>
        <v>¨</v>
      </c>
      <c r="M2983" s="248" t="str">
        <f>IFERROR(IF(OR($X2983=$L$7,$X2983=$K$5,$X2983=$O$5,$X2983=$T$5),IF(ISBLANK(
VLOOKUP($X2946&amp;"-"&amp;TEXT($A2983,"mmm-aaaa"),Informes!$A:$P,COLUMN(Informes!J$1),FALSE)), "",
VLOOKUP($X2946&amp;"-"&amp;TEXT($A2983,"mmm-aaaa"),Informes!$A:$P,COLUMN(Informes!J$1),FALSE)), ""), "")</f>
        <v/>
      </c>
      <c r="N2983" s="248"/>
      <c r="O2983" s="248"/>
      <c r="P2983" s="248"/>
      <c r="Q2983" s="248"/>
      <c r="R2983" s="284" t="str">
        <f t="shared" si="580"/>
        <v/>
      </c>
      <c r="S2983" s="284"/>
      <c r="T2983" s="284"/>
      <c r="U2983" s="284"/>
      <c r="V2983" s="285"/>
      <c r="W2983" s="4" t="str">
        <f>IFERROR(VLOOKUP($X2969&amp;"-"&amp;TEXT($A2983,"mmm-aaaa"),Informes!$A:$P,COLUMN(Informes!K$1),FALSE), "")</f>
        <v/>
      </c>
      <c r="X2983" s="34" t="str">
        <f>IFERROR(VLOOKUP($X2946&amp;"-"&amp;TEXT($A2983,"mmm-aaaa"),Informes!$A:$P,COLUMN(Informes!C$1),FALSE), "")</f>
        <v/>
      </c>
    </row>
    <row r="2984" spans="1:24" ht="16.5" customHeight="1" x14ac:dyDescent="0.2">
      <c r="A2984" s="34">
        <f t="shared" si="583"/>
        <v>45778</v>
      </c>
      <c r="B2984" s="243" t="str">
        <f t="shared" si="581"/>
        <v>Mayo</v>
      </c>
      <c r="C2984" s="244"/>
      <c r="D2984" s="244"/>
      <c r="E2984" s="244"/>
      <c r="F2984" s="281" t="str">
        <f>IFERROR(IF(VLOOKUP($X2946&amp;"-"&amp;TEXT($A2984,"mmm-aaaa"),Informes!$A:$P,COLUMN(Informes!H$1),FALSE),"þ","¨"),"¨")</f>
        <v>¨</v>
      </c>
      <c r="G2984" s="281"/>
      <c r="H2984" s="281"/>
      <c r="I2984" s="248" t="str">
        <f>IFERROR(IF(ISBLANK(
VLOOKUP($X2969&amp;"-"&amp;TEXT($A2984,"mmm-aaaa"),Informes!$A:$P,COLUMN(Informes!I$1),FALSE)), "",
VLOOKUP($X2969&amp;"-"&amp;TEXT($A2984,"mmm-aaaa"),Informes!$A:$P,COLUMN(Informes!I$1),FALSE)), "")</f>
        <v/>
      </c>
      <c r="J2984" s="248"/>
      <c r="K2984" s="248"/>
      <c r="L2984" s="173" t="str">
        <f t="shared" si="582"/>
        <v>¨</v>
      </c>
      <c r="M2984" s="248" t="str">
        <f>IFERROR(IF(OR($X2984=$L$7,$X2984=$K$5,$X2984=$O$5,$X2984=$T$5),IF(ISBLANK(
VLOOKUP($X2946&amp;"-"&amp;TEXT($A2984,"mmm-aaaa"),Informes!$A:$P,COLUMN(Informes!J$1),FALSE)), "",
VLOOKUP($X2946&amp;"-"&amp;TEXT($A2984,"mmm-aaaa"),Informes!$A:$P,COLUMN(Informes!J$1),FALSE)), ""), "")</f>
        <v/>
      </c>
      <c r="N2984" s="248"/>
      <c r="O2984" s="248"/>
      <c r="P2984" s="248"/>
      <c r="Q2984" s="248"/>
      <c r="R2984" s="284" t="str">
        <f t="shared" si="580"/>
        <v/>
      </c>
      <c r="S2984" s="284"/>
      <c r="T2984" s="284"/>
      <c r="U2984" s="284"/>
      <c r="V2984" s="285"/>
      <c r="W2984" s="4" t="str">
        <f>IFERROR(VLOOKUP($X2969&amp;"-"&amp;TEXT($A2984,"mmm-aaaa"),Informes!$A:$P,COLUMN(Informes!K$1),FALSE), "")</f>
        <v/>
      </c>
      <c r="X2984" s="34" t="str">
        <f>IFERROR(VLOOKUP($X2946&amp;"-"&amp;TEXT($A2984,"mmm-aaaa"),Informes!$A:$P,COLUMN(Informes!C$1),FALSE), "")</f>
        <v/>
      </c>
    </row>
    <row r="2985" spans="1:24" ht="16.5" customHeight="1" x14ac:dyDescent="0.2">
      <c r="A2985" s="34">
        <f t="shared" si="583"/>
        <v>45809</v>
      </c>
      <c r="B2985" s="243" t="str">
        <f t="shared" si="581"/>
        <v>Junio</v>
      </c>
      <c r="C2985" s="244"/>
      <c r="D2985" s="244"/>
      <c r="E2985" s="244"/>
      <c r="F2985" s="281" t="str">
        <f>IFERROR(IF(VLOOKUP($X2946&amp;"-"&amp;TEXT($A2985,"mmm-aaaa"),Informes!$A:$P,COLUMN(Informes!H$1),FALSE),"þ","¨"),"¨")</f>
        <v>¨</v>
      </c>
      <c r="G2985" s="281"/>
      <c r="H2985" s="281"/>
      <c r="I2985" s="248" t="str">
        <f>IFERROR(IF(ISBLANK(
VLOOKUP($X2969&amp;"-"&amp;TEXT($A2985,"mmm-aaaa"),Informes!$A:$P,COLUMN(Informes!I$1),FALSE)), "",
VLOOKUP($X2969&amp;"-"&amp;TEXT($A2985,"mmm-aaaa"),Informes!$A:$P,COLUMN(Informes!I$1),FALSE)), "")</f>
        <v/>
      </c>
      <c r="J2985" s="248"/>
      <c r="K2985" s="248"/>
      <c r="L2985" s="173" t="str">
        <f t="shared" si="582"/>
        <v>¨</v>
      </c>
      <c r="M2985" s="248" t="str">
        <f>IFERROR(IF(OR($X2985=$L$7,$X2985=$K$5,$X2985=$O$5,$X2985=$T$5),IF(ISBLANK(
VLOOKUP($X2946&amp;"-"&amp;TEXT($A2985,"mmm-aaaa"),Informes!$A:$P,COLUMN(Informes!J$1),FALSE)), "",
VLOOKUP($X2946&amp;"-"&amp;TEXT($A2985,"mmm-aaaa"),Informes!$A:$P,COLUMN(Informes!J$1),FALSE)), ""), "")</f>
        <v/>
      </c>
      <c r="N2985" s="248"/>
      <c r="O2985" s="248"/>
      <c r="P2985" s="248"/>
      <c r="Q2985" s="248"/>
      <c r="R2985" s="284" t="str">
        <f t="shared" si="580"/>
        <v/>
      </c>
      <c r="S2985" s="284"/>
      <c r="T2985" s="284"/>
      <c r="U2985" s="284"/>
      <c r="V2985" s="285"/>
      <c r="W2985" s="4" t="str">
        <f>IFERROR(VLOOKUP($X2969&amp;"-"&amp;TEXT($A2985,"mmm-aaaa"),Informes!$A:$P,COLUMN(Informes!K$1),FALSE), "")</f>
        <v/>
      </c>
      <c r="X2985" s="34" t="str">
        <f>IFERROR(VLOOKUP($X2946&amp;"-"&amp;TEXT($A2985,"mmm-aaaa"),Informes!$A:$P,COLUMN(Informes!C$1),FALSE), "")</f>
        <v/>
      </c>
    </row>
    <row r="2986" spans="1:24" ht="16.5" customHeight="1" x14ac:dyDescent="0.2">
      <c r="A2986" s="34">
        <f t="shared" si="583"/>
        <v>45839</v>
      </c>
      <c r="B2986" s="243" t="str">
        <f t="shared" si="581"/>
        <v>Julio</v>
      </c>
      <c r="C2986" s="244"/>
      <c r="D2986" s="244"/>
      <c r="E2986" s="244"/>
      <c r="F2986" s="281" t="str">
        <f>IFERROR(IF(VLOOKUP($X2946&amp;"-"&amp;TEXT($A2986,"mmm-aaaa"),Informes!$A:$P,COLUMN(Informes!H$1),FALSE),"þ","¨"),"¨")</f>
        <v>¨</v>
      </c>
      <c r="G2986" s="281"/>
      <c r="H2986" s="281"/>
      <c r="I2986" s="248" t="str">
        <f>IFERROR(IF(ISBLANK(
VLOOKUP($X2969&amp;"-"&amp;TEXT($A2986,"mmm-aaaa"),Informes!$A:$P,COLUMN(Informes!I$1),FALSE)), "",
VLOOKUP($X2969&amp;"-"&amp;TEXT($A2986,"mmm-aaaa"),Informes!$A:$P,COLUMN(Informes!I$1),FALSE)), "")</f>
        <v/>
      </c>
      <c r="J2986" s="248"/>
      <c r="K2986" s="248"/>
      <c r="L2986" s="173" t="str">
        <f t="shared" si="582"/>
        <v>¨</v>
      </c>
      <c r="M2986" s="248" t="str">
        <f>IFERROR(IF(OR($X2986=$L$7,$X2986=$K$5,$X2986=$O$5,$X2986=$T$5),IF(ISBLANK(
VLOOKUP($X2946&amp;"-"&amp;TEXT($A2986,"mmm-aaaa"),Informes!$A:$P,COLUMN(Informes!J$1),FALSE)), "",
VLOOKUP($X2946&amp;"-"&amp;TEXT($A2986,"mmm-aaaa"),Informes!$A:$P,COLUMN(Informes!J$1),FALSE)), ""), "")</f>
        <v/>
      </c>
      <c r="N2986" s="248"/>
      <c r="O2986" s="248"/>
      <c r="P2986" s="248"/>
      <c r="Q2986" s="248"/>
      <c r="R2986" s="284" t="str">
        <f t="shared" si="580"/>
        <v/>
      </c>
      <c r="S2986" s="284"/>
      <c r="T2986" s="284"/>
      <c r="U2986" s="284"/>
      <c r="V2986" s="285"/>
      <c r="W2986" s="4" t="str">
        <f>IFERROR(VLOOKUP($X2969&amp;"-"&amp;TEXT($A2986,"mmm-aaaa"),Informes!$A:$P,COLUMN(Informes!K$1),FALSE), "")</f>
        <v/>
      </c>
      <c r="X2986" s="34" t="str">
        <f>IFERROR(VLOOKUP($X2946&amp;"-"&amp;TEXT($A2986,"mmm-aaaa"),Informes!$A:$P,COLUMN(Informes!C$1),FALSE), "")</f>
        <v/>
      </c>
    </row>
    <row r="2987" spans="1:24" ht="16.5" customHeight="1" thickBot="1" x14ac:dyDescent="0.25">
      <c r="A2987" s="34">
        <f t="shared" si="583"/>
        <v>45870</v>
      </c>
      <c r="B2987" s="264" t="str">
        <f t="shared" si="581"/>
        <v>Agosto</v>
      </c>
      <c r="C2987" s="265"/>
      <c r="D2987" s="265"/>
      <c r="E2987" s="265"/>
      <c r="F2987" s="280" t="str">
        <f>IFERROR(IF(VLOOKUP($X2946&amp;"-"&amp;TEXT($A2987,"mmm-aaaa"),Informes!$A:$P,COLUMN(Informes!H$1),FALSE),"þ","¨"),"¨")</f>
        <v>¨</v>
      </c>
      <c r="G2987" s="280"/>
      <c r="H2987" s="280"/>
      <c r="I2987" s="269" t="str">
        <f>IFERROR(IF(ISBLANK(
VLOOKUP($X2969&amp;"-"&amp;TEXT($A2987,"mmm-aaaa"),Informes!$A:$P,COLUMN(Informes!I$1),FALSE)), "",
VLOOKUP($X2969&amp;"-"&amp;TEXT($A2987,"mmm-aaaa"),Informes!$A:$P,COLUMN(Informes!I$1),FALSE)), "")</f>
        <v/>
      </c>
      <c r="J2987" s="269"/>
      <c r="K2987" s="269"/>
      <c r="L2987" s="172" t="str">
        <f t="shared" si="582"/>
        <v>¨</v>
      </c>
      <c r="M2987" s="269" t="str">
        <f>IFERROR(IF(OR($X2987=$L$7,$X2987=$K$5,$X2987=$O$5,$X2987=$T$5),IF(ISBLANK(
VLOOKUP($X2946&amp;"-"&amp;TEXT($A2987,"mmm-aaaa"),Informes!$A:$P,COLUMN(Informes!J$1),FALSE)), "",
VLOOKUP($X2946&amp;"-"&amp;TEXT($A2987,"mmm-aaaa"),Informes!$A:$P,COLUMN(Informes!J$1),FALSE)), ""), "")</f>
        <v/>
      </c>
      <c r="N2987" s="269"/>
      <c r="O2987" s="269"/>
      <c r="P2987" s="269"/>
      <c r="Q2987" s="269"/>
      <c r="R2987" s="282" t="str">
        <f t="shared" si="580"/>
        <v/>
      </c>
      <c r="S2987" s="282"/>
      <c r="T2987" s="282"/>
      <c r="U2987" s="282"/>
      <c r="V2987" s="283"/>
      <c r="W2987" s="4" t="str">
        <f>IFERROR(VLOOKUP($X2969&amp;"-"&amp;TEXT($A2987,"mmm-aaaa"),Informes!$A:$P,COLUMN(Informes!K$1),FALSE), "")</f>
        <v/>
      </c>
      <c r="X2987" s="34" t="str">
        <f>IFERROR(VLOOKUP($X2946&amp;"-"&amp;TEXT($A2987,"mmm-aaaa"),Informes!$A:$P,COLUMN(Informes!C$1),FALSE), "")</f>
        <v/>
      </c>
    </row>
    <row r="2988" spans="1:24" ht="16.5" customHeight="1" thickBot="1" x14ac:dyDescent="0.3">
      <c r="D2988" s="124"/>
      <c r="E2988" s="124"/>
      <c r="F2988" s="129"/>
      <c r="G2988" s="124" t="str">
        <f>IF(SUM(F2976:F2987)=0,"",SUM(F2976:F2987))</f>
        <v/>
      </c>
      <c r="H2988" s="124"/>
      <c r="I2988" s="124"/>
      <c r="J2988" s="130"/>
      <c r="K2988" s="124"/>
      <c r="L2988" s="131" t="s">
        <v>107</v>
      </c>
      <c r="M2988" s="272" t="str">
        <f>IF(SUM(M2976:M2987)=0,"",SUM(M2976:M2987))</f>
        <v/>
      </c>
      <c r="N2988" s="273"/>
      <c r="O2988" s="273"/>
      <c r="P2988" s="273"/>
      <c r="Q2988" s="274"/>
      <c r="R2988" s="275"/>
      <c r="S2988" s="276"/>
      <c r="T2988" s="276"/>
      <c r="U2988" s="276"/>
      <c r="V2988" s="277"/>
      <c r="W2988" s="4"/>
      <c r="X2988" s="4"/>
    </row>
    <row r="2989" spans="1:24" ht="16.5" customHeight="1" x14ac:dyDescent="0.2">
      <c r="W2989" s="4"/>
      <c r="X2989" s="4"/>
    </row>
    <row r="2990" spans="1:24" ht="279.75" customHeight="1" x14ac:dyDescent="0.15">
      <c r="B2990" s="11"/>
      <c r="C2990" s="132" t="s">
        <v>136</v>
      </c>
      <c r="D2990" s="11"/>
      <c r="E2990" s="11"/>
      <c r="F2990" s="11"/>
      <c r="G2990" s="11"/>
      <c r="H2990" s="11"/>
      <c r="I2990" s="11"/>
      <c r="J2990" s="11"/>
      <c r="K2990" s="11"/>
      <c r="L2990" s="11"/>
      <c r="M2990" s="11"/>
      <c r="N2990" s="11"/>
      <c r="O2990" s="11"/>
      <c r="P2990" s="11"/>
      <c r="Q2990" s="11"/>
      <c r="R2990" s="11"/>
      <c r="S2990" s="11"/>
      <c r="T2990" s="11"/>
      <c r="U2990" s="11"/>
      <c r="V2990" s="11"/>
      <c r="W2990" s="11"/>
      <c r="X2990" s="11"/>
    </row>
    <row r="2991" spans="1:24" ht="24" customHeight="1" x14ac:dyDescent="0.2">
      <c r="A2991" s="35">
        <f>A2945+1</f>
        <v>66</v>
      </c>
      <c r="B2991" s="256" t="s">
        <v>127</v>
      </c>
      <c r="C2991" s="256"/>
      <c r="D2991" s="256"/>
      <c r="E2991" s="256"/>
      <c r="F2991" s="256"/>
      <c r="G2991" s="256"/>
      <c r="H2991" s="256"/>
      <c r="I2991" s="256"/>
      <c r="J2991" s="256"/>
      <c r="K2991" s="256"/>
      <c r="L2991" s="256"/>
      <c r="M2991" s="256"/>
      <c r="N2991" s="256"/>
      <c r="O2991" s="256"/>
      <c r="P2991" s="256"/>
      <c r="Q2991" s="256"/>
      <c r="R2991" s="256"/>
      <c r="S2991" s="256"/>
      <c r="T2991" s="256"/>
      <c r="U2991" s="256"/>
      <c r="V2991" s="256"/>
      <c r="X2991" s="2"/>
    </row>
    <row r="2992" spans="1:24" ht="17.25" customHeight="1" x14ac:dyDescent="0.2">
      <c r="A2992" s="35"/>
      <c r="B2992" s="120" t="s">
        <v>128</v>
      </c>
      <c r="D2992" s="123" t="e">
        <f>IF(A2991=0,0,INDEX(TblPublicadores[Nombre completo],A2991))</f>
        <v>#REF!</v>
      </c>
      <c r="F2992" s="123"/>
      <c r="G2992" s="123"/>
      <c r="H2992" s="123"/>
      <c r="I2992" s="123"/>
      <c r="J2992" s="123"/>
      <c r="K2992" s="123"/>
      <c r="L2992" s="123"/>
      <c r="M2992" s="123"/>
      <c r="N2992" s="123"/>
      <c r="O2992" s="123"/>
      <c r="P2992" s="123"/>
      <c r="Q2992" s="123"/>
      <c r="R2992" s="123"/>
      <c r="S2992" s="123"/>
      <c r="T2992" s="123"/>
      <c r="U2992" s="123"/>
      <c r="V2992" s="123"/>
      <c r="W2992" s="15"/>
      <c r="X2992" s="154" t="e">
        <f>IF(A2991=0,0,INDEX(TblPublicadores[Nombre],A2991))</f>
        <v>#REF!</v>
      </c>
    </row>
    <row r="2993" spans="1:24" ht="17.25" customHeight="1" x14ac:dyDescent="0.2">
      <c r="B2993" s="120" t="s">
        <v>129</v>
      </c>
      <c r="D2993" s="121"/>
      <c r="E2993" s="121"/>
      <c r="F2993" s="7"/>
      <c r="G2993" s="7"/>
      <c r="H2993" s="257" t="e">
        <f>IF(A2991=0,"",INDEX(TblPublicadores[Fecha de nacimiento],A2991))</f>
        <v>#REF!</v>
      </c>
      <c r="I2993" s="257"/>
      <c r="J2993" s="257"/>
      <c r="K2993" s="257"/>
      <c r="L2993" s="257"/>
      <c r="M2993" s="257"/>
      <c r="N2993" s="257"/>
      <c r="O2993" s="257"/>
      <c r="P2993" s="128" t="e">
        <f>IF(INDEX(TblPublicadores[Sexo],A2991)=Q2993,"þ","¨")</f>
        <v>#REF!</v>
      </c>
      <c r="Q2993" s="120" t="s">
        <v>75</v>
      </c>
      <c r="S2993" s="12"/>
      <c r="T2993" s="13"/>
      <c r="U2993" s="128" t="e">
        <f>IF(INDEX(TblPublicadores[Sexo],A2991)=V2993,"þ","¨")</f>
        <v>#REF!</v>
      </c>
      <c r="V2993" s="120" t="s">
        <v>79</v>
      </c>
      <c r="W2993" s="12"/>
      <c r="X2993" s="6"/>
    </row>
    <row r="2994" spans="1:24" ht="17.25" customHeight="1" x14ac:dyDescent="0.2">
      <c r="B2994" s="120" t="s">
        <v>130</v>
      </c>
      <c r="D2994" s="122"/>
      <c r="E2994" s="122"/>
      <c r="F2994" s="7"/>
      <c r="G2994" s="258" t="e">
        <f>IF(A2991=0,"",IF(INDEX(TblPublicadores[Fecha de bautismo],A2991)="", "",INDEX(TblPublicadores[Fecha de bautismo],A2991)))</f>
        <v>#REF!</v>
      </c>
      <c r="H2994" s="258"/>
      <c r="I2994" s="258"/>
      <c r="J2994" s="258"/>
      <c r="K2994" s="258"/>
      <c r="L2994" s="258"/>
      <c r="M2994" s="258"/>
      <c r="N2994" s="258"/>
      <c r="O2994" s="258"/>
      <c r="P2994" s="128" t="s">
        <v>137</v>
      </c>
      <c r="Q2994" s="120" t="s">
        <v>131</v>
      </c>
      <c r="S2994" s="12"/>
      <c r="T2994" s="12"/>
      <c r="U2994" s="128" t="s">
        <v>138</v>
      </c>
      <c r="V2994" s="120" t="s">
        <v>61</v>
      </c>
      <c r="W2994" s="12"/>
      <c r="X2994" s="6"/>
    </row>
    <row r="2995" spans="1:24" ht="28.5" customHeight="1" x14ac:dyDescent="0.2">
      <c r="B2995" s="127" t="e">
        <f>IF(INDEX(TblPublicadores[Privilegio],A2991)=C2995,"þ","¨")</f>
        <v>#REF!</v>
      </c>
      <c r="C2995" s="125" t="s">
        <v>76</v>
      </c>
      <c r="D2995" s="127" t="e">
        <f>IF(INDEX(TblPublicadores[Privilegio],A2991)=E2995,"þ","¨")</f>
        <v>#REF!</v>
      </c>
      <c r="E2995" s="125" t="s">
        <v>81</v>
      </c>
      <c r="F2995" s="7"/>
      <c r="G2995" s="7"/>
      <c r="H2995" s="5"/>
      <c r="I2995" s="10"/>
      <c r="J2995" s="127" t="e">
        <f>IF(INDEX(TblPublicadores[Tipo Publicador],A2991)=K2995,"þ","¨")</f>
        <v>#REF!</v>
      </c>
      <c r="K2995" s="125" t="s">
        <v>77</v>
      </c>
      <c r="L2995" s="5"/>
      <c r="M2995" s="5"/>
      <c r="N2995" s="127" t="e">
        <f>IF(INDEX(TblPublicadores[Tipo Publicador],A2991)=O2995,"þ","¨")</f>
        <v>#REF!</v>
      </c>
      <c r="O2995" s="125" t="s">
        <v>132</v>
      </c>
      <c r="P2995" s="126"/>
      <c r="Q2995" s="126"/>
      <c r="R2995" s="9"/>
      <c r="S2995" s="127" t="e">
        <f>IF(INDEX(TblPublicadores[Tipo Publicador],A2991)=T2995,"þ","¨")</f>
        <v>#REF!</v>
      </c>
      <c r="T2995" s="259" t="s">
        <v>133</v>
      </c>
      <c r="U2995" s="259"/>
      <c r="V2995" s="259"/>
      <c r="W2995" s="13"/>
      <c r="X2995" s="6"/>
    </row>
    <row r="2996" spans="1:24" ht="4.5" customHeight="1" thickBot="1" x14ac:dyDescent="0.25">
      <c r="B2996" s="8"/>
      <c r="C2996" s="7"/>
      <c r="D2996" s="8"/>
      <c r="E2996" s="7"/>
      <c r="F2996" s="7"/>
      <c r="G2996" s="7"/>
      <c r="H2996" s="5"/>
      <c r="I2996" s="10"/>
      <c r="J2996" s="8"/>
      <c r="K2996" s="5"/>
      <c r="L2996" s="5"/>
      <c r="M2996" s="5"/>
      <c r="N2996" s="7"/>
      <c r="O2996" s="5"/>
      <c r="P2996" s="8"/>
      <c r="Q2996" s="8"/>
      <c r="R2996" s="9"/>
      <c r="S2996" s="9"/>
      <c r="T2996" s="7"/>
      <c r="U2996" s="8"/>
      <c r="V2996" s="9"/>
      <c r="W2996" s="9"/>
      <c r="X2996" s="6"/>
    </row>
    <row r="2997" spans="1:24" ht="26.25" customHeight="1" x14ac:dyDescent="0.25">
      <c r="B2997" s="260" t="s">
        <v>17</v>
      </c>
      <c r="C2997" s="261"/>
      <c r="D2997" s="261"/>
      <c r="E2997" s="261"/>
      <c r="F2997" s="262" t="s">
        <v>134</v>
      </c>
      <c r="G2997" s="262"/>
      <c r="H2997" s="262"/>
      <c r="I2997" s="262" t="s">
        <v>12</v>
      </c>
      <c r="J2997" s="262"/>
      <c r="K2997" s="262"/>
      <c r="L2997" s="262" t="s">
        <v>105</v>
      </c>
      <c r="M2997" s="236" t="s">
        <v>135</v>
      </c>
      <c r="N2997" s="236"/>
      <c r="O2997" s="236"/>
      <c r="P2997" s="236"/>
      <c r="Q2997" s="236"/>
      <c r="R2997" s="236" t="s">
        <v>101</v>
      </c>
      <c r="S2997" s="236"/>
      <c r="T2997" s="236"/>
      <c r="U2997" s="236"/>
      <c r="V2997" s="237"/>
      <c r="W2997" s="14"/>
      <c r="X2997" s="3"/>
    </row>
    <row r="2998" spans="1:24" ht="27.75" customHeight="1" x14ac:dyDescent="0.2">
      <c r="B2998" s="240">
        <v>45292</v>
      </c>
      <c r="C2998" s="241"/>
      <c r="D2998" s="241"/>
      <c r="E2998" s="242"/>
      <c r="F2998" s="263"/>
      <c r="G2998" s="263"/>
      <c r="H2998" s="263"/>
      <c r="I2998" s="263"/>
      <c r="J2998" s="263"/>
      <c r="K2998" s="263"/>
      <c r="L2998" s="263"/>
      <c r="M2998" s="238"/>
      <c r="N2998" s="238"/>
      <c r="O2998" s="238"/>
      <c r="P2998" s="238"/>
      <c r="Q2998" s="238"/>
      <c r="R2998" s="238"/>
      <c r="S2998" s="238"/>
      <c r="T2998" s="238"/>
      <c r="U2998" s="238"/>
      <c r="V2998" s="239"/>
      <c r="W2998" s="14"/>
      <c r="X2998" s="3"/>
    </row>
    <row r="2999" spans="1:24" ht="16.5" customHeight="1" x14ac:dyDescent="0.2">
      <c r="A2999" s="34">
        <f>EDATE(B2998,-4)</f>
        <v>45170</v>
      </c>
      <c r="B2999" s="243" t="str">
        <f>PROPER(TEXT(A2999, "mmmm"))</f>
        <v>Septiembre</v>
      </c>
      <c r="C2999" s="244"/>
      <c r="D2999" s="244" t="str">
        <f>PROPER(TEXT(C2999, "mmmm"))</f>
        <v>Enero</v>
      </c>
      <c r="E2999" s="244"/>
      <c r="F2999" s="281" t="str">
        <f>IFERROR(IF(VLOOKUP($X2992&amp;"-"&amp;TEXT($A2999,"mmm-aaaa"),Informes!$A:$P,COLUMN(Informes!H$1),FALSE),"þ","¨"),"¨")</f>
        <v>¨</v>
      </c>
      <c r="G2999" s="281"/>
      <c r="H2999" s="281"/>
      <c r="I2999" s="248" t="str">
        <f>IFERROR(IF(ISBLANK(
VLOOKUP($X2992&amp;"-"&amp;TEXT($A2999,"mmm-aaaa"),Informes!$A:$P,COLUMN(Informes!I$1),FALSE)), "",
VLOOKUP($X2992&amp;"-"&amp;TEXT($A2999,"mmm-aaaa"),Informes!$A:$P,COLUMN(Informes!I$1),FALSE)), "")</f>
        <v/>
      </c>
      <c r="J2999" s="248"/>
      <c r="K2999" s="248"/>
      <c r="L2999" s="173" t="str">
        <f>IFERROR(IF($X2999=$L$7,"þ","¨"),"¨")</f>
        <v>¨</v>
      </c>
      <c r="M2999" s="248" t="str">
        <f>IFERROR(IF(OR($X2999=$L$7,$X2999=$K$5,$X2999=$O$5,$X2999=$T$5),IF(ISBLANK(
VLOOKUP($X2992&amp;"-"&amp;TEXT($A2999,"mmm-aaaa"),Informes!$A:$P,COLUMN(Informes!J$1),FALSE)), "",
VLOOKUP($X2992&amp;"-"&amp;TEXT($A2999,"mmm-aaaa"),Informes!$A:$P,COLUMN(Informes!J$1),FALSE)), ""), "")</f>
        <v/>
      </c>
      <c r="N2999" s="248"/>
      <c r="O2999" s="248"/>
      <c r="P2999" s="248"/>
      <c r="Q2999" s="248"/>
      <c r="R2999" s="284" t="str">
        <f t="shared" ref="R2999:R3010" si="584">IF(W2999=0, "", W2999)</f>
        <v/>
      </c>
      <c r="S2999" s="284"/>
      <c r="T2999" s="284"/>
      <c r="U2999" s="284"/>
      <c r="V2999" s="285"/>
      <c r="W2999" s="4" t="str">
        <f>IFERROR(VLOOKUP($X2992&amp;"-"&amp;TEXT($A2999,"mmm-aaaa"),Informes!$A:$P,COLUMN(Informes!K$1),FALSE), "")</f>
        <v/>
      </c>
      <c r="X2999" s="34" t="str">
        <f>IFERROR(VLOOKUP($X2992&amp;"-"&amp;TEXT($A2999,"mmm-aaaa"),Informes!$A:$P,COLUMN(Informes!C$1),FALSE), "")</f>
        <v/>
      </c>
    </row>
    <row r="3000" spans="1:24" ht="16.5" customHeight="1" x14ac:dyDescent="0.2">
      <c r="A3000" s="34">
        <f>EDATE(A2999,1)</f>
        <v>45200</v>
      </c>
      <c r="B3000" s="243" t="str">
        <f t="shared" ref="B3000:B3010" si="585">PROPER(TEXT(A3000, "mmmm"))</f>
        <v>Octubre</v>
      </c>
      <c r="C3000" s="244"/>
      <c r="D3000" s="244" t="str">
        <f t="shared" ref="D3000:D3010" si="586">PROPER(TEXT(C3000, "mmmm"))</f>
        <v>Enero</v>
      </c>
      <c r="E3000" s="244"/>
      <c r="F3000" s="281" t="str">
        <f>IFERROR(IF(VLOOKUP($X2992&amp;"-"&amp;TEXT($A3000,"mmm-aaaa"),Informes!$A:$P,COLUMN(Informes!H$1),FALSE),"þ","¨"),"¨")</f>
        <v>¨</v>
      </c>
      <c r="G3000" s="281"/>
      <c r="H3000" s="281"/>
      <c r="I3000" s="248" t="str">
        <f>IFERROR(IF(ISBLANK(
VLOOKUP($X2992&amp;"-"&amp;TEXT($A3000,"mmm-aaaa"),Informes!$A:$P,COLUMN(Informes!I$1),FALSE)), "",
VLOOKUP($X2992&amp;"-"&amp;TEXT($A3000,"mmm-aaaa"),Informes!$A:$P,COLUMN(Informes!I$1),FALSE)), "")</f>
        <v/>
      </c>
      <c r="J3000" s="248"/>
      <c r="K3000" s="248"/>
      <c r="L3000" s="173" t="str">
        <f t="shared" ref="L3000:L3010" si="587">IFERROR(IF($X3000=$L$7,"þ","¨"),"¨")</f>
        <v>¨</v>
      </c>
      <c r="M3000" s="248" t="str">
        <f>IFERROR(IF(OR($X3000=$L$7,$X3000=$K$5,$X3000=$O$5,$X3000=$T$5),IF(ISBLANK(
VLOOKUP($X2992&amp;"-"&amp;TEXT($A3000,"mmm-aaaa"),Informes!$A:$P,COLUMN(Informes!J$1),FALSE)), "",
VLOOKUP($X2992&amp;"-"&amp;TEXT($A3000,"mmm-aaaa"),Informes!$A:$P,COLUMN(Informes!J$1),FALSE)), ""), "")</f>
        <v/>
      </c>
      <c r="N3000" s="248"/>
      <c r="O3000" s="248"/>
      <c r="P3000" s="248"/>
      <c r="Q3000" s="248"/>
      <c r="R3000" s="284" t="str">
        <f t="shared" si="584"/>
        <v/>
      </c>
      <c r="S3000" s="284"/>
      <c r="T3000" s="284"/>
      <c r="U3000" s="284"/>
      <c r="V3000" s="285"/>
      <c r="W3000" s="4" t="str">
        <f>IFERROR(VLOOKUP($X2992&amp;"-"&amp;TEXT($A3000,"mmm-aaaa"),Informes!$A:$P,COLUMN(Informes!K$1),FALSE), "")</f>
        <v/>
      </c>
      <c r="X3000" s="34" t="str">
        <f>IFERROR(VLOOKUP($X2992&amp;"-"&amp;TEXT($A3000,"mmm-aaaa"),Informes!$A:$P,COLUMN(Informes!C$1),FALSE), "")</f>
        <v/>
      </c>
    </row>
    <row r="3001" spans="1:24" ht="16.5" customHeight="1" x14ac:dyDescent="0.2">
      <c r="A3001" s="34">
        <f t="shared" ref="A3001:A3010" si="588">EDATE(A3000,1)</f>
        <v>45231</v>
      </c>
      <c r="B3001" s="243" t="str">
        <f t="shared" si="585"/>
        <v>Noviembre</v>
      </c>
      <c r="C3001" s="244"/>
      <c r="D3001" s="244" t="str">
        <f t="shared" si="586"/>
        <v>Enero</v>
      </c>
      <c r="E3001" s="244"/>
      <c r="F3001" s="281" t="str">
        <f>IFERROR(IF(VLOOKUP($X2992&amp;"-"&amp;TEXT($A3001,"mmm-aaaa"),Informes!$A:$P,COLUMN(Informes!H$1),FALSE),"þ","¨"),"¨")</f>
        <v>¨</v>
      </c>
      <c r="G3001" s="281"/>
      <c r="H3001" s="281"/>
      <c r="I3001" s="248" t="str">
        <f>IFERROR(IF(ISBLANK(
VLOOKUP($X2992&amp;"-"&amp;TEXT($A3001,"mmm-aaaa"),Informes!$A:$P,COLUMN(Informes!I$1),FALSE)), "",
VLOOKUP($X2992&amp;"-"&amp;TEXT($A3001,"mmm-aaaa"),Informes!$A:$P,COLUMN(Informes!I$1),FALSE)), "")</f>
        <v/>
      </c>
      <c r="J3001" s="248"/>
      <c r="K3001" s="248"/>
      <c r="L3001" s="173" t="str">
        <f t="shared" si="587"/>
        <v>¨</v>
      </c>
      <c r="M3001" s="248" t="str">
        <f>IFERROR(IF(OR($X3001=$L$7,$X3001=$K$5,$X3001=$O$5,$X3001=$T$5),IF(ISBLANK(
VLOOKUP($X2992&amp;"-"&amp;TEXT($A3001,"mmm-aaaa"),Informes!$A:$P,COLUMN(Informes!J$1),FALSE)), "",
VLOOKUP($X2992&amp;"-"&amp;TEXT($A3001,"mmm-aaaa"),Informes!$A:$P,COLUMN(Informes!J$1),FALSE)), ""), "")</f>
        <v/>
      </c>
      <c r="N3001" s="248"/>
      <c r="O3001" s="248"/>
      <c r="P3001" s="248"/>
      <c r="Q3001" s="248"/>
      <c r="R3001" s="284" t="str">
        <f t="shared" si="584"/>
        <v/>
      </c>
      <c r="S3001" s="284"/>
      <c r="T3001" s="284"/>
      <c r="U3001" s="284"/>
      <c r="V3001" s="285"/>
      <c r="W3001" s="4" t="str">
        <f>IFERROR(VLOOKUP($X2992&amp;"-"&amp;TEXT($A3001,"mmm-aaaa"),Informes!$A:$P,COLUMN(Informes!K$1),FALSE), "")</f>
        <v/>
      </c>
      <c r="X3001" s="34" t="str">
        <f>IFERROR(VLOOKUP($X2992&amp;"-"&amp;TEXT($A3001,"mmm-aaaa"),Informes!$A:$P,COLUMN(Informes!C$1),FALSE), "")</f>
        <v/>
      </c>
    </row>
    <row r="3002" spans="1:24" ht="16.5" customHeight="1" x14ac:dyDescent="0.2">
      <c r="A3002" s="34">
        <f t="shared" si="588"/>
        <v>45261</v>
      </c>
      <c r="B3002" s="243" t="str">
        <f t="shared" si="585"/>
        <v>Diciembre</v>
      </c>
      <c r="C3002" s="244"/>
      <c r="D3002" s="244" t="str">
        <f t="shared" si="586"/>
        <v>Enero</v>
      </c>
      <c r="E3002" s="244"/>
      <c r="F3002" s="281" t="str">
        <f>IFERROR(IF(VLOOKUP($X2992&amp;"-"&amp;TEXT($A3002,"mmm-aaaa"),Informes!$A:$P,COLUMN(Informes!H$1),FALSE),"þ","¨"),"¨")</f>
        <v>¨</v>
      </c>
      <c r="G3002" s="281"/>
      <c r="H3002" s="281"/>
      <c r="I3002" s="248" t="str">
        <f>IFERROR(IF(ISBLANK(
VLOOKUP($X2992&amp;"-"&amp;TEXT($A3002,"mmm-aaaa"),Informes!$A:$P,COLUMN(Informes!I$1),FALSE)), "",
VLOOKUP($X2992&amp;"-"&amp;TEXT($A3002,"mmm-aaaa"),Informes!$A:$P,COLUMN(Informes!I$1),FALSE)), "")</f>
        <v/>
      </c>
      <c r="J3002" s="248"/>
      <c r="K3002" s="248"/>
      <c r="L3002" s="173" t="str">
        <f t="shared" si="587"/>
        <v>¨</v>
      </c>
      <c r="M3002" s="248" t="str">
        <f>IFERROR(IF(OR($X3002=$L$7,$X3002=$K$5,$X3002=$O$5,$X3002=$T$5),IF(ISBLANK(
VLOOKUP($X2992&amp;"-"&amp;TEXT($A3002,"mmm-aaaa"),Informes!$A:$P,COLUMN(Informes!J$1),FALSE)), "",
VLOOKUP($X2992&amp;"-"&amp;TEXT($A3002,"mmm-aaaa"),Informes!$A:$P,COLUMN(Informes!J$1),FALSE)), ""), "")</f>
        <v/>
      </c>
      <c r="N3002" s="248"/>
      <c r="O3002" s="248"/>
      <c r="P3002" s="248"/>
      <c r="Q3002" s="248"/>
      <c r="R3002" s="284" t="str">
        <f t="shared" si="584"/>
        <v/>
      </c>
      <c r="S3002" s="284"/>
      <c r="T3002" s="284"/>
      <c r="U3002" s="284"/>
      <c r="V3002" s="285"/>
      <c r="W3002" s="4" t="str">
        <f>IFERROR(VLOOKUP($X2992&amp;"-"&amp;TEXT($A3002,"mmm-aaaa"),Informes!$A:$P,COLUMN(Informes!K$1),FALSE), "")</f>
        <v/>
      </c>
      <c r="X3002" s="34" t="str">
        <f>IFERROR(VLOOKUP($X2992&amp;"-"&amp;TEXT($A3002,"mmm-aaaa"),Informes!$A:$P,COLUMN(Informes!C$1),FALSE), "")</f>
        <v/>
      </c>
    </row>
    <row r="3003" spans="1:24" ht="16.5" customHeight="1" x14ac:dyDescent="0.2">
      <c r="A3003" s="34">
        <f t="shared" si="588"/>
        <v>45292</v>
      </c>
      <c r="B3003" s="243" t="str">
        <f t="shared" si="585"/>
        <v>Enero</v>
      </c>
      <c r="C3003" s="244"/>
      <c r="D3003" s="244" t="str">
        <f t="shared" si="586"/>
        <v>Enero</v>
      </c>
      <c r="E3003" s="244"/>
      <c r="F3003" s="281" t="str">
        <f>IFERROR(IF(VLOOKUP($X2992&amp;"-"&amp;TEXT($A3003,"mmm-aaaa"),Informes!$A:$P,COLUMN(Informes!H$1),FALSE),"þ","¨"),"¨")</f>
        <v>¨</v>
      </c>
      <c r="G3003" s="281"/>
      <c r="H3003" s="281"/>
      <c r="I3003" s="248" t="str">
        <f>IFERROR(IF(ISBLANK(
VLOOKUP($X2992&amp;"-"&amp;TEXT($A3003,"mmm-aaaa"),Informes!$A:$P,COLUMN(Informes!I$1),FALSE)), "",
VLOOKUP($X2992&amp;"-"&amp;TEXT($A3003,"mmm-aaaa"),Informes!$A:$P,COLUMN(Informes!I$1),FALSE)), "")</f>
        <v/>
      </c>
      <c r="J3003" s="248"/>
      <c r="K3003" s="248"/>
      <c r="L3003" s="173" t="str">
        <f t="shared" si="587"/>
        <v>¨</v>
      </c>
      <c r="M3003" s="248" t="str">
        <f>IFERROR(IF(OR($X3003=$L$7,$X3003=$K$5,$X3003=$O$5,$X3003=$T$5),IF(ISBLANK(
VLOOKUP($X2992&amp;"-"&amp;TEXT($A3003,"mmm-aaaa"),Informes!$A:$P,COLUMN(Informes!J$1),FALSE)), "",
VLOOKUP($X2992&amp;"-"&amp;TEXT($A3003,"mmm-aaaa"),Informes!$A:$P,COLUMN(Informes!J$1),FALSE)), ""), "")</f>
        <v/>
      </c>
      <c r="N3003" s="248"/>
      <c r="O3003" s="248"/>
      <c r="P3003" s="248"/>
      <c r="Q3003" s="248"/>
      <c r="R3003" s="284" t="str">
        <f t="shared" si="584"/>
        <v/>
      </c>
      <c r="S3003" s="284"/>
      <c r="T3003" s="284"/>
      <c r="U3003" s="284"/>
      <c r="V3003" s="285"/>
      <c r="W3003" s="4" t="str">
        <f>IFERROR(VLOOKUP($X2992&amp;"-"&amp;TEXT($A3003,"mmm-aaaa"),Informes!$A:$P,COLUMN(Informes!K$1),FALSE), "")</f>
        <v/>
      </c>
      <c r="X3003" s="34" t="str">
        <f>IFERROR(VLOOKUP($X2992&amp;"-"&amp;TEXT($A3003,"mmm-aaaa"),Informes!$A:$P,COLUMN(Informes!C$1),FALSE), "")</f>
        <v/>
      </c>
    </row>
    <row r="3004" spans="1:24" ht="16.5" customHeight="1" x14ac:dyDescent="0.2">
      <c r="A3004" s="34">
        <f t="shared" si="588"/>
        <v>45323</v>
      </c>
      <c r="B3004" s="243" t="str">
        <f t="shared" si="585"/>
        <v>Febrero</v>
      </c>
      <c r="C3004" s="244"/>
      <c r="D3004" s="244" t="str">
        <f t="shared" si="586"/>
        <v>Enero</v>
      </c>
      <c r="E3004" s="244"/>
      <c r="F3004" s="281" t="str">
        <f>IFERROR(IF(VLOOKUP($X2992&amp;"-"&amp;TEXT($A3004,"mmm-aaaa"),Informes!$A:$P,COLUMN(Informes!H$1),FALSE),"þ","¨"),"¨")</f>
        <v>¨</v>
      </c>
      <c r="G3004" s="281"/>
      <c r="H3004" s="281"/>
      <c r="I3004" s="248" t="str">
        <f>IFERROR(IF(ISBLANK(
VLOOKUP($X2992&amp;"-"&amp;TEXT($A3004,"mmm-aaaa"),Informes!$A:$P,COLUMN(Informes!I$1),FALSE)), "",
VLOOKUP($X2992&amp;"-"&amp;TEXT($A3004,"mmm-aaaa"),Informes!$A:$P,COLUMN(Informes!I$1),FALSE)), "")</f>
        <v/>
      </c>
      <c r="J3004" s="248"/>
      <c r="K3004" s="248"/>
      <c r="L3004" s="173" t="str">
        <f t="shared" si="587"/>
        <v>¨</v>
      </c>
      <c r="M3004" s="248" t="str">
        <f>IFERROR(IF(OR($X3004=$L$7,$X3004=$K$5,$X3004=$O$5,$X3004=$T$5),IF(ISBLANK(
VLOOKUP($X2992&amp;"-"&amp;TEXT($A3004,"mmm-aaaa"),Informes!$A:$P,COLUMN(Informes!J$1),FALSE)), "",
VLOOKUP($X2992&amp;"-"&amp;TEXT($A3004,"mmm-aaaa"),Informes!$A:$P,COLUMN(Informes!J$1),FALSE)), ""), "")</f>
        <v/>
      </c>
      <c r="N3004" s="248"/>
      <c r="O3004" s="248"/>
      <c r="P3004" s="248"/>
      <c r="Q3004" s="248"/>
      <c r="R3004" s="284" t="str">
        <f t="shared" si="584"/>
        <v/>
      </c>
      <c r="S3004" s="284"/>
      <c r="T3004" s="284"/>
      <c r="U3004" s="284"/>
      <c r="V3004" s="285"/>
      <c r="W3004" s="4" t="str">
        <f>IFERROR(VLOOKUP($X2992&amp;"-"&amp;TEXT($A3004,"mmm-aaaa"),Informes!$A:$P,COLUMN(Informes!K$1),FALSE), "")</f>
        <v/>
      </c>
      <c r="X3004" s="34" t="str">
        <f>IFERROR(VLOOKUP($X2992&amp;"-"&amp;TEXT($A3004,"mmm-aaaa"),Informes!$A:$P,COLUMN(Informes!C$1),FALSE), "")</f>
        <v/>
      </c>
    </row>
    <row r="3005" spans="1:24" ht="16.5" customHeight="1" x14ac:dyDescent="0.2">
      <c r="A3005" s="34">
        <f t="shared" si="588"/>
        <v>45352</v>
      </c>
      <c r="B3005" s="243" t="str">
        <f t="shared" si="585"/>
        <v>Marzo</v>
      </c>
      <c r="C3005" s="244"/>
      <c r="D3005" s="244" t="str">
        <f t="shared" si="586"/>
        <v>Enero</v>
      </c>
      <c r="E3005" s="244"/>
      <c r="F3005" s="281" t="str">
        <f>IFERROR(IF(VLOOKUP($X2992&amp;"-"&amp;TEXT($A3005,"mmm-aaaa"),Informes!$A:$P,COLUMN(Informes!H$1),FALSE),"þ","¨"),"¨")</f>
        <v>¨</v>
      </c>
      <c r="G3005" s="281"/>
      <c r="H3005" s="281"/>
      <c r="I3005" s="248" t="str">
        <f>IFERROR(IF(ISBLANK(
VLOOKUP($X2992&amp;"-"&amp;TEXT($A3005,"mmm-aaaa"),Informes!$A:$P,COLUMN(Informes!I$1),FALSE)), "",
VLOOKUP($X2992&amp;"-"&amp;TEXT($A3005,"mmm-aaaa"),Informes!$A:$P,COLUMN(Informes!I$1),FALSE)), "")</f>
        <v/>
      </c>
      <c r="J3005" s="248"/>
      <c r="K3005" s="248"/>
      <c r="L3005" s="173" t="str">
        <f t="shared" si="587"/>
        <v>¨</v>
      </c>
      <c r="M3005" s="248" t="str">
        <f>IFERROR(IF(OR($X3005=$L$7,$X3005=$K$5,$X3005=$O$5,$X3005=$T$5),IF(ISBLANK(
VLOOKUP($X2992&amp;"-"&amp;TEXT($A3005,"mmm-aaaa"),Informes!$A:$P,COLUMN(Informes!J$1),FALSE)), "",
VLOOKUP($X2992&amp;"-"&amp;TEXT($A3005,"mmm-aaaa"),Informes!$A:$P,COLUMN(Informes!J$1),FALSE)), ""), "")</f>
        <v/>
      </c>
      <c r="N3005" s="248"/>
      <c r="O3005" s="248"/>
      <c r="P3005" s="248"/>
      <c r="Q3005" s="248"/>
      <c r="R3005" s="284" t="str">
        <f t="shared" si="584"/>
        <v/>
      </c>
      <c r="S3005" s="284"/>
      <c r="T3005" s="284"/>
      <c r="U3005" s="284"/>
      <c r="V3005" s="285"/>
      <c r="W3005" s="4" t="str">
        <f>IFERROR(VLOOKUP($X2992&amp;"-"&amp;TEXT($A3005,"mmm-aaaa"),Informes!$A:$P,COLUMN(Informes!K$1),FALSE), "")</f>
        <v/>
      </c>
      <c r="X3005" s="34" t="str">
        <f>IFERROR(VLOOKUP($X2992&amp;"-"&amp;TEXT($A3005,"mmm-aaaa"),Informes!$A:$P,COLUMN(Informes!C$1),FALSE), "")</f>
        <v/>
      </c>
    </row>
    <row r="3006" spans="1:24" ht="16.5" customHeight="1" x14ac:dyDescent="0.2">
      <c r="A3006" s="34">
        <f t="shared" si="588"/>
        <v>45383</v>
      </c>
      <c r="B3006" s="243" t="str">
        <f t="shared" si="585"/>
        <v>Abril</v>
      </c>
      <c r="C3006" s="244"/>
      <c r="D3006" s="244" t="str">
        <f t="shared" si="586"/>
        <v>Enero</v>
      </c>
      <c r="E3006" s="244"/>
      <c r="F3006" s="281" t="str">
        <f>IFERROR(IF(VLOOKUP($X2992&amp;"-"&amp;TEXT($A3006,"mmm-aaaa"),Informes!$A:$P,COLUMN(Informes!H$1),FALSE),"þ","¨"),"¨")</f>
        <v>¨</v>
      </c>
      <c r="G3006" s="281"/>
      <c r="H3006" s="281"/>
      <c r="I3006" s="248" t="str">
        <f>IFERROR(IF(ISBLANK(
VLOOKUP($X2992&amp;"-"&amp;TEXT($A3006,"mmm-aaaa"),Informes!$A:$P,COLUMN(Informes!I$1),FALSE)), "",
VLOOKUP($X2992&amp;"-"&amp;TEXT($A3006,"mmm-aaaa"),Informes!$A:$P,COLUMN(Informes!I$1),FALSE)), "")</f>
        <v/>
      </c>
      <c r="J3006" s="248"/>
      <c r="K3006" s="248"/>
      <c r="L3006" s="173" t="str">
        <f t="shared" si="587"/>
        <v>¨</v>
      </c>
      <c r="M3006" s="248" t="str">
        <f>IFERROR(IF(OR($X3006=$L$7,$X3006=$K$5,$X3006=$O$5,$X3006=$T$5),IF(ISBLANK(
VLOOKUP($X2992&amp;"-"&amp;TEXT($A3006,"mmm-aaaa"),Informes!$A:$P,COLUMN(Informes!J$1),FALSE)), "",
VLOOKUP($X2992&amp;"-"&amp;TEXT($A3006,"mmm-aaaa"),Informes!$A:$P,COLUMN(Informes!J$1),FALSE)), ""), "")</f>
        <v/>
      </c>
      <c r="N3006" s="248"/>
      <c r="O3006" s="248"/>
      <c r="P3006" s="248"/>
      <c r="Q3006" s="248"/>
      <c r="R3006" s="284" t="str">
        <f t="shared" si="584"/>
        <v/>
      </c>
      <c r="S3006" s="284"/>
      <c r="T3006" s="284"/>
      <c r="U3006" s="284"/>
      <c r="V3006" s="285"/>
      <c r="W3006" s="4" t="str">
        <f>IFERROR(VLOOKUP($X2992&amp;"-"&amp;TEXT($A3006,"mmm-aaaa"),Informes!$A:$P,COLUMN(Informes!K$1),FALSE), "")</f>
        <v/>
      </c>
      <c r="X3006" s="34" t="str">
        <f>IFERROR(VLOOKUP($X2992&amp;"-"&amp;TEXT($A3006,"mmm-aaaa"),Informes!$A:$P,COLUMN(Informes!C$1),FALSE), "")</f>
        <v/>
      </c>
    </row>
    <row r="3007" spans="1:24" ht="16.5" customHeight="1" x14ac:dyDescent="0.2">
      <c r="A3007" s="34">
        <f t="shared" si="588"/>
        <v>45413</v>
      </c>
      <c r="B3007" s="243" t="str">
        <f t="shared" si="585"/>
        <v>Mayo</v>
      </c>
      <c r="C3007" s="244"/>
      <c r="D3007" s="244" t="str">
        <f t="shared" si="586"/>
        <v>Enero</v>
      </c>
      <c r="E3007" s="244"/>
      <c r="F3007" s="281" t="str">
        <f>IFERROR(IF(VLOOKUP($X2992&amp;"-"&amp;TEXT($A3007,"mmm-aaaa"),Informes!$A:$P,COLUMN(Informes!H$1),FALSE),"þ","¨"),"¨")</f>
        <v>¨</v>
      </c>
      <c r="G3007" s="281"/>
      <c r="H3007" s="281"/>
      <c r="I3007" s="248" t="str">
        <f>IFERROR(IF(ISBLANK(
VLOOKUP($X2992&amp;"-"&amp;TEXT($A3007,"mmm-aaaa"),Informes!$A:$P,COLUMN(Informes!I$1),FALSE)), "",
VLOOKUP($X2992&amp;"-"&amp;TEXT($A3007,"mmm-aaaa"),Informes!$A:$P,COLUMN(Informes!I$1),FALSE)), "")</f>
        <v/>
      </c>
      <c r="J3007" s="248"/>
      <c r="K3007" s="248"/>
      <c r="L3007" s="173" t="str">
        <f t="shared" si="587"/>
        <v>¨</v>
      </c>
      <c r="M3007" s="248" t="str">
        <f>IFERROR(IF(OR($X3007=$L$7,$X3007=$K$5,$X3007=$O$5,$X3007=$T$5),IF(ISBLANK(
VLOOKUP($X2992&amp;"-"&amp;TEXT($A3007,"mmm-aaaa"),Informes!$A:$P,COLUMN(Informes!J$1),FALSE)), "",
VLOOKUP($X2992&amp;"-"&amp;TEXT($A3007,"mmm-aaaa"),Informes!$A:$P,COLUMN(Informes!J$1),FALSE)), ""), "")</f>
        <v/>
      </c>
      <c r="N3007" s="248"/>
      <c r="O3007" s="248"/>
      <c r="P3007" s="248"/>
      <c r="Q3007" s="248"/>
      <c r="R3007" s="284" t="str">
        <f t="shared" si="584"/>
        <v/>
      </c>
      <c r="S3007" s="284"/>
      <c r="T3007" s="284"/>
      <c r="U3007" s="284"/>
      <c r="V3007" s="285"/>
      <c r="W3007" s="4" t="str">
        <f>IFERROR(VLOOKUP($X2992&amp;"-"&amp;TEXT($A3007,"mmm-aaaa"),Informes!$A:$P,COLUMN(Informes!K$1),FALSE), "")</f>
        <v/>
      </c>
      <c r="X3007" s="34" t="str">
        <f>IFERROR(VLOOKUP($X2992&amp;"-"&amp;TEXT($A3007,"mmm-aaaa"),Informes!$A:$P,COLUMN(Informes!C$1),FALSE), "")</f>
        <v/>
      </c>
    </row>
    <row r="3008" spans="1:24" ht="16.5" customHeight="1" x14ac:dyDescent="0.2">
      <c r="A3008" s="34">
        <f t="shared" si="588"/>
        <v>45444</v>
      </c>
      <c r="B3008" s="243" t="str">
        <f t="shared" si="585"/>
        <v>Junio</v>
      </c>
      <c r="C3008" s="244"/>
      <c r="D3008" s="244" t="str">
        <f t="shared" si="586"/>
        <v>Enero</v>
      </c>
      <c r="E3008" s="244"/>
      <c r="F3008" s="281" t="str">
        <f>IFERROR(IF(VLOOKUP($X2992&amp;"-"&amp;TEXT($A3008,"mmm-aaaa"),Informes!$A:$P,COLUMN(Informes!H$1),FALSE),"þ","¨"),"¨")</f>
        <v>¨</v>
      </c>
      <c r="G3008" s="281"/>
      <c r="H3008" s="281"/>
      <c r="I3008" s="248" t="str">
        <f>IFERROR(IF(ISBLANK(
VLOOKUP($X2992&amp;"-"&amp;TEXT($A3008,"mmm-aaaa"),Informes!$A:$P,COLUMN(Informes!I$1),FALSE)), "",
VLOOKUP($X2992&amp;"-"&amp;TEXT($A3008,"mmm-aaaa"),Informes!$A:$P,COLUMN(Informes!I$1),FALSE)), "")</f>
        <v/>
      </c>
      <c r="J3008" s="248"/>
      <c r="K3008" s="248"/>
      <c r="L3008" s="173" t="str">
        <f t="shared" si="587"/>
        <v>¨</v>
      </c>
      <c r="M3008" s="248" t="str">
        <f>IFERROR(IF(OR($X3008=$L$7,$X3008=$K$5,$X3008=$O$5,$X3008=$T$5),IF(ISBLANK(
VLOOKUP($X2992&amp;"-"&amp;TEXT($A3008,"mmm-aaaa"),Informes!$A:$P,COLUMN(Informes!J$1),FALSE)), "",
VLOOKUP($X2992&amp;"-"&amp;TEXT($A3008,"mmm-aaaa"),Informes!$A:$P,COLUMN(Informes!J$1),FALSE)), ""), "")</f>
        <v/>
      </c>
      <c r="N3008" s="248"/>
      <c r="O3008" s="248"/>
      <c r="P3008" s="248"/>
      <c r="Q3008" s="248"/>
      <c r="R3008" s="284" t="str">
        <f t="shared" si="584"/>
        <v/>
      </c>
      <c r="S3008" s="284"/>
      <c r="T3008" s="284"/>
      <c r="U3008" s="284"/>
      <c r="V3008" s="285"/>
      <c r="W3008" s="4" t="str">
        <f>IFERROR(VLOOKUP($X2992&amp;"-"&amp;TEXT($A3008,"mmm-aaaa"),Informes!$A:$P,COLUMN(Informes!K$1),FALSE), "")</f>
        <v/>
      </c>
      <c r="X3008" s="34" t="str">
        <f>IFERROR(VLOOKUP($X2992&amp;"-"&amp;TEXT($A3008,"mmm-aaaa"),Informes!$A:$P,COLUMN(Informes!C$1),FALSE), "")</f>
        <v/>
      </c>
    </row>
    <row r="3009" spans="1:24" ht="16.5" customHeight="1" x14ac:dyDescent="0.2">
      <c r="A3009" s="34">
        <f t="shared" si="588"/>
        <v>45474</v>
      </c>
      <c r="B3009" s="243" t="str">
        <f t="shared" si="585"/>
        <v>Julio</v>
      </c>
      <c r="C3009" s="244"/>
      <c r="D3009" s="244" t="str">
        <f t="shared" si="586"/>
        <v>Enero</v>
      </c>
      <c r="E3009" s="244"/>
      <c r="F3009" s="281" t="str">
        <f>IFERROR(IF(VLOOKUP($X2992&amp;"-"&amp;TEXT($A3009,"mmm-aaaa"),Informes!$A:$P,COLUMN(Informes!H$1),FALSE),"þ","¨"),"¨")</f>
        <v>¨</v>
      </c>
      <c r="G3009" s="281"/>
      <c r="H3009" s="281"/>
      <c r="I3009" s="248" t="str">
        <f>IFERROR(IF(ISBLANK(
VLOOKUP($X2992&amp;"-"&amp;TEXT($A3009,"mmm-aaaa"),Informes!$A:$P,COLUMN(Informes!I$1),FALSE)), "",
VLOOKUP($X2992&amp;"-"&amp;TEXT($A3009,"mmm-aaaa"),Informes!$A:$P,COLUMN(Informes!I$1),FALSE)), "")</f>
        <v/>
      </c>
      <c r="J3009" s="248"/>
      <c r="K3009" s="248"/>
      <c r="L3009" s="173" t="str">
        <f t="shared" si="587"/>
        <v>¨</v>
      </c>
      <c r="M3009" s="248" t="str">
        <f>IFERROR(IF(OR($X3009=$L$7,$X3009=$K$5,$X3009=$O$5,$X3009=$T$5),IF(ISBLANK(
VLOOKUP($X2992&amp;"-"&amp;TEXT($A3009,"mmm-aaaa"),Informes!$A:$P,COLUMN(Informes!J$1),FALSE)), "",
VLOOKUP($X2992&amp;"-"&amp;TEXT($A3009,"mmm-aaaa"),Informes!$A:$P,COLUMN(Informes!J$1),FALSE)), ""), "")</f>
        <v/>
      </c>
      <c r="N3009" s="248"/>
      <c r="O3009" s="248"/>
      <c r="P3009" s="248"/>
      <c r="Q3009" s="248"/>
      <c r="R3009" s="284" t="str">
        <f t="shared" si="584"/>
        <v/>
      </c>
      <c r="S3009" s="284"/>
      <c r="T3009" s="284"/>
      <c r="U3009" s="284"/>
      <c r="V3009" s="285"/>
      <c r="W3009" s="4" t="str">
        <f>IFERROR(VLOOKUP($X2992&amp;"-"&amp;TEXT($A3009,"mmm-aaaa"),Informes!$A:$P,COLUMN(Informes!K$1),FALSE), "")</f>
        <v/>
      </c>
      <c r="X3009" s="34" t="str">
        <f>IFERROR(VLOOKUP($X2992&amp;"-"&amp;TEXT($A3009,"mmm-aaaa"),Informes!$A:$P,COLUMN(Informes!C$1),FALSE), "")</f>
        <v/>
      </c>
    </row>
    <row r="3010" spans="1:24" ht="16.5" customHeight="1" thickBot="1" x14ac:dyDescent="0.25">
      <c r="A3010" s="34">
        <f t="shared" si="588"/>
        <v>45505</v>
      </c>
      <c r="B3010" s="264" t="str">
        <f t="shared" si="585"/>
        <v>Agosto</v>
      </c>
      <c r="C3010" s="265"/>
      <c r="D3010" s="265" t="str">
        <f t="shared" si="586"/>
        <v>Enero</v>
      </c>
      <c r="E3010" s="265"/>
      <c r="F3010" s="280" t="str">
        <f>IFERROR(IF(VLOOKUP($X2992&amp;"-"&amp;TEXT($A3010,"mmm-aaaa"),Informes!$A:$P,COLUMN(Informes!H$1),FALSE),"þ","¨"),"¨")</f>
        <v>¨</v>
      </c>
      <c r="G3010" s="280"/>
      <c r="H3010" s="280"/>
      <c r="I3010" s="269" t="str">
        <f>IFERROR(IF(ISBLANK(
VLOOKUP($X2992&amp;"-"&amp;TEXT($A3010,"mmm-aaaa"),Informes!$A:$P,COLUMN(Informes!I$1),FALSE)), "",
VLOOKUP($X2992&amp;"-"&amp;TEXT($A3010,"mmm-aaaa"),Informes!$A:$P,COLUMN(Informes!I$1),FALSE)), "")</f>
        <v/>
      </c>
      <c r="J3010" s="269"/>
      <c r="K3010" s="269"/>
      <c r="L3010" s="172" t="str">
        <f t="shared" si="587"/>
        <v>¨</v>
      </c>
      <c r="M3010" s="269" t="str">
        <f>IFERROR(IF(OR($X3010=$L$7,$X3010=$K$5,$X3010=$O$5,$X3010=$T$5),IF(ISBLANK(
VLOOKUP($X2992&amp;"-"&amp;TEXT($A3010,"mmm-aaaa"),Informes!$A:$P,COLUMN(Informes!J$1),FALSE)), "",
VLOOKUP($X2992&amp;"-"&amp;TEXT($A3010,"mmm-aaaa"),Informes!$A:$P,COLUMN(Informes!J$1),FALSE)), ""), "")</f>
        <v/>
      </c>
      <c r="N3010" s="269"/>
      <c r="O3010" s="269"/>
      <c r="P3010" s="269"/>
      <c r="Q3010" s="269"/>
      <c r="R3010" s="282" t="str">
        <f t="shared" si="584"/>
        <v/>
      </c>
      <c r="S3010" s="282"/>
      <c r="T3010" s="282"/>
      <c r="U3010" s="282"/>
      <c r="V3010" s="283"/>
      <c r="W3010" s="4" t="str">
        <f>IFERROR(VLOOKUP($X2992&amp;"-"&amp;TEXT($A3010,"mmm-aaaa"),Informes!$A:$P,COLUMN(Informes!K$1),FALSE), "")</f>
        <v/>
      </c>
      <c r="X3010" s="34" t="str">
        <f>IFERROR(VLOOKUP($X2992&amp;"-"&amp;TEXT($A3010,"mmm-aaaa"),Informes!$A:$P,COLUMN(Informes!C$1),FALSE), "")</f>
        <v/>
      </c>
    </row>
    <row r="3011" spans="1:24" ht="16.5" customHeight="1" thickBot="1" x14ac:dyDescent="0.3">
      <c r="D3011" s="124"/>
      <c r="E3011" s="124"/>
      <c r="F3011" s="129"/>
      <c r="G3011" s="124" t="str">
        <f>IF(SUM(F2999:F3010)=0,"",SUM(F2999:F3010))</f>
        <v/>
      </c>
      <c r="H3011" s="124"/>
      <c r="I3011" s="124"/>
      <c r="J3011" s="130"/>
      <c r="K3011" s="124"/>
      <c r="L3011" s="131" t="s">
        <v>107</v>
      </c>
      <c r="M3011" s="272" t="str">
        <f>IF(SUM(M2999:M3010)=0,"",SUM(M2999:M3010))</f>
        <v/>
      </c>
      <c r="N3011" s="273"/>
      <c r="O3011" s="273"/>
      <c r="P3011" s="273"/>
      <c r="Q3011" s="274"/>
      <c r="R3011" s="275"/>
      <c r="S3011" s="276"/>
      <c r="T3011" s="276"/>
      <c r="U3011" s="276"/>
      <c r="V3011" s="277"/>
      <c r="W3011" s="4"/>
      <c r="X3011" s="4"/>
    </row>
    <row r="3012" spans="1:24" ht="16.5" customHeight="1" x14ac:dyDescent="0.2">
      <c r="W3012" s="4"/>
      <c r="X3012" s="4"/>
    </row>
    <row r="3013" spans="1:24" ht="279.75" customHeight="1" x14ac:dyDescent="0.15">
      <c r="B3013" s="11"/>
      <c r="C3013" s="132" t="s">
        <v>136</v>
      </c>
      <c r="D3013" s="11"/>
      <c r="E3013" s="11"/>
      <c r="F3013" s="11"/>
      <c r="G3013" s="11"/>
      <c r="H3013" s="11"/>
      <c r="I3013" s="11"/>
      <c r="J3013" s="11"/>
      <c r="K3013" s="11"/>
      <c r="L3013" s="11"/>
      <c r="M3013" s="11"/>
      <c r="N3013" s="11"/>
      <c r="O3013" s="11"/>
      <c r="P3013" s="11"/>
      <c r="Q3013" s="11"/>
      <c r="R3013" s="11"/>
      <c r="S3013" s="11"/>
      <c r="T3013" s="11"/>
      <c r="U3013" s="11"/>
      <c r="V3013" s="11"/>
      <c r="W3013" s="11"/>
      <c r="X3013" s="11"/>
    </row>
    <row r="3014" spans="1:24" ht="24" customHeight="1" x14ac:dyDescent="0.2">
      <c r="A3014" s="35"/>
      <c r="B3014" s="256" t="s">
        <v>127</v>
      </c>
      <c r="C3014" s="256"/>
      <c r="D3014" s="256"/>
      <c r="E3014" s="256"/>
      <c r="F3014" s="256"/>
      <c r="G3014" s="256"/>
      <c r="H3014" s="256"/>
      <c r="I3014" s="256"/>
      <c r="J3014" s="256"/>
      <c r="K3014" s="256"/>
      <c r="L3014" s="256"/>
      <c r="M3014" s="256"/>
      <c r="N3014" s="256"/>
      <c r="O3014" s="256"/>
      <c r="P3014" s="256"/>
      <c r="Q3014" s="256"/>
      <c r="R3014" s="256"/>
      <c r="S3014" s="256"/>
      <c r="T3014" s="256"/>
      <c r="U3014" s="256"/>
      <c r="V3014" s="256"/>
      <c r="X3014" s="2"/>
    </row>
    <row r="3015" spans="1:24" ht="15" x14ac:dyDescent="0.2">
      <c r="A3015" s="35"/>
      <c r="B3015" s="120" t="s">
        <v>128</v>
      </c>
      <c r="D3015" s="123" t="e">
        <f>D2992</f>
        <v>#REF!</v>
      </c>
      <c r="F3015" s="123"/>
      <c r="G3015" s="123"/>
      <c r="H3015" s="123"/>
      <c r="I3015" s="123"/>
      <c r="J3015" s="123"/>
      <c r="K3015" s="123"/>
      <c r="L3015" s="123"/>
      <c r="M3015" s="123"/>
      <c r="N3015" s="123"/>
      <c r="O3015" s="123"/>
      <c r="P3015" s="123"/>
      <c r="Q3015" s="123"/>
      <c r="R3015" s="123"/>
      <c r="S3015" s="123"/>
      <c r="T3015" s="123"/>
      <c r="U3015" s="123"/>
      <c r="V3015" s="123"/>
      <c r="W3015" s="15"/>
      <c r="X3015" s="154" t="e">
        <f>X2992</f>
        <v>#REF!</v>
      </c>
    </row>
    <row r="3016" spans="1:24" ht="17.25" x14ac:dyDescent="0.2">
      <c r="B3016" s="120" t="s">
        <v>129</v>
      </c>
      <c r="D3016" s="121"/>
      <c r="E3016" s="121"/>
      <c r="F3016" s="7"/>
      <c r="G3016" s="7"/>
      <c r="H3016" s="257" t="e">
        <f>H2993</f>
        <v>#REF!</v>
      </c>
      <c r="I3016" s="257"/>
      <c r="J3016" s="257"/>
      <c r="K3016" s="257"/>
      <c r="L3016" s="257"/>
      <c r="M3016" s="257"/>
      <c r="N3016" s="257"/>
      <c r="O3016" s="257"/>
      <c r="P3016" s="127" t="e">
        <f>P2993</f>
        <v>#REF!</v>
      </c>
      <c r="Q3016" s="120" t="s">
        <v>75</v>
      </c>
      <c r="S3016" s="12"/>
      <c r="T3016" s="13"/>
      <c r="U3016" s="127" t="e">
        <f>U2993</f>
        <v>#REF!</v>
      </c>
      <c r="V3016" s="120" t="s">
        <v>79</v>
      </c>
      <c r="W3016" s="12"/>
      <c r="X3016" s="6"/>
    </row>
    <row r="3017" spans="1:24" ht="17.25" x14ac:dyDescent="0.2">
      <c r="B3017" s="120" t="s">
        <v>130</v>
      </c>
      <c r="D3017" s="122"/>
      <c r="E3017" s="122"/>
      <c r="F3017" s="7"/>
      <c r="G3017" s="258" t="e">
        <f>G2994</f>
        <v>#REF!</v>
      </c>
      <c r="H3017" s="258"/>
      <c r="I3017" s="258"/>
      <c r="J3017" s="258"/>
      <c r="K3017" s="258"/>
      <c r="L3017" s="258"/>
      <c r="M3017" s="258"/>
      <c r="N3017" s="258"/>
      <c r="O3017" s="258"/>
      <c r="P3017" s="128" t="s">
        <v>137</v>
      </c>
      <c r="Q3017" s="120" t="s">
        <v>131</v>
      </c>
      <c r="S3017" s="12"/>
      <c r="T3017" s="12"/>
      <c r="U3017" s="128" t="s">
        <v>138</v>
      </c>
      <c r="V3017" s="120" t="s">
        <v>61</v>
      </c>
      <c r="W3017" s="12"/>
      <c r="X3017" s="6"/>
    </row>
    <row r="3018" spans="1:24" ht="28.5" customHeight="1" x14ac:dyDescent="0.2">
      <c r="B3018" s="127" t="e">
        <f>B2995</f>
        <v>#REF!</v>
      </c>
      <c r="C3018" s="125" t="s">
        <v>76</v>
      </c>
      <c r="D3018" s="127" t="e">
        <f>D2995</f>
        <v>#REF!</v>
      </c>
      <c r="E3018" s="125" t="s">
        <v>81</v>
      </c>
      <c r="F3018" s="7"/>
      <c r="G3018" s="7"/>
      <c r="H3018" s="5"/>
      <c r="I3018" s="10"/>
      <c r="J3018" s="127" t="e">
        <f>J2995</f>
        <v>#REF!</v>
      </c>
      <c r="K3018" s="125" t="s">
        <v>77</v>
      </c>
      <c r="L3018" s="5"/>
      <c r="M3018" s="5"/>
      <c r="N3018" s="127" t="e">
        <f>N2995</f>
        <v>#REF!</v>
      </c>
      <c r="O3018" s="125" t="s">
        <v>132</v>
      </c>
      <c r="P3018" s="126"/>
      <c r="Q3018" s="126"/>
      <c r="R3018" s="9"/>
      <c r="S3018" s="127" t="e">
        <f>S2995</f>
        <v>#REF!</v>
      </c>
      <c r="T3018" s="259" t="s">
        <v>133</v>
      </c>
      <c r="U3018" s="259"/>
      <c r="V3018" s="259"/>
      <c r="W3018" s="13"/>
      <c r="X3018" s="6"/>
    </row>
    <row r="3019" spans="1:24" ht="4.5" customHeight="1" thickBot="1" x14ac:dyDescent="0.25">
      <c r="B3019" s="8"/>
      <c r="C3019" s="7"/>
      <c r="D3019" s="8"/>
      <c r="E3019" s="7"/>
      <c r="F3019" s="7"/>
      <c r="G3019" s="7"/>
      <c r="H3019" s="5"/>
      <c r="I3019" s="10"/>
      <c r="J3019" s="8"/>
      <c r="K3019" s="5"/>
      <c r="L3019" s="5"/>
      <c r="M3019" s="5"/>
      <c r="N3019" s="7"/>
      <c r="O3019" s="5"/>
      <c r="P3019" s="8"/>
      <c r="Q3019" s="8"/>
      <c r="R3019" s="9"/>
      <c r="S3019" s="9"/>
      <c r="T3019" s="7"/>
      <c r="U3019" s="8"/>
      <c r="V3019" s="9"/>
      <c r="W3019" s="9"/>
      <c r="X3019" s="6"/>
    </row>
    <row r="3020" spans="1:24" ht="27" customHeight="1" x14ac:dyDescent="0.25">
      <c r="B3020" s="260" t="s">
        <v>17</v>
      </c>
      <c r="C3020" s="261"/>
      <c r="D3020" s="261"/>
      <c r="E3020" s="261"/>
      <c r="F3020" s="262" t="s">
        <v>134</v>
      </c>
      <c r="G3020" s="262"/>
      <c r="H3020" s="262"/>
      <c r="I3020" s="262" t="s">
        <v>12</v>
      </c>
      <c r="J3020" s="262"/>
      <c r="K3020" s="262"/>
      <c r="L3020" s="262" t="s">
        <v>105</v>
      </c>
      <c r="M3020" s="236" t="s">
        <v>135</v>
      </c>
      <c r="N3020" s="236"/>
      <c r="O3020" s="236"/>
      <c r="P3020" s="236"/>
      <c r="Q3020" s="236"/>
      <c r="R3020" s="236" t="s">
        <v>101</v>
      </c>
      <c r="S3020" s="236"/>
      <c r="T3020" s="236"/>
      <c r="U3020" s="236"/>
      <c r="V3020" s="237"/>
      <c r="W3020" s="14"/>
      <c r="X3020" s="3"/>
    </row>
    <row r="3021" spans="1:24" ht="27.75" customHeight="1" x14ac:dyDescent="0.2">
      <c r="B3021" s="240">
        <f>EDATE(B2998,12)</f>
        <v>45658</v>
      </c>
      <c r="C3021" s="241"/>
      <c r="D3021" s="241"/>
      <c r="E3021" s="242"/>
      <c r="F3021" s="263"/>
      <c r="G3021" s="263"/>
      <c r="H3021" s="263"/>
      <c r="I3021" s="263"/>
      <c r="J3021" s="263"/>
      <c r="K3021" s="263"/>
      <c r="L3021" s="263"/>
      <c r="M3021" s="238"/>
      <c r="N3021" s="238"/>
      <c r="O3021" s="238"/>
      <c r="P3021" s="238"/>
      <c r="Q3021" s="238"/>
      <c r="R3021" s="238"/>
      <c r="S3021" s="238"/>
      <c r="T3021" s="238"/>
      <c r="U3021" s="238"/>
      <c r="V3021" s="239"/>
      <c r="W3021" s="14"/>
      <c r="X3021" s="3"/>
    </row>
    <row r="3022" spans="1:24" ht="16.5" customHeight="1" x14ac:dyDescent="0.2">
      <c r="A3022" s="34">
        <f>EDATE(B3021,-4)</f>
        <v>45536</v>
      </c>
      <c r="B3022" s="243" t="str">
        <f>PROPER(TEXT(A3022, "mmmm"))</f>
        <v>Septiembre</v>
      </c>
      <c r="C3022" s="244"/>
      <c r="D3022" s="244"/>
      <c r="E3022" s="244"/>
      <c r="F3022" s="281" t="str">
        <f>IFERROR(IF(VLOOKUP($X2992&amp;"-"&amp;TEXT($A3022,"mmm-aaaa"),Informes!$A:$P,COLUMN(Informes!H$1),FALSE),"þ","¨"),"¨")</f>
        <v>¨</v>
      </c>
      <c r="G3022" s="281"/>
      <c r="H3022" s="281"/>
      <c r="I3022" s="248" t="str">
        <f>IFERROR(IF(ISBLANK(
VLOOKUP($X3015&amp;"-"&amp;TEXT($A3022,"mmm-aaaa"),Informes!$A:$P,COLUMN(Informes!I$1),FALSE)), "",
VLOOKUP($X3015&amp;"-"&amp;TEXT($A3022,"mmm-aaaa"),Informes!$A:$P,COLUMN(Informes!I$1),FALSE)), "")</f>
        <v/>
      </c>
      <c r="J3022" s="248"/>
      <c r="K3022" s="248"/>
      <c r="L3022" s="173" t="str">
        <f>IFERROR(IF($X3022=$L$7,"þ","¨"),"¨")</f>
        <v>¨</v>
      </c>
      <c r="M3022" s="248" t="str">
        <f>IFERROR(IF(OR($X3022=$L$7,$X3022=$K$5,$X3022=$O$5,$X3022=$T$5),IF(ISBLANK(
VLOOKUP($X2992&amp;"-"&amp;TEXT($A3022,"mmm-aaaa"),Informes!$A:$P,COLUMN(Informes!J$1),FALSE)), "",
VLOOKUP($X2992&amp;"-"&amp;TEXT($A3022,"mmm-aaaa"),Informes!$A:$P,COLUMN(Informes!J$1),FALSE)), ""), "")</f>
        <v/>
      </c>
      <c r="N3022" s="248"/>
      <c r="O3022" s="248"/>
      <c r="P3022" s="248"/>
      <c r="Q3022" s="248"/>
      <c r="R3022" s="284" t="str">
        <f t="shared" ref="R3022:R3033" si="589">IF(W3022=0, "", W3022)</f>
        <v/>
      </c>
      <c r="S3022" s="284"/>
      <c r="T3022" s="284"/>
      <c r="U3022" s="284"/>
      <c r="V3022" s="285"/>
      <c r="W3022" s="4" t="str">
        <f>IFERROR(VLOOKUP($X3015&amp;"-"&amp;TEXT($A3022,"mmm-aaaa"),Informes!$A:$P,COLUMN(Informes!K$1),FALSE), "")</f>
        <v/>
      </c>
      <c r="X3022" s="34" t="str">
        <f>IFERROR(VLOOKUP($X2992&amp;"-"&amp;TEXT($A3022,"mmm-aaaa"),Informes!$A:$P,COLUMN(Informes!C$1),FALSE), "")</f>
        <v/>
      </c>
    </row>
    <row r="3023" spans="1:24" ht="16.5" customHeight="1" x14ac:dyDescent="0.2">
      <c r="A3023" s="34">
        <f>EDATE(A3022,1)</f>
        <v>45566</v>
      </c>
      <c r="B3023" s="243" t="str">
        <f t="shared" ref="B3023:B3033" si="590">PROPER(TEXT(A3023, "mmmm"))</f>
        <v>Octubre</v>
      </c>
      <c r="C3023" s="244"/>
      <c r="D3023" s="244"/>
      <c r="E3023" s="244"/>
      <c r="F3023" s="281" t="str">
        <f>IFERROR(IF(VLOOKUP($X2992&amp;"-"&amp;TEXT($A3023,"mmm-aaaa"),Informes!$A:$P,COLUMN(Informes!H$1),FALSE),"þ","¨"),"¨")</f>
        <v>¨</v>
      </c>
      <c r="G3023" s="281"/>
      <c r="H3023" s="281"/>
      <c r="I3023" s="248" t="str">
        <f>IFERROR(IF(ISBLANK(
VLOOKUP($X3015&amp;"-"&amp;TEXT($A3023,"mmm-aaaa"),Informes!$A:$P,COLUMN(Informes!I$1),FALSE)), "",
VLOOKUP($X3015&amp;"-"&amp;TEXT($A3023,"mmm-aaaa"),Informes!$A:$P,COLUMN(Informes!I$1),FALSE)), "")</f>
        <v/>
      </c>
      <c r="J3023" s="248"/>
      <c r="K3023" s="248"/>
      <c r="L3023" s="173" t="str">
        <f t="shared" ref="L3023:L3033" si="591">IFERROR(IF($X3023=$L$7,"þ","¨"),"¨")</f>
        <v>¨</v>
      </c>
      <c r="M3023" s="248" t="str">
        <f>IFERROR(IF(OR($X3023=$L$7,$X3023=$K$5,$X3023=$O$5,$X3023=$T$5),IF(ISBLANK(
VLOOKUP($X2992&amp;"-"&amp;TEXT($A3023,"mmm-aaaa"),Informes!$A:$P,COLUMN(Informes!J$1),FALSE)), "",
VLOOKUP($X2992&amp;"-"&amp;TEXT($A3023,"mmm-aaaa"),Informes!$A:$P,COLUMN(Informes!J$1),FALSE)), ""), "")</f>
        <v/>
      </c>
      <c r="N3023" s="248"/>
      <c r="O3023" s="248"/>
      <c r="P3023" s="248"/>
      <c r="Q3023" s="248"/>
      <c r="R3023" s="284" t="str">
        <f t="shared" si="589"/>
        <v/>
      </c>
      <c r="S3023" s="284"/>
      <c r="T3023" s="284"/>
      <c r="U3023" s="284"/>
      <c r="V3023" s="285"/>
      <c r="W3023" s="4" t="str">
        <f>IFERROR(VLOOKUP($X3015&amp;"-"&amp;TEXT($A3023,"mmm-aaaa"),Informes!$A:$P,COLUMN(Informes!K$1),FALSE), "")</f>
        <v/>
      </c>
      <c r="X3023" s="34" t="str">
        <f>IFERROR(VLOOKUP($X2992&amp;"-"&amp;TEXT($A3023,"mmm-aaaa"),Informes!$A:$P,COLUMN(Informes!C$1),FALSE), "")</f>
        <v/>
      </c>
    </row>
    <row r="3024" spans="1:24" ht="16.5" customHeight="1" x14ac:dyDescent="0.2">
      <c r="A3024" s="34">
        <f t="shared" ref="A3024:A3033" si="592">EDATE(A3023,1)</f>
        <v>45597</v>
      </c>
      <c r="B3024" s="243" t="str">
        <f t="shared" si="590"/>
        <v>Noviembre</v>
      </c>
      <c r="C3024" s="244"/>
      <c r="D3024" s="244"/>
      <c r="E3024" s="244"/>
      <c r="F3024" s="281" t="str">
        <f>IFERROR(IF(VLOOKUP($X2992&amp;"-"&amp;TEXT($A3024,"mmm-aaaa"),Informes!$A:$P,COLUMN(Informes!H$1),FALSE),"þ","¨"),"¨")</f>
        <v>¨</v>
      </c>
      <c r="G3024" s="281"/>
      <c r="H3024" s="281"/>
      <c r="I3024" s="248" t="str">
        <f>IFERROR(IF(ISBLANK(
VLOOKUP($X3015&amp;"-"&amp;TEXT($A3024,"mmm-aaaa"),Informes!$A:$P,COLUMN(Informes!I$1),FALSE)), "",
VLOOKUP($X3015&amp;"-"&amp;TEXT($A3024,"mmm-aaaa"),Informes!$A:$P,COLUMN(Informes!I$1),FALSE)), "")</f>
        <v/>
      </c>
      <c r="J3024" s="248"/>
      <c r="K3024" s="248"/>
      <c r="L3024" s="173" t="str">
        <f t="shared" si="591"/>
        <v>¨</v>
      </c>
      <c r="M3024" s="248" t="str">
        <f>IFERROR(IF(OR($X3024=$L$7,$X3024=$K$5,$X3024=$O$5,$X3024=$T$5),IF(ISBLANK(
VLOOKUP($X2992&amp;"-"&amp;TEXT($A3024,"mmm-aaaa"),Informes!$A:$P,COLUMN(Informes!J$1),FALSE)), "",
VLOOKUP($X2992&amp;"-"&amp;TEXT($A3024,"mmm-aaaa"),Informes!$A:$P,COLUMN(Informes!J$1),FALSE)), ""), "")</f>
        <v/>
      </c>
      <c r="N3024" s="248"/>
      <c r="O3024" s="248"/>
      <c r="P3024" s="248"/>
      <c r="Q3024" s="248"/>
      <c r="R3024" s="284" t="str">
        <f t="shared" si="589"/>
        <v/>
      </c>
      <c r="S3024" s="284"/>
      <c r="T3024" s="284"/>
      <c r="U3024" s="284"/>
      <c r="V3024" s="285"/>
      <c r="W3024" s="4" t="str">
        <f>IFERROR(VLOOKUP($X3015&amp;"-"&amp;TEXT($A3024,"mmm-aaaa"),Informes!$A:$P,COLUMN(Informes!K$1),FALSE), "")</f>
        <v/>
      </c>
      <c r="X3024" s="34" t="str">
        <f>IFERROR(VLOOKUP($X2992&amp;"-"&amp;TEXT($A3024,"mmm-aaaa"),Informes!$A:$P,COLUMN(Informes!C$1),FALSE), "")</f>
        <v/>
      </c>
    </row>
    <row r="3025" spans="1:24" ht="16.5" customHeight="1" x14ac:dyDescent="0.2">
      <c r="A3025" s="34">
        <f t="shared" si="592"/>
        <v>45627</v>
      </c>
      <c r="B3025" s="243" t="str">
        <f t="shared" si="590"/>
        <v>Diciembre</v>
      </c>
      <c r="C3025" s="244"/>
      <c r="D3025" s="244"/>
      <c r="E3025" s="244"/>
      <c r="F3025" s="281" t="str">
        <f>IFERROR(IF(VLOOKUP($X2992&amp;"-"&amp;TEXT($A3025,"mmm-aaaa"),Informes!$A:$P,COLUMN(Informes!H$1),FALSE),"þ","¨"),"¨")</f>
        <v>¨</v>
      </c>
      <c r="G3025" s="281"/>
      <c r="H3025" s="281"/>
      <c r="I3025" s="248" t="str">
        <f>IFERROR(IF(ISBLANK(
VLOOKUP($X3015&amp;"-"&amp;TEXT($A3025,"mmm-aaaa"),Informes!$A:$P,COLUMN(Informes!I$1),FALSE)), "",
VLOOKUP($X3015&amp;"-"&amp;TEXT($A3025,"mmm-aaaa"),Informes!$A:$P,COLUMN(Informes!I$1),FALSE)), "")</f>
        <v/>
      </c>
      <c r="J3025" s="248"/>
      <c r="K3025" s="248"/>
      <c r="L3025" s="173" t="str">
        <f t="shared" si="591"/>
        <v>¨</v>
      </c>
      <c r="M3025" s="248" t="str">
        <f>IFERROR(IF(OR($X3025=$L$7,$X3025=$K$5,$X3025=$O$5,$X3025=$T$5),IF(ISBLANK(
VLOOKUP($X2992&amp;"-"&amp;TEXT($A3025,"mmm-aaaa"),Informes!$A:$P,COLUMN(Informes!J$1),FALSE)), "",
VLOOKUP($X2992&amp;"-"&amp;TEXT($A3025,"mmm-aaaa"),Informes!$A:$P,COLUMN(Informes!J$1),FALSE)), ""), "")</f>
        <v/>
      </c>
      <c r="N3025" s="248"/>
      <c r="O3025" s="248"/>
      <c r="P3025" s="248"/>
      <c r="Q3025" s="248"/>
      <c r="R3025" s="284" t="str">
        <f t="shared" si="589"/>
        <v/>
      </c>
      <c r="S3025" s="284"/>
      <c r="T3025" s="284"/>
      <c r="U3025" s="284"/>
      <c r="V3025" s="285"/>
      <c r="W3025" s="4" t="str">
        <f>IFERROR(VLOOKUP($X3015&amp;"-"&amp;TEXT($A3025,"mmm-aaaa"),Informes!$A:$P,COLUMN(Informes!K$1),FALSE), "")</f>
        <v/>
      </c>
      <c r="X3025" s="34" t="str">
        <f>IFERROR(VLOOKUP($X2992&amp;"-"&amp;TEXT($A3025,"mmm-aaaa"),Informes!$A:$P,COLUMN(Informes!C$1),FALSE), "")</f>
        <v/>
      </c>
    </row>
    <row r="3026" spans="1:24" ht="16.5" customHeight="1" x14ac:dyDescent="0.2">
      <c r="A3026" s="34">
        <f t="shared" si="592"/>
        <v>45658</v>
      </c>
      <c r="B3026" s="243" t="str">
        <f t="shared" si="590"/>
        <v>Enero</v>
      </c>
      <c r="C3026" s="244"/>
      <c r="D3026" s="244"/>
      <c r="E3026" s="244"/>
      <c r="F3026" s="281" t="str">
        <f>IFERROR(IF(VLOOKUP($X2992&amp;"-"&amp;TEXT($A3026,"mmm-aaaa"),Informes!$A:$P,COLUMN(Informes!H$1),FALSE),"þ","¨"),"¨")</f>
        <v>¨</v>
      </c>
      <c r="G3026" s="281"/>
      <c r="H3026" s="281"/>
      <c r="I3026" s="248" t="str">
        <f>IFERROR(IF(ISBLANK(
VLOOKUP($X3015&amp;"-"&amp;TEXT($A3026,"mmm-aaaa"),Informes!$A:$P,COLUMN(Informes!I$1),FALSE)), "",
VLOOKUP($X3015&amp;"-"&amp;TEXT($A3026,"mmm-aaaa"),Informes!$A:$P,COLUMN(Informes!I$1),FALSE)), "")</f>
        <v/>
      </c>
      <c r="J3026" s="248"/>
      <c r="K3026" s="248"/>
      <c r="L3026" s="173" t="str">
        <f t="shared" si="591"/>
        <v>¨</v>
      </c>
      <c r="M3026" s="248" t="str">
        <f>IFERROR(IF(OR($X3026=$L$7,$X3026=$K$5,$X3026=$O$5,$X3026=$T$5),IF(ISBLANK(
VLOOKUP($X2992&amp;"-"&amp;TEXT($A3026,"mmm-aaaa"),Informes!$A:$P,COLUMN(Informes!J$1),FALSE)), "",
VLOOKUP($X2992&amp;"-"&amp;TEXT($A3026,"mmm-aaaa"),Informes!$A:$P,COLUMN(Informes!J$1),FALSE)), ""), "")</f>
        <v/>
      </c>
      <c r="N3026" s="248"/>
      <c r="O3026" s="248"/>
      <c r="P3026" s="248"/>
      <c r="Q3026" s="248"/>
      <c r="R3026" s="284" t="str">
        <f t="shared" si="589"/>
        <v/>
      </c>
      <c r="S3026" s="284"/>
      <c r="T3026" s="284"/>
      <c r="U3026" s="284"/>
      <c r="V3026" s="285"/>
      <c r="W3026" s="4" t="str">
        <f>IFERROR(VLOOKUP($X3015&amp;"-"&amp;TEXT($A3026,"mmm-aaaa"),Informes!$A:$P,COLUMN(Informes!K$1),FALSE), "")</f>
        <v/>
      </c>
      <c r="X3026" s="34" t="str">
        <f>IFERROR(VLOOKUP($X2992&amp;"-"&amp;TEXT($A3026,"mmm-aaaa"),Informes!$A:$P,COLUMN(Informes!C$1),FALSE), "")</f>
        <v/>
      </c>
    </row>
    <row r="3027" spans="1:24" ht="16.5" customHeight="1" x14ac:dyDescent="0.2">
      <c r="A3027" s="34">
        <f t="shared" si="592"/>
        <v>45689</v>
      </c>
      <c r="B3027" s="243" t="str">
        <f t="shared" si="590"/>
        <v>Febrero</v>
      </c>
      <c r="C3027" s="244"/>
      <c r="D3027" s="244"/>
      <c r="E3027" s="244"/>
      <c r="F3027" s="281" t="str">
        <f>IFERROR(IF(VLOOKUP($X2992&amp;"-"&amp;TEXT($A3027,"mmm-aaaa"),Informes!$A:$P,COLUMN(Informes!H$1),FALSE),"þ","¨"),"¨")</f>
        <v>¨</v>
      </c>
      <c r="G3027" s="281"/>
      <c r="H3027" s="281"/>
      <c r="I3027" s="248" t="str">
        <f>IFERROR(IF(ISBLANK(
VLOOKUP($X3015&amp;"-"&amp;TEXT($A3027,"mmm-aaaa"),Informes!$A:$P,COLUMN(Informes!I$1),FALSE)), "",
VLOOKUP($X3015&amp;"-"&amp;TEXT($A3027,"mmm-aaaa"),Informes!$A:$P,COLUMN(Informes!I$1),FALSE)), "")</f>
        <v/>
      </c>
      <c r="J3027" s="248"/>
      <c r="K3027" s="248"/>
      <c r="L3027" s="173" t="str">
        <f t="shared" si="591"/>
        <v>¨</v>
      </c>
      <c r="M3027" s="248" t="str">
        <f>IFERROR(IF(OR($X3027=$L$7,$X3027=$K$5,$X3027=$O$5,$X3027=$T$5),IF(ISBLANK(
VLOOKUP($X2992&amp;"-"&amp;TEXT($A3027,"mmm-aaaa"),Informes!$A:$P,COLUMN(Informes!J$1),FALSE)), "",
VLOOKUP($X2992&amp;"-"&amp;TEXT($A3027,"mmm-aaaa"),Informes!$A:$P,COLUMN(Informes!J$1),FALSE)), ""), "")</f>
        <v/>
      </c>
      <c r="N3027" s="248"/>
      <c r="O3027" s="248"/>
      <c r="P3027" s="248"/>
      <c r="Q3027" s="248"/>
      <c r="R3027" s="284" t="str">
        <f t="shared" si="589"/>
        <v/>
      </c>
      <c r="S3027" s="284"/>
      <c r="T3027" s="284"/>
      <c r="U3027" s="284"/>
      <c r="V3027" s="285"/>
      <c r="W3027" s="4" t="str">
        <f>IFERROR(VLOOKUP($X3015&amp;"-"&amp;TEXT($A3027,"mmm-aaaa"),Informes!$A:$P,COLUMN(Informes!K$1),FALSE), "")</f>
        <v/>
      </c>
      <c r="X3027" s="34" t="str">
        <f>IFERROR(VLOOKUP($X2992&amp;"-"&amp;TEXT($A3027,"mmm-aaaa"),Informes!$A:$P,COLUMN(Informes!C$1),FALSE), "")</f>
        <v/>
      </c>
    </row>
    <row r="3028" spans="1:24" ht="16.5" customHeight="1" x14ac:dyDescent="0.2">
      <c r="A3028" s="34">
        <f t="shared" si="592"/>
        <v>45717</v>
      </c>
      <c r="B3028" s="243" t="str">
        <f t="shared" si="590"/>
        <v>Marzo</v>
      </c>
      <c r="C3028" s="244"/>
      <c r="D3028" s="244"/>
      <c r="E3028" s="244"/>
      <c r="F3028" s="281" t="str">
        <f>IFERROR(IF(VLOOKUP($X2992&amp;"-"&amp;TEXT($A3028,"mmm-aaaa"),Informes!$A:$P,COLUMN(Informes!H$1),FALSE),"þ","¨"),"¨")</f>
        <v>¨</v>
      </c>
      <c r="G3028" s="281"/>
      <c r="H3028" s="281"/>
      <c r="I3028" s="248" t="str">
        <f>IFERROR(IF(ISBLANK(
VLOOKUP($X3015&amp;"-"&amp;TEXT($A3028,"mmm-aaaa"),Informes!$A:$P,COLUMN(Informes!I$1),FALSE)), "",
VLOOKUP($X3015&amp;"-"&amp;TEXT($A3028,"mmm-aaaa"),Informes!$A:$P,COLUMN(Informes!I$1),FALSE)), "")</f>
        <v/>
      </c>
      <c r="J3028" s="248"/>
      <c r="K3028" s="248"/>
      <c r="L3028" s="173" t="str">
        <f t="shared" si="591"/>
        <v>¨</v>
      </c>
      <c r="M3028" s="248" t="str">
        <f>IFERROR(IF(OR($X3028=$L$7,$X3028=$K$5,$X3028=$O$5,$X3028=$T$5),IF(ISBLANK(
VLOOKUP($X2992&amp;"-"&amp;TEXT($A3028,"mmm-aaaa"),Informes!$A:$P,COLUMN(Informes!J$1),FALSE)), "",
VLOOKUP($X2992&amp;"-"&amp;TEXT($A3028,"mmm-aaaa"),Informes!$A:$P,COLUMN(Informes!J$1),FALSE)), ""), "")</f>
        <v/>
      </c>
      <c r="N3028" s="248"/>
      <c r="O3028" s="248"/>
      <c r="P3028" s="248"/>
      <c r="Q3028" s="248"/>
      <c r="R3028" s="284" t="str">
        <f t="shared" si="589"/>
        <v/>
      </c>
      <c r="S3028" s="284"/>
      <c r="T3028" s="284"/>
      <c r="U3028" s="284"/>
      <c r="V3028" s="285"/>
      <c r="W3028" s="4" t="str">
        <f>IFERROR(VLOOKUP($X3015&amp;"-"&amp;TEXT($A3028,"mmm-aaaa"),Informes!$A:$P,COLUMN(Informes!K$1),FALSE), "")</f>
        <v/>
      </c>
      <c r="X3028" s="34" t="str">
        <f>IFERROR(VLOOKUP($X2992&amp;"-"&amp;TEXT($A3028,"mmm-aaaa"),Informes!$A:$P,COLUMN(Informes!C$1),FALSE), "")</f>
        <v/>
      </c>
    </row>
    <row r="3029" spans="1:24" ht="16.5" customHeight="1" x14ac:dyDescent="0.2">
      <c r="A3029" s="34">
        <f t="shared" si="592"/>
        <v>45748</v>
      </c>
      <c r="B3029" s="243" t="str">
        <f t="shared" si="590"/>
        <v>Abril</v>
      </c>
      <c r="C3029" s="244"/>
      <c r="D3029" s="244"/>
      <c r="E3029" s="244"/>
      <c r="F3029" s="281" t="str">
        <f>IFERROR(IF(VLOOKUP($X2992&amp;"-"&amp;TEXT($A3029,"mmm-aaaa"),Informes!$A:$P,COLUMN(Informes!H$1),FALSE),"þ","¨"),"¨")</f>
        <v>¨</v>
      </c>
      <c r="G3029" s="281"/>
      <c r="H3029" s="281"/>
      <c r="I3029" s="248" t="str">
        <f>IFERROR(IF(ISBLANK(
VLOOKUP($X3015&amp;"-"&amp;TEXT($A3029,"mmm-aaaa"),Informes!$A:$P,COLUMN(Informes!I$1),FALSE)), "",
VLOOKUP($X3015&amp;"-"&amp;TEXT($A3029,"mmm-aaaa"),Informes!$A:$P,COLUMN(Informes!I$1),FALSE)), "")</f>
        <v/>
      </c>
      <c r="J3029" s="248"/>
      <c r="K3029" s="248"/>
      <c r="L3029" s="173" t="str">
        <f t="shared" si="591"/>
        <v>¨</v>
      </c>
      <c r="M3029" s="248" t="str">
        <f>IFERROR(IF(OR($X3029=$L$7,$X3029=$K$5,$X3029=$O$5,$X3029=$T$5),IF(ISBLANK(
VLOOKUP($X2992&amp;"-"&amp;TEXT($A3029,"mmm-aaaa"),Informes!$A:$P,COLUMN(Informes!J$1),FALSE)), "",
VLOOKUP($X2992&amp;"-"&amp;TEXT($A3029,"mmm-aaaa"),Informes!$A:$P,COLUMN(Informes!J$1),FALSE)), ""), "")</f>
        <v/>
      </c>
      <c r="N3029" s="248"/>
      <c r="O3029" s="248"/>
      <c r="P3029" s="248"/>
      <c r="Q3029" s="248"/>
      <c r="R3029" s="284" t="str">
        <f t="shared" si="589"/>
        <v/>
      </c>
      <c r="S3029" s="284"/>
      <c r="T3029" s="284"/>
      <c r="U3029" s="284"/>
      <c r="V3029" s="285"/>
      <c r="W3029" s="4" t="str">
        <f>IFERROR(VLOOKUP($X3015&amp;"-"&amp;TEXT($A3029,"mmm-aaaa"),Informes!$A:$P,COLUMN(Informes!K$1),FALSE), "")</f>
        <v/>
      </c>
      <c r="X3029" s="34" t="str">
        <f>IFERROR(VLOOKUP($X2992&amp;"-"&amp;TEXT($A3029,"mmm-aaaa"),Informes!$A:$P,COLUMN(Informes!C$1),FALSE), "")</f>
        <v/>
      </c>
    </row>
    <row r="3030" spans="1:24" ht="16.5" customHeight="1" x14ac:dyDescent="0.2">
      <c r="A3030" s="34">
        <f t="shared" si="592"/>
        <v>45778</v>
      </c>
      <c r="B3030" s="243" t="str">
        <f t="shared" si="590"/>
        <v>Mayo</v>
      </c>
      <c r="C3030" s="244"/>
      <c r="D3030" s="244"/>
      <c r="E3030" s="244"/>
      <c r="F3030" s="281" t="str">
        <f>IFERROR(IF(VLOOKUP($X2992&amp;"-"&amp;TEXT($A3030,"mmm-aaaa"),Informes!$A:$P,COLUMN(Informes!H$1),FALSE),"þ","¨"),"¨")</f>
        <v>¨</v>
      </c>
      <c r="G3030" s="281"/>
      <c r="H3030" s="281"/>
      <c r="I3030" s="248" t="str">
        <f>IFERROR(IF(ISBLANK(
VLOOKUP($X3015&amp;"-"&amp;TEXT($A3030,"mmm-aaaa"),Informes!$A:$P,COLUMN(Informes!I$1),FALSE)), "",
VLOOKUP($X3015&amp;"-"&amp;TEXT($A3030,"mmm-aaaa"),Informes!$A:$P,COLUMN(Informes!I$1),FALSE)), "")</f>
        <v/>
      </c>
      <c r="J3030" s="248"/>
      <c r="K3030" s="248"/>
      <c r="L3030" s="173" t="str">
        <f t="shared" si="591"/>
        <v>¨</v>
      </c>
      <c r="M3030" s="248" t="str">
        <f>IFERROR(IF(OR($X3030=$L$7,$X3030=$K$5,$X3030=$O$5,$X3030=$T$5),IF(ISBLANK(
VLOOKUP($X2992&amp;"-"&amp;TEXT($A3030,"mmm-aaaa"),Informes!$A:$P,COLUMN(Informes!J$1),FALSE)), "",
VLOOKUP($X2992&amp;"-"&amp;TEXT($A3030,"mmm-aaaa"),Informes!$A:$P,COLUMN(Informes!J$1),FALSE)), ""), "")</f>
        <v/>
      </c>
      <c r="N3030" s="248"/>
      <c r="O3030" s="248"/>
      <c r="P3030" s="248"/>
      <c r="Q3030" s="248"/>
      <c r="R3030" s="284" t="str">
        <f t="shared" si="589"/>
        <v/>
      </c>
      <c r="S3030" s="284"/>
      <c r="T3030" s="284"/>
      <c r="U3030" s="284"/>
      <c r="V3030" s="285"/>
      <c r="W3030" s="4" t="str">
        <f>IFERROR(VLOOKUP($X3015&amp;"-"&amp;TEXT($A3030,"mmm-aaaa"),Informes!$A:$P,COLUMN(Informes!K$1),FALSE), "")</f>
        <v/>
      </c>
      <c r="X3030" s="34" t="str">
        <f>IFERROR(VLOOKUP($X2992&amp;"-"&amp;TEXT($A3030,"mmm-aaaa"),Informes!$A:$P,COLUMN(Informes!C$1),FALSE), "")</f>
        <v/>
      </c>
    </row>
    <row r="3031" spans="1:24" ht="16.5" customHeight="1" x14ac:dyDescent="0.2">
      <c r="A3031" s="34">
        <f t="shared" si="592"/>
        <v>45809</v>
      </c>
      <c r="B3031" s="243" t="str">
        <f t="shared" si="590"/>
        <v>Junio</v>
      </c>
      <c r="C3031" s="244"/>
      <c r="D3031" s="244"/>
      <c r="E3031" s="244"/>
      <c r="F3031" s="281" t="str">
        <f>IFERROR(IF(VLOOKUP($X2992&amp;"-"&amp;TEXT($A3031,"mmm-aaaa"),Informes!$A:$P,COLUMN(Informes!H$1),FALSE),"þ","¨"),"¨")</f>
        <v>¨</v>
      </c>
      <c r="G3031" s="281"/>
      <c r="H3031" s="281"/>
      <c r="I3031" s="248" t="str">
        <f>IFERROR(IF(ISBLANK(
VLOOKUP($X3015&amp;"-"&amp;TEXT($A3031,"mmm-aaaa"),Informes!$A:$P,COLUMN(Informes!I$1),FALSE)), "",
VLOOKUP($X3015&amp;"-"&amp;TEXT($A3031,"mmm-aaaa"),Informes!$A:$P,COLUMN(Informes!I$1),FALSE)), "")</f>
        <v/>
      </c>
      <c r="J3031" s="248"/>
      <c r="K3031" s="248"/>
      <c r="L3031" s="173" t="str">
        <f t="shared" si="591"/>
        <v>¨</v>
      </c>
      <c r="M3031" s="248" t="str">
        <f>IFERROR(IF(OR($X3031=$L$7,$X3031=$K$5,$X3031=$O$5,$X3031=$T$5),IF(ISBLANK(
VLOOKUP($X2992&amp;"-"&amp;TEXT($A3031,"mmm-aaaa"),Informes!$A:$P,COLUMN(Informes!J$1),FALSE)), "",
VLOOKUP($X2992&amp;"-"&amp;TEXT($A3031,"mmm-aaaa"),Informes!$A:$P,COLUMN(Informes!J$1),FALSE)), ""), "")</f>
        <v/>
      </c>
      <c r="N3031" s="248"/>
      <c r="O3031" s="248"/>
      <c r="P3031" s="248"/>
      <c r="Q3031" s="248"/>
      <c r="R3031" s="284" t="str">
        <f t="shared" si="589"/>
        <v/>
      </c>
      <c r="S3031" s="284"/>
      <c r="T3031" s="284"/>
      <c r="U3031" s="284"/>
      <c r="V3031" s="285"/>
      <c r="W3031" s="4" t="str">
        <f>IFERROR(VLOOKUP($X3015&amp;"-"&amp;TEXT($A3031,"mmm-aaaa"),Informes!$A:$P,COLUMN(Informes!K$1),FALSE), "")</f>
        <v/>
      </c>
      <c r="X3031" s="34" t="str">
        <f>IFERROR(VLOOKUP($X2992&amp;"-"&amp;TEXT($A3031,"mmm-aaaa"),Informes!$A:$P,COLUMN(Informes!C$1),FALSE), "")</f>
        <v/>
      </c>
    </row>
    <row r="3032" spans="1:24" ht="16.5" customHeight="1" x14ac:dyDescent="0.2">
      <c r="A3032" s="34">
        <f t="shared" si="592"/>
        <v>45839</v>
      </c>
      <c r="B3032" s="243" t="str">
        <f t="shared" si="590"/>
        <v>Julio</v>
      </c>
      <c r="C3032" s="244"/>
      <c r="D3032" s="244"/>
      <c r="E3032" s="244"/>
      <c r="F3032" s="281" t="str">
        <f>IFERROR(IF(VLOOKUP($X2992&amp;"-"&amp;TEXT($A3032,"mmm-aaaa"),Informes!$A:$P,COLUMN(Informes!H$1),FALSE),"þ","¨"),"¨")</f>
        <v>¨</v>
      </c>
      <c r="G3032" s="281"/>
      <c r="H3032" s="281"/>
      <c r="I3032" s="248" t="str">
        <f>IFERROR(IF(ISBLANK(
VLOOKUP($X3015&amp;"-"&amp;TEXT($A3032,"mmm-aaaa"),Informes!$A:$P,COLUMN(Informes!I$1),FALSE)), "",
VLOOKUP($X3015&amp;"-"&amp;TEXT($A3032,"mmm-aaaa"),Informes!$A:$P,COLUMN(Informes!I$1),FALSE)), "")</f>
        <v/>
      </c>
      <c r="J3032" s="248"/>
      <c r="K3032" s="248"/>
      <c r="L3032" s="173" t="str">
        <f t="shared" si="591"/>
        <v>¨</v>
      </c>
      <c r="M3032" s="248" t="str">
        <f>IFERROR(IF(OR($X3032=$L$7,$X3032=$K$5,$X3032=$O$5,$X3032=$T$5),IF(ISBLANK(
VLOOKUP($X2992&amp;"-"&amp;TEXT($A3032,"mmm-aaaa"),Informes!$A:$P,COLUMN(Informes!J$1),FALSE)), "",
VLOOKUP($X2992&amp;"-"&amp;TEXT($A3032,"mmm-aaaa"),Informes!$A:$P,COLUMN(Informes!J$1),FALSE)), ""), "")</f>
        <v/>
      </c>
      <c r="N3032" s="248"/>
      <c r="O3032" s="248"/>
      <c r="P3032" s="248"/>
      <c r="Q3032" s="248"/>
      <c r="R3032" s="284" t="str">
        <f t="shared" si="589"/>
        <v/>
      </c>
      <c r="S3032" s="284"/>
      <c r="T3032" s="284"/>
      <c r="U3032" s="284"/>
      <c r="V3032" s="285"/>
      <c r="W3032" s="4" t="str">
        <f>IFERROR(VLOOKUP($X3015&amp;"-"&amp;TEXT($A3032,"mmm-aaaa"),Informes!$A:$P,COLUMN(Informes!K$1),FALSE), "")</f>
        <v/>
      </c>
      <c r="X3032" s="34" t="str">
        <f>IFERROR(VLOOKUP($X2992&amp;"-"&amp;TEXT($A3032,"mmm-aaaa"),Informes!$A:$P,COLUMN(Informes!C$1),FALSE), "")</f>
        <v/>
      </c>
    </row>
    <row r="3033" spans="1:24" ht="16.5" customHeight="1" thickBot="1" x14ac:dyDescent="0.25">
      <c r="A3033" s="34">
        <f t="shared" si="592"/>
        <v>45870</v>
      </c>
      <c r="B3033" s="264" t="str">
        <f t="shared" si="590"/>
        <v>Agosto</v>
      </c>
      <c r="C3033" s="265"/>
      <c r="D3033" s="265"/>
      <c r="E3033" s="265"/>
      <c r="F3033" s="280" t="str">
        <f>IFERROR(IF(VLOOKUP($X2992&amp;"-"&amp;TEXT($A3033,"mmm-aaaa"),Informes!$A:$P,COLUMN(Informes!H$1),FALSE),"þ","¨"),"¨")</f>
        <v>¨</v>
      </c>
      <c r="G3033" s="280"/>
      <c r="H3033" s="280"/>
      <c r="I3033" s="269" t="str">
        <f>IFERROR(IF(ISBLANK(
VLOOKUP($X3015&amp;"-"&amp;TEXT($A3033,"mmm-aaaa"),Informes!$A:$P,COLUMN(Informes!I$1),FALSE)), "",
VLOOKUP($X3015&amp;"-"&amp;TEXT($A3033,"mmm-aaaa"),Informes!$A:$P,COLUMN(Informes!I$1),FALSE)), "")</f>
        <v/>
      </c>
      <c r="J3033" s="269"/>
      <c r="K3033" s="269"/>
      <c r="L3033" s="172" t="str">
        <f t="shared" si="591"/>
        <v>¨</v>
      </c>
      <c r="M3033" s="269" t="str">
        <f>IFERROR(IF(OR($X3033=$L$7,$X3033=$K$5,$X3033=$O$5,$X3033=$T$5),IF(ISBLANK(
VLOOKUP($X2992&amp;"-"&amp;TEXT($A3033,"mmm-aaaa"),Informes!$A:$P,COLUMN(Informes!J$1),FALSE)), "",
VLOOKUP($X2992&amp;"-"&amp;TEXT($A3033,"mmm-aaaa"),Informes!$A:$P,COLUMN(Informes!J$1),FALSE)), ""), "")</f>
        <v/>
      </c>
      <c r="N3033" s="269"/>
      <c r="O3033" s="269"/>
      <c r="P3033" s="269"/>
      <c r="Q3033" s="269"/>
      <c r="R3033" s="282" t="str">
        <f t="shared" si="589"/>
        <v/>
      </c>
      <c r="S3033" s="282"/>
      <c r="T3033" s="282"/>
      <c r="U3033" s="282"/>
      <c r="V3033" s="283"/>
      <c r="W3033" s="4" t="str">
        <f>IFERROR(VLOOKUP($X3015&amp;"-"&amp;TEXT($A3033,"mmm-aaaa"),Informes!$A:$P,COLUMN(Informes!K$1),FALSE), "")</f>
        <v/>
      </c>
      <c r="X3033" s="34" t="str">
        <f>IFERROR(VLOOKUP($X2992&amp;"-"&amp;TEXT($A3033,"mmm-aaaa"),Informes!$A:$P,COLUMN(Informes!C$1),FALSE), "")</f>
        <v/>
      </c>
    </row>
    <row r="3034" spans="1:24" ht="16.5" customHeight="1" thickBot="1" x14ac:dyDescent="0.3">
      <c r="D3034" s="124"/>
      <c r="E3034" s="124"/>
      <c r="F3034" s="129"/>
      <c r="G3034" s="124" t="str">
        <f>IF(SUM(F3022:F3033)=0,"",SUM(F3022:F3033))</f>
        <v/>
      </c>
      <c r="H3034" s="124"/>
      <c r="I3034" s="124"/>
      <c r="J3034" s="130"/>
      <c r="K3034" s="124"/>
      <c r="L3034" s="131" t="s">
        <v>107</v>
      </c>
      <c r="M3034" s="272" t="str">
        <f>IF(SUM(M3022:M3033)=0,"",SUM(M3022:M3033))</f>
        <v/>
      </c>
      <c r="N3034" s="273"/>
      <c r="O3034" s="273"/>
      <c r="P3034" s="273"/>
      <c r="Q3034" s="274"/>
      <c r="R3034" s="275"/>
      <c r="S3034" s="276"/>
      <c r="T3034" s="276"/>
      <c r="U3034" s="276"/>
      <c r="V3034" s="277"/>
      <c r="W3034" s="4"/>
      <c r="X3034" s="4"/>
    </row>
    <row r="3035" spans="1:24" ht="16.5" customHeight="1" x14ac:dyDescent="0.2">
      <c r="W3035" s="4"/>
      <c r="X3035" s="4"/>
    </row>
    <row r="3036" spans="1:24" ht="279.75" customHeight="1" x14ac:dyDescent="0.15">
      <c r="B3036" s="11"/>
      <c r="C3036" s="132" t="s">
        <v>136</v>
      </c>
      <c r="D3036" s="11"/>
      <c r="E3036" s="11"/>
      <c r="F3036" s="11"/>
      <c r="G3036" s="11"/>
      <c r="H3036" s="11"/>
      <c r="I3036" s="11"/>
      <c r="J3036" s="11"/>
      <c r="K3036" s="11"/>
      <c r="L3036" s="11"/>
      <c r="M3036" s="11"/>
      <c r="N3036" s="11"/>
      <c r="O3036" s="11"/>
      <c r="P3036" s="11"/>
      <c r="Q3036" s="11"/>
      <c r="R3036" s="11"/>
      <c r="S3036" s="11"/>
      <c r="T3036" s="11"/>
      <c r="U3036" s="11"/>
      <c r="V3036" s="11"/>
      <c r="W3036" s="11"/>
      <c r="X3036" s="11"/>
    </row>
    <row r="3037" spans="1:24" ht="24" customHeight="1" x14ac:dyDescent="0.2">
      <c r="A3037" s="35">
        <f>A2991+1</f>
        <v>67</v>
      </c>
      <c r="B3037" s="256" t="s">
        <v>127</v>
      </c>
      <c r="C3037" s="256"/>
      <c r="D3037" s="256"/>
      <c r="E3037" s="256"/>
      <c r="F3037" s="256"/>
      <c r="G3037" s="256"/>
      <c r="H3037" s="256"/>
      <c r="I3037" s="256"/>
      <c r="J3037" s="256"/>
      <c r="K3037" s="256"/>
      <c r="L3037" s="256"/>
      <c r="M3037" s="256"/>
      <c r="N3037" s="256"/>
      <c r="O3037" s="256"/>
      <c r="P3037" s="256"/>
      <c r="Q3037" s="256"/>
      <c r="R3037" s="256"/>
      <c r="S3037" s="256"/>
      <c r="T3037" s="256"/>
      <c r="U3037" s="256"/>
      <c r="V3037" s="256"/>
      <c r="X3037" s="2"/>
    </row>
    <row r="3038" spans="1:24" ht="17.25" customHeight="1" x14ac:dyDescent="0.2">
      <c r="A3038" s="35"/>
      <c r="B3038" s="120" t="s">
        <v>128</v>
      </c>
      <c r="D3038" s="123" t="e">
        <f>IF(A3037=0,0,INDEX(TblPublicadores[Nombre completo],A3037))</f>
        <v>#REF!</v>
      </c>
      <c r="F3038" s="123"/>
      <c r="G3038" s="123"/>
      <c r="H3038" s="123"/>
      <c r="I3038" s="123"/>
      <c r="J3038" s="123"/>
      <c r="K3038" s="123"/>
      <c r="L3038" s="123"/>
      <c r="M3038" s="123"/>
      <c r="N3038" s="123"/>
      <c r="O3038" s="123"/>
      <c r="P3038" s="123"/>
      <c r="Q3038" s="123"/>
      <c r="R3038" s="123"/>
      <c r="S3038" s="123"/>
      <c r="T3038" s="123"/>
      <c r="U3038" s="123"/>
      <c r="V3038" s="123"/>
      <c r="W3038" s="15"/>
      <c r="X3038" s="154" t="e">
        <f>IF(A3037=0,0,INDEX(TblPublicadores[Nombre],A3037))</f>
        <v>#REF!</v>
      </c>
    </row>
    <row r="3039" spans="1:24" ht="17.25" customHeight="1" x14ac:dyDescent="0.2">
      <c r="B3039" s="120" t="s">
        <v>129</v>
      </c>
      <c r="D3039" s="121"/>
      <c r="E3039" s="121"/>
      <c r="F3039" s="7"/>
      <c r="G3039" s="7"/>
      <c r="H3039" s="257" t="e">
        <f>IF(A3037=0,"",INDEX(TblPublicadores[Fecha de nacimiento],A3037))</f>
        <v>#REF!</v>
      </c>
      <c r="I3039" s="257"/>
      <c r="J3039" s="257"/>
      <c r="K3039" s="257"/>
      <c r="L3039" s="257"/>
      <c r="M3039" s="257"/>
      <c r="N3039" s="257"/>
      <c r="O3039" s="257"/>
      <c r="P3039" s="128" t="e">
        <f>IF(INDEX(TblPublicadores[Sexo],A3037)=Q3039,"þ","¨")</f>
        <v>#REF!</v>
      </c>
      <c r="Q3039" s="120" t="s">
        <v>75</v>
      </c>
      <c r="S3039" s="12"/>
      <c r="T3039" s="13"/>
      <c r="U3039" s="128" t="e">
        <f>IF(INDEX(TblPublicadores[Sexo],A3037)=V3039,"þ","¨")</f>
        <v>#REF!</v>
      </c>
      <c r="V3039" s="120" t="s">
        <v>79</v>
      </c>
      <c r="W3039" s="12"/>
      <c r="X3039" s="6"/>
    </row>
    <row r="3040" spans="1:24" ht="17.25" customHeight="1" x14ac:dyDescent="0.2">
      <c r="B3040" s="120" t="s">
        <v>130</v>
      </c>
      <c r="D3040" s="122"/>
      <c r="E3040" s="122"/>
      <c r="F3040" s="7"/>
      <c r="G3040" s="258" t="e">
        <f>IF(A3037=0,"",IF(INDEX(TblPublicadores[Fecha de bautismo],A3037)="", "",INDEX(TblPublicadores[Fecha de bautismo],A3037)))</f>
        <v>#REF!</v>
      </c>
      <c r="H3040" s="258"/>
      <c r="I3040" s="258"/>
      <c r="J3040" s="258"/>
      <c r="K3040" s="258"/>
      <c r="L3040" s="258"/>
      <c r="M3040" s="258"/>
      <c r="N3040" s="258"/>
      <c r="O3040" s="258"/>
      <c r="P3040" s="128" t="s">
        <v>137</v>
      </c>
      <c r="Q3040" s="120" t="s">
        <v>131</v>
      </c>
      <c r="S3040" s="12"/>
      <c r="T3040" s="12"/>
      <c r="U3040" s="128" t="s">
        <v>138</v>
      </c>
      <c r="V3040" s="120" t="s">
        <v>61</v>
      </c>
      <c r="W3040" s="12"/>
      <c r="X3040" s="6"/>
    </row>
    <row r="3041" spans="1:24" ht="28.5" customHeight="1" x14ac:dyDescent="0.2">
      <c r="B3041" s="127" t="e">
        <f>IF(INDEX(TblPublicadores[Privilegio],A3037)=C3041,"þ","¨")</f>
        <v>#REF!</v>
      </c>
      <c r="C3041" s="125" t="s">
        <v>76</v>
      </c>
      <c r="D3041" s="127" t="e">
        <f>IF(INDEX(TblPublicadores[Privilegio],A3037)=E3041,"þ","¨")</f>
        <v>#REF!</v>
      </c>
      <c r="E3041" s="125" t="s">
        <v>81</v>
      </c>
      <c r="F3041" s="7"/>
      <c r="G3041" s="7"/>
      <c r="H3041" s="5"/>
      <c r="I3041" s="10"/>
      <c r="J3041" s="127" t="e">
        <f>IF(INDEX(TblPublicadores[Tipo Publicador],A3037)=K3041,"þ","¨")</f>
        <v>#REF!</v>
      </c>
      <c r="K3041" s="125" t="s">
        <v>77</v>
      </c>
      <c r="L3041" s="5"/>
      <c r="M3041" s="5"/>
      <c r="N3041" s="127" t="e">
        <f>IF(INDEX(TblPublicadores[Tipo Publicador],A3037)=O3041,"þ","¨")</f>
        <v>#REF!</v>
      </c>
      <c r="O3041" s="125" t="s">
        <v>132</v>
      </c>
      <c r="P3041" s="126"/>
      <c r="Q3041" s="126"/>
      <c r="R3041" s="9"/>
      <c r="S3041" s="127" t="e">
        <f>IF(INDEX(TblPublicadores[Tipo Publicador],A3037)=T3041,"þ","¨")</f>
        <v>#REF!</v>
      </c>
      <c r="T3041" s="259" t="s">
        <v>133</v>
      </c>
      <c r="U3041" s="259"/>
      <c r="V3041" s="259"/>
      <c r="W3041" s="13"/>
      <c r="X3041" s="6"/>
    </row>
    <row r="3042" spans="1:24" ht="4.5" customHeight="1" thickBot="1" x14ac:dyDescent="0.25">
      <c r="B3042" s="8"/>
      <c r="C3042" s="7"/>
      <c r="D3042" s="8"/>
      <c r="E3042" s="7"/>
      <c r="F3042" s="7"/>
      <c r="G3042" s="7"/>
      <c r="H3042" s="5"/>
      <c r="I3042" s="10"/>
      <c r="J3042" s="8"/>
      <c r="K3042" s="5"/>
      <c r="L3042" s="5"/>
      <c r="M3042" s="5"/>
      <c r="N3042" s="7"/>
      <c r="O3042" s="5"/>
      <c r="P3042" s="8"/>
      <c r="Q3042" s="8"/>
      <c r="R3042" s="9"/>
      <c r="S3042" s="9"/>
      <c r="T3042" s="7"/>
      <c r="U3042" s="8"/>
      <c r="V3042" s="9"/>
      <c r="W3042" s="9"/>
      <c r="X3042" s="6"/>
    </row>
    <row r="3043" spans="1:24" ht="26.25" customHeight="1" x14ac:dyDescent="0.25">
      <c r="B3043" s="260" t="s">
        <v>17</v>
      </c>
      <c r="C3043" s="261"/>
      <c r="D3043" s="261"/>
      <c r="E3043" s="261"/>
      <c r="F3043" s="262" t="s">
        <v>134</v>
      </c>
      <c r="G3043" s="262"/>
      <c r="H3043" s="262"/>
      <c r="I3043" s="262" t="s">
        <v>12</v>
      </c>
      <c r="J3043" s="262"/>
      <c r="K3043" s="262"/>
      <c r="L3043" s="262" t="s">
        <v>105</v>
      </c>
      <c r="M3043" s="236" t="s">
        <v>135</v>
      </c>
      <c r="N3043" s="236"/>
      <c r="O3043" s="236"/>
      <c r="P3043" s="236"/>
      <c r="Q3043" s="236"/>
      <c r="R3043" s="236" t="s">
        <v>101</v>
      </c>
      <c r="S3043" s="236"/>
      <c r="T3043" s="236"/>
      <c r="U3043" s="236"/>
      <c r="V3043" s="237"/>
      <c r="W3043" s="14"/>
      <c r="X3043" s="3"/>
    </row>
    <row r="3044" spans="1:24" ht="27.75" customHeight="1" x14ac:dyDescent="0.2">
      <c r="B3044" s="240">
        <v>45292</v>
      </c>
      <c r="C3044" s="241"/>
      <c r="D3044" s="241"/>
      <c r="E3044" s="242"/>
      <c r="F3044" s="263"/>
      <c r="G3044" s="263"/>
      <c r="H3044" s="263"/>
      <c r="I3044" s="263"/>
      <c r="J3044" s="263"/>
      <c r="K3044" s="263"/>
      <c r="L3044" s="263"/>
      <c r="M3044" s="238"/>
      <c r="N3044" s="238"/>
      <c r="O3044" s="238"/>
      <c r="P3044" s="238"/>
      <c r="Q3044" s="238"/>
      <c r="R3044" s="238"/>
      <c r="S3044" s="238"/>
      <c r="T3044" s="238"/>
      <c r="U3044" s="238"/>
      <c r="V3044" s="239"/>
      <c r="W3044" s="14"/>
      <c r="X3044" s="3"/>
    </row>
    <row r="3045" spans="1:24" ht="16.5" customHeight="1" x14ac:dyDescent="0.2">
      <c r="A3045" s="34">
        <f>EDATE(B3044,-4)</f>
        <v>45170</v>
      </c>
      <c r="B3045" s="243" t="str">
        <f>PROPER(TEXT(A3045, "mmmm"))</f>
        <v>Septiembre</v>
      </c>
      <c r="C3045" s="244"/>
      <c r="D3045" s="244" t="str">
        <f>PROPER(TEXT(C3045, "mmmm"))</f>
        <v>Enero</v>
      </c>
      <c r="E3045" s="244"/>
      <c r="F3045" s="281" t="str">
        <f>IFERROR(IF(VLOOKUP($X3038&amp;"-"&amp;TEXT($A3045,"mmm-aaaa"),Informes!$A:$P,COLUMN(Informes!H$1),FALSE),"þ","¨"),"¨")</f>
        <v>¨</v>
      </c>
      <c r="G3045" s="281"/>
      <c r="H3045" s="281"/>
      <c r="I3045" s="248" t="str">
        <f>IFERROR(IF(ISBLANK(
VLOOKUP($X3038&amp;"-"&amp;TEXT($A3045,"mmm-aaaa"),Informes!$A:$P,COLUMN(Informes!I$1),FALSE)), "",
VLOOKUP($X3038&amp;"-"&amp;TEXT($A3045,"mmm-aaaa"),Informes!$A:$P,COLUMN(Informes!I$1),FALSE)), "")</f>
        <v/>
      </c>
      <c r="J3045" s="248"/>
      <c r="K3045" s="248"/>
      <c r="L3045" s="173" t="str">
        <f>IFERROR(IF($X3045=$L$7,"þ","¨"),"¨")</f>
        <v>¨</v>
      </c>
      <c r="M3045" s="248" t="str">
        <f>IFERROR(IF(OR($X3045=$L$7,$X3045=$K$5,$X3045=$O$5,$X3045=$T$5),IF(ISBLANK(
VLOOKUP($X3038&amp;"-"&amp;TEXT($A3045,"mmm-aaaa"),Informes!$A:$P,COLUMN(Informes!J$1),FALSE)), "",
VLOOKUP($X3038&amp;"-"&amp;TEXT($A3045,"mmm-aaaa"),Informes!$A:$P,COLUMN(Informes!J$1),FALSE)), ""), "")</f>
        <v/>
      </c>
      <c r="N3045" s="248"/>
      <c r="O3045" s="248"/>
      <c r="P3045" s="248"/>
      <c r="Q3045" s="248"/>
      <c r="R3045" s="284" t="str">
        <f t="shared" ref="R3045:R3056" si="593">IF(W3045=0, "", W3045)</f>
        <v/>
      </c>
      <c r="S3045" s="284"/>
      <c r="T3045" s="284"/>
      <c r="U3045" s="284"/>
      <c r="V3045" s="285"/>
      <c r="W3045" s="4" t="str">
        <f>IFERROR(VLOOKUP($X3038&amp;"-"&amp;TEXT($A3045,"mmm-aaaa"),Informes!$A:$P,COLUMN(Informes!K$1),FALSE), "")</f>
        <v/>
      </c>
      <c r="X3045" s="34" t="str">
        <f>IFERROR(VLOOKUP($X3038&amp;"-"&amp;TEXT($A3045,"mmm-aaaa"),Informes!$A:$P,COLUMN(Informes!C$1),FALSE), "")</f>
        <v/>
      </c>
    </row>
    <row r="3046" spans="1:24" ht="16.5" customHeight="1" x14ac:dyDescent="0.2">
      <c r="A3046" s="34">
        <f>EDATE(A3045,1)</f>
        <v>45200</v>
      </c>
      <c r="B3046" s="243" t="str">
        <f t="shared" ref="B3046:B3056" si="594">PROPER(TEXT(A3046, "mmmm"))</f>
        <v>Octubre</v>
      </c>
      <c r="C3046" s="244"/>
      <c r="D3046" s="244" t="str">
        <f t="shared" ref="D3046:D3056" si="595">PROPER(TEXT(C3046, "mmmm"))</f>
        <v>Enero</v>
      </c>
      <c r="E3046" s="244"/>
      <c r="F3046" s="281" t="str">
        <f>IFERROR(IF(VLOOKUP($X3038&amp;"-"&amp;TEXT($A3046,"mmm-aaaa"),Informes!$A:$P,COLUMN(Informes!H$1),FALSE),"þ","¨"),"¨")</f>
        <v>¨</v>
      </c>
      <c r="G3046" s="281"/>
      <c r="H3046" s="281"/>
      <c r="I3046" s="248" t="str">
        <f>IFERROR(IF(ISBLANK(
VLOOKUP($X3038&amp;"-"&amp;TEXT($A3046,"mmm-aaaa"),Informes!$A:$P,COLUMN(Informes!I$1),FALSE)), "",
VLOOKUP($X3038&amp;"-"&amp;TEXT($A3046,"mmm-aaaa"),Informes!$A:$P,COLUMN(Informes!I$1),FALSE)), "")</f>
        <v/>
      </c>
      <c r="J3046" s="248"/>
      <c r="K3046" s="248"/>
      <c r="L3046" s="173" t="str">
        <f t="shared" ref="L3046:L3056" si="596">IFERROR(IF($X3046=$L$7,"þ","¨"),"¨")</f>
        <v>¨</v>
      </c>
      <c r="M3046" s="248" t="str">
        <f>IFERROR(IF(OR($X3046=$L$7,$X3046=$K$5,$X3046=$O$5,$X3046=$T$5),IF(ISBLANK(
VLOOKUP($X3038&amp;"-"&amp;TEXT($A3046,"mmm-aaaa"),Informes!$A:$P,COLUMN(Informes!J$1),FALSE)), "",
VLOOKUP($X3038&amp;"-"&amp;TEXT($A3046,"mmm-aaaa"),Informes!$A:$P,COLUMN(Informes!J$1),FALSE)), ""), "")</f>
        <v/>
      </c>
      <c r="N3046" s="248"/>
      <c r="O3046" s="248"/>
      <c r="P3046" s="248"/>
      <c r="Q3046" s="248"/>
      <c r="R3046" s="284" t="str">
        <f t="shared" si="593"/>
        <v/>
      </c>
      <c r="S3046" s="284"/>
      <c r="T3046" s="284"/>
      <c r="U3046" s="284"/>
      <c r="V3046" s="285"/>
      <c r="W3046" s="4" t="str">
        <f>IFERROR(VLOOKUP($X3038&amp;"-"&amp;TEXT($A3046,"mmm-aaaa"),Informes!$A:$P,COLUMN(Informes!K$1),FALSE), "")</f>
        <v/>
      </c>
      <c r="X3046" s="34" t="str">
        <f>IFERROR(VLOOKUP($X3038&amp;"-"&amp;TEXT($A3046,"mmm-aaaa"),Informes!$A:$P,COLUMN(Informes!C$1),FALSE), "")</f>
        <v/>
      </c>
    </row>
    <row r="3047" spans="1:24" ht="16.5" customHeight="1" x14ac:dyDescent="0.2">
      <c r="A3047" s="34">
        <f t="shared" ref="A3047:A3056" si="597">EDATE(A3046,1)</f>
        <v>45231</v>
      </c>
      <c r="B3047" s="243" t="str">
        <f t="shared" si="594"/>
        <v>Noviembre</v>
      </c>
      <c r="C3047" s="244"/>
      <c r="D3047" s="244" t="str">
        <f t="shared" si="595"/>
        <v>Enero</v>
      </c>
      <c r="E3047" s="244"/>
      <c r="F3047" s="281" t="str">
        <f>IFERROR(IF(VLOOKUP($X3038&amp;"-"&amp;TEXT($A3047,"mmm-aaaa"),Informes!$A:$P,COLUMN(Informes!H$1),FALSE),"þ","¨"),"¨")</f>
        <v>¨</v>
      </c>
      <c r="G3047" s="281"/>
      <c r="H3047" s="281"/>
      <c r="I3047" s="248" t="str">
        <f>IFERROR(IF(ISBLANK(
VLOOKUP($X3038&amp;"-"&amp;TEXT($A3047,"mmm-aaaa"),Informes!$A:$P,COLUMN(Informes!I$1),FALSE)), "",
VLOOKUP($X3038&amp;"-"&amp;TEXT($A3047,"mmm-aaaa"),Informes!$A:$P,COLUMN(Informes!I$1),FALSE)), "")</f>
        <v/>
      </c>
      <c r="J3047" s="248"/>
      <c r="K3047" s="248"/>
      <c r="L3047" s="173" t="str">
        <f t="shared" si="596"/>
        <v>¨</v>
      </c>
      <c r="M3047" s="248" t="str">
        <f>IFERROR(IF(OR($X3047=$L$7,$X3047=$K$5,$X3047=$O$5,$X3047=$T$5),IF(ISBLANK(
VLOOKUP($X3038&amp;"-"&amp;TEXT($A3047,"mmm-aaaa"),Informes!$A:$P,COLUMN(Informes!J$1),FALSE)), "",
VLOOKUP($X3038&amp;"-"&amp;TEXT($A3047,"mmm-aaaa"),Informes!$A:$P,COLUMN(Informes!J$1),FALSE)), ""), "")</f>
        <v/>
      </c>
      <c r="N3047" s="248"/>
      <c r="O3047" s="248"/>
      <c r="P3047" s="248"/>
      <c r="Q3047" s="248"/>
      <c r="R3047" s="284" t="str">
        <f t="shared" si="593"/>
        <v/>
      </c>
      <c r="S3047" s="284"/>
      <c r="T3047" s="284"/>
      <c r="U3047" s="284"/>
      <c r="V3047" s="285"/>
      <c r="W3047" s="4" t="str">
        <f>IFERROR(VLOOKUP($X3038&amp;"-"&amp;TEXT($A3047,"mmm-aaaa"),Informes!$A:$P,COLUMN(Informes!K$1),FALSE), "")</f>
        <v/>
      </c>
      <c r="X3047" s="34" t="str">
        <f>IFERROR(VLOOKUP($X3038&amp;"-"&amp;TEXT($A3047,"mmm-aaaa"),Informes!$A:$P,COLUMN(Informes!C$1),FALSE), "")</f>
        <v/>
      </c>
    </row>
    <row r="3048" spans="1:24" ht="16.5" customHeight="1" x14ac:dyDescent="0.2">
      <c r="A3048" s="34">
        <f t="shared" si="597"/>
        <v>45261</v>
      </c>
      <c r="B3048" s="243" t="str">
        <f t="shared" si="594"/>
        <v>Diciembre</v>
      </c>
      <c r="C3048" s="244"/>
      <c r="D3048" s="244" t="str">
        <f t="shared" si="595"/>
        <v>Enero</v>
      </c>
      <c r="E3048" s="244"/>
      <c r="F3048" s="281" t="str">
        <f>IFERROR(IF(VLOOKUP($X3038&amp;"-"&amp;TEXT($A3048,"mmm-aaaa"),Informes!$A:$P,COLUMN(Informes!H$1),FALSE),"þ","¨"),"¨")</f>
        <v>¨</v>
      </c>
      <c r="G3048" s="281"/>
      <c r="H3048" s="281"/>
      <c r="I3048" s="248" t="str">
        <f>IFERROR(IF(ISBLANK(
VLOOKUP($X3038&amp;"-"&amp;TEXT($A3048,"mmm-aaaa"),Informes!$A:$P,COLUMN(Informes!I$1),FALSE)), "",
VLOOKUP($X3038&amp;"-"&amp;TEXT($A3048,"mmm-aaaa"),Informes!$A:$P,COLUMN(Informes!I$1),FALSE)), "")</f>
        <v/>
      </c>
      <c r="J3048" s="248"/>
      <c r="K3048" s="248"/>
      <c r="L3048" s="173" t="str">
        <f t="shared" si="596"/>
        <v>¨</v>
      </c>
      <c r="M3048" s="248" t="str">
        <f>IFERROR(IF(OR($X3048=$L$7,$X3048=$K$5,$X3048=$O$5,$X3048=$T$5),IF(ISBLANK(
VLOOKUP($X3038&amp;"-"&amp;TEXT($A3048,"mmm-aaaa"),Informes!$A:$P,COLUMN(Informes!J$1),FALSE)), "",
VLOOKUP($X3038&amp;"-"&amp;TEXT($A3048,"mmm-aaaa"),Informes!$A:$P,COLUMN(Informes!J$1),FALSE)), ""), "")</f>
        <v/>
      </c>
      <c r="N3048" s="248"/>
      <c r="O3048" s="248"/>
      <c r="P3048" s="248"/>
      <c r="Q3048" s="248"/>
      <c r="R3048" s="284" t="str">
        <f t="shared" si="593"/>
        <v/>
      </c>
      <c r="S3048" s="284"/>
      <c r="T3048" s="284"/>
      <c r="U3048" s="284"/>
      <c r="V3048" s="285"/>
      <c r="W3048" s="4" t="str">
        <f>IFERROR(VLOOKUP($X3038&amp;"-"&amp;TEXT($A3048,"mmm-aaaa"),Informes!$A:$P,COLUMN(Informes!K$1),FALSE), "")</f>
        <v/>
      </c>
      <c r="X3048" s="34" t="str">
        <f>IFERROR(VLOOKUP($X3038&amp;"-"&amp;TEXT($A3048,"mmm-aaaa"),Informes!$A:$P,COLUMN(Informes!C$1),FALSE), "")</f>
        <v/>
      </c>
    </row>
    <row r="3049" spans="1:24" ht="16.5" customHeight="1" x14ac:dyDescent="0.2">
      <c r="A3049" s="34">
        <f t="shared" si="597"/>
        <v>45292</v>
      </c>
      <c r="B3049" s="243" t="str">
        <f t="shared" si="594"/>
        <v>Enero</v>
      </c>
      <c r="C3049" s="244"/>
      <c r="D3049" s="244" t="str">
        <f t="shared" si="595"/>
        <v>Enero</v>
      </c>
      <c r="E3049" s="244"/>
      <c r="F3049" s="281" t="str">
        <f>IFERROR(IF(VLOOKUP($X3038&amp;"-"&amp;TEXT($A3049,"mmm-aaaa"),Informes!$A:$P,COLUMN(Informes!H$1),FALSE),"þ","¨"),"¨")</f>
        <v>¨</v>
      </c>
      <c r="G3049" s="281"/>
      <c r="H3049" s="281"/>
      <c r="I3049" s="248" t="str">
        <f>IFERROR(IF(ISBLANK(
VLOOKUP($X3038&amp;"-"&amp;TEXT($A3049,"mmm-aaaa"),Informes!$A:$P,COLUMN(Informes!I$1),FALSE)), "",
VLOOKUP($X3038&amp;"-"&amp;TEXT($A3049,"mmm-aaaa"),Informes!$A:$P,COLUMN(Informes!I$1),FALSE)), "")</f>
        <v/>
      </c>
      <c r="J3049" s="248"/>
      <c r="K3049" s="248"/>
      <c r="L3049" s="173" t="str">
        <f t="shared" si="596"/>
        <v>¨</v>
      </c>
      <c r="M3049" s="248" t="str">
        <f>IFERROR(IF(OR($X3049=$L$7,$X3049=$K$5,$X3049=$O$5,$X3049=$T$5),IF(ISBLANK(
VLOOKUP($X3038&amp;"-"&amp;TEXT($A3049,"mmm-aaaa"),Informes!$A:$P,COLUMN(Informes!J$1),FALSE)), "",
VLOOKUP($X3038&amp;"-"&amp;TEXT($A3049,"mmm-aaaa"),Informes!$A:$P,COLUMN(Informes!J$1),FALSE)), ""), "")</f>
        <v/>
      </c>
      <c r="N3049" s="248"/>
      <c r="O3049" s="248"/>
      <c r="P3049" s="248"/>
      <c r="Q3049" s="248"/>
      <c r="R3049" s="284" t="str">
        <f t="shared" si="593"/>
        <v/>
      </c>
      <c r="S3049" s="284"/>
      <c r="T3049" s="284"/>
      <c r="U3049" s="284"/>
      <c r="V3049" s="285"/>
      <c r="W3049" s="4" t="str">
        <f>IFERROR(VLOOKUP($X3038&amp;"-"&amp;TEXT($A3049,"mmm-aaaa"),Informes!$A:$P,COLUMN(Informes!K$1),FALSE), "")</f>
        <v/>
      </c>
      <c r="X3049" s="34" t="str">
        <f>IFERROR(VLOOKUP($X3038&amp;"-"&amp;TEXT($A3049,"mmm-aaaa"),Informes!$A:$P,COLUMN(Informes!C$1),FALSE), "")</f>
        <v/>
      </c>
    </row>
    <row r="3050" spans="1:24" ht="16.5" customHeight="1" x14ac:dyDescent="0.2">
      <c r="A3050" s="34">
        <f t="shared" si="597"/>
        <v>45323</v>
      </c>
      <c r="B3050" s="243" t="str">
        <f t="shared" si="594"/>
        <v>Febrero</v>
      </c>
      <c r="C3050" s="244"/>
      <c r="D3050" s="244" t="str">
        <f t="shared" si="595"/>
        <v>Enero</v>
      </c>
      <c r="E3050" s="244"/>
      <c r="F3050" s="281" t="str">
        <f>IFERROR(IF(VLOOKUP($X3038&amp;"-"&amp;TEXT($A3050,"mmm-aaaa"),Informes!$A:$P,COLUMN(Informes!H$1),FALSE),"þ","¨"),"¨")</f>
        <v>¨</v>
      </c>
      <c r="G3050" s="281"/>
      <c r="H3050" s="281"/>
      <c r="I3050" s="248" t="str">
        <f>IFERROR(IF(ISBLANK(
VLOOKUP($X3038&amp;"-"&amp;TEXT($A3050,"mmm-aaaa"),Informes!$A:$P,COLUMN(Informes!I$1),FALSE)), "",
VLOOKUP($X3038&amp;"-"&amp;TEXT($A3050,"mmm-aaaa"),Informes!$A:$P,COLUMN(Informes!I$1),FALSE)), "")</f>
        <v/>
      </c>
      <c r="J3050" s="248"/>
      <c r="K3050" s="248"/>
      <c r="L3050" s="173" t="str">
        <f t="shared" si="596"/>
        <v>¨</v>
      </c>
      <c r="M3050" s="248" t="str">
        <f>IFERROR(IF(OR($X3050=$L$7,$X3050=$K$5,$X3050=$O$5,$X3050=$T$5),IF(ISBLANK(
VLOOKUP($X3038&amp;"-"&amp;TEXT($A3050,"mmm-aaaa"),Informes!$A:$P,COLUMN(Informes!J$1),FALSE)), "",
VLOOKUP($X3038&amp;"-"&amp;TEXT($A3050,"mmm-aaaa"),Informes!$A:$P,COLUMN(Informes!J$1),FALSE)), ""), "")</f>
        <v/>
      </c>
      <c r="N3050" s="248"/>
      <c r="O3050" s="248"/>
      <c r="P3050" s="248"/>
      <c r="Q3050" s="248"/>
      <c r="R3050" s="284" t="str">
        <f t="shared" si="593"/>
        <v/>
      </c>
      <c r="S3050" s="284"/>
      <c r="T3050" s="284"/>
      <c r="U3050" s="284"/>
      <c r="V3050" s="285"/>
      <c r="W3050" s="4" t="str">
        <f>IFERROR(VLOOKUP($X3038&amp;"-"&amp;TEXT($A3050,"mmm-aaaa"),Informes!$A:$P,COLUMN(Informes!K$1),FALSE), "")</f>
        <v/>
      </c>
      <c r="X3050" s="34" t="str">
        <f>IFERROR(VLOOKUP($X3038&amp;"-"&amp;TEXT($A3050,"mmm-aaaa"),Informes!$A:$P,COLUMN(Informes!C$1),FALSE), "")</f>
        <v/>
      </c>
    </row>
    <row r="3051" spans="1:24" ht="16.5" customHeight="1" x14ac:dyDescent="0.2">
      <c r="A3051" s="34">
        <f t="shared" si="597"/>
        <v>45352</v>
      </c>
      <c r="B3051" s="243" t="str">
        <f t="shared" si="594"/>
        <v>Marzo</v>
      </c>
      <c r="C3051" s="244"/>
      <c r="D3051" s="244" t="str">
        <f t="shared" si="595"/>
        <v>Enero</v>
      </c>
      <c r="E3051" s="244"/>
      <c r="F3051" s="281" t="str">
        <f>IFERROR(IF(VLOOKUP($X3038&amp;"-"&amp;TEXT($A3051,"mmm-aaaa"),Informes!$A:$P,COLUMN(Informes!H$1),FALSE),"þ","¨"),"¨")</f>
        <v>¨</v>
      </c>
      <c r="G3051" s="281"/>
      <c r="H3051" s="281"/>
      <c r="I3051" s="248" t="str">
        <f>IFERROR(IF(ISBLANK(
VLOOKUP($X3038&amp;"-"&amp;TEXT($A3051,"mmm-aaaa"),Informes!$A:$P,COLUMN(Informes!I$1),FALSE)), "",
VLOOKUP($X3038&amp;"-"&amp;TEXT($A3051,"mmm-aaaa"),Informes!$A:$P,COLUMN(Informes!I$1),FALSE)), "")</f>
        <v/>
      </c>
      <c r="J3051" s="248"/>
      <c r="K3051" s="248"/>
      <c r="L3051" s="173" t="str">
        <f t="shared" si="596"/>
        <v>¨</v>
      </c>
      <c r="M3051" s="248" t="str">
        <f>IFERROR(IF(OR($X3051=$L$7,$X3051=$K$5,$X3051=$O$5,$X3051=$T$5),IF(ISBLANK(
VLOOKUP($X3038&amp;"-"&amp;TEXT($A3051,"mmm-aaaa"),Informes!$A:$P,COLUMN(Informes!J$1),FALSE)), "",
VLOOKUP($X3038&amp;"-"&amp;TEXT($A3051,"mmm-aaaa"),Informes!$A:$P,COLUMN(Informes!J$1),FALSE)), ""), "")</f>
        <v/>
      </c>
      <c r="N3051" s="248"/>
      <c r="O3051" s="248"/>
      <c r="P3051" s="248"/>
      <c r="Q3051" s="248"/>
      <c r="R3051" s="284" t="str">
        <f t="shared" si="593"/>
        <v/>
      </c>
      <c r="S3051" s="284"/>
      <c r="T3051" s="284"/>
      <c r="U3051" s="284"/>
      <c r="V3051" s="285"/>
      <c r="W3051" s="4" t="str">
        <f>IFERROR(VLOOKUP($X3038&amp;"-"&amp;TEXT($A3051,"mmm-aaaa"),Informes!$A:$P,COLUMN(Informes!K$1),FALSE), "")</f>
        <v/>
      </c>
      <c r="X3051" s="34" t="str">
        <f>IFERROR(VLOOKUP($X3038&amp;"-"&amp;TEXT($A3051,"mmm-aaaa"),Informes!$A:$P,COLUMN(Informes!C$1),FALSE), "")</f>
        <v/>
      </c>
    </row>
    <row r="3052" spans="1:24" ht="16.5" customHeight="1" x14ac:dyDescent="0.2">
      <c r="A3052" s="34">
        <f t="shared" si="597"/>
        <v>45383</v>
      </c>
      <c r="B3052" s="243" t="str">
        <f t="shared" si="594"/>
        <v>Abril</v>
      </c>
      <c r="C3052" s="244"/>
      <c r="D3052" s="244" t="str">
        <f t="shared" si="595"/>
        <v>Enero</v>
      </c>
      <c r="E3052" s="244"/>
      <c r="F3052" s="281" t="str">
        <f>IFERROR(IF(VLOOKUP($X3038&amp;"-"&amp;TEXT($A3052,"mmm-aaaa"),Informes!$A:$P,COLUMN(Informes!H$1),FALSE),"þ","¨"),"¨")</f>
        <v>¨</v>
      </c>
      <c r="G3052" s="281"/>
      <c r="H3052" s="281"/>
      <c r="I3052" s="248" t="str">
        <f>IFERROR(IF(ISBLANK(
VLOOKUP($X3038&amp;"-"&amp;TEXT($A3052,"mmm-aaaa"),Informes!$A:$P,COLUMN(Informes!I$1),FALSE)), "",
VLOOKUP($X3038&amp;"-"&amp;TEXT($A3052,"mmm-aaaa"),Informes!$A:$P,COLUMN(Informes!I$1),FALSE)), "")</f>
        <v/>
      </c>
      <c r="J3052" s="248"/>
      <c r="K3052" s="248"/>
      <c r="L3052" s="173" t="str">
        <f t="shared" si="596"/>
        <v>¨</v>
      </c>
      <c r="M3052" s="248" t="str">
        <f>IFERROR(IF(OR($X3052=$L$7,$X3052=$K$5,$X3052=$O$5,$X3052=$T$5),IF(ISBLANK(
VLOOKUP($X3038&amp;"-"&amp;TEXT($A3052,"mmm-aaaa"),Informes!$A:$P,COLUMN(Informes!J$1),FALSE)), "",
VLOOKUP($X3038&amp;"-"&amp;TEXT($A3052,"mmm-aaaa"),Informes!$A:$P,COLUMN(Informes!J$1),FALSE)), ""), "")</f>
        <v/>
      </c>
      <c r="N3052" s="248"/>
      <c r="O3052" s="248"/>
      <c r="P3052" s="248"/>
      <c r="Q3052" s="248"/>
      <c r="R3052" s="284" t="str">
        <f t="shared" si="593"/>
        <v/>
      </c>
      <c r="S3052" s="284"/>
      <c r="T3052" s="284"/>
      <c r="U3052" s="284"/>
      <c r="V3052" s="285"/>
      <c r="W3052" s="4" t="str">
        <f>IFERROR(VLOOKUP($X3038&amp;"-"&amp;TEXT($A3052,"mmm-aaaa"),Informes!$A:$P,COLUMN(Informes!K$1),FALSE), "")</f>
        <v/>
      </c>
      <c r="X3052" s="34" t="str">
        <f>IFERROR(VLOOKUP($X3038&amp;"-"&amp;TEXT($A3052,"mmm-aaaa"),Informes!$A:$P,COLUMN(Informes!C$1),FALSE), "")</f>
        <v/>
      </c>
    </row>
    <row r="3053" spans="1:24" ht="16.5" customHeight="1" x14ac:dyDescent="0.2">
      <c r="A3053" s="34">
        <f t="shared" si="597"/>
        <v>45413</v>
      </c>
      <c r="B3053" s="243" t="str">
        <f t="shared" si="594"/>
        <v>Mayo</v>
      </c>
      <c r="C3053" s="244"/>
      <c r="D3053" s="244" t="str">
        <f t="shared" si="595"/>
        <v>Enero</v>
      </c>
      <c r="E3053" s="244"/>
      <c r="F3053" s="281" t="str">
        <f>IFERROR(IF(VLOOKUP($X3038&amp;"-"&amp;TEXT($A3053,"mmm-aaaa"),Informes!$A:$P,COLUMN(Informes!H$1),FALSE),"þ","¨"),"¨")</f>
        <v>¨</v>
      </c>
      <c r="G3053" s="281"/>
      <c r="H3053" s="281"/>
      <c r="I3053" s="248" t="str">
        <f>IFERROR(IF(ISBLANK(
VLOOKUP($X3038&amp;"-"&amp;TEXT($A3053,"mmm-aaaa"),Informes!$A:$P,COLUMN(Informes!I$1),FALSE)), "",
VLOOKUP($X3038&amp;"-"&amp;TEXT($A3053,"mmm-aaaa"),Informes!$A:$P,COLUMN(Informes!I$1),FALSE)), "")</f>
        <v/>
      </c>
      <c r="J3053" s="248"/>
      <c r="K3053" s="248"/>
      <c r="L3053" s="173" t="str">
        <f t="shared" si="596"/>
        <v>¨</v>
      </c>
      <c r="M3053" s="248" t="str">
        <f>IFERROR(IF(OR($X3053=$L$7,$X3053=$K$5,$X3053=$O$5,$X3053=$T$5),IF(ISBLANK(
VLOOKUP($X3038&amp;"-"&amp;TEXT($A3053,"mmm-aaaa"),Informes!$A:$P,COLUMN(Informes!J$1),FALSE)), "",
VLOOKUP($X3038&amp;"-"&amp;TEXT($A3053,"mmm-aaaa"),Informes!$A:$P,COLUMN(Informes!J$1),FALSE)), ""), "")</f>
        <v/>
      </c>
      <c r="N3053" s="248"/>
      <c r="O3053" s="248"/>
      <c r="P3053" s="248"/>
      <c r="Q3053" s="248"/>
      <c r="R3053" s="284" t="str">
        <f t="shared" si="593"/>
        <v/>
      </c>
      <c r="S3053" s="284"/>
      <c r="T3053" s="284"/>
      <c r="U3053" s="284"/>
      <c r="V3053" s="285"/>
      <c r="W3053" s="4" t="str">
        <f>IFERROR(VLOOKUP($X3038&amp;"-"&amp;TEXT($A3053,"mmm-aaaa"),Informes!$A:$P,COLUMN(Informes!K$1),FALSE), "")</f>
        <v/>
      </c>
      <c r="X3053" s="34" t="str">
        <f>IFERROR(VLOOKUP($X3038&amp;"-"&amp;TEXT($A3053,"mmm-aaaa"),Informes!$A:$P,COLUMN(Informes!C$1),FALSE), "")</f>
        <v/>
      </c>
    </row>
    <row r="3054" spans="1:24" ht="16.5" customHeight="1" x14ac:dyDescent="0.2">
      <c r="A3054" s="34">
        <f t="shared" si="597"/>
        <v>45444</v>
      </c>
      <c r="B3054" s="243" t="str">
        <f t="shared" si="594"/>
        <v>Junio</v>
      </c>
      <c r="C3054" s="244"/>
      <c r="D3054" s="244" t="str">
        <f t="shared" si="595"/>
        <v>Enero</v>
      </c>
      <c r="E3054" s="244"/>
      <c r="F3054" s="281" t="str">
        <f>IFERROR(IF(VLOOKUP($X3038&amp;"-"&amp;TEXT($A3054,"mmm-aaaa"),Informes!$A:$P,COLUMN(Informes!H$1),FALSE),"þ","¨"),"¨")</f>
        <v>¨</v>
      </c>
      <c r="G3054" s="281"/>
      <c r="H3054" s="281"/>
      <c r="I3054" s="248" t="str">
        <f>IFERROR(IF(ISBLANK(
VLOOKUP($X3038&amp;"-"&amp;TEXT($A3054,"mmm-aaaa"),Informes!$A:$P,COLUMN(Informes!I$1),FALSE)), "",
VLOOKUP($X3038&amp;"-"&amp;TEXT($A3054,"mmm-aaaa"),Informes!$A:$P,COLUMN(Informes!I$1),FALSE)), "")</f>
        <v/>
      </c>
      <c r="J3054" s="248"/>
      <c r="K3054" s="248"/>
      <c r="L3054" s="173" t="str">
        <f t="shared" si="596"/>
        <v>¨</v>
      </c>
      <c r="M3054" s="248" t="str">
        <f>IFERROR(IF(OR($X3054=$L$7,$X3054=$K$5,$X3054=$O$5,$X3054=$T$5),IF(ISBLANK(
VLOOKUP($X3038&amp;"-"&amp;TEXT($A3054,"mmm-aaaa"),Informes!$A:$P,COLUMN(Informes!J$1),FALSE)), "",
VLOOKUP($X3038&amp;"-"&amp;TEXT($A3054,"mmm-aaaa"),Informes!$A:$P,COLUMN(Informes!J$1),FALSE)), ""), "")</f>
        <v/>
      </c>
      <c r="N3054" s="248"/>
      <c r="O3054" s="248"/>
      <c r="P3054" s="248"/>
      <c r="Q3054" s="248"/>
      <c r="R3054" s="284" t="str">
        <f t="shared" si="593"/>
        <v/>
      </c>
      <c r="S3054" s="284"/>
      <c r="T3054" s="284"/>
      <c r="U3054" s="284"/>
      <c r="V3054" s="285"/>
      <c r="W3054" s="4" t="str">
        <f>IFERROR(VLOOKUP($X3038&amp;"-"&amp;TEXT($A3054,"mmm-aaaa"),Informes!$A:$P,COLUMN(Informes!K$1),FALSE), "")</f>
        <v/>
      </c>
      <c r="X3054" s="34" t="str">
        <f>IFERROR(VLOOKUP($X3038&amp;"-"&amp;TEXT($A3054,"mmm-aaaa"),Informes!$A:$P,COLUMN(Informes!C$1),FALSE), "")</f>
        <v/>
      </c>
    </row>
    <row r="3055" spans="1:24" ht="16.5" customHeight="1" x14ac:dyDescent="0.2">
      <c r="A3055" s="34">
        <f t="shared" si="597"/>
        <v>45474</v>
      </c>
      <c r="B3055" s="243" t="str">
        <f t="shared" si="594"/>
        <v>Julio</v>
      </c>
      <c r="C3055" s="244"/>
      <c r="D3055" s="244" t="str">
        <f t="shared" si="595"/>
        <v>Enero</v>
      </c>
      <c r="E3055" s="244"/>
      <c r="F3055" s="281" t="str">
        <f>IFERROR(IF(VLOOKUP($X3038&amp;"-"&amp;TEXT($A3055,"mmm-aaaa"),Informes!$A:$P,COLUMN(Informes!H$1),FALSE),"þ","¨"),"¨")</f>
        <v>¨</v>
      </c>
      <c r="G3055" s="281"/>
      <c r="H3055" s="281"/>
      <c r="I3055" s="248" t="str">
        <f>IFERROR(IF(ISBLANK(
VLOOKUP($X3038&amp;"-"&amp;TEXT($A3055,"mmm-aaaa"),Informes!$A:$P,COLUMN(Informes!I$1),FALSE)), "",
VLOOKUP($X3038&amp;"-"&amp;TEXT($A3055,"mmm-aaaa"),Informes!$A:$P,COLUMN(Informes!I$1),FALSE)), "")</f>
        <v/>
      </c>
      <c r="J3055" s="248"/>
      <c r="K3055" s="248"/>
      <c r="L3055" s="173" t="str">
        <f t="shared" si="596"/>
        <v>¨</v>
      </c>
      <c r="M3055" s="248" t="str">
        <f>IFERROR(IF(OR($X3055=$L$7,$X3055=$K$5,$X3055=$O$5,$X3055=$T$5),IF(ISBLANK(
VLOOKUP($X3038&amp;"-"&amp;TEXT($A3055,"mmm-aaaa"),Informes!$A:$P,COLUMN(Informes!J$1),FALSE)), "",
VLOOKUP($X3038&amp;"-"&amp;TEXT($A3055,"mmm-aaaa"),Informes!$A:$P,COLUMN(Informes!J$1),FALSE)), ""), "")</f>
        <v/>
      </c>
      <c r="N3055" s="248"/>
      <c r="O3055" s="248"/>
      <c r="P3055" s="248"/>
      <c r="Q3055" s="248"/>
      <c r="R3055" s="284" t="str">
        <f t="shared" si="593"/>
        <v/>
      </c>
      <c r="S3055" s="284"/>
      <c r="T3055" s="284"/>
      <c r="U3055" s="284"/>
      <c r="V3055" s="285"/>
      <c r="W3055" s="4" t="str">
        <f>IFERROR(VLOOKUP($X3038&amp;"-"&amp;TEXT($A3055,"mmm-aaaa"),Informes!$A:$P,COLUMN(Informes!K$1),FALSE), "")</f>
        <v/>
      </c>
      <c r="X3055" s="34" t="str">
        <f>IFERROR(VLOOKUP($X3038&amp;"-"&amp;TEXT($A3055,"mmm-aaaa"),Informes!$A:$P,COLUMN(Informes!C$1),FALSE), "")</f>
        <v/>
      </c>
    </row>
    <row r="3056" spans="1:24" ht="16.5" customHeight="1" thickBot="1" x14ac:dyDescent="0.25">
      <c r="A3056" s="34">
        <f t="shared" si="597"/>
        <v>45505</v>
      </c>
      <c r="B3056" s="264" t="str">
        <f t="shared" si="594"/>
        <v>Agosto</v>
      </c>
      <c r="C3056" s="265"/>
      <c r="D3056" s="265" t="str">
        <f t="shared" si="595"/>
        <v>Enero</v>
      </c>
      <c r="E3056" s="265"/>
      <c r="F3056" s="280" t="str">
        <f>IFERROR(IF(VLOOKUP($X3038&amp;"-"&amp;TEXT($A3056,"mmm-aaaa"),Informes!$A:$P,COLUMN(Informes!H$1),FALSE),"þ","¨"),"¨")</f>
        <v>¨</v>
      </c>
      <c r="G3056" s="280"/>
      <c r="H3056" s="280"/>
      <c r="I3056" s="269" t="str">
        <f>IFERROR(IF(ISBLANK(
VLOOKUP($X3038&amp;"-"&amp;TEXT($A3056,"mmm-aaaa"),Informes!$A:$P,COLUMN(Informes!I$1),FALSE)), "",
VLOOKUP($X3038&amp;"-"&amp;TEXT($A3056,"mmm-aaaa"),Informes!$A:$P,COLUMN(Informes!I$1),FALSE)), "")</f>
        <v/>
      </c>
      <c r="J3056" s="269"/>
      <c r="K3056" s="269"/>
      <c r="L3056" s="172" t="str">
        <f t="shared" si="596"/>
        <v>¨</v>
      </c>
      <c r="M3056" s="269" t="str">
        <f>IFERROR(IF(OR($X3056=$L$7,$X3056=$K$5,$X3056=$O$5,$X3056=$T$5),IF(ISBLANK(
VLOOKUP($X3038&amp;"-"&amp;TEXT($A3056,"mmm-aaaa"),Informes!$A:$P,COLUMN(Informes!J$1),FALSE)), "",
VLOOKUP($X3038&amp;"-"&amp;TEXT($A3056,"mmm-aaaa"),Informes!$A:$P,COLUMN(Informes!J$1),FALSE)), ""), "")</f>
        <v/>
      </c>
      <c r="N3056" s="269"/>
      <c r="O3056" s="269"/>
      <c r="P3056" s="269"/>
      <c r="Q3056" s="269"/>
      <c r="R3056" s="282" t="str">
        <f t="shared" si="593"/>
        <v/>
      </c>
      <c r="S3056" s="282"/>
      <c r="T3056" s="282"/>
      <c r="U3056" s="282"/>
      <c r="V3056" s="283"/>
      <c r="W3056" s="4" t="str">
        <f>IFERROR(VLOOKUP($X3038&amp;"-"&amp;TEXT($A3056,"mmm-aaaa"),Informes!$A:$P,COLUMN(Informes!K$1),FALSE), "")</f>
        <v/>
      </c>
      <c r="X3056" s="34" t="str">
        <f>IFERROR(VLOOKUP($X3038&amp;"-"&amp;TEXT($A3056,"mmm-aaaa"),Informes!$A:$P,COLUMN(Informes!C$1),FALSE), "")</f>
        <v/>
      </c>
    </row>
    <row r="3057" spans="1:24" ht="16.5" customHeight="1" thickBot="1" x14ac:dyDescent="0.3">
      <c r="D3057" s="124"/>
      <c r="E3057" s="124"/>
      <c r="F3057" s="129"/>
      <c r="G3057" s="124" t="str">
        <f>IF(SUM(F3045:F3056)=0,"",SUM(F3045:F3056))</f>
        <v/>
      </c>
      <c r="H3057" s="124"/>
      <c r="I3057" s="124"/>
      <c r="J3057" s="130"/>
      <c r="K3057" s="124"/>
      <c r="L3057" s="131" t="s">
        <v>107</v>
      </c>
      <c r="M3057" s="272" t="str">
        <f>IF(SUM(M3045:M3056)=0,"",SUM(M3045:M3056))</f>
        <v/>
      </c>
      <c r="N3057" s="273"/>
      <c r="O3057" s="273"/>
      <c r="P3057" s="273"/>
      <c r="Q3057" s="274"/>
      <c r="R3057" s="275"/>
      <c r="S3057" s="276"/>
      <c r="T3057" s="276"/>
      <c r="U3057" s="276"/>
      <c r="V3057" s="277"/>
      <c r="W3057" s="4"/>
      <c r="X3057" s="4"/>
    </row>
    <row r="3058" spans="1:24" ht="16.5" customHeight="1" x14ac:dyDescent="0.2">
      <c r="W3058" s="4"/>
      <c r="X3058" s="4"/>
    </row>
    <row r="3059" spans="1:24" ht="279.75" customHeight="1" x14ac:dyDescent="0.15">
      <c r="B3059" s="11"/>
      <c r="C3059" s="132" t="s">
        <v>136</v>
      </c>
      <c r="D3059" s="11"/>
      <c r="E3059" s="11"/>
      <c r="F3059" s="11"/>
      <c r="G3059" s="11"/>
      <c r="H3059" s="11"/>
      <c r="I3059" s="11"/>
      <c r="J3059" s="11"/>
      <c r="K3059" s="11"/>
      <c r="L3059" s="11"/>
      <c r="M3059" s="11"/>
      <c r="N3059" s="11"/>
      <c r="O3059" s="11"/>
      <c r="P3059" s="11"/>
      <c r="Q3059" s="11"/>
      <c r="R3059" s="11"/>
      <c r="S3059" s="11"/>
      <c r="T3059" s="11"/>
      <c r="U3059" s="11"/>
      <c r="V3059" s="11"/>
      <c r="W3059" s="11"/>
      <c r="X3059" s="11"/>
    </row>
    <row r="3060" spans="1:24" ht="24" customHeight="1" x14ac:dyDescent="0.2">
      <c r="A3060" s="35"/>
      <c r="B3060" s="256" t="s">
        <v>127</v>
      </c>
      <c r="C3060" s="256"/>
      <c r="D3060" s="256"/>
      <c r="E3060" s="256"/>
      <c r="F3060" s="256"/>
      <c r="G3060" s="256"/>
      <c r="H3060" s="256"/>
      <c r="I3060" s="256"/>
      <c r="J3060" s="256"/>
      <c r="K3060" s="256"/>
      <c r="L3060" s="256"/>
      <c r="M3060" s="256"/>
      <c r="N3060" s="256"/>
      <c r="O3060" s="256"/>
      <c r="P3060" s="256"/>
      <c r="Q3060" s="256"/>
      <c r="R3060" s="256"/>
      <c r="S3060" s="256"/>
      <c r="T3060" s="256"/>
      <c r="U3060" s="256"/>
      <c r="V3060" s="256"/>
      <c r="X3060" s="2"/>
    </row>
    <row r="3061" spans="1:24" ht="15" x14ac:dyDescent="0.2">
      <c r="A3061" s="35"/>
      <c r="B3061" s="120" t="s">
        <v>128</v>
      </c>
      <c r="D3061" s="123" t="e">
        <f>D3038</f>
        <v>#REF!</v>
      </c>
      <c r="F3061" s="123"/>
      <c r="G3061" s="123"/>
      <c r="H3061" s="123"/>
      <c r="I3061" s="123"/>
      <c r="J3061" s="123"/>
      <c r="K3061" s="123"/>
      <c r="L3061" s="123"/>
      <c r="M3061" s="123"/>
      <c r="N3061" s="123"/>
      <c r="O3061" s="123"/>
      <c r="P3061" s="123"/>
      <c r="Q3061" s="123"/>
      <c r="R3061" s="123"/>
      <c r="S3061" s="123"/>
      <c r="T3061" s="123"/>
      <c r="U3061" s="123"/>
      <c r="V3061" s="123"/>
      <c r="W3061" s="15"/>
      <c r="X3061" s="154" t="e">
        <f>X3038</f>
        <v>#REF!</v>
      </c>
    </row>
    <row r="3062" spans="1:24" ht="17.25" x14ac:dyDescent="0.2">
      <c r="B3062" s="120" t="s">
        <v>129</v>
      </c>
      <c r="D3062" s="121"/>
      <c r="E3062" s="121"/>
      <c r="F3062" s="7"/>
      <c r="G3062" s="7"/>
      <c r="H3062" s="257" t="e">
        <f>H3039</f>
        <v>#REF!</v>
      </c>
      <c r="I3062" s="257"/>
      <c r="J3062" s="257"/>
      <c r="K3062" s="257"/>
      <c r="L3062" s="257"/>
      <c r="M3062" s="257"/>
      <c r="N3062" s="257"/>
      <c r="O3062" s="257"/>
      <c r="P3062" s="127" t="e">
        <f>P3039</f>
        <v>#REF!</v>
      </c>
      <c r="Q3062" s="120" t="s">
        <v>75</v>
      </c>
      <c r="S3062" s="12"/>
      <c r="T3062" s="13"/>
      <c r="U3062" s="127" t="e">
        <f>U3039</f>
        <v>#REF!</v>
      </c>
      <c r="V3062" s="120" t="s">
        <v>79</v>
      </c>
      <c r="W3062" s="12"/>
      <c r="X3062" s="6"/>
    </row>
    <row r="3063" spans="1:24" ht="17.25" x14ac:dyDescent="0.2">
      <c r="B3063" s="120" t="s">
        <v>130</v>
      </c>
      <c r="D3063" s="122"/>
      <c r="E3063" s="122"/>
      <c r="F3063" s="7"/>
      <c r="G3063" s="258" t="e">
        <f>G3040</f>
        <v>#REF!</v>
      </c>
      <c r="H3063" s="258"/>
      <c r="I3063" s="258"/>
      <c r="J3063" s="258"/>
      <c r="K3063" s="258"/>
      <c r="L3063" s="258"/>
      <c r="M3063" s="258"/>
      <c r="N3063" s="258"/>
      <c r="O3063" s="258"/>
      <c r="P3063" s="128" t="s">
        <v>137</v>
      </c>
      <c r="Q3063" s="120" t="s">
        <v>131</v>
      </c>
      <c r="S3063" s="12"/>
      <c r="T3063" s="12"/>
      <c r="U3063" s="128" t="s">
        <v>138</v>
      </c>
      <c r="V3063" s="120" t="s">
        <v>61</v>
      </c>
      <c r="W3063" s="12"/>
      <c r="X3063" s="6"/>
    </row>
    <row r="3064" spans="1:24" ht="28.5" customHeight="1" x14ac:dyDescent="0.2">
      <c r="B3064" s="127" t="e">
        <f>B3041</f>
        <v>#REF!</v>
      </c>
      <c r="C3064" s="125" t="s">
        <v>76</v>
      </c>
      <c r="D3064" s="127" t="e">
        <f>D3041</f>
        <v>#REF!</v>
      </c>
      <c r="E3064" s="125" t="s">
        <v>81</v>
      </c>
      <c r="F3064" s="7"/>
      <c r="G3064" s="7"/>
      <c r="H3064" s="5"/>
      <c r="I3064" s="10"/>
      <c r="J3064" s="127" t="e">
        <f>J3041</f>
        <v>#REF!</v>
      </c>
      <c r="K3064" s="125" t="s">
        <v>77</v>
      </c>
      <c r="L3064" s="5"/>
      <c r="M3064" s="5"/>
      <c r="N3064" s="127" t="e">
        <f>N3041</f>
        <v>#REF!</v>
      </c>
      <c r="O3064" s="125" t="s">
        <v>132</v>
      </c>
      <c r="P3064" s="126"/>
      <c r="Q3064" s="126"/>
      <c r="R3064" s="9"/>
      <c r="S3064" s="127" t="e">
        <f>S3041</f>
        <v>#REF!</v>
      </c>
      <c r="T3064" s="259" t="s">
        <v>133</v>
      </c>
      <c r="U3064" s="259"/>
      <c r="V3064" s="259"/>
      <c r="W3064" s="13"/>
      <c r="X3064" s="6"/>
    </row>
    <row r="3065" spans="1:24" ht="4.5" customHeight="1" thickBot="1" x14ac:dyDescent="0.25">
      <c r="B3065" s="8"/>
      <c r="C3065" s="7"/>
      <c r="D3065" s="8"/>
      <c r="E3065" s="7"/>
      <c r="F3065" s="7"/>
      <c r="G3065" s="7"/>
      <c r="H3065" s="5"/>
      <c r="I3065" s="10"/>
      <c r="J3065" s="8"/>
      <c r="K3065" s="5"/>
      <c r="L3065" s="5"/>
      <c r="M3065" s="5"/>
      <c r="N3065" s="7"/>
      <c r="O3065" s="5"/>
      <c r="P3065" s="8"/>
      <c r="Q3065" s="8"/>
      <c r="R3065" s="9"/>
      <c r="S3065" s="9"/>
      <c r="T3065" s="7"/>
      <c r="U3065" s="8"/>
      <c r="V3065" s="9"/>
      <c r="W3065" s="9"/>
      <c r="X3065" s="6"/>
    </row>
    <row r="3066" spans="1:24" ht="27" customHeight="1" x14ac:dyDescent="0.25">
      <c r="B3066" s="260" t="s">
        <v>17</v>
      </c>
      <c r="C3066" s="261"/>
      <c r="D3066" s="261"/>
      <c r="E3066" s="261"/>
      <c r="F3066" s="262" t="s">
        <v>134</v>
      </c>
      <c r="G3066" s="262"/>
      <c r="H3066" s="262"/>
      <c r="I3066" s="262" t="s">
        <v>12</v>
      </c>
      <c r="J3066" s="262"/>
      <c r="K3066" s="262"/>
      <c r="L3066" s="262" t="s">
        <v>105</v>
      </c>
      <c r="M3066" s="236" t="s">
        <v>135</v>
      </c>
      <c r="N3066" s="236"/>
      <c r="O3066" s="236"/>
      <c r="P3066" s="236"/>
      <c r="Q3066" s="236"/>
      <c r="R3066" s="236" t="s">
        <v>101</v>
      </c>
      <c r="S3066" s="236"/>
      <c r="T3066" s="236"/>
      <c r="U3066" s="236"/>
      <c r="V3066" s="237"/>
      <c r="W3066" s="14"/>
      <c r="X3066" s="3"/>
    </row>
    <row r="3067" spans="1:24" ht="27.75" customHeight="1" x14ac:dyDescent="0.2">
      <c r="B3067" s="240">
        <f>EDATE(B3044,12)</f>
        <v>45658</v>
      </c>
      <c r="C3067" s="241"/>
      <c r="D3067" s="241"/>
      <c r="E3067" s="242"/>
      <c r="F3067" s="263"/>
      <c r="G3067" s="263"/>
      <c r="H3067" s="263"/>
      <c r="I3067" s="263"/>
      <c r="J3067" s="263"/>
      <c r="K3067" s="263"/>
      <c r="L3067" s="263"/>
      <c r="M3067" s="238"/>
      <c r="N3067" s="238"/>
      <c r="O3067" s="238"/>
      <c r="P3067" s="238"/>
      <c r="Q3067" s="238"/>
      <c r="R3067" s="238"/>
      <c r="S3067" s="238"/>
      <c r="T3067" s="238"/>
      <c r="U3067" s="238"/>
      <c r="V3067" s="239"/>
      <c r="W3067" s="14"/>
      <c r="X3067" s="3"/>
    </row>
    <row r="3068" spans="1:24" ht="16.5" customHeight="1" x14ac:dyDescent="0.2">
      <c r="A3068" s="34">
        <f>EDATE(B3067,-4)</f>
        <v>45536</v>
      </c>
      <c r="B3068" s="243" t="str">
        <f>PROPER(TEXT(A3068, "mmmm"))</f>
        <v>Septiembre</v>
      </c>
      <c r="C3068" s="244"/>
      <c r="D3068" s="244"/>
      <c r="E3068" s="244"/>
      <c r="F3068" s="281" t="str">
        <f>IFERROR(IF(VLOOKUP($X3038&amp;"-"&amp;TEXT($A3068,"mmm-aaaa"),Informes!$A:$P,COLUMN(Informes!H$1),FALSE),"þ","¨"),"¨")</f>
        <v>¨</v>
      </c>
      <c r="G3068" s="281"/>
      <c r="H3068" s="281"/>
      <c r="I3068" s="248" t="str">
        <f>IFERROR(IF(ISBLANK(
VLOOKUP($X3061&amp;"-"&amp;TEXT($A3068,"mmm-aaaa"),Informes!$A:$P,COLUMN(Informes!I$1),FALSE)), "",
VLOOKUP($X3061&amp;"-"&amp;TEXT($A3068,"mmm-aaaa"),Informes!$A:$P,COLUMN(Informes!I$1),FALSE)), "")</f>
        <v/>
      </c>
      <c r="J3068" s="248"/>
      <c r="K3068" s="248"/>
      <c r="L3068" s="173" t="str">
        <f>IFERROR(IF($X3068=$L$7,"þ","¨"),"¨")</f>
        <v>¨</v>
      </c>
      <c r="M3068" s="248" t="str">
        <f>IFERROR(IF(OR($X3068=$L$7,$X3068=$K$5,$X3068=$O$5,$X3068=$T$5),IF(ISBLANK(
VLOOKUP($X3038&amp;"-"&amp;TEXT($A3068,"mmm-aaaa"),Informes!$A:$P,COLUMN(Informes!J$1),FALSE)), "",
VLOOKUP($X3038&amp;"-"&amp;TEXT($A3068,"mmm-aaaa"),Informes!$A:$P,COLUMN(Informes!J$1),FALSE)), ""), "")</f>
        <v/>
      </c>
      <c r="N3068" s="248"/>
      <c r="O3068" s="248"/>
      <c r="P3068" s="248"/>
      <c r="Q3068" s="248"/>
      <c r="R3068" s="284" t="str">
        <f t="shared" ref="R3068:R3079" si="598">IF(W3068=0, "", W3068)</f>
        <v/>
      </c>
      <c r="S3068" s="284"/>
      <c r="T3068" s="284"/>
      <c r="U3068" s="284"/>
      <c r="V3068" s="285"/>
      <c r="W3068" s="4" t="str">
        <f>IFERROR(VLOOKUP($X3061&amp;"-"&amp;TEXT($A3068,"mmm-aaaa"),Informes!$A:$P,COLUMN(Informes!K$1),FALSE), "")</f>
        <v/>
      </c>
      <c r="X3068" s="34" t="str">
        <f>IFERROR(VLOOKUP($X3038&amp;"-"&amp;TEXT($A3068,"mmm-aaaa"),Informes!$A:$P,COLUMN(Informes!C$1),FALSE), "")</f>
        <v/>
      </c>
    </row>
    <row r="3069" spans="1:24" ht="16.5" customHeight="1" x14ac:dyDescent="0.2">
      <c r="A3069" s="34">
        <f>EDATE(A3068,1)</f>
        <v>45566</v>
      </c>
      <c r="B3069" s="243" t="str">
        <f t="shared" ref="B3069:B3079" si="599">PROPER(TEXT(A3069, "mmmm"))</f>
        <v>Octubre</v>
      </c>
      <c r="C3069" s="244"/>
      <c r="D3069" s="244"/>
      <c r="E3069" s="244"/>
      <c r="F3069" s="281" t="str">
        <f>IFERROR(IF(VLOOKUP($X3038&amp;"-"&amp;TEXT($A3069,"mmm-aaaa"),Informes!$A:$P,COLUMN(Informes!H$1),FALSE),"þ","¨"),"¨")</f>
        <v>¨</v>
      </c>
      <c r="G3069" s="281"/>
      <c r="H3069" s="281"/>
      <c r="I3069" s="248" t="str">
        <f>IFERROR(IF(ISBLANK(
VLOOKUP($X3061&amp;"-"&amp;TEXT($A3069,"mmm-aaaa"),Informes!$A:$P,COLUMN(Informes!I$1),FALSE)), "",
VLOOKUP($X3061&amp;"-"&amp;TEXT($A3069,"mmm-aaaa"),Informes!$A:$P,COLUMN(Informes!I$1),FALSE)), "")</f>
        <v/>
      </c>
      <c r="J3069" s="248"/>
      <c r="K3069" s="248"/>
      <c r="L3069" s="173" t="str">
        <f t="shared" ref="L3069:L3079" si="600">IFERROR(IF($X3069=$L$7,"þ","¨"),"¨")</f>
        <v>¨</v>
      </c>
      <c r="M3069" s="248" t="str">
        <f>IFERROR(IF(OR($X3069=$L$7,$X3069=$K$5,$X3069=$O$5,$X3069=$T$5),IF(ISBLANK(
VLOOKUP($X3038&amp;"-"&amp;TEXT($A3069,"mmm-aaaa"),Informes!$A:$P,COLUMN(Informes!J$1),FALSE)), "",
VLOOKUP($X3038&amp;"-"&amp;TEXT($A3069,"mmm-aaaa"),Informes!$A:$P,COLUMN(Informes!J$1),FALSE)), ""), "")</f>
        <v/>
      </c>
      <c r="N3069" s="248"/>
      <c r="O3069" s="248"/>
      <c r="P3069" s="248"/>
      <c r="Q3069" s="248"/>
      <c r="R3069" s="284" t="str">
        <f t="shared" si="598"/>
        <v/>
      </c>
      <c r="S3069" s="284"/>
      <c r="T3069" s="284"/>
      <c r="U3069" s="284"/>
      <c r="V3069" s="285"/>
      <c r="W3069" s="4" t="str">
        <f>IFERROR(VLOOKUP($X3061&amp;"-"&amp;TEXT($A3069,"mmm-aaaa"),Informes!$A:$P,COLUMN(Informes!K$1),FALSE), "")</f>
        <v/>
      </c>
      <c r="X3069" s="34" t="str">
        <f>IFERROR(VLOOKUP($X3038&amp;"-"&amp;TEXT($A3069,"mmm-aaaa"),Informes!$A:$P,COLUMN(Informes!C$1),FALSE), "")</f>
        <v/>
      </c>
    </row>
    <row r="3070" spans="1:24" ht="16.5" customHeight="1" x14ac:dyDescent="0.2">
      <c r="A3070" s="34">
        <f t="shared" ref="A3070:A3079" si="601">EDATE(A3069,1)</f>
        <v>45597</v>
      </c>
      <c r="B3070" s="243" t="str">
        <f t="shared" si="599"/>
        <v>Noviembre</v>
      </c>
      <c r="C3070" s="244"/>
      <c r="D3070" s="244"/>
      <c r="E3070" s="244"/>
      <c r="F3070" s="281" t="str">
        <f>IFERROR(IF(VLOOKUP($X3038&amp;"-"&amp;TEXT($A3070,"mmm-aaaa"),Informes!$A:$P,COLUMN(Informes!H$1),FALSE),"þ","¨"),"¨")</f>
        <v>¨</v>
      </c>
      <c r="G3070" s="281"/>
      <c r="H3070" s="281"/>
      <c r="I3070" s="248" t="str">
        <f>IFERROR(IF(ISBLANK(
VLOOKUP($X3061&amp;"-"&amp;TEXT($A3070,"mmm-aaaa"),Informes!$A:$P,COLUMN(Informes!I$1),FALSE)), "",
VLOOKUP($X3061&amp;"-"&amp;TEXT($A3070,"mmm-aaaa"),Informes!$A:$P,COLUMN(Informes!I$1),FALSE)), "")</f>
        <v/>
      </c>
      <c r="J3070" s="248"/>
      <c r="K3070" s="248"/>
      <c r="L3070" s="173" t="str">
        <f t="shared" si="600"/>
        <v>¨</v>
      </c>
      <c r="M3070" s="248" t="str">
        <f>IFERROR(IF(OR($X3070=$L$7,$X3070=$K$5,$X3070=$O$5,$X3070=$T$5),IF(ISBLANK(
VLOOKUP($X3038&amp;"-"&amp;TEXT($A3070,"mmm-aaaa"),Informes!$A:$P,COLUMN(Informes!J$1),FALSE)), "",
VLOOKUP($X3038&amp;"-"&amp;TEXT($A3070,"mmm-aaaa"),Informes!$A:$P,COLUMN(Informes!J$1),FALSE)), ""), "")</f>
        <v/>
      </c>
      <c r="N3070" s="248"/>
      <c r="O3070" s="248"/>
      <c r="P3070" s="248"/>
      <c r="Q3070" s="248"/>
      <c r="R3070" s="284" t="str">
        <f t="shared" si="598"/>
        <v/>
      </c>
      <c r="S3070" s="284"/>
      <c r="T3070" s="284"/>
      <c r="U3070" s="284"/>
      <c r="V3070" s="285"/>
      <c r="W3070" s="4" t="str">
        <f>IFERROR(VLOOKUP($X3061&amp;"-"&amp;TEXT($A3070,"mmm-aaaa"),Informes!$A:$P,COLUMN(Informes!K$1),FALSE), "")</f>
        <v/>
      </c>
      <c r="X3070" s="34" t="str">
        <f>IFERROR(VLOOKUP($X3038&amp;"-"&amp;TEXT($A3070,"mmm-aaaa"),Informes!$A:$P,COLUMN(Informes!C$1),FALSE), "")</f>
        <v/>
      </c>
    </row>
    <row r="3071" spans="1:24" ht="16.5" customHeight="1" x14ac:dyDescent="0.2">
      <c r="A3071" s="34">
        <f t="shared" si="601"/>
        <v>45627</v>
      </c>
      <c r="B3071" s="243" t="str">
        <f t="shared" si="599"/>
        <v>Diciembre</v>
      </c>
      <c r="C3071" s="244"/>
      <c r="D3071" s="244"/>
      <c r="E3071" s="244"/>
      <c r="F3071" s="281" t="str">
        <f>IFERROR(IF(VLOOKUP($X3038&amp;"-"&amp;TEXT($A3071,"mmm-aaaa"),Informes!$A:$P,COLUMN(Informes!H$1),FALSE),"þ","¨"),"¨")</f>
        <v>¨</v>
      </c>
      <c r="G3071" s="281"/>
      <c r="H3071" s="281"/>
      <c r="I3071" s="248" t="str">
        <f>IFERROR(IF(ISBLANK(
VLOOKUP($X3061&amp;"-"&amp;TEXT($A3071,"mmm-aaaa"),Informes!$A:$P,COLUMN(Informes!I$1),FALSE)), "",
VLOOKUP($X3061&amp;"-"&amp;TEXT($A3071,"mmm-aaaa"),Informes!$A:$P,COLUMN(Informes!I$1),FALSE)), "")</f>
        <v/>
      </c>
      <c r="J3071" s="248"/>
      <c r="K3071" s="248"/>
      <c r="L3071" s="173" t="str">
        <f t="shared" si="600"/>
        <v>¨</v>
      </c>
      <c r="M3071" s="248" t="str">
        <f>IFERROR(IF(OR($X3071=$L$7,$X3071=$K$5,$X3071=$O$5,$X3071=$T$5),IF(ISBLANK(
VLOOKUP($X3038&amp;"-"&amp;TEXT($A3071,"mmm-aaaa"),Informes!$A:$P,COLUMN(Informes!J$1),FALSE)), "",
VLOOKUP($X3038&amp;"-"&amp;TEXT($A3071,"mmm-aaaa"),Informes!$A:$P,COLUMN(Informes!J$1),FALSE)), ""), "")</f>
        <v/>
      </c>
      <c r="N3071" s="248"/>
      <c r="O3071" s="248"/>
      <c r="P3071" s="248"/>
      <c r="Q3071" s="248"/>
      <c r="R3071" s="284" t="str">
        <f t="shared" si="598"/>
        <v/>
      </c>
      <c r="S3071" s="284"/>
      <c r="T3071" s="284"/>
      <c r="U3071" s="284"/>
      <c r="V3071" s="285"/>
      <c r="W3071" s="4" t="str">
        <f>IFERROR(VLOOKUP($X3061&amp;"-"&amp;TEXT($A3071,"mmm-aaaa"),Informes!$A:$P,COLUMN(Informes!K$1),FALSE), "")</f>
        <v/>
      </c>
      <c r="X3071" s="34" t="str">
        <f>IFERROR(VLOOKUP($X3038&amp;"-"&amp;TEXT($A3071,"mmm-aaaa"),Informes!$A:$P,COLUMN(Informes!C$1),FALSE), "")</f>
        <v/>
      </c>
    </row>
    <row r="3072" spans="1:24" ht="16.5" customHeight="1" x14ac:dyDescent="0.2">
      <c r="A3072" s="34">
        <f t="shared" si="601"/>
        <v>45658</v>
      </c>
      <c r="B3072" s="243" t="str">
        <f t="shared" si="599"/>
        <v>Enero</v>
      </c>
      <c r="C3072" s="244"/>
      <c r="D3072" s="244"/>
      <c r="E3072" s="244"/>
      <c r="F3072" s="281" t="str">
        <f>IFERROR(IF(VLOOKUP($X3038&amp;"-"&amp;TEXT($A3072,"mmm-aaaa"),Informes!$A:$P,COLUMN(Informes!H$1),FALSE),"þ","¨"),"¨")</f>
        <v>¨</v>
      </c>
      <c r="G3072" s="281"/>
      <c r="H3072" s="281"/>
      <c r="I3072" s="248" t="str">
        <f>IFERROR(IF(ISBLANK(
VLOOKUP($X3061&amp;"-"&amp;TEXT($A3072,"mmm-aaaa"),Informes!$A:$P,COLUMN(Informes!I$1),FALSE)), "",
VLOOKUP($X3061&amp;"-"&amp;TEXT($A3072,"mmm-aaaa"),Informes!$A:$P,COLUMN(Informes!I$1),FALSE)), "")</f>
        <v/>
      </c>
      <c r="J3072" s="248"/>
      <c r="K3072" s="248"/>
      <c r="L3072" s="173" t="str">
        <f t="shared" si="600"/>
        <v>¨</v>
      </c>
      <c r="M3072" s="248" t="str">
        <f>IFERROR(IF(OR($X3072=$L$7,$X3072=$K$5,$X3072=$O$5,$X3072=$T$5),IF(ISBLANK(
VLOOKUP($X3038&amp;"-"&amp;TEXT($A3072,"mmm-aaaa"),Informes!$A:$P,COLUMN(Informes!J$1),FALSE)), "",
VLOOKUP($X3038&amp;"-"&amp;TEXT($A3072,"mmm-aaaa"),Informes!$A:$P,COLUMN(Informes!J$1),FALSE)), ""), "")</f>
        <v/>
      </c>
      <c r="N3072" s="248"/>
      <c r="O3072" s="248"/>
      <c r="P3072" s="248"/>
      <c r="Q3072" s="248"/>
      <c r="R3072" s="284" t="str">
        <f t="shared" si="598"/>
        <v/>
      </c>
      <c r="S3072" s="284"/>
      <c r="T3072" s="284"/>
      <c r="U3072" s="284"/>
      <c r="V3072" s="285"/>
      <c r="W3072" s="4" t="str">
        <f>IFERROR(VLOOKUP($X3061&amp;"-"&amp;TEXT($A3072,"mmm-aaaa"),Informes!$A:$P,COLUMN(Informes!K$1),FALSE), "")</f>
        <v/>
      </c>
      <c r="X3072" s="34" t="str">
        <f>IFERROR(VLOOKUP($X3038&amp;"-"&amp;TEXT($A3072,"mmm-aaaa"),Informes!$A:$P,COLUMN(Informes!C$1),FALSE), "")</f>
        <v/>
      </c>
    </row>
    <row r="3073" spans="1:24" ht="16.5" customHeight="1" x14ac:dyDescent="0.2">
      <c r="A3073" s="34">
        <f t="shared" si="601"/>
        <v>45689</v>
      </c>
      <c r="B3073" s="243" t="str">
        <f t="shared" si="599"/>
        <v>Febrero</v>
      </c>
      <c r="C3073" s="244"/>
      <c r="D3073" s="244"/>
      <c r="E3073" s="244"/>
      <c r="F3073" s="281" t="str">
        <f>IFERROR(IF(VLOOKUP($X3038&amp;"-"&amp;TEXT($A3073,"mmm-aaaa"),Informes!$A:$P,COLUMN(Informes!H$1),FALSE),"þ","¨"),"¨")</f>
        <v>¨</v>
      </c>
      <c r="G3073" s="281"/>
      <c r="H3073" s="281"/>
      <c r="I3073" s="248" t="str">
        <f>IFERROR(IF(ISBLANK(
VLOOKUP($X3061&amp;"-"&amp;TEXT($A3073,"mmm-aaaa"),Informes!$A:$P,COLUMN(Informes!I$1),FALSE)), "",
VLOOKUP($X3061&amp;"-"&amp;TEXT($A3073,"mmm-aaaa"),Informes!$A:$P,COLUMN(Informes!I$1),FALSE)), "")</f>
        <v/>
      </c>
      <c r="J3073" s="248"/>
      <c r="K3073" s="248"/>
      <c r="L3073" s="173" t="str">
        <f t="shared" si="600"/>
        <v>¨</v>
      </c>
      <c r="M3073" s="248" t="str">
        <f>IFERROR(IF(OR($X3073=$L$7,$X3073=$K$5,$X3073=$O$5,$X3073=$T$5),IF(ISBLANK(
VLOOKUP($X3038&amp;"-"&amp;TEXT($A3073,"mmm-aaaa"),Informes!$A:$P,COLUMN(Informes!J$1),FALSE)), "",
VLOOKUP($X3038&amp;"-"&amp;TEXT($A3073,"mmm-aaaa"),Informes!$A:$P,COLUMN(Informes!J$1),FALSE)), ""), "")</f>
        <v/>
      </c>
      <c r="N3073" s="248"/>
      <c r="O3073" s="248"/>
      <c r="P3073" s="248"/>
      <c r="Q3073" s="248"/>
      <c r="R3073" s="284" t="str">
        <f t="shared" si="598"/>
        <v/>
      </c>
      <c r="S3073" s="284"/>
      <c r="T3073" s="284"/>
      <c r="U3073" s="284"/>
      <c r="V3073" s="285"/>
      <c r="W3073" s="4" t="str">
        <f>IFERROR(VLOOKUP($X3061&amp;"-"&amp;TEXT($A3073,"mmm-aaaa"),Informes!$A:$P,COLUMN(Informes!K$1),FALSE), "")</f>
        <v/>
      </c>
      <c r="X3073" s="34" t="str">
        <f>IFERROR(VLOOKUP($X3038&amp;"-"&amp;TEXT($A3073,"mmm-aaaa"),Informes!$A:$P,COLUMN(Informes!C$1),FALSE), "")</f>
        <v/>
      </c>
    </row>
    <row r="3074" spans="1:24" ht="16.5" customHeight="1" x14ac:dyDescent="0.2">
      <c r="A3074" s="34">
        <f t="shared" si="601"/>
        <v>45717</v>
      </c>
      <c r="B3074" s="243" t="str">
        <f t="shared" si="599"/>
        <v>Marzo</v>
      </c>
      <c r="C3074" s="244"/>
      <c r="D3074" s="244"/>
      <c r="E3074" s="244"/>
      <c r="F3074" s="281" t="str">
        <f>IFERROR(IF(VLOOKUP($X3038&amp;"-"&amp;TEXT($A3074,"mmm-aaaa"),Informes!$A:$P,COLUMN(Informes!H$1),FALSE),"þ","¨"),"¨")</f>
        <v>¨</v>
      </c>
      <c r="G3074" s="281"/>
      <c r="H3074" s="281"/>
      <c r="I3074" s="248" t="str">
        <f>IFERROR(IF(ISBLANK(
VLOOKUP($X3061&amp;"-"&amp;TEXT($A3074,"mmm-aaaa"),Informes!$A:$P,COLUMN(Informes!I$1),FALSE)), "",
VLOOKUP($X3061&amp;"-"&amp;TEXT($A3074,"mmm-aaaa"),Informes!$A:$P,COLUMN(Informes!I$1),FALSE)), "")</f>
        <v/>
      </c>
      <c r="J3074" s="248"/>
      <c r="K3074" s="248"/>
      <c r="L3074" s="173" t="str">
        <f t="shared" si="600"/>
        <v>¨</v>
      </c>
      <c r="M3074" s="248" t="str">
        <f>IFERROR(IF(OR($X3074=$L$7,$X3074=$K$5,$X3074=$O$5,$X3074=$T$5),IF(ISBLANK(
VLOOKUP($X3038&amp;"-"&amp;TEXT($A3074,"mmm-aaaa"),Informes!$A:$P,COLUMN(Informes!J$1),FALSE)), "",
VLOOKUP($X3038&amp;"-"&amp;TEXT($A3074,"mmm-aaaa"),Informes!$A:$P,COLUMN(Informes!J$1),FALSE)), ""), "")</f>
        <v/>
      </c>
      <c r="N3074" s="248"/>
      <c r="O3074" s="248"/>
      <c r="P3074" s="248"/>
      <c r="Q3074" s="248"/>
      <c r="R3074" s="284" t="str">
        <f t="shared" si="598"/>
        <v/>
      </c>
      <c r="S3074" s="284"/>
      <c r="T3074" s="284"/>
      <c r="U3074" s="284"/>
      <c r="V3074" s="285"/>
      <c r="W3074" s="4" t="str">
        <f>IFERROR(VLOOKUP($X3061&amp;"-"&amp;TEXT($A3074,"mmm-aaaa"),Informes!$A:$P,COLUMN(Informes!K$1),FALSE), "")</f>
        <v/>
      </c>
      <c r="X3074" s="34" t="str">
        <f>IFERROR(VLOOKUP($X3038&amp;"-"&amp;TEXT($A3074,"mmm-aaaa"),Informes!$A:$P,COLUMN(Informes!C$1),FALSE), "")</f>
        <v/>
      </c>
    </row>
    <row r="3075" spans="1:24" ht="16.5" customHeight="1" x14ac:dyDescent="0.2">
      <c r="A3075" s="34">
        <f t="shared" si="601"/>
        <v>45748</v>
      </c>
      <c r="B3075" s="243" t="str">
        <f t="shared" si="599"/>
        <v>Abril</v>
      </c>
      <c r="C3075" s="244"/>
      <c r="D3075" s="244"/>
      <c r="E3075" s="244"/>
      <c r="F3075" s="281" t="str">
        <f>IFERROR(IF(VLOOKUP($X3038&amp;"-"&amp;TEXT($A3075,"mmm-aaaa"),Informes!$A:$P,COLUMN(Informes!H$1),FALSE),"þ","¨"),"¨")</f>
        <v>¨</v>
      </c>
      <c r="G3075" s="281"/>
      <c r="H3075" s="281"/>
      <c r="I3075" s="248" t="str">
        <f>IFERROR(IF(ISBLANK(
VLOOKUP($X3061&amp;"-"&amp;TEXT($A3075,"mmm-aaaa"),Informes!$A:$P,COLUMN(Informes!I$1),FALSE)), "",
VLOOKUP($X3061&amp;"-"&amp;TEXT($A3075,"mmm-aaaa"),Informes!$A:$P,COLUMN(Informes!I$1),FALSE)), "")</f>
        <v/>
      </c>
      <c r="J3075" s="248"/>
      <c r="K3075" s="248"/>
      <c r="L3075" s="173" t="str">
        <f t="shared" si="600"/>
        <v>¨</v>
      </c>
      <c r="M3075" s="248" t="str">
        <f>IFERROR(IF(OR($X3075=$L$7,$X3075=$K$5,$X3075=$O$5,$X3075=$T$5),IF(ISBLANK(
VLOOKUP($X3038&amp;"-"&amp;TEXT($A3075,"mmm-aaaa"),Informes!$A:$P,COLUMN(Informes!J$1),FALSE)), "",
VLOOKUP($X3038&amp;"-"&amp;TEXT($A3075,"mmm-aaaa"),Informes!$A:$P,COLUMN(Informes!J$1),FALSE)), ""), "")</f>
        <v/>
      </c>
      <c r="N3075" s="248"/>
      <c r="O3075" s="248"/>
      <c r="P3075" s="248"/>
      <c r="Q3075" s="248"/>
      <c r="R3075" s="284" t="str">
        <f t="shared" si="598"/>
        <v/>
      </c>
      <c r="S3075" s="284"/>
      <c r="T3075" s="284"/>
      <c r="U3075" s="284"/>
      <c r="V3075" s="285"/>
      <c r="W3075" s="4" t="str">
        <f>IFERROR(VLOOKUP($X3061&amp;"-"&amp;TEXT($A3075,"mmm-aaaa"),Informes!$A:$P,COLUMN(Informes!K$1),FALSE), "")</f>
        <v/>
      </c>
      <c r="X3075" s="34" t="str">
        <f>IFERROR(VLOOKUP($X3038&amp;"-"&amp;TEXT($A3075,"mmm-aaaa"),Informes!$A:$P,COLUMN(Informes!C$1),FALSE), "")</f>
        <v/>
      </c>
    </row>
    <row r="3076" spans="1:24" ht="16.5" customHeight="1" x14ac:dyDescent="0.2">
      <c r="A3076" s="34">
        <f t="shared" si="601"/>
        <v>45778</v>
      </c>
      <c r="B3076" s="243" t="str">
        <f t="shared" si="599"/>
        <v>Mayo</v>
      </c>
      <c r="C3076" s="244"/>
      <c r="D3076" s="244"/>
      <c r="E3076" s="244"/>
      <c r="F3076" s="281" t="str">
        <f>IFERROR(IF(VLOOKUP($X3038&amp;"-"&amp;TEXT($A3076,"mmm-aaaa"),Informes!$A:$P,COLUMN(Informes!H$1),FALSE),"þ","¨"),"¨")</f>
        <v>¨</v>
      </c>
      <c r="G3076" s="281"/>
      <c r="H3076" s="281"/>
      <c r="I3076" s="248" t="str">
        <f>IFERROR(IF(ISBLANK(
VLOOKUP($X3061&amp;"-"&amp;TEXT($A3076,"mmm-aaaa"),Informes!$A:$P,COLUMN(Informes!I$1),FALSE)), "",
VLOOKUP($X3061&amp;"-"&amp;TEXT($A3076,"mmm-aaaa"),Informes!$A:$P,COLUMN(Informes!I$1),FALSE)), "")</f>
        <v/>
      </c>
      <c r="J3076" s="248"/>
      <c r="K3076" s="248"/>
      <c r="L3076" s="173" t="str">
        <f t="shared" si="600"/>
        <v>¨</v>
      </c>
      <c r="M3076" s="248" t="str">
        <f>IFERROR(IF(OR($X3076=$L$7,$X3076=$K$5,$X3076=$O$5,$X3076=$T$5),IF(ISBLANK(
VLOOKUP($X3038&amp;"-"&amp;TEXT($A3076,"mmm-aaaa"),Informes!$A:$P,COLUMN(Informes!J$1),FALSE)), "",
VLOOKUP($X3038&amp;"-"&amp;TEXT($A3076,"mmm-aaaa"),Informes!$A:$P,COLUMN(Informes!J$1),FALSE)), ""), "")</f>
        <v/>
      </c>
      <c r="N3076" s="248"/>
      <c r="O3076" s="248"/>
      <c r="P3076" s="248"/>
      <c r="Q3076" s="248"/>
      <c r="R3076" s="284" t="str">
        <f t="shared" si="598"/>
        <v/>
      </c>
      <c r="S3076" s="284"/>
      <c r="T3076" s="284"/>
      <c r="U3076" s="284"/>
      <c r="V3076" s="285"/>
      <c r="W3076" s="4" t="str">
        <f>IFERROR(VLOOKUP($X3061&amp;"-"&amp;TEXT($A3076,"mmm-aaaa"),Informes!$A:$P,COLUMN(Informes!K$1),FALSE), "")</f>
        <v/>
      </c>
      <c r="X3076" s="34" t="str">
        <f>IFERROR(VLOOKUP($X3038&amp;"-"&amp;TEXT($A3076,"mmm-aaaa"),Informes!$A:$P,COLUMN(Informes!C$1),FALSE), "")</f>
        <v/>
      </c>
    </row>
    <row r="3077" spans="1:24" ht="16.5" customHeight="1" x14ac:dyDescent="0.2">
      <c r="A3077" s="34">
        <f t="shared" si="601"/>
        <v>45809</v>
      </c>
      <c r="B3077" s="243" t="str">
        <f t="shared" si="599"/>
        <v>Junio</v>
      </c>
      <c r="C3077" s="244"/>
      <c r="D3077" s="244"/>
      <c r="E3077" s="244"/>
      <c r="F3077" s="281" t="str">
        <f>IFERROR(IF(VLOOKUP($X3038&amp;"-"&amp;TEXT($A3077,"mmm-aaaa"),Informes!$A:$P,COLUMN(Informes!H$1),FALSE),"þ","¨"),"¨")</f>
        <v>¨</v>
      </c>
      <c r="G3077" s="281"/>
      <c r="H3077" s="281"/>
      <c r="I3077" s="248" t="str">
        <f>IFERROR(IF(ISBLANK(
VLOOKUP($X3061&amp;"-"&amp;TEXT($A3077,"mmm-aaaa"),Informes!$A:$P,COLUMN(Informes!I$1),FALSE)), "",
VLOOKUP($X3061&amp;"-"&amp;TEXT($A3077,"mmm-aaaa"),Informes!$A:$P,COLUMN(Informes!I$1),FALSE)), "")</f>
        <v/>
      </c>
      <c r="J3077" s="248"/>
      <c r="K3077" s="248"/>
      <c r="L3077" s="173" t="str">
        <f t="shared" si="600"/>
        <v>¨</v>
      </c>
      <c r="M3077" s="248" t="str">
        <f>IFERROR(IF(OR($X3077=$L$7,$X3077=$K$5,$X3077=$O$5,$X3077=$T$5),IF(ISBLANK(
VLOOKUP($X3038&amp;"-"&amp;TEXT($A3077,"mmm-aaaa"),Informes!$A:$P,COLUMN(Informes!J$1),FALSE)), "",
VLOOKUP($X3038&amp;"-"&amp;TEXT($A3077,"mmm-aaaa"),Informes!$A:$P,COLUMN(Informes!J$1),FALSE)), ""), "")</f>
        <v/>
      </c>
      <c r="N3077" s="248"/>
      <c r="O3077" s="248"/>
      <c r="P3077" s="248"/>
      <c r="Q3077" s="248"/>
      <c r="R3077" s="284" t="str">
        <f t="shared" si="598"/>
        <v/>
      </c>
      <c r="S3077" s="284"/>
      <c r="T3077" s="284"/>
      <c r="U3077" s="284"/>
      <c r="V3077" s="285"/>
      <c r="W3077" s="4" t="str">
        <f>IFERROR(VLOOKUP($X3061&amp;"-"&amp;TEXT($A3077,"mmm-aaaa"),Informes!$A:$P,COLUMN(Informes!K$1),FALSE), "")</f>
        <v/>
      </c>
      <c r="X3077" s="34" t="str">
        <f>IFERROR(VLOOKUP($X3038&amp;"-"&amp;TEXT($A3077,"mmm-aaaa"),Informes!$A:$P,COLUMN(Informes!C$1),FALSE), "")</f>
        <v/>
      </c>
    </row>
    <row r="3078" spans="1:24" ht="16.5" customHeight="1" x14ac:dyDescent="0.2">
      <c r="A3078" s="34">
        <f t="shared" si="601"/>
        <v>45839</v>
      </c>
      <c r="B3078" s="243" t="str">
        <f t="shared" si="599"/>
        <v>Julio</v>
      </c>
      <c r="C3078" s="244"/>
      <c r="D3078" s="244"/>
      <c r="E3078" s="244"/>
      <c r="F3078" s="281" t="str">
        <f>IFERROR(IF(VLOOKUP($X3038&amp;"-"&amp;TEXT($A3078,"mmm-aaaa"),Informes!$A:$P,COLUMN(Informes!H$1),FALSE),"þ","¨"),"¨")</f>
        <v>¨</v>
      </c>
      <c r="G3078" s="281"/>
      <c r="H3078" s="281"/>
      <c r="I3078" s="248" t="str">
        <f>IFERROR(IF(ISBLANK(
VLOOKUP($X3061&amp;"-"&amp;TEXT($A3078,"mmm-aaaa"),Informes!$A:$P,COLUMN(Informes!I$1),FALSE)), "",
VLOOKUP($X3061&amp;"-"&amp;TEXT($A3078,"mmm-aaaa"),Informes!$A:$P,COLUMN(Informes!I$1),FALSE)), "")</f>
        <v/>
      </c>
      <c r="J3078" s="248"/>
      <c r="K3078" s="248"/>
      <c r="L3078" s="173" t="str">
        <f t="shared" si="600"/>
        <v>¨</v>
      </c>
      <c r="M3078" s="248" t="str">
        <f>IFERROR(IF(OR($X3078=$L$7,$X3078=$K$5,$X3078=$O$5,$X3078=$T$5),IF(ISBLANK(
VLOOKUP($X3038&amp;"-"&amp;TEXT($A3078,"mmm-aaaa"),Informes!$A:$P,COLUMN(Informes!J$1),FALSE)), "",
VLOOKUP($X3038&amp;"-"&amp;TEXT($A3078,"mmm-aaaa"),Informes!$A:$P,COLUMN(Informes!J$1),FALSE)), ""), "")</f>
        <v/>
      </c>
      <c r="N3078" s="248"/>
      <c r="O3078" s="248"/>
      <c r="P3078" s="248"/>
      <c r="Q3078" s="248"/>
      <c r="R3078" s="284" t="str">
        <f t="shared" si="598"/>
        <v/>
      </c>
      <c r="S3078" s="284"/>
      <c r="T3078" s="284"/>
      <c r="U3078" s="284"/>
      <c r="V3078" s="285"/>
      <c r="W3078" s="4" t="str">
        <f>IFERROR(VLOOKUP($X3061&amp;"-"&amp;TEXT($A3078,"mmm-aaaa"),Informes!$A:$P,COLUMN(Informes!K$1),FALSE), "")</f>
        <v/>
      </c>
      <c r="X3078" s="34" t="str">
        <f>IFERROR(VLOOKUP($X3038&amp;"-"&amp;TEXT($A3078,"mmm-aaaa"),Informes!$A:$P,COLUMN(Informes!C$1),FALSE), "")</f>
        <v/>
      </c>
    </row>
    <row r="3079" spans="1:24" ht="16.5" customHeight="1" thickBot="1" x14ac:dyDescent="0.25">
      <c r="A3079" s="34">
        <f t="shared" si="601"/>
        <v>45870</v>
      </c>
      <c r="B3079" s="264" t="str">
        <f t="shared" si="599"/>
        <v>Agosto</v>
      </c>
      <c r="C3079" s="265"/>
      <c r="D3079" s="265"/>
      <c r="E3079" s="265"/>
      <c r="F3079" s="280" t="str">
        <f>IFERROR(IF(VLOOKUP($X3038&amp;"-"&amp;TEXT($A3079,"mmm-aaaa"),Informes!$A:$P,COLUMN(Informes!H$1),FALSE),"þ","¨"),"¨")</f>
        <v>¨</v>
      </c>
      <c r="G3079" s="280"/>
      <c r="H3079" s="280"/>
      <c r="I3079" s="269" t="str">
        <f>IFERROR(IF(ISBLANK(
VLOOKUP($X3061&amp;"-"&amp;TEXT($A3079,"mmm-aaaa"),Informes!$A:$P,COLUMN(Informes!I$1),FALSE)), "",
VLOOKUP($X3061&amp;"-"&amp;TEXT($A3079,"mmm-aaaa"),Informes!$A:$P,COLUMN(Informes!I$1),FALSE)), "")</f>
        <v/>
      </c>
      <c r="J3079" s="269"/>
      <c r="K3079" s="269"/>
      <c r="L3079" s="172" t="str">
        <f t="shared" si="600"/>
        <v>¨</v>
      </c>
      <c r="M3079" s="269" t="str">
        <f>IFERROR(IF(OR($X3079=$L$7,$X3079=$K$5,$X3079=$O$5,$X3079=$T$5),IF(ISBLANK(
VLOOKUP($X3038&amp;"-"&amp;TEXT($A3079,"mmm-aaaa"),Informes!$A:$P,COLUMN(Informes!J$1),FALSE)), "",
VLOOKUP($X3038&amp;"-"&amp;TEXT($A3079,"mmm-aaaa"),Informes!$A:$P,COLUMN(Informes!J$1),FALSE)), ""), "")</f>
        <v/>
      </c>
      <c r="N3079" s="269"/>
      <c r="O3079" s="269"/>
      <c r="P3079" s="269"/>
      <c r="Q3079" s="269"/>
      <c r="R3079" s="282" t="str">
        <f t="shared" si="598"/>
        <v/>
      </c>
      <c r="S3079" s="282"/>
      <c r="T3079" s="282"/>
      <c r="U3079" s="282"/>
      <c r="V3079" s="283"/>
      <c r="W3079" s="4" t="str">
        <f>IFERROR(VLOOKUP($X3061&amp;"-"&amp;TEXT($A3079,"mmm-aaaa"),Informes!$A:$P,COLUMN(Informes!K$1),FALSE), "")</f>
        <v/>
      </c>
      <c r="X3079" s="34" t="str">
        <f>IFERROR(VLOOKUP($X3038&amp;"-"&amp;TEXT($A3079,"mmm-aaaa"),Informes!$A:$P,COLUMN(Informes!C$1),FALSE), "")</f>
        <v/>
      </c>
    </row>
    <row r="3080" spans="1:24" ht="16.5" customHeight="1" thickBot="1" x14ac:dyDescent="0.3">
      <c r="D3080" s="124"/>
      <c r="E3080" s="124"/>
      <c r="F3080" s="129"/>
      <c r="G3080" s="124" t="str">
        <f>IF(SUM(F3068:F3079)=0,"",SUM(F3068:F3079))</f>
        <v/>
      </c>
      <c r="H3080" s="124"/>
      <c r="I3080" s="124"/>
      <c r="J3080" s="130"/>
      <c r="K3080" s="124"/>
      <c r="L3080" s="131" t="s">
        <v>107</v>
      </c>
      <c r="M3080" s="272" t="str">
        <f>IF(SUM(M3068:M3079)=0,"",SUM(M3068:M3079))</f>
        <v/>
      </c>
      <c r="N3080" s="273"/>
      <c r="O3080" s="273"/>
      <c r="P3080" s="273"/>
      <c r="Q3080" s="274"/>
      <c r="R3080" s="275"/>
      <c r="S3080" s="276"/>
      <c r="T3080" s="276"/>
      <c r="U3080" s="276"/>
      <c r="V3080" s="277"/>
      <c r="W3080" s="4"/>
      <c r="X3080" s="4"/>
    </row>
    <row r="3081" spans="1:24" ht="16.5" customHeight="1" x14ac:dyDescent="0.2">
      <c r="W3081" s="4"/>
      <c r="X3081" s="4"/>
    </row>
    <row r="3082" spans="1:24" ht="279.75" customHeight="1" x14ac:dyDescent="0.15">
      <c r="B3082" s="11"/>
      <c r="C3082" s="132" t="s">
        <v>136</v>
      </c>
      <c r="D3082" s="11"/>
      <c r="E3082" s="11"/>
      <c r="F3082" s="11"/>
      <c r="G3082" s="11"/>
      <c r="H3082" s="11"/>
      <c r="I3082" s="11"/>
      <c r="J3082" s="11"/>
      <c r="K3082" s="11"/>
      <c r="L3082" s="11"/>
      <c r="M3082" s="11"/>
      <c r="N3082" s="11"/>
      <c r="O3082" s="11"/>
      <c r="P3082" s="11"/>
      <c r="Q3082" s="11"/>
      <c r="R3082" s="11"/>
      <c r="S3082" s="11"/>
      <c r="T3082" s="11"/>
      <c r="U3082" s="11"/>
      <c r="V3082" s="11"/>
      <c r="W3082" s="11"/>
      <c r="X3082" s="11"/>
    </row>
    <row r="3083" spans="1:24" ht="24" customHeight="1" x14ac:dyDescent="0.2">
      <c r="A3083" s="35">
        <f>A3037+1</f>
        <v>68</v>
      </c>
      <c r="B3083" s="256" t="s">
        <v>127</v>
      </c>
      <c r="C3083" s="256"/>
      <c r="D3083" s="256"/>
      <c r="E3083" s="256"/>
      <c r="F3083" s="256"/>
      <c r="G3083" s="256"/>
      <c r="H3083" s="256"/>
      <c r="I3083" s="256"/>
      <c r="J3083" s="256"/>
      <c r="K3083" s="256"/>
      <c r="L3083" s="256"/>
      <c r="M3083" s="256"/>
      <c r="N3083" s="256"/>
      <c r="O3083" s="256"/>
      <c r="P3083" s="256"/>
      <c r="Q3083" s="256"/>
      <c r="R3083" s="256"/>
      <c r="S3083" s="256"/>
      <c r="T3083" s="256"/>
      <c r="U3083" s="256"/>
      <c r="V3083" s="256"/>
      <c r="X3083" s="2"/>
    </row>
    <row r="3084" spans="1:24" ht="17.25" customHeight="1" x14ac:dyDescent="0.2">
      <c r="A3084" s="35"/>
      <c r="B3084" s="120" t="s">
        <v>128</v>
      </c>
      <c r="D3084" s="123" t="e">
        <f>IF(A3083=0,0,INDEX(TblPublicadores[Nombre completo],A3083))</f>
        <v>#REF!</v>
      </c>
      <c r="F3084" s="123"/>
      <c r="G3084" s="123"/>
      <c r="H3084" s="123"/>
      <c r="I3084" s="123"/>
      <c r="J3084" s="123"/>
      <c r="K3084" s="123"/>
      <c r="L3084" s="123"/>
      <c r="M3084" s="123"/>
      <c r="N3084" s="123"/>
      <c r="O3084" s="123"/>
      <c r="P3084" s="123"/>
      <c r="Q3084" s="123"/>
      <c r="R3084" s="123"/>
      <c r="S3084" s="123"/>
      <c r="T3084" s="123"/>
      <c r="U3084" s="123"/>
      <c r="V3084" s="123"/>
      <c r="W3084" s="15"/>
      <c r="X3084" s="154" t="e">
        <f>IF(A3083=0,0,INDEX(TblPublicadores[Nombre],A3083))</f>
        <v>#REF!</v>
      </c>
    </row>
    <row r="3085" spans="1:24" ht="17.25" customHeight="1" x14ac:dyDescent="0.2">
      <c r="B3085" s="120" t="s">
        <v>129</v>
      </c>
      <c r="D3085" s="121"/>
      <c r="E3085" s="121"/>
      <c r="F3085" s="7"/>
      <c r="G3085" s="7"/>
      <c r="H3085" s="257" t="e">
        <f>IF(A3083=0,"",INDEX(TblPublicadores[Fecha de nacimiento],A3083))</f>
        <v>#REF!</v>
      </c>
      <c r="I3085" s="257"/>
      <c r="J3085" s="257"/>
      <c r="K3085" s="257"/>
      <c r="L3085" s="257"/>
      <c r="M3085" s="257"/>
      <c r="N3085" s="257"/>
      <c r="O3085" s="257"/>
      <c r="P3085" s="128" t="e">
        <f>IF(INDEX(TblPublicadores[Sexo],A3083)=Q3085,"þ","¨")</f>
        <v>#REF!</v>
      </c>
      <c r="Q3085" s="120" t="s">
        <v>75</v>
      </c>
      <c r="S3085" s="12"/>
      <c r="T3085" s="13"/>
      <c r="U3085" s="128" t="e">
        <f>IF(INDEX(TblPublicadores[Sexo],A3083)=V3085,"þ","¨")</f>
        <v>#REF!</v>
      </c>
      <c r="V3085" s="120" t="s">
        <v>79</v>
      </c>
      <c r="W3085" s="12"/>
      <c r="X3085" s="6"/>
    </row>
    <row r="3086" spans="1:24" ht="17.25" customHeight="1" x14ac:dyDescent="0.2">
      <c r="B3086" s="120" t="s">
        <v>130</v>
      </c>
      <c r="D3086" s="122"/>
      <c r="E3086" s="122"/>
      <c r="F3086" s="7"/>
      <c r="G3086" s="258" t="e">
        <f>IF(A3083=0,"",IF(INDEX(TblPublicadores[Fecha de bautismo],A3083)="", "",INDEX(TblPublicadores[Fecha de bautismo],A3083)))</f>
        <v>#REF!</v>
      </c>
      <c r="H3086" s="258"/>
      <c r="I3086" s="258"/>
      <c r="J3086" s="258"/>
      <c r="K3086" s="258"/>
      <c r="L3086" s="258"/>
      <c r="M3086" s="258"/>
      <c r="N3086" s="258"/>
      <c r="O3086" s="258"/>
      <c r="P3086" s="128" t="s">
        <v>137</v>
      </c>
      <c r="Q3086" s="120" t="s">
        <v>131</v>
      </c>
      <c r="S3086" s="12"/>
      <c r="T3086" s="12"/>
      <c r="U3086" s="128" t="s">
        <v>138</v>
      </c>
      <c r="V3086" s="120" t="s">
        <v>61</v>
      </c>
      <c r="W3086" s="12"/>
      <c r="X3086" s="6"/>
    </row>
    <row r="3087" spans="1:24" ht="28.5" customHeight="1" x14ac:dyDescent="0.2">
      <c r="B3087" s="127" t="e">
        <f>IF(INDEX(TblPublicadores[Privilegio],A3083)=C3087,"þ","¨")</f>
        <v>#REF!</v>
      </c>
      <c r="C3087" s="125" t="s">
        <v>76</v>
      </c>
      <c r="D3087" s="127" t="e">
        <f>IF(INDEX(TblPublicadores[Privilegio],A3083)=E3087,"þ","¨")</f>
        <v>#REF!</v>
      </c>
      <c r="E3087" s="125" t="s">
        <v>81</v>
      </c>
      <c r="F3087" s="7"/>
      <c r="G3087" s="7"/>
      <c r="H3087" s="5"/>
      <c r="I3087" s="10"/>
      <c r="J3087" s="127" t="e">
        <f>IF(INDEX(TblPublicadores[Tipo Publicador],A3083)=K3087,"þ","¨")</f>
        <v>#REF!</v>
      </c>
      <c r="K3087" s="125" t="s">
        <v>77</v>
      </c>
      <c r="L3087" s="5"/>
      <c r="M3087" s="5"/>
      <c r="N3087" s="127" t="e">
        <f>IF(INDEX(TblPublicadores[Tipo Publicador],A3083)=O3087,"þ","¨")</f>
        <v>#REF!</v>
      </c>
      <c r="O3087" s="125" t="s">
        <v>132</v>
      </c>
      <c r="P3087" s="126"/>
      <c r="Q3087" s="126"/>
      <c r="R3087" s="9"/>
      <c r="S3087" s="127" t="e">
        <f>IF(INDEX(TblPublicadores[Tipo Publicador],A3083)=T3087,"þ","¨")</f>
        <v>#REF!</v>
      </c>
      <c r="T3087" s="259" t="s">
        <v>133</v>
      </c>
      <c r="U3087" s="259"/>
      <c r="V3087" s="259"/>
      <c r="W3087" s="13"/>
      <c r="X3087" s="6"/>
    </row>
    <row r="3088" spans="1:24" ht="4.5" customHeight="1" thickBot="1" x14ac:dyDescent="0.25">
      <c r="B3088" s="8"/>
      <c r="C3088" s="7"/>
      <c r="D3088" s="8"/>
      <c r="E3088" s="7"/>
      <c r="F3088" s="7"/>
      <c r="G3088" s="7"/>
      <c r="H3088" s="5"/>
      <c r="I3088" s="10"/>
      <c r="J3088" s="8"/>
      <c r="K3088" s="5"/>
      <c r="L3088" s="5"/>
      <c r="M3088" s="5"/>
      <c r="N3088" s="7"/>
      <c r="O3088" s="5"/>
      <c r="P3088" s="8"/>
      <c r="Q3088" s="8"/>
      <c r="R3088" s="9"/>
      <c r="S3088" s="9"/>
      <c r="T3088" s="7"/>
      <c r="U3088" s="8"/>
      <c r="V3088" s="9"/>
      <c r="W3088" s="9"/>
      <c r="X3088" s="6"/>
    </row>
    <row r="3089" spans="1:24" ht="26.25" customHeight="1" x14ac:dyDescent="0.25">
      <c r="B3089" s="260" t="s">
        <v>17</v>
      </c>
      <c r="C3089" s="261"/>
      <c r="D3089" s="261"/>
      <c r="E3089" s="261"/>
      <c r="F3089" s="262" t="s">
        <v>134</v>
      </c>
      <c r="G3089" s="262"/>
      <c r="H3089" s="262"/>
      <c r="I3089" s="262" t="s">
        <v>12</v>
      </c>
      <c r="J3089" s="262"/>
      <c r="K3089" s="262"/>
      <c r="L3089" s="262" t="s">
        <v>105</v>
      </c>
      <c r="M3089" s="236" t="s">
        <v>135</v>
      </c>
      <c r="N3089" s="236"/>
      <c r="O3089" s="236"/>
      <c r="P3089" s="236"/>
      <c r="Q3089" s="236"/>
      <c r="R3089" s="236" t="s">
        <v>101</v>
      </c>
      <c r="S3089" s="236"/>
      <c r="T3089" s="236"/>
      <c r="U3089" s="236"/>
      <c r="V3089" s="237"/>
      <c r="W3089" s="14"/>
      <c r="X3089" s="3"/>
    </row>
    <row r="3090" spans="1:24" ht="27.75" customHeight="1" x14ac:dyDescent="0.2">
      <c r="B3090" s="240">
        <v>45292</v>
      </c>
      <c r="C3090" s="241"/>
      <c r="D3090" s="241"/>
      <c r="E3090" s="242"/>
      <c r="F3090" s="263"/>
      <c r="G3090" s="263"/>
      <c r="H3090" s="263"/>
      <c r="I3090" s="263"/>
      <c r="J3090" s="263"/>
      <c r="K3090" s="263"/>
      <c r="L3090" s="263"/>
      <c r="M3090" s="238"/>
      <c r="N3090" s="238"/>
      <c r="O3090" s="238"/>
      <c r="P3090" s="238"/>
      <c r="Q3090" s="238"/>
      <c r="R3090" s="238"/>
      <c r="S3090" s="238"/>
      <c r="T3090" s="238"/>
      <c r="U3090" s="238"/>
      <c r="V3090" s="239"/>
      <c r="W3090" s="14"/>
      <c r="X3090" s="3"/>
    </row>
    <row r="3091" spans="1:24" ht="16.5" customHeight="1" x14ac:dyDescent="0.2">
      <c r="A3091" s="34">
        <f>EDATE(B3090,-4)</f>
        <v>45170</v>
      </c>
      <c r="B3091" s="243" t="str">
        <f>PROPER(TEXT(A3091, "mmmm"))</f>
        <v>Septiembre</v>
      </c>
      <c r="C3091" s="244"/>
      <c r="D3091" s="244" t="str">
        <f>PROPER(TEXT(C3091, "mmmm"))</f>
        <v>Enero</v>
      </c>
      <c r="E3091" s="244"/>
      <c r="F3091" s="281" t="str">
        <f>IFERROR(IF(VLOOKUP($X3084&amp;"-"&amp;TEXT($A3091,"mmm-aaaa"),Informes!$A:$P,COLUMN(Informes!H$1),FALSE),"þ","¨"),"¨")</f>
        <v>¨</v>
      </c>
      <c r="G3091" s="281"/>
      <c r="H3091" s="281"/>
      <c r="I3091" s="248" t="str">
        <f>IFERROR(IF(ISBLANK(
VLOOKUP($X3084&amp;"-"&amp;TEXT($A3091,"mmm-aaaa"),Informes!$A:$P,COLUMN(Informes!I$1),FALSE)), "",
VLOOKUP($X3084&amp;"-"&amp;TEXT($A3091,"mmm-aaaa"),Informes!$A:$P,COLUMN(Informes!I$1),FALSE)), "")</f>
        <v/>
      </c>
      <c r="J3091" s="248"/>
      <c r="K3091" s="248"/>
      <c r="L3091" s="173" t="str">
        <f>IFERROR(IF($X3091=$L$7,"þ","¨"),"¨")</f>
        <v>¨</v>
      </c>
      <c r="M3091" s="248" t="str">
        <f>IFERROR(IF(OR($X3091=$L$7,$X3091=$K$5,$X3091=$O$5,$X3091=$T$5),IF(ISBLANK(
VLOOKUP($X3084&amp;"-"&amp;TEXT($A3091,"mmm-aaaa"),Informes!$A:$P,COLUMN(Informes!J$1),FALSE)), "",
VLOOKUP($X3084&amp;"-"&amp;TEXT($A3091,"mmm-aaaa"),Informes!$A:$P,COLUMN(Informes!J$1),FALSE)), ""), "")</f>
        <v/>
      </c>
      <c r="N3091" s="248"/>
      <c r="O3091" s="248"/>
      <c r="P3091" s="248"/>
      <c r="Q3091" s="248"/>
      <c r="R3091" s="284" t="str">
        <f t="shared" ref="R3091:R3102" si="602">IF(W3091=0, "", W3091)</f>
        <v/>
      </c>
      <c r="S3091" s="284"/>
      <c r="T3091" s="284"/>
      <c r="U3091" s="284"/>
      <c r="V3091" s="285"/>
      <c r="W3091" s="4" t="str">
        <f>IFERROR(VLOOKUP($X3084&amp;"-"&amp;TEXT($A3091,"mmm-aaaa"),Informes!$A:$P,COLUMN(Informes!K$1),FALSE), "")</f>
        <v/>
      </c>
      <c r="X3091" s="34" t="str">
        <f>IFERROR(VLOOKUP($X3084&amp;"-"&amp;TEXT($A3091,"mmm-aaaa"),Informes!$A:$P,COLUMN(Informes!C$1),FALSE), "")</f>
        <v/>
      </c>
    </row>
    <row r="3092" spans="1:24" ht="16.5" customHeight="1" x14ac:dyDescent="0.2">
      <c r="A3092" s="34">
        <f>EDATE(A3091,1)</f>
        <v>45200</v>
      </c>
      <c r="B3092" s="243" t="str">
        <f t="shared" ref="B3092:B3102" si="603">PROPER(TEXT(A3092, "mmmm"))</f>
        <v>Octubre</v>
      </c>
      <c r="C3092" s="244"/>
      <c r="D3092" s="244" t="str">
        <f t="shared" ref="D3092:D3102" si="604">PROPER(TEXT(C3092, "mmmm"))</f>
        <v>Enero</v>
      </c>
      <c r="E3092" s="244"/>
      <c r="F3092" s="281" t="str">
        <f>IFERROR(IF(VLOOKUP($X3084&amp;"-"&amp;TEXT($A3092,"mmm-aaaa"),Informes!$A:$P,COLUMN(Informes!H$1),FALSE),"þ","¨"),"¨")</f>
        <v>¨</v>
      </c>
      <c r="G3092" s="281"/>
      <c r="H3092" s="281"/>
      <c r="I3092" s="248" t="str">
        <f>IFERROR(IF(ISBLANK(
VLOOKUP($X3084&amp;"-"&amp;TEXT($A3092,"mmm-aaaa"),Informes!$A:$P,COLUMN(Informes!I$1),FALSE)), "",
VLOOKUP($X3084&amp;"-"&amp;TEXT($A3092,"mmm-aaaa"),Informes!$A:$P,COLUMN(Informes!I$1),FALSE)), "")</f>
        <v/>
      </c>
      <c r="J3092" s="248"/>
      <c r="K3092" s="248"/>
      <c r="L3092" s="173" t="str">
        <f t="shared" ref="L3092:L3102" si="605">IFERROR(IF($X3092=$L$7,"þ","¨"),"¨")</f>
        <v>¨</v>
      </c>
      <c r="M3092" s="248" t="str">
        <f>IFERROR(IF(OR($X3092=$L$7,$X3092=$K$5,$X3092=$O$5,$X3092=$T$5),IF(ISBLANK(
VLOOKUP($X3084&amp;"-"&amp;TEXT($A3092,"mmm-aaaa"),Informes!$A:$P,COLUMN(Informes!J$1),FALSE)), "",
VLOOKUP($X3084&amp;"-"&amp;TEXT($A3092,"mmm-aaaa"),Informes!$A:$P,COLUMN(Informes!J$1),FALSE)), ""), "")</f>
        <v/>
      </c>
      <c r="N3092" s="248"/>
      <c r="O3092" s="248"/>
      <c r="P3092" s="248"/>
      <c r="Q3092" s="248"/>
      <c r="R3092" s="284" t="str">
        <f t="shared" si="602"/>
        <v/>
      </c>
      <c r="S3092" s="284"/>
      <c r="T3092" s="284"/>
      <c r="U3092" s="284"/>
      <c r="V3092" s="285"/>
      <c r="W3092" s="4" t="str">
        <f>IFERROR(VLOOKUP($X3084&amp;"-"&amp;TEXT($A3092,"mmm-aaaa"),Informes!$A:$P,COLUMN(Informes!K$1),FALSE), "")</f>
        <v/>
      </c>
      <c r="X3092" s="34" t="str">
        <f>IFERROR(VLOOKUP($X3084&amp;"-"&amp;TEXT($A3092,"mmm-aaaa"),Informes!$A:$P,COLUMN(Informes!C$1),FALSE), "")</f>
        <v/>
      </c>
    </row>
    <row r="3093" spans="1:24" ht="16.5" customHeight="1" x14ac:dyDescent="0.2">
      <c r="A3093" s="34">
        <f t="shared" ref="A3093:A3102" si="606">EDATE(A3092,1)</f>
        <v>45231</v>
      </c>
      <c r="B3093" s="243" t="str">
        <f t="shared" si="603"/>
        <v>Noviembre</v>
      </c>
      <c r="C3093" s="244"/>
      <c r="D3093" s="244" t="str">
        <f t="shared" si="604"/>
        <v>Enero</v>
      </c>
      <c r="E3093" s="244"/>
      <c r="F3093" s="281" t="str">
        <f>IFERROR(IF(VLOOKUP($X3084&amp;"-"&amp;TEXT($A3093,"mmm-aaaa"),Informes!$A:$P,COLUMN(Informes!H$1),FALSE),"þ","¨"),"¨")</f>
        <v>¨</v>
      </c>
      <c r="G3093" s="281"/>
      <c r="H3093" s="281"/>
      <c r="I3093" s="248" t="str">
        <f>IFERROR(IF(ISBLANK(
VLOOKUP($X3084&amp;"-"&amp;TEXT($A3093,"mmm-aaaa"),Informes!$A:$P,COLUMN(Informes!I$1),FALSE)), "",
VLOOKUP($X3084&amp;"-"&amp;TEXT($A3093,"mmm-aaaa"),Informes!$A:$P,COLUMN(Informes!I$1),FALSE)), "")</f>
        <v/>
      </c>
      <c r="J3093" s="248"/>
      <c r="K3093" s="248"/>
      <c r="L3093" s="173" t="str">
        <f t="shared" si="605"/>
        <v>¨</v>
      </c>
      <c r="M3093" s="248" t="str">
        <f>IFERROR(IF(OR($X3093=$L$7,$X3093=$K$5,$X3093=$O$5,$X3093=$T$5),IF(ISBLANK(
VLOOKUP($X3084&amp;"-"&amp;TEXT($A3093,"mmm-aaaa"),Informes!$A:$P,COLUMN(Informes!J$1),FALSE)), "",
VLOOKUP($X3084&amp;"-"&amp;TEXT($A3093,"mmm-aaaa"),Informes!$A:$P,COLUMN(Informes!J$1),FALSE)), ""), "")</f>
        <v/>
      </c>
      <c r="N3093" s="248"/>
      <c r="O3093" s="248"/>
      <c r="P3093" s="248"/>
      <c r="Q3093" s="248"/>
      <c r="R3093" s="284" t="str">
        <f t="shared" si="602"/>
        <v/>
      </c>
      <c r="S3093" s="284"/>
      <c r="T3093" s="284"/>
      <c r="U3093" s="284"/>
      <c r="V3093" s="285"/>
      <c r="W3093" s="4" t="str">
        <f>IFERROR(VLOOKUP($X3084&amp;"-"&amp;TEXT($A3093,"mmm-aaaa"),Informes!$A:$P,COLUMN(Informes!K$1),FALSE), "")</f>
        <v/>
      </c>
      <c r="X3093" s="34" t="str">
        <f>IFERROR(VLOOKUP($X3084&amp;"-"&amp;TEXT($A3093,"mmm-aaaa"),Informes!$A:$P,COLUMN(Informes!C$1),FALSE), "")</f>
        <v/>
      </c>
    </row>
    <row r="3094" spans="1:24" ht="16.5" customHeight="1" x14ac:dyDescent="0.2">
      <c r="A3094" s="34">
        <f t="shared" si="606"/>
        <v>45261</v>
      </c>
      <c r="B3094" s="243" t="str">
        <f t="shared" si="603"/>
        <v>Diciembre</v>
      </c>
      <c r="C3094" s="244"/>
      <c r="D3094" s="244" t="str">
        <f t="shared" si="604"/>
        <v>Enero</v>
      </c>
      <c r="E3094" s="244"/>
      <c r="F3094" s="281" t="str">
        <f>IFERROR(IF(VLOOKUP($X3084&amp;"-"&amp;TEXT($A3094,"mmm-aaaa"),Informes!$A:$P,COLUMN(Informes!H$1),FALSE),"þ","¨"),"¨")</f>
        <v>¨</v>
      </c>
      <c r="G3094" s="281"/>
      <c r="H3094" s="281"/>
      <c r="I3094" s="248" t="str">
        <f>IFERROR(IF(ISBLANK(
VLOOKUP($X3084&amp;"-"&amp;TEXT($A3094,"mmm-aaaa"),Informes!$A:$P,COLUMN(Informes!I$1),FALSE)), "",
VLOOKUP($X3084&amp;"-"&amp;TEXT($A3094,"mmm-aaaa"),Informes!$A:$P,COLUMN(Informes!I$1),FALSE)), "")</f>
        <v/>
      </c>
      <c r="J3094" s="248"/>
      <c r="K3094" s="248"/>
      <c r="L3094" s="173" t="str">
        <f t="shared" si="605"/>
        <v>¨</v>
      </c>
      <c r="M3094" s="248" t="str">
        <f>IFERROR(IF(OR($X3094=$L$7,$X3094=$K$5,$X3094=$O$5,$X3094=$T$5),IF(ISBLANK(
VLOOKUP($X3084&amp;"-"&amp;TEXT($A3094,"mmm-aaaa"),Informes!$A:$P,COLUMN(Informes!J$1),FALSE)), "",
VLOOKUP($X3084&amp;"-"&amp;TEXT($A3094,"mmm-aaaa"),Informes!$A:$P,COLUMN(Informes!J$1),FALSE)), ""), "")</f>
        <v/>
      </c>
      <c r="N3094" s="248"/>
      <c r="O3094" s="248"/>
      <c r="P3094" s="248"/>
      <c r="Q3094" s="248"/>
      <c r="R3094" s="284" t="str">
        <f t="shared" si="602"/>
        <v/>
      </c>
      <c r="S3094" s="284"/>
      <c r="T3094" s="284"/>
      <c r="U3094" s="284"/>
      <c r="V3094" s="285"/>
      <c r="W3094" s="4" t="str">
        <f>IFERROR(VLOOKUP($X3084&amp;"-"&amp;TEXT($A3094,"mmm-aaaa"),Informes!$A:$P,COLUMN(Informes!K$1),FALSE), "")</f>
        <v/>
      </c>
      <c r="X3094" s="34" t="str">
        <f>IFERROR(VLOOKUP($X3084&amp;"-"&amp;TEXT($A3094,"mmm-aaaa"),Informes!$A:$P,COLUMN(Informes!C$1),FALSE), "")</f>
        <v/>
      </c>
    </row>
    <row r="3095" spans="1:24" ht="16.5" customHeight="1" x14ac:dyDescent="0.2">
      <c r="A3095" s="34">
        <f t="shared" si="606"/>
        <v>45292</v>
      </c>
      <c r="B3095" s="243" t="str">
        <f t="shared" si="603"/>
        <v>Enero</v>
      </c>
      <c r="C3095" s="244"/>
      <c r="D3095" s="244" t="str">
        <f t="shared" si="604"/>
        <v>Enero</v>
      </c>
      <c r="E3095" s="244"/>
      <c r="F3095" s="281" t="str">
        <f>IFERROR(IF(VLOOKUP($X3084&amp;"-"&amp;TEXT($A3095,"mmm-aaaa"),Informes!$A:$P,COLUMN(Informes!H$1),FALSE),"þ","¨"),"¨")</f>
        <v>¨</v>
      </c>
      <c r="G3095" s="281"/>
      <c r="H3095" s="281"/>
      <c r="I3095" s="248" t="str">
        <f>IFERROR(IF(ISBLANK(
VLOOKUP($X3084&amp;"-"&amp;TEXT($A3095,"mmm-aaaa"),Informes!$A:$P,COLUMN(Informes!I$1),FALSE)), "",
VLOOKUP($X3084&amp;"-"&amp;TEXT($A3095,"mmm-aaaa"),Informes!$A:$P,COLUMN(Informes!I$1),FALSE)), "")</f>
        <v/>
      </c>
      <c r="J3095" s="248"/>
      <c r="K3095" s="248"/>
      <c r="L3095" s="173" t="str">
        <f t="shared" si="605"/>
        <v>¨</v>
      </c>
      <c r="M3095" s="248" t="str">
        <f>IFERROR(IF(OR($X3095=$L$7,$X3095=$K$5,$X3095=$O$5,$X3095=$T$5),IF(ISBLANK(
VLOOKUP($X3084&amp;"-"&amp;TEXT($A3095,"mmm-aaaa"),Informes!$A:$P,COLUMN(Informes!J$1),FALSE)), "",
VLOOKUP($X3084&amp;"-"&amp;TEXT($A3095,"mmm-aaaa"),Informes!$A:$P,COLUMN(Informes!J$1),FALSE)), ""), "")</f>
        <v/>
      </c>
      <c r="N3095" s="248"/>
      <c r="O3095" s="248"/>
      <c r="P3095" s="248"/>
      <c r="Q3095" s="248"/>
      <c r="R3095" s="284" t="str">
        <f t="shared" si="602"/>
        <v/>
      </c>
      <c r="S3095" s="284"/>
      <c r="T3095" s="284"/>
      <c r="U3095" s="284"/>
      <c r="V3095" s="285"/>
      <c r="W3095" s="4" t="str">
        <f>IFERROR(VLOOKUP($X3084&amp;"-"&amp;TEXT($A3095,"mmm-aaaa"),Informes!$A:$P,COLUMN(Informes!K$1),FALSE), "")</f>
        <v/>
      </c>
      <c r="X3095" s="34" t="str">
        <f>IFERROR(VLOOKUP($X3084&amp;"-"&amp;TEXT($A3095,"mmm-aaaa"),Informes!$A:$P,COLUMN(Informes!C$1),FALSE), "")</f>
        <v/>
      </c>
    </row>
    <row r="3096" spans="1:24" ht="16.5" customHeight="1" x14ac:dyDescent="0.2">
      <c r="A3096" s="34">
        <f t="shared" si="606"/>
        <v>45323</v>
      </c>
      <c r="B3096" s="243" t="str">
        <f t="shared" si="603"/>
        <v>Febrero</v>
      </c>
      <c r="C3096" s="244"/>
      <c r="D3096" s="244" t="str">
        <f t="shared" si="604"/>
        <v>Enero</v>
      </c>
      <c r="E3096" s="244"/>
      <c r="F3096" s="281" t="str">
        <f>IFERROR(IF(VLOOKUP($X3084&amp;"-"&amp;TEXT($A3096,"mmm-aaaa"),Informes!$A:$P,COLUMN(Informes!H$1),FALSE),"þ","¨"),"¨")</f>
        <v>¨</v>
      </c>
      <c r="G3096" s="281"/>
      <c r="H3096" s="281"/>
      <c r="I3096" s="248" t="str">
        <f>IFERROR(IF(ISBLANK(
VLOOKUP($X3084&amp;"-"&amp;TEXT($A3096,"mmm-aaaa"),Informes!$A:$P,COLUMN(Informes!I$1),FALSE)), "",
VLOOKUP($X3084&amp;"-"&amp;TEXT($A3096,"mmm-aaaa"),Informes!$A:$P,COLUMN(Informes!I$1),FALSE)), "")</f>
        <v/>
      </c>
      <c r="J3096" s="248"/>
      <c r="K3096" s="248"/>
      <c r="L3096" s="173" t="str">
        <f t="shared" si="605"/>
        <v>¨</v>
      </c>
      <c r="M3096" s="248" t="str">
        <f>IFERROR(IF(OR($X3096=$L$7,$X3096=$K$5,$X3096=$O$5,$X3096=$T$5),IF(ISBLANK(
VLOOKUP($X3084&amp;"-"&amp;TEXT($A3096,"mmm-aaaa"),Informes!$A:$P,COLUMN(Informes!J$1),FALSE)), "",
VLOOKUP($X3084&amp;"-"&amp;TEXT($A3096,"mmm-aaaa"),Informes!$A:$P,COLUMN(Informes!J$1),FALSE)), ""), "")</f>
        <v/>
      </c>
      <c r="N3096" s="248"/>
      <c r="O3096" s="248"/>
      <c r="P3096" s="248"/>
      <c r="Q3096" s="248"/>
      <c r="R3096" s="284" t="str">
        <f t="shared" si="602"/>
        <v/>
      </c>
      <c r="S3096" s="284"/>
      <c r="T3096" s="284"/>
      <c r="U3096" s="284"/>
      <c r="V3096" s="285"/>
      <c r="W3096" s="4" t="str">
        <f>IFERROR(VLOOKUP($X3084&amp;"-"&amp;TEXT($A3096,"mmm-aaaa"),Informes!$A:$P,COLUMN(Informes!K$1),FALSE), "")</f>
        <v/>
      </c>
      <c r="X3096" s="34" t="str">
        <f>IFERROR(VLOOKUP($X3084&amp;"-"&amp;TEXT($A3096,"mmm-aaaa"),Informes!$A:$P,COLUMN(Informes!C$1),FALSE), "")</f>
        <v/>
      </c>
    </row>
    <row r="3097" spans="1:24" ht="16.5" customHeight="1" x14ac:dyDescent="0.2">
      <c r="A3097" s="34">
        <f t="shared" si="606"/>
        <v>45352</v>
      </c>
      <c r="B3097" s="243" t="str">
        <f t="shared" si="603"/>
        <v>Marzo</v>
      </c>
      <c r="C3097" s="244"/>
      <c r="D3097" s="244" t="str">
        <f t="shared" si="604"/>
        <v>Enero</v>
      </c>
      <c r="E3097" s="244"/>
      <c r="F3097" s="281" t="str">
        <f>IFERROR(IF(VLOOKUP($X3084&amp;"-"&amp;TEXT($A3097,"mmm-aaaa"),Informes!$A:$P,COLUMN(Informes!H$1),FALSE),"þ","¨"),"¨")</f>
        <v>¨</v>
      </c>
      <c r="G3097" s="281"/>
      <c r="H3097" s="281"/>
      <c r="I3097" s="248" t="str">
        <f>IFERROR(IF(ISBLANK(
VLOOKUP($X3084&amp;"-"&amp;TEXT($A3097,"mmm-aaaa"),Informes!$A:$P,COLUMN(Informes!I$1),FALSE)), "",
VLOOKUP($X3084&amp;"-"&amp;TEXT($A3097,"mmm-aaaa"),Informes!$A:$P,COLUMN(Informes!I$1),FALSE)), "")</f>
        <v/>
      </c>
      <c r="J3097" s="248"/>
      <c r="K3097" s="248"/>
      <c r="L3097" s="173" t="str">
        <f t="shared" si="605"/>
        <v>¨</v>
      </c>
      <c r="M3097" s="248" t="str">
        <f>IFERROR(IF(OR($X3097=$L$7,$X3097=$K$5,$X3097=$O$5,$X3097=$T$5),IF(ISBLANK(
VLOOKUP($X3084&amp;"-"&amp;TEXT($A3097,"mmm-aaaa"),Informes!$A:$P,COLUMN(Informes!J$1),FALSE)), "",
VLOOKUP($X3084&amp;"-"&amp;TEXT($A3097,"mmm-aaaa"),Informes!$A:$P,COLUMN(Informes!J$1),FALSE)), ""), "")</f>
        <v/>
      </c>
      <c r="N3097" s="248"/>
      <c r="O3097" s="248"/>
      <c r="P3097" s="248"/>
      <c r="Q3097" s="248"/>
      <c r="R3097" s="284" t="str">
        <f t="shared" si="602"/>
        <v/>
      </c>
      <c r="S3097" s="284"/>
      <c r="T3097" s="284"/>
      <c r="U3097" s="284"/>
      <c r="V3097" s="285"/>
      <c r="W3097" s="4" t="str">
        <f>IFERROR(VLOOKUP($X3084&amp;"-"&amp;TEXT($A3097,"mmm-aaaa"),Informes!$A:$P,COLUMN(Informes!K$1),FALSE), "")</f>
        <v/>
      </c>
      <c r="X3097" s="34" t="str">
        <f>IFERROR(VLOOKUP($X3084&amp;"-"&amp;TEXT($A3097,"mmm-aaaa"),Informes!$A:$P,COLUMN(Informes!C$1),FALSE), "")</f>
        <v/>
      </c>
    </row>
    <row r="3098" spans="1:24" ht="16.5" customHeight="1" x14ac:dyDescent="0.2">
      <c r="A3098" s="34">
        <f t="shared" si="606"/>
        <v>45383</v>
      </c>
      <c r="B3098" s="243" t="str">
        <f t="shared" si="603"/>
        <v>Abril</v>
      </c>
      <c r="C3098" s="244"/>
      <c r="D3098" s="244" t="str">
        <f t="shared" si="604"/>
        <v>Enero</v>
      </c>
      <c r="E3098" s="244"/>
      <c r="F3098" s="281" t="str">
        <f>IFERROR(IF(VLOOKUP($X3084&amp;"-"&amp;TEXT($A3098,"mmm-aaaa"),Informes!$A:$P,COLUMN(Informes!H$1),FALSE),"þ","¨"),"¨")</f>
        <v>¨</v>
      </c>
      <c r="G3098" s="281"/>
      <c r="H3098" s="281"/>
      <c r="I3098" s="248" t="str">
        <f>IFERROR(IF(ISBLANK(
VLOOKUP($X3084&amp;"-"&amp;TEXT($A3098,"mmm-aaaa"),Informes!$A:$P,COLUMN(Informes!I$1),FALSE)), "",
VLOOKUP($X3084&amp;"-"&amp;TEXT($A3098,"mmm-aaaa"),Informes!$A:$P,COLUMN(Informes!I$1),FALSE)), "")</f>
        <v/>
      </c>
      <c r="J3098" s="248"/>
      <c r="K3098" s="248"/>
      <c r="L3098" s="173" t="str">
        <f t="shared" si="605"/>
        <v>¨</v>
      </c>
      <c r="M3098" s="248" t="str">
        <f>IFERROR(IF(OR($X3098=$L$7,$X3098=$K$5,$X3098=$O$5,$X3098=$T$5),IF(ISBLANK(
VLOOKUP($X3084&amp;"-"&amp;TEXT($A3098,"mmm-aaaa"),Informes!$A:$P,COLUMN(Informes!J$1),FALSE)), "",
VLOOKUP($X3084&amp;"-"&amp;TEXT($A3098,"mmm-aaaa"),Informes!$A:$P,COLUMN(Informes!J$1),FALSE)), ""), "")</f>
        <v/>
      </c>
      <c r="N3098" s="248"/>
      <c r="O3098" s="248"/>
      <c r="P3098" s="248"/>
      <c r="Q3098" s="248"/>
      <c r="R3098" s="284" t="str">
        <f t="shared" si="602"/>
        <v/>
      </c>
      <c r="S3098" s="284"/>
      <c r="T3098" s="284"/>
      <c r="U3098" s="284"/>
      <c r="V3098" s="285"/>
      <c r="W3098" s="4" t="str">
        <f>IFERROR(VLOOKUP($X3084&amp;"-"&amp;TEXT($A3098,"mmm-aaaa"),Informes!$A:$P,COLUMN(Informes!K$1),FALSE), "")</f>
        <v/>
      </c>
      <c r="X3098" s="34" t="str">
        <f>IFERROR(VLOOKUP($X3084&amp;"-"&amp;TEXT($A3098,"mmm-aaaa"),Informes!$A:$P,COLUMN(Informes!C$1),FALSE), "")</f>
        <v/>
      </c>
    </row>
    <row r="3099" spans="1:24" ht="16.5" customHeight="1" x14ac:dyDescent="0.2">
      <c r="A3099" s="34">
        <f t="shared" si="606"/>
        <v>45413</v>
      </c>
      <c r="B3099" s="243" t="str">
        <f t="shared" si="603"/>
        <v>Mayo</v>
      </c>
      <c r="C3099" s="244"/>
      <c r="D3099" s="244" t="str">
        <f t="shared" si="604"/>
        <v>Enero</v>
      </c>
      <c r="E3099" s="244"/>
      <c r="F3099" s="281" t="str">
        <f>IFERROR(IF(VLOOKUP($X3084&amp;"-"&amp;TEXT($A3099,"mmm-aaaa"),Informes!$A:$P,COLUMN(Informes!H$1),FALSE),"þ","¨"),"¨")</f>
        <v>¨</v>
      </c>
      <c r="G3099" s="281"/>
      <c r="H3099" s="281"/>
      <c r="I3099" s="248" t="str">
        <f>IFERROR(IF(ISBLANK(
VLOOKUP($X3084&amp;"-"&amp;TEXT($A3099,"mmm-aaaa"),Informes!$A:$P,COLUMN(Informes!I$1),FALSE)), "",
VLOOKUP($X3084&amp;"-"&amp;TEXT($A3099,"mmm-aaaa"),Informes!$A:$P,COLUMN(Informes!I$1),FALSE)), "")</f>
        <v/>
      </c>
      <c r="J3099" s="248"/>
      <c r="K3099" s="248"/>
      <c r="L3099" s="173" t="str">
        <f t="shared" si="605"/>
        <v>¨</v>
      </c>
      <c r="M3099" s="248" t="str">
        <f>IFERROR(IF(OR($X3099=$L$7,$X3099=$K$5,$X3099=$O$5,$X3099=$T$5),IF(ISBLANK(
VLOOKUP($X3084&amp;"-"&amp;TEXT($A3099,"mmm-aaaa"),Informes!$A:$P,COLUMN(Informes!J$1),FALSE)), "",
VLOOKUP($X3084&amp;"-"&amp;TEXT($A3099,"mmm-aaaa"),Informes!$A:$P,COLUMN(Informes!J$1),FALSE)), ""), "")</f>
        <v/>
      </c>
      <c r="N3099" s="248"/>
      <c r="O3099" s="248"/>
      <c r="P3099" s="248"/>
      <c r="Q3099" s="248"/>
      <c r="R3099" s="284" t="str">
        <f t="shared" si="602"/>
        <v/>
      </c>
      <c r="S3099" s="284"/>
      <c r="T3099" s="284"/>
      <c r="U3099" s="284"/>
      <c r="V3099" s="285"/>
      <c r="W3099" s="4" t="str">
        <f>IFERROR(VLOOKUP($X3084&amp;"-"&amp;TEXT($A3099,"mmm-aaaa"),Informes!$A:$P,COLUMN(Informes!K$1),FALSE), "")</f>
        <v/>
      </c>
      <c r="X3099" s="34" t="str">
        <f>IFERROR(VLOOKUP($X3084&amp;"-"&amp;TEXT($A3099,"mmm-aaaa"),Informes!$A:$P,COLUMN(Informes!C$1),FALSE), "")</f>
        <v/>
      </c>
    </row>
    <row r="3100" spans="1:24" ht="16.5" customHeight="1" x14ac:dyDescent="0.2">
      <c r="A3100" s="34">
        <f t="shared" si="606"/>
        <v>45444</v>
      </c>
      <c r="B3100" s="243" t="str">
        <f t="shared" si="603"/>
        <v>Junio</v>
      </c>
      <c r="C3100" s="244"/>
      <c r="D3100" s="244" t="str">
        <f t="shared" si="604"/>
        <v>Enero</v>
      </c>
      <c r="E3100" s="244"/>
      <c r="F3100" s="281" t="str">
        <f>IFERROR(IF(VLOOKUP($X3084&amp;"-"&amp;TEXT($A3100,"mmm-aaaa"),Informes!$A:$P,COLUMN(Informes!H$1),FALSE),"þ","¨"),"¨")</f>
        <v>¨</v>
      </c>
      <c r="G3100" s="281"/>
      <c r="H3100" s="281"/>
      <c r="I3100" s="248" t="str">
        <f>IFERROR(IF(ISBLANK(
VLOOKUP($X3084&amp;"-"&amp;TEXT($A3100,"mmm-aaaa"),Informes!$A:$P,COLUMN(Informes!I$1),FALSE)), "",
VLOOKUP($X3084&amp;"-"&amp;TEXT($A3100,"mmm-aaaa"),Informes!$A:$P,COLUMN(Informes!I$1),FALSE)), "")</f>
        <v/>
      </c>
      <c r="J3100" s="248"/>
      <c r="K3100" s="248"/>
      <c r="L3100" s="173" t="str">
        <f t="shared" si="605"/>
        <v>¨</v>
      </c>
      <c r="M3100" s="248" t="str">
        <f>IFERROR(IF(OR($X3100=$L$7,$X3100=$K$5,$X3100=$O$5,$X3100=$T$5),IF(ISBLANK(
VLOOKUP($X3084&amp;"-"&amp;TEXT($A3100,"mmm-aaaa"),Informes!$A:$P,COLUMN(Informes!J$1),FALSE)), "",
VLOOKUP($X3084&amp;"-"&amp;TEXT($A3100,"mmm-aaaa"),Informes!$A:$P,COLUMN(Informes!J$1),FALSE)), ""), "")</f>
        <v/>
      </c>
      <c r="N3100" s="248"/>
      <c r="O3100" s="248"/>
      <c r="P3100" s="248"/>
      <c r="Q3100" s="248"/>
      <c r="R3100" s="284" t="str">
        <f t="shared" si="602"/>
        <v/>
      </c>
      <c r="S3100" s="284"/>
      <c r="T3100" s="284"/>
      <c r="U3100" s="284"/>
      <c r="V3100" s="285"/>
      <c r="W3100" s="4" t="str">
        <f>IFERROR(VLOOKUP($X3084&amp;"-"&amp;TEXT($A3100,"mmm-aaaa"),Informes!$A:$P,COLUMN(Informes!K$1),FALSE), "")</f>
        <v/>
      </c>
      <c r="X3100" s="34" t="str">
        <f>IFERROR(VLOOKUP($X3084&amp;"-"&amp;TEXT($A3100,"mmm-aaaa"),Informes!$A:$P,COLUMN(Informes!C$1),FALSE), "")</f>
        <v/>
      </c>
    </row>
    <row r="3101" spans="1:24" ht="16.5" customHeight="1" x14ac:dyDescent="0.2">
      <c r="A3101" s="34">
        <f t="shared" si="606"/>
        <v>45474</v>
      </c>
      <c r="B3101" s="243" t="str">
        <f t="shared" si="603"/>
        <v>Julio</v>
      </c>
      <c r="C3101" s="244"/>
      <c r="D3101" s="244" t="str">
        <f t="shared" si="604"/>
        <v>Enero</v>
      </c>
      <c r="E3101" s="244"/>
      <c r="F3101" s="281" t="str">
        <f>IFERROR(IF(VLOOKUP($X3084&amp;"-"&amp;TEXT($A3101,"mmm-aaaa"),Informes!$A:$P,COLUMN(Informes!H$1),FALSE),"þ","¨"),"¨")</f>
        <v>¨</v>
      </c>
      <c r="G3101" s="281"/>
      <c r="H3101" s="281"/>
      <c r="I3101" s="248" t="str">
        <f>IFERROR(IF(ISBLANK(
VLOOKUP($X3084&amp;"-"&amp;TEXT($A3101,"mmm-aaaa"),Informes!$A:$P,COLUMN(Informes!I$1),FALSE)), "",
VLOOKUP($X3084&amp;"-"&amp;TEXT($A3101,"mmm-aaaa"),Informes!$A:$P,COLUMN(Informes!I$1),FALSE)), "")</f>
        <v/>
      </c>
      <c r="J3101" s="248"/>
      <c r="K3101" s="248"/>
      <c r="L3101" s="173" t="str">
        <f t="shared" si="605"/>
        <v>¨</v>
      </c>
      <c r="M3101" s="248" t="str">
        <f>IFERROR(IF(OR($X3101=$L$7,$X3101=$K$5,$X3101=$O$5,$X3101=$T$5),IF(ISBLANK(
VLOOKUP($X3084&amp;"-"&amp;TEXT($A3101,"mmm-aaaa"),Informes!$A:$P,COLUMN(Informes!J$1),FALSE)), "",
VLOOKUP($X3084&amp;"-"&amp;TEXT($A3101,"mmm-aaaa"),Informes!$A:$P,COLUMN(Informes!J$1),FALSE)), ""), "")</f>
        <v/>
      </c>
      <c r="N3101" s="248"/>
      <c r="O3101" s="248"/>
      <c r="P3101" s="248"/>
      <c r="Q3101" s="248"/>
      <c r="R3101" s="284" t="str">
        <f t="shared" si="602"/>
        <v/>
      </c>
      <c r="S3101" s="284"/>
      <c r="T3101" s="284"/>
      <c r="U3101" s="284"/>
      <c r="V3101" s="285"/>
      <c r="W3101" s="4" t="str">
        <f>IFERROR(VLOOKUP($X3084&amp;"-"&amp;TEXT($A3101,"mmm-aaaa"),Informes!$A:$P,COLUMN(Informes!K$1),FALSE), "")</f>
        <v/>
      </c>
      <c r="X3101" s="34" t="str">
        <f>IFERROR(VLOOKUP($X3084&amp;"-"&amp;TEXT($A3101,"mmm-aaaa"),Informes!$A:$P,COLUMN(Informes!C$1),FALSE), "")</f>
        <v/>
      </c>
    </row>
    <row r="3102" spans="1:24" ht="16.5" customHeight="1" thickBot="1" x14ac:dyDescent="0.25">
      <c r="A3102" s="34">
        <f t="shared" si="606"/>
        <v>45505</v>
      </c>
      <c r="B3102" s="264" t="str">
        <f t="shared" si="603"/>
        <v>Agosto</v>
      </c>
      <c r="C3102" s="265"/>
      <c r="D3102" s="265" t="str">
        <f t="shared" si="604"/>
        <v>Enero</v>
      </c>
      <c r="E3102" s="265"/>
      <c r="F3102" s="280" t="str">
        <f>IFERROR(IF(VLOOKUP($X3084&amp;"-"&amp;TEXT($A3102,"mmm-aaaa"),Informes!$A:$P,COLUMN(Informes!H$1),FALSE),"þ","¨"),"¨")</f>
        <v>¨</v>
      </c>
      <c r="G3102" s="280"/>
      <c r="H3102" s="280"/>
      <c r="I3102" s="269" t="str">
        <f>IFERROR(IF(ISBLANK(
VLOOKUP($X3084&amp;"-"&amp;TEXT($A3102,"mmm-aaaa"),Informes!$A:$P,COLUMN(Informes!I$1),FALSE)), "",
VLOOKUP($X3084&amp;"-"&amp;TEXT($A3102,"mmm-aaaa"),Informes!$A:$P,COLUMN(Informes!I$1),FALSE)), "")</f>
        <v/>
      </c>
      <c r="J3102" s="269"/>
      <c r="K3102" s="269"/>
      <c r="L3102" s="172" t="str">
        <f t="shared" si="605"/>
        <v>¨</v>
      </c>
      <c r="M3102" s="269" t="str">
        <f>IFERROR(IF(OR($X3102=$L$7,$X3102=$K$5,$X3102=$O$5,$X3102=$T$5),IF(ISBLANK(
VLOOKUP($X3084&amp;"-"&amp;TEXT($A3102,"mmm-aaaa"),Informes!$A:$P,COLUMN(Informes!J$1),FALSE)), "",
VLOOKUP($X3084&amp;"-"&amp;TEXT($A3102,"mmm-aaaa"),Informes!$A:$P,COLUMN(Informes!J$1),FALSE)), ""), "")</f>
        <v/>
      </c>
      <c r="N3102" s="269"/>
      <c r="O3102" s="269"/>
      <c r="P3102" s="269"/>
      <c r="Q3102" s="269"/>
      <c r="R3102" s="282" t="str">
        <f t="shared" si="602"/>
        <v/>
      </c>
      <c r="S3102" s="282"/>
      <c r="T3102" s="282"/>
      <c r="U3102" s="282"/>
      <c r="V3102" s="283"/>
      <c r="W3102" s="4" t="str">
        <f>IFERROR(VLOOKUP($X3084&amp;"-"&amp;TEXT($A3102,"mmm-aaaa"),Informes!$A:$P,COLUMN(Informes!K$1),FALSE), "")</f>
        <v/>
      </c>
      <c r="X3102" s="34" t="str">
        <f>IFERROR(VLOOKUP($X3084&amp;"-"&amp;TEXT($A3102,"mmm-aaaa"),Informes!$A:$P,COLUMN(Informes!C$1),FALSE), "")</f>
        <v/>
      </c>
    </row>
    <row r="3103" spans="1:24" ht="16.5" customHeight="1" thickBot="1" x14ac:dyDescent="0.3">
      <c r="D3103" s="124"/>
      <c r="E3103" s="124"/>
      <c r="F3103" s="129"/>
      <c r="G3103" s="124" t="str">
        <f>IF(SUM(F3091:F3102)=0,"",SUM(F3091:F3102))</f>
        <v/>
      </c>
      <c r="H3103" s="124"/>
      <c r="I3103" s="124"/>
      <c r="J3103" s="130"/>
      <c r="K3103" s="124"/>
      <c r="L3103" s="131" t="s">
        <v>107</v>
      </c>
      <c r="M3103" s="272" t="str">
        <f>IF(SUM(M3091:M3102)=0,"",SUM(M3091:M3102))</f>
        <v/>
      </c>
      <c r="N3103" s="273"/>
      <c r="O3103" s="273"/>
      <c r="P3103" s="273"/>
      <c r="Q3103" s="274"/>
      <c r="R3103" s="275"/>
      <c r="S3103" s="276"/>
      <c r="T3103" s="276"/>
      <c r="U3103" s="276"/>
      <c r="V3103" s="277"/>
      <c r="W3103" s="4"/>
      <c r="X3103" s="4"/>
    </row>
    <row r="3104" spans="1:24" ht="16.5" customHeight="1" x14ac:dyDescent="0.2">
      <c r="W3104" s="4"/>
      <c r="X3104" s="4"/>
    </row>
    <row r="3105" spans="1:24" ht="279.75" customHeight="1" x14ac:dyDescent="0.15">
      <c r="B3105" s="11"/>
      <c r="C3105" s="132" t="s">
        <v>136</v>
      </c>
      <c r="D3105" s="11"/>
      <c r="E3105" s="11"/>
      <c r="F3105" s="11"/>
      <c r="G3105" s="11"/>
      <c r="H3105" s="11"/>
      <c r="I3105" s="11"/>
      <c r="J3105" s="11"/>
      <c r="K3105" s="11"/>
      <c r="L3105" s="11"/>
      <c r="M3105" s="11"/>
      <c r="N3105" s="11"/>
      <c r="O3105" s="11"/>
      <c r="P3105" s="11"/>
      <c r="Q3105" s="11"/>
      <c r="R3105" s="11"/>
      <c r="S3105" s="11"/>
      <c r="T3105" s="11"/>
      <c r="U3105" s="11"/>
      <c r="V3105" s="11"/>
      <c r="W3105" s="11"/>
      <c r="X3105" s="11"/>
    </row>
    <row r="3106" spans="1:24" ht="24" customHeight="1" x14ac:dyDescent="0.2">
      <c r="A3106" s="35"/>
      <c r="B3106" s="256" t="s">
        <v>127</v>
      </c>
      <c r="C3106" s="256"/>
      <c r="D3106" s="256"/>
      <c r="E3106" s="256"/>
      <c r="F3106" s="256"/>
      <c r="G3106" s="256"/>
      <c r="H3106" s="256"/>
      <c r="I3106" s="256"/>
      <c r="J3106" s="256"/>
      <c r="K3106" s="256"/>
      <c r="L3106" s="256"/>
      <c r="M3106" s="256"/>
      <c r="N3106" s="256"/>
      <c r="O3106" s="256"/>
      <c r="P3106" s="256"/>
      <c r="Q3106" s="256"/>
      <c r="R3106" s="256"/>
      <c r="S3106" s="256"/>
      <c r="T3106" s="256"/>
      <c r="U3106" s="256"/>
      <c r="V3106" s="256"/>
      <c r="X3106" s="2"/>
    </row>
    <row r="3107" spans="1:24" ht="15" x14ac:dyDescent="0.2">
      <c r="A3107" s="35"/>
      <c r="B3107" s="120" t="s">
        <v>128</v>
      </c>
      <c r="D3107" s="123" t="e">
        <f>D3084</f>
        <v>#REF!</v>
      </c>
      <c r="F3107" s="123"/>
      <c r="G3107" s="123"/>
      <c r="H3107" s="123"/>
      <c r="I3107" s="123"/>
      <c r="J3107" s="123"/>
      <c r="K3107" s="123"/>
      <c r="L3107" s="123"/>
      <c r="M3107" s="123"/>
      <c r="N3107" s="123"/>
      <c r="O3107" s="123"/>
      <c r="P3107" s="123"/>
      <c r="Q3107" s="123"/>
      <c r="R3107" s="123"/>
      <c r="S3107" s="123"/>
      <c r="T3107" s="123"/>
      <c r="U3107" s="123"/>
      <c r="V3107" s="123"/>
      <c r="W3107" s="15"/>
      <c r="X3107" s="154" t="e">
        <f>X3084</f>
        <v>#REF!</v>
      </c>
    </row>
    <row r="3108" spans="1:24" ht="17.25" x14ac:dyDescent="0.2">
      <c r="B3108" s="120" t="s">
        <v>129</v>
      </c>
      <c r="D3108" s="121"/>
      <c r="E3108" s="121"/>
      <c r="F3108" s="7"/>
      <c r="G3108" s="7"/>
      <c r="H3108" s="257" t="e">
        <f>H3085</f>
        <v>#REF!</v>
      </c>
      <c r="I3108" s="257"/>
      <c r="J3108" s="257"/>
      <c r="K3108" s="257"/>
      <c r="L3108" s="257"/>
      <c r="M3108" s="257"/>
      <c r="N3108" s="257"/>
      <c r="O3108" s="257"/>
      <c r="P3108" s="127" t="e">
        <f>P3085</f>
        <v>#REF!</v>
      </c>
      <c r="Q3108" s="120" t="s">
        <v>75</v>
      </c>
      <c r="S3108" s="12"/>
      <c r="T3108" s="13"/>
      <c r="U3108" s="127" t="e">
        <f>U3085</f>
        <v>#REF!</v>
      </c>
      <c r="V3108" s="120" t="s">
        <v>79</v>
      </c>
      <c r="W3108" s="12"/>
      <c r="X3108" s="6"/>
    </row>
    <row r="3109" spans="1:24" ht="17.25" x14ac:dyDescent="0.2">
      <c r="B3109" s="120" t="s">
        <v>130</v>
      </c>
      <c r="D3109" s="122"/>
      <c r="E3109" s="122"/>
      <c r="F3109" s="7"/>
      <c r="G3109" s="258" t="e">
        <f>G3086</f>
        <v>#REF!</v>
      </c>
      <c r="H3109" s="258"/>
      <c r="I3109" s="258"/>
      <c r="J3109" s="258"/>
      <c r="K3109" s="258"/>
      <c r="L3109" s="258"/>
      <c r="M3109" s="258"/>
      <c r="N3109" s="258"/>
      <c r="O3109" s="258"/>
      <c r="P3109" s="128" t="s">
        <v>137</v>
      </c>
      <c r="Q3109" s="120" t="s">
        <v>131</v>
      </c>
      <c r="S3109" s="12"/>
      <c r="T3109" s="12"/>
      <c r="U3109" s="128" t="s">
        <v>138</v>
      </c>
      <c r="V3109" s="120" t="s">
        <v>61</v>
      </c>
      <c r="W3109" s="12"/>
      <c r="X3109" s="6"/>
    </row>
    <row r="3110" spans="1:24" ht="28.5" customHeight="1" x14ac:dyDescent="0.2">
      <c r="B3110" s="127" t="e">
        <f>B3087</f>
        <v>#REF!</v>
      </c>
      <c r="C3110" s="125" t="s">
        <v>76</v>
      </c>
      <c r="D3110" s="127" t="e">
        <f>D3087</f>
        <v>#REF!</v>
      </c>
      <c r="E3110" s="125" t="s">
        <v>81</v>
      </c>
      <c r="F3110" s="7"/>
      <c r="G3110" s="7"/>
      <c r="H3110" s="5"/>
      <c r="I3110" s="10"/>
      <c r="J3110" s="127" t="e">
        <f>J3087</f>
        <v>#REF!</v>
      </c>
      <c r="K3110" s="125" t="s">
        <v>77</v>
      </c>
      <c r="L3110" s="5"/>
      <c r="M3110" s="5"/>
      <c r="N3110" s="127" t="e">
        <f>N3087</f>
        <v>#REF!</v>
      </c>
      <c r="O3110" s="125" t="s">
        <v>132</v>
      </c>
      <c r="P3110" s="126"/>
      <c r="Q3110" s="126"/>
      <c r="R3110" s="9"/>
      <c r="S3110" s="127" t="e">
        <f>S3087</f>
        <v>#REF!</v>
      </c>
      <c r="T3110" s="259" t="s">
        <v>133</v>
      </c>
      <c r="U3110" s="259"/>
      <c r="V3110" s="259"/>
      <c r="W3110" s="13"/>
      <c r="X3110" s="6"/>
    </row>
    <row r="3111" spans="1:24" ht="4.5" customHeight="1" thickBot="1" x14ac:dyDescent="0.25">
      <c r="B3111" s="8"/>
      <c r="C3111" s="7"/>
      <c r="D3111" s="8"/>
      <c r="E3111" s="7"/>
      <c r="F3111" s="7"/>
      <c r="G3111" s="7"/>
      <c r="H3111" s="5"/>
      <c r="I3111" s="10"/>
      <c r="J3111" s="8"/>
      <c r="K3111" s="5"/>
      <c r="L3111" s="5"/>
      <c r="M3111" s="5"/>
      <c r="N3111" s="7"/>
      <c r="O3111" s="5"/>
      <c r="P3111" s="8"/>
      <c r="Q3111" s="8"/>
      <c r="R3111" s="9"/>
      <c r="S3111" s="9"/>
      <c r="T3111" s="7"/>
      <c r="U3111" s="8"/>
      <c r="V3111" s="9"/>
      <c r="W3111" s="9"/>
      <c r="X3111" s="6"/>
    </row>
    <row r="3112" spans="1:24" ht="27" customHeight="1" x14ac:dyDescent="0.25">
      <c r="B3112" s="260" t="s">
        <v>17</v>
      </c>
      <c r="C3112" s="261"/>
      <c r="D3112" s="261"/>
      <c r="E3112" s="261"/>
      <c r="F3112" s="262" t="s">
        <v>134</v>
      </c>
      <c r="G3112" s="262"/>
      <c r="H3112" s="262"/>
      <c r="I3112" s="262" t="s">
        <v>12</v>
      </c>
      <c r="J3112" s="262"/>
      <c r="K3112" s="262"/>
      <c r="L3112" s="262" t="s">
        <v>105</v>
      </c>
      <c r="M3112" s="236" t="s">
        <v>135</v>
      </c>
      <c r="N3112" s="236"/>
      <c r="O3112" s="236"/>
      <c r="P3112" s="236"/>
      <c r="Q3112" s="236"/>
      <c r="R3112" s="236" t="s">
        <v>101</v>
      </c>
      <c r="S3112" s="236"/>
      <c r="T3112" s="236"/>
      <c r="U3112" s="236"/>
      <c r="V3112" s="237"/>
      <c r="W3112" s="14"/>
      <c r="X3112" s="3"/>
    </row>
    <row r="3113" spans="1:24" ht="27.75" customHeight="1" x14ac:dyDescent="0.2">
      <c r="B3113" s="240">
        <f>EDATE(B3090,12)</f>
        <v>45658</v>
      </c>
      <c r="C3113" s="241"/>
      <c r="D3113" s="241"/>
      <c r="E3113" s="242"/>
      <c r="F3113" s="263"/>
      <c r="G3113" s="263"/>
      <c r="H3113" s="263"/>
      <c r="I3113" s="263"/>
      <c r="J3113" s="263"/>
      <c r="K3113" s="263"/>
      <c r="L3113" s="263"/>
      <c r="M3113" s="238"/>
      <c r="N3113" s="238"/>
      <c r="O3113" s="238"/>
      <c r="P3113" s="238"/>
      <c r="Q3113" s="238"/>
      <c r="R3113" s="238"/>
      <c r="S3113" s="238"/>
      <c r="T3113" s="238"/>
      <c r="U3113" s="238"/>
      <c r="V3113" s="239"/>
      <c r="W3113" s="14"/>
      <c r="X3113" s="3"/>
    </row>
    <row r="3114" spans="1:24" ht="16.5" customHeight="1" x14ac:dyDescent="0.2">
      <c r="A3114" s="34">
        <f>EDATE(B3113,-4)</f>
        <v>45536</v>
      </c>
      <c r="B3114" s="243" t="str">
        <f>PROPER(TEXT(A3114, "mmmm"))</f>
        <v>Septiembre</v>
      </c>
      <c r="C3114" s="244"/>
      <c r="D3114" s="244"/>
      <c r="E3114" s="244"/>
      <c r="F3114" s="281" t="str">
        <f>IFERROR(IF(VLOOKUP($X3084&amp;"-"&amp;TEXT($A3114,"mmm-aaaa"),Informes!$A:$P,COLUMN(Informes!H$1),FALSE),"þ","¨"),"¨")</f>
        <v>¨</v>
      </c>
      <c r="G3114" s="281"/>
      <c r="H3114" s="281"/>
      <c r="I3114" s="248" t="str">
        <f>IFERROR(IF(ISBLANK(
VLOOKUP($X3107&amp;"-"&amp;TEXT($A3114,"mmm-aaaa"),Informes!$A:$P,COLUMN(Informes!I$1),FALSE)), "",
VLOOKUP($X3107&amp;"-"&amp;TEXT($A3114,"mmm-aaaa"),Informes!$A:$P,COLUMN(Informes!I$1),FALSE)), "")</f>
        <v/>
      </c>
      <c r="J3114" s="248"/>
      <c r="K3114" s="248"/>
      <c r="L3114" s="173" t="str">
        <f>IFERROR(IF($X3114=$L$7,"þ","¨"),"¨")</f>
        <v>¨</v>
      </c>
      <c r="M3114" s="248" t="str">
        <f>IFERROR(IF(OR($X3114=$L$7,$X3114=$K$5,$X3114=$O$5,$X3114=$T$5),IF(ISBLANK(
VLOOKUP($X3084&amp;"-"&amp;TEXT($A3114,"mmm-aaaa"),Informes!$A:$P,COLUMN(Informes!J$1),FALSE)), "",
VLOOKUP($X3084&amp;"-"&amp;TEXT($A3114,"mmm-aaaa"),Informes!$A:$P,COLUMN(Informes!J$1),FALSE)), ""), "")</f>
        <v/>
      </c>
      <c r="N3114" s="248"/>
      <c r="O3114" s="248"/>
      <c r="P3114" s="248"/>
      <c r="Q3114" s="248"/>
      <c r="R3114" s="284" t="str">
        <f t="shared" ref="R3114:R3125" si="607">IF(W3114=0, "", W3114)</f>
        <v/>
      </c>
      <c r="S3114" s="284"/>
      <c r="T3114" s="284"/>
      <c r="U3114" s="284"/>
      <c r="V3114" s="285"/>
      <c r="W3114" s="4" t="str">
        <f>IFERROR(VLOOKUP($X3107&amp;"-"&amp;TEXT($A3114,"mmm-aaaa"),Informes!$A:$P,COLUMN(Informes!K$1),FALSE), "")</f>
        <v/>
      </c>
      <c r="X3114" s="34" t="str">
        <f>IFERROR(VLOOKUP($X3084&amp;"-"&amp;TEXT($A3114,"mmm-aaaa"),Informes!$A:$P,COLUMN(Informes!C$1),FALSE), "")</f>
        <v/>
      </c>
    </row>
    <row r="3115" spans="1:24" ht="16.5" customHeight="1" x14ac:dyDescent="0.2">
      <c r="A3115" s="34">
        <f>EDATE(A3114,1)</f>
        <v>45566</v>
      </c>
      <c r="B3115" s="243" t="str">
        <f t="shared" ref="B3115:B3125" si="608">PROPER(TEXT(A3115, "mmmm"))</f>
        <v>Octubre</v>
      </c>
      <c r="C3115" s="244"/>
      <c r="D3115" s="244"/>
      <c r="E3115" s="244"/>
      <c r="F3115" s="281" t="str">
        <f>IFERROR(IF(VLOOKUP($X3084&amp;"-"&amp;TEXT($A3115,"mmm-aaaa"),Informes!$A:$P,COLUMN(Informes!H$1),FALSE),"þ","¨"),"¨")</f>
        <v>¨</v>
      </c>
      <c r="G3115" s="281"/>
      <c r="H3115" s="281"/>
      <c r="I3115" s="248" t="str">
        <f>IFERROR(IF(ISBLANK(
VLOOKUP($X3107&amp;"-"&amp;TEXT($A3115,"mmm-aaaa"),Informes!$A:$P,COLUMN(Informes!I$1),FALSE)), "",
VLOOKUP($X3107&amp;"-"&amp;TEXT($A3115,"mmm-aaaa"),Informes!$A:$P,COLUMN(Informes!I$1),FALSE)), "")</f>
        <v/>
      </c>
      <c r="J3115" s="248"/>
      <c r="K3115" s="248"/>
      <c r="L3115" s="173" t="str">
        <f t="shared" ref="L3115:L3125" si="609">IFERROR(IF($X3115=$L$7,"þ","¨"),"¨")</f>
        <v>¨</v>
      </c>
      <c r="M3115" s="248" t="str">
        <f>IFERROR(IF(OR($X3115=$L$7,$X3115=$K$5,$X3115=$O$5,$X3115=$T$5),IF(ISBLANK(
VLOOKUP($X3084&amp;"-"&amp;TEXT($A3115,"mmm-aaaa"),Informes!$A:$P,COLUMN(Informes!J$1),FALSE)), "",
VLOOKUP($X3084&amp;"-"&amp;TEXT($A3115,"mmm-aaaa"),Informes!$A:$P,COLUMN(Informes!J$1),FALSE)), ""), "")</f>
        <v/>
      </c>
      <c r="N3115" s="248"/>
      <c r="O3115" s="248"/>
      <c r="P3115" s="248"/>
      <c r="Q3115" s="248"/>
      <c r="R3115" s="284" t="str">
        <f t="shared" si="607"/>
        <v/>
      </c>
      <c r="S3115" s="284"/>
      <c r="T3115" s="284"/>
      <c r="U3115" s="284"/>
      <c r="V3115" s="285"/>
      <c r="W3115" s="4" t="str">
        <f>IFERROR(VLOOKUP($X3107&amp;"-"&amp;TEXT($A3115,"mmm-aaaa"),Informes!$A:$P,COLUMN(Informes!K$1),FALSE), "")</f>
        <v/>
      </c>
      <c r="X3115" s="34" t="str">
        <f>IFERROR(VLOOKUP($X3084&amp;"-"&amp;TEXT($A3115,"mmm-aaaa"),Informes!$A:$P,COLUMN(Informes!C$1),FALSE), "")</f>
        <v/>
      </c>
    </row>
    <row r="3116" spans="1:24" ht="16.5" customHeight="1" x14ac:dyDescent="0.2">
      <c r="A3116" s="34">
        <f t="shared" ref="A3116:A3125" si="610">EDATE(A3115,1)</f>
        <v>45597</v>
      </c>
      <c r="B3116" s="243" t="str">
        <f t="shared" si="608"/>
        <v>Noviembre</v>
      </c>
      <c r="C3116" s="244"/>
      <c r="D3116" s="244"/>
      <c r="E3116" s="244"/>
      <c r="F3116" s="281" t="str">
        <f>IFERROR(IF(VLOOKUP($X3084&amp;"-"&amp;TEXT($A3116,"mmm-aaaa"),Informes!$A:$P,COLUMN(Informes!H$1),FALSE),"þ","¨"),"¨")</f>
        <v>¨</v>
      </c>
      <c r="G3116" s="281"/>
      <c r="H3116" s="281"/>
      <c r="I3116" s="248" t="str">
        <f>IFERROR(IF(ISBLANK(
VLOOKUP($X3107&amp;"-"&amp;TEXT($A3116,"mmm-aaaa"),Informes!$A:$P,COLUMN(Informes!I$1),FALSE)), "",
VLOOKUP($X3107&amp;"-"&amp;TEXT($A3116,"mmm-aaaa"),Informes!$A:$P,COLUMN(Informes!I$1),FALSE)), "")</f>
        <v/>
      </c>
      <c r="J3116" s="248"/>
      <c r="K3116" s="248"/>
      <c r="L3116" s="173" t="str">
        <f t="shared" si="609"/>
        <v>¨</v>
      </c>
      <c r="M3116" s="248" t="str">
        <f>IFERROR(IF(OR($X3116=$L$7,$X3116=$K$5,$X3116=$O$5,$X3116=$T$5),IF(ISBLANK(
VLOOKUP($X3084&amp;"-"&amp;TEXT($A3116,"mmm-aaaa"),Informes!$A:$P,COLUMN(Informes!J$1),FALSE)), "",
VLOOKUP($X3084&amp;"-"&amp;TEXT($A3116,"mmm-aaaa"),Informes!$A:$P,COLUMN(Informes!J$1),FALSE)), ""), "")</f>
        <v/>
      </c>
      <c r="N3116" s="248"/>
      <c r="O3116" s="248"/>
      <c r="P3116" s="248"/>
      <c r="Q3116" s="248"/>
      <c r="R3116" s="284" t="str">
        <f t="shared" si="607"/>
        <v/>
      </c>
      <c r="S3116" s="284"/>
      <c r="T3116" s="284"/>
      <c r="U3116" s="284"/>
      <c r="V3116" s="285"/>
      <c r="W3116" s="4" t="str">
        <f>IFERROR(VLOOKUP($X3107&amp;"-"&amp;TEXT($A3116,"mmm-aaaa"),Informes!$A:$P,COLUMN(Informes!K$1),FALSE), "")</f>
        <v/>
      </c>
      <c r="X3116" s="34" t="str">
        <f>IFERROR(VLOOKUP($X3084&amp;"-"&amp;TEXT($A3116,"mmm-aaaa"),Informes!$A:$P,COLUMN(Informes!C$1),FALSE), "")</f>
        <v/>
      </c>
    </row>
    <row r="3117" spans="1:24" ht="16.5" customHeight="1" x14ac:dyDescent="0.2">
      <c r="A3117" s="34">
        <f t="shared" si="610"/>
        <v>45627</v>
      </c>
      <c r="B3117" s="243" t="str">
        <f t="shared" si="608"/>
        <v>Diciembre</v>
      </c>
      <c r="C3117" s="244"/>
      <c r="D3117" s="244"/>
      <c r="E3117" s="244"/>
      <c r="F3117" s="281" t="str">
        <f>IFERROR(IF(VLOOKUP($X3084&amp;"-"&amp;TEXT($A3117,"mmm-aaaa"),Informes!$A:$P,COLUMN(Informes!H$1),FALSE),"þ","¨"),"¨")</f>
        <v>¨</v>
      </c>
      <c r="G3117" s="281"/>
      <c r="H3117" s="281"/>
      <c r="I3117" s="248" t="str">
        <f>IFERROR(IF(ISBLANK(
VLOOKUP($X3107&amp;"-"&amp;TEXT($A3117,"mmm-aaaa"),Informes!$A:$P,COLUMN(Informes!I$1),FALSE)), "",
VLOOKUP($X3107&amp;"-"&amp;TEXT($A3117,"mmm-aaaa"),Informes!$A:$P,COLUMN(Informes!I$1),FALSE)), "")</f>
        <v/>
      </c>
      <c r="J3117" s="248"/>
      <c r="K3117" s="248"/>
      <c r="L3117" s="173" t="str">
        <f t="shared" si="609"/>
        <v>¨</v>
      </c>
      <c r="M3117" s="248" t="str">
        <f>IFERROR(IF(OR($X3117=$L$7,$X3117=$K$5,$X3117=$O$5,$X3117=$T$5),IF(ISBLANK(
VLOOKUP($X3084&amp;"-"&amp;TEXT($A3117,"mmm-aaaa"),Informes!$A:$P,COLUMN(Informes!J$1),FALSE)), "",
VLOOKUP($X3084&amp;"-"&amp;TEXT($A3117,"mmm-aaaa"),Informes!$A:$P,COLUMN(Informes!J$1),FALSE)), ""), "")</f>
        <v/>
      </c>
      <c r="N3117" s="248"/>
      <c r="O3117" s="248"/>
      <c r="P3117" s="248"/>
      <c r="Q3117" s="248"/>
      <c r="R3117" s="284" t="str">
        <f t="shared" si="607"/>
        <v/>
      </c>
      <c r="S3117" s="284"/>
      <c r="T3117" s="284"/>
      <c r="U3117" s="284"/>
      <c r="V3117" s="285"/>
      <c r="W3117" s="4" t="str">
        <f>IFERROR(VLOOKUP($X3107&amp;"-"&amp;TEXT($A3117,"mmm-aaaa"),Informes!$A:$P,COLUMN(Informes!K$1),FALSE), "")</f>
        <v/>
      </c>
      <c r="X3117" s="34" t="str">
        <f>IFERROR(VLOOKUP($X3084&amp;"-"&amp;TEXT($A3117,"mmm-aaaa"),Informes!$A:$P,COLUMN(Informes!C$1),FALSE), "")</f>
        <v/>
      </c>
    </row>
    <row r="3118" spans="1:24" ht="16.5" customHeight="1" x14ac:dyDescent="0.2">
      <c r="A3118" s="34">
        <f t="shared" si="610"/>
        <v>45658</v>
      </c>
      <c r="B3118" s="243" t="str">
        <f t="shared" si="608"/>
        <v>Enero</v>
      </c>
      <c r="C3118" s="244"/>
      <c r="D3118" s="244"/>
      <c r="E3118" s="244"/>
      <c r="F3118" s="281" t="str">
        <f>IFERROR(IF(VLOOKUP($X3084&amp;"-"&amp;TEXT($A3118,"mmm-aaaa"),Informes!$A:$P,COLUMN(Informes!H$1),FALSE),"þ","¨"),"¨")</f>
        <v>¨</v>
      </c>
      <c r="G3118" s="281"/>
      <c r="H3118" s="281"/>
      <c r="I3118" s="248" t="str">
        <f>IFERROR(IF(ISBLANK(
VLOOKUP($X3107&amp;"-"&amp;TEXT($A3118,"mmm-aaaa"),Informes!$A:$P,COLUMN(Informes!I$1),FALSE)), "",
VLOOKUP($X3107&amp;"-"&amp;TEXT($A3118,"mmm-aaaa"),Informes!$A:$P,COLUMN(Informes!I$1),FALSE)), "")</f>
        <v/>
      </c>
      <c r="J3118" s="248"/>
      <c r="K3118" s="248"/>
      <c r="L3118" s="173" t="str">
        <f t="shared" si="609"/>
        <v>¨</v>
      </c>
      <c r="M3118" s="248" t="str">
        <f>IFERROR(IF(OR($X3118=$L$7,$X3118=$K$5,$X3118=$O$5,$X3118=$T$5),IF(ISBLANK(
VLOOKUP($X3084&amp;"-"&amp;TEXT($A3118,"mmm-aaaa"),Informes!$A:$P,COLUMN(Informes!J$1),FALSE)), "",
VLOOKUP($X3084&amp;"-"&amp;TEXT($A3118,"mmm-aaaa"),Informes!$A:$P,COLUMN(Informes!J$1),FALSE)), ""), "")</f>
        <v/>
      </c>
      <c r="N3118" s="248"/>
      <c r="O3118" s="248"/>
      <c r="P3118" s="248"/>
      <c r="Q3118" s="248"/>
      <c r="R3118" s="284" t="str">
        <f t="shared" si="607"/>
        <v/>
      </c>
      <c r="S3118" s="284"/>
      <c r="T3118" s="284"/>
      <c r="U3118" s="284"/>
      <c r="V3118" s="285"/>
      <c r="W3118" s="4" t="str">
        <f>IFERROR(VLOOKUP($X3107&amp;"-"&amp;TEXT($A3118,"mmm-aaaa"),Informes!$A:$P,COLUMN(Informes!K$1),FALSE), "")</f>
        <v/>
      </c>
      <c r="X3118" s="34" t="str">
        <f>IFERROR(VLOOKUP($X3084&amp;"-"&amp;TEXT($A3118,"mmm-aaaa"),Informes!$A:$P,COLUMN(Informes!C$1),FALSE), "")</f>
        <v/>
      </c>
    </row>
    <row r="3119" spans="1:24" ht="16.5" customHeight="1" x14ac:dyDescent="0.2">
      <c r="A3119" s="34">
        <f t="shared" si="610"/>
        <v>45689</v>
      </c>
      <c r="B3119" s="243" t="str">
        <f t="shared" si="608"/>
        <v>Febrero</v>
      </c>
      <c r="C3119" s="244"/>
      <c r="D3119" s="244"/>
      <c r="E3119" s="244"/>
      <c r="F3119" s="281" t="str">
        <f>IFERROR(IF(VLOOKUP($X3084&amp;"-"&amp;TEXT($A3119,"mmm-aaaa"),Informes!$A:$P,COLUMN(Informes!H$1),FALSE),"þ","¨"),"¨")</f>
        <v>¨</v>
      </c>
      <c r="G3119" s="281"/>
      <c r="H3119" s="281"/>
      <c r="I3119" s="248" t="str">
        <f>IFERROR(IF(ISBLANK(
VLOOKUP($X3107&amp;"-"&amp;TEXT($A3119,"mmm-aaaa"),Informes!$A:$P,COLUMN(Informes!I$1),FALSE)), "",
VLOOKUP($X3107&amp;"-"&amp;TEXT($A3119,"mmm-aaaa"),Informes!$A:$P,COLUMN(Informes!I$1),FALSE)), "")</f>
        <v/>
      </c>
      <c r="J3119" s="248"/>
      <c r="K3119" s="248"/>
      <c r="L3119" s="173" t="str">
        <f t="shared" si="609"/>
        <v>¨</v>
      </c>
      <c r="M3119" s="248" t="str">
        <f>IFERROR(IF(OR($X3119=$L$7,$X3119=$K$5,$X3119=$O$5,$X3119=$T$5),IF(ISBLANK(
VLOOKUP($X3084&amp;"-"&amp;TEXT($A3119,"mmm-aaaa"),Informes!$A:$P,COLUMN(Informes!J$1),FALSE)), "",
VLOOKUP($X3084&amp;"-"&amp;TEXT($A3119,"mmm-aaaa"),Informes!$A:$P,COLUMN(Informes!J$1),FALSE)), ""), "")</f>
        <v/>
      </c>
      <c r="N3119" s="248"/>
      <c r="O3119" s="248"/>
      <c r="P3119" s="248"/>
      <c r="Q3119" s="248"/>
      <c r="R3119" s="284" t="str">
        <f t="shared" si="607"/>
        <v/>
      </c>
      <c r="S3119" s="284"/>
      <c r="T3119" s="284"/>
      <c r="U3119" s="284"/>
      <c r="V3119" s="285"/>
      <c r="W3119" s="4" t="str">
        <f>IFERROR(VLOOKUP($X3107&amp;"-"&amp;TEXT($A3119,"mmm-aaaa"),Informes!$A:$P,COLUMN(Informes!K$1),FALSE), "")</f>
        <v/>
      </c>
      <c r="X3119" s="34" t="str">
        <f>IFERROR(VLOOKUP($X3084&amp;"-"&amp;TEXT($A3119,"mmm-aaaa"),Informes!$A:$P,COLUMN(Informes!C$1),FALSE), "")</f>
        <v/>
      </c>
    </row>
    <row r="3120" spans="1:24" ht="16.5" customHeight="1" x14ac:dyDescent="0.2">
      <c r="A3120" s="34">
        <f t="shared" si="610"/>
        <v>45717</v>
      </c>
      <c r="B3120" s="243" t="str">
        <f t="shared" si="608"/>
        <v>Marzo</v>
      </c>
      <c r="C3120" s="244"/>
      <c r="D3120" s="244"/>
      <c r="E3120" s="244"/>
      <c r="F3120" s="281" t="str">
        <f>IFERROR(IF(VLOOKUP($X3084&amp;"-"&amp;TEXT($A3120,"mmm-aaaa"),Informes!$A:$P,COLUMN(Informes!H$1),FALSE),"þ","¨"),"¨")</f>
        <v>¨</v>
      </c>
      <c r="G3120" s="281"/>
      <c r="H3120" s="281"/>
      <c r="I3120" s="248" t="str">
        <f>IFERROR(IF(ISBLANK(
VLOOKUP($X3107&amp;"-"&amp;TEXT($A3120,"mmm-aaaa"),Informes!$A:$P,COLUMN(Informes!I$1),FALSE)), "",
VLOOKUP($X3107&amp;"-"&amp;TEXT($A3120,"mmm-aaaa"),Informes!$A:$P,COLUMN(Informes!I$1),FALSE)), "")</f>
        <v/>
      </c>
      <c r="J3120" s="248"/>
      <c r="K3120" s="248"/>
      <c r="L3120" s="173" t="str">
        <f t="shared" si="609"/>
        <v>¨</v>
      </c>
      <c r="M3120" s="248" t="str">
        <f>IFERROR(IF(OR($X3120=$L$7,$X3120=$K$5,$X3120=$O$5,$X3120=$T$5),IF(ISBLANK(
VLOOKUP($X3084&amp;"-"&amp;TEXT($A3120,"mmm-aaaa"),Informes!$A:$P,COLUMN(Informes!J$1),FALSE)), "",
VLOOKUP($X3084&amp;"-"&amp;TEXT($A3120,"mmm-aaaa"),Informes!$A:$P,COLUMN(Informes!J$1),FALSE)), ""), "")</f>
        <v/>
      </c>
      <c r="N3120" s="248"/>
      <c r="O3120" s="248"/>
      <c r="P3120" s="248"/>
      <c r="Q3120" s="248"/>
      <c r="R3120" s="284" t="str">
        <f t="shared" si="607"/>
        <v/>
      </c>
      <c r="S3120" s="284"/>
      <c r="T3120" s="284"/>
      <c r="U3120" s="284"/>
      <c r="V3120" s="285"/>
      <c r="W3120" s="4" t="str">
        <f>IFERROR(VLOOKUP($X3107&amp;"-"&amp;TEXT($A3120,"mmm-aaaa"),Informes!$A:$P,COLUMN(Informes!K$1),FALSE), "")</f>
        <v/>
      </c>
      <c r="X3120" s="34" t="str">
        <f>IFERROR(VLOOKUP($X3084&amp;"-"&amp;TEXT($A3120,"mmm-aaaa"),Informes!$A:$P,COLUMN(Informes!C$1),FALSE), "")</f>
        <v/>
      </c>
    </row>
    <row r="3121" spans="1:24" ht="16.5" customHeight="1" x14ac:dyDescent="0.2">
      <c r="A3121" s="34">
        <f t="shared" si="610"/>
        <v>45748</v>
      </c>
      <c r="B3121" s="243" t="str">
        <f t="shared" si="608"/>
        <v>Abril</v>
      </c>
      <c r="C3121" s="244"/>
      <c r="D3121" s="244"/>
      <c r="E3121" s="244"/>
      <c r="F3121" s="281" t="str">
        <f>IFERROR(IF(VLOOKUP($X3084&amp;"-"&amp;TEXT($A3121,"mmm-aaaa"),Informes!$A:$P,COLUMN(Informes!H$1),FALSE),"þ","¨"),"¨")</f>
        <v>¨</v>
      </c>
      <c r="G3121" s="281"/>
      <c r="H3121" s="281"/>
      <c r="I3121" s="248" t="str">
        <f>IFERROR(IF(ISBLANK(
VLOOKUP($X3107&amp;"-"&amp;TEXT($A3121,"mmm-aaaa"),Informes!$A:$P,COLUMN(Informes!I$1),FALSE)), "",
VLOOKUP($X3107&amp;"-"&amp;TEXT($A3121,"mmm-aaaa"),Informes!$A:$P,COLUMN(Informes!I$1),FALSE)), "")</f>
        <v/>
      </c>
      <c r="J3121" s="248"/>
      <c r="K3121" s="248"/>
      <c r="L3121" s="173" t="str">
        <f t="shared" si="609"/>
        <v>¨</v>
      </c>
      <c r="M3121" s="248" t="str">
        <f>IFERROR(IF(OR($X3121=$L$7,$X3121=$K$5,$X3121=$O$5,$X3121=$T$5),IF(ISBLANK(
VLOOKUP($X3084&amp;"-"&amp;TEXT($A3121,"mmm-aaaa"),Informes!$A:$P,COLUMN(Informes!J$1),FALSE)), "",
VLOOKUP($X3084&amp;"-"&amp;TEXT($A3121,"mmm-aaaa"),Informes!$A:$P,COLUMN(Informes!J$1),FALSE)), ""), "")</f>
        <v/>
      </c>
      <c r="N3121" s="248"/>
      <c r="O3121" s="248"/>
      <c r="P3121" s="248"/>
      <c r="Q3121" s="248"/>
      <c r="R3121" s="284" t="str">
        <f t="shared" si="607"/>
        <v/>
      </c>
      <c r="S3121" s="284"/>
      <c r="T3121" s="284"/>
      <c r="U3121" s="284"/>
      <c r="V3121" s="285"/>
      <c r="W3121" s="4" t="str">
        <f>IFERROR(VLOOKUP($X3107&amp;"-"&amp;TEXT($A3121,"mmm-aaaa"),Informes!$A:$P,COLUMN(Informes!K$1),FALSE), "")</f>
        <v/>
      </c>
      <c r="X3121" s="34" t="str">
        <f>IFERROR(VLOOKUP($X3084&amp;"-"&amp;TEXT($A3121,"mmm-aaaa"),Informes!$A:$P,COLUMN(Informes!C$1),FALSE), "")</f>
        <v/>
      </c>
    </row>
    <row r="3122" spans="1:24" ht="16.5" customHeight="1" x14ac:dyDescent="0.2">
      <c r="A3122" s="34">
        <f t="shared" si="610"/>
        <v>45778</v>
      </c>
      <c r="B3122" s="243" t="str">
        <f t="shared" si="608"/>
        <v>Mayo</v>
      </c>
      <c r="C3122" s="244"/>
      <c r="D3122" s="244"/>
      <c r="E3122" s="244"/>
      <c r="F3122" s="281" t="str">
        <f>IFERROR(IF(VLOOKUP($X3084&amp;"-"&amp;TEXT($A3122,"mmm-aaaa"),Informes!$A:$P,COLUMN(Informes!H$1),FALSE),"þ","¨"),"¨")</f>
        <v>¨</v>
      </c>
      <c r="G3122" s="281"/>
      <c r="H3122" s="281"/>
      <c r="I3122" s="248" t="str">
        <f>IFERROR(IF(ISBLANK(
VLOOKUP($X3107&amp;"-"&amp;TEXT($A3122,"mmm-aaaa"),Informes!$A:$P,COLUMN(Informes!I$1),FALSE)), "",
VLOOKUP($X3107&amp;"-"&amp;TEXT($A3122,"mmm-aaaa"),Informes!$A:$P,COLUMN(Informes!I$1),FALSE)), "")</f>
        <v/>
      </c>
      <c r="J3122" s="248"/>
      <c r="K3122" s="248"/>
      <c r="L3122" s="173" t="str">
        <f t="shared" si="609"/>
        <v>¨</v>
      </c>
      <c r="M3122" s="248" t="str">
        <f>IFERROR(IF(OR($X3122=$L$7,$X3122=$K$5,$X3122=$O$5,$X3122=$T$5),IF(ISBLANK(
VLOOKUP($X3084&amp;"-"&amp;TEXT($A3122,"mmm-aaaa"),Informes!$A:$P,COLUMN(Informes!J$1),FALSE)), "",
VLOOKUP($X3084&amp;"-"&amp;TEXT($A3122,"mmm-aaaa"),Informes!$A:$P,COLUMN(Informes!J$1),FALSE)), ""), "")</f>
        <v/>
      </c>
      <c r="N3122" s="248"/>
      <c r="O3122" s="248"/>
      <c r="P3122" s="248"/>
      <c r="Q3122" s="248"/>
      <c r="R3122" s="284" t="str">
        <f t="shared" si="607"/>
        <v/>
      </c>
      <c r="S3122" s="284"/>
      <c r="T3122" s="284"/>
      <c r="U3122" s="284"/>
      <c r="V3122" s="285"/>
      <c r="W3122" s="4" t="str">
        <f>IFERROR(VLOOKUP($X3107&amp;"-"&amp;TEXT($A3122,"mmm-aaaa"),Informes!$A:$P,COLUMN(Informes!K$1),FALSE), "")</f>
        <v/>
      </c>
      <c r="X3122" s="34" t="str">
        <f>IFERROR(VLOOKUP($X3084&amp;"-"&amp;TEXT($A3122,"mmm-aaaa"),Informes!$A:$P,COLUMN(Informes!C$1),FALSE), "")</f>
        <v/>
      </c>
    </row>
    <row r="3123" spans="1:24" ht="16.5" customHeight="1" x14ac:dyDescent="0.2">
      <c r="A3123" s="34">
        <f t="shared" si="610"/>
        <v>45809</v>
      </c>
      <c r="B3123" s="243" t="str">
        <f t="shared" si="608"/>
        <v>Junio</v>
      </c>
      <c r="C3123" s="244"/>
      <c r="D3123" s="244"/>
      <c r="E3123" s="244"/>
      <c r="F3123" s="281" t="str">
        <f>IFERROR(IF(VLOOKUP($X3084&amp;"-"&amp;TEXT($A3123,"mmm-aaaa"),Informes!$A:$P,COLUMN(Informes!H$1),FALSE),"þ","¨"),"¨")</f>
        <v>¨</v>
      </c>
      <c r="G3123" s="281"/>
      <c r="H3123" s="281"/>
      <c r="I3123" s="248" t="str">
        <f>IFERROR(IF(ISBLANK(
VLOOKUP($X3107&amp;"-"&amp;TEXT($A3123,"mmm-aaaa"),Informes!$A:$P,COLUMN(Informes!I$1),FALSE)), "",
VLOOKUP($X3107&amp;"-"&amp;TEXT($A3123,"mmm-aaaa"),Informes!$A:$P,COLUMN(Informes!I$1),FALSE)), "")</f>
        <v/>
      </c>
      <c r="J3123" s="248"/>
      <c r="K3123" s="248"/>
      <c r="L3123" s="173" t="str">
        <f t="shared" si="609"/>
        <v>¨</v>
      </c>
      <c r="M3123" s="248" t="str">
        <f>IFERROR(IF(OR($X3123=$L$7,$X3123=$K$5,$X3123=$O$5,$X3123=$T$5),IF(ISBLANK(
VLOOKUP($X3084&amp;"-"&amp;TEXT($A3123,"mmm-aaaa"),Informes!$A:$P,COLUMN(Informes!J$1),FALSE)), "",
VLOOKUP($X3084&amp;"-"&amp;TEXT($A3123,"mmm-aaaa"),Informes!$A:$P,COLUMN(Informes!J$1),FALSE)), ""), "")</f>
        <v/>
      </c>
      <c r="N3123" s="248"/>
      <c r="O3123" s="248"/>
      <c r="P3123" s="248"/>
      <c r="Q3123" s="248"/>
      <c r="R3123" s="284" t="str">
        <f t="shared" si="607"/>
        <v/>
      </c>
      <c r="S3123" s="284"/>
      <c r="T3123" s="284"/>
      <c r="U3123" s="284"/>
      <c r="V3123" s="285"/>
      <c r="W3123" s="4" t="str">
        <f>IFERROR(VLOOKUP($X3107&amp;"-"&amp;TEXT($A3123,"mmm-aaaa"),Informes!$A:$P,COLUMN(Informes!K$1),FALSE), "")</f>
        <v/>
      </c>
      <c r="X3123" s="34" t="str">
        <f>IFERROR(VLOOKUP($X3084&amp;"-"&amp;TEXT($A3123,"mmm-aaaa"),Informes!$A:$P,COLUMN(Informes!C$1),FALSE), "")</f>
        <v/>
      </c>
    </row>
    <row r="3124" spans="1:24" ht="16.5" customHeight="1" x14ac:dyDescent="0.2">
      <c r="A3124" s="34">
        <f t="shared" si="610"/>
        <v>45839</v>
      </c>
      <c r="B3124" s="243" t="str">
        <f t="shared" si="608"/>
        <v>Julio</v>
      </c>
      <c r="C3124" s="244"/>
      <c r="D3124" s="244"/>
      <c r="E3124" s="244"/>
      <c r="F3124" s="281" t="str">
        <f>IFERROR(IF(VLOOKUP($X3084&amp;"-"&amp;TEXT($A3124,"mmm-aaaa"),Informes!$A:$P,COLUMN(Informes!H$1),FALSE),"þ","¨"),"¨")</f>
        <v>¨</v>
      </c>
      <c r="G3124" s="281"/>
      <c r="H3124" s="281"/>
      <c r="I3124" s="248" t="str">
        <f>IFERROR(IF(ISBLANK(
VLOOKUP($X3107&amp;"-"&amp;TEXT($A3124,"mmm-aaaa"),Informes!$A:$P,COLUMN(Informes!I$1),FALSE)), "",
VLOOKUP($X3107&amp;"-"&amp;TEXT($A3124,"mmm-aaaa"),Informes!$A:$P,COLUMN(Informes!I$1),FALSE)), "")</f>
        <v/>
      </c>
      <c r="J3124" s="248"/>
      <c r="K3124" s="248"/>
      <c r="L3124" s="173" t="str">
        <f t="shared" si="609"/>
        <v>¨</v>
      </c>
      <c r="M3124" s="248" t="str">
        <f>IFERROR(IF(OR($X3124=$L$7,$X3124=$K$5,$X3124=$O$5,$X3124=$T$5),IF(ISBLANK(
VLOOKUP($X3084&amp;"-"&amp;TEXT($A3124,"mmm-aaaa"),Informes!$A:$P,COLUMN(Informes!J$1),FALSE)), "",
VLOOKUP($X3084&amp;"-"&amp;TEXT($A3124,"mmm-aaaa"),Informes!$A:$P,COLUMN(Informes!J$1),FALSE)), ""), "")</f>
        <v/>
      </c>
      <c r="N3124" s="248"/>
      <c r="O3124" s="248"/>
      <c r="P3124" s="248"/>
      <c r="Q3124" s="248"/>
      <c r="R3124" s="284" t="str">
        <f t="shared" si="607"/>
        <v/>
      </c>
      <c r="S3124" s="284"/>
      <c r="T3124" s="284"/>
      <c r="U3124" s="284"/>
      <c r="V3124" s="285"/>
      <c r="W3124" s="4" t="str">
        <f>IFERROR(VLOOKUP($X3107&amp;"-"&amp;TEXT($A3124,"mmm-aaaa"),Informes!$A:$P,COLUMN(Informes!K$1),FALSE), "")</f>
        <v/>
      </c>
      <c r="X3124" s="34" t="str">
        <f>IFERROR(VLOOKUP($X3084&amp;"-"&amp;TEXT($A3124,"mmm-aaaa"),Informes!$A:$P,COLUMN(Informes!C$1),FALSE), "")</f>
        <v/>
      </c>
    </row>
    <row r="3125" spans="1:24" ht="16.5" customHeight="1" thickBot="1" x14ac:dyDescent="0.25">
      <c r="A3125" s="34">
        <f t="shared" si="610"/>
        <v>45870</v>
      </c>
      <c r="B3125" s="264" t="str">
        <f t="shared" si="608"/>
        <v>Agosto</v>
      </c>
      <c r="C3125" s="265"/>
      <c r="D3125" s="265"/>
      <c r="E3125" s="265"/>
      <c r="F3125" s="280" t="str">
        <f>IFERROR(IF(VLOOKUP($X3084&amp;"-"&amp;TEXT($A3125,"mmm-aaaa"),Informes!$A:$P,COLUMN(Informes!H$1),FALSE),"þ","¨"),"¨")</f>
        <v>¨</v>
      </c>
      <c r="G3125" s="280"/>
      <c r="H3125" s="280"/>
      <c r="I3125" s="269" t="str">
        <f>IFERROR(IF(ISBLANK(
VLOOKUP($X3107&amp;"-"&amp;TEXT($A3125,"mmm-aaaa"),Informes!$A:$P,COLUMN(Informes!I$1),FALSE)), "",
VLOOKUP($X3107&amp;"-"&amp;TEXT($A3125,"mmm-aaaa"),Informes!$A:$P,COLUMN(Informes!I$1),FALSE)), "")</f>
        <v/>
      </c>
      <c r="J3125" s="269"/>
      <c r="K3125" s="269"/>
      <c r="L3125" s="172" t="str">
        <f t="shared" si="609"/>
        <v>¨</v>
      </c>
      <c r="M3125" s="269" t="str">
        <f>IFERROR(IF(OR($X3125=$L$7,$X3125=$K$5,$X3125=$O$5,$X3125=$T$5),IF(ISBLANK(
VLOOKUP($X3084&amp;"-"&amp;TEXT($A3125,"mmm-aaaa"),Informes!$A:$P,COLUMN(Informes!J$1),FALSE)), "",
VLOOKUP($X3084&amp;"-"&amp;TEXT($A3125,"mmm-aaaa"),Informes!$A:$P,COLUMN(Informes!J$1),FALSE)), ""), "")</f>
        <v/>
      </c>
      <c r="N3125" s="269"/>
      <c r="O3125" s="269"/>
      <c r="P3125" s="269"/>
      <c r="Q3125" s="269"/>
      <c r="R3125" s="282" t="str">
        <f t="shared" si="607"/>
        <v/>
      </c>
      <c r="S3125" s="282"/>
      <c r="T3125" s="282"/>
      <c r="U3125" s="282"/>
      <c r="V3125" s="283"/>
      <c r="W3125" s="4" t="str">
        <f>IFERROR(VLOOKUP($X3107&amp;"-"&amp;TEXT($A3125,"mmm-aaaa"),Informes!$A:$P,COLUMN(Informes!K$1),FALSE), "")</f>
        <v/>
      </c>
      <c r="X3125" s="34" t="str">
        <f>IFERROR(VLOOKUP($X3084&amp;"-"&amp;TEXT($A3125,"mmm-aaaa"),Informes!$A:$P,COLUMN(Informes!C$1),FALSE), "")</f>
        <v/>
      </c>
    </row>
    <row r="3126" spans="1:24" ht="16.5" customHeight="1" thickBot="1" x14ac:dyDescent="0.3">
      <c r="D3126" s="124"/>
      <c r="E3126" s="124"/>
      <c r="F3126" s="129"/>
      <c r="G3126" s="124" t="str">
        <f>IF(SUM(F3114:F3125)=0,"",SUM(F3114:F3125))</f>
        <v/>
      </c>
      <c r="H3126" s="124"/>
      <c r="I3126" s="124"/>
      <c r="J3126" s="130"/>
      <c r="K3126" s="124"/>
      <c r="L3126" s="131" t="s">
        <v>107</v>
      </c>
      <c r="M3126" s="272" t="str">
        <f>IF(SUM(M3114:M3125)=0,"",SUM(M3114:M3125))</f>
        <v/>
      </c>
      <c r="N3126" s="273"/>
      <c r="O3126" s="273"/>
      <c r="P3126" s="273"/>
      <c r="Q3126" s="274"/>
      <c r="R3126" s="275"/>
      <c r="S3126" s="276"/>
      <c r="T3126" s="276"/>
      <c r="U3126" s="276"/>
      <c r="V3126" s="277"/>
      <c r="W3126" s="4"/>
      <c r="X3126" s="4"/>
    </row>
    <row r="3127" spans="1:24" ht="16.5" customHeight="1" x14ac:dyDescent="0.2">
      <c r="W3127" s="4"/>
      <c r="X3127" s="4"/>
    </row>
    <row r="3128" spans="1:24" ht="279.75" customHeight="1" x14ac:dyDescent="0.15">
      <c r="B3128" s="11"/>
      <c r="C3128" s="132" t="s">
        <v>136</v>
      </c>
      <c r="D3128" s="11"/>
      <c r="E3128" s="11"/>
      <c r="F3128" s="11"/>
      <c r="G3128" s="11"/>
      <c r="H3128" s="11"/>
      <c r="I3128" s="11"/>
      <c r="J3128" s="11"/>
      <c r="K3128" s="11"/>
      <c r="L3128" s="11"/>
      <c r="M3128" s="11"/>
      <c r="N3128" s="11"/>
      <c r="O3128" s="11"/>
      <c r="P3128" s="11"/>
      <c r="Q3128" s="11"/>
      <c r="R3128" s="11"/>
      <c r="S3128" s="11"/>
      <c r="T3128" s="11"/>
      <c r="U3128" s="11"/>
      <c r="V3128" s="11"/>
      <c r="W3128" s="11"/>
      <c r="X3128" s="11"/>
    </row>
    <row r="3129" spans="1:24" ht="24" customHeight="1" x14ac:dyDescent="0.2">
      <c r="A3129" s="35">
        <f>A3083+1</f>
        <v>69</v>
      </c>
      <c r="B3129" s="256" t="s">
        <v>127</v>
      </c>
      <c r="C3129" s="256"/>
      <c r="D3129" s="256"/>
      <c r="E3129" s="256"/>
      <c r="F3129" s="256"/>
      <c r="G3129" s="256"/>
      <c r="H3129" s="256"/>
      <c r="I3129" s="256"/>
      <c r="J3129" s="256"/>
      <c r="K3129" s="256"/>
      <c r="L3129" s="256"/>
      <c r="M3129" s="256"/>
      <c r="N3129" s="256"/>
      <c r="O3129" s="256"/>
      <c r="P3129" s="256"/>
      <c r="Q3129" s="256"/>
      <c r="R3129" s="256"/>
      <c r="S3129" s="256"/>
      <c r="T3129" s="256"/>
      <c r="U3129" s="256"/>
      <c r="V3129" s="256"/>
      <c r="X3129" s="2"/>
    </row>
    <row r="3130" spans="1:24" ht="17.25" customHeight="1" x14ac:dyDescent="0.2">
      <c r="A3130" s="35"/>
      <c r="B3130" s="120" t="s">
        <v>128</v>
      </c>
      <c r="D3130" s="123" t="e">
        <f>IF(A3129=0,0,INDEX(TblPublicadores[Nombre completo],A3129))</f>
        <v>#REF!</v>
      </c>
      <c r="F3130" s="123"/>
      <c r="G3130" s="123"/>
      <c r="H3130" s="123"/>
      <c r="I3130" s="123"/>
      <c r="J3130" s="123"/>
      <c r="K3130" s="123"/>
      <c r="L3130" s="123"/>
      <c r="M3130" s="123"/>
      <c r="N3130" s="123"/>
      <c r="O3130" s="123"/>
      <c r="P3130" s="123"/>
      <c r="Q3130" s="123"/>
      <c r="R3130" s="123"/>
      <c r="S3130" s="123"/>
      <c r="T3130" s="123"/>
      <c r="U3130" s="123"/>
      <c r="V3130" s="123"/>
      <c r="W3130" s="15"/>
      <c r="X3130" s="154" t="e">
        <f>IF(A3129=0,0,INDEX(TblPublicadores[Nombre],A3129))</f>
        <v>#REF!</v>
      </c>
    </row>
    <row r="3131" spans="1:24" ht="17.25" customHeight="1" x14ac:dyDescent="0.2">
      <c r="B3131" s="120" t="s">
        <v>129</v>
      </c>
      <c r="D3131" s="121"/>
      <c r="E3131" s="121"/>
      <c r="F3131" s="7"/>
      <c r="G3131" s="7"/>
      <c r="H3131" s="257" t="e">
        <f>IF(A3129=0,"",INDEX(TblPublicadores[Fecha de nacimiento],A3129))</f>
        <v>#REF!</v>
      </c>
      <c r="I3131" s="257"/>
      <c r="J3131" s="257"/>
      <c r="K3131" s="257"/>
      <c r="L3131" s="257"/>
      <c r="M3131" s="257"/>
      <c r="N3131" s="257"/>
      <c r="O3131" s="257"/>
      <c r="P3131" s="128" t="e">
        <f>IF(INDEX(TblPublicadores[Sexo],A3129)=Q3131,"þ","¨")</f>
        <v>#REF!</v>
      </c>
      <c r="Q3131" s="120" t="s">
        <v>75</v>
      </c>
      <c r="S3131" s="12"/>
      <c r="T3131" s="13"/>
      <c r="U3131" s="128" t="e">
        <f>IF(INDEX(TblPublicadores[Sexo],A3129)=V3131,"þ","¨")</f>
        <v>#REF!</v>
      </c>
      <c r="V3131" s="120" t="s">
        <v>79</v>
      </c>
      <c r="W3131" s="12"/>
      <c r="X3131" s="6"/>
    </row>
    <row r="3132" spans="1:24" ht="17.25" customHeight="1" x14ac:dyDescent="0.2">
      <c r="B3132" s="120" t="s">
        <v>130</v>
      </c>
      <c r="D3132" s="122"/>
      <c r="E3132" s="122"/>
      <c r="F3132" s="7"/>
      <c r="G3132" s="258" t="e">
        <f>IF(A3129=0,"",IF(INDEX(TblPublicadores[Fecha de bautismo],A3129)="", "",INDEX(TblPublicadores[Fecha de bautismo],A3129)))</f>
        <v>#REF!</v>
      </c>
      <c r="H3132" s="258"/>
      <c r="I3132" s="258"/>
      <c r="J3132" s="258"/>
      <c r="K3132" s="258"/>
      <c r="L3132" s="258"/>
      <c r="M3132" s="258"/>
      <c r="N3132" s="258"/>
      <c r="O3132" s="258"/>
      <c r="P3132" s="128" t="s">
        <v>137</v>
      </c>
      <c r="Q3132" s="120" t="s">
        <v>131</v>
      </c>
      <c r="S3132" s="12"/>
      <c r="T3132" s="12"/>
      <c r="U3132" s="128" t="s">
        <v>138</v>
      </c>
      <c r="V3132" s="120" t="s">
        <v>61</v>
      </c>
      <c r="W3132" s="12"/>
      <c r="X3132" s="6"/>
    </row>
    <row r="3133" spans="1:24" ht="28.5" customHeight="1" x14ac:dyDescent="0.2">
      <c r="B3133" s="127" t="e">
        <f>IF(INDEX(TblPublicadores[Privilegio],A3129)=C3133,"þ","¨")</f>
        <v>#REF!</v>
      </c>
      <c r="C3133" s="125" t="s">
        <v>76</v>
      </c>
      <c r="D3133" s="127" t="e">
        <f>IF(INDEX(TblPublicadores[Privilegio],A3129)=E3133,"þ","¨")</f>
        <v>#REF!</v>
      </c>
      <c r="E3133" s="125" t="s">
        <v>81</v>
      </c>
      <c r="F3133" s="7"/>
      <c r="G3133" s="7"/>
      <c r="H3133" s="5"/>
      <c r="I3133" s="10"/>
      <c r="J3133" s="127" t="e">
        <f>IF(INDEX(TblPublicadores[Tipo Publicador],A3129)=K3133,"þ","¨")</f>
        <v>#REF!</v>
      </c>
      <c r="K3133" s="125" t="s">
        <v>77</v>
      </c>
      <c r="L3133" s="5"/>
      <c r="M3133" s="5"/>
      <c r="N3133" s="127" t="e">
        <f>IF(INDEX(TblPublicadores[Tipo Publicador],A3129)=O3133,"þ","¨")</f>
        <v>#REF!</v>
      </c>
      <c r="O3133" s="125" t="s">
        <v>132</v>
      </c>
      <c r="P3133" s="126"/>
      <c r="Q3133" s="126"/>
      <c r="R3133" s="9"/>
      <c r="S3133" s="127" t="e">
        <f>IF(INDEX(TblPublicadores[Tipo Publicador],A3129)=T3133,"þ","¨")</f>
        <v>#REF!</v>
      </c>
      <c r="T3133" s="259" t="s">
        <v>133</v>
      </c>
      <c r="U3133" s="259"/>
      <c r="V3133" s="259"/>
      <c r="W3133" s="13"/>
      <c r="X3133" s="6"/>
    </row>
    <row r="3134" spans="1:24" ht="4.5" customHeight="1" thickBot="1" x14ac:dyDescent="0.25">
      <c r="B3134" s="8"/>
      <c r="C3134" s="7"/>
      <c r="D3134" s="8"/>
      <c r="E3134" s="7"/>
      <c r="F3134" s="7"/>
      <c r="G3134" s="7"/>
      <c r="H3134" s="5"/>
      <c r="I3134" s="10"/>
      <c r="J3134" s="8"/>
      <c r="K3134" s="5"/>
      <c r="L3134" s="5"/>
      <c r="M3134" s="5"/>
      <c r="N3134" s="7"/>
      <c r="O3134" s="5"/>
      <c r="P3134" s="8"/>
      <c r="Q3134" s="8"/>
      <c r="R3134" s="9"/>
      <c r="S3134" s="9"/>
      <c r="T3134" s="7"/>
      <c r="U3134" s="8"/>
      <c r="V3134" s="9"/>
      <c r="W3134" s="9"/>
      <c r="X3134" s="6"/>
    </row>
    <row r="3135" spans="1:24" ht="26.25" customHeight="1" x14ac:dyDescent="0.25">
      <c r="B3135" s="260" t="s">
        <v>17</v>
      </c>
      <c r="C3135" s="261"/>
      <c r="D3135" s="261"/>
      <c r="E3135" s="261"/>
      <c r="F3135" s="262" t="s">
        <v>134</v>
      </c>
      <c r="G3135" s="262"/>
      <c r="H3135" s="262"/>
      <c r="I3135" s="262" t="s">
        <v>12</v>
      </c>
      <c r="J3135" s="262"/>
      <c r="K3135" s="262"/>
      <c r="L3135" s="262" t="s">
        <v>105</v>
      </c>
      <c r="M3135" s="236" t="s">
        <v>135</v>
      </c>
      <c r="N3135" s="236"/>
      <c r="O3135" s="236"/>
      <c r="P3135" s="236"/>
      <c r="Q3135" s="236"/>
      <c r="R3135" s="236" t="s">
        <v>101</v>
      </c>
      <c r="S3135" s="236"/>
      <c r="T3135" s="236"/>
      <c r="U3135" s="236"/>
      <c r="V3135" s="237"/>
      <c r="W3135" s="14"/>
      <c r="X3135" s="3"/>
    </row>
    <row r="3136" spans="1:24" ht="27.75" customHeight="1" x14ac:dyDescent="0.2">
      <c r="B3136" s="240">
        <v>45292</v>
      </c>
      <c r="C3136" s="241"/>
      <c r="D3136" s="241"/>
      <c r="E3136" s="242"/>
      <c r="F3136" s="263"/>
      <c r="G3136" s="263"/>
      <c r="H3136" s="263"/>
      <c r="I3136" s="263"/>
      <c r="J3136" s="263"/>
      <c r="K3136" s="263"/>
      <c r="L3136" s="263"/>
      <c r="M3136" s="238"/>
      <c r="N3136" s="238"/>
      <c r="O3136" s="238"/>
      <c r="P3136" s="238"/>
      <c r="Q3136" s="238"/>
      <c r="R3136" s="238"/>
      <c r="S3136" s="238"/>
      <c r="T3136" s="238"/>
      <c r="U3136" s="238"/>
      <c r="V3136" s="239"/>
      <c r="W3136" s="14"/>
      <c r="X3136" s="3"/>
    </row>
    <row r="3137" spans="1:24" ht="16.5" customHeight="1" x14ac:dyDescent="0.2">
      <c r="A3137" s="34">
        <f>EDATE(B3136,-4)</f>
        <v>45170</v>
      </c>
      <c r="B3137" s="243" t="str">
        <f>PROPER(TEXT(A3137, "mmmm"))</f>
        <v>Septiembre</v>
      </c>
      <c r="C3137" s="244"/>
      <c r="D3137" s="244" t="str">
        <f>PROPER(TEXT(C3137, "mmmm"))</f>
        <v>Enero</v>
      </c>
      <c r="E3137" s="244"/>
      <c r="F3137" s="281" t="str">
        <f>IFERROR(IF(VLOOKUP($X3130&amp;"-"&amp;TEXT($A3137,"mmm-aaaa"),Informes!$A:$P,COLUMN(Informes!H$1),FALSE),"þ","¨"),"¨")</f>
        <v>¨</v>
      </c>
      <c r="G3137" s="281"/>
      <c r="H3137" s="281"/>
      <c r="I3137" s="248" t="str">
        <f>IFERROR(IF(ISBLANK(
VLOOKUP($X3130&amp;"-"&amp;TEXT($A3137,"mmm-aaaa"),Informes!$A:$P,COLUMN(Informes!I$1),FALSE)), "",
VLOOKUP($X3130&amp;"-"&amp;TEXT($A3137,"mmm-aaaa"),Informes!$A:$P,COLUMN(Informes!I$1),FALSE)), "")</f>
        <v/>
      </c>
      <c r="J3137" s="248"/>
      <c r="K3137" s="248"/>
      <c r="L3137" s="173" t="str">
        <f>IFERROR(IF($X3137=$L$7,"þ","¨"),"¨")</f>
        <v>¨</v>
      </c>
      <c r="M3137" s="248" t="str">
        <f>IFERROR(IF(OR($X3137=$L$7,$X3137=$K$5,$X3137=$O$5,$X3137=$T$5),IF(ISBLANK(
VLOOKUP($X3130&amp;"-"&amp;TEXT($A3137,"mmm-aaaa"),Informes!$A:$P,COLUMN(Informes!J$1),FALSE)), "",
VLOOKUP($X3130&amp;"-"&amp;TEXT($A3137,"mmm-aaaa"),Informes!$A:$P,COLUMN(Informes!J$1),FALSE)), ""), "")</f>
        <v/>
      </c>
      <c r="N3137" s="248"/>
      <c r="O3137" s="248"/>
      <c r="P3137" s="248"/>
      <c r="Q3137" s="248"/>
      <c r="R3137" s="284" t="str">
        <f t="shared" ref="R3137:R3148" si="611">IF(W3137=0, "", W3137)</f>
        <v/>
      </c>
      <c r="S3137" s="284"/>
      <c r="T3137" s="284"/>
      <c r="U3137" s="284"/>
      <c r="V3137" s="285"/>
      <c r="W3137" s="4" t="str">
        <f>IFERROR(VLOOKUP($X3130&amp;"-"&amp;TEXT($A3137,"mmm-aaaa"),Informes!$A:$P,COLUMN(Informes!K$1),FALSE), "")</f>
        <v/>
      </c>
      <c r="X3137" s="34" t="str">
        <f>IFERROR(VLOOKUP($X3130&amp;"-"&amp;TEXT($A3137,"mmm-aaaa"),Informes!$A:$P,COLUMN(Informes!C$1),FALSE), "")</f>
        <v/>
      </c>
    </row>
    <row r="3138" spans="1:24" ht="16.5" customHeight="1" x14ac:dyDescent="0.2">
      <c r="A3138" s="34">
        <f>EDATE(A3137,1)</f>
        <v>45200</v>
      </c>
      <c r="B3138" s="243" t="str">
        <f t="shared" ref="B3138:B3148" si="612">PROPER(TEXT(A3138, "mmmm"))</f>
        <v>Octubre</v>
      </c>
      <c r="C3138" s="244"/>
      <c r="D3138" s="244" t="str">
        <f t="shared" ref="D3138:D3148" si="613">PROPER(TEXT(C3138, "mmmm"))</f>
        <v>Enero</v>
      </c>
      <c r="E3138" s="244"/>
      <c r="F3138" s="281" t="str">
        <f>IFERROR(IF(VLOOKUP($X3130&amp;"-"&amp;TEXT($A3138,"mmm-aaaa"),Informes!$A:$P,COLUMN(Informes!H$1),FALSE),"þ","¨"),"¨")</f>
        <v>¨</v>
      </c>
      <c r="G3138" s="281"/>
      <c r="H3138" s="281"/>
      <c r="I3138" s="248" t="str">
        <f>IFERROR(IF(ISBLANK(
VLOOKUP($X3130&amp;"-"&amp;TEXT($A3138,"mmm-aaaa"),Informes!$A:$P,COLUMN(Informes!I$1),FALSE)), "",
VLOOKUP($X3130&amp;"-"&amp;TEXT($A3138,"mmm-aaaa"),Informes!$A:$P,COLUMN(Informes!I$1),FALSE)), "")</f>
        <v/>
      </c>
      <c r="J3138" s="248"/>
      <c r="K3138" s="248"/>
      <c r="L3138" s="173" t="str">
        <f t="shared" ref="L3138:L3148" si="614">IFERROR(IF($X3138=$L$7,"þ","¨"),"¨")</f>
        <v>¨</v>
      </c>
      <c r="M3138" s="248" t="str">
        <f>IFERROR(IF(OR($X3138=$L$7,$X3138=$K$5,$X3138=$O$5,$X3138=$T$5),IF(ISBLANK(
VLOOKUP($X3130&amp;"-"&amp;TEXT($A3138,"mmm-aaaa"),Informes!$A:$P,COLUMN(Informes!J$1),FALSE)), "",
VLOOKUP($X3130&amp;"-"&amp;TEXT($A3138,"mmm-aaaa"),Informes!$A:$P,COLUMN(Informes!J$1),FALSE)), ""), "")</f>
        <v/>
      </c>
      <c r="N3138" s="248"/>
      <c r="O3138" s="248"/>
      <c r="P3138" s="248"/>
      <c r="Q3138" s="248"/>
      <c r="R3138" s="284" t="str">
        <f t="shared" si="611"/>
        <v/>
      </c>
      <c r="S3138" s="284"/>
      <c r="T3138" s="284"/>
      <c r="U3138" s="284"/>
      <c r="V3138" s="285"/>
      <c r="W3138" s="4" t="str">
        <f>IFERROR(VLOOKUP($X3130&amp;"-"&amp;TEXT($A3138,"mmm-aaaa"),Informes!$A:$P,COLUMN(Informes!K$1),FALSE), "")</f>
        <v/>
      </c>
      <c r="X3138" s="34" t="str">
        <f>IFERROR(VLOOKUP($X3130&amp;"-"&amp;TEXT($A3138,"mmm-aaaa"),Informes!$A:$P,COLUMN(Informes!C$1),FALSE), "")</f>
        <v/>
      </c>
    </row>
    <row r="3139" spans="1:24" ht="16.5" customHeight="1" x14ac:dyDescent="0.2">
      <c r="A3139" s="34">
        <f t="shared" ref="A3139:A3148" si="615">EDATE(A3138,1)</f>
        <v>45231</v>
      </c>
      <c r="B3139" s="243" t="str">
        <f t="shared" si="612"/>
        <v>Noviembre</v>
      </c>
      <c r="C3139" s="244"/>
      <c r="D3139" s="244" t="str">
        <f t="shared" si="613"/>
        <v>Enero</v>
      </c>
      <c r="E3139" s="244"/>
      <c r="F3139" s="281" t="str">
        <f>IFERROR(IF(VLOOKUP($X3130&amp;"-"&amp;TEXT($A3139,"mmm-aaaa"),Informes!$A:$P,COLUMN(Informes!H$1),FALSE),"þ","¨"),"¨")</f>
        <v>¨</v>
      </c>
      <c r="G3139" s="281"/>
      <c r="H3139" s="281"/>
      <c r="I3139" s="248" t="str">
        <f>IFERROR(IF(ISBLANK(
VLOOKUP($X3130&amp;"-"&amp;TEXT($A3139,"mmm-aaaa"),Informes!$A:$P,COLUMN(Informes!I$1),FALSE)), "",
VLOOKUP($X3130&amp;"-"&amp;TEXT($A3139,"mmm-aaaa"),Informes!$A:$P,COLUMN(Informes!I$1),FALSE)), "")</f>
        <v/>
      </c>
      <c r="J3139" s="248"/>
      <c r="K3139" s="248"/>
      <c r="L3139" s="173" t="str">
        <f t="shared" si="614"/>
        <v>¨</v>
      </c>
      <c r="M3139" s="248" t="str">
        <f>IFERROR(IF(OR($X3139=$L$7,$X3139=$K$5,$X3139=$O$5,$X3139=$T$5),IF(ISBLANK(
VLOOKUP($X3130&amp;"-"&amp;TEXT($A3139,"mmm-aaaa"),Informes!$A:$P,COLUMN(Informes!J$1),FALSE)), "",
VLOOKUP($X3130&amp;"-"&amp;TEXT($A3139,"mmm-aaaa"),Informes!$A:$P,COLUMN(Informes!J$1),FALSE)), ""), "")</f>
        <v/>
      </c>
      <c r="N3139" s="248"/>
      <c r="O3139" s="248"/>
      <c r="P3139" s="248"/>
      <c r="Q3139" s="248"/>
      <c r="R3139" s="284" t="str">
        <f t="shared" si="611"/>
        <v/>
      </c>
      <c r="S3139" s="284"/>
      <c r="T3139" s="284"/>
      <c r="U3139" s="284"/>
      <c r="V3139" s="285"/>
      <c r="W3139" s="4" t="str">
        <f>IFERROR(VLOOKUP($X3130&amp;"-"&amp;TEXT($A3139,"mmm-aaaa"),Informes!$A:$P,COLUMN(Informes!K$1),FALSE), "")</f>
        <v/>
      </c>
      <c r="X3139" s="34" t="str">
        <f>IFERROR(VLOOKUP($X3130&amp;"-"&amp;TEXT($A3139,"mmm-aaaa"),Informes!$A:$P,COLUMN(Informes!C$1),FALSE), "")</f>
        <v/>
      </c>
    </row>
    <row r="3140" spans="1:24" ht="16.5" customHeight="1" x14ac:dyDescent="0.2">
      <c r="A3140" s="34">
        <f t="shared" si="615"/>
        <v>45261</v>
      </c>
      <c r="B3140" s="243" t="str">
        <f t="shared" si="612"/>
        <v>Diciembre</v>
      </c>
      <c r="C3140" s="244"/>
      <c r="D3140" s="244" t="str">
        <f t="shared" si="613"/>
        <v>Enero</v>
      </c>
      <c r="E3140" s="244"/>
      <c r="F3140" s="281" t="str">
        <f>IFERROR(IF(VLOOKUP($X3130&amp;"-"&amp;TEXT($A3140,"mmm-aaaa"),Informes!$A:$P,COLUMN(Informes!H$1),FALSE),"þ","¨"),"¨")</f>
        <v>¨</v>
      </c>
      <c r="G3140" s="281"/>
      <c r="H3140" s="281"/>
      <c r="I3140" s="248" t="str">
        <f>IFERROR(IF(ISBLANK(
VLOOKUP($X3130&amp;"-"&amp;TEXT($A3140,"mmm-aaaa"),Informes!$A:$P,COLUMN(Informes!I$1),FALSE)), "",
VLOOKUP($X3130&amp;"-"&amp;TEXT($A3140,"mmm-aaaa"),Informes!$A:$P,COLUMN(Informes!I$1),FALSE)), "")</f>
        <v/>
      </c>
      <c r="J3140" s="248"/>
      <c r="K3140" s="248"/>
      <c r="L3140" s="173" t="str">
        <f t="shared" si="614"/>
        <v>¨</v>
      </c>
      <c r="M3140" s="248" t="str">
        <f>IFERROR(IF(OR($X3140=$L$7,$X3140=$K$5,$X3140=$O$5,$X3140=$T$5),IF(ISBLANK(
VLOOKUP($X3130&amp;"-"&amp;TEXT($A3140,"mmm-aaaa"),Informes!$A:$P,COLUMN(Informes!J$1),FALSE)), "",
VLOOKUP($X3130&amp;"-"&amp;TEXT($A3140,"mmm-aaaa"),Informes!$A:$P,COLUMN(Informes!J$1),FALSE)), ""), "")</f>
        <v/>
      </c>
      <c r="N3140" s="248"/>
      <c r="O3140" s="248"/>
      <c r="P3140" s="248"/>
      <c r="Q3140" s="248"/>
      <c r="R3140" s="284" t="str">
        <f t="shared" si="611"/>
        <v/>
      </c>
      <c r="S3140" s="284"/>
      <c r="T3140" s="284"/>
      <c r="U3140" s="284"/>
      <c r="V3140" s="285"/>
      <c r="W3140" s="4" t="str">
        <f>IFERROR(VLOOKUP($X3130&amp;"-"&amp;TEXT($A3140,"mmm-aaaa"),Informes!$A:$P,COLUMN(Informes!K$1),FALSE), "")</f>
        <v/>
      </c>
      <c r="X3140" s="34" t="str">
        <f>IFERROR(VLOOKUP($X3130&amp;"-"&amp;TEXT($A3140,"mmm-aaaa"),Informes!$A:$P,COLUMN(Informes!C$1),FALSE), "")</f>
        <v/>
      </c>
    </row>
    <row r="3141" spans="1:24" ht="16.5" customHeight="1" x14ac:dyDescent="0.2">
      <c r="A3141" s="34">
        <f t="shared" si="615"/>
        <v>45292</v>
      </c>
      <c r="B3141" s="243" t="str">
        <f t="shared" si="612"/>
        <v>Enero</v>
      </c>
      <c r="C3141" s="244"/>
      <c r="D3141" s="244" t="str">
        <f t="shared" si="613"/>
        <v>Enero</v>
      </c>
      <c r="E3141" s="244"/>
      <c r="F3141" s="281" t="str">
        <f>IFERROR(IF(VLOOKUP($X3130&amp;"-"&amp;TEXT($A3141,"mmm-aaaa"),Informes!$A:$P,COLUMN(Informes!H$1),FALSE),"þ","¨"),"¨")</f>
        <v>¨</v>
      </c>
      <c r="G3141" s="281"/>
      <c r="H3141" s="281"/>
      <c r="I3141" s="248" t="str">
        <f>IFERROR(IF(ISBLANK(
VLOOKUP($X3130&amp;"-"&amp;TEXT($A3141,"mmm-aaaa"),Informes!$A:$P,COLUMN(Informes!I$1),FALSE)), "",
VLOOKUP($X3130&amp;"-"&amp;TEXT($A3141,"mmm-aaaa"),Informes!$A:$P,COLUMN(Informes!I$1),FALSE)), "")</f>
        <v/>
      </c>
      <c r="J3141" s="248"/>
      <c r="K3141" s="248"/>
      <c r="L3141" s="173" t="str">
        <f t="shared" si="614"/>
        <v>¨</v>
      </c>
      <c r="M3141" s="248" t="str">
        <f>IFERROR(IF(OR($X3141=$L$7,$X3141=$K$5,$X3141=$O$5,$X3141=$T$5),IF(ISBLANK(
VLOOKUP($X3130&amp;"-"&amp;TEXT($A3141,"mmm-aaaa"),Informes!$A:$P,COLUMN(Informes!J$1),FALSE)), "",
VLOOKUP($X3130&amp;"-"&amp;TEXT($A3141,"mmm-aaaa"),Informes!$A:$P,COLUMN(Informes!J$1),FALSE)), ""), "")</f>
        <v/>
      </c>
      <c r="N3141" s="248"/>
      <c r="O3141" s="248"/>
      <c r="P3141" s="248"/>
      <c r="Q3141" s="248"/>
      <c r="R3141" s="284" t="str">
        <f t="shared" si="611"/>
        <v/>
      </c>
      <c r="S3141" s="284"/>
      <c r="T3141" s="284"/>
      <c r="U3141" s="284"/>
      <c r="V3141" s="285"/>
      <c r="W3141" s="4" t="str">
        <f>IFERROR(VLOOKUP($X3130&amp;"-"&amp;TEXT($A3141,"mmm-aaaa"),Informes!$A:$P,COLUMN(Informes!K$1),FALSE), "")</f>
        <v/>
      </c>
      <c r="X3141" s="34" t="str">
        <f>IFERROR(VLOOKUP($X3130&amp;"-"&amp;TEXT($A3141,"mmm-aaaa"),Informes!$A:$P,COLUMN(Informes!C$1),FALSE), "")</f>
        <v/>
      </c>
    </row>
    <row r="3142" spans="1:24" ht="16.5" customHeight="1" x14ac:dyDescent="0.2">
      <c r="A3142" s="34">
        <f t="shared" si="615"/>
        <v>45323</v>
      </c>
      <c r="B3142" s="243" t="str">
        <f t="shared" si="612"/>
        <v>Febrero</v>
      </c>
      <c r="C3142" s="244"/>
      <c r="D3142" s="244" t="str">
        <f t="shared" si="613"/>
        <v>Enero</v>
      </c>
      <c r="E3142" s="244"/>
      <c r="F3142" s="281" t="str">
        <f>IFERROR(IF(VLOOKUP($X3130&amp;"-"&amp;TEXT($A3142,"mmm-aaaa"),Informes!$A:$P,COLUMN(Informes!H$1),FALSE),"þ","¨"),"¨")</f>
        <v>¨</v>
      </c>
      <c r="G3142" s="281"/>
      <c r="H3142" s="281"/>
      <c r="I3142" s="248" t="str">
        <f>IFERROR(IF(ISBLANK(
VLOOKUP($X3130&amp;"-"&amp;TEXT($A3142,"mmm-aaaa"),Informes!$A:$P,COLUMN(Informes!I$1),FALSE)), "",
VLOOKUP($X3130&amp;"-"&amp;TEXT($A3142,"mmm-aaaa"),Informes!$A:$P,COLUMN(Informes!I$1),FALSE)), "")</f>
        <v/>
      </c>
      <c r="J3142" s="248"/>
      <c r="K3142" s="248"/>
      <c r="L3142" s="173" t="str">
        <f t="shared" si="614"/>
        <v>¨</v>
      </c>
      <c r="M3142" s="248" t="str">
        <f>IFERROR(IF(OR($X3142=$L$7,$X3142=$K$5,$X3142=$O$5,$X3142=$T$5),IF(ISBLANK(
VLOOKUP($X3130&amp;"-"&amp;TEXT($A3142,"mmm-aaaa"),Informes!$A:$P,COLUMN(Informes!J$1),FALSE)), "",
VLOOKUP($X3130&amp;"-"&amp;TEXT($A3142,"mmm-aaaa"),Informes!$A:$P,COLUMN(Informes!J$1),FALSE)), ""), "")</f>
        <v/>
      </c>
      <c r="N3142" s="248"/>
      <c r="O3142" s="248"/>
      <c r="P3142" s="248"/>
      <c r="Q3142" s="248"/>
      <c r="R3142" s="284" t="str">
        <f t="shared" si="611"/>
        <v/>
      </c>
      <c r="S3142" s="284"/>
      <c r="T3142" s="284"/>
      <c r="U3142" s="284"/>
      <c r="V3142" s="285"/>
      <c r="W3142" s="4" t="str">
        <f>IFERROR(VLOOKUP($X3130&amp;"-"&amp;TEXT($A3142,"mmm-aaaa"),Informes!$A:$P,COLUMN(Informes!K$1),FALSE), "")</f>
        <v/>
      </c>
      <c r="X3142" s="34" t="str">
        <f>IFERROR(VLOOKUP($X3130&amp;"-"&amp;TEXT($A3142,"mmm-aaaa"),Informes!$A:$P,COLUMN(Informes!C$1),FALSE), "")</f>
        <v/>
      </c>
    </row>
    <row r="3143" spans="1:24" ht="16.5" customHeight="1" x14ac:dyDescent="0.2">
      <c r="A3143" s="34">
        <f t="shared" si="615"/>
        <v>45352</v>
      </c>
      <c r="B3143" s="243" t="str">
        <f t="shared" si="612"/>
        <v>Marzo</v>
      </c>
      <c r="C3143" s="244"/>
      <c r="D3143" s="244" t="str">
        <f t="shared" si="613"/>
        <v>Enero</v>
      </c>
      <c r="E3143" s="244"/>
      <c r="F3143" s="281" t="str">
        <f>IFERROR(IF(VLOOKUP($X3130&amp;"-"&amp;TEXT($A3143,"mmm-aaaa"),Informes!$A:$P,COLUMN(Informes!H$1),FALSE),"þ","¨"),"¨")</f>
        <v>¨</v>
      </c>
      <c r="G3143" s="281"/>
      <c r="H3143" s="281"/>
      <c r="I3143" s="248" t="str">
        <f>IFERROR(IF(ISBLANK(
VLOOKUP($X3130&amp;"-"&amp;TEXT($A3143,"mmm-aaaa"),Informes!$A:$P,COLUMN(Informes!I$1),FALSE)), "",
VLOOKUP($X3130&amp;"-"&amp;TEXT($A3143,"mmm-aaaa"),Informes!$A:$P,COLUMN(Informes!I$1),FALSE)), "")</f>
        <v/>
      </c>
      <c r="J3143" s="248"/>
      <c r="K3143" s="248"/>
      <c r="L3143" s="173" t="str">
        <f t="shared" si="614"/>
        <v>¨</v>
      </c>
      <c r="M3143" s="248" t="str">
        <f>IFERROR(IF(OR($X3143=$L$7,$X3143=$K$5,$X3143=$O$5,$X3143=$T$5),IF(ISBLANK(
VLOOKUP($X3130&amp;"-"&amp;TEXT($A3143,"mmm-aaaa"),Informes!$A:$P,COLUMN(Informes!J$1),FALSE)), "",
VLOOKUP($X3130&amp;"-"&amp;TEXT($A3143,"mmm-aaaa"),Informes!$A:$P,COLUMN(Informes!J$1),FALSE)), ""), "")</f>
        <v/>
      </c>
      <c r="N3143" s="248"/>
      <c r="O3143" s="248"/>
      <c r="P3143" s="248"/>
      <c r="Q3143" s="248"/>
      <c r="R3143" s="284" t="str">
        <f t="shared" si="611"/>
        <v/>
      </c>
      <c r="S3143" s="284"/>
      <c r="T3143" s="284"/>
      <c r="U3143" s="284"/>
      <c r="V3143" s="285"/>
      <c r="W3143" s="4" t="str">
        <f>IFERROR(VLOOKUP($X3130&amp;"-"&amp;TEXT($A3143,"mmm-aaaa"),Informes!$A:$P,COLUMN(Informes!K$1),FALSE), "")</f>
        <v/>
      </c>
      <c r="X3143" s="34" t="str">
        <f>IFERROR(VLOOKUP($X3130&amp;"-"&amp;TEXT($A3143,"mmm-aaaa"),Informes!$A:$P,COLUMN(Informes!C$1),FALSE), "")</f>
        <v/>
      </c>
    </row>
    <row r="3144" spans="1:24" ht="16.5" customHeight="1" x14ac:dyDescent="0.2">
      <c r="A3144" s="34">
        <f t="shared" si="615"/>
        <v>45383</v>
      </c>
      <c r="B3144" s="243" t="str">
        <f t="shared" si="612"/>
        <v>Abril</v>
      </c>
      <c r="C3144" s="244"/>
      <c r="D3144" s="244" t="str">
        <f t="shared" si="613"/>
        <v>Enero</v>
      </c>
      <c r="E3144" s="244"/>
      <c r="F3144" s="281" t="str">
        <f>IFERROR(IF(VLOOKUP($X3130&amp;"-"&amp;TEXT($A3144,"mmm-aaaa"),Informes!$A:$P,COLUMN(Informes!H$1),FALSE),"þ","¨"),"¨")</f>
        <v>¨</v>
      </c>
      <c r="G3144" s="281"/>
      <c r="H3144" s="281"/>
      <c r="I3144" s="248" t="str">
        <f>IFERROR(IF(ISBLANK(
VLOOKUP($X3130&amp;"-"&amp;TEXT($A3144,"mmm-aaaa"),Informes!$A:$P,COLUMN(Informes!I$1),FALSE)), "",
VLOOKUP($X3130&amp;"-"&amp;TEXT($A3144,"mmm-aaaa"),Informes!$A:$P,COLUMN(Informes!I$1),FALSE)), "")</f>
        <v/>
      </c>
      <c r="J3144" s="248"/>
      <c r="K3144" s="248"/>
      <c r="L3144" s="173" t="str">
        <f t="shared" si="614"/>
        <v>¨</v>
      </c>
      <c r="M3144" s="248" t="str">
        <f>IFERROR(IF(OR($X3144=$L$7,$X3144=$K$5,$X3144=$O$5,$X3144=$T$5),IF(ISBLANK(
VLOOKUP($X3130&amp;"-"&amp;TEXT($A3144,"mmm-aaaa"),Informes!$A:$P,COLUMN(Informes!J$1),FALSE)), "",
VLOOKUP($X3130&amp;"-"&amp;TEXT($A3144,"mmm-aaaa"),Informes!$A:$P,COLUMN(Informes!J$1),FALSE)), ""), "")</f>
        <v/>
      </c>
      <c r="N3144" s="248"/>
      <c r="O3144" s="248"/>
      <c r="P3144" s="248"/>
      <c r="Q3144" s="248"/>
      <c r="R3144" s="284" t="str">
        <f t="shared" si="611"/>
        <v/>
      </c>
      <c r="S3144" s="284"/>
      <c r="T3144" s="284"/>
      <c r="U3144" s="284"/>
      <c r="V3144" s="285"/>
      <c r="W3144" s="4" t="str">
        <f>IFERROR(VLOOKUP($X3130&amp;"-"&amp;TEXT($A3144,"mmm-aaaa"),Informes!$A:$P,COLUMN(Informes!K$1),FALSE), "")</f>
        <v/>
      </c>
      <c r="X3144" s="34" t="str">
        <f>IFERROR(VLOOKUP($X3130&amp;"-"&amp;TEXT($A3144,"mmm-aaaa"),Informes!$A:$P,COLUMN(Informes!C$1),FALSE), "")</f>
        <v/>
      </c>
    </row>
    <row r="3145" spans="1:24" ht="16.5" customHeight="1" x14ac:dyDescent="0.2">
      <c r="A3145" s="34">
        <f t="shared" si="615"/>
        <v>45413</v>
      </c>
      <c r="B3145" s="243" t="str">
        <f t="shared" si="612"/>
        <v>Mayo</v>
      </c>
      <c r="C3145" s="244"/>
      <c r="D3145" s="244" t="str">
        <f t="shared" si="613"/>
        <v>Enero</v>
      </c>
      <c r="E3145" s="244"/>
      <c r="F3145" s="281" t="str">
        <f>IFERROR(IF(VLOOKUP($X3130&amp;"-"&amp;TEXT($A3145,"mmm-aaaa"),Informes!$A:$P,COLUMN(Informes!H$1),FALSE),"þ","¨"),"¨")</f>
        <v>¨</v>
      </c>
      <c r="G3145" s="281"/>
      <c r="H3145" s="281"/>
      <c r="I3145" s="248" t="str">
        <f>IFERROR(IF(ISBLANK(
VLOOKUP($X3130&amp;"-"&amp;TEXT($A3145,"mmm-aaaa"),Informes!$A:$P,COLUMN(Informes!I$1),FALSE)), "",
VLOOKUP($X3130&amp;"-"&amp;TEXT($A3145,"mmm-aaaa"),Informes!$A:$P,COLUMN(Informes!I$1),FALSE)), "")</f>
        <v/>
      </c>
      <c r="J3145" s="248"/>
      <c r="K3145" s="248"/>
      <c r="L3145" s="173" t="str">
        <f t="shared" si="614"/>
        <v>¨</v>
      </c>
      <c r="M3145" s="248" t="str">
        <f>IFERROR(IF(OR($X3145=$L$7,$X3145=$K$5,$X3145=$O$5,$X3145=$T$5),IF(ISBLANK(
VLOOKUP($X3130&amp;"-"&amp;TEXT($A3145,"mmm-aaaa"),Informes!$A:$P,COLUMN(Informes!J$1),FALSE)), "",
VLOOKUP($X3130&amp;"-"&amp;TEXT($A3145,"mmm-aaaa"),Informes!$A:$P,COLUMN(Informes!J$1),FALSE)), ""), "")</f>
        <v/>
      </c>
      <c r="N3145" s="248"/>
      <c r="O3145" s="248"/>
      <c r="P3145" s="248"/>
      <c r="Q3145" s="248"/>
      <c r="R3145" s="284" t="str">
        <f t="shared" si="611"/>
        <v/>
      </c>
      <c r="S3145" s="284"/>
      <c r="T3145" s="284"/>
      <c r="U3145" s="284"/>
      <c r="V3145" s="285"/>
      <c r="W3145" s="4" t="str">
        <f>IFERROR(VLOOKUP($X3130&amp;"-"&amp;TEXT($A3145,"mmm-aaaa"),Informes!$A:$P,COLUMN(Informes!K$1),FALSE), "")</f>
        <v/>
      </c>
      <c r="X3145" s="34" t="str">
        <f>IFERROR(VLOOKUP($X3130&amp;"-"&amp;TEXT($A3145,"mmm-aaaa"),Informes!$A:$P,COLUMN(Informes!C$1),FALSE), "")</f>
        <v/>
      </c>
    </row>
    <row r="3146" spans="1:24" ht="16.5" customHeight="1" x14ac:dyDescent="0.2">
      <c r="A3146" s="34">
        <f t="shared" si="615"/>
        <v>45444</v>
      </c>
      <c r="B3146" s="243" t="str">
        <f t="shared" si="612"/>
        <v>Junio</v>
      </c>
      <c r="C3146" s="244"/>
      <c r="D3146" s="244" t="str">
        <f t="shared" si="613"/>
        <v>Enero</v>
      </c>
      <c r="E3146" s="244"/>
      <c r="F3146" s="281" t="str">
        <f>IFERROR(IF(VLOOKUP($X3130&amp;"-"&amp;TEXT($A3146,"mmm-aaaa"),Informes!$A:$P,COLUMN(Informes!H$1),FALSE),"þ","¨"),"¨")</f>
        <v>¨</v>
      </c>
      <c r="G3146" s="281"/>
      <c r="H3146" s="281"/>
      <c r="I3146" s="248" t="str">
        <f>IFERROR(IF(ISBLANK(
VLOOKUP($X3130&amp;"-"&amp;TEXT($A3146,"mmm-aaaa"),Informes!$A:$P,COLUMN(Informes!I$1),FALSE)), "",
VLOOKUP($X3130&amp;"-"&amp;TEXT($A3146,"mmm-aaaa"),Informes!$A:$P,COLUMN(Informes!I$1),FALSE)), "")</f>
        <v/>
      </c>
      <c r="J3146" s="248"/>
      <c r="K3146" s="248"/>
      <c r="L3146" s="173" t="str">
        <f t="shared" si="614"/>
        <v>¨</v>
      </c>
      <c r="M3146" s="248" t="str">
        <f>IFERROR(IF(OR($X3146=$L$7,$X3146=$K$5,$X3146=$O$5,$X3146=$T$5),IF(ISBLANK(
VLOOKUP($X3130&amp;"-"&amp;TEXT($A3146,"mmm-aaaa"),Informes!$A:$P,COLUMN(Informes!J$1),FALSE)), "",
VLOOKUP($X3130&amp;"-"&amp;TEXT($A3146,"mmm-aaaa"),Informes!$A:$P,COLUMN(Informes!J$1),FALSE)), ""), "")</f>
        <v/>
      </c>
      <c r="N3146" s="248"/>
      <c r="O3146" s="248"/>
      <c r="P3146" s="248"/>
      <c r="Q3146" s="248"/>
      <c r="R3146" s="284" t="str">
        <f t="shared" si="611"/>
        <v/>
      </c>
      <c r="S3146" s="284"/>
      <c r="T3146" s="284"/>
      <c r="U3146" s="284"/>
      <c r="V3146" s="285"/>
      <c r="W3146" s="4" t="str">
        <f>IFERROR(VLOOKUP($X3130&amp;"-"&amp;TEXT($A3146,"mmm-aaaa"),Informes!$A:$P,COLUMN(Informes!K$1),FALSE), "")</f>
        <v/>
      </c>
      <c r="X3146" s="34" t="str">
        <f>IFERROR(VLOOKUP($X3130&amp;"-"&amp;TEXT($A3146,"mmm-aaaa"),Informes!$A:$P,COLUMN(Informes!C$1),FALSE), "")</f>
        <v/>
      </c>
    </row>
    <row r="3147" spans="1:24" ht="16.5" customHeight="1" x14ac:dyDescent="0.2">
      <c r="A3147" s="34">
        <f t="shared" si="615"/>
        <v>45474</v>
      </c>
      <c r="B3147" s="243" t="str">
        <f t="shared" si="612"/>
        <v>Julio</v>
      </c>
      <c r="C3147" s="244"/>
      <c r="D3147" s="244" t="str">
        <f t="shared" si="613"/>
        <v>Enero</v>
      </c>
      <c r="E3147" s="244"/>
      <c r="F3147" s="281" t="str">
        <f>IFERROR(IF(VLOOKUP($X3130&amp;"-"&amp;TEXT($A3147,"mmm-aaaa"),Informes!$A:$P,COLUMN(Informes!H$1),FALSE),"þ","¨"),"¨")</f>
        <v>¨</v>
      </c>
      <c r="G3147" s="281"/>
      <c r="H3147" s="281"/>
      <c r="I3147" s="248" t="str">
        <f>IFERROR(IF(ISBLANK(
VLOOKUP($X3130&amp;"-"&amp;TEXT($A3147,"mmm-aaaa"),Informes!$A:$P,COLUMN(Informes!I$1),FALSE)), "",
VLOOKUP($X3130&amp;"-"&amp;TEXT($A3147,"mmm-aaaa"),Informes!$A:$P,COLUMN(Informes!I$1),FALSE)), "")</f>
        <v/>
      </c>
      <c r="J3147" s="248"/>
      <c r="K3147" s="248"/>
      <c r="L3147" s="173" t="str">
        <f t="shared" si="614"/>
        <v>¨</v>
      </c>
      <c r="M3147" s="248" t="str">
        <f>IFERROR(IF(OR($X3147=$L$7,$X3147=$K$5,$X3147=$O$5,$X3147=$T$5),IF(ISBLANK(
VLOOKUP($X3130&amp;"-"&amp;TEXT($A3147,"mmm-aaaa"),Informes!$A:$P,COLUMN(Informes!J$1),FALSE)), "",
VLOOKUP($X3130&amp;"-"&amp;TEXT($A3147,"mmm-aaaa"),Informes!$A:$P,COLUMN(Informes!J$1),FALSE)), ""), "")</f>
        <v/>
      </c>
      <c r="N3147" s="248"/>
      <c r="O3147" s="248"/>
      <c r="P3147" s="248"/>
      <c r="Q3147" s="248"/>
      <c r="R3147" s="284" t="str">
        <f t="shared" si="611"/>
        <v/>
      </c>
      <c r="S3147" s="284"/>
      <c r="T3147" s="284"/>
      <c r="U3147" s="284"/>
      <c r="V3147" s="285"/>
      <c r="W3147" s="4" t="str">
        <f>IFERROR(VLOOKUP($X3130&amp;"-"&amp;TEXT($A3147,"mmm-aaaa"),Informes!$A:$P,COLUMN(Informes!K$1),FALSE), "")</f>
        <v/>
      </c>
      <c r="X3147" s="34" t="str">
        <f>IFERROR(VLOOKUP($X3130&amp;"-"&amp;TEXT($A3147,"mmm-aaaa"),Informes!$A:$P,COLUMN(Informes!C$1),FALSE), "")</f>
        <v/>
      </c>
    </row>
    <row r="3148" spans="1:24" ht="16.5" customHeight="1" thickBot="1" x14ac:dyDescent="0.25">
      <c r="A3148" s="34">
        <f t="shared" si="615"/>
        <v>45505</v>
      </c>
      <c r="B3148" s="264" t="str">
        <f t="shared" si="612"/>
        <v>Agosto</v>
      </c>
      <c r="C3148" s="265"/>
      <c r="D3148" s="265" t="str">
        <f t="shared" si="613"/>
        <v>Enero</v>
      </c>
      <c r="E3148" s="265"/>
      <c r="F3148" s="280" t="str">
        <f>IFERROR(IF(VLOOKUP($X3130&amp;"-"&amp;TEXT($A3148,"mmm-aaaa"),Informes!$A:$P,COLUMN(Informes!H$1),FALSE),"þ","¨"),"¨")</f>
        <v>¨</v>
      </c>
      <c r="G3148" s="280"/>
      <c r="H3148" s="280"/>
      <c r="I3148" s="269" t="str">
        <f>IFERROR(IF(ISBLANK(
VLOOKUP($X3130&amp;"-"&amp;TEXT($A3148,"mmm-aaaa"),Informes!$A:$P,COLUMN(Informes!I$1),FALSE)), "",
VLOOKUP($X3130&amp;"-"&amp;TEXT($A3148,"mmm-aaaa"),Informes!$A:$P,COLUMN(Informes!I$1),FALSE)), "")</f>
        <v/>
      </c>
      <c r="J3148" s="269"/>
      <c r="K3148" s="269"/>
      <c r="L3148" s="172" t="str">
        <f t="shared" si="614"/>
        <v>¨</v>
      </c>
      <c r="M3148" s="269" t="str">
        <f>IFERROR(IF(OR($X3148=$L$7,$X3148=$K$5,$X3148=$O$5,$X3148=$T$5),IF(ISBLANK(
VLOOKUP($X3130&amp;"-"&amp;TEXT($A3148,"mmm-aaaa"),Informes!$A:$P,COLUMN(Informes!J$1),FALSE)), "",
VLOOKUP($X3130&amp;"-"&amp;TEXT($A3148,"mmm-aaaa"),Informes!$A:$P,COLUMN(Informes!J$1),FALSE)), ""), "")</f>
        <v/>
      </c>
      <c r="N3148" s="269"/>
      <c r="O3148" s="269"/>
      <c r="P3148" s="269"/>
      <c r="Q3148" s="269"/>
      <c r="R3148" s="282" t="str">
        <f t="shared" si="611"/>
        <v/>
      </c>
      <c r="S3148" s="282"/>
      <c r="T3148" s="282"/>
      <c r="U3148" s="282"/>
      <c r="V3148" s="283"/>
      <c r="W3148" s="4" t="str">
        <f>IFERROR(VLOOKUP($X3130&amp;"-"&amp;TEXT($A3148,"mmm-aaaa"),Informes!$A:$P,COLUMN(Informes!K$1),FALSE), "")</f>
        <v/>
      </c>
      <c r="X3148" s="34" t="str">
        <f>IFERROR(VLOOKUP($X3130&amp;"-"&amp;TEXT($A3148,"mmm-aaaa"),Informes!$A:$P,COLUMN(Informes!C$1),FALSE), "")</f>
        <v/>
      </c>
    </row>
    <row r="3149" spans="1:24" ht="16.5" customHeight="1" thickBot="1" x14ac:dyDescent="0.3">
      <c r="D3149" s="124"/>
      <c r="E3149" s="124"/>
      <c r="F3149" s="129"/>
      <c r="G3149" s="124" t="str">
        <f>IF(SUM(F3137:F3148)=0,"",SUM(F3137:F3148))</f>
        <v/>
      </c>
      <c r="H3149" s="124"/>
      <c r="I3149" s="124"/>
      <c r="J3149" s="130"/>
      <c r="K3149" s="124"/>
      <c r="L3149" s="131" t="s">
        <v>107</v>
      </c>
      <c r="M3149" s="272" t="str">
        <f>IF(SUM(M3137:M3148)=0,"",SUM(M3137:M3148))</f>
        <v/>
      </c>
      <c r="N3149" s="273"/>
      <c r="O3149" s="273"/>
      <c r="P3149" s="273"/>
      <c r="Q3149" s="274"/>
      <c r="R3149" s="275"/>
      <c r="S3149" s="276"/>
      <c r="T3149" s="276"/>
      <c r="U3149" s="276"/>
      <c r="V3149" s="277"/>
      <c r="W3149" s="4"/>
      <c r="X3149" s="4"/>
    </row>
    <row r="3150" spans="1:24" ht="16.5" customHeight="1" x14ac:dyDescent="0.2">
      <c r="W3150" s="4"/>
      <c r="X3150" s="4"/>
    </row>
    <row r="3151" spans="1:24" ht="279.75" customHeight="1" x14ac:dyDescent="0.15">
      <c r="B3151" s="11"/>
      <c r="C3151" s="132" t="s">
        <v>136</v>
      </c>
      <c r="D3151" s="11"/>
      <c r="E3151" s="11"/>
      <c r="F3151" s="11"/>
      <c r="G3151" s="11"/>
      <c r="H3151" s="11"/>
      <c r="I3151" s="11"/>
      <c r="J3151" s="11"/>
      <c r="K3151" s="11"/>
      <c r="L3151" s="11"/>
      <c r="M3151" s="11"/>
      <c r="N3151" s="11"/>
      <c r="O3151" s="11"/>
      <c r="P3151" s="11"/>
      <c r="Q3151" s="11"/>
      <c r="R3151" s="11"/>
      <c r="S3151" s="11"/>
      <c r="T3151" s="11"/>
      <c r="U3151" s="11"/>
      <c r="V3151" s="11"/>
      <c r="W3151" s="11"/>
      <c r="X3151" s="11"/>
    </row>
    <row r="3152" spans="1:24" ht="24" customHeight="1" x14ac:dyDescent="0.2">
      <c r="A3152" s="35"/>
      <c r="B3152" s="256" t="s">
        <v>127</v>
      </c>
      <c r="C3152" s="256"/>
      <c r="D3152" s="256"/>
      <c r="E3152" s="256"/>
      <c r="F3152" s="256"/>
      <c r="G3152" s="256"/>
      <c r="H3152" s="256"/>
      <c r="I3152" s="256"/>
      <c r="J3152" s="256"/>
      <c r="K3152" s="256"/>
      <c r="L3152" s="256"/>
      <c r="M3152" s="256"/>
      <c r="N3152" s="256"/>
      <c r="O3152" s="256"/>
      <c r="P3152" s="256"/>
      <c r="Q3152" s="256"/>
      <c r="R3152" s="256"/>
      <c r="S3152" s="256"/>
      <c r="T3152" s="256"/>
      <c r="U3152" s="256"/>
      <c r="V3152" s="256"/>
      <c r="X3152" s="2"/>
    </row>
    <row r="3153" spans="1:24" ht="15" x14ac:dyDescent="0.2">
      <c r="A3153" s="35"/>
      <c r="B3153" s="120" t="s">
        <v>128</v>
      </c>
      <c r="D3153" s="123" t="e">
        <f>D3130</f>
        <v>#REF!</v>
      </c>
      <c r="F3153" s="123"/>
      <c r="G3153" s="123"/>
      <c r="H3153" s="123"/>
      <c r="I3153" s="123"/>
      <c r="J3153" s="123"/>
      <c r="K3153" s="123"/>
      <c r="L3153" s="123"/>
      <c r="M3153" s="123"/>
      <c r="N3153" s="123"/>
      <c r="O3153" s="123"/>
      <c r="P3153" s="123"/>
      <c r="Q3153" s="123"/>
      <c r="R3153" s="123"/>
      <c r="S3153" s="123"/>
      <c r="T3153" s="123"/>
      <c r="U3153" s="123"/>
      <c r="V3153" s="123"/>
      <c r="W3153" s="15"/>
      <c r="X3153" s="154" t="e">
        <f>X3130</f>
        <v>#REF!</v>
      </c>
    </row>
    <row r="3154" spans="1:24" ht="17.25" x14ac:dyDescent="0.2">
      <c r="B3154" s="120" t="s">
        <v>129</v>
      </c>
      <c r="D3154" s="121"/>
      <c r="E3154" s="121"/>
      <c r="F3154" s="7"/>
      <c r="G3154" s="7"/>
      <c r="H3154" s="257" t="e">
        <f>H3131</f>
        <v>#REF!</v>
      </c>
      <c r="I3154" s="257"/>
      <c r="J3154" s="257"/>
      <c r="K3154" s="257"/>
      <c r="L3154" s="257"/>
      <c r="M3154" s="257"/>
      <c r="N3154" s="257"/>
      <c r="O3154" s="257"/>
      <c r="P3154" s="127" t="e">
        <f>P3131</f>
        <v>#REF!</v>
      </c>
      <c r="Q3154" s="120" t="s">
        <v>75</v>
      </c>
      <c r="S3154" s="12"/>
      <c r="T3154" s="13"/>
      <c r="U3154" s="127" t="e">
        <f>U3131</f>
        <v>#REF!</v>
      </c>
      <c r="V3154" s="120" t="s">
        <v>79</v>
      </c>
      <c r="W3154" s="12"/>
      <c r="X3154" s="6"/>
    </row>
    <row r="3155" spans="1:24" ht="17.25" x14ac:dyDescent="0.2">
      <c r="B3155" s="120" t="s">
        <v>130</v>
      </c>
      <c r="D3155" s="122"/>
      <c r="E3155" s="122"/>
      <c r="F3155" s="7"/>
      <c r="G3155" s="258" t="e">
        <f>G3132</f>
        <v>#REF!</v>
      </c>
      <c r="H3155" s="258"/>
      <c r="I3155" s="258"/>
      <c r="J3155" s="258"/>
      <c r="K3155" s="258"/>
      <c r="L3155" s="258"/>
      <c r="M3155" s="258"/>
      <c r="N3155" s="258"/>
      <c r="O3155" s="258"/>
      <c r="P3155" s="128" t="s">
        <v>137</v>
      </c>
      <c r="Q3155" s="120" t="s">
        <v>131</v>
      </c>
      <c r="S3155" s="12"/>
      <c r="T3155" s="12"/>
      <c r="U3155" s="128" t="s">
        <v>138</v>
      </c>
      <c r="V3155" s="120" t="s">
        <v>61</v>
      </c>
      <c r="W3155" s="12"/>
      <c r="X3155" s="6"/>
    </row>
    <row r="3156" spans="1:24" ht="28.5" customHeight="1" x14ac:dyDescent="0.2">
      <c r="B3156" s="127" t="e">
        <f>B3133</f>
        <v>#REF!</v>
      </c>
      <c r="C3156" s="125" t="s">
        <v>76</v>
      </c>
      <c r="D3156" s="127" t="e">
        <f>D3133</f>
        <v>#REF!</v>
      </c>
      <c r="E3156" s="125" t="s">
        <v>81</v>
      </c>
      <c r="F3156" s="7"/>
      <c r="G3156" s="7"/>
      <c r="H3156" s="5"/>
      <c r="I3156" s="10"/>
      <c r="J3156" s="127" t="e">
        <f>J3133</f>
        <v>#REF!</v>
      </c>
      <c r="K3156" s="125" t="s">
        <v>77</v>
      </c>
      <c r="L3156" s="5"/>
      <c r="M3156" s="5"/>
      <c r="N3156" s="127" t="e">
        <f>N3133</f>
        <v>#REF!</v>
      </c>
      <c r="O3156" s="125" t="s">
        <v>132</v>
      </c>
      <c r="P3156" s="126"/>
      <c r="Q3156" s="126"/>
      <c r="R3156" s="9"/>
      <c r="S3156" s="127" t="e">
        <f>S3133</f>
        <v>#REF!</v>
      </c>
      <c r="T3156" s="259" t="s">
        <v>133</v>
      </c>
      <c r="U3156" s="259"/>
      <c r="V3156" s="259"/>
      <c r="W3156" s="13"/>
      <c r="X3156" s="6"/>
    </row>
    <row r="3157" spans="1:24" ht="4.5" customHeight="1" thickBot="1" x14ac:dyDescent="0.25">
      <c r="B3157" s="8"/>
      <c r="C3157" s="7"/>
      <c r="D3157" s="8"/>
      <c r="E3157" s="7"/>
      <c r="F3157" s="7"/>
      <c r="G3157" s="7"/>
      <c r="H3157" s="5"/>
      <c r="I3157" s="10"/>
      <c r="J3157" s="8"/>
      <c r="K3157" s="5"/>
      <c r="L3157" s="5"/>
      <c r="M3157" s="5"/>
      <c r="N3157" s="7"/>
      <c r="O3157" s="5"/>
      <c r="P3157" s="8"/>
      <c r="Q3157" s="8"/>
      <c r="R3157" s="9"/>
      <c r="S3157" s="9"/>
      <c r="T3157" s="7"/>
      <c r="U3157" s="8"/>
      <c r="V3157" s="9"/>
      <c r="W3157" s="9"/>
      <c r="X3157" s="6"/>
    </row>
    <row r="3158" spans="1:24" ht="27" customHeight="1" x14ac:dyDescent="0.25">
      <c r="B3158" s="260" t="s">
        <v>17</v>
      </c>
      <c r="C3158" s="261"/>
      <c r="D3158" s="261"/>
      <c r="E3158" s="261"/>
      <c r="F3158" s="262" t="s">
        <v>134</v>
      </c>
      <c r="G3158" s="262"/>
      <c r="H3158" s="262"/>
      <c r="I3158" s="262" t="s">
        <v>12</v>
      </c>
      <c r="J3158" s="262"/>
      <c r="K3158" s="262"/>
      <c r="L3158" s="262" t="s">
        <v>105</v>
      </c>
      <c r="M3158" s="236" t="s">
        <v>135</v>
      </c>
      <c r="N3158" s="236"/>
      <c r="O3158" s="236"/>
      <c r="P3158" s="236"/>
      <c r="Q3158" s="236"/>
      <c r="R3158" s="236" t="s">
        <v>101</v>
      </c>
      <c r="S3158" s="236"/>
      <c r="T3158" s="236"/>
      <c r="U3158" s="236"/>
      <c r="V3158" s="237"/>
      <c r="W3158" s="14"/>
      <c r="X3158" s="3"/>
    </row>
    <row r="3159" spans="1:24" ht="27.75" customHeight="1" x14ac:dyDescent="0.2">
      <c r="B3159" s="240">
        <f>EDATE(B3136,12)</f>
        <v>45658</v>
      </c>
      <c r="C3159" s="241"/>
      <c r="D3159" s="241"/>
      <c r="E3159" s="242"/>
      <c r="F3159" s="263"/>
      <c r="G3159" s="263"/>
      <c r="H3159" s="263"/>
      <c r="I3159" s="263"/>
      <c r="J3159" s="263"/>
      <c r="K3159" s="263"/>
      <c r="L3159" s="263"/>
      <c r="M3159" s="238"/>
      <c r="N3159" s="238"/>
      <c r="O3159" s="238"/>
      <c r="P3159" s="238"/>
      <c r="Q3159" s="238"/>
      <c r="R3159" s="238"/>
      <c r="S3159" s="238"/>
      <c r="T3159" s="238"/>
      <c r="U3159" s="238"/>
      <c r="V3159" s="239"/>
      <c r="W3159" s="14"/>
      <c r="X3159" s="3"/>
    </row>
    <row r="3160" spans="1:24" ht="16.5" customHeight="1" x14ac:dyDescent="0.2">
      <c r="A3160" s="34">
        <f>EDATE(B3159,-4)</f>
        <v>45536</v>
      </c>
      <c r="B3160" s="243" t="str">
        <f>PROPER(TEXT(A3160, "mmmm"))</f>
        <v>Septiembre</v>
      </c>
      <c r="C3160" s="244"/>
      <c r="D3160" s="244"/>
      <c r="E3160" s="244"/>
      <c r="F3160" s="281" t="str">
        <f>IFERROR(IF(VLOOKUP($X3130&amp;"-"&amp;TEXT($A3160,"mmm-aaaa"),Informes!$A:$P,COLUMN(Informes!H$1),FALSE),"þ","¨"),"¨")</f>
        <v>¨</v>
      </c>
      <c r="G3160" s="281"/>
      <c r="H3160" s="281"/>
      <c r="I3160" s="248" t="str">
        <f>IFERROR(IF(ISBLANK(
VLOOKUP($X3153&amp;"-"&amp;TEXT($A3160,"mmm-aaaa"),Informes!$A:$P,COLUMN(Informes!I$1),FALSE)), "",
VLOOKUP($X3153&amp;"-"&amp;TEXT($A3160,"mmm-aaaa"),Informes!$A:$P,COLUMN(Informes!I$1),FALSE)), "")</f>
        <v/>
      </c>
      <c r="J3160" s="248"/>
      <c r="K3160" s="248"/>
      <c r="L3160" s="173" t="str">
        <f>IFERROR(IF($X3160=$L$7,"þ","¨"),"¨")</f>
        <v>¨</v>
      </c>
      <c r="M3160" s="248" t="str">
        <f>IFERROR(IF(OR($X3160=$L$7,$X3160=$K$5,$X3160=$O$5,$X3160=$T$5),IF(ISBLANK(
VLOOKUP($X3130&amp;"-"&amp;TEXT($A3160,"mmm-aaaa"),Informes!$A:$P,COLUMN(Informes!J$1),FALSE)), "",
VLOOKUP($X3130&amp;"-"&amp;TEXT($A3160,"mmm-aaaa"),Informes!$A:$P,COLUMN(Informes!J$1),FALSE)), ""), "")</f>
        <v/>
      </c>
      <c r="N3160" s="248"/>
      <c r="O3160" s="248"/>
      <c r="P3160" s="248"/>
      <c r="Q3160" s="248"/>
      <c r="R3160" s="284" t="str">
        <f t="shared" ref="R3160:R3171" si="616">IF(W3160=0, "", W3160)</f>
        <v/>
      </c>
      <c r="S3160" s="284"/>
      <c r="T3160" s="284"/>
      <c r="U3160" s="284"/>
      <c r="V3160" s="285"/>
      <c r="W3160" s="4" t="str">
        <f>IFERROR(VLOOKUP($X3153&amp;"-"&amp;TEXT($A3160,"mmm-aaaa"),Informes!$A:$P,COLUMN(Informes!K$1),FALSE), "")</f>
        <v/>
      </c>
      <c r="X3160" s="34" t="str">
        <f>IFERROR(VLOOKUP($X3130&amp;"-"&amp;TEXT($A3160,"mmm-aaaa"),Informes!$A:$P,COLUMN(Informes!C$1),FALSE), "")</f>
        <v/>
      </c>
    </row>
    <row r="3161" spans="1:24" ht="16.5" customHeight="1" x14ac:dyDescent="0.2">
      <c r="A3161" s="34">
        <f>EDATE(A3160,1)</f>
        <v>45566</v>
      </c>
      <c r="B3161" s="243" t="str">
        <f t="shared" ref="B3161:B3171" si="617">PROPER(TEXT(A3161, "mmmm"))</f>
        <v>Octubre</v>
      </c>
      <c r="C3161" s="244"/>
      <c r="D3161" s="244"/>
      <c r="E3161" s="244"/>
      <c r="F3161" s="281" t="str">
        <f>IFERROR(IF(VLOOKUP($X3130&amp;"-"&amp;TEXT($A3161,"mmm-aaaa"),Informes!$A:$P,COLUMN(Informes!H$1),FALSE),"þ","¨"),"¨")</f>
        <v>¨</v>
      </c>
      <c r="G3161" s="281"/>
      <c r="H3161" s="281"/>
      <c r="I3161" s="248" t="str">
        <f>IFERROR(IF(ISBLANK(
VLOOKUP($X3153&amp;"-"&amp;TEXT($A3161,"mmm-aaaa"),Informes!$A:$P,COLUMN(Informes!I$1),FALSE)), "",
VLOOKUP($X3153&amp;"-"&amp;TEXT($A3161,"mmm-aaaa"),Informes!$A:$P,COLUMN(Informes!I$1),FALSE)), "")</f>
        <v/>
      </c>
      <c r="J3161" s="248"/>
      <c r="K3161" s="248"/>
      <c r="L3161" s="173" t="str">
        <f t="shared" ref="L3161:L3171" si="618">IFERROR(IF($X3161=$L$7,"þ","¨"),"¨")</f>
        <v>¨</v>
      </c>
      <c r="M3161" s="248" t="str">
        <f>IFERROR(IF(OR($X3161=$L$7,$X3161=$K$5,$X3161=$O$5,$X3161=$T$5),IF(ISBLANK(
VLOOKUP($X3130&amp;"-"&amp;TEXT($A3161,"mmm-aaaa"),Informes!$A:$P,COLUMN(Informes!J$1),FALSE)), "",
VLOOKUP($X3130&amp;"-"&amp;TEXT($A3161,"mmm-aaaa"),Informes!$A:$P,COLUMN(Informes!J$1),FALSE)), ""), "")</f>
        <v/>
      </c>
      <c r="N3161" s="248"/>
      <c r="O3161" s="248"/>
      <c r="P3161" s="248"/>
      <c r="Q3161" s="248"/>
      <c r="R3161" s="284" t="str">
        <f t="shared" si="616"/>
        <v/>
      </c>
      <c r="S3161" s="284"/>
      <c r="T3161" s="284"/>
      <c r="U3161" s="284"/>
      <c r="V3161" s="285"/>
      <c r="W3161" s="4" t="str">
        <f>IFERROR(VLOOKUP($X3153&amp;"-"&amp;TEXT($A3161,"mmm-aaaa"),Informes!$A:$P,COLUMN(Informes!K$1),FALSE), "")</f>
        <v/>
      </c>
      <c r="X3161" s="34" t="str">
        <f>IFERROR(VLOOKUP($X3130&amp;"-"&amp;TEXT($A3161,"mmm-aaaa"),Informes!$A:$P,COLUMN(Informes!C$1),FALSE), "")</f>
        <v/>
      </c>
    </row>
    <row r="3162" spans="1:24" ht="16.5" customHeight="1" x14ac:dyDescent="0.2">
      <c r="A3162" s="34">
        <f t="shared" ref="A3162:A3171" si="619">EDATE(A3161,1)</f>
        <v>45597</v>
      </c>
      <c r="B3162" s="243" t="str">
        <f t="shared" si="617"/>
        <v>Noviembre</v>
      </c>
      <c r="C3162" s="244"/>
      <c r="D3162" s="244"/>
      <c r="E3162" s="244"/>
      <c r="F3162" s="281" t="str">
        <f>IFERROR(IF(VLOOKUP($X3130&amp;"-"&amp;TEXT($A3162,"mmm-aaaa"),Informes!$A:$P,COLUMN(Informes!H$1),FALSE),"þ","¨"),"¨")</f>
        <v>¨</v>
      </c>
      <c r="G3162" s="281"/>
      <c r="H3162" s="281"/>
      <c r="I3162" s="248" t="str">
        <f>IFERROR(IF(ISBLANK(
VLOOKUP($X3153&amp;"-"&amp;TEXT($A3162,"mmm-aaaa"),Informes!$A:$P,COLUMN(Informes!I$1),FALSE)), "",
VLOOKUP($X3153&amp;"-"&amp;TEXT($A3162,"mmm-aaaa"),Informes!$A:$P,COLUMN(Informes!I$1),FALSE)), "")</f>
        <v/>
      </c>
      <c r="J3162" s="248"/>
      <c r="K3162" s="248"/>
      <c r="L3162" s="173" t="str">
        <f t="shared" si="618"/>
        <v>¨</v>
      </c>
      <c r="M3162" s="248" t="str">
        <f>IFERROR(IF(OR($X3162=$L$7,$X3162=$K$5,$X3162=$O$5,$X3162=$T$5),IF(ISBLANK(
VLOOKUP($X3130&amp;"-"&amp;TEXT($A3162,"mmm-aaaa"),Informes!$A:$P,COLUMN(Informes!J$1),FALSE)), "",
VLOOKUP($X3130&amp;"-"&amp;TEXT($A3162,"mmm-aaaa"),Informes!$A:$P,COLUMN(Informes!J$1),FALSE)), ""), "")</f>
        <v/>
      </c>
      <c r="N3162" s="248"/>
      <c r="O3162" s="248"/>
      <c r="P3162" s="248"/>
      <c r="Q3162" s="248"/>
      <c r="R3162" s="284" t="str">
        <f t="shared" si="616"/>
        <v/>
      </c>
      <c r="S3162" s="284"/>
      <c r="T3162" s="284"/>
      <c r="U3162" s="284"/>
      <c r="V3162" s="285"/>
      <c r="W3162" s="4" t="str">
        <f>IFERROR(VLOOKUP($X3153&amp;"-"&amp;TEXT($A3162,"mmm-aaaa"),Informes!$A:$P,COLUMN(Informes!K$1),FALSE), "")</f>
        <v/>
      </c>
      <c r="X3162" s="34" t="str">
        <f>IFERROR(VLOOKUP($X3130&amp;"-"&amp;TEXT($A3162,"mmm-aaaa"),Informes!$A:$P,COLUMN(Informes!C$1),FALSE), "")</f>
        <v/>
      </c>
    </row>
    <row r="3163" spans="1:24" ht="16.5" customHeight="1" x14ac:dyDescent="0.2">
      <c r="A3163" s="34">
        <f t="shared" si="619"/>
        <v>45627</v>
      </c>
      <c r="B3163" s="243" t="str">
        <f t="shared" si="617"/>
        <v>Diciembre</v>
      </c>
      <c r="C3163" s="244"/>
      <c r="D3163" s="244"/>
      <c r="E3163" s="244"/>
      <c r="F3163" s="281" t="str">
        <f>IFERROR(IF(VLOOKUP($X3130&amp;"-"&amp;TEXT($A3163,"mmm-aaaa"),Informes!$A:$P,COLUMN(Informes!H$1),FALSE),"þ","¨"),"¨")</f>
        <v>¨</v>
      </c>
      <c r="G3163" s="281"/>
      <c r="H3163" s="281"/>
      <c r="I3163" s="248" t="str">
        <f>IFERROR(IF(ISBLANK(
VLOOKUP($X3153&amp;"-"&amp;TEXT($A3163,"mmm-aaaa"),Informes!$A:$P,COLUMN(Informes!I$1),FALSE)), "",
VLOOKUP($X3153&amp;"-"&amp;TEXT($A3163,"mmm-aaaa"),Informes!$A:$P,COLUMN(Informes!I$1),FALSE)), "")</f>
        <v/>
      </c>
      <c r="J3163" s="248"/>
      <c r="K3163" s="248"/>
      <c r="L3163" s="173" t="str">
        <f t="shared" si="618"/>
        <v>¨</v>
      </c>
      <c r="M3163" s="248" t="str">
        <f>IFERROR(IF(OR($X3163=$L$7,$X3163=$K$5,$X3163=$O$5,$X3163=$T$5),IF(ISBLANK(
VLOOKUP($X3130&amp;"-"&amp;TEXT($A3163,"mmm-aaaa"),Informes!$A:$P,COLUMN(Informes!J$1),FALSE)), "",
VLOOKUP($X3130&amp;"-"&amp;TEXT($A3163,"mmm-aaaa"),Informes!$A:$P,COLUMN(Informes!J$1),FALSE)), ""), "")</f>
        <v/>
      </c>
      <c r="N3163" s="248"/>
      <c r="O3163" s="248"/>
      <c r="P3163" s="248"/>
      <c r="Q3163" s="248"/>
      <c r="R3163" s="284" t="str">
        <f t="shared" si="616"/>
        <v/>
      </c>
      <c r="S3163" s="284"/>
      <c r="T3163" s="284"/>
      <c r="U3163" s="284"/>
      <c r="V3163" s="285"/>
      <c r="W3163" s="4" t="str">
        <f>IFERROR(VLOOKUP($X3153&amp;"-"&amp;TEXT($A3163,"mmm-aaaa"),Informes!$A:$P,COLUMN(Informes!K$1),FALSE), "")</f>
        <v/>
      </c>
      <c r="X3163" s="34" t="str">
        <f>IFERROR(VLOOKUP($X3130&amp;"-"&amp;TEXT($A3163,"mmm-aaaa"),Informes!$A:$P,COLUMN(Informes!C$1),FALSE), "")</f>
        <v/>
      </c>
    </row>
    <row r="3164" spans="1:24" ht="16.5" customHeight="1" x14ac:dyDescent="0.2">
      <c r="A3164" s="34">
        <f t="shared" si="619"/>
        <v>45658</v>
      </c>
      <c r="B3164" s="243" t="str">
        <f t="shared" si="617"/>
        <v>Enero</v>
      </c>
      <c r="C3164" s="244"/>
      <c r="D3164" s="244"/>
      <c r="E3164" s="244"/>
      <c r="F3164" s="281" t="str">
        <f>IFERROR(IF(VLOOKUP($X3130&amp;"-"&amp;TEXT($A3164,"mmm-aaaa"),Informes!$A:$P,COLUMN(Informes!H$1),FALSE),"þ","¨"),"¨")</f>
        <v>¨</v>
      </c>
      <c r="G3164" s="281"/>
      <c r="H3164" s="281"/>
      <c r="I3164" s="248" t="str">
        <f>IFERROR(IF(ISBLANK(
VLOOKUP($X3153&amp;"-"&amp;TEXT($A3164,"mmm-aaaa"),Informes!$A:$P,COLUMN(Informes!I$1),FALSE)), "",
VLOOKUP($X3153&amp;"-"&amp;TEXT($A3164,"mmm-aaaa"),Informes!$A:$P,COLUMN(Informes!I$1),FALSE)), "")</f>
        <v/>
      </c>
      <c r="J3164" s="248"/>
      <c r="K3164" s="248"/>
      <c r="L3164" s="173" t="str">
        <f t="shared" si="618"/>
        <v>¨</v>
      </c>
      <c r="M3164" s="248" t="str">
        <f>IFERROR(IF(OR($X3164=$L$7,$X3164=$K$5,$X3164=$O$5,$X3164=$T$5),IF(ISBLANK(
VLOOKUP($X3130&amp;"-"&amp;TEXT($A3164,"mmm-aaaa"),Informes!$A:$P,COLUMN(Informes!J$1),FALSE)), "",
VLOOKUP($X3130&amp;"-"&amp;TEXT($A3164,"mmm-aaaa"),Informes!$A:$P,COLUMN(Informes!J$1),FALSE)), ""), "")</f>
        <v/>
      </c>
      <c r="N3164" s="248"/>
      <c r="O3164" s="248"/>
      <c r="P3164" s="248"/>
      <c r="Q3164" s="248"/>
      <c r="R3164" s="284" t="str">
        <f t="shared" si="616"/>
        <v/>
      </c>
      <c r="S3164" s="284"/>
      <c r="T3164" s="284"/>
      <c r="U3164" s="284"/>
      <c r="V3164" s="285"/>
      <c r="W3164" s="4" t="str">
        <f>IFERROR(VLOOKUP($X3153&amp;"-"&amp;TEXT($A3164,"mmm-aaaa"),Informes!$A:$P,COLUMN(Informes!K$1),FALSE), "")</f>
        <v/>
      </c>
      <c r="X3164" s="34" t="str">
        <f>IFERROR(VLOOKUP($X3130&amp;"-"&amp;TEXT($A3164,"mmm-aaaa"),Informes!$A:$P,COLUMN(Informes!C$1),FALSE), "")</f>
        <v/>
      </c>
    </row>
    <row r="3165" spans="1:24" ht="16.5" customHeight="1" x14ac:dyDescent="0.2">
      <c r="A3165" s="34">
        <f t="shared" si="619"/>
        <v>45689</v>
      </c>
      <c r="B3165" s="243" t="str">
        <f t="shared" si="617"/>
        <v>Febrero</v>
      </c>
      <c r="C3165" s="244"/>
      <c r="D3165" s="244"/>
      <c r="E3165" s="244"/>
      <c r="F3165" s="281" t="str">
        <f>IFERROR(IF(VLOOKUP($X3130&amp;"-"&amp;TEXT($A3165,"mmm-aaaa"),Informes!$A:$P,COLUMN(Informes!H$1),FALSE),"þ","¨"),"¨")</f>
        <v>¨</v>
      </c>
      <c r="G3165" s="281"/>
      <c r="H3165" s="281"/>
      <c r="I3165" s="248" t="str">
        <f>IFERROR(IF(ISBLANK(
VLOOKUP($X3153&amp;"-"&amp;TEXT($A3165,"mmm-aaaa"),Informes!$A:$P,COLUMN(Informes!I$1),FALSE)), "",
VLOOKUP($X3153&amp;"-"&amp;TEXT($A3165,"mmm-aaaa"),Informes!$A:$P,COLUMN(Informes!I$1),FALSE)), "")</f>
        <v/>
      </c>
      <c r="J3165" s="248"/>
      <c r="K3165" s="248"/>
      <c r="L3165" s="173" t="str">
        <f t="shared" si="618"/>
        <v>¨</v>
      </c>
      <c r="M3165" s="248" t="str">
        <f>IFERROR(IF(OR($X3165=$L$7,$X3165=$K$5,$X3165=$O$5,$X3165=$T$5),IF(ISBLANK(
VLOOKUP($X3130&amp;"-"&amp;TEXT($A3165,"mmm-aaaa"),Informes!$A:$P,COLUMN(Informes!J$1),FALSE)), "",
VLOOKUP($X3130&amp;"-"&amp;TEXT($A3165,"mmm-aaaa"),Informes!$A:$P,COLUMN(Informes!J$1),FALSE)), ""), "")</f>
        <v/>
      </c>
      <c r="N3165" s="248"/>
      <c r="O3165" s="248"/>
      <c r="P3165" s="248"/>
      <c r="Q3165" s="248"/>
      <c r="R3165" s="284" t="str">
        <f t="shared" si="616"/>
        <v/>
      </c>
      <c r="S3165" s="284"/>
      <c r="T3165" s="284"/>
      <c r="U3165" s="284"/>
      <c r="V3165" s="285"/>
      <c r="W3165" s="4" t="str">
        <f>IFERROR(VLOOKUP($X3153&amp;"-"&amp;TEXT($A3165,"mmm-aaaa"),Informes!$A:$P,COLUMN(Informes!K$1),FALSE), "")</f>
        <v/>
      </c>
      <c r="X3165" s="34" t="str">
        <f>IFERROR(VLOOKUP($X3130&amp;"-"&amp;TEXT($A3165,"mmm-aaaa"),Informes!$A:$P,COLUMN(Informes!C$1),FALSE), "")</f>
        <v/>
      </c>
    </row>
    <row r="3166" spans="1:24" ht="16.5" customHeight="1" x14ac:dyDescent="0.2">
      <c r="A3166" s="34">
        <f t="shared" si="619"/>
        <v>45717</v>
      </c>
      <c r="B3166" s="243" t="str">
        <f t="shared" si="617"/>
        <v>Marzo</v>
      </c>
      <c r="C3166" s="244"/>
      <c r="D3166" s="244"/>
      <c r="E3166" s="244"/>
      <c r="F3166" s="281" t="str">
        <f>IFERROR(IF(VLOOKUP($X3130&amp;"-"&amp;TEXT($A3166,"mmm-aaaa"),Informes!$A:$P,COLUMN(Informes!H$1),FALSE),"þ","¨"),"¨")</f>
        <v>¨</v>
      </c>
      <c r="G3166" s="281"/>
      <c r="H3166" s="281"/>
      <c r="I3166" s="248" t="str">
        <f>IFERROR(IF(ISBLANK(
VLOOKUP($X3153&amp;"-"&amp;TEXT($A3166,"mmm-aaaa"),Informes!$A:$P,COLUMN(Informes!I$1),FALSE)), "",
VLOOKUP($X3153&amp;"-"&amp;TEXT($A3166,"mmm-aaaa"),Informes!$A:$P,COLUMN(Informes!I$1),FALSE)), "")</f>
        <v/>
      </c>
      <c r="J3166" s="248"/>
      <c r="K3166" s="248"/>
      <c r="L3166" s="173" t="str">
        <f t="shared" si="618"/>
        <v>¨</v>
      </c>
      <c r="M3166" s="248" t="str">
        <f>IFERROR(IF(OR($X3166=$L$7,$X3166=$K$5,$X3166=$O$5,$X3166=$T$5),IF(ISBLANK(
VLOOKUP($X3130&amp;"-"&amp;TEXT($A3166,"mmm-aaaa"),Informes!$A:$P,COLUMN(Informes!J$1),FALSE)), "",
VLOOKUP($X3130&amp;"-"&amp;TEXT($A3166,"mmm-aaaa"),Informes!$A:$P,COLUMN(Informes!J$1),FALSE)), ""), "")</f>
        <v/>
      </c>
      <c r="N3166" s="248"/>
      <c r="O3166" s="248"/>
      <c r="P3166" s="248"/>
      <c r="Q3166" s="248"/>
      <c r="R3166" s="284" t="str">
        <f t="shared" si="616"/>
        <v/>
      </c>
      <c r="S3166" s="284"/>
      <c r="T3166" s="284"/>
      <c r="U3166" s="284"/>
      <c r="V3166" s="285"/>
      <c r="W3166" s="4" t="str">
        <f>IFERROR(VLOOKUP($X3153&amp;"-"&amp;TEXT($A3166,"mmm-aaaa"),Informes!$A:$P,COLUMN(Informes!K$1),FALSE), "")</f>
        <v/>
      </c>
      <c r="X3166" s="34" t="str">
        <f>IFERROR(VLOOKUP($X3130&amp;"-"&amp;TEXT($A3166,"mmm-aaaa"),Informes!$A:$P,COLUMN(Informes!C$1),FALSE), "")</f>
        <v/>
      </c>
    </row>
    <row r="3167" spans="1:24" ht="16.5" customHeight="1" x14ac:dyDescent="0.2">
      <c r="A3167" s="34">
        <f t="shared" si="619"/>
        <v>45748</v>
      </c>
      <c r="B3167" s="243" t="str">
        <f t="shared" si="617"/>
        <v>Abril</v>
      </c>
      <c r="C3167" s="244"/>
      <c r="D3167" s="244"/>
      <c r="E3167" s="244"/>
      <c r="F3167" s="281" t="str">
        <f>IFERROR(IF(VLOOKUP($X3130&amp;"-"&amp;TEXT($A3167,"mmm-aaaa"),Informes!$A:$P,COLUMN(Informes!H$1),FALSE),"þ","¨"),"¨")</f>
        <v>¨</v>
      </c>
      <c r="G3167" s="281"/>
      <c r="H3167" s="281"/>
      <c r="I3167" s="248" t="str">
        <f>IFERROR(IF(ISBLANK(
VLOOKUP($X3153&amp;"-"&amp;TEXT($A3167,"mmm-aaaa"),Informes!$A:$P,COLUMN(Informes!I$1),FALSE)), "",
VLOOKUP($X3153&amp;"-"&amp;TEXT($A3167,"mmm-aaaa"),Informes!$A:$P,COLUMN(Informes!I$1),FALSE)), "")</f>
        <v/>
      </c>
      <c r="J3167" s="248"/>
      <c r="K3167" s="248"/>
      <c r="L3167" s="173" t="str">
        <f t="shared" si="618"/>
        <v>¨</v>
      </c>
      <c r="M3167" s="248" t="str">
        <f>IFERROR(IF(OR($X3167=$L$7,$X3167=$K$5,$X3167=$O$5,$X3167=$T$5),IF(ISBLANK(
VLOOKUP($X3130&amp;"-"&amp;TEXT($A3167,"mmm-aaaa"),Informes!$A:$P,COLUMN(Informes!J$1),FALSE)), "",
VLOOKUP($X3130&amp;"-"&amp;TEXT($A3167,"mmm-aaaa"),Informes!$A:$P,COLUMN(Informes!J$1),FALSE)), ""), "")</f>
        <v/>
      </c>
      <c r="N3167" s="248"/>
      <c r="O3167" s="248"/>
      <c r="P3167" s="248"/>
      <c r="Q3167" s="248"/>
      <c r="R3167" s="284" t="str">
        <f t="shared" si="616"/>
        <v/>
      </c>
      <c r="S3167" s="284"/>
      <c r="T3167" s="284"/>
      <c r="U3167" s="284"/>
      <c r="V3167" s="285"/>
      <c r="W3167" s="4" t="str">
        <f>IFERROR(VLOOKUP($X3153&amp;"-"&amp;TEXT($A3167,"mmm-aaaa"),Informes!$A:$P,COLUMN(Informes!K$1),FALSE), "")</f>
        <v/>
      </c>
      <c r="X3167" s="34" t="str">
        <f>IFERROR(VLOOKUP($X3130&amp;"-"&amp;TEXT($A3167,"mmm-aaaa"),Informes!$A:$P,COLUMN(Informes!C$1),FALSE), "")</f>
        <v/>
      </c>
    </row>
    <row r="3168" spans="1:24" ht="16.5" customHeight="1" x14ac:dyDescent="0.2">
      <c r="A3168" s="34">
        <f t="shared" si="619"/>
        <v>45778</v>
      </c>
      <c r="B3168" s="243" t="str">
        <f t="shared" si="617"/>
        <v>Mayo</v>
      </c>
      <c r="C3168" s="244"/>
      <c r="D3168" s="244"/>
      <c r="E3168" s="244"/>
      <c r="F3168" s="281" t="str">
        <f>IFERROR(IF(VLOOKUP($X3130&amp;"-"&amp;TEXT($A3168,"mmm-aaaa"),Informes!$A:$P,COLUMN(Informes!H$1),FALSE),"þ","¨"),"¨")</f>
        <v>¨</v>
      </c>
      <c r="G3168" s="281"/>
      <c r="H3168" s="281"/>
      <c r="I3168" s="248" t="str">
        <f>IFERROR(IF(ISBLANK(
VLOOKUP($X3153&amp;"-"&amp;TEXT($A3168,"mmm-aaaa"),Informes!$A:$P,COLUMN(Informes!I$1),FALSE)), "",
VLOOKUP($X3153&amp;"-"&amp;TEXT($A3168,"mmm-aaaa"),Informes!$A:$P,COLUMN(Informes!I$1),FALSE)), "")</f>
        <v/>
      </c>
      <c r="J3168" s="248"/>
      <c r="K3168" s="248"/>
      <c r="L3168" s="173" t="str">
        <f t="shared" si="618"/>
        <v>¨</v>
      </c>
      <c r="M3168" s="248" t="str">
        <f>IFERROR(IF(OR($X3168=$L$7,$X3168=$K$5,$X3168=$O$5,$X3168=$T$5),IF(ISBLANK(
VLOOKUP($X3130&amp;"-"&amp;TEXT($A3168,"mmm-aaaa"),Informes!$A:$P,COLUMN(Informes!J$1),FALSE)), "",
VLOOKUP($X3130&amp;"-"&amp;TEXT($A3168,"mmm-aaaa"),Informes!$A:$P,COLUMN(Informes!J$1),FALSE)), ""), "")</f>
        <v/>
      </c>
      <c r="N3168" s="248"/>
      <c r="O3168" s="248"/>
      <c r="P3168" s="248"/>
      <c r="Q3168" s="248"/>
      <c r="R3168" s="284" t="str">
        <f t="shared" si="616"/>
        <v/>
      </c>
      <c r="S3168" s="284"/>
      <c r="T3168" s="284"/>
      <c r="U3168" s="284"/>
      <c r="V3168" s="285"/>
      <c r="W3168" s="4" t="str">
        <f>IFERROR(VLOOKUP($X3153&amp;"-"&amp;TEXT($A3168,"mmm-aaaa"),Informes!$A:$P,COLUMN(Informes!K$1),FALSE), "")</f>
        <v/>
      </c>
      <c r="X3168" s="34" t="str">
        <f>IFERROR(VLOOKUP($X3130&amp;"-"&amp;TEXT($A3168,"mmm-aaaa"),Informes!$A:$P,COLUMN(Informes!C$1),FALSE), "")</f>
        <v/>
      </c>
    </row>
    <row r="3169" spans="1:24" ht="16.5" customHeight="1" x14ac:dyDescent="0.2">
      <c r="A3169" s="34">
        <f t="shared" si="619"/>
        <v>45809</v>
      </c>
      <c r="B3169" s="243" t="str">
        <f t="shared" si="617"/>
        <v>Junio</v>
      </c>
      <c r="C3169" s="244"/>
      <c r="D3169" s="244"/>
      <c r="E3169" s="244"/>
      <c r="F3169" s="281" t="str">
        <f>IFERROR(IF(VLOOKUP($X3130&amp;"-"&amp;TEXT($A3169,"mmm-aaaa"),Informes!$A:$P,COLUMN(Informes!H$1),FALSE),"þ","¨"),"¨")</f>
        <v>¨</v>
      </c>
      <c r="G3169" s="281"/>
      <c r="H3169" s="281"/>
      <c r="I3169" s="248" t="str">
        <f>IFERROR(IF(ISBLANK(
VLOOKUP($X3153&amp;"-"&amp;TEXT($A3169,"mmm-aaaa"),Informes!$A:$P,COLUMN(Informes!I$1),FALSE)), "",
VLOOKUP($X3153&amp;"-"&amp;TEXT($A3169,"mmm-aaaa"),Informes!$A:$P,COLUMN(Informes!I$1),FALSE)), "")</f>
        <v/>
      </c>
      <c r="J3169" s="248"/>
      <c r="K3169" s="248"/>
      <c r="L3169" s="173" t="str">
        <f t="shared" si="618"/>
        <v>¨</v>
      </c>
      <c r="M3169" s="248" t="str">
        <f>IFERROR(IF(OR($X3169=$L$7,$X3169=$K$5,$X3169=$O$5,$X3169=$T$5),IF(ISBLANK(
VLOOKUP($X3130&amp;"-"&amp;TEXT($A3169,"mmm-aaaa"),Informes!$A:$P,COLUMN(Informes!J$1),FALSE)), "",
VLOOKUP($X3130&amp;"-"&amp;TEXT($A3169,"mmm-aaaa"),Informes!$A:$P,COLUMN(Informes!J$1),FALSE)), ""), "")</f>
        <v/>
      </c>
      <c r="N3169" s="248"/>
      <c r="O3169" s="248"/>
      <c r="P3169" s="248"/>
      <c r="Q3169" s="248"/>
      <c r="R3169" s="284" t="str">
        <f t="shared" si="616"/>
        <v/>
      </c>
      <c r="S3169" s="284"/>
      <c r="T3169" s="284"/>
      <c r="U3169" s="284"/>
      <c r="V3169" s="285"/>
      <c r="W3169" s="4" t="str">
        <f>IFERROR(VLOOKUP($X3153&amp;"-"&amp;TEXT($A3169,"mmm-aaaa"),Informes!$A:$P,COLUMN(Informes!K$1),FALSE), "")</f>
        <v/>
      </c>
      <c r="X3169" s="34" t="str">
        <f>IFERROR(VLOOKUP($X3130&amp;"-"&amp;TEXT($A3169,"mmm-aaaa"),Informes!$A:$P,COLUMN(Informes!C$1),FALSE), "")</f>
        <v/>
      </c>
    </row>
    <row r="3170" spans="1:24" ht="16.5" customHeight="1" x14ac:dyDescent="0.2">
      <c r="A3170" s="34">
        <f t="shared" si="619"/>
        <v>45839</v>
      </c>
      <c r="B3170" s="243" t="str">
        <f t="shared" si="617"/>
        <v>Julio</v>
      </c>
      <c r="C3170" s="244"/>
      <c r="D3170" s="244"/>
      <c r="E3170" s="244"/>
      <c r="F3170" s="281" t="str">
        <f>IFERROR(IF(VLOOKUP($X3130&amp;"-"&amp;TEXT($A3170,"mmm-aaaa"),Informes!$A:$P,COLUMN(Informes!H$1),FALSE),"þ","¨"),"¨")</f>
        <v>¨</v>
      </c>
      <c r="G3170" s="281"/>
      <c r="H3170" s="281"/>
      <c r="I3170" s="248" t="str">
        <f>IFERROR(IF(ISBLANK(
VLOOKUP($X3153&amp;"-"&amp;TEXT($A3170,"mmm-aaaa"),Informes!$A:$P,COLUMN(Informes!I$1),FALSE)), "",
VLOOKUP($X3153&amp;"-"&amp;TEXT($A3170,"mmm-aaaa"),Informes!$A:$P,COLUMN(Informes!I$1),FALSE)), "")</f>
        <v/>
      </c>
      <c r="J3170" s="248"/>
      <c r="K3170" s="248"/>
      <c r="L3170" s="173" t="str">
        <f t="shared" si="618"/>
        <v>¨</v>
      </c>
      <c r="M3170" s="248" t="str">
        <f>IFERROR(IF(OR($X3170=$L$7,$X3170=$K$5,$X3170=$O$5,$X3170=$T$5),IF(ISBLANK(
VLOOKUP($X3130&amp;"-"&amp;TEXT($A3170,"mmm-aaaa"),Informes!$A:$P,COLUMN(Informes!J$1),FALSE)), "",
VLOOKUP($X3130&amp;"-"&amp;TEXT($A3170,"mmm-aaaa"),Informes!$A:$P,COLUMN(Informes!J$1),FALSE)), ""), "")</f>
        <v/>
      </c>
      <c r="N3170" s="248"/>
      <c r="O3170" s="248"/>
      <c r="P3170" s="248"/>
      <c r="Q3170" s="248"/>
      <c r="R3170" s="284" t="str">
        <f t="shared" si="616"/>
        <v/>
      </c>
      <c r="S3170" s="284"/>
      <c r="T3170" s="284"/>
      <c r="U3170" s="284"/>
      <c r="V3170" s="285"/>
      <c r="W3170" s="4" t="str">
        <f>IFERROR(VLOOKUP($X3153&amp;"-"&amp;TEXT($A3170,"mmm-aaaa"),Informes!$A:$P,COLUMN(Informes!K$1),FALSE), "")</f>
        <v/>
      </c>
      <c r="X3170" s="34" t="str">
        <f>IFERROR(VLOOKUP($X3130&amp;"-"&amp;TEXT($A3170,"mmm-aaaa"),Informes!$A:$P,COLUMN(Informes!C$1),FALSE), "")</f>
        <v/>
      </c>
    </row>
    <row r="3171" spans="1:24" ht="16.5" customHeight="1" thickBot="1" x14ac:dyDescent="0.25">
      <c r="A3171" s="34">
        <f t="shared" si="619"/>
        <v>45870</v>
      </c>
      <c r="B3171" s="264" t="str">
        <f t="shared" si="617"/>
        <v>Agosto</v>
      </c>
      <c r="C3171" s="265"/>
      <c r="D3171" s="265"/>
      <c r="E3171" s="265"/>
      <c r="F3171" s="280" t="str">
        <f>IFERROR(IF(VLOOKUP($X3130&amp;"-"&amp;TEXT($A3171,"mmm-aaaa"),Informes!$A:$P,COLUMN(Informes!H$1),FALSE),"þ","¨"),"¨")</f>
        <v>¨</v>
      </c>
      <c r="G3171" s="280"/>
      <c r="H3171" s="280"/>
      <c r="I3171" s="269" t="str">
        <f>IFERROR(IF(ISBLANK(
VLOOKUP($X3153&amp;"-"&amp;TEXT($A3171,"mmm-aaaa"),Informes!$A:$P,COLUMN(Informes!I$1),FALSE)), "",
VLOOKUP($X3153&amp;"-"&amp;TEXT($A3171,"mmm-aaaa"),Informes!$A:$P,COLUMN(Informes!I$1),FALSE)), "")</f>
        <v/>
      </c>
      <c r="J3171" s="269"/>
      <c r="K3171" s="269"/>
      <c r="L3171" s="172" t="str">
        <f t="shared" si="618"/>
        <v>¨</v>
      </c>
      <c r="M3171" s="269" t="str">
        <f>IFERROR(IF(OR($X3171=$L$7,$X3171=$K$5,$X3171=$O$5,$X3171=$T$5),IF(ISBLANK(
VLOOKUP($X3130&amp;"-"&amp;TEXT($A3171,"mmm-aaaa"),Informes!$A:$P,COLUMN(Informes!J$1),FALSE)), "",
VLOOKUP($X3130&amp;"-"&amp;TEXT($A3171,"mmm-aaaa"),Informes!$A:$P,COLUMN(Informes!J$1),FALSE)), ""), "")</f>
        <v/>
      </c>
      <c r="N3171" s="269"/>
      <c r="O3171" s="269"/>
      <c r="P3171" s="269"/>
      <c r="Q3171" s="269"/>
      <c r="R3171" s="282" t="str">
        <f t="shared" si="616"/>
        <v/>
      </c>
      <c r="S3171" s="282"/>
      <c r="T3171" s="282"/>
      <c r="U3171" s="282"/>
      <c r="V3171" s="283"/>
      <c r="W3171" s="4" t="str">
        <f>IFERROR(VLOOKUP($X3153&amp;"-"&amp;TEXT($A3171,"mmm-aaaa"),Informes!$A:$P,COLUMN(Informes!K$1),FALSE), "")</f>
        <v/>
      </c>
      <c r="X3171" s="34" t="str">
        <f>IFERROR(VLOOKUP($X3130&amp;"-"&amp;TEXT($A3171,"mmm-aaaa"),Informes!$A:$P,COLUMN(Informes!C$1),FALSE), "")</f>
        <v/>
      </c>
    </row>
    <row r="3172" spans="1:24" ht="16.5" customHeight="1" thickBot="1" x14ac:dyDescent="0.3">
      <c r="D3172" s="124"/>
      <c r="E3172" s="124"/>
      <c r="F3172" s="129"/>
      <c r="G3172" s="124" t="str">
        <f>IF(SUM(F3160:F3171)=0,"",SUM(F3160:F3171))</f>
        <v/>
      </c>
      <c r="H3172" s="124"/>
      <c r="I3172" s="124"/>
      <c r="J3172" s="130"/>
      <c r="K3172" s="124"/>
      <c r="L3172" s="131" t="s">
        <v>107</v>
      </c>
      <c r="M3172" s="272" t="str">
        <f>IF(SUM(M3160:M3171)=0,"",SUM(M3160:M3171))</f>
        <v/>
      </c>
      <c r="N3172" s="273"/>
      <c r="O3172" s="273"/>
      <c r="P3172" s="273"/>
      <c r="Q3172" s="274"/>
      <c r="R3172" s="275"/>
      <c r="S3172" s="276"/>
      <c r="T3172" s="276"/>
      <c r="U3172" s="276"/>
      <c r="V3172" s="277"/>
      <c r="W3172" s="4"/>
      <c r="X3172" s="4"/>
    </row>
    <row r="3173" spans="1:24" ht="16.5" customHeight="1" x14ac:dyDescent="0.2">
      <c r="W3173" s="4"/>
      <c r="X3173" s="4"/>
    </row>
    <row r="3174" spans="1:24" ht="279.75" customHeight="1" x14ac:dyDescent="0.15">
      <c r="B3174" s="11"/>
      <c r="C3174" s="132" t="s">
        <v>136</v>
      </c>
      <c r="D3174" s="11"/>
      <c r="E3174" s="11"/>
      <c r="F3174" s="11"/>
      <c r="G3174" s="11"/>
      <c r="H3174" s="11"/>
      <c r="I3174" s="11"/>
      <c r="J3174" s="11"/>
      <c r="K3174" s="11"/>
      <c r="L3174" s="11"/>
      <c r="M3174" s="11"/>
      <c r="N3174" s="11"/>
      <c r="O3174" s="11"/>
      <c r="P3174" s="11"/>
      <c r="Q3174" s="11"/>
      <c r="R3174" s="11"/>
      <c r="S3174" s="11"/>
      <c r="T3174" s="11"/>
      <c r="U3174" s="11"/>
      <c r="V3174" s="11"/>
      <c r="W3174" s="11"/>
      <c r="X3174" s="11"/>
    </row>
    <row r="3175" spans="1:24" ht="24" customHeight="1" x14ac:dyDescent="0.2">
      <c r="A3175" s="35">
        <f>A3129+1</f>
        <v>70</v>
      </c>
      <c r="B3175" s="256" t="s">
        <v>127</v>
      </c>
      <c r="C3175" s="256"/>
      <c r="D3175" s="256"/>
      <c r="E3175" s="256"/>
      <c r="F3175" s="256"/>
      <c r="G3175" s="256"/>
      <c r="H3175" s="256"/>
      <c r="I3175" s="256"/>
      <c r="J3175" s="256"/>
      <c r="K3175" s="256"/>
      <c r="L3175" s="256"/>
      <c r="M3175" s="256"/>
      <c r="N3175" s="256"/>
      <c r="O3175" s="256"/>
      <c r="P3175" s="256"/>
      <c r="Q3175" s="256"/>
      <c r="R3175" s="256"/>
      <c r="S3175" s="256"/>
      <c r="T3175" s="256"/>
      <c r="U3175" s="256"/>
      <c r="V3175" s="256"/>
      <c r="X3175" s="2"/>
    </row>
    <row r="3176" spans="1:24" ht="17.25" customHeight="1" x14ac:dyDescent="0.2">
      <c r="A3176" s="35"/>
      <c r="B3176" s="120" t="s">
        <v>128</v>
      </c>
      <c r="D3176" s="123" t="e">
        <f>IF(A3175=0,0,INDEX(TblPublicadores[Nombre completo],A3175))</f>
        <v>#REF!</v>
      </c>
      <c r="F3176" s="123"/>
      <c r="G3176" s="123"/>
      <c r="H3176" s="123"/>
      <c r="I3176" s="123"/>
      <c r="J3176" s="123"/>
      <c r="K3176" s="123"/>
      <c r="L3176" s="123"/>
      <c r="M3176" s="123"/>
      <c r="N3176" s="123"/>
      <c r="O3176" s="123"/>
      <c r="P3176" s="123"/>
      <c r="Q3176" s="123"/>
      <c r="R3176" s="123"/>
      <c r="S3176" s="123"/>
      <c r="T3176" s="123"/>
      <c r="U3176" s="123"/>
      <c r="V3176" s="123"/>
      <c r="W3176" s="15"/>
      <c r="X3176" s="154" t="e">
        <f>IF(A3175=0,0,INDEX(TblPublicadores[Nombre],A3175))</f>
        <v>#REF!</v>
      </c>
    </row>
    <row r="3177" spans="1:24" ht="17.25" customHeight="1" x14ac:dyDescent="0.2">
      <c r="B3177" s="120" t="s">
        <v>129</v>
      </c>
      <c r="D3177" s="121"/>
      <c r="E3177" s="121"/>
      <c r="F3177" s="7"/>
      <c r="G3177" s="7"/>
      <c r="H3177" s="257" t="e">
        <f>IF(A3175=0,"",INDEX(TblPublicadores[Fecha de nacimiento],A3175))</f>
        <v>#REF!</v>
      </c>
      <c r="I3177" s="257"/>
      <c r="J3177" s="257"/>
      <c r="K3177" s="257"/>
      <c r="L3177" s="257"/>
      <c r="M3177" s="257"/>
      <c r="N3177" s="257"/>
      <c r="O3177" s="257"/>
      <c r="P3177" s="128" t="e">
        <f>IF(INDEX(TblPublicadores[Sexo],A3175)=Q3177,"þ","¨")</f>
        <v>#REF!</v>
      </c>
      <c r="Q3177" s="120" t="s">
        <v>75</v>
      </c>
      <c r="S3177" s="12"/>
      <c r="T3177" s="13"/>
      <c r="U3177" s="128" t="e">
        <f>IF(INDEX(TblPublicadores[Sexo],A3175)=V3177,"þ","¨")</f>
        <v>#REF!</v>
      </c>
      <c r="V3177" s="120" t="s">
        <v>79</v>
      </c>
      <c r="W3177" s="12"/>
      <c r="X3177" s="6"/>
    </row>
    <row r="3178" spans="1:24" ht="17.25" customHeight="1" x14ac:dyDescent="0.2">
      <c r="B3178" s="120" t="s">
        <v>130</v>
      </c>
      <c r="D3178" s="122"/>
      <c r="E3178" s="122"/>
      <c r="F3178" s="7"/>
      <c r="G3178" s="258" t="e">
        <f>IF(A3175=0,"",IF(INDEX(TblPublicadores[Fecha de bautismo],A3175)="", "",INDEX(TblPublicadores[Fecha de bautismo],A3175)))</f>
        <v>#REF!</v>
      </c>
      <c r="H3178" s="258"/>
      <c r="I3178" s="258"/>
      <c r="J3178" s="258"/>
      <c r="K3178" s="258"/>
      <c r="L3178" s="258"/>
      <c r="M3178" s="258"/>
      <c r="N3178" s="258"/>
      <c r="O3178" s="258"/>
      <c r="P3178" s="128" t="s">
        <v>137</v>
      </c>
      <c r="Q3178" s="120" t="s">
        <v>131</v>
      </c>
      <c r="S3178" s="12"/>
      <c r="T3178" s="12"/>
      <c r="U3178" s="128" t="s">
        <v>138</v>
      </c>
      <c r="V3178" s="120" t="s">
        <v>61</v>
      </c>
      <c r="W3178" s="12"/>
      <c r="X3178" s="6"/>
    </row>
    <row r="3179" spans="1:24" ht="28.5" customHeight="1" x14ac:dyDescent="0.2">
      <c r="B3179" s="127" t="e">
        <f>IF(INDEX(TblPublicadores[Privilegio],A3175)=C3179,"þ","¨")</f>
        <v>#REF!</v>
      </c>
      <c r="C3179" s="125" t="s">
        <v>76</v>
      </c>
      <c r="D3179" s="127" t="e">
        <f>IF(INDEX(TblPublicadores[Privilegio],A3175)=E3179,"þ","¨")</f>
        <v>#REF!</v>
      </c>
      <c r="E3179" s="125" t="s">
        <v>81</v>
      </c>
      <c r="F3179" s="7"/>
      <c r="G3179" s="7"/>
      <c r="H3179" s="5"/>
      <c r="I3179" s="10"/>
      <c r="J3179" s="127" t="e">
        <f>IF(INDEX(TblPublicadores[Tipo Publicador],A3175)=K3179,"þ","¨")</f>
        <v>#REF!</v>
      </c>
      <c r="K3179" s="125" t="s">
        <v>77</v>
      </c>
      <c r="L3179" s="5"/>
      <c r="M3179" s="5"/>
      <c r="N3179" s="127" t="e">
        <f>IF(INDEX(TblPublicadores[Tipo Publicador],A3175)=O3179,"þ","¨")</f>
        <v>#REF!</v>
      </c>
      <c r="O3179" s="125" t="s">
        <v>132</v>
      </c>
      <c r="P3179" s="126"/>
      <c r="Q3179" s="126"/>
      <c r="R3179" s="9"/>
      <c r="S3179" s="127" t="e">
        <f>IF(INDEX(TblPublicadores[Tipo Publicador],A3175)=T3179,"þ","¨")</f>
        <v>#REF!</v>
      </c>
      <c r="T3179" s="259" t="s">
        <v>133</v>
      </c>
      <c r="U3179" s="259"/>
      <c r="V3179" s="259"/>
      <c r="W3179" s="13"/>
      <c r="X3179" s="6"/>
    </row>
    <row r="3180" spans="1:24" ht="4.5" customHeight="1" thickBot="1" x14ac:dyDescent="0.25">
      <c r="B3180" s="8"/>
      <c r="C3180" s="7"/>
      <c r="D3180" s="8"/>
      <c r="E3180" s="7"/>
      <c r="F3180" s="7"/>
      <c r="G3180" s="7"/>
      <c r="H3180" s="5"/>
      <c r="I3180" s="10"/>
      <c r="J3180" s="8"/>
      <c r="K3180" s="5"/>
      <c r="L3180" s="5"/>
      <c r="M3180" s="5"/>
      <c r="N3180" s="7"/>
      <c r="O3180" s="5"/>
      <c r="P3180" s="8"/>
      <c r="Q3180" s="8"/>
      <c r="R3180" s="9"/>
      <c r="S3180" s="9"/>
      <c r="T3180" s="7"/>
      <c r="U3180" s="8"/>
      <c r="V3180" s="9"/>
      <c r="W3180" s="9"/>
      <c r="X3180" s="6"/>
    </row>
    <row r="3181" spans="1:24" ht="26.25" customHeight="1" x14ac:dyDescent="0.25">
      <c r="B3181" s="260" t="s">
        <v>17</v>
      </c>
      <c r="C3181" s="261"/>
      <c r="D3181" s="261"/>
      <c r="E3181" s="261"/>
      <c r="F3181" s="262" t="s">
        <v>134</v>
      </c>
      <c r="G3181" s="262"/>
      <c r="H3181" s="262"/>
      <c r="I3181" s="262" t="s">
        <v>12</v>
      </c>
      <c r="J3181" s="262"/>
      <c r="K3181" s="262"/>
      <c r="L3181" s="262" t="s">
        <v>105</v>
      </c>
      <c r="M3181" s="236" t="s">
        <v>135</v>
      </c>
      <c r="N3181" s="236"/>
      <c r="O3181" s="236"/>
      <c r="P3181" s="236"/>
      <c r="Q3181" s="236"/>
      <c r="R3181" s="236" t="s">
        <v>101</v>
      </c>
      <c r="S3181" s="236"/>
      <c r="T3181" s="236"/>
      <c r="U3181" s="236"/>
      <c r="V3181" s="237"/>
      <c r="W3181" s="14"/>
      <c r="X3181" s="3"/>
    </row>
    <row r="3182" spans="1:24" ht="27.75" customHeight="1" x14ac:dyDescent="0.2">
      <c r="B3182" s="240">
        <v>45292</v>
      </c>
      <c r="C3182" s="241"/>
      <c r="D3182" s="241"/>
      <c r="E3182" s="242"/>
      <c r="F3182" s="263"/>
      <c r="G3182" s="263"/>
      <c r="H3182" s="263"/>
      <c r="I3182" s="263"/>
      <c r="J3182" s="263"/>
      <c r="K3182" s="263"/>
      <c r="L3182" s="263"/>
      <c r="M3182" s="238"/>
      <c r="N3182" s="238"/>
      <c r="O3182" s="238"/>
      <c r="P3182" s="238"/>
      <c r="Q3182" s="238"/>
      <c r="R3182" s="238"/>
      <c r="S3182" s="238"/>
      <c r="T3182" s="238"/>
      <c r="U3182" s="238"/>
      <c r="V3182" s="239"/>
      <c r="W3182" s="14"/>
      <c r="X3182" s="3"/>
    </row>
    <row r="3183" spans="1:24" ht="16.5" customHeight="1" x14ac:dyDescent="0.2">
      <c r="A3183" s="34">
        <f>EDATE(B3182,-4)</f>
        <v>45170</v>
      </c>
      <c r="B3183" s="243" t="str">
        <f>PROPER(TEXT(A3183, "mmmm"))</f>
        <v>Septiembre</v>
      </c>
      <c r="C3183" s="244"/>
      <c r="D3183" s="244" t="str">
        <f>PROPER(TEXT(C3183, "mmmm"))</f>
        <v>Enero</v>
      </c>
      <c r="E3183" s="244"/>
      <c r="F3183" s="281" t="str">
        <f>IFERROR(IF(VLOOKUP($X3176&amp;"-"&amp;TEXT($A3183,"mmm-aaaa"),Informes!$A:$P,COLUMN(Informes!H$1),FALSE),"þ","¨"),"¨")</f>
        <v>¨</v>
      </c>
      <c r="G3183" s="281"/>
      <c r="H3183" s="281"/>
      <c r="I3183" s="248" t="str">
        <f>IFERROR(IF(ISBLANK(
VLOOKUP($X3176&amp;"-"&amp;TEXT($A3183,"mmm-aaaa"),Informes!$A:$P,COLUMN(Informes!I$1),FALSE)), "",
VLOOKUP($X3176&amp;"-"&amp;TEXT($A3183,"mmm-aaaa"),Informes!$A:$P,COLUMN(Informes!I$1),FALSE)), "")</f>
        <v/>
      </c>
      <c r="J3183" s="248"/>
      <c r="K3183" s="248"/>
      <c r="L3183" s="173" t="str">
        <f>IFERROR(IF($X3183=$L$7,"þ","¨"),"¨")</f>
        <v>¨</v>
      </c>
      <c r="M3183" s="248" t="str">
        <f>IFERROR(IF(OR($X3183=$L$7,$X3183=$K$5,$X3183=$O$5,$X3183=$T$5),IF(ISBLANK(
VLOOKUP($X3176&amp;"-"&amp;TEXT($A3183,"mmm-aaaa"),Informes!$A:$P,COLUMN(Informes!J$1),FALSE)), "",
VLOOKUP($X3176&amp;"-"&amp;TEXT($A3183,"mmm-aaaa"),Informes!$A:$P,COLUMN(Informes!J$1),FALSE)), ""), "")</f>
        <v/>
      </c>
      <c r="N3183" s="248"/>
      <c r="O3183" s="248"/>
      <c r="P3183" s="248"/>
      <c r="Q3183" s="248"/>
      <c r="R3183" s="284" t="str">
        <f t="shared" ref="R3183:R3194" si="620">IF(W3183=0, "", W3183)</f>
        <v/>
      </c>
      <c r="S3183" s="284"/>
      <c r="T3183" s="284"/>
      <c r="U3183" s="284"/>
      <c r="V3183" s="285"/>
      <c r="W3183" s="4" t="str">
        <f>IFERROR(VLOOKUP($X3176&amp;"-"&amp;TEXT($A3183,"mmm-aaaa"),Informes!$A:$P,COLUMN(Informes!K$1),FALSE), "")</f>
        <v/>
      </c>
      <c r="X3183" s="34" t="str">
        <f>IFERROR(VLOOKUP($X3176&amp;"-"&amp;TEXT($A3183,"mmm-aaaa"),Informes!$A:$P,COLUMN(Informes!C$1),FALSE), "")</f>
        <v/>
      </c>
    </row>
    <row r="3184" spans="1:24" ht="16.5" customHeight="1" x14ac:dyDescent="0.2">
      <c r="A3184" s="34">
        <f>EDATE(A3183,1)</f>
        <v>45200</v>
      </c>
      <c r="B3184" s="243" t="str">
        <f t="shared" ref="B3184:B3194" si="621">PROPER(TEXT(A3184, "mmmm"))</f>
        <v>Octubre</v>
      </c>
      <c r="C3184" s="244"/>
      <c r="D3184" s="244" t="str">
        <f t="shared" ref="D3184:D3194" si="622">PROPER(TEXT(C3184, "mmmm"))</f>
        <v>Enero</v>
      </c>
      <c r="E3184" s="244"/>
      <c r="F3184" s="281" t="str">
        <f>IFERROR(IF(VLOOKUP($X3176&amp;"-"&amp;TEXT($A3184,"mmm-aaaa"),Informes!$A:$P,COLUMN(Informes!H$1),FALSE),"þ","¨"),"¨")</f>
        <v>¨</v>
      </c>
      <c r="G3184" s="281"/>
      <c r="H3184" s="281"/>
      <c r="I3184" s="248" t="str">
        <f>IFERROR(IF(ISBLANK(
VLOOKUP($X3176&amp;"-"&amp;TEXT($A3184,"mmm-aaaa"),Informes!$A:$P,COLUMN(Informes!I$1),FALSE)), "",
VLOOKUP($X3176&amp;"-"&amp;TEXT($A3184,"mmm-aaaa"),Informes!$A:$P,COLUMN(Informes!I$1),FALSE)), "")</f>
        <v/>
      </c>
      <c r="J3184" s="248"/>
      <c r="K3184" s="248"/>
      <c r="L3184" s="173" t="str">
        <f t="shared" ref="L3184:L3194" si="623">IFERROR(IF($X3184=$L$7,"þ","¨"),"¨")</f>
        <v>¨</v>
      </c>
      <c r="M3184" s="248" t="str">
        <f>IFERROR(IF(OR($X3184=$L$7,$X3184=$K$5,$X3184=$O$5,$X3184=$T$5),IF(ISBLANK(
VLOOKUP($X3176&amp;"-"&amp;TEXT($A3184,"mmm-aaaa"),Informes!$A:$P,COLUMN(Informes!J$1),FALSE)), "",
VLOOKUP($X3176&amp;"-"&amp;TEXT($A3184,"mmm-aaaa"),Informes!$A:$P,COLUMN(Informes!J$1),FALSE)), ""), "")</f>
        <v/>
      </c>
      <c r="N3184" s="248"/>
      <c r="O3184" s="248"/>
      <c r="P3184" s="248"/>
      <c r="Q3184" s="248"/>
      <c r="R3184" s="284" t="str">
        <f t="shared" si="620"/>
        <v/>
      </c>
      <c r="S3184" s="284"/>
      <c r="T3184" s="284"/>
      <c r="U3184" s="284"/>
      <c r="V3184" s="285"/>
      <c r="W3184" s="4" t="str">
        <f>IFERROR(VLOOKUP($X3176&amp;"-"&amp;TEXT($A3184,"mmm-aaaa"),Informes!$A:$P,COLUMN(Informes!K$1),FALSE), "")</f>
        <v/>
      </c>
      <c r="X3184" s="34" t="str">
        <f>IFERROR(VLOOKUP($X3176&amp;"-"&amp;TEXT($A3184,"mmm-aaaa"),Informes!$A:$P,COLUMN(Informes!C$1),FALSE), "")</f>
        <v/>
      </c>
    </row>
    <row r="3185" spans="1:24" ht="16.5" customHeight="1" x14ac:dyDescent="0.2">
      <c r="A3185" s="34">
        <f t="shared" ref="A3185:A3194" si="624">EDATE(A3184,1)</f>
        <v>45231</v>
      </c>
      <c r="B3185" s="243" t="str">
        <f t="shared" si="621"/>
        <v>Noviembre</v>
      </c>
      <c r="C3185" s="244"/>
      <c r="D3185" s="244" t="str">
        <f t="shared" si="622"/>
        <v>Enero</v>
      </c>
      <c r="E3185" s="244"/>
      <c r="F3185" s="281" t="str">
        <f>IFERROR(IF(VLOOKUP($X3176&amp;"-"&amp;TEXT($A3185,"mmm-aaaa"),Informes!$A:$P,COLUMN(Informes!H$1),FALSE),"þ","¨"),"¨")</f>
        <v>¨</v>
      </c>
      <c r="G3185" s="281"/>
      <c r="H3185" s="281"/>
      <c r="I3185" s="248" t="str">
        <f>IFERROR(IF(ISBLANK(
VLOOKUP($X3176&amp;"-"&amp;TEXT($A3185,"mmm-aaaa"),Informes!$A:$P,COLUMN(Informes!I$1),FALSE)), "",
VLOOKUP($X3176&amp;"-"&amp;TEXT($A3185,"mmm-aaaa"),Informes!$A:$P,COLUMN(Informes!I$1),FALSE)), "")</f>
        <v/>
      </c>
      <c r="J3185" s="248"/>
      <c r="K3185" s="248"/>
      <c r="L3185" s="173" t="str">
        <f t="shared" si="623"/>
        <v>¨</v>
      </c>
      <c r="M3185" s="248" t="str">
        <f>IFERROR(IF(OR($X3185=$L$7,$X3185=$K$5,$X3185=$O$5,$X3185=$T$5),IF(ISBLANK(
VLOOKUP($X3176&amp;"-"&amp;TEXT($A3185,"mmm-aaaa"),Informes!$A:$P,COLUMN(Informes!J$1),FALSE)), "",
VLOOKUP($X3176&amp;"-"&amp;TEXT($A3185,"mmm-aaaa"),Informes!$A:$P,COLUMN(Informes!J$1),FALSE)), ""), "")</f>
        <v/>
      </c>
      <c r="N3185" s="248"/>
      <c r="O3185" s="248"/>
      <c r="P3185" s="248"/>
      <c r="Q3185" s="248"/>
      <c r="R3185" s="284" t="str">
        <f t="shared" si="620"/>
        <v/>
      </c>
      <c r="S3185" s="284"/>
      <c r="T3185" s="284"/>
      <c r="U3185" s="284"/>
      <c r="V3185" s="285"/>
      <c r="W3185" s="4" t="str">
        <f>IFERROR(VLOOKUP($X3176&amp;"-"&amp;TEXT($A3185,"mmm-aaaa"),Informes!$A:$P,COLUMN(Informes!K$1),FALSE), "")</f>
        <v/>
      </c>
      <c r="X3185" s="34" t="str">
        <f>IFERROR(VLOOKUP($X3176&amp;"-"&amp;TEXT($A3185,"mmm-aaaa"),Informes!$A:$P,COLUMN(Informes!C$1),FALSE), "")</f>
        <v/>
      </c>
    </row>
    <row r="3186" spans="1:24" ht="16.5" customHeight="1" x14ac:dyDescent="0.2">
      <c r="A3186" s="34">
        <f t="shared" si="624"/>
        <v>45261</v>
      </c>
      <c r="B3186" s="243" t="str">
        <f t="shared" si="621"/>
        <v>Diciembre</v>
      </c>
      <c r="C3186" s="244"/>
      <c r="D3186" s="244" t="str">
        <f t="shared" si="622"/>
        <v>Enero</v>
      </c>
      <c r="E3186" s="244"/>
      <c r="F3186" s="281" t="str">
        <f>IFERROR(IF(VLOOKUP($X3176&amp;"-"&amp;TEXT($A3186,"mmm-aaaa"),Informes!$A:$P,COLUMN(Informes!H$1),FALSE),"þ","¨"),"¨")</f>
        <v>¨</v>
      </c>
      <c r="G3186" s="281"/>
      <c r="H3186" s="281"/>
      <c r="I3186" s="248" t="str">
        <f>IFERROR(IF(ISBLANK(
VLOOKUP($X3176&amp;"-"&amp;TEXT($A3186,"mmm-aaaa"),Informes!$A:$P,COLUMN(Informes!I$1),FALSE)), "",
VLOOKUP($X3176&amp;"-"&amp;TEXT($A3186,"mmm-aaaa"),Informes!$A:$P,COLUMN(Informes!I$1),FALSE)), "")</f>
        <v/>
      </c>
      <c r="J3186" s="248"/>
      <c r="K3186" s="248"/>
      <c r="L3186" s="173" t="str">
        <f t="shared" si="623"/>
        <v>¨</v>
      </c>
      <c r="M3186" s="248" t="str">
        <f>IFERROR(IF(OR($X3186=$L$7,$X3186=$K$5,$X3186=$O$5,$X3186=$T$5),IF(ISBLANK(
VLOOKUP($X3176&amp;"-"&amp;TEXT($A3186,"mmm-aaaa"),Informes!$A:$P,COLUMN(Informes!J$1),FALSE)), "",
VLOOKUP($X3176&amp;"-"&amp;TEXT($A3186,"mmm-aaaa"),Informes!$A:$P,COLUMN(Informes!J$1),FALSE)), ""), "")</f>
        <v/>
      </c>
      <c r="N3186" s="248"/>
      <c r="O3186" s="248"/>
      <c r="P3186" s="248"/>
      <c r="Q3186" s="248"/>
      <c r="R3186" s="284" t="str">
        <f t="shared" si="620"/>
        <v/>
      </c>
      <c r="S3186" s="284"/>
      <c r="T3186" s="284"/>
      <c r="U3186" s="284"/>
      <c r="V3186" s="285"/>
      <c r="W3186" s="4" t="str">
        <f>IFERROR(VLOOKUP($X3176&amp;"-"&amp;TEXT($A3186,"mmm-aaaa"),Informes!$A:$P,COLUMN(Informes!K$1),FALSE), "")</f>
        <v/>
      </c>
      <c r="X3186" s="34" t="str">
        <f>IFERROR(VLOOKUP($X3176&amp;"-"&amp;TEXT($A3186,"mmm-aaaa"),Informes!$A:$P,COLUMN(Informes!C$1),FALSE), "")</f>
        <v/>
      </c>
    </row>
    <row r="3187" spans="1:24" ht="16.5" customHeight="1" x14ac:dyDescent="0.2">
      <c r="A3187" s="34">
        <f t="shared" si="624"/>
        <v>45292</v>
      </c>
      <c r="B3187" s="243" t="str">
        <f t="shared" si="621"/>
        <v>Enero</v>
      </c>
      <c r="C3187" s="244"/>
      <c r="D3187" s="244" t="str">
        <f t="shared" si="622"/>
        <v>Enero</v>
      </c>
      <c r="E3187" s="244"/>
      <c r="F3187" s="281" t="str">
        <f>IFERROR(IF(VLOOKUP($X3176&amp;"-"&amp;TEXT($A3187,"mmm-aaaa"),Informes!$A:$P,COLUMN(Informes!H$1),FALSE),"þ","¨"),"¨")</f>
        <v>¨</v>
      </c>
      <c r="G3187" s="281"/>
      <c r="H3187" s="281"/>
      <c r="I3187" s="248" t="str">
        <f>IFERROR(IF(ISBLANK(
VLOOKUP($X3176&amp;"-"&amp;TEXT($A3187,"mmm-aaaa"),Informes!$A:$P,COLUMN(Informes!I$1),FALSE)), "",
VLOOKUP($X3176&amp;"-"&amp;TEXT($A3187,"mmm-aaaa"),Informes!$A:$P,COLUMN(Informes!I$1),FALSE)), "")</f>
        <v/>
      </c>
      <c r="J3187" s="248"/>
      <c r="K3187" s="248"/>
      <c r="L3187" s="173" t="str">
        <f t="shared" si="623"/>
        <v>¨</v>
      </c>
      <c r="M3187" s="248" t="str">
        <f>IFERROR(IF(OR($X3187=$L$7,$X3187=$K$5,$X3187=$O$5,$X3187=$T$5),IF(ISBLANK(
VLOOKUP($X3176&amp;"-"&amp;TEXT($A3187,"mmm-aaaa"),Informes!$A:$P,COLUMN(Informes!J$1),FALSE)), "",
VLOOKUP($X3176&amp;"-"&amp;TEXT($A3187,"mmm-aaaa"),Informes!$A:$P,COLUMN(Informes!J$1),FALSE)), ""), "")</f>
        <v/>
      </c>
      <c r="N3187" s="248"/>
      <c r="O3187" s="248"/>
      <c r="P3187" s="248"/>
      <c r="Q3187" s="248"/>
      <c r="R3187" s="284" t="str">
        <f t="shared" si="620"/>
        <v/>
      </c>
      <c r="S3187" s="284"/>
      <c r="T3187" s="284"/>
      <c r="U3187" s="284"/>
      <c r="V3187" s="285"/>
      <c r="W3187" s="4" t="str">
        <f>IFERROR(VLOOKUP($X3176&amp;"-"&amp;TEXT($A3187,"mmm-aaaa"),Informes!$A:$P,COLUMN(Informes!K$1),FALSE), "")</f>
        <v/>
      </c>
      <c r="X3187" s="34" t="str">
        <f>IFERROR(VLOOKUP($X3176&amp;"-"&amp;TEXT($A3187,"mmm-aaaa"),Informes!$A:$P,COLUMN(Informes!C$1),FALSE), "")</f>
        <v/>
      </c>
    </row>
    <row r="3188" spans="1:24" ht="16.5" customHeight="1" x14ac:dyDescent="0.2">
      <c r="A3188" s="34">
        <f t="shared" si="624"/>
        <v>45323</v>
      </c>
      <c r="B3188" s="243" t="str">
        <f t="shared" si="621"/>
        <v>Febrero</v>
      </c>
      <c r="C3188" s="244"/>
      <c r="D3188" s="244" t="str">
        <f t="shared" si="622"/>
        <v>Enero</v>
      </c>
      <c r="E3188" s="244"/>
      <c r="F3188" s="281" t="str">
        <f>IFERROR(IF(VLOOKUP($X3176&amp;"-"&amp;TEXT($A3188,"mmm-aaaa"),Informes!$A:$P,COLUMN(Informes!H$1),FALSE),"þ","¨"),"¨")</f>
        <v>¨</v>
      </c>
      <c r="G3188" s="281"/>
      <c r="H3188" s="281"/>
      <c r="I3188" s="248" t="str">
        <f>IFERROR(IF(ISBLANK(
VLOOKUP($X3176&amp;"-"&amp;TEXT($A3188,"mmm-aaaa"),Informes!$A:$P,COLUMN(Informes!I$1),FALSE)), "",
VLOOKUP($X3176&amp;"-"&amp;TEXT($A3188,"mmm-aaaa"),Informes!$A:$P,COLUMN(Informes!I$1),FALSE)), "")</f>
        <v/>
      </c>
      <c r="J3188" s="248"/>
      <c r="K3188" s="248"/>
      <c r="L3188" s="173" t="str">
        <f t="shared" si="623"/>
        <v>¨</v>
      </c>
      <c r="M3188" s="248" t="str">
        <f>IFERROR(IF(OR($X3188=$L$7,$X3188=$K$5,$X3188=$O$5,$X3188=$T$5),IF(ISBLANK(
VLOOKUP($X3176&amp;"-"&amp;TEXT($A3188,"mmm-aaaa"),Informes!$A:$P,COLUMN(Informes!J$1),FALSE)), "",
VLOOKUP($X3176&amp;"-"&amp;TEXT($A3188,"mmm-aaaa"),Informes!$A:$P,COLUMN(Informes!J$1),FALSE)), ""), "")</f>
        <v/>
      </c>
      <c r="N3188" s="248"/>
      <c r="O3188" s="248"/>
      <c r="P3188" s="248"/>
      <c r="Q3188" s="248"/>
      <c r="R3188" s="284" t="str">
        <f t="shared" si="620"/>
        <v/>
      </c>
      <c r="S3188" s="284"/>
      <c r="T3188" s="284"/>
      <c r="U3188" s="284"/>
      <c r="V3188" s="285"/>
      <c r="W3188" s="4" t="str">
        <f>IFERROR(VLOOKUP($X3176&amp;"-"&amp;TEXT($A3188,"mmm-aaaa"),Informes!$A:$P,COLUMN(Informes!K$1),FALSE), "")</f>
        <v/>
      </c>
      <c r="X3188" s="34" t="str">
        <f>IFERROR(VLOOKUP($X3176&amp;"-"&amp;TEXT($A3188,"mmm-aaaa"),Informes!$A:$P,COLUMN(Informes!C$1),FALSE), "")</f>
        <v/>
      </c>
    </row>
    <row r="3189" spans="1:24" ht="16.5" customHeight="1" x14ac:dyDescent="0.2">
      <c r="A3189" s="34">
        <f t="shared" si="624"/>
        <v>45352</v>
      </c>
      <c r="B3189" s="243" t="str">
        <f t="shared" si="621"/>
        <v>Marzo</v>
      </c>
      <c r="C3189" s="244"/>
      <c r="D3189" s="244" t="str">
        <f t="shared" si="622"/>
        <v>Enero</v>
      </c>
      <c r="E3189" s="244"/>
      <c r="F3189" s="281" t="str">
        <f>IFERROR(IF(VLOOKUP($X3176&amp;"-"&amp;TEXT($A3189,"mmm-aaaa"),Informes!$A:$P,COLUMN(Informes!H$1),FALSE),"þ","¨"),"¨")</f>
        <v>¨</v>
      </c>
      <c r="G3189" s="281"/>
      <c r="H3189" s="281"/>
      <c r="I3189" s="248" t="str">
        <f>IFERROR(IF(ISBLANK(
VLOOKUP($X3176&amp;"-"&amp;TEXT($A3189,"mmm-aaaa"),Informes!$A:$P,COLUMN(Informes!I$1),FALSE)), "",
VLOOKUP($X3176&amp;"-"&amp;TEXT($A3189,"mmm-aaaa"),Informes!$A:$P,COLUMN(Informes!I$1),FALSE)), "")</f>
        <v/>
      </c>
      <c r="J3189" s="248"/>
      <c r="K3189" s="248"/>
      <c r="L3189" s="173" t="str">
        <f t="shared" si="623"/>
        <v>¨</v>
      </c>
      <c r="M3189" s="248" t="str">
        <f>IFERROR(IF(OR($X3189=$L$7,$X3189=$K$5,$X3189=$O$5,$X3189=$T$5),IF(ISBLANK(
VLOOKUP($X3176&amp;"-"&amp;TEXT($A3189,"mmm-aaaa"),Informes!$A:$P,COLUMN(Informes!J$1),FALSE)), "",
VLOOKUP($X3176&amp;"-"&amp;TEXT($A3189,"mmm-aaaa"),Informes!$A:$P,COLUMN(Informes!J$1),FALSE)), ""), "")</f>
        <v/>
      </c>
      <c r="N3189" s="248"/>
      <c r="O3189" s="248"/>
      <c r="P3189" s="248"/>
      <c r="Q3189" s="248"/>
      <c r="R3189" s="284" t="str">
        <f t="shared" si="620"/>
        <v/>
      </c>
      <c r="S3189" s="284"/>
      <c r="T3189" s="284"/>
      <c r="U3189" s="284"/>
      <c r="V3189" s="285"/>
      <c r="W3189" s="4" t="str">
        <f>IFERROR(VLOOKUP($X3176&amp;"-"&amp;TEXT($A3189,"mmm-aaaa"),Informes!$A:$P,COLUMN(Informes!K$1),FALSE), "")</f>
        <v/>
      </c>
      <c r="X3189" s="34" t="str">
        <f>IFERROR(VLOOKUP($X3176&amp;"-"&amp;TEXT($A3189,"mmm-aaaa"),Informes!$A:$P,COLUMN(Informes!C$1),FALSE), "")</f>
        <v/>
      </c>
    </row>
    <row r="3190" spans="1:24" ht="16.5" customHeight="1" x14ac:dyDescent="0.2">
      <c r="A3190" s="34">
        <f t="shared" si="624"/>
        <v>45383</v>
      </c>
      <c r="B3190" s="243" t="str">
        <f t="shared" si="621"/>
        <v>Abril</v>
      </c>
      <c r="C3190" s="244"/>
      <c r="D3190" s="244" t="str">
        <f t="shared" si="622"/>
        <v>Enero</v>
      </c>
      <c r="E3190" s="244"/>
      <c r="F3190" s="281" t="str">
        <f>IFERROR(IF(VLOOKUP($X3176&amp;"-"&amp;TEXT($A3190,"mmm-aaaa"),Informes!$A:$P,COLUMN(Informes!H$1),FALSE),"þ","¨"),"¨")</f>
        <v>¨</v>
      </c>
      <c r="G3190" s="281"/>
      <c r="H3190" s="281"/>
      <c r="I3190" s="248" t="str">
        <f>IFERROR(IF(ISBLANK(
VLOOKUP($X3176&amp;"-"&amp;TEXT($A3190,"mmm-aaaa"),Informes!$A:$P,COLUMN(Informes!I$1),FALSE)), "",
VLOOKUP($X3176&amp;"-"&amp;TEXT($A3190,"mmm-aaaa"),Informes!$A:$P,COLUMN(Informes!I$1),FALSE)), "")</f>
        <v/>
      </c>
      <c r="J3190" s="248"/>
      <c r="K3190" s="248"/>
      <c r="L3190" s="173" t="str">
        <f t="shared" si="623"/>
        <v>¨</v>
      </c>
      <c r="M3190" s="248" t="str">
        <f>IFERROR(IF(OR($X3190=$L$7,$X3190=$K$5,$X3190=$O$5,$X3190=$T$5),IF(ISBLANK(
VLOOKUP($X3176&amp;"-"&amp;TEXT($A3190,"mmm-aaaa"),Informes!$A:$P,COLUMN(Informes!J$1),FALSE)), "",
VLOOKUP($X3176&amp;"-"&amp;TEXT($A3190,"mmm-aaaa"),Informes!$A:$P,COLUMN(Informes!J$1),FALSE)), ""), "")</f>
        <v/>
      </c>
      <c r="N3190" s="248"/>
      <c r="O3190" s="248"/>
      <c r="P3190" s="248"/>
      <c r="Q3190" s="248"/>
      <c r="R3190" s="284" t="str">
        <f t="shared" si="620"/>
        <v/>
      </c>
      <c r="S3190" s="284"/>
      <c r="T3190" s="284"/>
      <c r="U3190" s="284"/>
      <c r="V3190" s="285"/>
      <c r="W3190" s="4" t="str">
        <f>IFERROR(VLOOKUP($X3176&amp;"-"&amp;TEXT($A3190,"mmm-aaaa"),Informes!$A:$P,COLUMN(Informes!K$1),FALSE), "")</f>
        <v/>
      </c>
      <c r="X3190" s="34" t="str">
        <f>IFERROR(VLOOKUP($X3176&amp;"-"&amp;TEXT($A3190,"mmm-aaaa"),Informes!$A:$P,COLUMN(Informes!C$1),FALSE), "")</f>
        <v/>
      </c>
    </row>
    <row r="3191" spans="1:24" ht="16.5" customHeight="1" x14ac:dyDescent="0.2">
      <c r="A3191" s="34">
        <f t="shared" si="624"/>
        <v>45413</v>
      </c>
      <c r="B3191" s="243" t="str">
        <f t="shared" si="621"/>
        <v>Mayo</v>
      </c>
      <c r="C3191" s="244"/>
      <c r="D3191" s="244" t="str">
        <f t="shared" si="622"/>
        <v>Enero</v>
      </c>
      <c r="E3191" s="244"/>
      <c r="F3191" s="281" t="str">
        <f>IFERROR(IF(VLOOKUP($X3176&amp;"-"&amp;TEXT($A3191,"mmm-aaaa"),Informes!$A:$P,COLUMN(Informes!H$1),FALSE),"þ","¨"),"¨")</f>
        <v>¨</v>
      </c>
      <c r="G3191" s="281"/>
      <c r="H3191" s="281"/>
      <c r="I3191" s="248" t="str">
        <f>IFERROR(IF(ISBLANK(
VLOOKUP($X3176&amp;"-"&amp;TEXT($A3191,"mmm-aaaa"),Informes!$A:$P,COLUMN(Informes!I$1),FALSE)), "",
VLOOKUP($X3176&amp;"-"&amp;TEXT($A3191,"mmm-aaaa"),Informes!$A:$P,COLUMN(Informes!I$1),FALSE)), "")</f>
        <v/>
      </c>
      <c r="J3191" s="248"/>
      <c r="K3191" s="248"/>
      <c r="L3191" s="173" t="str">
        <f t="shared" si="623"/>
        <v>¨</v>
      </c>
      <c r="M3191" s="248" t="str">
        <f>IFERROR(IF(OR($X3191=$L$7,$X3191=$K$5,$X3191=$O$5,$X3191=$T$5),IF(ISBLANK(
VLOOKUP($X3176&amp;"-"&amp;TEXT($A3191,"mmm-aaaa"),Informes!$A:$P,COLUMN(Informes!J$1),FALSE)), "",
VLOOKUP($X3176&amp;"-"&amp;TEXT($A3191,"mmm-aaaa"),Informes!$A:$P,COLUMN(Informes!J$1),FALSE)), ""), "")</f>
        <v/>
      </c>
      <c r="N3191" s="248"/>
      <c r="O3191" s="248"/>
      <c r="P3191" s="248"/>
      <c r="Q3191" s="248"/>
      <c r="R3191" s="284" t="str">
        <f t="shared" si="620"/>
        <v/>
      </c>
      <c r="S3191" s="284"/>
      <c r="T3191" s="284"/>
      <c r="U3191" s="284"/>
      <c r="V3191" s="285"/>
      <c r="W3191" s="4" t="str">
        <f>IFERROR(VLOOKUP($X3176&amp;"-"&amp;TEXT($A3191,"mmm-aaaa"),Informes!$A:$P,COLUMN(Informes!K$1),FALSE), "")</f>
        <v/>
      </c>
      <c r="X3191" s="34" t="str">
        <f>IFERROR(VLOOKUP($X3176&amp;"-"&amp;TEXT($A3191,"mmm-aaaa"),Informes!$A:$P,COLUMN(Informes!C$1),FALSE), "")</f>
        <v/>
      </c>
    </row>
    <row r="3192" spans="1:24" ht="16.5" customHeight="1" x14ac:dyDescent="0.2">
      <c r="A3192" s="34">
        <f t="shared" si="624"/>
        <v>45444</v>
      </c>
      <c r="B3192" s="243" t="str">
        <f t="shared" si="621"/>
        <v>Junio</v>
      </c>
      <c r="C3192" s="244"/>
      <c r="D3192" s="244" t="str">
        <f t="shared" si="622"/>
        <v>Enero</v>
      </c>
      <c r="E3192" s="244"/>
      <c r="F3192" s="281" t="str">
        <f>IFERROR(IF(VLOOKUP($X3176&amp;"-"&amp;TEXT($A3192,"mmm-aaaa"),Informes!$A:$P,COLUMN(Informes!H$1),FALSE),"þ","¨"),"¨")</f>
        <v>¨</v>
      </c>
      <c r="G3192" s="281"/>
      <c r="H3192" s="281"/>
      <c r="I3192" s="248" t="str">
        <f>IFERROR(IF(ISBLANK(
VLOOKUP($X3176&amp;"-"&amp;TEXT($A3192,"mmm-aaaa"),Informes!$A:$P,COLUMN(Informes!I$1),FALSE)), "",
VLOOKUP($X3176&amp;"-"&amp;TEXT($A3192,"mmm-aaaa"),Informes!$A:$P,COLUMN(Informes!I$1),FALSE)), "")</f>
        <v/>
      </c>
      <c r="J3192" s="248"/>
      <c r="K3192" s="248"/>
      <c r="L3192" s="173" t="str">
        <f t="shared" si="623"/>
        <v>¨</v>
      </c>
      <c r="M3192" s="248" t="str">
        <f>IFERROR(IF(OR($X3192=$L$7,$X3192=$K$5,$X3192=$O$5,$X3192=$T$5),IF(ISBLANK(
VLOOKUP($X3176&amp;"-"&amp;TEXT($A3192,"mmm-aaaa"),Informes!$A:$P,COLUMN(Informes!J$1),FALSE)), "",
VLOOKUP($X3176&amp;"-"&amp;TEXT($A3192,"mmm-aaaa"),Informes!$A:$P,COLUMN(Informes!J$1),FALSE)), ""), "")</f>
        <v/>
      </c>
      <c r="N3192" s="248"/>
      <c r="O3192" s="248"/>
      <c r="P3192" s="248"/>
      <c r="Q3192" s="248"/>
      <c r="R3192" s="284" t="str">
        <f t="shared" si="620"/>
        <v/>
      </c>
      <c r="S3192" s="284"/>
      <c r="T3192" s="284"/>
      <c r="U3192" s="284"/>
      <c r="V3192" s="285"/>
      <c r="W3192" s="4" t="str">
        <f>IFERROR(VLOOKUP($X3176&amp;"-"&amp;TEXT($A3192,"mmm-aaaa"),Informes!$A:$P,COLUMN(Informes!K$1),FALSE), "")</f>
        <v/>
      </c>
      <c r="X3192" s="34" t="str">
        <f>IFERROR(VLOOKUP($X3176&amp;"-"&amp;TEXT($A3192,"mmm-aaaa"),Informes!$A:$P,COLUMN(Informes!C$1),FALSE), "")</f>
        <v/>
      </c>
    </row>
    <row r="3193" spans="1:24" ht="16.5" customHeight="1" x14ac:dyDescent="0.2">
      <c r="A3193" s="34">
        <f t="shared" si="624"/>
        <v>45474</v>
      </c>
      <c r="B3193" s="243" t="str">
        <f t="shared" si="621"/>
        <v>Julio</v>
      </c>
      <c r="C3193" s="244"/>
      <c r="D3193" s="244" t="str">
        <f t="shared" si="622"/>
        <v>Enero</v>
      </c>
      <c r="E3193" s="244"/>
      <c r="F3193" s="281" t="str">
        <f>IFERROR(IF(VLOOKUP($X3176&amp;"-"&amp;TEXT($A3193,"mmm-aaaa"),Informes!$A:$P,COLUMN(Informes!H$1),FALSE),"þ","¨"),"¨")</f>
        <v>¨</v>
      </c>
      <c r="G3193" s="281"/>
      <c r="H3193" s="281"/>
      <c r="I3193" s="248" t="str">
        <f>IFERROR(IF(ISBLANK(
VLOOKUP($X3176&amp;"-"&amp;TEXT($A3193,"mmm-aaaa"),Informes!$A:$P,COLUMN(Informes!I$1),FALSE)), "",
VLOOKUP($X3176&amp;"-"&amp;TEXT($A3193,"mmm-aaaa"),Informes!$A:$P,COLUMN(Informes!I$1),FALSE)), "")</f>
        <v/>
      </c>
      <c r="J3193" s="248"/>
      <c r="K3193" s="248"/>
      <c r="L3193" s="173" t="str">
        <f t="shared" si="623"/>
        <v>¨</v>
      </c>
      <c r="M3193" s="248" t="str">
        <f>IFERROR(IF(OR($X3193=$L$7,$X3193=$K$5,$X3193=$O$5,$X3193=$T$5),IF(ISBLANK(
VLOOKUP($X3176&amp;"-"&amp;TEXT($A3193,"mmm-aaaa"),Informes!$A:$P,COLUMN(Informes!J$1),FALSE)), "",
VLOOKUP($X3176&amp;"-"&amp;TEXT($A3193,"mmm-aaaa"),Informes!$A:$P,COLUMN(Informes!J$1),FALSE)), ""), "")</f>
        <v/>
      </c>
      <c r="N3193" s="248"/>
      <c r="O3193" s="248"/>
      <c r="P3193" s="248"/>
      <c r="Q3193" s="248"/>
      <c r="R3193" s="284" t="str">
        <f t="shared" si="620"/>
        <v/>
      </c>
      <c r="S3193" s="284"/>
      <c r="T3193" s="284"/>
      <c r="U3193" s="284"/>
      <c r="V3193" s="285"/>
      <c r="W3193" s="4" t="str">
        <f>IFERROR(VLOOKUP($X3176&amp;"-"&amp;TEXT($A3193,"mmm-aaaa"),Informes!$A:$P,COLUMN(Informes!K$1),FALSE), "")</f>
        <v/>
      </c>
      <c r="X3193" s="34" t="str">
        <f>IFERROR(VLOOKUP($X3176&amp;"-"&amp;TEXT($A3193,"mmm-aaaa"),Informes!$A:$P,COLUMN(Informes!C$1),FALSE), "")</f>
        <v/>
      </c>
    </row>
    <row r="3194" spans="1:24" ht="16.5" customHeight="1" thickBot="1" x14ac:dyDescent="0.25">
      <c r="A3194" s="34">
        <f t="shared" si="624"/>
        <v>45505</v>
      </c>
      <c r="B3194" s="264" t="str">
        <f t="shared" si="621"/>
        <v>Agosto</v>
      </c>
      <c r="C3194" s="265"/>
      <c r="D3194" s="265" t="str">
        <f t="shared" si="622"/>
        <v>Enero</v>
      </c>
      <c r="E3194" s="265"/>
      <c r="F3194" s="280" t="str">
        <f>IFERROR(IF(VLOOKUP($X3176&amp;"-"&amp;TEXT($A3194,"mmm-aaaa"),Informes!$A:$P,COLUMN(Informes!H$1),FALSE),"þ","¨"),"¨")</f>
        <v>¨</v>
      </c>
      <c r="G3194" s="280"/>
      <c r="H3194" s="280"/>
      <c r="I3194" s="269" t="str">
        <f>IFERROR(IF(ISBLANK(
VLOOKUP($X3176&amp;"-"&amp;TEXT($A3194,"mmm-aaaa"),Informes!$A:$P,COLUMN(Informes!I$1),FALSE)), "",
VLOOKUP($X3176&amp;"-"&amp;TEXT($A3194,"mmm-aaaa"),Informes!$A:$P,COLUMN(Informes!I$1),FALSE)), "")</f>
        <v/>
      </c>
      <c r="J3194" s="269"/>
      <c r="K3194" s="269"/>
      <c r="L3194" s="172" t="str">
        <f t="shared" si="623"/>
        <v>¨</v>
      </c>
      <c r="M3194" s="269" t="str">
        <f>IFERROR(IF(OR($X3194=$L$7,$X3194=$K$5,$X3194=$O$5,$X3194=$T$5),IF(ISBLANK(
VLOOKUP($X3176&amp;"-"&amp;TEXT($A3194,"mmm-aaaa"),Informes!$A:$P,COLUMN(Informes!J$1),FALSE)), "",
VLOOKUP($X3176&amp;"-"&amp;TEXT($A3194,"mmm-aaaa"),Informes!$A:$P,COLUMN(Informes!J$1),FALSE)), ""), "")</f>
        <v/>
      </c>
      <c r="N3194" s="269"/>
      <c r="O3194" s="269"/>
      <c r="P3194" s="269"/>
      <c r="Q3194" s="269"/>
      <c r="R3194" s="282" t="str">
        <f t="shared" si="620"/>
        <v/>
      </c>
      <c r="S3194" s="282"/>
      <c r="T3194" s="282"/>
      <c r="U3194" s="282"/>
      <c r="V3194" s="283"/>
      <c r="W3194" s="4" t="str">
        <f>IFERROR(VLOOKUP($X3176&amp;"-"&amp;TEXT($A3194,"mmm-aaaa"),Informes!$A:$P,COLUMN(Informes!K$1),FALSE), "")</f>
        <v/>
      </c>
      <c r="X3194" s="34" t="str">
        <f>IFERROR(VLOOKUP($X3176&amp;"-"&amp;TEXT($A3194,"mmm-aaaa"),Informes!$A:$P,COLUMN(Informes!C$1),FALSE), "")</f>
        <v/>
      </c>
    </row>
    <row r="3195" spans="1:24" ht="16.5" customHeight="1" thickBot="1" x14ac:dyDescent="0.3">
      <c r="D3195" s="124"/>
      <c r="E3195" s="124"/>
      <c r="F3195" s="129"/>
      <c r="G3195" s="124" t="str">
        <f>IF(SUM(F3183:F3194)=0,"",SUM(F3183:F3194))</f>
        <v/>
      </c>
      <c r="H3195" s="124"/>
      <c r="I3195" s="124"/>
      <c r="J3195" s="130"/>
      <c r="K3195" s="124"/>
      <c r="L3195" s="131" t="s">
        <v>107</v>
      </c>
      <c r="M3195" s="272" t="str">
        <f>IF(SUM(M3183:M3194)=0,"",SUM(M3183:M3194))</f>
        <v/>
      </c>
      <c r="N3195" s="273"/>
      <c r="O3195" s="273"/>
      <c r="P3195" s="273"/>
      <c r="Q3195" s="274"/>
      <c r="R3195" s="275"/>
      <c r="S3195" s="276"/>
      <c r="T3195" s="276"/>
      <c r="U3195" s="276"/>
      <c r="V3195" s="277"/>
      <c r="W3195" s="4"/>
      <c r="X3195" s="4"/>
    </row>
    <row r="3196" spans="1:24" ht="16.5" customHeight="1" x14ac:dyDescent="0.2">
      <c r="W3196" s="4"/>
      <c r="X3196" s="4"/>
    </row>
    <row r="3197" spans="1:24" ht="279.75" customHeight="1" x14ac:dyDescent="0.15">
      <c r="B3197" s="11"/>
      <c r="C3197" s="132" t="s">
        <v>136</v>
      </c>
      <c r="D3197" s="11"/>
      <c r="E3197" s="11"/>
      <c r="F3197" s="11"/>
      <c r="G3197" s="11"/>
      <c r="H3197" s="11"/>
      <c r="I3197" s="11"/>
      <c r="J3197" s="11"/>
      <c r="K3197" s="11"/>
      <c r="L3197" s="11"/>
      <c r="M3197" s="11"/>
      <c r="N3197" s="11"/>
      <c r="O3197" s="11"/>
      <c r="P3197" s="11"/>
      <c r="Q3197" s="11"/>
      <c r="R3197" s="11"/>
      <c r="S3197" s="11"/>
      <c r="T3197" s="11"/>
      <c r="U3197" s="11"/>
      <c r="V3197" s="11"/>
      <c r="W3197" s="11"/>
      <c r="X3197" s="11"/>
    </row>
    <row r="3198" spans="1:24" ht="24" customHeight="1" x14ac:dyDescent="0.2">
      <c r="A3198" s="35"/>
      <c r="B3198" s="256" t="s">
        <v>127</v>
      </c>
      <c r="C3198" s="256"/>
      <c r="D3198" s="256"/>
      <c r="E3198" s="256"/>
      <c r="F3198" s="256"/>
      <c r="G3198" s="256"/>
      <c r="H3198" s="256"/>
      <c r="I3198" s="256"/>
      <c r="J3198" s="256"/>
      <c r="K3198" s="256"/>
      <c r="L3198" s="256"/>
      <c r="M3198" s="256"/>
      <c r="N3198" s="256"/>
      <c r="O3198" s="256"/>
      <c r="P3198" s="256"/>
      <c r="Q3198" s="256"/>
      <c r="R3198" s="256"/>
      <c r="S3198" s="256"/>
      <c r="T3198" s="256"/>
      <c r="U3198" s="256"/>
      <c r="V3198" s="256"/>
      <c r="X3198" s="2"/>
    </row>
    <row r="3199" spans="1:24" ht="15" x14ac:dyDescent="0.2">
      <c r="A3199" s="35"/>
      <c r="B3199" s="120" t="s">
        <v>128</v>
      </c>
      <c r="D3199" s="123" t="e">
        <f>D3176</f>
        <v>#REF!</v>
      </c>
      <c r="F3199" s="123"/>
      <c r="G3199" s="123"/>
      <c r="H3199" s="123"/>
      <c r="I3199" s="123"/>
      <c r="J3199" s="123"/>
      <c r="K3199" s="123"/>
      <c r="L3199" s="123"/>
      <c r="M3199" s="123"/>
      <c r="N3199" s="123"/>
      <c r="O3199" s="123"/>
      <c r="P3199" s="123"/>
      <c r="Q3199" s="123"/>
      <c r="R3199" s="123"/>
      <c r="S3199" s="123"/>
      <c r="T3199" s="123"/>
      <c r="U3199" s="123"/>
      <c r="V3199" s="123"/>
      <c r="W3199" s="15"/>
      <c r="X3199" s="154" t="e">
        <f>X3176</f>
        <v>#REF!</v>
      </c>
    </row>
    <row r="3200" spans="1:24" ht="17.25" x14ac:dyDescent="0.2">
      <c r="B3200" s="120" t="s">
        <v>129</v>
      </c>
      <c r="D3200" s="121"/>
      <c r="E3200" s="121"/>
      <c r="F3200" s="7"/>
      <c r="G3200" s="7"/>
      <c r="H3200" s="257" t="e">
        <f>H3177</f>
        <v>#REF!</v>
      </c>
      <c r="I3200" s="257"/>
      <c r="J3200" s="257"/>
      <c r="K3200" s="257"/>
      <c r="L3200" s="257"/>
      <c r="M3200" s="257"/>
      <c r="N3200" s="257"/>
      <c r="O3200" s="257"/>
      <c r="P3200" s="127" t="e">
        <f>P3177</f>
        <v>#REF!</v>
      </c>
      <c r="Q3200" s="120" t="s">
        <v>75</v>
      </c>
      <c r="S3200" s="12"/>
      <c r="T3200" s="13"/>
      <c r="U3200" s="127" t="e">
        <f>U3177</f>
        <v>#REF!</v>
      </c>
      <c r="V3200" s="120" t="s">
        <v>79</v>
      </c>
      <c r="W3200" s="12"/>
      <c r="X3200" s="6"/>
    </row>
    <row r="3201" spans="1:24" ht="17.25" x14ac:dyDescent="0.2">
      <c r="B3201" s="120" t="s">
        <v>130</v>
      </c>
      <c r="D3201" s="122"/>
      <c r="E3201" s="122"/>
      <c r="F3201" s="7"/>
      <c r="G3201" s="258" t="e">
        <f>G3178</f>
        <v>#REF!</v>
      </c>
      <c r="H3201" s="258"/>
      <c r="I3201" s="258"/>
      <c r="J3201" s="258"/>
      <c r="K3201" s="258"/>
      <c r="L3201" s="258"/>
      <c r="M3201" s="258"/>
      <c r="N3201" s="258"/>
      <c r="O3201" s="258"/>
      <c r="P3201" s="128" t="s">
        <v>137</v>
      </c>
      <c r="Q3201" s="120" t="s">
        <v>131</v>
      </c>
      <c r="S3201" s="12"/>
      <c r="T3201" s="12"/>
      <c r="U3201" s="128" t="s">
        <v>138</v>
      </c>
      <c r="V3201" s="120" t="s">
        <v>61</v>
      </c>
      <c r="W3201" s="12"/>
      <c r="X3201" s="6"/>
    </row>
    <row r="3202" spans="1:24" ht="28.5" customHeight="1" x14ac:dyDescent="0.2">
      <c r="B3202" s="127" t="e">
        <f>B3179</f>
        <v>#REF!</v>
      </c>
      <c r="C3202" s="125" t="s">
        <v>76</v>
      </c>
      <c r="D3202" s="127" t="e">
        <f>D3179</f>
        <v>#REF!</v>
      </c>
      <c r="E3202" s="125" t="s">
        <v>81</v>
      </c>
      <c r="F3202" s="7"/>
      <c r="G3202" s="7"/>
      <c r="H3202" s="5"/>
      <c r="I3202" s="10"/>
      <c r="J3202" s="127" t="e">
        <f>J3179</f>
        <v>#REF!</v>
      </c>
      <c r="K3202" s="125" t="s">
        <v>77</v>
      </c>
      <c r="L3202" s="5"/>
      <c r="M3202" s="5"/>
      <c r="N3202" s="127" t="e">
        <f>N3179</f>
        <v>#REF!</v>
      </c>
      <c r="O3202" s="125" t="s">
        <v>132</v>
      </c>
      <c r="P3202" s="126"/>
      <c r="Q3202" s="126"/>
      <c r="R3202" s="9"/>
      <c r="S3202" s="127" t="e">
        <f>S3179</f>
        <v>#REF!</v>
      </c>
      <c r="T3202" s="259" t="s">
        <v>133</v>
      </c>
      <c r="U3202" s="259"/>
      <c r="V3202" s="259"/>
      <c r="W3202" s="13"/>
      <c r="X3202" s="6"/>
    </row>
    <row r="3203" spans="1:24" ht="4.5" customHeight="1" thickBot="1" x14ac:dyDescent="0.25">
      <c r="B3203" s="8"/>
      <c r="C3203" s="7"/>
      <c r="D3203" s="8"/>
      <c r="E3203" s="7"/>
      <c r="F3203" s="7"/>
      <c r="G3203" s="7"/>
      <c r="H3203" s="5"/>
      <c r="I3203" s="10"/>
      <c r="J3203" s="8"/>
      <c r="K3203" s="5"/>
      <c r="L3203" s="5"/>
      <c r="M3203" s="5"/>
      <c r="N3203" s="7"/>
      <c r="O3203" s="5"/>
      <c r="P3203" s="8"/>
      <c r="Q3203" s="8"/>
      <c r="R3203" s="9"/>
      <c r="S3203" s="9"/>
      <c r="T3203" s="7"/>
      <c r="U3203" s="8"/>
      <c r="V3203" s="9"/>
      <c r="W3203" s="9"/>
      <c r="X3203" s="6"/>
    </row>
    <row r="3204" spans="1:24" ht="27" customHeight="1" x14ac:dyDescent="0.25">
      <c r="B3204" s="260" t="s">
        <v>17</v>
      </c>
      <c r="C3204" s="261"/>
      <c r="D3204" s="261"/>
      <c r="E3204" s="261"/>
      <c r="F3204" s="262" t="s">
        <v>134</v>
      </c>
      <c r="G3204" s="262"/>
      <c r="H3204" s="262"/>
      <c r="I3204" s="262" t="s">
        <v>12</v>
      </c>
      <c r="J3204" s="262"/>
      <c r="K3204" s="262"/>
      <c r="L3204" s="262" t="s">
        <v>105</v>
      </c>
      <c r="M3204" s="236" t="s">
        <v>135</v>
      </c>
      <c r="N3204" s="236"/>
      <c r="O3204" s="236"/>
      <c r="P3204" s="236"/>
      <c r="Q3204" s="236"/>
      <c r="R3204" s="236" t="s">
        <v>101</v>
      </c>
      <c r="S3204" s="236"/>
      <c r="T3204" s="236"/>
      <c r="U3204" s="236"/>
      <c r="V3204" s="237"/>
      <c r="W3204" s="14"/>
      <c r="X3204" s="3"/>
    </row>
    <row r="3205" spans="1:24" ht="27.75" customHeight="1" x14ac:dyDescent="0.2">
      <c r="B3205" s="240">
        <f>EDATE(B3182,12)</f>
        <v>45658</v>
      </c>
      <c r="C3205" s="241"/>
      <c r="D3205" s="241"/>
      <c r="E3205" s="242"/>
      <c r="F3205" s="263"/>
      <c r="G3205" s="263"/>
      <c r="H3205" s="263"/>
      <c r="I3205" s="263"/>
      <c r="J3205" s="263"/>
      <c r="K3205" s="263"/>
      <c r="L3205" s="263"/>
      <c r="M3205" s="238"/>
      <c r="N3205" s="238"/>
      <c r="O3205" s="238"/>
      <c r="P3205" s="238"/>
      <c r="Q3205" s="238"/>
      <c r="R3205" s="238"/>
      <c r="S3205" s="238"/>
      <c r="T3205" s="238"/>
      <c r="U3205" s="238"/>
      <c r="V3205" s="239"/>
      <c r="W3205" s="14"/>
      <c r="X3205" s="3"/>
    </row>
    <row r="3206" spans="1:24" ht="16.5" customHeight="1" x14ac:dyDescent="0.2">
      <c r="A3206" s="34">
        <f>EDATE(B3205,-4)</f>
        <v>45536</v>
      </c>
      <c r="B3206" s="243" t="str">
        <f>PROPER(TEXT(A3206, "mmmm"))</f>
        <v>Septiembre</v>
      </c>
      <c r="C3206" s="244"/>
      <c r="D3206" s="244"/>
      <c r="E3206" s="244"/>
      <c r="F3206" s="281" t="str">
        <f>IFERROR(IF(VLOOKUP($X3176&amp;"-"&amp;TEXT($A3206,"mmm-aaaa"),Informes!$A:$P,COLUMN(Informes!H$1),FALSE),"þ","¨"),"¨")</f>
        <v>¨</v>
      </c>
      <c r="G3206" s="281"/>
      <c r="H3206" s="281"/>
      <c r="I3206" s="248" t="str">
        <f>IFERROR(IF(ISBLANK(
VLOOKUP($X3199&amp;"-"&amp;TEXT($A3206,"mmm-aaaa"),Informes!$A:$P,COLUMN(Informes!I$1),FALSE)), "",
VLOOKUP($X3199&amp;"-"&amp;TEXT($A3206,"mmm-aaaa"),Informes!$A:$P,COLUMN(Informes!I$1),FALSE)), "")</f>
        <v/>
      </c>
      <c r="J3206" s="248"/>
      <c r="K3206" s="248"/>
      <c r="L3206" s="173" t="str">
        <f>IFERROR(IF($X3206=$L$7,"þ","¨"),"¨")</f>
        <v>¨</v>
      </c>
      <c r="M3206" s="248" t="str">
        <f>IFERROR(IF(OR($X3206=$L$7,$X3206=$K$5,$X3206=$O$5,$X3206=$T$5),IF(ISBLANK(
VLOOKUP($X3176&amp;"-"&amp;TEXT($A3206,"mmm-aaaa"),Informes!$A:$P,COLUMN(Informes!J$1),FALSE)), "",
VLOOKUP($X3176&amp;"-"&amp;TEXT($A3206,"mmm-aaaa"),Informes!$A:$P,COLUMN(Informes!J$1),FALSE)), ""), "")</f>
        <v/>
      </c>
      <c r="N3206" s="248"/>
      <c r="O3206" s="248"/>
      <c r="P3206" s="248"/>
      <c r="Q3206" s="248"/>
      <c r="R3206" s="284" t="str">
        <f t="shared" ref="R3206:R3217" si="625">IF(W3206=0, "", W3206)</f>
        <v/>
      </c>
      <c r="S3206" s="284"/>
      <c r="T3206" s="284"/>
      <c r="U3206" s="284"/>
      <c r="V3206" s="285"/>
      <c r="W3206" s="4" t="str">
        <f>IFERROR(VLOOKUP($X3199&amp;"-"&amp;TEXT($A3206,"mmm-aaaa"),Informes!$A:$P,COLUMN(Informes!K$1),FALSE), "")</f>
        <v/>
      </c>
      <c r="X3206" s="34" t="str">
        <f>IFERROR(VLOOKUP($X3176&amp;"-"&amp;TEXT($A3206,"mmm-aaaa"),Informes!$A:$P,COLUMN(Informes!C$1),FALSE), "")</f>
        <v/>
      </c>
    </row>
    <row r="3207" spans="1:24" ht="16.5" customHeight="1" x14ac:dyDescent="0.2">
      <c r="A3207" s="34">
        <f>EDATE(A3206,1)</f>
        <v>45566</v>
      </c>
      <c r="B3207" s="243" t="str">
        <f t="shared" ref="B3207:B3217" si="626">PROPER(TEXT(A3207, "mmmm"))</f>
        <v>Octubre</v>
      </c>
      <c r="C3207" s="244"/>
      <c r="D3207" s="244"/>
      <c r="E3207" s="244"/>
      <c r="F3207" s="281" t="str">
        <f>IFERROR(IF(VLOOKUP($X3176&amp;"-"&amp;TEXT($A3207,"mmm-aaaa"),Informes!$A:$P,COLUMN(Informes!H$1),FALSE),"þ","¨"),"¨")</f>
        <v>¨</v>
      </c>
      <c r="G3207" s="281"/>
      <c r="H3207" s="281"/>
      <c r="I3207" s="248" t="str">
        <f>IFERROR(IF(ISBLANK(
VLOOKUP($X3199&amp;"-"&amp;TEXT($A3207,"mmm-aaaa"),Informes!$A:$P,COLUMN(Informes!I$1),FALSE)), "",
VLOOKUP($X3199&amp;"-"&amp;TEXT($A3207,"mmm-aaaa"),Informes!$A:$P,COLUMN(Informes!I$1),FALSE)), "")</f>
        <v/>
      </c>
      <c r="J3207" s="248"/>
      <c r="K3207" s="248"/>
      <c r="L3207" s="173" t="str">
        <f t="shared" ref="L3207:L3217" si="627">IFERROR(IF($X3207=$L$7,"þ","¨"),"¨")</f>
        <v>¨</v>
      </c>
      <c r="M3207" s="248" t="str">
        <f>IFERROR(IF(OR($X3207=$L$7,$X3207=$K$5,$X3207=$O$5,$X3207=$T$5),IF(ISBLANK(
VLOOKUP($X3176&amp;"-"&amp;TEXT($A3207,"mmm-aaaa"),Informes!$A:$P,COLUMN(Informes!J$1),FALSE)), "",
VLOOKUP($X3176&amp;"-"&amp;TEXT($A3207,"mmm-aaaa"),Informes!$A:$P,COLUMN(Informes!J$1),FALSE)), ""), "")</f>
        <v/>
      </c>
      <c r="N3207" s="248"/>
      <c r="O3207" s="248"/>
      <c r="P3207" s="248"/>
      <c r="Q3207" s="248"/>
      <c r="R3207" s="284" t="str">
        <f t="shared" si="625"/>
        <v/>
      </c>
      <c r="S3207" s="284"/>
      <c r="T3207" s="284"/>
      <c r="U3207" s="284"/>
      <c r="V3207" s="285"/>
      <c r="W3207" s="4" t="str">
        <f>IFERROR(VLOOKUP($X3199&amp;"-"&amp;TEXT($A3207,"mmm-aaaa"),Informes!$A:$P,COLUMN(Informes!K$1),FALSE), "")</f>
        <v/>
      </c>
      <c r="X3207" s="34" t="str">
        <f>IFERROR(VLOOKUP($X3176&amp;"-"&amp;TEXT($A3207,"mmm-aaaa"),Informes!$A:$P,COLUMN(Informes!C$1),FALSE), "")</f>
        <v/>
      </c>
    </row>
    <row r="3208" spans="1:24" ht="16.5" customHeight="1" x14ac:dyDescent="0.2">
      <c r="A3208" s="34">
        <f t="shared" ref="A3208:A3217" si="628">EDATE(A3207,1)</f>
        <v>45597</v>
      </c>
      <c r="B3208" s="243" t="str">
        <f t="shared" si="626"/>
        <v>Noviembre</v>
      </c>
      <c r="C3208" s="244"/>
      <c r="D3208" s="244"/>
      <c r="E3208" s="244"/>
      <c r="F3208" s="281" t="str">
        <f>IFERROR(IF(VLOOKUP($X3176&amp;"-"&amp;TEXT($A3208,"mmm-aaaa"),Informes!$A:$P,COLUMN(Informes!H$1),FALSE),"þ","¨"),"¨")</f>
        <v>¨</v>
      </c>
      <c r="G3208" s="281"/>
      <c r="H3208" s="281"/>
      <c r="I3208" s="248" t="str">
        <f>IFERROR(IF(ISBLANK(
VLOOKUP($X3199&amp;"-"&amp;TEXT($A3208,"mmm-aaaa"),Informes!$A:$P,COLUMN(Informes!I$1),FALSE)), "",
VLOOKUP($X3199&amp;"-"&amp;TEXT($A3208,"mmm-aaaa"),Informes!$A:$P,COLUMN(Informes!I$1),FALSE)), "")</f>
        <v/>
      </c>
      <c r="J3208" s="248"/>
      <c r="K3208" s="248"/>
      <c r="L3208" s="173" t="str">
        <f t="shared" si="627"/>
        <v>¨</v>
      </c>
      <c r="M3208" s="248" t="str">
        <f>IFERROR(IF(OR($X3208=$L$7,$X3208=$K$5,$X3208=$O$5,$X3208=$T$5),IF(ISBLANK(
VLOOKUP($X3176&amp;"-"&amp;TEXT($A3208,"mmm-aaaa"),Informes!$A:$P,COLUMN(Informes!J$1),FALSE)), "",
VLOOKUP($X3176&amp;"-"&amp;TEXT($A3208,"mmm-aaaa"),Informes!$A:$P,COLUMN(Informes!J$1),FALSE)), ""), "")</f>
        <v/>
      </c>
      <c r="N3208" s="248"/>
      <c r="O3208" s="248"/>
      <c r="P3208" s="248"/>
      <c r="Q3208" s="248"/>
      <c r="R3208" s="284" t="str">
        <f t="shared" si="625"/>
        <v/>
      </c>
      <c r="S3208" s="284"/>
      <c r="T3208" s="284"/>
      <c r="U3208" s="284"/>
      <c r="V3208" s="285"/>
      <c r="W3208" s="4" t="str">
        <f>IFERROR(VLOOKUP($X3199&amp;"-"&amp;TEXT($A3208,"mmm-aaaa"),Informes!$A:$P,COLUMN(Informes!K$1),FALSE), "")</f>
        <v/>
      </c>
      <c r="X3208" s="34" t="str">
        <f>IFERROR(VLOOKUP($X3176&amp;"-"&amp;TEXT($A3208,"mmm-aaaa"),Informes!$A:$P,COLUMN(Informes!C$1),FALSE), "")</f>
        <v/>
      </c>
    </row>
    <row r="3209" spans="1:24" ht="16.5" customHeight="1" x14ac:dyDescent="0.2">
      <c r="A3209" s="34">
        <f t="shared" si="628"/>
        <v>45627</v>
      </c>
      <c r="B3209" s="243" t="str">
        <f t="shared" si="626"/>
        <v>Diciembre</v>
      </c>
      <c r="C3209" s="244"/>
      <c r="D3209" s="244"/>
      <c r="E3209" s="244"/>
      <c r="F3209" s="281" t="str">
        <f>IFERROR(IF(VLOOKUP($X3176&amp;"-"&amp;TEXT($A3209,"mmm-aaaa"),Informes!$A:$P,COLUMN(Informes!H$1),FALSE),"þ","¨"),"¨")</f>
        <v>¨</v>
      </c>
      <c r="G3209" s="281"/>
      <c r="H3209" s="281"/>
      <c r="I3209" s="248" t="str">
        <f>IFERROR(IF(ISBLANK(
VLOOKUP($X3199&amp;"-"&amp;TEXT($A3209,"mmm-aaaa"),Informes!$A:$P,COLUMN(Informes!I$1),FALSE)), "",
VLOOKUP($X3199&amp;"-"&amp;TEXT($A3209,"mmm-aaaa"),Informes!$A:$P,COLUMN(Informes!I$1),FALSE)), "")</f>
        <v/>
      </c>
      <c r="J3209" s="248"/>
      <c r="K3209" s="248"/>
      <c r="L3209" s="173" t="str">
        <f t="shared" si="627"/>
        <v>¨</v>
      </c>
      <c r="M3209" s="248" t="str">
        <f>IFERROR(IF(OR($X3209=$L$7,$X3209=$K$5,$X3209=$O$5,$X3209=$T$5),IF(ISBLANK(
VLOOKUP($X3176&amp;"-"&amp;TEXT($A3209,"mmm-aaaa"),Informes!$A:$P,COLUMN(Informes!J$1),FALSE)), "",
VLOOKUP($X3176&amp;"-"&amp;TEXT($A3209,"mmm-aaaa"),Informes!$A:$P,COLUMN(Informes!J$1),FALSE)), ""), "")</f>
        <v/>
      </c>
      <c r="N3209" s="248"/>
      <c r="O3209" s="248"/>
      <c r="P3209" s="248"/>
      <c r="Q3209" s="248"/>
      <c r="R3209" s="284" t="str">
        <f t="shared" si="625"/>
        <v/>
      </c>
      <c r="S3209" s="284"/>
      <c r="T3209" s="284"/>
      <c r="U3209" s="284"/>
      <c r="V3209" s="285"/>
      <c r="W3209" s="4" t="str">
        <f>IFERROR(VLOOKUP($X3199&amp;"-"&amp;TEXT($A3209,"mmm-aaaa"),Informes!$A:$P,COLUMN(Informes!K$1),FALSE), "")</f>
        <v/>
      </c>
      <c r="X3209" s="34" t="str">
        <f>IFERROR(VLOOKUP($X3176&amp;"-"&amp;TEXT($A3209,"mmm-aaaa"),Informes!$A:$P,COLUMN(Informes!C$1),FALSE), "")</f>
        <v/>
      </c>
    </row>
    <row r="3210" spans="1:24" ht="16.5" customHeight="1" x14ac:dyDescent="0.2">
      <c r="A3210" s="34">
        <f t="shared" si="628"/>
        <v>45658</v>
      </c>
      <c r="B3210" s="243" t="str">
        <f t="shared" si="626"/>
        <v>Enero</v>
      </c>
      <c r="C3210" s="244"/>
      <c r="D3210" s="244"/>
      <c r="E3210" s="244"/>
      <c r="F3210" s="281" t="str">
        <f>IFERROR(IF(VLOOKUP($X3176&amp;"-"&amp;TEXT($A3210,"mmm-aaaa"),Informes!$A:$P,COLUMN(Informes!H$1),FALSE),"þ","¨"),"¨")</f>
        <v>¨</v>
      </c>
      <c r="G3210" s="281"/>
      <c r="H3210" s="281"/>
      <c r="I3210" s="248" t="str">
        <f>IFERROR(IF(ISBLANK(
VLOOKUP($X3199&amp;"-"&amp;TEXT($A3210,"mmm-aaaa"),Informes!$A:$P,COLUMN(Informes!I$1),FALSE)), "",
VLOOKUP($X3199&amp;"-"&amp;TEXT($A3210,"mmm-aaaa"),Informes!$A:$P,COLUMN(Informes!I$1),FALSE)), "")</f>
        <v/>
      </c>
      <c r="J3210" s="248"/>
      <c r="K3210" s="248"/>
      <c r="L3210" s="173" t="str">
        <f t="shared" si="627"/>
        <v>¨</v>
      </c>
      <c r="M3210" s="248" t="str">
        <f>IFERROR(IF(OR($X3210=$L$7,$X3210=$K$5,$X3210=$O$5,$X3210=$T$5),IF(ISBLANK(
VLOOKUP($X3176&amp;"-"&amp;TEXT($A3210,"mmm-aaaa"),Informes!$A:$P,COLUMN(Informes!J$1),FALSE)), "",
VLOOKUP($X3176&amp;"-"&amp;TEXT($A3210,"mmm-aaaa"),Informes!$A:$P,COLUMN(Informes!J$1),FALSE)), ""), "")</f>
        <v/>
      </c>
      <c r="N3210" s="248"/>
      <c r="O3210" s="248"/>
      <c r="P3210" s="248"/>
      <c r="Q3210" s="248"/>
      <c r="R3210" s="284" t="str">
        <f t="shared" si="625"/>
        <v/>
      </c>
      <c r="S3210" s="284"/>
      <c r="T3210" s="284"/>
      <c r="U3210" s="284"/>
      <c r="V3210" s="285"/>
      <c r="W3210" s="4" t="str">
        <f>IFERROR(VLOOKUP($X3199&amp;"-"&amp;TEXT($A3210,"mmm-aaaa"),Informes!$A:$P,COLUMN(Informes!K$1),FALSE), "")</f>
        <v/>
      </c>
      <c r="X3210" s="34" t="str">
        <f>IFERROR(VLOOKUP($X3176&amp;"-"&amp;TEXT($A3210,"mmm-aaaa"),Informes!$A:$P,COLUMN(Informes!C$1),FALSE), "")</f>
        <v/>
      </c>
    </row>
    <row r="3211" spans="1:24" ht="16.5" customHeight="1" x14ac:dyDescent="0.2">
      <c r="A3211" s="34">
        <f t="shared" si="628"/>
        <v>45689</v>
      </c>
      <c r="B3211" s="243" t="str">
        <f t="shared" si="626"/>
        <v>Febrero</v>
      </c>
      <c r="C3211" s="244"/>
      <c r="D3211" s="244"/>
      <c r="E3211" s="244"/>
      <c r="F3211" s="281" t="str">
        <f>IFERROR(IF(VLOOKUP($X3176&amp;"-"&amp;TEXT($A3211,"mmm-aaaa"),Informes!$A:$P,COLUMN(Informes!H$1),FALSE),"þ","¨"),"¨")</f>
        <v>¨</v>
      </c>
      <c r="G3211" s="281"/>
      <c r="H3211" s="281"/>
      <c r="I3211" s="248" t="str">
        <f>IFERROR(IF(ISBLANK(
VLOOKUP($X3199&amp;"-"&amp;TEXT($A3211,"mmm-aaaa"),Informes!$A:$P,COLUMN(Informes!I$1),FALSE)), "",
VLOOKUP($X3199&amp;"-"&amp;TEXT($A3211,"mmm-aaaa"),Informes!$A:$P,COLUMN(Informes!I$1),FALSE)), "")</f>
        <v/>
      </c>
      <c r="J3211" s="248"/>
      <c r="K3211" s="248"/>
      <c r="L3211" s="173" t="str">
        <f t="shared" si="627"/>
        <v>¨</v>
      </c>
      <c r="M3211" s="248" t="str">
        <f>IFERROR(IF(OR($X3211=$L$7,$X3211=$K$5,$X3211=$O$5,$X3211=$T$5),IF(ISBLANK(
VLOOKUP($X3176&amp;"-"&amp;TEXT($A3211,"mmm-aaaa"),Informes!$A:$P,COLUMN(Informes!J$1),FALSE)), "",
VLOOKUP($X3176&amp;"-"&amp;TEXT($A3211,"mmm-aaaa"),Informes!$A:$P,COLUMN(Informes!J$1),FALSE)), ""), "")</f>
        <v/>
      </c>
      <c r="N3211" s="248"/>
      <c r="O3211" s="248"/>
      <c r="P3211" s="248"/>
      <c r="Q3211" s="248"/>
      <c r="R3211" s="284" t="str">
        <f t="shared" si="625"/>
        <v/>
      </c>
      <c r="S3211" s="284"/>
      <c r="T3211" s="284"/>
      <c r="U3211" s="284"/>
      <c r="V3211" s="285"/>
      <c r="W3211" s="4" t="str">
        <f>IFERROR(VLOOKUP($X3199&amp;"-"&amp;TEXT($A3211,"mmm-aaaa"),Informes!$A:$P,COLUMN(Informes!K$1),FALSE), "")</f>
        <v/>
      </c>
      <c r="X3211" s="34" t="str">
        <f>IFERROR(VLOOKUP($X3176&amp;"-"&amp;TEXT($A3211,"mmm-aaaa"),Informes!$A:$P,COLUMN(Informes!C$1),FALSE), "")</f>
        <v/>
      </c>
    </row>
    <row r="3212" spans="1:24" ht="16.5" customHeight="1" x14ac:dyDescent="0.2">
      <c r="A3212" s="34">
        <f t="shared" si="628"/>
        <v>45717</v>
      </c>
      <c r="B3212" s="243" t="str">
        <f t="shared" si="626"/>
        <v>Marzo</v>
      </c>
      <c r="C3212" s="244"/>
      <c r="D3212" s="244"/>
      <c r="E3212" s="244"/>
      <c r="F3212" s="281" t="str">
        <f>IFERROR(IF(VLOOKUP($X3176&amp;"-"&amp;TEXT($A3212,"mmm-aaaa"),Informes!$A:$P,COLUMN(Informes!H$1),FALSE),"þ","¨"),"¨")</f>
        <v>¨</v>
      </c>
      <c r="G3212" s="281"/>
      <c r="H3212" s="281"/>
      <c r="I3212" s="248" t="str">
        <f>IFERROR(IF(ISBLANK(
VLOOKUP($X3199&amp;"-"&amp;TEXT($A3212,"mmm-aaaa"),Informes!$A:$P,COLUMN(Informes!I$1),FALSE)), "",
VLOOKUP($X3199&amp;"-"&amp;TEXT($A3212,"mmm-aaaa"),Informes!$A:$P,COLUMN(Informes!I$1),FALSE)), "")</f>
        <v/>
      </c>
      <c r="J3212" s="248"/>
      <c r="K3212" s="248"/>
      <c r="L3212" s="173" t="str">
        <f t="shared" si="627"/>
        <v>¨</v>
      </c>
      <c r="M3212" s="248" t="str">
        <f>IFERROR(IF(OR($X3212=$L$7,$X3212=$K$5,$X3212=$O$5,$X3212=$T$5),IF(ISBLANK(
VLOOKUP($X3176&amp;"-"&amp;TEXT($A3212,"mmm-aaaa"),Informes!$A:$P,COLUMN(Informes!J$1),FALSE)), "",
VLOOKUP($X3176&amp;"-"&amp;TEXT($A3212,"mmm-aaaa"),Informes!$A:$P,COLUMN(Informes!J$1),FALSE)), ""), "")</f>
        <v/>
      </c>
      <c r="N3212" s="248"/>
      <c r="O3212" s="248"/>
      <c r="P3212" s="248"/>
      <c r="Q3212" s="248"/>
      <c r="R3212" s="284" t="str">
        <f t="shared" si="625"/>
        <v/>
      </c>
      <c r="S3212" s="284"/>
      <c r="T3212" s="284"/>
      <c r="U3212" s="284"/>
      <c r="V3212" s="285"/>
      <c r="W3212" s="4" t="str">
        <f>IFERROR(VLOOKUP($X3199&amp;"-"&amp;TEXT($A3212,"mmm-aaaa"),Informes!$A:$P,COLUMN(Informes!K$1),FALSE), "")</f>
        <v/>
      </c>
      <c r="X3212" s="34" t="str">
        <f>IFERROR(VLOOKUP($X3176&amp;"-"&amp;TEXT($A3212,"mmm-aaaa"),Informes!$A:$P,COLUMN(Informes!C$1),FALSE), "")</f>
        <v/>
      </c>
    </row>
    <row r="3213" spans="1:24" ht="16.5" customHeight="1" x14ac:dyDescent="0.2">
      <c r="A3213" s="34">
        <f t="shared" si="628"/>
        <v>45748</v>
      </c>
      <c r="B3213" s="243" t="str">
        <f t="shared" si="626"/>
        <v>Abril</v>
      </c>
      <c r="C3213" s="244"/>
      <c r="D3213" s="244"/>
      <c r="E3213" s="244"/>
      <c r="F3213" s="281" t="str">
        <f>IFERROR(IF(VLOOKUP($X3176&amp;"-"&amp;TEXT($A3213,"mmm-aaaa"),Informes!$A:$P,COLUMN(Informes!H$1),FALSE),"þ","¨"),"¨")</f>
        <v>¨</v>
      </c>
      <c r="G3213" s="281"/>
      <c r="H3213" s="281"/>
      <c r="I3213" s="248" t="str">
        <f>IFERROR(IF(ISBLANK(
VLOOKUP($X3199&amp;"-"&amp;TEXT($A3213,"mmm-aaaa"),Informes!$A:$P,COLUMN(Informes!I$1),FALSE)), "",
VLOOKUP($X3199&amp;"-"&amp;TEXT($A3213,"mmm-aaaa"),Informes!$A:$P,COLUMN(Informes!I$1),FALSE)), "")</f>
        <v/>
      </c>
      <c r="J3213" s="248"/>
      <c r="K3213" s="248"/>
      <c r="L3213" s="173" t="str">
        <f t="shared" si="627"/>
        <v>¨</v>
      </c>
      <c r="M3213" s="248" t="str">
        <f>IFERROR(IF(OR($X3213=$L$7,$X3213=$K$5,$X3213=$O$5,$X3213=$T$5),IF(ISBLANK(
VLOOKUP($X3176&amp;"-"&amp;TEXT($A3213,"mmm-aaaa"),Informes!$A:$P,COLUMN(Informes!J$1),FALSE)), "",
VLOOKUP($X3176&amp;"-"&amp;TEXT($A3213,"mmm-aaaa"),Informes!$A:$P,COLUMN(Informes!J$1),FALSE)), ""), "")</f>
        <v/>
      </c>
      <c r="N3213" s="248"/>
      <c r="O3213" s="248"/>
      <c r="P3213" s="248"/>
      <c r="Q3213" s="248"/>
      <c r="R3213" s="284" t="str">
        <f t="shared" si="625"/>
        <v/>
      </c>
      <c r="S3213" s="284"/>
      <c r="T3213" s="284"/>
      <c r="U3213" s="284"/>
      <c r="V3213" s="285"/>
      <c r="W3213" s="4" t="str">
        <f>IFERROR(VLOOKUP($X3199&amp;"-"&amp;TEXT($A3213,"mmm-aaaa"),Informes!$A:$P,COLUMN(Informes!K$1),FALSE), "")</f>
        <v/>
      </c>
      <c r="X3213" s="34" t="str">
        <f>IFERROR(VLOOKUP($X3176&amp;"-"&amp;TEXT($A3213,"mmm-aaaa"),Informes!$A:$P,COLUMN(Informes!C$1),FALSE), "")</f>
        <v/>
      </c>
    </row>
    <row r="3214" spans="1:24" ht="16.5" customHeight="1" x14ac:dyDescent="0.2">
      <c r="A3214" s="34">
        <f t="shared" si="628"/>
        <v>45778</v>
      </c>
      <c r="B3214" s="243" t="str">
        <f t="shared" si="626"/>
        <v>Mayo</v>
      </c>
      <c r="C3214" s="244"/>
      <c r="D3214" s="244"/>
      <c r="E3214" s="244"/>
      <c r="F3214" s="281" t="str">
        <f>IFERROR(IF(VLOOKUP($X3176&amp;"-"&amp;TEXT($A3214,"mmm-aaaa"),Informes!$A:$P,COLUMN(Informes!H$1),FALSE),"þ","¨"),"¨")</f>
        <v>¨</v>
      </c>
      <c r="G3214" s="281"/>
      <c r="H3214" s="281"/>
      <c r="I3214" s="248" t="str">
        <f>IFERROR(IF(ISBLANK(
VLOOKUP($X3199&amp;"-"&amp;TEXT($A3214,"mmm-aaaa"),Informes!$A:$P,COLUMN(Informes!I$1),FALSE)), "",
VLOOKUP($X3199&amp;"-"&amp;TEXT($A3214,"mmm-aaaa"),Informes!$A:$P,COLUMN(Informes!I$1),FALSE)), "")</f>
        <v/>
      </c>
      <c r="J3214" s="248"/>
      <c r="K3214" s="248"/>
      <c r="L3214" s="173" t="str">
        <f t="shared" si="627"/>
        <v>¨</v>
      </c>
      <c r="M3214" s="248" t="str">
        <f>IFERROR(IF(OR($X3214=$L$7,$X3214=$K$5,$X3214=$O$5,$X3214=$T$5),IF(ISBLANK(
VLOOKUP($X3176&amp;"-"&amp;TEXT($A3214,"mmm-aaaa"),Informes!$A:$P,COLUMN(Informes!J$1),FALSE)), "",
VLOOKUP($X3176&amp;"-"&amp;TEXT($A3214,"mmm-aaaa"),Informes!$A:$P,COLUMN(Informes!J$1),FALSE)), ""), "")</f>
        <v/>
      </c>
      <c r="N3214" s="248"/>
      <c r="O3214" s="248"/>
      <c r="P3214" s="248"/>
      <c r="Q3214" s="248"/>
      <c r="R3214" s="284" t="str">
        <f t="shared" si="625"/>
        <v/>
      </c>
      <c r="S3214" s="284"/>
      <c r="T3214" s="284"/>
      <c r="U3214" s="284"/>
      <c r="V3214" s="285"/>
      <c r="W3214" s="4" t="str">
        <f>IFERROR(VLOOKUP($X3199&amp;"-"&amp;TEXT($A3214,"mmm-aaaa"),Informes!$A:$P,COLUMN(Informes!K$1),FALSE), "")</f>
        <v/>
      </c>
      <c r="X3214" s="34" t="str">
        <f>IFERROR(VLOOKUP($X3176&amp;"-"&amp;TEXT($A3214,"mmm-aaaa"),Informes!$A:$P,COLUMN(Informes!C$1),FALSE), "")</f>
        <v/>
      </c>
    </row>
    <row r="3215" spans="1:24" ht="16.5" customHeight="1" x14ac:dyDescent="0.2">
      <c r="A3215" s="34">
        <f t="shared" si="628"/>
        <v>45809</v>
      </c>
      <c r="B3215" s="243" t="str">
        <f t="shared" si="626"/>
        <v>Junio</v>
      </c>
      <c r="C3215" s="244"/>
      <c r="D3215" s="244"/>
      <c r="E3215" s="244"/>
      <c r="F3215" s="281" t="str">
        <f>IFERROR(IF(VLOOKUP($X3176&amp;"-"&amp;TEXT($A3215,"mmm-aaaa"),Informes!$A:$P,COLUMN(Informes!H$1),FALSE),"þ","¨"),"¨")</f>
        <v>¨</v>
      </c>
      <c r="G3215" s="281"/>
      <c r="H3215" s="281"/>
      <c r="I3215" s="248" t="str">
        <f>IFERROR(IF(ISBLANK(
VLOOKUP($X3199&amp;"-"&amp;TEXT($A3215,"mmm-aaaa"),Informes!$A:$P,COLUMN(Informes!I$1),FALSE)), "",
VLOOKUP($X3199&amp;"-"&amp;TEXT($A3215,"mmm-aaaa"),Informes!$A:$P,COLUMN(Informes!I$1),FALSE)), "")</f>
        <v/>
      </c>
      <c r="J3215" s="248"/>
      <c r="K3215" s="248"/>
      <c r="L3215" s="173" t="str">
        <f t="shared" si="627"/>
        <v>¨</v>
      </c>
      <c r="M3215" s="248" t="str">
        <f>IFERROR(IF(OR($X3215=$L$7,$X3215=$K$5,$X3215=$O$5,$X3215=$T$5),IF(ISBLANK(
VLOOKUP($X3176&amp;"-"&amp;TEXT($A3215,"mmm-aaaa"),Informes!$A:$P,COLUMN(Informes!J$1),FALSE)), "",
VLOOKUP($X3176&amp;"-"&amp;TEXT($A3215,"mmm-aaaa"),Informes!$A:$P,COLUMN(Informes!J$1),FALSE)), ""), "")</f>
        <v/>
      </c>
      <c r="N3215" s="248"/>
      <c r="O3215" s="248"/>
      <c r="P3215" s="248"/>
      <c r="Q3215" s="248"/>
      <c r="R3215" s="284" t="str">
        <f t="shared" si="625"/>
        <v/>
      </c>
      <c r="S3215" s="284"/>
      <c r="T3215" s="284"/>
      <c r="U3215" s="284"/>
      <c r="V3215" s="285"/>
      <c r="W3215" s="4" t="str">
        <f>IFERROR(VLOOKUP($X3199&amp;"-"&amp;TEXT($A3215,"mmm-aaaa"),Informes!$A:$P,COLUMN(Informes!K$1),FALSE), "")</f>
        <v/>
      </c>
      <c r="X3215" s="34" t="str">
        <f>IFERROR(VLOOKUP($X3176&amp;"-"&amp;TEXT($A3215,"mmm-aaaa"),Informes!$A:$P,COLUMN(Informes!C$1),FALSE), "")</f>
        <v/>
      </c>
    </row>
    <row r="3216" spans="1:24" ht="16.5" customHeight="1" x14ac:dyDescent="0.2">
      <c r="A3216" s="34">
        <f t="shared" si="628"/>
        <v>45839</v>
      </c>
      <c r="B3216" s="243" t="str">
        <f t="shared" si="626"/>
        <v>Julio</v>
      </c>
      <c r="C3216" s="244"/>
      <c r="D3216" s="244"/>
      <c r="E3216" s="244"/>
      <c r="F3216" s="281" t="str">
        <f>IFERROR(IF(VLOOKUP($X3176&amp;"-"&amp;TEXT($A3216,"mmm-aaaa"),Informes!$A:$P,COLUMN(Informes!H$1),FALSE),"þ","¨"),"¨")</f>
        <v>¨</v>
      </c>
      <c r="G3216" s="281"/>
      <c r="H3216" s="281"/>
      <c r="I3216" s="248" t="str">
        <f>IFERROR(IF(ISBLANK(
VLOOKUP($X3199&amp;"-"&amp;TEXT($A3216,"mmm-aaaa"),Informes!$A:$P,COLUMN(Informes!I$1),FALSE)), "",
VLOOKUP($X3199&amp;"-"&amp;TEXT($A3216,"mmm-aaaa"),Informes!$A:$P,COLUMN(Informes!I$1),FALSE)), "")</f>
        <v/>
      </c>
      <c r="J3216" s="248"/>
      <c r="K3216" s="248"/>
      <c r="L3216" s="173" t="str">
        <f t="shared" si="627"/>
        <v>¨</v>
      </c>
      <c r="M3216" s="248" t="str">
        <f>IFERROR(IF(OR($X3216=$L$7,$X3216=$K$5,$X3216=$O$5,$X3216=$T$5),IF(ISBLANK(
VLOOKUP($X3176&amp;"-"&amp;TEXT($A3216,"mmm-aaaa"),Informes!$A:$P,COLUMN(Informes!J$1),FALSE)), "",
VLOOKUP($X3176&amp;"-"&amp;TEXT($A3216,"mmm-aaaa"),Informes!$A:$P,COLUMN(Informes!J$1),FALSE)), ""), "")</f>
        <v/>
      </c>
      <c r="N3216" s="248"/>
      <c r="O3216" s="248"/>
      <c r="P3216" s="248"/>
      <c r="Q3216" s="248"/>
      <c r="R3216" s="284" t="str">
        <f t="shared" si="625"/>
        <v/>
      </c>
      <c r="S3216" s="284"/>
      <c r="T3216" s="284"/>
      <c r="U3216" s="284"/>
      <c r="V3216" s="285"/>
      <c r="W3216" s="4" t="str">
        <f>IFERROR(VLOOKUP($X3199&amp;"-"&amp;TEXT($A3216,"mmm-aaaa"),Informes!$A:$P,COLUMN(Informes!K$1),FALSE), "")</f>
        <v/>
      </c>
      <c r="X3216" s="34" t="str">
        <f>IFERROR(VLOOKUP($X3176&amp;"-"&amp;TEXT($A3216,"mmm-aaaa"),Informes!$A:$P,COLUMN(Informes!C$1),FALSE), "")</f>
        <v/>
      </c>
    </row>
    <row r="3217" spans="1:24" ht="16.5" customHeight="1" thickBot="1" x14ac:dyDescent="0.25">
      <c r="A3217" s="34">
        <f t="shared" si="628"/>
        <v>45870</v>
      </c>
      <c r="B3217" s="264" t="str">
        <f t="shared" si="626"/>
        <v>Agosto</v>
      </c>
      <c r="C3217" s="265"/>
      <c r="D3217" s="265"/>
      <c r="E3217" s="265"/>
      <c r="F3217" s="280" t="str">
        <f>IFERROR(IF(VLOOKUP($X3176&amp;"-"&amp;TEXT($A3217,"mmm-aaaa"),Informes!$A:$P,COLUMN(Informes!H$1),FALSE),"þ","¨"),"¨")</f>
        <v>¨</v>
      </c>
      <c r="G3217" s="280"/>
      <c r="H3217" s="280"/>
      <c r="I3217" s="269" t="str">
        <f>IFERROR(IF(ISBLANK(
VLOOKUP($X3199&amp;"-"&amp;TEXT($A3217,"mmm-aaaa"),Informes!$A:$P,COLUMN(Informes!I$1),FALSE)), "",
VLOOKUP($X3199&amp;"-"&amp;TEXT($A3217,"mmm-aaaa"),Informes!$A:$P,COLUMN(Informes!I$1),FALSE)), "")</f>
        <v/>
      </c>
      <c r="J3217" s="269"/>
      <c r="K3217" s="269"/>
      <c r="L3217" s="172" t="str">
        <f t="shared" si="627"/>
        <v>¨</v>
      </c>
      <c r="M3217" s="269" t="str">
        <f>IFERROR(IF(OR($X3217=$L$7,$X3217=$K$5,$X3217=$O$5,$X3217=$T$5),IF(ISBLANK(
VLOOKUP($X3176&amp;"-"&amp;TEXT($A3217,"mmm-aaaa"),Informes!$A:$P,COLUMN(Informes!J$1),FALSE)), "",
VLOOKUP($X3176&amp;"-"&amp;TEXT($A3217,"mmm-aaaa"),Informes!$A:$P,COLUMN(Informes!J$1),FALSE)), ""), "")</f>
        <v/>
      </c>
      <c r="N3217" s="269"/>
      <c r="O3217" s="269"/>
      <c r="P3217" s="269"/>
      <c r="Q3217" s="269"/>
      <c r="R3217" s="282" t="str">
        <f t="shared" si="625"/>
        <v/>
      </c>
      <c r="S3217" s="282"/>
      <c r="T3217" s="282"/>
      <c r="U3217" s="282"/>
      <c r="V3217" s="283"/>
      <c r="W3217" s="4" t="str">
        <f>IFERROR(VLOOKUP($X3199&amp;"-"&amp;TEXT($A3217,"mmm-aaaa"),Informes!$A:$P,COLUMN(Informes!K$1),FALSE), "")</f>
        <v/>
      </c>
      <c r="X3217" s="34" t="str">
        <f>IFERROR(VLOOKUP($X3176&amp;"-"&amp;TEXT($A3217,"mmm-aaaa"),Informes!$A:$P,COLUMN(Informes!C$1),FALSE), "")</f>
        <v/>
      </c>
    </row>
    <row r="3218" spans="1:24" ht="16.5" customHeight="1" thickBot="1" x14ac:dyDescent="0.3">
      <c r="D3218" s="124"/>
      <c r="E3218" s="124"/>
      <c r="F3218" s="129"/>
      <c r="G3218" s="124" t="str">
        <f>IF(SUM(F3206:F3217)=0,"",SUM(F3206:F3217))</f>
        <v/>
      </c>
      <c r="H3218" s="124"/>
      <c r="I3218" s="124"/>
      <c r="J3218" s="130"/>
      <c r="K3218" s="124"/>
      <c r="L3218" s="131" t="s">
        <v>107</v>
      </c>
      <c r="M3218" s="272" t="str">
        <f>IF(SUM(M3206:M3217)=0,"",SUM(M3206:M3217))</f>
        <v/>
      </c>
      <c r="N3218" s="273"/>
      <c r="O3218" s="273"/>
      <c r="P3218" s="273"/>
      <c r="Q3218" s="274"/>
      <c r="R3218" s="275"/>
      <c r="S3218" s="276"/>
      <c r="T3218" s="276"/>
      <c r="U3218" s="276"/>
      <c r="V3218" s="277"/>
      <c r="W3218" s="4"/>
      <c r="X3218" s="4"/>
    </row>
    <row r="3219" spans="1:24" ht="16.5" customHeight="1" x14ac:dyDescent="0.2">
      <c r="W3219" s="4"/>
      <c r="X3219" s="4"/>
    </row>
    <row r="3220" spans="1:24" ht="279.75" customHeight="1" x14ac:dyDescent="0.15">
      <c r="B3220" s="11"/>
      <c r="C3220" s="132" t="s">
        <v>136</v>
      </c>
      <c r="D3220" s="11"/>
      <c r="E3220" s="11"/>
      <c r="F3220" s="11"/>
      <c r="G3220" s="11"/>
      <c r="H3220" s="11"/>
      <c r="I3220" s="11"/>
      <c r="J3220" s="11"/>
      <c r="K3220" s="11"/>
      <c r="L3220" s="11"/>
      <c r="M3220" s="11"/>
      <c r="N3220" s="11"/>
      <c r="O3220" s="11"/>
      <c r="P3220" s="11"/>
      <c r="Q3220" s="11"/>
      <c r="R3220" s="11"/>
      <c r="S3220" s="11"/>
      <c r="T3220" s="11"/>
      <c r="U3220" s="11"/>
      <c r="V3220" s="11"/>
      <c r="W3220" s="11"/>
      <c r="X3220" s="11"/>
    </row>
    <row r="3221" spans="1:24" ht="24" customHeight="1" x14ac:dyDescent="0.2">
      <c r="A3221" s="35">
        <f>A3175+1</f>
        <v>71</v>
      </c>
      <c r="B3221" s="256" t="s">
        <v>127</v>
      </c>
      <c r="C3221" s="256"/>
      <c r="D3221" s="256"/>
      <c r="E3221" s="256"/>
      <c r="F3221" s="256"/>
      <c r="G3221" s="256"/>
      <c r="H3221" s="256"/>
      <c r="I3221" s="256"/>
      <c r="J3221" s="256"/>
      <c r="K3221" s="256"/>
      <c r="L3221" s="256"/>
      <c r="M3221" s="256"/>
      <c r="N3221" s="256"/>
      <c r="O3221" s="256"/>
      <c r="P3221" s="256"/>
      <c r="Q3221" s="256"/>
      <c r="R3221" s="256"/>
      <c r="S3221" s="256"/>
      <c r="T3221" s="256"/>
      <c r="U3221" s="256"/>
      <c r="V3221" s="256"/>
      <c r="X3221" s="2"/>
    </row>
    <row r="3222" spans="1:24" ht="17.25" customHeight="1" x14ac:dyDescent="0.2">
      <c r="A3222" s="35"/>
      <c r="B3222" s="120" t="s">
        <v>128</v>
      </c>
      <c r="D3222" s="123" t="e">
        <f>IF(A3221=0,0,INDEX(TblPublicadores[Nombre completo],A3221))</f>
        <v>#REF!</v>
      </c>
      <c r="F3222" s="123"/>
      <c r="G3222" s="123"/>
      <c r="H3222" s="123"/>
      <c r="I3222" s="123"/>
      <c r="J3222" s="123"/>
      <c r="K3222" s="123"/>
      <c r="L3222" s="123"/>
      <c r="M3222" s="123"/>
      <c r="N3222" s="123"/>
      <c r="O3222" s="123"/>
      <c r="P3222" s="123"/>
      <c r="Q3222" s="123"/>
      <c r="R3222" s="123"/>
      <c r="S3222" s="123"/>
      <c r="T3222" s="123"/>
      <c r="U3222" s="123"/>
      <c r="V3222" s="123"/>
      <c r="W3222" s="15"/>
      <c r="X3222" s="154" t="e">
        <f>IF(A3221=0,0,INDEX(TblPublicadores[Nombre],A3221))</f>
        <v>#REF!</v>
      </c>
    </row>
    <row r="3223" spans="1:24" ht="17.25" customHeight="1" x14ac:dyDescent="0.2">
      <c r="B3223" s="120" t="s">
        <v>129</v>
      </c>
      <c r="D3223" s="121"/>
      <c r="E3223" s="121"/>
      <c r="F3223" s="7"/>
      <c r="G3223" s="7"/>
      <c r="H3223" s="257" t="e">
        <f>IF(A3221=0,"",INDEX(TblPublicadores[Fecha de nacimiento],A3221))</f>
        <v>#REF!</v>
      </c>
      <c r="I3223" s="257"/>
      <c r="J3223" s="257"/>
      <c r="K3223" s="257"/>
      <c r="L3223" s="257"/>
      <c r="M3223" s="257"/>
      <c r="N3223" s="257"/>
      <c r="O3223" s="257"/>
      <c r="P3223" s="128" t="e">
        <f>IF(INDEX(TblPublicadores[Sexo],A3221)=Q3223,"þ","¨")</f>
        <v>#REF!</v>
      </c>
      <c r="Q3223" s="120" t="s">
        <v>75</v>
      </c>
      <c r="S3223" s="12"/>
      <c r="T3223" s="13"/>
      <c r="U3223" s="128" t="e">
        <f>IF(INDEX(TblPublicadores[Sexo],A3221)=V3223,"þ","¨")</f>
        <v>#REF!</v>
      </c>
      <c r="V3223" s="120" t="s">
        <v>79</v>
      </c>
      <c r="W3223" s="12"/>
      <c r="X3223" s="6"/>
    </row>
    <row r="3224" spans="1:24" ht="17.25" customHeight="1" x14ac:dyDescent="0.2">
      <c r="B3224" s="120" t="s">
        <v>130</v>
      </c>
      <c r="D3224" s="122"/>
      <c r="E3224" s="122"/>
      <c r="F3224" s="7"/>
      <c r="G3224" s="258" t="e">
        <f>IF(A3221=0,"",IF(INDEX(TblPublicadores[Fecha de bautismo],A3221)="", "",INDEX(TblPublicadores[Fecha de bautismo],A3221)))</f>
        <v>#REF!</v>
      </c>
      <c r="H3224" s="258"/>
      <c r="I3224" s="258"/>
      <c r="J3224" s="258"/>
      <c r="K3224" s="258"/>
      <c r="L3224" s="258"/>
      <c r="M3224" s="258"/>
      <c r="N3224" s="258"/>
      <c r="O3224" s="258"/>
      <c r="P3224" s="128" t="s">
        <v>137</v>
      </c>
      <c r="Q3224" s="120" t="s">
        <v>131</v>
      </c>
      <c r="S3224" s="12"/>
      <c r="T3224" s="12"/>
      <c r="U3224" s="128" t="s">
        <v>138</v>
      </c>
      <c r="V3224" s="120" t="s">
        <v>61</v>
      </c>
      <c r="W3224" s="12"/>
      <c r="X3224" s="6"/>
    </row>
    <row r="3225" spans="1:24" ht="28.5" customHeight="1" x14ac:dyDescent="0.2">
      <c r="B3225" s="127" t="e">
        <f>IF(INDEX(TblPublicadores[Privilegio],A3221)=C3225,"þ","¨")</f>
        <v>#REF!</v>
      </c>
      <c r="C3225" s="125" t="s">
        <v>76</v>
      </c>
      <c r="D3225" s="127" t="e">
        <f>IF(INDEX(TblPublicadores[Privilegio],A3221)=E3225,"þ","¨")</f>
        <v>#REF!</v>
      </c>
      <c r="E3225" s="125" t="s">
        <v>81</v>
      </c>
      <c r="F3225" s="7"/>
      <c r="G3225" s="7"/>
      <c r="H3225" s="5"/>
      <c r="I3225" s="10"/>
      <c r="J3225" s="127" t="e">
        <f>IF(INDEX(TblPublicadores[Tipo Publicador],A3221)=K3225,"þ","¨")</f>
        <v>#REF!</v>
      </c>
      <c r="K3225" s="125" t="s">
        <v>77</v>
      </c>
      <c r="L3225" s="5"/>
      <c r="M3225" s="5"/>
      <c r="N3225" s="127" t="e">
        <f>IF(INDEX(TblPublicadores[Tipo Publicador],A3221)=O3225,"þ","¨")</f>
        <v>#REF!</v>
      </c>
      <c r="O3225" s="125" t="s">
        <v>132</v>
      </c>
      <c r="P3225" s="126"/>
      <c r="Q3225" s="126"/>
      <c r="R3225" s="9"/>
      <c r="S3225" s="127" t="e">
        <f>IF(INDEX(TblPublicadores[Tipo Publicador],A3221)=T3225,"þ","¨")</f>
        <v>#REF!</v>
      </c>
      <c r="T3225" s="259" t="s">
        <v>133</v>
      </c>
      <c r="U3225" s="259"/>
      <c r="V3225" s="259"/>
      <c r="W3225" s="13"/>
      <c r="X3225" s="6"/>
    </row>
    <row r="3226" spans="1:24" ht="4.5" customHeight="1" thickBot="1" x14ac:dyDescent="0.25">
      <c r="B3226" s="8"/>
      <c r="C3226" s="7"/>
      <c r="D3226" s="8"/>
      <c r="E3226" s="7"/>
      <c r="F3226" s="7"/>
      <c r="G3226" s="7"/>
      <c r="H3226" s="5"/>
      <c r="I3226" s="10"/>
      <c r="J3226" s="8"/>
      <c r="K3226" s="5"/>
      <c r="L3226" s="5"/>
      <c r="M3226" s="5"/>
      <c r="N3226" s="7"/>
      <c r="O3226" s="5"/>
      <c r="P3226" s="8"/>
      <c r="Q3226" s="8"/>
      <c r="R3226" s="9"/>
      <c r="S3226" s="9"/>
      <c r="T3226" s="7"/>
      <c r="U3226" s="8"/>
      <c r="V3226" s="9"/>
      <c r="W3226" s="9"/>
      <c r="X3226" s="6"/>
    </row>
    <row r="3227" spans="1:24" ht="26.25" customHeight="1" x14ac:dyDescent="0.25">
      <c r="B3227" s="260" t="s">
        <v>17</v>
      </c>
      <c r="C3227" s="261"/>
      <c r="D3227" s="261"/>
      <c r="E3227" s="261"/>
      <c r="F3227" s="262" t="s">
        <v>134</v>
      </c>
      <c r="G3227" s="262"/>
      <c r="H3227" s="262"/>
      <c r="I3227" s="262" t="s">
        <v>12</v>
      </c>
      <c r="J3227" s="262"/>
      <c r="K3227" s="262"/>
      <c r="L3227" s="262" t="s">
        <v>105</v>
      </c>
      <c r="M3227" s="236" t="s">
        <v>135</v>
      </c>
      <c r="N3227" s="236"/>
      <c r="O3227" s="236"/>
      <c r="P3227" s="236"/>
      <c r="Q3227" s="236"/>
      <c r="R3227" s="236" t="s">
        <v>101</v>
      </c>
      <c r="S3227" s="236"/>
      <c r="T3227" s="236"/>
      <c r="U3227" s="236"/>
      <c r="V3227" s="237"/>
      <c r="W3227" s="14"/>
      <c r="X3227" s="3"/>
    </row>
    <row r="3228" spans="1:24" ht="27.75" customHeight="1" x14ac:dyDescent="0.2">
      <c r="B3228" s="240">
        <v>45292</v>
      </c>
      <c r="C3228" s="241"/>
      <c r="D3228" s="241"/>
      <c r="E3228" s="242"/>
      <c r="F3228" s="263"/>
      <c r="G3228" s="263"/>
      <c r="H3228" s="263"/>
      <c r="I3228" s="263"/>
      <c r="J3228" s="263"/>
      <c r="K3228" s="263"/>
      <c r="L3228" s="263"/>
      <c r="M3228" s="238"/>
      <c r="N3228" s="238"/>
      <c r="O3228" s="238"/>
      <c r="P3228" s="238"/>
      <c r="Q3228" s="238"/>
      <c r="R3228" s="238"/>
      <c r="S3228" s="238"/>
      <c r="T3228" s="238"/>
      <c r="U3228" s="238"/>
      <c r="V3228" s="239"/>
      <c r="W3228" s="14"/>
      <c r="X3228" s="3"/>
    </row>
    <row r="3229" spans="1:24" ht="16.5" customHeight="1" x14ac:dyDescent="0.2">
      <c r="A3229" s="34">
        <f>EDATE(B3228,-4)</f>
        <v>45170</v>
      </c>
      <c r="B3229" s="243" t="str">
        <f>PROPER(TEXT(A3229, "mmmm"))</f>
        <v>Septiembre</v>
      </c>
      <c r="C3229" s="244"/>
      <c r="D3229" s="244" t="str">
        <f>PROPER(TEXT(C3229, "mmmm"))</f>
        <v>Enero</v>
      </c>
      <c r="E3229" s="244"/>
      <c r="F3229" s="281" t="str">
        <f>IFERROR(IF(VLOOKUP($X3222&amp;"-"&amp;TEXT($A3229,"mmm-aaaa"),Informes!$A:$P,COLUMN(Informes!H$1),FALSE),"þ","¨"),"¨")</f>
        <v>¨</v>
      </c>
      <c r="G3229" s="281"/>
      <c r="H3229" s="281"/>
      <c r="I3229" s="248" t="str">
        <f>IFERROR(IF(ISBLANK(
VLOOKUP($X3222&amp;"-"&amp;TEXT($A3229,"mmm-aaaa"),Informes!$A:$P,COLUMN(Informes!I$1),FALSE)), "",
VLOOKUP($X3222&amp;"-"&amp;TEXT($A3229,"mmm-aaaa"),Informes!$A:$P,COLUMN(Informes!I$1),FALSE)), "")</f>
        <v/>
      </c>
      <c r="J3229" s="248"/>
      <c r="K3229" s="248"/>
      <c r="L3229" s="173" t="str">
        <f>IFERROR(IF($X3229=$L$7,"þ","¨"),"¨")</f>
        <v>¨</v>
      </c>
      <c r="M3229" s="248" t="str">
        <f>IFERROR(IF(OR($X3229=$L$7,$X3229=$K$5,$X3229=$O$5,$X3229=$T$5),IF(ISBLANK(
VLOOKUP($X3222&amp;"-"&amp;TEXT($A3229,"mmm-aaaa"),Informes!$A:$P,COLUMN(Informes!J$1),FALSE)), "",
VLOOKUP($X3222&amp;"-"&amp;TEXT($A3229,"mmm-aaaa"),Informes!$A:$P,COLUMN(Informes!J$1),FALSE)), ""), "")</f>
        <v/>
      </c>
      <c r="N3229" s="248"/>
      <c r="O3229" s="248"/>
      <c r="P3229" s="248"/>
      <c r="Q3229" s="248"/>
      <c r="R3229" s="284" t="str">
        <f t="shared" ref="R3229:R3240" si="629">IF(W3229=0, "", W3229)</f>
        <v/>
      </c>
      <c r="S3229" s="284"/>
      <c r="T3229" s="284"/>
      <c r="U3229" s="284"/>
      <c r="V3229" s="285"/>
      <c r="W3229" s="4" t="str">
        <f>IFERROR(VLOOKUP($X3222&amp;"-"&amp;TEXT($A3229,"mmm-aaaa"),Informes!$A:$P,COLUMN(Informes!K$1),FALSE), "")</f>
        <v/>
      </c>
      <c r="X3229" s="34" t="str">
        <f>IFERROR(VLOOKUP($X3222&amp;"-"&amp;TEXT($A3229,"mmm-aaaa"),Informes!$A:$P,COLUMN(Informes!C$1),FALSE), "")</f>
        <v/>
      </c>
    </row>
    <row r="3230" spans="1:24" ht="16.5" customHeight="1" x14ac:dyDescent="0.2">
      <c r="A3230" s="34">
        <f>EDATE(A3229,1)</f>
        <v>45200</v>
      </c>
      <c r="B3230" s="243" t="str">
        <f t="shared" ref="B3230:B3240" si="630">PROPER(TEXT(A3230, "mmmm"))</f>
        <v>Octubre</v>
      </c>
      <c r="C3230" s="244"/>
      <c r="D3230" s="244" t="str">
        <f t="shared" ref="D3230:D3240" si="631">PROPER(TEXT(C3230, "mmmm"))</f>
        <v>Enero</v>
      </c>
      <c r="E3230" s="244"/>
      <c r="F3230" s="281" t="str">
        <f>IFERROR(IF(VLOOKUP($X3222&amp;"-"&amp;TEXT($A3230,"mmm-aaaa"),Informes!$A:$P,COLUMN(Informes!H$1),FALSE),"þ","¨"),"¨")</f>
        <v>¨</v>
      </c>
      <c r="G3230" s="281"/>
      <c r="H3230" s="281"/>
      <c r="I3230" s="248" t="str">
        <f>IFERROR(IF(ISBLANK(
VLOOKUP($X3222&amp;"-"&amp;TEXT($A3230,"mmm-aaaa"),Informes!$A:$P,COLUMN(Informes!I$1),FALSE)), "",
VLOOKUP($X3222&amp;"-"&amp;TEXT($A3230,"mmm-aaaa"),Informes!$A:$P,COLUMN(Informes!I$1),FALSE)), "")</f>
        <v/>
      </c>
      <c r="J3230" s="248"/>
      <c r="K3230" s="248"/>
      <c r="L3230" s="173" t="str">
        <f t="shared" ref="L3230:L3240" si="632">IFERROR(IF($X3230=$L$7,"þ","¨"),"¨")</f>
        <v>¨</v>
      </c>
      <c r="M3230" s="248" t="str">
        <f>IFERROR(IF(OR($X3230=$L$7,$X3230=$K$5,$X3230=$O$5,$X3230=$T$5),IF(ISBLANK(
VLOOKUP($X3222&amp;"-"&amp;TEXT($A3230,"mmm-aaaa"),Informes!$A:$P,COLUMN(Informes!J$1),FALSE)), "",
VLOOKUP($X3222&amp;"-"&amp;TEXT($A3230,"mmm-aaaa"),Informes!$A:$P,COLUMN(Informes!J$1),FALSE)), ""), "")</f>
        <v/>
      </c>
      <c r="N3230" s="248"/>
      <c r="O3230" s="248"/>
      <c r="P3230" s="248"/>
      <c r="Q3230" s="248"/>
      <c r="R3230" s="284" t="str">
        <f t="shared" si="629"/>
        <v/>
      </c>
      <c r="S3230" s="284"/>
      <c r="T3230" s="284"/>
      <c r="U3230" s="284"/>
      <c r="V3230" s="285"/>
      <c r="W3230" s="4" t="str">
        <f>IFERROR(VLOOKUP($X3222&amp;"-"&amp;TEXT($A3230,"mmm-aaaa"),Informes!$A:$P,COLUMN(Informes!K$1),FALSE), "")</f>
        <v/>
      </c>
      <c r="X3230" s="34" t="str">
        <f>IFERROR(VLOOKUP($X3222&amp;"-"&amp;TEXT($A3230,"mmm-aaaa"),Informes!$A:$P,COLUMN(Informes!C$1),FALSE), "")</f>
        <v/>
      </c>
    </row>
    <row r="3231" spans="1:24" ht="16.5" customHeight="1" x14ac:dyDescent="0.2">
      <c r="A3231" s="34">
        <f t="shared" ref="A3231:A3240" si="633">EDATE(A3230,1)</f>
        <v>45231</v>
      </c>
      <c r="B3231" s="243" t="str">
        <f t="shared" si="630"/>
        <v>Noviembre</v>
      </c>
      <c r="C3231" s="244"/>
      <c r="D3231" s="244" t="str">
        <f t="shared" si="631"/>
        <v>Enero</v>
      </c>
      <c r="E3231" s="244"/>
      <c r="F3231" s="281" t="str">
        <f>IFERROR(IF(VLOOKUP($X3222&amp;"-"&amp;TEXT($A3231,"mmm-aaaa"),Informes!$A:$P,COLUMN(Informes!H$1),FALSE),"þ","¨"),"¨")</f>
        <v>¨</v>
      </c>
      <c r="G3231" s="281"/>
      <c r="H3231" s="281"/>
      <c r="I3231" s="248" t="str">
        <f>IFERROR(IF(ISBLANK(
VLOOKUP($X3222&amp;"-"&amp;TEXT($A3231,"mmm-aaaa"),Informes!$A:$P,COLUMN(Informes!I$1),FALSE)), "",
VLOOKUP($X3222&amp;"-"&amp;TEXT($A3231,"mmm-aaaa"),Informes!$A:$P,COLUMN(Informes!I$1),FALSE)), "")</f>
        <v/>
      </c>
      <c r="J3231" s="248"/>
      <c r="K3231" s="248"/>
      <c r="L3231" s="173" t="str">
        <f t="shared" si="632"/>
        <v>¨</v>
      </c>
      <c r="M3231" s="248" t="str">
        <f>IFERROR(IF(OR($X3231=$L$7,$X3231=$K$5,$X3231=$O$5,$X3231=$T$5),IF(ISBLANK(
VLOOKUP($X3222&amp;"-"&amp;TEXT($A3231,"mmm-aaaa"),Informes!$A:$P,COLUMN(Informes!J$1),FALSE)), "",
VLOOKUP($X3222&amp;"-"&amp;TEXT($A3231,"mmm-aaaa"),Informes!$A:$P,COLUMN(Informes!J$1),FALSE)), ""), "")</f>
        <v/>
      </c>
      <c r="N3231" s="248"/>
      <c r="O3231" s="248"/>
      <c r="P3231" s="248"/>
      <c r="Q3231" s="248"/>
      <c r="R3231" s="284" t="str">
        <f t="shared" si="629"/>
        <v/>
      </c>
      <c r="S3231" s="284"/>
      <c r="T3231" s="284"/>
      <c r="U3231" s="284"/>
      <c r="V3231" s="285"/>
      <c r="W3231" s="4" t="str">
        <f>IFERROR(VLOOKUP($X3222&amp;"-"&amp;TEXT($A3231,"mmm-aaaa"),Informes!$A:$P,COLUMN(Informes!K$1),FALSE), "")</f>
        <v/>
      </c>
      <c r="X3231" s="34" t="str">
        <f>IFERROR(VLOOKUP($X3222&amp;"-"&amp;TEXT($A3231,"mmm-aaaa"),Informes!$A:$P,COLUMN(Informes!C$1),FALSE), "")</f>
        <v/>
      </c>
    </row>
    <row r="3232" spans="1:24" ht="16.5" customHeight="1" x14ac:dyDescent="0.2">
      <c r="A3232" s="34">
        <f t="shared" si="633"/>
        <v>45261</v>
      </c>
      <c r="B3232" s="243" t="str">
        <f t="shared" si="630"/>
        <v>Diciembre</v>
      </c>
      <c r="C3232" s="244"/>
      <c r="D3232" s="244" t="str">
        <f t="shared" si="631"/>
        <v>Enero</v>
      </c>
      <c r="E3232" s="244"/>
      <c r="F3232" s="281" t="str">
        <f>IFERROR(IF(VLOOKUP($X3222&amp;"-"&amp;TEXT($A3232,"mmm-aaaa"),Informes!$A:$P,COLUMN(Informes!H$1),FALSE),"þ","¨"),"¨")</f>
        <v>¨</v>
      </c>
      <c r="G3232" s="281"/>
      <c r="H3232" s="281"/>
      <c r="I3232" s="248" t="str">
        <f>IFERROR(IF(ISBLANK(
VLOOKUP($X3222&amp;"-"&amp;TEXT($A3232,"mmm-aaaa"),Informes!$A:$P,COLUMN(Informes!I$1),FALSE)), "",
VLOOKUP($X3222&amp;"-"&amp;TEXT($A3232,"mmm-aaaa"),Informes!$A:$P,COLUMN(Informes!I$1),FALSE)), "")</f>
        <v/>
      </c>
      <c r="J3232" s="248"/>
      <c r="K3232" s="248"/>
      <c r="L3232" s="173" t="str">
        <f t="shared" si="632"/>
        <v>¨</v>
      </c>
      <c r="M3232" s="248" t="str">
        <f>IFERROR(IF(OR($X3232=$L$7,$X3232=$K$5,$X3232=$O$5,$X3232=$T$5),IF(ISBLANK(
VLOOKUP($X3222&amp;"-"&amp;TEXT($A3232,"mmm-aaaa"),Informes!$A:$P,COLUMN(Informes!J$1),FALSE)), "",
VLOOKUP($X3222&amp;"-"&amp;TEXT($A3232,"mmm-aaaa"),Informes!$A:$P,COLUMN(Informes!J$1),FALSE)), ""), "")</f>
        <v/>
      </c>
      <c r="N3232" s="248"/>
      <c r="O3232" s="248"/>
      <c r="P3232" s="248"/>
      <c r="Q3232" s="248"/>
      <c r="R3232" s="284" t="str">
        <f t="shared" si="629"/>
        <v/>
      </c>
      <c r="S3232" s="284"/>
      <c r="T3232" s="284"/>
      <c r="U3232" s="284"/>
      <c r="V3232" s="285"/>
      <c r="W3232" s="4" t="str">
        <f>IFERROR(VLOOKUP($X3222&amp;"-"&amp;TEXT($A3232,"mmm-aaaa"),Informes!$A:$P,COLUMN(Informes!K$1),FALSE), "")</f>
        <v/>
      </c>
      <c r="X3232" s="34" t="str">
        <f>IFERROR(VLOOKUP($X3222&amp;"-"&amp;TEXT($A3232,"mmm-aaaa"),Informes!$A:$P,COLUMN(Informes!C$1),FALSE), "")</f>
        <v/>
      </c>
    </row>
    <row r="3233" spans="1:24" ht="16.5" customHeight="1" x14ac:dyDescent="0.2">
      <c r="A3233" s="34">
        <f t="shared" si="633"/>
        <v>45292</v>
      </c>
      <c r="B3233" s="243" t="str">
        <f t="shared" si="630"/>
        <v>Enero</v>
      </c>
      <c r="C3233" s="244"/>
      <c r="D3233" s="244" t="str">
        <f t="shared" si="631"/>
        <v>Enero</v>
      </c>
      <c r="E3233" s="244"/>
      <c r="F3233" s="281" t="str">
        <f>IFERROR(IF(VLOOKUP($X3222&amp;"-"&amp;TEXT($A3233,"mmm-aaaa"),Informes!$A:$P,COLUMN(Informes!H$1),FALSE),"þ","¨"),"¨")</f>
        <v>¨</v>
      </c>
      <c r="G3233" s="281"/>
      <c r="H3233" s="281"/>
      <c r="I3233" s="248" t="str">
        <f>IFERROR(IF(ISBLANK(
VLOOKUP($X3222&amp;"-"&amp;TEXT($A3233,"mmm-aaaa"),Informes!$A:$P,COLUMN(Informes!I$1),FALSE)), "",
VLOOKUP($X3222&amp;"-"&amp;TEXT($A3233,"mmm-aaaa"),Informes!$A:$P,COLUMN(Informes!I$1),FALSE)), "")</f>
        <v/>
      </c>
      <c r="J3233" s="248"/>
      <c r="K3233" s="248"/>
      <c r="L3233" s="173" t="str">
        <f t="shared" si="632"/>
        <v>¨</v>
      </c>
      <c r="M3233" s="248" t="str">
        <f>IFERROR(IF(OR($X3233=$L$7,$X3233=$K$5,$X3233=$O$5,$X3233=$T$5),IF(ISBLANK(
VLOOKUP($X3222&amp;"-"&amp;TEXT($A3233,"mmm-aaaa"),Informes!$A:$P,COLUMN(Informes!J$1),FALSE)), "",
VLOOKUP($X3222&amp;"-"&amp;TEXT($A3233,"mmm-aaaa"),Informes!$A:$P,COLUMN(Informes!J$1),FALSE)), ""), "")</f>
        <v/>
      </c>
      <c r="N3233" s="248"/>
      <c r="O3233" s="248"/>
      <c r="P3233" s="248"/>
      <c r="Q3233" s="248"/>
      <c r="R3233" s="284" t="str">
        <f t="shared" si="629"/>
        <v/>
      </c>
      <c r="S3233" s="284"/>
      <c r="T3233" s="284"/>
      <c r="U3233" s="284"/>
      <c r="V3233" s="285"/>
      <c r="W3233" s="4" t="str">
        <f>IFERROR(VLOOKUP($X3222&amp;"-"&amp;TEXT($A3233,"mmm-aaaa"),Informes!$A:$P,COLUMN(Informes!K$1),FALSE), "")</f>
        <v/>
      </c>
      <c r="X3233" s="34" t="str">
        <f>IFERROR(VLOOKUP($X3222&amp;"-"&amp;TEXT($A3233,"mmm-aaaa"),Informes!$A:$P,COLUMN(Informes!C$1),FALSE), "")</f>
        <v/>
      </c>
    </row>
    <row r="3234" spans="1:24" ht="16.5" customHeight="1" x14ac:dyDescent="0.2">
      <c r="A3234" s="34">
        <f t="shared" si="633"/>
        <v>45323</v>
      </c>
      <c r="B3234" s="243" t="str">
        <f t="shared" si="630"/>
        <v>Febrero</v>
      </c>
      <c r="C3234" s="244"/>
      <c r="D3234" s="244" t="str">
        <f t="shared" si="631"/>
        <v>Enero</v>
      </c>
      <c r="E3234" s="244"/>
      <c r="F3234" s="281" t="str">
        <f>IFERROR(IF(VLOOKUP($X3222&amp;"-"&amp;TEXT($A3234,"mmm-aaaa"),Informes!$A:$P,COLUMN(Informes!H$1),FALSE),"þ","¨"),"¨")</f>
        <v>¨</v>
      </c>
      <c r="G3234" s="281"/>
      <c r="H3234" s="281"/>
      <c r="I3234" s="248" t="str">
        <f>IFERROR(IF(ISBLANK(
VLOOKUP($X3222&amp;"-"&amp;TEXT($A3234,"mmm-aaaa"),Informes!$A:$P,COLUMN(Informes!I$1),FALSE)), "",
VLOOKUP($X3222&amp;"-"&amp;TEXT($A3234,"mmm-aaaa"),Informes!$A:$P,COLUMN(Informes!I$1),FALSE)), "")</f>
        <v/>
      </c>
      <c r="J3234" s="248"/>
      <c r="K3234" s="248"/>
      <c r="L3234" s="173" t="str">
        <f t="shared" si="632"/>
        <v>¨</v>
      </c>
      <c r="M3234" s="248" t="str">
        <f>IFERROR(IF(OR($X3234=$L$7,$X3234=$K$5,$X3234=$O$5,$X3234=$T$5),IF(ISBLANK(
VLOOKUP($X3222&amp;"-"&amp;TEXT($A3234,"mmm-aaaa"),Informes!$A:$P,COLUMN(Informes!J$1),FALSE)), "",
VLOOKUP($X3222&amp;"-"&amp;TEXT($A3234,"mmm-aaaa"),Informes!$A:$P,COLUMN(Informes!J$1),FALSE)), ""), "")</f>
        <v/>
      </c>
      <c r="N3234" s="248"/>
      <c r="O3234" s="248"/>
      <c r="P3234" s="248"/>
      <c r="Q3234" s="248"/>
      <c r="R3234" s="284" t="str">
        <f t="shared" si="629"/>
        <v/>
      </c>
      <c r="S3234" s="284"/>
      <c r="T3234" s="284"/>
      <c r="U3234" s="284"/>
      <c r="V3234" s="285"/>
      <c r="W3234" s="4" t="str">
        <f>IFERROR(VLOOKUP($X3222&amp;"-"&amp;TEXT($A3234,"mmm-aaaa"),Informes!$A:$P,COLUMN(Informes!K$1),FALSE), "")</f>
        <v/>
      </c>
      <c r="X3234" s="34" t="str">
        <f>IFERROR(VLOOKUP($X3222&amp;"-"&amp;TEXT($A3234,"mmm-aaaa"),Informes!$A:$P,COLUMN(Informes!C$1),FALSE), "")</f>
        <v/>
      </c>
    </row>
    <row r="3235" spans="1:24" ht="16.5" customHeight="1" x14ac:dyDescent="0.2">
      <c r="A3235" s="34">
        <f t="shared" si="633"/>
        <v>45352</v>
      </c>
      <c r="B3235" s="243" t="str">
        <f t="shared" si="630"/>
        <v>Marzo</v>
      </c>
      <c r="C3235" s="244"/>
      <c r="D3235" s="244" t="str">
        <f t="shared" si="631"/>
        <v>Enero</v>
      </c>
      <c r="E3235" s="244"/>
      <c r="F3235" s="281" t="str">
        <f>IFERROR(IF(VLOOKUP($X3222&amp;"-"&amp;TEXT($A3235,"mmm-aaaa"),Informes!$A:$P,COLUMN(Informes!H$1),FALSE),"þ","¨"),"¨")</f>
        <v>¨</v>
      </c>
      <c r="G3235" s="281"/>
      <c r="H3235" s="281"/>
      <c r="I3235" s="248" t="str">
        <f>IFERROR(IF(ISBLANK(
VLOOKUP($X3222&amp;"-"&amp;TEXT($A3235,"mmm-aaaa"),Informes!$A:$P,COLUMN(Informes!I$1),FALSE)), "",
VLOOKUP($X3222&amp;"-"&amp;TEXT($A3235,"mmm-aaaa"),Informes!$A:$P,COLUMN(Informes!I$1),FALSE)), "")</f>
        <v/>
      </c>
      <c r="J3235" s="248"/>
      <c r="K3235" s="248"/>
      <c r="L3235" s="173" t="str">
        <f t="shared" si="632"/>
        <v>¨</v>
      </c>
      <c r="M3235" s="248" t="str">
        <f>IFERROR(IF(OR($X3235=$L$7,$X3235=$K$5,$X3235=$O$5,$X3235=$T$5),IF(ISBLANK(
VLOOKUP($X3222&amp;"-"&amp;TEXT($A3235,"mmm-aaaa"),Informes!$A:$P,COLUMN(Informes!J$1),FALSE)), "",
VLOOKUP($X3222&amp;"-"&amp;TEXT($A3235,"mmm-aaaa"),Informes!$A:$P,COLUMN(Informes!J$1),FALSE)), ""), "")</f>
        <v/>
      </c>
      <c r="N3235" s="248"/>
      <c r="O3235" s="248"/>
      <c r="P3235" s="248"/>
      <c r="Q3235" s="248"/>
      <c r="R3235" s="284" t="str">
        <f t="shared" si="629"/>
        <v/>
      </c>
      <c r="S3235" s="284"/>
      <c r="T3235" s="284"/>
      <c r="U3235" s="284"/>
      <c r="V3235" s="285"/>
      <c r="W3235" s="4" t="str">
        <f>IFERROR(VLOOKUP($X3222&amp;"-"&amp;TEXT($A3235,"mmm-aaaa"),Informes!$A:$P,COLUMN(Informes!K$1),FALSE), "")</f>
        <v/>
      </c>
      <c r="X3235" s="34" t="str">
        <f>IFERROR(VLOOKUP($X3222&amp;"-"&amp;TEXT($A3235,"mmm-aaaa"),Informes!$A:$P,COLUMN(Informes!C$1),FALSE), "")</f>
        <v/>
      </c>
    </row>
    <row r="3236" spans="1:24" ht="16.5" customHeight="1" x14ac:dyDescent="0.2">
      <c r="A3236" s="34">
        <f t="shared" si="633"/>
        <v>45383</v>
      </c>
      <c r="B3236" s="243" t="str">
        <f t="shared" si="630"/>
        <v>Abril</v>
      </c>
      <c r="C3236" s="244"/>
      <c r="D3236" s="244" t="str">
        <f t="shared" si="631"/>
        <v>Enero</v>
      </c>
      <c r="E3236" s="244"/>
      <c r="F3236" s="281" t="str">
        <f>IFERROR(IF(VLOOKUP($X3222&amp;"-"&amp;TEXT($A3236,"mmm-aaaa"),Informes!$A:$P,COLUMN(Informes!H$1),FALSE),"þ","¨"),"¨")</f>
        <v>¨</v>
      </c>
      <c r="G3236" s="281"/>
      <c r="H3236" s="281"/>
      <c r="I3236" s="248" t="str">
        <f>IFERROR(IF(ISBLANK(
VLOOKUP($X3222&amp;"-"&amp;TEXT($A3236,"mmm-aaaa"),Informes!$A:$P,COLUMN(Informes!I$1),FALSE)), "",
VLOOKUP($X3222&amp;"-"&amp;TEXT($A3236,"mmm-aaaa"),Informes!$A:$P,COLUMN(Informes!I$1),FALSE)), "")</f>
        <v/>
      </c>
      <c r="J3236" s="248"/>
      <c r="K3236" s="248"/>
      <c r="L3236" s="173" t="str">
        <f t="shared" si="632"/>
        <v>¨</v>
      </c>
      <c r="M3236" s="248" t="str">
        <f>IFERROR(IF(OR($X3236=$L$7,$X3236=$K$5,$X3236=$O$5,$X3236=$T$5),IF(ISBLANK(
VLOOKUP($X3222&amp;"-"&amp;TEXT($A3236,"mmm-aaaa"),Informes!$A:$P,COLUMN(Informes!J$1),FALSE)), "",
VLOOKUP($X3222&amp;"-"&amp;TEXT($A3236,"mmm-aaaa"),Informes!$A:$P,COLUMN(Informes!J$1),FALSE)), ""), "")</f>
        <v/>
      </c>
      <c r="N3236" s="248"/>
      <c r="O3236" s="248"/>
      <c r="P3236" s="248"/>
      <c r="Q3236" s="248"/>
      <c r="R3236" s="284" t="str">
        <f t="shared" si="629"/>
        <v/>
      </c>
      <c r="S3236" s="284"/>
      <c r="T3236" s="284"/>
      <c r="U3236" s="284"/>
      <c r="V3236" s="285"/>
      <c r="W3236" s="4" t="str">
        <f>IFERROR(VLOOKUP($X3222&amp;"-"&amp;TEXT($A3236,"mmm-aaaa"),Informes!$A:$P,COLUMN(Informes!K$1),FALSE), "")</f>
        <v/>
      </c>
      <c r="X3236" s="34" t="str">
        <f>IFERROR(VLOOKUP($X3222&amp;"-"&amp;TEXT($A3236,"mmm-aaaa"),Informes!$A:$P,COLUMN(Informes!C$1),FALSE), "")</f>
        <v/>
      </c>
    </row>
    <row r="3237" spans="1:24" ht="16.5" customHeight="1" x14ac:dyDescent="0.2">
      <c r="A3237" s="34">
        <f t="shared" si="633"/>
        <v>45413</v>
      </c>
      <c r="B3237" s="243" t="str">
        <f t="shared" si="630"/>
        <v>Mayo</v>
      </c>
      <c r="C3237" s="244"/>
      <c r="D3237" s="244" t="str">
        <f t="shared" si="631"/>
        <v>Enero</v>
      </c>
      <c r="E3237" s="244"/>
      <c r="F3237" s="281" t="str">
        <f>IFERROR(IF(VLOOKUP($X3222&amp;"-"&amp;TEXT($A3237,"mmm-aaaa"),Informes!$A:$P,COLUMN(Informes!H$1),FALSE),"þ","¨"),"¨")</f>
        <v>¨</v>
      </c>
      <c r="G3237" s="281"/>
      <c r="H3237" s="281"/>
      <c r="I3237" s="248" t="str">
        <f>IFERROR(IF(ISBLANK(
VLOOKUP($X3222&amp;"-"&amp;TEXT($A3237,"mmm-aaaa"),Informes!$A:$P,COLUMN(Informes!I$1),FALSE)), "",
VLOOKUP($X3222&amp;"-"&amp;TEXT($A3237,"mmm-aaaa"),Informes!$A:$P,COLUMN(Informes!I$1),FALSE)), "")</f>
        <v/>
      </c>
      <c r="J3237" s="248"/>
      <c r="K3237" s="248"/>
      <c r="L3237" s="173" t="str">
        <f t="shared" si="632"/>
        <v>¨</v>
      </c>
      <c r="M3237" s="248" t="str">
        <f>IFERROR(IF(OR($X3237=$L$7,$X3237=$K$5,$X3237=$O$5,$X3237=$T$5),IF(ISBLANK(
VLOOKUP($X3222&amp;"-"&amp;TEXT($A3237,"mmm-aaaa"),Informes!$A:$P,COLUMN(Informes!J$1),FALSE)), "",
VLOOKUP($X3222&amp;"-"&amp;TEXT($A3237,"mmm-aaaa"),Informes!$A:$P,COLUMN(Informes!J$1),FALSE)), ""), "")</f>
        <v/>
      </c>
      <c r="N3237" s="248"/>
      <c r="O3237" s="248"/>
      <c r="P3237" s="248"/>
      <c r="Q3237" s="248"/>
      <c r="R3237" s="284" t="str">
        <f t="shared" si="629"/>
        <v/>
      </c>
      <c r="S3237" s="284"/>
      <c r="T3237" s="284"/>
      <c r="U3237" s="284"/>
      <c r="V3237" s="285"/>
      <c r="W3237" s="4" t="str">
        <f>IFERROR(VLOOKUP($X3222&amp;"-"&amp;TEXT($A3237,"mmm-aaaa"),Informes!$A:$P,COLUMN(Informes!K$1),FALSE), "")</f>
        <v/>
      </c>
      <c r="X3237" s="34" t="str">
        <f>IFERROR(VLOOKUP($X3222&amp;"-"&amp;TEXT($A3237,"mmm-aaaa"),Informes!$A:$P,COLUMN(Informes!C$1),FALSE), "")</f>
        <v/>
      </c>
    </row>
    <row r="3238" spans="1:24" ht="16.5" customHeight="1" x14ac:dyDescent="0.2">
      <c r="A3238" s="34">
        <f t="shared" si="633"/>
        <v>45444</v>
      </c>
      <c r="B3238" s="243" t="str">
        <f t="shared" si="630"/>
        <v>Junio</v>
      </c>
      <c r="C3238" s="244"/>
      <c r="D3238" s="244" t="str">
        <f t="shared" si="631"/>
        <v>Enero</v>
      </c>
      <c r="E3238" s="244"/>
      <c r="F3238" s="281" t="str">
        <f>IFERROR(IF(VLOOKUP($X3222&amp;"-"&amp;TEXT($A3238,"mmm-aaaa"),Informes!$A:$P,COLUMN(Informes!H$1),FALSE),"þ","¨"),"¨")</f>
        <v>¨</v>
      </c>
      <c r="G3238" s="281"/>
      <c r="H3238" s="281"/>
      <c r="I3238" s="248" t="str">
        <f>IFERROR(IF(ISBLANK(
VLOOKUP($X3222&amp;"-"&amp;TEXT($A3238,"mmm-aaaa"),Informes!$A:$P,COLUMN(Informes!I$1),FALSE)), "",
VLOOKUP($X3222&amp;"-"&amp;TEXT($A3238,"mmm-aaaa"),Informes!$A:$P,COLUMN(Informes!I$1),FALSE)), "")</f>
        <v/>
      </c>
      <c r="J3238" s="248"/>
      <c r="K3238" s="248"/>
      <c r="L3238" s="173" t="str">
        <f t="shared" si="632"/>
        <v>¨</v>
      </c>
      <c r="M3238" s="248" t="str">
        <f>IFERROR(IF(OR($X3238=$L$7,$X3238=$K$5,$X3238=$O$5,$X3238=$T$5),IF(ISBLANK(
VLOOKUP($X3222&amp;"-"&amp;TEXT($A3238,"mmm-aaaa"),Informes!$A:$P,COLUMN(Informes!J$1),FALSE)), "",
VLOOKUP($X3222&amp;"-"&amp;TEXT($A3238,"mmm-aaaa"),Informes!$A:$P,COLUMN(Informes!J$1),FALSE)), ""), "")</f>
        <v/>
      </c>
      <c r="N3238" s="248"/>
      <c r="O3238" s="248"/>
      <c r="P3238" s="248"/>
      <c r="Q3238" s="248"/>
      <c r="R3238" s="284" t="str">
        <f t="shared" si="629"/>
        <v/>
      </c>
      <c r="S3238" s="284"/>
      <c r="T3238" s="284"/>
      <c r="U3238" s="284"/>
      <c r="V3238" s="285"/>
      <c r="W3238" s="4" t="str">
        <f>IFERROR(VLOOKUP($X3222&amp;"-"&amp;TEXT($A3238,"mmm-aaaa"),Informes!$A:$P,COLUMN(Informes!K$1),FALSE), "")</f>
        <v/>
      </c>
      <c r="X3238" s="34" t="str">
        <f>IFERROR(VLOOKUP($X3222&amp;"-"&amp;TEXT($A3238,"mmm-aaaa"),Informes!$A:$P,COLUMN(Informes!C$1),FALSE), "")</f>
        <v/>
      </c>
    </row>
    <row r="3239" spans="1:24" ht="16.5" customHeight="1" x14ac:dyDescent="0.2">
      <c r="A3239" s="34">
        <f t="shared" si="633"/>
        <v>45474</v>
      </c>
      <c r="B3239" s="243" t="str">
        <f t="shared" si="630"/>
        <v>Julio</v>
      </c>
      <c r="C3239" s="244"/>
      <c r="D3239" s="244" t="str">
        <f t="shared" si="631"/>
        <v>Enero</v>
      </c>
      <c r="E3239" s="244"/>
      <c r="F3239" s="281" t="str">
        <f>IFERROR(IF(VLOOKUP($X3222&amp;"-"&amp;TEXT($A3239,"mmm-aaaa"),Informes!$A:$P,COLUMN(Informes!H$1),FALSE),"þ","¨"),"¨")</f>
        <v>¨</v>
      </c>
      <c r="G3239" s="281"/>
      <c r="H3239" s="281"/>
      <c r="I3239" s="248" t="str">
        <f>IFERROR(IF(ISBLANK(
VLOOKUP($X3222&amp;"-"&amp;TEXT($A3239,"mmm-aaaa"),Informes!$A:$P,COLUMN(Informes!I$1),FALSE)), "",
VLOOKUP($X3222&amp;"-"&amp;TEXT($A3239,"mmm-aaaa"),Informes!$A:$P,COLUMN(Informes!I$1),FALSE)), "")</f>
        <v/>
      </c>
      <c r="J3239" s="248"/>
      <c r="K3239" s="248"/>
      <c r="L3239" s="173" t="str">
        <f t="shared" si="632"/>
        <v>¨</v>
      </c>
      <c r="M3239" s="248" t="str">
        <f>IFERROR(IF(OR($X3239=$L$7,$X3239=$K$5,$X3239=$O$5,$X3239=$T$5),IF(ISBLANK(
VLOOKUP($X3222&amp;"-"&amp;TEXT($A3239,"mmm-aaaa"),Informes!$A:$P,COLUMN(Informes!J$1),FALSE)), "",
VLOOKUP($X3222&amp;"-"&amp;TEXT($A3239,"mmm-aaaa"),Informes!$A:$P,COLUMN(Informes!J$1),FALSE)), ""), "")</f>
        <v/>
      </c>
      <c r="N3239" s="248"/>
      <c r="O3239" s="248"/>
      <c r="P3239" s="248"/>
      <c r="Q3239" s="248"/>
      <c r="R3239" s="284" t="str">
        <f t="shared" si="629"/>
        <v/>
      </c>
      <c r="S3239" s="284"/>
      <c r="T3239" s="284"/>
      <c r="U3239" s="284"/>
      <c r="V3239" s="285"/>
      <c r="W3239" s="4" t="str">
        <f>IFERROR(VLOOKUP($X3222&amp;"-"&amp;TEXT($A3239,"mmm-aaaa"),Informes!$A:$P,COLUMN(Informes!K$1),FALSE), "")</f>
        <v/>
      </c>
      <c r="X3239" s="34" t="str">
        <f>IFERROR(VLOOKUP($X3222&amp;"-"&amp;TEXT($A3239,"mmm-aaaa"),Informes!$A:$P,COLUMN(Informes!C$1),FALSE), "")</f>
        <v/>
      </c>
    </row>
    <row r="3240" spans="1:24" ht="16.5" customHeight="1" thickBot="1" x14ac:dyDescent="0.25">
      <c r="A3240" s="34">
        <f t="shared" si="633"/>
        <v>45505</v>
      </c>
      <c r="B3240" s="264" t="str">
        <f t="shared" si="630"/>
        <v>Agosto</v>
      </c>
      <c r="C3240" s="265"/>
      <c r="D3240" s="265" t="str">
        <f t="shared" si="631"/>
        <v>Enero</v>
      </c>
      <c r="E3240" s="265"/>
      <c r="F3240" s="280" t="str">
        <f>IFERROR(IF(VLOOKUP($X3222&amp;"-"&amp;TEXT($A3240,"mmm-aaaa"),Informes!$A:$P,COLUMN(Informes!H$1),FALSE),"þ","¨"),"¨")</f>
        <v>¨</v>
      </c>
      <c r="G3240" s="280"/>
      <c r="H3240" s="280"/>
      <c r="I3240" s="269" t="str">
        <f>IFERROR(IF(ISBLANK(
VLOOKUP($X3222&amp;"-"&amp;TEXT($A3240,"mmm-aaaa"),Informes!$A:$P,COLUMN(Informes!I$1),FALSE)), "",
VLOOKUP($X3222&amp;"-"&amp;TEXT($A3240,"mmm-aaaa"),Informes!$A:$P,COLUMN(Informes!I$1),FALSE)), "")</f>
        <v/>
      </c>
      <c r="J3240" s="269"/>
      <c r="K3240" s="269"/>
      <c r="L3240" s="172" t="str">
        <f t="shared" si="632"/>
        <v>¨</v>
      </c>
      <c r="M3240" s="269" t="str">
        <f>IFERROR(IF(OR($X3240=$L$7,$X3240=$K$5,$X3240=$O$5,$X3240=$T$5),IF(ISBLANK(
VLOOKUP($X3222&amp;"-"&amp;TEXT($A3240,"mmm-aaaa"),Informes!$A:$P,COLUMN(Informes!J$1),FALSE)), "",
VLOOKUP($X3222&amp;"-"&amp;TEXT($A3240,"mmm-aaaa"),Informes!$A:$P,COLUMN(Informes!J$1),FALSE)), ""), "")</f>
        <v/>
      </c>
      <c r="N3240" s="269"/>
      <c r="O3240" s="269"/>
      <c r="P3240" s="269"/>
      <c r="Q3240" s="269"/>
      <c r="R3240" s="282" t="str">
        <f t="shared" si="629"/>
        <v/>
      </c>
      <c r="S3240" s="282"/>
      <c r="T3240" s="282"/>
      <c r="U3240" s="282"/>
      <c r="V3240" s="283"/>
      <c r="W3240" s="4" t="str">
        <f>IFERROR(VLOOKUP($X3222&amp;"-"&amp;TEXT($A3240,"mmm-aaaa"),Informes!$A:$P,COLUMN(Informes!K$1),FALSE), "")</f>
        <v/>
      </c>
      <c r="X3240" s="34" t="str">
        <f>IFERROR(VLOOKUP($X3222&amp;"-"&amp;TEXT($A3240,"mmm-aaaa"),Informes!$A:$P,COLUMN(Informes!C$1),FALSE), "")</f>
        <v/>
      </c>
    </row>
    <row r="3241" spans="1:24" ht="16.5" customHeight="1" thickBot="1" x14ac:dyDescent="0.3">
      <c r="D3241" s="124"/>
      <c r="E3241" s="124"/>
      <c r="F3241" s="129"/>
      <c r="G3241" s="124" t="str">
        <f>IF(SUM(F3229:F3240)=0,"",SUM(F3229:F3240))</f>
        <v/>
      </c>
      <c r="H3241" s="124"/>
      <c r="I3241" s="124"/>
      <c r="J3241" s="130"/>
      <c r="K3241" s="124"/>
      <c r="L3241" s="131" t="s">
        <v>107</v>
      </c>
      <c r="M3241" s="272" t="str">
        <f>IF(SUM(M3229:M3240)=0,"",SUM(M3229:M3240))</f>
        <v/>
      </c>
      <c r="N3241" s="273"/>
      <c r="O3241" s="273"/>
      <c r="P3241" s="273"/>
      <c r="Q3241" s="274"/>
      <c r="R3241" s="275"/>
      <c r="S3241" s="276"/>
      <c r="T3241" s="276"/>
      <c r="U3241" s="276"/>
      <c r="V3241" s="277"/>
      <c r="W3241" s="4"/>
      <c r="X3241" s="4"/>
    </row>
    <row r="3242" spans="1:24" ht="16.5" customHeight="1" x14ac:dyDescent="0.2">
      <c r="W3242" s="4"/>
      <c r="X3242" s="4"/>
    </row>
    <row r="3243" spans="1:24" ht="279.75" customHeight="1" x14ac:dyDescent="0.15">
      <c r="B3243" s="11"/>
      <c r="C3243" s="132" t="s">
        <v>136</v>
      </c>
      <c r="D3243" s="11"/>
      <c r="E3243" s="11"/>
      <c r="F3243" s="11"/>
      <c r="G3243" s="11"/>
      <c r="H3243" s="11"/>
      <c r="I3243" s="11"/>
      <c r="J3243" s="11"/>
      <c r="K3243" s="11"/>
      <c r="L3243" s="11"/>
      <c r="M3243" s="11"/>
      <c r="N3243" s="11"/>
      <c r="O3243" s="11"/>
      <c r="P3243" s="11"/>
      <c r="Q3243" s="11"/>
      <c r="R3243" s="11"/>
      <c r="S3243" s="11"/>
      <c r="T3243" s="11"/>
      <c r="U3243" s="11"/>
      <c r="V3243" s="11"/>
      <c r="W3243" s="11"/>
      <c r="X3243" s="11"/>
    </row>
    <row r="3244" spans="1:24" ht="24" customHeight="1" x14ac:dyDescent="0.2">
      <c r="A3244" s="35"/>
      <c r="B3244" s="256" t="s">
        <v>127</v>
      </c>
      <c r="C3244" s="256"/>
      <c r="D3244" s="256"/>
      <c r="E3244" s="256"/>
      <c r="F3244" s="256"/>
      <c r="G3244" s="256"/>
      <c r="H3244" s="256"/>
      <c r="I3244" s="256"/>
      <c r="J3244" s="256"/>
      <c r="K3244" s="256"/>
      <c r="L3244" s="256"/>
      <c r="M3244" s="256"/>
      <c r="N3244" s="256"/>
      <c r="O3244" s="256"/>
      <c r="P3244" s="256"/>
      <c r="Q3244" s="256"/>
      <c r="R3244" s="256"/>
      <c r="S3244" s="256"/>
      <c r="T3244" s="256"/>
      <c r="U3244" s="256"/>
      <c r="V3244" s="256"/>
      <c r="X3244" s="2"/>
    </row>
    <row r="3245" spans="1:24" ht="15" x14ac:dyDescent="0.2">
      <c r="A3245" s="35"/>
      <c r="B3245" s="120" t="s">
        <v>128</v>
      </c>
      <c r="D3245" s="123" t="e">
        <f>D3222</f>
        <v>#REF!</v>
      </c>
      <c r="F3245" s="123"/>
      <c r="G3245" s="123"/>
      <c r="H3245" s="123"/>
      <c r="I3245" s="123"/>
      <c r="J3245" s="123"/>
      <c r="K3245" s="123"/>
      <c r="L3245" s="123"/>
      <c r="M3245" s="123"/>
      <c r="N3245" s="123"/>
      <c r="O3245" s="123"/>
      <c r="P3245" s="123"/>
      <c r="Q3245" s="123"/>
      <c r="R3245" s="123"/>
      <c r="S3245" s="123"/>
      <c r="T3245" s="123"/>
      <c r="U3245" s="123"/>
      <c r="V3245" s="123"/>
      <c r="W3245" s="15"/>
      <c r="X3245" s="154" t="e">
        <f>X3222</f>
        <v>#REF!</v>
      </c>
    </row>
    <row r="3246" spans="1:24" ht="17.25" x14ac:dyDescent="0.2">
      <c r="B3246" s="120" t="s">
        <v>129</v>
      </c>
      <c r="D3246" s="121"/>
      <c r="E3246" s="121"/>
      <c r="F3246" s="7"/>
      <c r="G3246" s="7"/>
      <c r="H3246" s="257" t="e">
        <f>H3223</f>
        <v>#REF!</v>
      </c>
      <c r="I3246" s="257"/>
      <c r="J3246" s="257"/>
      <c r="K3246" s="257"/>
      <c r="L3246" s="257"/>
      <c r="M3246" s="257"/>
      <c r="N3246" s="257"/>
      <c r="O3246" s="257"/>
      <c r="P3246" s="127" t="e">
        <f>P3223</f>
        <v>#REF!</v>
      </c>
      <c r="Q3246" s="120" t="s">
        <v>75</v>
      </c>
      <c r="S3246" s="12"/>
      <c r="T3246" s="13"/>
      <c r="U3246" s="127" t="e">
        <f>U3223</f>
        <v>#REF!</v>
      </c>
      <c r="V3246" s="120" t="s">
        <v>79</v>
      </c>
      <c r="W3246" s="12"/>
      <c r="X3246" s="6"/>
    </row>
    <row r="3247" spans="1:24" ht="17.25" x14ac:dyDescent="0.2">
      <c r="B3247" s="120" t="s">
        <v>130</v>
      </c>
      <c r="D3247" s="122"/>
      <c r="E3247" s="122"/>
      <c r="F3247" s="7"/>
      <c r="G3247" s="258" t="e">
        <f>G3224</f>
        <v>#REF!</v>
      </c>
      <c r="H3247" s="258"/>
      <c r="I3247" s="258"/>
      <c r="J3247" s="258"/>
      <c r="K3247" s="258"/>
      <c r="L3247" s="258"/>
      <c r="M3247" s="258"/>
      <c r="N3247" s="258"/>
      <c r="O3247" s="258"/>
      <c r="P3247" s="128" t="s">
        <v>137</v>
      </c>
      <c r="Q3247" s="120" t="s">
        <v>131</v>
      </c>
      <c r="S3247" s="12"/>
      <c r="T3247" s="12"/>
      <c r="U3247" s="128" t="s">
        <v>138</v>
      </c>
      <c r="V3247" s="120" t="s">
        <v>61</v>
      </c>
      <c r="W3247" s="12"/>
      <c r="X3247" s="6"/>
    </row>
    <row r="3248" spans="1:24" ht="28.5" customHeight="1" x14ac:dyDescent="0.2">
      <c r="B3248" s="127" t="e">
        <f>B3225</f>
        <v>#REF!</v>
      </c>
      <c r="C3248" s="125" t="s">
        <v>76</v>
      </c>
      <c r="D3248" s="127" t="e">
        <f>D3225</f>
        <v>#REF!</v>
      </c>
      <c r="E3248" s="125" t="s">
        <v>81</v>
      </c>
      <c r="F3248" s="7"/>
      <c r="G3248" s="7"/>
      <c r="H3248" s="5"/>
      <c r="I3248" s="10"/>
      <c r="J3248" s="127" t="e">
        <f>J3225</f>
        <v>#REF!</v>
      </c>
      <c r="K3248" s="125" t="s">
        <v>77</v>
      </c>
      <c r="L3248" s="5"/>
      <c r="M3248" s="5"/>
      <c r="N3248" s="127" t="e">
        <f>N3225</f>
        <v>#REF!</v>
      </c>
      <c r="O3248" s="125" t="s">
        <v>132</v>
      </c>
      <c r="P3248" s="126"/>
      <c r="Q3248" s="126"/>
      <c r="R3248" s="9"/>
      <c r="S3248" s="127" t="e">
        <f>S3225</f>
        <v>#REF!</v>
      </c>
      <c r="T3248" s="259" t="s">
        <v>133</v>
      </c>
      <c r="U3248" s="259"/>
      <c r="V3248" s="259"/>
      <c r="W3248" s="13"/>
      <c r="X3248" s="6"/>
    </row>
    <row r="3249" spans="1:24" ht="4.5" customHeight="1" thickBot="1" x14ac:dyDescent="0.25">
      <c r="B3249" s="8"/>
      <c r="C3249" s="7"/>
      <c r="D3249" s="8"/>
      <c r="E3249" s="7"/>
      <c r="F3249" s="7"/>
      <c r="G3249" s="7"/>
      <c r="H3249" s="5"/>
      <c r="I3249" s="10"/>
      <c r="J3249" s="8"/>
      <c r="K3249" s="5"/>
      <c r="L3249" s="5"/>
      <c r="M3249" s="5"/>
      <c r="N3249" s="7"/>
      <c r="O3249" s="5"/>
      <c r="P3249" s="8"/>
      <c r="Q3249" s="8"/>
      <c r="R3249" s="9"/>
      <c r="S3249" s="9"/>
      <c r="T3249" s="7"/>
      <c r="U3249" s="8"/>
      <c r="V3249" s="9"/>
      <c r="W3249" s="9"/>
      <c r="X3249" s="6"/>
    </row>
    <row r="3250" spans="1:24" ht="27" customHeight="1" x14ac:dyDescent="0.25">
      <c r="B3250" s="260" t="s">
        <v>17</v>
      </c>
      <c r="C3250" s="261"/>
      <c r="D3250" s="261"/>
      <c r="E3250" s="261"/>
      <c r="F3250" s="262" t="s">
        <v>134</v>
      </c>
      <c r="G3250" s="262"/>
      <c r="H3250" s="262"/>
      <c r="I3250" s="262" t="s">
        <v>12</v>
      </c>
      <c r="J3250" s="262"/>
      <c r="K3250" s="262"/>
      <c r="L3250" s="262" t="s">
        <v>105</v>
      </c>
      <c r="M3250" s="236" t="s">
        <v>135</v>
      </c>
      <c r="N3250" s="236"/>
      <c r="O3250" s="236"/>
      <c r="P3250" s="236"/>
      <c r="Q3250" s="236"/>
      <c r="R3250" s="236" t="s">
        <v>101</v>
      </c>
      <c r="S3250" s="236"/>
      <c r="T3250" s="236"/>
      <c r="U3250" s="236"/>
      <c r="V3250" s="237"/>
      <c r="W3250" s="14"/>
      <c r="X3250" s="3"/>
    </row>
    <row r="3251" spans="1:24" ht="27.75" customHeight="1" x14ac:dyDescent="0.2">
      <c r="B3251" s="240">
        <f>EDATE(B3228,12)</f>
        <v>45658</v>
      </c>
      <c r="C3251" s="241"/>
      <c r="D3251" s="241"/>
      <c r="E3251" s="242"/>
      <c r="F3251" s="263"/>
      <c r="G3251" s="263"/>
      <c r="H3251" s="263"/>
      <c r="I3251" s="263"/>
      <c r="J3251" s="263"/>
      <c r="K3251" s="263"/>
      <c r="L3251" s="263"/>
      <c r="M3251" s="238"/>
      <c r="N3251" s="238"/>
      <c r="O3251" s="238"/>
      <c r="P3251" s="238"/>
      <c r="Q3251" s="238"/>
      <c r="R3251" s="238"/>
      <c r="S3251" s="238"/>
      <c r="T3251" s="238"/>
      <c r="U3251" s="238"/>
      <c r="V3251" s="239"/>
      <c r="W3251" s="14"/>
      <c r="X3251" s="3"/>
    </row>
    <row r="3252" spans="1:24" ht="16.5" customHeight="1" x14ac:dyDescent="0.2">
      <c r="A3252" s="34">
        <f>EDATE(B3251,-4)</f>
        <v>45536</v>
      </c>
      <c r="B3252" s="243" t="str">
        <f>PROPER(TEXT(A3252, "mmmm"))</f>
        <v>Septiembre</v>
      </c>
      <c r="C3252" s="244"/>
      <c r="D3252" s="244"/>
      <c r="E3252" s="244"/>
      <c r="F3252" s="281" t="str">
        <f>IFERROR(IF(VLOOKUP($X3222&amp;"-"&amp;TEXT($A3252,"mmm-aaaa"),Informes!$A:$P,COLUMN(Informes!H$1),FALSE),"þ","¨"),"¨")</f>
        <v>¨</v>
      </c>
      <c r="G3252" s="281"/>
      <c r="H3252" s="281"/>
      <c r="I3252" s="248" t="str">
        <f>IFERROR(IF(ISBLANK(
VLOOKUP($X3245&amp;"-"&amp;TEXT($A3252,"mmm-aaaa"),Informes!$A:$P,COLUMN(Informes!I$1),FALSE)), "",
VLOOKUP($X3245&amp;"-"&amp;TEXT($A3252,"mmm-aaaa"),Informes!$A:$P,COLUMN(Informes!I$1),FALSE)), "")</f>
        <v/>
      </c>
      <c r="J3252" s="248"/>
      <c r="K3252" s="248"/>
      <c r="L3252" s="173" t="str">
        <f>IFERROR(IF($X3252=$L$7,"þ","¨"),"¨")</f>
        <v>¨</v>
      </c>
      <c r="M3252" s="248" t="str">
        <f>IFERROR(IF(OR($X3252=$L$7,$X3252=$K$5,$X3252=$O$5,$X3252=$T$5),IF(ISBLANK(
VLOOKUP($X3222&amp;"-"&amp;TEXT($A3252,"mmm-aaaa"),Informes!$A:$P,COLUMN(Informes!J$1),FALSE)), "",
VLOOKUP($X3222&amp;"-"&amp;TEXT($A3252,"mmm-aaaa"),Informes!$A:$P,COLUMN(Informes!J$1),FALSE)), ""), "")</f>
        <v/>
      </c>
      <c r="N3252" s="248"/>
      <c r="O3252" s="248"/>
      <c r="P3252" s="248"/>
      <c r="Q3252" s="248"/>
      <c r="R3252" s="284" t="str">
        <f t="shared" ref="R3252:R3263" si="634">IF(W3252=0, "", W3252)</f>
        <v/>
      </c>
      <c r="S3252" s="284"/>
      <c r="T3252" s="284"/>
      <c r="U3252" s="284"/>
      <c r="V3252" s="285"/>
      <c r="W3252" s="4" t="str">
        <f>IFERROR(VLOOKUP($X3245&amp;"-"&amp;TEXT($A3252,"mmm-aaaa"),Informes!$A:$P,COLUMN(Informes!K$1),FALSE), "")</f>
        <v/>
      </c>
      <c r="X3252" s="34" t="str">
        <f>IFERROR(VLOOKUP($X3222&amp;"-"&amp;TEXT($A3252,"mmm-aaaa"),Informes!$A:$P,COLUMN(Informes!C$1),FALSE), "")</f>
        <v/>
      </c>
    </row>
    <row r="3253" spans="1:24" ht="16.5" customHeight="1" x14ac:dyDescent="0.2">
      <c r="A3253" s="34">
        <f>EDATE(A3252,1)</f>
        <v>45566</v>
      </c>
      <c r="B3253" s="243" t="str">
        <f t="shared" ref="B3253:B3263" si="635">PROPER(TEXT(A3253, "mmmm"))</f>
        <v>Octubre</v>
      </c>
      <c r="C3253" s="244"/>
      <c r="D3253" s="244"/>
      <c r="E3253" s="244"/>
      <c r="F3253" s="281" t="str">
        <f>IFERROR(IF(VLOOKUP($X3222&amp;"-"&amp;TEXT($A3253,"mmm-aaaa"),Informes!$A:$P,COLUMN(Informes!H$1),FALSE),"þ","¨"),"¨")</f>
        <v>¨</v>
      </c>
      <c r="G3253" s="281"/>
      <c r="H3253" s="281"/>
      <c r="I3253" s="248" t="str">
        <f>IFERROR(IF(ISBLANK(
VLOOKUP($X3245&amp;"-"&amp;TEXT($A3253,"mmm-aaaa"),Informes!$A:$P,COLUMN(Informes!I$1),FALSE)), "",
VLOOKUP($X3245&amp;"-"&amp;TEXT($A3253,"mmm-aaaa"),Informes!$A:$P,COLUMN(Informes!I$1),FALSE)), "")</f>
        <v/>
      </c>
      <c r="J3253" s="248"/>
      <c r="K3253" s="248"/>
      <c r="L3253" s="173" t="str">
        <f t="shared" ref="L3253:L3263" si="636">IFERROR(IF($X3253=$L$7,"þ","¨"),"¨")</f>
        <v>¨</v>
      </c>
      <c r="M3253" s="248" t="str">
        <f>IFERROR(IF(OR($X3253=$L$7,$X3253=$K$5,$X3253=$O$5,$X3253=$T$5),IF(ISBLANK(
VLOOKUP($X3222&amp;"-"&amp;TEXT($A3253,"mmm-aaaa"),Informes!$A:$P,COLUMN(Informes!J$1),FALSE)), "",
VLOOKUP($X3222&amp;"-"&amp;TEXT($A3253,"mmm-aaaa"),Informes!$A:$P,COLUMN(Informes!J$1),FALSE)), ""), "")</f>
        <v/>
      </c>
      <c r="N3253" s="248"/>
      <c r="O3253" s="248"/>
      <c r="P3253" s="248"/>
      <c r="Q3253" s="248"/>
      <c r="R3253" s="284" t="str">
        <f t="shared" si="634"/>
        <v/>
      </c>
      <c r="S3253" s="284"/>
      <c r="T3253" s="284"/>
      <c r="U3253" s="284"/>
      <c r="V3253" s="285"/>
      <c r="W3253" s="4" t="str">
        <f>IFERROR(VLOOKUP($X3245&amp;"-"&amp;TEXT($A3253,"mmm-aaaa"),Informes!$A:$P,COLUMN(Informes!K$1),FALSE), "")</f>
        <v/>
      </c>
      <c r="X3253" s="34" t="str">
        <f>IFERROR(VLOOKUP($X3222&amp;"-"&amp;TEXT($A3253,"mmm-aaaa"),Informes!$A:$P,COLUMN(Informes!C$1),FALSE), "")</f>
        <v/>
      </c>
    </row>
    <row r="3254" spans="1:24" ht="16.5" customHeight="1" x14ac:dyDescent="0.2">
      <c r="A3254" s="34">
        <f t="shared" ref="A3254:A3263" si="637">EDATE(A3253,1)</f>
        <v>45597</v>
      </c>
      <c r="B3254" s="243" t="str">
        <f t="shared" si="635"/>
        <v>Noviembre</v>
      </c>
      <c r="C3254" s="244"/>
      <c r="D3254" s="244"/>
      <c r="E3254" s="244"/>
      <c r="F3254" s="281" t="str">
        <f>IFERROR(IF(VLOOKUP($X3222&amp;"-"&amp;TEXT($A3254,"mmm-aaaa"),Informes!$A:$P,COLUMN(Informes!H$1),FALSE),"þ","¨"),"¨")</f>
        <v>¨</v>
      </c>
      <c r="G3254" s="281"/>
      <c r="H3254" s="281"/>
      <c r="I3254" s="248" t="str">
        <f>IFERROR(IF(ISBLANK(
VLOOKUP($X3245&amp;"-"&amp;TEXT($A3254,"mmm-aaaa"),Informes!$A:$P,COLUMN(Informes!I$1),FALSE)), "",
VLOOKUP($X3245&amp;"-"&amp;TEXT($A3254,"mmm-aaaa"),Informes!$A:$P,COLUMN(Informes!I$1),FALSE)), "")</f>
        <v/>
      </c>
      <c r="J3254" s="248"/>
      <c r="K3254" s="248"/>
      <c r="L3254" s="173" t="str">
        <f t="shared" si="636"/>
        <v>¨</v>
      </c>
      <c r="M3254" s="248" t="str">
        <f>IFERROR(IF(OR($X3254=$L$7,$X3254=$K$5,$X3254=$O$5,$X3254=$T$5),IF(ISBLANK(
VLOOKUP($X3222&amp;"-"&amp;TEXT($A3254,"mmm-aaaa"),Informes!$A:$P,COLUMN(Informes!J$1),FALSE)), "",
VLOOKUP($X3222&amp;"-"&amp;TEXT($A3254,"mmm-aaaa"),Informes!$A:$P,COLUMN(Informes!J$1),FALSE)), ""), "")</f>
        <v/>
      </c>
      <c r="N3254" s="248"/>
      <c r="O3254" s="248"/>
      <c r="P3254" s="248"/>
      <c r="Q3254" s="248"/>
      <c r="R3254" s="284" t="str">
        <f t="shared" si="634"/>
        <v/>
      </c>
      <c r="S3254" s="284"/>
      <c r="T3254" s="284"/>
      <c r="U3254" s="284"/>
      <c r="V3254" s="285"/>
      <c r="W3254" s="4" t="str">
        <f>IFERROR(VLOOKUP($X3245&amp;"-"&amp;TEXT($A3254,"mmm-aaaa"),Informes!$A:$P,COLUMN(Informes!K$1),FALSE), "")</f>
        <v/>
      </c>
      <c r="X3254" s="34" t="str">
        <f>IFERROR(VLOOKUP($X3222&amp;"-"&amp;TEXT($A3254,"mmm-aaaa"),Informes!$A:$P,COLUMN(Informes!C$1),FALSE), "")</f>
        <v/>
      </c>
    </row>
    <row r="3255" spans="1:24" ht="16.5" customHeight="1" x14ac:dyDescent="0.2">
      <c r="A3255" s="34">
        <f t="shared" si="637"/>
        <v>45627</v>
      </c>
      <c r="B3255" s="243" t="str">
        <f t="shared" si="635"/>
        <v>Diciembre</v>
      </c>
      <c r="C3255" s="244"/>
      <c r="D3255" s="244"/>
      <c r="E3255" s="244"/>
      <c r="F3255" s="281" t="str">
        <f>IFERROR(IF(VLOOKUP($X3222&amp;"-"&amp;TEXT($A3255,"mmm-aaaa"),Informes!$A:$P,COLUMN(Informes!H$1),FALSE),"þ","¨"),"¨")</f>
        <v>¨</v>
      </c>
      <c r="G3255" s="281"/>
      <c r="H3255" s="281"/>
      <c r="I3255" s="248" t="str">
        <f>IFERROR(IF(ISBLANK(
VLOOKUP($X3245&amp;"-"&amp;TEXT($A3255,"mmm-aaaa"),Informes!$A:$P,COLUMN(Informes!I$1),FALSE)), "",
VLOOKUP($X3245&amp;"-"&amp;TEXT($A3255,"mmm-aaaa"),Informes!$A:$P,COLUMN(Informes!I$1),FALSE)), "")</f>
        <v/>
      </c>
      <c r="J3255" s="248"/>
      <c r="K3255" s="248"/>
      <c r="L3255" s="173" t="str">
        <f t="shared" si="636"/>
        <v>¨</v>
      </c>
      <c r="M3255" s="248" t="str">
        <f>IFERROR(IF(OR($X3255=$L$7,$X3255=$K$5,$X3255=$O$5,$X3255=$T$5),IF(ISBLANK(
VLOOKUP($X3222&amp;"-"&amp;TEXT($A3255,"mmm-aaaa"),Informes!$A:$P,COLUMN(Informes!J$1),FALSE)), "",
VLOOKUP($X3222&amp;"-"&amp;TEXT($A3255,"mmm-aaaa"),Informes!$A:$P,COLUMN(Informes!J$1),FALSE)), ""), "")</f>
        <v/>
      </c>
      <c r="N3255" s="248"/>
      <c r="O3255" s="248"/>
      <c r="P3255" s="248"/>
      <c r="Q3255" s="248"/>
      <c r="R3255" s="284" t="str">
        <f t="shared" si="634"/>
        <v/>
      </c>
      <c r="S3255" s="284"/>
      <c r="T3255" s="284"/>
      <c r="U3255" s="284"/>
      <c r="V3255" s="285"/>
      <c r="W3255" s="4" t="str">
        <f>IFERROR(VLOOKUP($X3245&amp;"-"&amp;TEXT($A3255,"mmm-aaaa"),Informes!$A:$P,COLUMN(Informes!K$1),FALSE), "")</f>
        <v/>
      </c>
      <c r="X3255" s="34" t="str">
        <f>IFERROR(VLOOKUP($X3222&amp;"-"&amp;TEXT($A3255,"mmm-aaaa"),Informes!$A:$P,COLUMN(Informes!C$1),FALSE), "")</f>
        <v/>
      </c>
    </row>
    <row r="3256" spans="1:24" ht="16.5" customHeight="1" x14ac:dyDescent="0.2">
      <c r="A3256" s="34">
        <f t="shared" si="637"/>
        <v>45658</v>
      </c>
      <c r="B3256" s="243" t="str">
        <f t="shared" si="635"/>
        <v>Enero</v>
      </c>
      <c r="C3256" s="244"/>
      <c r="D3256" s="244"/>
      <c r="E3256" s="244"/>
      <c r="F3256" s="281" t="str">
        <f>IFERROR(IF(VLOOKUP($X3222&amp;"-"&amp;TEXT($A3256,"mmm-aaaa"),Informes!$A:$P,COLUMN(Informes!H$1),FALSE),"þ","¨"),"¨")</f>
        <v>¨</v>
      </c>
      <c r="G3256" s="281"/>
      <c r="H3256" s="281"/>
      <c r="I3256" s="248" t="str">
        <f>IFERROR(IF(ISBLANK(
VLOOKUP($X3245&amp;"-"&amp;TEXT($A3256,"mmm-aaaa"),Informes!$A:$P,COLUMN(Informes!I$1),FALSE)), "",
VLOOKUP($X3245&amp;"-"&amp;TEXT($A3256,"mmm-aaaa"),Informes!$A:$P,COLUMN(Informes!I$1),FALSE)), "")</f>
        <v/>
      </c>
      <c r="J3256" s="248"/>
      <c r="K3256" s="248"/>
      <c r="L3256" s="173" t="str">
        <f t="shared" si="636"/>
        <v>¨</v>
      </c>
      <c r="M3256" s="248" t="str">
        <f>IFERROR(IF(OR($X3256=$L$7,$X3256=$K$5,$X3256=$O$5,$X3256=$T$5),IF(ISBLANK(
VLOOKUP($X3222&amp;"-"&amp;TEXT($A3256,"mmm-aaaa"),Informes!$A:$P,COLUMN(Informes!J$1),FALSE)), "",
VLOOKUP($X3222&amp;"-"&amp;TEXT($A3256,"mmm-aaaa"),Informes!$A:$P,COLUMN(Informes!J$1),FALSE)), ""), "")</f>
        <v/>
      </c>
      <c r="N3256" s="248"/>
      <c r="O3256" s="248"/>
      <c r="P3256" s="248"/>
      <c r="Q3256" s="248"/>
      <c r="R3256" s="284" t="str">
        <f t="shared" si="634"/>
        <v/>
      </c>
      <c r="S3256" s="284"/>
      <c r="T3256" s="284"/>
      <c r="U3256" s="284"/>
      <c r="V3256" s="285"/>
      <c r="W3256" s="4" t="str">
        <f>IFERROR(VLOOKUP($X3245&amp;"-"&amp;TEXT($A3256,"mmm-aaaa"),Informes!$A:$P,COLUMN(Informes!K$1),FALSE), "")</f>
        <v/>
      </c>
      <c r="X3256" s="34" t="str">
        <f>IFERROR(VLOOKUP($X3222&amp;"-"&amp;TEXT($A3256,"mmm-aaaa"),Informes!$A:$P,COLUMN(Informes!C$1),FALSE), "")</f>
        <v/>
      </c>
    </row>
    <row r="3257" spans="1:24" ht="16.5" customHeight="1" x14ac:dyDescent="0.2">
      <c r="A3257" s="34">
        <f t="shared" si="637"/>
        <v>45689</v>
      </c>
      <c r="B3257" s="243" t="str">
        <f t="shared" si="635"/>
        <v>Febrero</v>
      </c>
      <c r="C3257" s="244"/>
      <c r="D3257" s="244"/>
      <c r="E3257" s="244"/>
      <c r="F3257" s="281" t="str">
        <f>IFERROR(IF(VLOOKUP($X3222&amp;"-"&amp;TEXT($A3257,"mmm-aaaa"),Informes!$A:$P,COLUMN(Informes!H$1),FALSE),"þ","¨"),"¨")</f>
        <v>¨</v>
      </c>
      <c r="G3257" s="281"/>
      <c r="H3257" s="281"/>
      <c r="I3257" s="248" t="str">
        <f>IFERROR(IF(ISBLANK(
VLOOKUP($X3245&amp;"-"&amp;TEXT($A3257,"mmm-aaaa"),Informes!$A:$P,COLUMN(Informes!I$1),FALSE)), "",
VLOOKUP($X3245&amp;"-"&amp;TEXT($A3257,"mmm-aaaa"),Informes!$A:$P,COLUMN(Informes!I$1),FALSE)), "")</f>
        <v/>
      </c>
      <c r="J3257" s="248"/>
      <c r="K3257" s="248"/>
      <c r="L3257" s="173" t="str">
        <f t="shared" si="636"/>
        <v>¨</v>
      </c>
      <c r="M3257" s="248" t="str">
        <f>IFERROR(IF(OR($X3257=$L$7,$X3257=$K$5,$X3257=$O$5,$X3257=$T$5),IF(ISBLANK(
VLOOKUP($X3222&amp;"-"&amp;TEXT($A3257,"mmm-aaaa"),Informes!$A:$P,COLUMN(Informes!J$1),FALSE)), "",
VLOOKUP($X3222&amp;"-"&amp;TEXT($A3257,"mmm-aaaa"),Informes!$A:$P,COLUMN(Informes!J$1),FALSE)), ""), "")</f>
        <v/>
      </c>
      <c r="N3257" s="248"/>
      <c r="O3257" s="248"/>
      <c r="P3257" s="248"/>
      <c r="Q3257" s="248"/>
      <c r="R3257" s="284" t="str">
        <f t="shared" si="634"/>
        <v/>
      </c>
      <c r="S3257" s="284"/>
      <c r="T3257" s="284"/>
      <c r="U3257" s="284"/>
      <c r="V3257" s="285"/>
      <c r="W3257" s="4" t="str">
        <f>IFERROR(VLOOKUP($X3245&amp;"-"&amp;TEXT($A3257,"mmm-aaaa"),Informes!$A:$P,COLUMN(Informes!K$1),FALSE), "")</f>
        <v/>
      </c>
      <c r="X3257" s="34" t="str">
        <f>IFERROR(VLOOKUP($X3222&amp;"-"&amp;TEXT($A3257,"mmm-aaaa"),Informes!$A:$P,COLUMN(Informes!C$1),FALSE), "")</f>
        <v/>
      </c>
    </row>
    <row r="3258" spans="1:24" ht="16.5" customHeight="1" x14ac:dyDescent="0.2">
      <c r="A3258" s="34">
        <f t="shared" si="637"/>
        <v>45717</v>
      </c>
      <c r="B3258" s="243" t="str">
        <f t="shared" si="635"/>
        <v>Marzo</v>
      </c>
      <c r="C3258" s="244"/>
      <c r="D3258" s="244"/>
      <c r="E3258" s="244"/>
      <c r="F3258" s="281" t="str">
        <f>IFERROR(IF(VLOOKUP($X3222&amp;"-"&amp;TEXT($A3258,"mmm-aaaa"),Informes!$A:$P,COLUMN(Informes!H$1),FALSE),"þ","¨"),"¨")</f>
        <v>¨</v>
      </c>
      <c r="G3258" s="281"/>
      <c r="H3258" s="281"/>
      <c r="I3258" s="248" t="str">
        <f>IFERROR(IF(ISBLANK(
VLOOKUP($X3245&amp;"-"&amp;TEXT($A3258,"mmm-aaaa"),Informes!$A:$P,COLUMN(Informes!I$1),FALSE)), "",
VLOOKUP($X3245&amp;"-"&amp;TEXT($A3258,"mmm-aaaa"),Informes!$A:$P,COLUMN(Informes!I$1),FALSE)), "")</f>
        <v/>
      </c>
      <c r="J3258" s="248"/>
      <c r="K3258" s="248"/>
      <c r="L3258" s="173" t="str">
        <f t="shared" si="636"/>
        <v>¨</v>
      </c>
      <c r="M3258" s="248" t="str">
        <f>IFERROR(IF(OR($X3258=$L$7,$X3258=$K$5,$X3258=$O$5,$X3258=$T$5),IF(ISBLANK(
VLOOKUP($X3222&amp;"-"&amp;TEXT($A3258,"mmm-aaaa"),Informes!$A:$P,COLUMN(Informes!J$1),FALSE)), "",
VLOOKUP($X3222&amp;"-"&amp;TEXT($A3258,"mmm-aaaa"),Informes!$A:$P,COLUMN(Informes!J$1),FALSE)), ""), "")</f>
        <v/>
      </c>
      <c r="N3258" s="248"/>
      <c r="O3258" s="248"/>
      <c r="P3258" s="248"/>
      <c r="Q3258" s="248"/>
      <c r="R3258" s="284" t="str">
        <f t="shared" si="634"/>
        <v/>
      </c>
      <c r="S3258" s="284"/>
      <c r="T3258" s="284"/>
      <c r="U3258" s="284"/>
      <c r="V3258" s="285"/>
      <c r="W3258" s="4" t="str">
        <f>IFERROR(VLOOKUP($X3245&amp;"-"&amp;TEXT($A3258,"mmm-aaaa"),Informes!$A:$P,COLUMN(Informes!K$1),FALSE), "")</f>
        <v/>
      </c>
      <c r="X3258" s="34" t="str">
        <f>IFERROR(VLOOKUP($X3222&amp;"-"&amp;TEXT($A3258,"mmm-aaaa"),Informes!$A:$P,COLUMN(Informes!C$1),FALSE), "")</f>
        <v/>
      </c>
    </row>
    <row r="3259" spans="1:24" ht="16.5" customHeight="1" x14ac:dyDescent="0.2">
      <c r="A3259" s="34">
        <f t="shared" si="637"/>
        <v>45748</v>
      </c>
      <c r="B3259" s="243" t="str">
        <f t="shared" si="635"/>
        <v>Abril</v>
      </c>
      <c r="C3259" s="244"/>
      <c r="D3259" s="244"/>
      <c r="E3259" s="244"/>
      <c r="F3259" s="281" t="str">
        <f>IFERROR(IF(VLOOKUP($X3222&amp;"-"&amp;TEXT($A3259,"mmm-aaaa"),Informes!$A:$P,COLUMN(Informes!H$1),FALSE),"þ","¨"),"¨")</f>
        <v>¨</v>
      </c>
      <c r="G3259" s="281"/>
      <c r="H3259" s="281"/>
      <c r="I3259" s="248" t="str">
        <f>IFERROR(IF(ISBLANK(
VLOOKUP($X3245&amp;"-"&amp;TEXT($A3259,"mmm-aaaa"),Informes!$A:$P,COLUMN(Informes!I$1),FALSE)), "",
VLOOKUP($X3245&amp;"-"&amp;TEXT($A3259,"mmm-aaaa"),Informes!$A:$P,COLUMN(Informes!I$1),FALSE)), "")</f>
        <v/>
      </c>
      <c r="J3259" s="248"/>
      <c r="K3259" s="248"/>
      <c r="L3259" s="173" t="str">
        <f t="shared" si="636"/>
        <v>¨</v>
      </c>
      <c r="M3259" s="248" t="str">
        <f>IFERROR(IF(OR($X3259=$L$7,$X3259=$K$5,$X3259=$O$5,$X3259=$T$5),IF(ISBLANK(
VLOOKUP($X3222&amp;"-"&amp;TEXT($A3259,"mmm-aaaa"),Informes!$A:$P,COLUMN(Informes!J$1),FALSE)), "",
VLOOKUP($X3222&amp;"-"&amp;TEXT($A3259,"mmm-aaaa"),Informes!$A:$P,COLUMN(Informes!J$1),FALSE)), ""), "")</f>
        <v/>
      </c>
      <c r="N3259" s="248"/>
      <c r="O3259" s="248"/>
      <c r="P3259" s="248"/>
      <c r="Q3259" s="248"/>
      <c r="R3259" s="284" t="str">
        <f t="shared" si="634"/>
        <v/>
      </c>
      <c r="S3259" s="284"/>
      <c r="T3259" s="284"/>
      <c r="U3259" s="284"/>
      <c r="V3259" s="285"/>
      <c r="W3259" s="4" t="str">
        <f>IFERROR(VLOOKUP($X3245&amp;"-"&amp;TEXT($A3259,"mmm-aaaa"),Informes!$A:$P,COLUMN(Informes!K$1),FALSE), "")</f>
        <v/>
      </c>
      <c r="X3259" s="34" t="str">
        <f>IFERROR(VLOOKUP($X3222&amp;"-"&amp;TEXT($A3259,"mmm-aaaa"),Informes!$A:$P,COLUMN(Informes!C$1),FALSE), "")</f>
        <v/>
      </c>
    </row>
    <row r="3260" spans="1:24" ht="16.5" customHeight="1" x14ac:dyDescent="0.2">
      <c r="A3260" s="34">
        <f t="shared" si="637"/>
        <v>45778</v>
      </c>
      <c r="B3260" s="243" t="str">
        <f t="shared" si="635"/>
        <v>Mayo</v>
      </c>
      <c r="C3260" s="244"/>
      <c r="D3260" s="244"/>
      <c r="E3260" s="244"/>
      <c r="F3260" s="281" t="str">
        <f>IFERROR(IF(VLOOKUP($X3222&amp;"-"&amp;TEXT($A3260,"mmm-aaaa"),Informes!$A:$P,COLUMN(Informes!H$1),FALSE),"þ","¨"),"¨")</f>
        <v>¨</v>
      </c>
      <c r="G3260" s="281"/>
      <c r="H3260" s="281"/>
      <c r="I3260" s="248" t="str">
        <f>IFERROR(IF(ISBLANK(
VLOOKUP($X3245&amp;"-"&amp;TEXT($A3260,"mmm-aaaa"),Informes!$A:$P,COLUMN(Informes!I$1),FALSE)), "",
VLOOKUP($X3245&amp;"-"&amp;TEXT($A3260,"mmm-aaaa"),Informes!$A:$P,COLUMN(Informes!I$1),FALSE)), "")</f>
        <v/>
      </c>
      <c r="J3260" s="248"/>
      <c r="K3260" s="248"/>
      <c r="L3260" s="173" t="str">
        <f t="shared" si="636"/>
        <v>¨</v>
      </c>
      <c r="M3260" s="248" t="str">
        <f>IFERROR(IF(OR($X3260=$L$7,$X3260=$K$5,$X3260=$O$5,$X3260=$T$5),IF(ISBLANK(
VLOOKUP($X3222&amp;"-"&amp;TEXT($A3260,"mmm-aaaa"),Informes!$A:$P,COLUMN(Informes!J$1),FALSE)), "",
VLOOKUP($X3222&amp;"-"&amp;TEXT($A3260,"mmm-aaaa"),Informes!$A:$P,COLUMN(Informes!J$1),FALSE)), ""), "")</f>
        <v/>
      </c>
      <c r="N3260" s="248"/>
      <c r="O3260" s="248"/>
      <c r="P3260" s="248"/>
      <c r="Q3260" s="248"/>
      <c r="R3260" s="284" t="str">
        <f t="shared" si="634"/>
        <v/>
      </c>
      <c r="S3260" s="284"/>
      <c r="T3260" s="284"/>
      <c r="U3260" s="284"/>
      <c r="V3260" s="285"/>
      <c r="W3260" s="4" t="str">
        <f>IFERROR(VLOOKUP($X3245&amp;"-"&amp;TEXT($A3260,"mmm-aaaa"),Informes!$A:$P,COLUMN(Informes!K$1),FALSE), "")</f>
        <v/>
      </c>
      <c r="X3260" s="34" t="str">
        <f>IFERROR(VLOOKUP($X3222&amp;"-"&amp;TEXT($A3260,"mmm-aaaa"),Informes!$A:$P,COLUMN(Informes!C$1),FALSE), "")</f>
        <v/>
      </c>
    </row>
    <row r="3261" spans="1:24" ht="16.5" customHeight="1" x14ac:dyDescent="0.2">
      <c r="A3261" s="34">
        <f t="shared" si="637"/>
        <v>45809</v>
      </c>
      <c r="B3261" s="243" t="str">
        <f t="shared" si="635"/>
        <v>Junio</v>
      </c>
      <c r="C3261" s="244"/>
      <c r="D3261" s="244"/>
      <c r="E3261" s="244"/>
      <c r="F3261" s="281" t="str">
        <f>IFERROR(IF(VLOOKUP($X3222&amp;"-"&amp;TEXT($A3261,"mmm-aaaa"),Informes!$A:$P,COLUMN(Informes!H$1),FALSE),"þ","¨"),"¨")</f>
        <v>¨</v>
      </c>
      <c r="G3261" s="281"/>
      <c r="H3261" s="281"/>
      <c r="I3261" s="248" t="str">
        <f>IFERROR(IF(ISBLANK(
VLOOKUP($X3245&amp;"-"&amp;TEXT($A3261,"mmm-aaaa"),Informes!$A:$P,COLUMN(Informes!I$1),FALSE)), "",
VLOOKUP($X3245&amp;"-"&amp;TEXT($A3261,"mmm-aaaa"),Informes!$A:$P,COLUMN(Informes!I$1),FALSE)), "")</f>
        <v/>
      </c>
      <c r="J3261" s="248"/>
      <c r="K3261" s="248"/>
      <c r="L3261" s="173" t="str">
        <f t="shared" si="636"/>
        <v>¨</v>
      </c>
      <c r="M3261" s="248" t="str">
        <f>IFERROR(IF(OR($X3261=$L$7,$X3261=$K$5,$X3261=$O$5,$X3261=$T$5),IF(ISBLANK(
VLOOKUP($X3222&amp;"-"&amp;TEXT($A3261,"mmm-aaaa"),Informes!$A:$P,COLUMN(Informes!J$1),FALSE)), "",
VLOOKUP($X3222&amp;"-"&amp;TEXT($A3261,"mmm-aaaa"),Informes!$A:$P,COLUMN(Informes!J$1),FALSE)), ""), "")</f>
        <v/>
      </c>
      <c r="N3261" s="248"/>
      <c r="O3261" s="248"/>
      <c r="P3261" s="248"/>
      <c r="Q3261" s="248"/>
      <c r="R3261" s="284" t="str">
        <f t="shared" si="634"/>
        <v/>
      </c>
      <c r="S3261" s="284"/>
      <c r="T3261" s="284"/>
      <c r="U3261" s="284"/>
      <c r="V3261" s="285"/>
      <c r="W3261" s="4" t="str">
        <f>IFERROR(VLOOKUP($X3245&amp;"-"&amp;TEXT($A3261,"mmm-aaaa"),Informes!$A:$P,COLUMN(Informes!K$1),FALSE), "")</f>
        <v/>
      </c>
      <c r="X3261" s="34" t="str">
        <f>IFERROR(VLOOKUP($X3222&amp;"-"&amp;TEXT($A3261,"mmm-aaaa"),Informes!$A:$P,COLUMN(Informes!C$1),FALSE), "")</f>
        <v/>
      </c>
    </row>
    <row r="3262" spans="1:24" ht="16.5" customHeight="1" x14ac:dyDescent="0.2">
      <c r="A3262" s="34">
        <f t="shared" si="637"/>
        <v>45839</v>
      </c>
      <c r="B3262" s="243" t="str">
        <f t="shared" si="635"/>
        <v>Julio</v>
      </c>
      <c r="C3262" s="244"/>
      <c r="D3262" s="244"/>
      <c r="E3262" s="244"/>
      <c r="F3262" s="281" t="str">
        <f>IFERROR(IF(VLOOKUP($X3222&amp;"-"&amp;TEXT($A3262,"mmm-aaaa"),Informes!$A:$P,COLUMN(Informes!H$1),FALSE),"þ","¨"),"¨")</f>
        <v>¨</v>
      </c>
      <c r="G3262" s="281"/>
      <c r="H3262" s="281"/>
      <c r="I3262" s="248" t="str">
        <f>IFERROR(IF(ISBLANK(
VLOOKUP($X3245&amp;"-"&amp;TEXT($A3262,"mmm-aaaa"),Informes!$A:$P,COLUMN(Informes!I$1),FALSE)), "",
VLOOKUP($X3245&amp;"-"&amp;TEXT($A3262,"mmm-aaaa"),Informes!$A:$P,COLUMN(Informes!I$1),FALSE)), "")</f>
        <v/>
      </c>
      <c r="J3262" s="248"/>
      <c r="K3262" s="248"/>
      <c r="L3262" s="173" t="str">
        <f t="shared" si="636"/>
        <v>¨</v>
      </c>
      <c r="M3262" s="248" t="str">
        <f>IFERROR(IF(OR($X3262=$L$7,$X3262=$K$5,$X3262=$O$5,$X3262=$T$5),IF(ISBLANK(
VLOOKUP($X3222&amp;"-"&amp;TEXT($A3262,"mmm-aaaa"),Informes!$A:$P,COLUMN(Informes!J$1),FALSE)), "",
VLOOKUP($X3222&amp;"-"&amp;TEXT($A3262,"mmm-aaaa"),Informes!$A:$P,COLUMN(Informes!J$1),FALSE)), ""), "")</f>
        <v/>
      </c>
      <c r="N3262" s="248"/>
      <c r="O3262" s="248"/>
      <c r="P3262" s="248"/>
      <c r="Q3262" s="248"/>
      <c r="R3262" s="284" t="str">
        <f t="shared" si="634"/>
        <v/>
      </c>
      <c r="S3262" s="284"/>
      <c r="T3262" s="284"/>
      <c r="U3262" s="284"/>
      <c r="V3262" s="285"/>
      <c r="W3262" s="4" t="str">
        <f>IFERROR(VLOOKUP($X3245&amp;"-"&amp;TEXT($A3262,"mmm-aaaa"),Informes!$A:$P,COLUMN(Informes!K$1),FALSE), "")</f>
        <v/>
      </c>
      <c r="X3262" s="34" t="str">
        <f>IFERROR(VLOOKUP($X3222&amp;"-"&amp;TEXT($A3262,"mmm-aaaa"),Informes!$A:$P,COLUMN(Informes!C$1),FALSE), "")</f>
        <v/>
      </c>
    </row>
    <row r="3263" spans="1:24" ht="16.5" customHeight="1" thickBot="1" x14ac:dyDescent="0.25">
      <c r="A3263" s="34">
        <f t="shared" si="637"/>
        <v>45870</v>
      </c>
      <c r="B3263" s="264" t="str">
        <f t="shared" si="635"/>
        <v>Agosto</v>
      </c>
      <c r="C3263" s="265"/>
      <c r="D3263" s="265"/>
      <c r="E3263" s="265"/>
      <c r="F3263" s="280" t="str">
        <f>IFERROR(IF(VLOOKUP($X3222&amp;"-"&amp;TEXT($A3263,"mmm-aaaa"),Informes!$A:$P,COLUMN(Informes!H$1),FALSE),"þ","¨"),"¨")</f>
        <v>¨</v>
      </c>
      <c r="G3263" s="280"/>
      <c r="H3263" s="280"/>
      <c r="I3263" s="269" t="str">
        <f>IFERROR(IF(ISBLANK(
VLOOKUP($X3245&amp;"-"&amp;TEXT($A3263,"mmm-aaaa"),Informes!$A:$P,COLUMN(Informes!I$1),FALSE)), "",
VLOOKUP($X3245&amp;"-"&amp;TEXT($A3263,"mmm-aaaa"),Informes!$A:$P,COLUMN(Informes!I$1),FALSE)), "")</f>
        <v/>
      </c>
      <c r="J3263" s="269"/>
      <c r="K3263" s="269"/>
      <c r="L3263" s="172" t="str">
        <f t="shared" si="636"/>
        <v>¨</v>
      </c>
      <c r="M3263" s="269" t="str">
        <f>IFERROR(IF(OR($X3263=$L$7,$X3263=$K$5,$X3263=$O$5,$X3263=$T$5),IF(ISBLANK(
VLOOKUP($X3222&amp;"-"&amp;TEXT($A3263,"mmm-aaaa"),Informes!$A:$P,COLUMN(Informes!J$1),FALSE)), "",
VLOOKUP($X3222&amp;"-"&amp;TEXT($A3263,"mmm-aaaa"),Informes!$A:$P,COLUMN(Informes!J$1),FALSE)), ""), "")</f>
        <v/>
      </c>
      <c r="N3263" s="269"/>
      <c r="O3263" s="269"/>
      <c r="P3263" s="269"/>
      <c r="Q3263" s="269"/>
      <c r="R3263" s="282" t="str">
        <f t="shared" si="634"/>
        <v/>
      </c>
      <c r="S3263" s="282"/>
      <c r="T3263" s="282"/>
      <c r="U3263" s="282"/>
      <c r="V3263" s="283"/>
      <c r="W3263" s="4" t="str">
        <f>IFERROR(VLOOKUP($X3245&amp;"-"&amp;TEXT($A3263,"mmm-aaaa"),Informes!$A:$P,COLUMN(Informes!K$1),FALSE), "")</f>
        <v/>
      </c>
      <c r="X3263" s="34" t="str">
        <f>IFERROR(VLOOKUP($X3222&amp;"-"&amp;TEXT($A3263,"mmm-aaaa"),Informes!$A:$P,COLUMN(Informes!C$1),FALSE), "")</f>
        <v/>
      </c>
    </row>
    <row r="3264" spans="1:24" ht="16.5" customHeight="1" thickBot="1" x14ac:dyDescent="0.3">
      <c r="D3264" s="124"/>
      <c r="E3264" s="124"/>
      <c r="F3264" s="129"/>
      <c r="G3264" s="124" t="str">
        <f>IF(SUM(F3252:F3263)=0,"",SUM(F3252:F3263))</f>
        <v/>
      </c>
      <c r="H3264" s="124"/>
      <c r="I3264" s="124"/>
      <c r="J3264" s="130"/>
      <c r="K3264" s="124"/>
      <c r="L3264" s="131" t="s">
        <v>107</v>
      </c>
      <c r="M3264" s="272" t="str">
        <f>IF(SUM(M3252:M3263)=0,"",SUM(M3252:M3263))</f>
        <v/>
      </c>
      <c r="N3264" s="273"/>
      <c r="O3264" s="273"/>
      <c r="P3264" s="273"/>
      <c r="Q3264" s="274"/>
      <c r="R3264" s="275"/>
      <c r="S3264" s="276"/>
      <c r="T3264" s="276"/>
      <c r="U3264" s="276"/>
      <c r="V3264" s="277"/>
      <c r="W3264" s="4"/>
      <c r="X3264" s="4"/>
    </row>
    <row r="3265" spans="1:24" ht="16.5" customHeight="1" x14ac:dyDescent="0.2">
      <c r="W3265" s="4"/>
      <c r="X3265" s="4"/>
    </row>
    <row r="3266" spans="1:24" ht="279.75" customHeight="1" x14ac:dyDescent="0.15">
      <c r="B3266" s="11"/>
      <c r="C3266" s="132" t="s">
        <v>136</v>
      </c>
      <c r="D3266" s="11"/>
      <c r="E3266" s="11"/>
      <c r="F3266" s="11"/>
      <c r="G3266" s="11"/>
      <c r="H3266" s="11"/>
      <c r="I3266" s="11"/>
      <c r="J3266" s="11"/>
      <c r="K3266" s="11"/>
      <c r="L3266" s="11"/>
      <c r="M3266" s="11"/>
      <c r="N3266" s="11"/>
      <c r="O3266" s="11"/>
      <c r="P3266" s="11"/>
      <c r="Q3266" s="11"/>
      <c r="R3266" s="11"/>
      <c r="S3266" s="11"/>
      <c r="T3266" s="11"/>
      <c r="U3266" s="11"/>
      <c r="V3266" s="11"/>
      <c r="W3266" s="11"/>
      <c r="X3266" s="11"/>
    </row>
    <row r="3267" spans="1:24" ht="24" customHeight="1" x14ac:dyDescent="0.2">
      <c r="A3267" s="35">
        <f>A3221+1</f>
        <v>72</v>
      </c>
      <c r="B3267" s="256" t="s">
        <v>127</v>
      </c>
      <c r="C3267" s="256"/>
      <c r="D3267" s="256"/>
      <c r="E3267" s="256"/>
      <c r="F3267" s="256"/>
      <c r="G3267" s="256"/>
      <c r="H3267" s="256"/>
      <c r="I3267" s="256"/>
      <c r="J3267" s="256"/>
      <c r="K3267" s="256"/>
      <c r="L3267" s="256"/>
      <c r="M3267" s="256"/>
      <c r="N3267" s="256"/>
      <c r="O3267" s="256"/>
      <c r="P3267" s="256"/>
      <c r="Q3267" s="256"/>
      <c r="R3267" s="256"/>
      <c r="S3267" s="256"/>
      <c r="T3267" s="256"/>
      <c r="U3267" s="256"/>
      <c r="V3267" s="256"/>
      <c r="X3267" s="2"/>
    </row>
    <row r="3268" spans="1:24" ht="17.25" customHeight="1" x14ac:dyDescent="0.2">
      <c r="A3268" s="35"/>
      <c r="B3268" s="120" t="s">
        <v>128</v>
      </c>
      <c r="D3268" s="123" t="e">
        <f>IF(A3267=0,0,INDEX(TblPublicadores[Nombre completo],A3267))</f>
        <v>#REF!</v>
      </c>
      <c r="F3268" s="123"/>
      <c r="G3268" s="123"/>
      <c r="H3268" s="123"/>
      <c r="I3268" s="123"/>
      <c r="J3268" s="123"/>
      <c r="K3268" s="123"/>
      <c r="L3268" s="123"/>
      <c r="M3268" s="123"/>
      <c r="N3268" s="123"/>
      <c r="O3268" s="123"/>
      <c r="P3268" s="123"/>
      <c r="Q3268" s="123"/>
      <c r="R3268" s="123"/>
      <c r="S3268" s="123"/>
      <c r="T3268" s="123"/>
      <c r="U3268" s="123"/>
      <c r="V3268" s="123"/>
      <c r="W3268" s="15"/>
      <c r="X3268" s="154" t="e">
        <f>IF(A3267=0,0,INDEX(TblPublicadores[Nombre],A3267))</f>
        <v>#REF!</v>
      </c>
    </row>
    <row r="3269" spans="1:24" ht="17.25" customHeight="1" x14ac:dyDescent="0.2">
      <c r="B3269" s="120" t="s">
        <v>129</v>
      </c>
      <c r="D3269" s="121"/>
      <c r="E3269" s="121"/>
      <c r="F3269" s="7"/>
      <c r="G3269" s="7"/>
      <c r="H3269" s="257" t="e">
        <f>IF(A3267=0,"",INDEX(TblPublicadores[Fecha de nacimiento],A3267))</f>
        <v>#REF!</v>
      </c>
      <c r="I3269" s="257"/>
      <c r="J3269" s="257"/>
      <c r="K3269" s="257"/>
      <c r="L3269" s="257"/>
      <c r="M3269" s="257"/>
      <c r="N3269" s="257"/>
      <c r="O3269" s="257"/>
      <c r="P3269" s="128" t="e">
        <f>IF(INDEX(TblPublicadores[Sexo],A3267)=Q3269,"þ","¨")</f>
        <v>#REF!</v>
      </c>
      <c r="Q3269" s="120" t="s">
        <v>75</v>
      </c>
      <c r="S3269" s="12"/>
      <c r="T3269" s="13"/>
      <c r="U3269" s="128" t="e">
        <f>IF(INDEX(TblPublicadores[Sexo],A3267)=V3269,"þ","¨")</f>
        <v>#REF!</v>
      </c>
      <c r="V3269" s="120" t="s">
        <v>79</v>
      </c>
      <c r="W3269" s="12"/>
      <c r="X3269" s="6"/>
    </row>
    <row r="3270" spans="1:24" ht="17.25" customHeight="1" x14ac:dyDescent="0.2">
      <c r="B3270" s="120" t="s">
        <v>130</v>
      </c>
      <c r="D3270" s="122"/>
      <c r="E3270" s="122"/>
      <c r="F3270" s="7"/>
      <c r="G3270" s="258" t="e">
        <f>IF(A3267=0,"",IF(INDEX(TblPublicadores[Fecha de bautismo],A3267)="", "",INDEX(TblPublicadores[Fecha de bautismo],A3267)))</f>
        <v>#REF!</v>
      </c>
      <c r="H3270" s="258"/>
      <c r="I3270" s="258"/>
      <c r="J3270" s="258"/>
      <c r="K3270" s="258"/>
      <c r="L3270" s="258"/>
      <c r="M3270" s="258"/>
      <c r="N3270" s="258"/>
      <c r="O3270" s="258"/>
      <c r="P3270" s="128" t="s">
        <v>137</v>
      </c>
      <c r="Q3270" s="120" t="s">
        <v>131</v>
      </c>
      <c r="S3270" s="12"/>
      <c r="T3270" s="12"/>
      <c r="U3270" s="128" t="s">
        <v>138</v>
      </c>
      <c r="V3270" s="120" t="s">
        <v>61</v>
      </c>
      <c r="W3270" s="12"/>
      <c r="X3270" s="6"/>
    </row>
    <row r="3271" spans="1:24" ht="28.5" customHeight="1" x14ac:dyDescent="0.2">
      <c r="B3271" s="127" t="e">
        <f>IF(INDEX(TblPublicadores[Privilegio],A3267)=C3271,"þ","¨")</f>
        <v>#REF!</v>
      </c>
      <c r="C3271" s="125" t="s">
        <v>76</v>
      </c>
      <c r="D3271" s="127" t="e">
        <f>IF(INDEX(TblPublicadores[Privilegio],A3267)=E3271,"þ","¨")</f>
        <v>#REF!</v>
      </c>
      <c r="E3271" s="125" t="s">
        <v>81</v>
      </c>
      <c r="F3271" s="7"/>
      <c r="G3271" s="7"/>
      <c r="H3271" s="5"/>
      <c r="I3271" s="10"/>
      <c r="J3271" s="127" t="e">
        <f>IF(INDEX(TblPublicadores[Tipo Publicador],A3267)=K3271,"þ","¨")</f>
        <v>#REF!</v>
      </c>
      <c r="K3271" s="125" t="s">
        <v>77</v>
      </c>
      <c r="L3271" s="5"/>
      <c r="M3271" s="5"/>
      <c r="N3271" s="127" t="e">
        <f>IF(INDEX(TblPublicadores[Tipo Publicador],A3267)=O3271,"þ","¨")</f>
        <v>#REF!</v>
      </c>
      <c r="O3271" s="125" t="s">
        <v>132</v>
      </c>
      <c r="P3271" s="126"/>
      <c r="Q3271" s="126"/>
      <c r="R3271" s="9"/>
      <c r="S3271" s="127" t="e">
        <f>IF(INDEX(TblPublicadores[Tipo Publicador],A3267)=T3271,"þ","¨")</f>
        <v>#REF!</v>
      </c>
      <c r="T3271" s="259" t="s">
        <v>133</v>
      </c>
      <c r="U3271" s="259"/>
      <c r="V3271" s="259"/>
      <c r="W3271" s="13"/>
      <c r="X3271" s="6"/>
    </row>
    <row r="3272" spans="1:24" ht="4.5" customHeight="1" thickBot="1" x14ac:dyDescent="0.25">
      <c r="B3272" s="8"/>
      <c r="C3272" s="7"/>
      <c r="D3272" s="8"/>
      <c r="E3272" s="7"/>
      <c r="F3272" s="7"/>
      <c r="G3272" s="7"/>
      <c r="H3272" s="5"/>
      <c r="I3272" s="10"/>
      <c r="J3272" s="8"/>
      <c r="K3272" s="5"/>
      <c r="L3272" s="5"/>
      <c r="M3272" s="5"/>
      <c r="N3272" s="7"/>
      <c r="O3272" s="5"/>
      <c r="P3272" s="8"/>
      <c r="Q3272" s="8"/>
      <c r="R3272" s="9"/>
      <c r="S3272" s="9"/>
      <c r="T3272" s="7"/>
      <c r="U3272" s="8"/>
      <c r="V3272" s="9"/>
      <c r="W3272" s="9"/>
      <c r="X3272" s="6"/>
    </row>
    <row r="3273" spans="1:24" ht="26.25" customHeight="1" x14ac:dyDescent="0.25">
      <c r="B3273" s="260" t="s">
        <v>17</v>
      </c>
      <c r="C3273" s="261"/>
      <c r="D3273" s="261"/>
      <c r="E3273" s="261"/>
      <c r="F3273" s="262" t="s">
        <v>134</v>
      </c>
      <c r="G3273" s="262"/>
      <c r="H3273" s="262"/>
      <c r="I3273" s="262" t="s">
        <v>12</v>
      </c>
      <c r="J3273" s="262"/>
      <c r="K3273" s="262"/>
      <c r="L3273" s="262" t="s">
        <v>105</v>
      </c>
      <c r="M3273" s="236" t="s">
        <v>135</v>
      </c>
      <c r="N3273" s="236"/>
      <c r="O3273" s="236"/>
      <c r="P3273" s="236"/>
      <c r="Q3273" s="236"/>
      <c r="R3273" s="236" t="s">
        <v>101</v>
      </c>
      <c r="S3273" s="236"/>
      <c r="T3273" s="236"/>
      <c r="U3273" s="236"/>
      <c r="V3273" s="237"/>
      <c r="W3273" s="14"/>
      <c r="X3273" s="3"/>
    </row>
    <row r="3274" spans="1:24" ht="27.75" customHeight="1" x14ac:dyDescent="0.2">
      <c r="B3274" s="240">
        <v>45292</v>
      </c>
      <c r="C3274" s="241"/>
      <c r="D3274" s="241"/>
      <c r="E3274" s="242"/>
      <c r="F3274" s="263"/>
      <c r="G3274" s="263"/>
      <c r="H3274" s="263"/>
      <c r="I3274" s="263"/>
      <c r="J3274" s="263"/>
      <c r="K3274" s="263"/>
      <c r="L3274" s="263"/>
      <c r="M3274" s="238"/>
      <c r="N3274" s="238"/>
      <c r="O3274" s="238"/>
      <c r="P3274" s="238"/>
      <c r="Q3274" s="238"/>
      <c r="R3274" s="238"/>
      <c r="S3274" s="238"/>
      <c r="T3274" s="238"/>
      <c r="U3274" s="238"/>
      <c r="V3274" s="239"/>
      <c r="W3274" s="14"/>
      <c r="X3274" s="3"/>
    </row>
    <row r="3275" spans="1:24" ht="16.5" customHeight="1" x14ac:dyDescent="0.2">
      <c r="A3275" s="34">
        <f>EDATE(B3274,-4)</f>
        <v>45170</v>
      </c>
      <c r="B3275" s="243" t="str">
        <f>PROPER(TEXT(A3275, "mmmm"))</f>
        <v>Septiembre</v>
      </c>
      <c r="C3275" s="244"/>
      <c r="D3275" s="244" t="str">
        <f>PROPER(TEXT(C3275, "mmmm"))</f>
        <v>Enero</v>
      </c>
      <c r="E3275" s="244"/>
      <c r="F3275" s="281" t="str">
        <f>IFERROR(IF(VLOOKUP($X3268&amp;"-"&amp;TEXT($A3275,"mmm-aaaa"),Informes!$A:$P,COLUMN(Informes!H$1),FALSE),"þ","¨"),"¨")</f>
        <v>¨</v>
      </c>
      <c r="G3275" s="281"/>
      <c r="H3275" s="281"/>
      <c r="I3275" s="248" t="str">
        <f>IFERROR(IF(ISBLANK(
VLOOKUP($X3268&amp;"-"&amp;TEXT($A3275,"mmm-aaaa"),Informes!$A:$P,COLUMN(Informes!I$1),FALSE)), "",
VLOOKUP($X3268&amp;"-"&amp;TEXT($A3275,"mmm-aaaa"),Informes!$A:$P,COLUMN(Informes!I$1),FALSE)), "")</f>
        <v/>
      </c>
      <c r="J3275" s="248"/>
      <c r="K3275" s="248"/>
      <c r="L3275" s="173" t="str">
        <f>IFERROR(IF($X3275=$L$7,"þ","¨"),"¨")</f>
        <v>¨</v>
      </c>
      <c r="M3275" s="248" t="str">
        <f>IFERROR(IF(OR($X3275=$L$7,$X3275=$K$5,$X3275=$O$5,$X3275=$T$5),IF(ISBLANK(
VLOOKUP($X3268&amp;"-"&amp;TEXT($A3275,"mmm-aaaa"),Informes!$A:$P,COLUMN(Informes!J$1),FALSE)), "",
VLOOKUP($X3268&amp;"-"&amp;TEXT($A3275,"mmm-aaaa"),Informes!$A:$P,COLUMN(Informes!J$1),FALSE)), ""), "")</f>
        <v/>
      </c>
      <c r="N3275" s="248"/>
      <c r="O3275" s="248"/>
      <c r="P3275" s="248"/>
      <c r="Q3275" s="248"/>
      <c r="R3275" s="284" t="str">
        <f t="shared" ref="R3275:R3286" si="638">IF(W3275=0, "", W3275)</f>
        <v/>
      </c>
      <c r="S3275" s="284"/>
      <c r="T3275" s="284"/>
      <c r="U3275" s="284"/>
      <c r="V3275" s="285"/>
      <c r="W3275" s="4" t="str">
        <f>IFERROR(VLOOKUP($X3268&amp;"-"&amp;TEXT($A3275,"mmm-aaaa"),Informes!$A:$P,COLUMN(Informes!K$1),FALSE), "")</f>
        <v/>
      </c>
      <c r="X3275" s="34" t="str">
        <f>IFERROR(VLOOKUP($X3268&amp;"-"&amp;TEXT($A3275,"mmm-aaaa"),Informes!$A:$P,COLUMN(Informes!C$1),FALSE), "")</f>
        <v/>
      </c>
    </row>
    <row r="3276" spans="1:24" ht="16.5" customHeight="1" x14ac:dyDescent="0.2">
      <c r="A3276" s="34">
        <f>EDATE(A3275,1)</f>
        <v>45200</v>
      </c>
      <c r="B3276" s="243" t="str">
        <f t="shared" ref="B3276:B3286" si="639">PROPER(TEXT(A3276, "mmmm"))</f>
        <v>Octubre</v>
      </c>
      <c r="C3276" s="244"/>
      <c r="D3276" s="244" t="str">
        <f t="shared" ref="D3276:D3286" si="640">PROPER(TEXT(C3276, "mmmm"))</f>
        <v>Enero</v>
      </c>
      <c r="E3276" s="244"/>
      <c r="F3276" s="281" t="str">
        <f>IFERROR(IF(VLOOKUP($X3268&amp;"-"&amp;TEXT($A3276,"mmm-aaaa"),Informes!$A:$P,COLUMN(Informes!H$1),FALSE),"þ","¨"),"¨")</f>
        <v>¨</v>
      </c>
      <c r="G3276" s="281"/>
      <c r="H3276" s="281"/>
      <c r="I3276" s="248" t="str">
        <f>IFERROR(IF(ISBLANK(
VLOOKUP($X3268&amp;"-"&amp;TEXT($A3276,"mmm-aaaa"),Informes!$A:$P,COLUMN(Informes!I$1),FALSE)), "",
VLOOKUP($X3268&amp;"-"&amp;TEXT($A3276,"mmm-aaaa"),Informes!$A:$P,COLUMN(Informes!I$1),FALSE)), "")</f>
        <v/>
      </c>
      <c r="J3276" s="248"/>
      <c r="K3276" s="248"/>
      <c r="L3276" s="173" t="str">
        <f t="shared" ref="L3276:L3286" si="641">IFERROR(IF($X3276=$L$7,"þ","¨"),"¨")</f>
        <v>¨</v>
      </c>
      <c r="M3276" s="248" t="str">
        <f>IFERROR(IF(OR($X3276=$L$7,$X3276=$K$5,$X3276=$O$5,$X3276=$T$5),IF(ISBLANK(
VLOOKUP($X3268&amp;"-"&amp;TEXT($A3276,"mmm-aaaa"),Informes!$A:$P,COLUMN(Informes!J$1),FALSE)), "",
VLOOKUP($X3268&amp;"-"&amp;TEXT($A3276,"mmm-aaaa"),Informes!$A:$P,COLUMN(Informes!J$1),FALSE)), ""), "")</f>
        <v/>
      </c>
      <c r="N3276" s="248"/>
      <c r="O3276" s="248"/>
      <c r="P3276" s="248"/>
      <c r="Q3276" s="248"/>
      <c r="R3276" s="284" t="str">
        <f t="shared" si="638"/>
        <v/>
      </c>
      <c r="S3276" s="284"/>
      <c r="T3276" s="284"/>
      <c r="U3276" s="284"/>
      <c r="V3276" s="285"/>
      <c r="W3276" s="4" t="str">
        <f>IFERROR(VLOOKUP($X3268&amp;"-"&amp;TEXT($A3276,"mmm-aaaa"),Informes!$A:$P,COLUMN(Informes!K$1),FALSE), "")</f>
        <v/>
      </c>
      <c r="X3276" s="34" t="str">
        <f>IFERROR(VLOOKUP($X3268&amp;"-"&amp;TEXT($A3276,"mmm-aaaa"),Informes!$A:$P,COLUMN(Informes!C$1),FALSE), "")</f>
        <v/>
      </c>
    </row>
    <row r="3277" spans="1:24" ht="16.5" customHeight="1" x14ac:dyDescent="0.2">
      <c r="A3277" s="34">
        <f t="shared" ref="A3277:A3286" si="642">EDATE(A3276,1)</f>
        <v>45231</v>
      </c>
      <c r="B3277" s="243" t="str">
        <f t="shared" si="639"/>
        <v>Noviembre</v>
      </c>
      <c r="C3277" s="244"/>
      <c r="D3277" s="244" t="str">
        <f t="shared" si="640"/>
        <v>Enero</v>
      </c>
      <c r="E3277" s="244"/>
      <c r="F3277" s="281" t="str">
        <f>IFERROR(IF(VLOOKUP($X3268&amp;"-"&amp;TEXT($A3277,"mmm-aaaa"),Informes!$A:$P,COLUMN(Informes!H$1),FALSE),"þ","¨"),"¨")</f>
        <v>¨</v>
      </c>
      <c r="G3277" s="281"/>
      <c r="H3277" s="281"/>
      <c r="I3277" s="248" t="str">
        <f>IFERROR(IF(ISBLANK(
VLOOKUP($X3268&amp;"-"&amp;TEXT($A3277,"mmm-aaaa"),Informes!$A:$P,COLUMN(Informes!I$1),FALSE)), "",
VLOOKUP($X3268&amp;"-"&amp;TEXT($A3277,"mmm-aaaa"),Informes!$A:$P,COLUMN(Informes!I$1),FALSE)), "")</f>
        <v/>
      </c>
      <c r="J3277" s="248"/>
      <c r="K3277" s="248"/>
      <c r="L3277" s="173" t="str">
        <f t="shared" si="641"/>
        <v>¨</v>
      </c>
      <c r="M3277" s="248" t="str">
        <f>IFERROR(IF(OR($X3277=$L$7,$X3277=$K$5,$X3277=$O$5,$X3277=$T$5),IF(ISBLANK(
VLOOKUP($X3268&amp;"-"&amp;TEXT($A3277,"mmm-aaaa"),Informes!$A:$P,COLUMN(Informes!J$1),FALSE)), "",
VLOOKUP($X3268&amp;"-"&amp;TEXT($A3277,"mmm-aaaa"),Informes!$A:$P,COLUMN(Informes!J$1),FALSE)), ""), "")</f>
        <v/>
      </c>
      <c r="N3277" s="248"/>
      <c r="O3277" s="248"/>
      <c r="P3277" s="248"/>
      <c r="Q3277" s="248"/>
      <c r="R3277" s="284" t="str">
        <f t="shared" si="638"/>
        <v/>
      </c>
      <c r="S3277" s="284"/>
      <c r="T3277" s="284"/>
      <c r="U3277" s="284"/>
      <c r="V3277" s="285"/>
      <c r="W3277" s="4" t="str">
        <f>IFERROR(VLOOKUP($X3268&amp;"-"&amp;TEXT($A3277,"mmm-aaaa"),Informes!$A:$P,COLUMN(Informes!K$1),FALSE), "")</f>
        <v/>
      </c>
      <c r="X3277" s="34" t="str">
        <f>IFERROR(VLOOKUP($X3268&amp;"-"&amp;TEXT($A3277,"mmm-aaaa"),Informes!$A:$P,COLUMN(Informes!C$1),FALSE), "")</f>
        <v/>
      </c>
    </row>
    <row r="3278" spans="1:24" ht="16.5" customHeight="1" x14ac:dyDescent="0.2">
      <c r="A3278" s="34">
        <f t="shared" si="642"/>
        <v>45261</v>
      </c>
      <c r="B3278" s="243" t="str">
        <f t="shared" si="639"/>
        <v>Diciembre</v>
      </c>
      <c r="C3278" s="244"/>
      <c r="D3278" s="244" t="str">
        <f t="shared" si="640"/>
        <v>Enero</v>
      </c>
      <c r="E3278" s="244"/>
      <c r="F3278" s="281" t="str">
        <f>IFERROR(IF(VLOOKUP($X3268&amp;"-"&amp;TEXT($A3278,"mmm-aaaa"),Informes!$A:$P,COLUMN(Informes!H$1),FALSE),"þ","¨"),"¨")</f>
        <v>¨</v>
      </c>
      <c r="G3278" s="281"/>
      <c r="H3278" s="281"/>
      <c r="I3278" s="248" t="str">
        <f>IFERROR(IF(ISBLANK(
VLOOKUP($X3268&amp;"-"&amp;TEXT($A3278,"mmm-aaaa"),Informes!$A:$P,COLUMN(Informes!I$1),FALSE)), "",
VLOOKUP($X3268&amp;"-"&amp;TEXT($A3278,"mmm-aaaa"),Informes!$A:$P,COLUMN(Informes!I$1),FALSE)), "")</f>
        <v/>
      </c>
      <c r="J3278" s="248"/>
      <c r="K3278" s="248"/>
      <c r="L3278" s="173" t="str">
        <f t="shared" si="641"/>
        <v>¨</v>
      </c>
      <c r="M3278" s="248" t="str">
        <f>IFERROR(IF(OR($X3278=$L$7,$X3278=$K$5,$X3278=$O$5,$X3278=$T$5),IF(ISBLANK(
VLOOKUP($X3268&amp;"-"&amp;TEXT($A3278,"mmm-aaaa"),Informes!$A:$P,COLUMN(Informes!J$1),FALSE)), "",
VLOOKUP($X3268&amp;"-"&amp;TEXT($A3278,"mmm-aaaa"),Informes!$A:$P,COLUMN(Informes!J$1),FALSE)), ""), "")</f>
        <v/>
      </c>
      <c r="N3278" s="248"/>
      <c r="O3278" s="248"/>
      <c r="P3278" s="248"/>
      <c r="Q3278" s="248"/>
      <c r="R3278" s="284" t="str">
        <f t="shared" si="638"/>
        <v/>
      </c>
      <c r="S3278" s="284"/>
      <c r="T3278" s="284"/>
      <c r="U3278" s="284"/>
      <c r="V3278" s="285"/>
      <c r="W3278" s="4" t="str">
        <f>IFERROR(VLOOKUP($X3268&amp;"-"&amp;TEXT($A3278,"mmm-aaaa"),Informes!$A:$P,COLUMN(Informes!K$1),FALSE), "")</f>
        <v/>
      </c>
      <c r="X3278" s="34" t="str">
        <f>IFERROR(VLOOKUP($X3268&amp;"-"&amp;TEXT($A3278,"mmm-aaaa"),Informes!$A:$P,COLUMN(Informes!C$1),FALSE), "")</f>
        <v/>
      </c>
    </row>
    <row r="3279" spans="1:24" ht="16.5" customHeight="1" x14ac:dyDescent="0.2">
      <c r="A3279" s="34">
        <f t="shared" si="642"/>
        <v>45292</v>
      </c>
      <c r="B3279" s="243" t="str">
        <f t="shared" si="639"/>
        <v>Enero</v>
      </c>
      <c r="C3279" s="244"/>
      <c r="D3279" s="244" t="str">
        <f t="shared" si="640"/>
        <v>Enero</v>
      </c>
      <c r="E3279" s="244"/>
      <c r="F3279" s="281" t="str">
        <f>IFERROR(IF(VLOOKUP($X3268&amp;"-"&amp;TEXT($A3279,"mmm-aaaa"),Informes!$A:$P,COLUMN(Informes!H$1),FALSE),"þ","¨"),"¨")</f>
        <v>¨</v>
      </c>
      <c r="G3279" s="281"/>
      <c r="H3279" s="281"/>
      <c r="I3279" s="248" t="str">
        <f>IFERROR(IF(ISBLANK(
VLOOKUP($X3268&amp;"-"&amp;TEXT($A3279,"mmm-aaaa"),Informes!$A:$P,COLUMN(Informes!I$1),FALSE)), "",
VLOOKUP($X3268&amp;"-"&amp;TEXT($A3279,"mmm-aaaa"),Informes!$A:$P,COLUMN(Informes!I$1),FALSE)), "")</f>
        <v/>
      </c>
      <c r="J3279" s="248"/>
      <c r="K3279" s="248"/>
      <c r="L3279" s="173" t="str">
        <f t="shared" si="641"/>
        <v>¨</v>
      </c>
      <c r="M3279" s="248" t="str">
        <f>IFERROR(IF(OR($X3279=$L$7,$X3279=$K$5,$X3279=$O$5,$X3279=$T$5),IF(ISBLANK(
VLOOKUP($X3268&amp;"-"&amp;TEXT($A3279,"mmm-aaaa"),Informes!$A:$P,COLUMN(Informes!J$1),FALSE)), "",
VLOOKUP($X3268&amp;"-"&amp;TEXT($A3279,"mmm-aaaa"),Informes!$A:$P,COLUMN(Informes!J$1),FALSE)), ""), "")</f>
        <v/>
      </c>
      <c r="N3279" s="248"/>
      <c r="O3279" s="248"/>
      <c r="P3279" s="248"/>
      <c r="Q3279" s="248"/>
      <c r="R3279" s="284" t="str">
        <f t="shared" si="638"/>
        <v/>
      </c>
      <c r="S3279" s="284"/>
      <c r="T3279" s="284"/>
      <c r="U3279" s="284"/>
      <c r="V3279" s="285"/>
      <c r="W3279" s="4" t="str">
        <f>IFERROR(VLOOKUP($X3268&amp;"-"&amp;TEXT($A3279,"mmm-aaaa"),Informes!$A:$P,COLUMN(Informes!K$1),FALSE), "")</f>
        <v/>
      </c>
      <c r="X3279" s="34" t="str">
        <f>IFERROR(VLOOKUP($X3268&amp;"-"&amp;TEXT($A3279,"mmm-aaaa"),Informes!$A:$P,COLUMN(Informes!C$1),FALSE), "")</f>
        <v/>
      </c>
    </row>
    <row r="3280" spans="1:24" ht="16.5" customHeight="1" x14ac:dyDescent="0.2">
      <c r="A3280" s="34">
        <f t="shared" si="642"/>
        <v>45323</v>
      </c>
      <c r="B3280" s="243" t="str">
        <f t="shared" si="639"/>
        <v>Febrero</v>
      </c>
      <c r="C3280" s="244"/>
      <c r="D3280" s="244" t="str">
        <f t="shared" si="640"/>
        <v>Enero</v>
      </c>
      <c r="E3280" s="244"/>
      <c r="F3280" s="281" t="str">
        <f>IFERROR(IF(VLOOKUP($X3268&amp;"-"&amp;TEXT($A3280,"mmm-aaaa"),Informes!$A:$P,COLUMN(Informes!H$1),FALSE),"þ","¨"),"¨")</f>
        <v>¨</v>
      </c>
      <c r="G3280" s="281"/>
      <c r="H3280" s="281"/>
      <c r="I3280" s="248" t="str">
        <f>IFERROR(IF(ISBLANK(
VLOOKUP($X3268&amp;"-"&amp;TEXT($A3280,"mmm-aaaa"),Informes!$A:$P,COLUMN(Informes!I$1),FALSE)), "",
VLOOKUP($X3268&amp;"-"&amp;TEXT($A3280,"mmm-aaaa"),Informes!$A:$P,COLUMN(Informes!I$1),FALSE)), "")</f>
        <v/>
      </c>
      <c r="J3280" s="248"/>
      <c r="K3280" s="248"/>
      <c r="L3280" s="173" t="str">
        <f t="shared" si="641"/>
        <v>¨</v>
      </c>
      <c r="M3280" s="248" t="str">
        <f>IFERROR(IF(OR($X3280=$L$7,$X3280=$K$5,$X3280=$O$5,$X3280=$T$5),IF(ISBLANK(
VLOOKUP($X3268&amp;"-"&amp;TEXT($A3280,"mmm-aaaa"),Informes!$A:$P,COLUMN(Informes!J$1),FALSE)), "",
VLOOKUP($X3268&amp;"-"&amp;TEXT($A3280,"mmm-aaaa"),Informes!$A:$P,COLUMN(Informes!J$1),FALSE)), ""), "")</f>
        <v/>
      </c>
      <c r="N3280" s="248"/>
      <c r="O3280" s="248"/>
      <c r="P3280" s="248"/>
      <c r="Q3280" s="248"/>
      <c r="R3280" s="284" t="str">
        <f t="shared" si="638"/>
        <v/>
      </c>
      <c r="S3280" s="284"/>
      <c r="T3280" s="284"/>
      <c r="U3280" s="284"/>
      <c r="V3280" s="285"/>
      <c r="W3280" s="4" t="str">
        <f>IFERROR(VLOOKUP($X3268&amp;"-"&amp;TEXT($A3280,"mmm-aaaa"),Informes!$A:$P,COLUMN(Informes!K$1),FALSE), "")</f>
        <v/>
      </c>
      <c r="X3280" s="34" t="str">
        <f>IFERROR(VLOOKUP($X3268&amp;"-"&amp;TEXT($A3280,"mmm-aaaa"),Informes!$A:$P,COLUMN(Informes!C$1),FALSE), "")</f>
        <v/>
      </c>
    </row>
    <row r="3281" spans="1:24" ht="16.5" customHeight="1" x14ac:dyDescent="0.2">
      <c r="A3281" s="34">
        <f t="shared" si="642"/>
        <v>45352</v>
      </c>
      <c r="B3281" s="243" t="str">
        <f t="shared" si="639"/>
        <v>Marzo</v>
      </c>
      <c r="C3281" s="244"/>
      <c r="D3281" s="244" t="str">
        <f t="shared" si="640"/>
        <v>Enero</v>
      </c>
      <c r="E3281" s="244"/>
      <c r="F3281" s="281" t="str">
        <f>IFERROR(IF(VLOOKUP($X3268&amp;"-"&amp;TEXT($A3281,"mmm-aaaa"),Informes!$A:$P,COLUMN(Informes!H$1),FALSE),"þ","¨"),"¨")</f>
        <v>¨</v>
      </c>
      <c r="G3281" s="281"/>
      <c r="H3281" s="281"/>
      <c r="I3281" s="248" t="str">
        <f>IFERROR(IF(ISBLANK(
VLOOKUP($X3268&amp;"-"&amp;TEXT($A3281,"mmm-aaaa"),Informes!$A:$P,COLUMN(Informes!I$1),FALSE)), "",
VLOOKUP($X3268&amp;"-"&amp;TEXT($A3281,"mmm-aaaa"),Informes!$A:$P,COLUMN(Informes!I$1),FALSE)), "")</f>
        <v/>
      </c>
      <c r="J3281" s="248"/>
      <c r="K3281" s="248"/>
      <c r="L3281" s="173" t="str">
        <f t="shared" si="641"/>
        <v>¨</v>
      </c>
      <c r="M3281" s="248" t="str">
        <f>IFERROR(IF(OR($X3281=$L$7,$X3281=$K$5,$X3281=$O$5,$X3281=$T$5),IF(ISBLANK(
VLOOKUP($X3268&amp;"-"&amp;TEXT($A3281,"mmm-aaaa"),Informes!$A:$P,COLUMN(Informes!J$1),FALSE)), "",
VLOOKUP($X3268&amp;"-"&amp;TEXT($A3281,"mmm-aaaa"),Informes!$A:$P,COLUMN(Informes!J$1),FALSE)), ""), "")</f>
        <v/>
      </c>
      <c r="N3281" s="248"/>
      <c r="O3281" s="248"/>
      <c r="P3281" s="248"/>
      <c r="Q3281" s="248"/>
      <c r="R3281" s="284" t="str">
        <f t="shared" si="638"/>
        <v/>
      </c>
      <c r="S3281" s="284"/>
      <c r="T3281" s="284"/>
      <c r="U3281" s="284"/>
      <c r="V3281" s="285"/>
      <c r="W3281" s="4" t="str">
        <f>IFERROR(VLOOKUP($X3268&amp;"-"&amp;TEXT($A3281,"mmm-aaaa"),Informes!$A:$P,COLUMN(Informes!K$1),FALSE), "")</f>
        <v/>
      </c>
      <c r="X3281" s="34" t="str">
        <f>IFERROR(VLOOKUP($X3268&amp;"-"&amp;TEXT($A3281,"mmm-aaaa"),Informes!$A:$P,COLUMN(Informes!C$1),FALSE), "")</f>
        <v/>
      </c>
    </row>
    <row r="3282" spans="1:24" ht="16.5" customHeight="1" x14ac:dyDescent="0.2">
      <c r="A3282" s="34">
        <f t="shared" si="642"/>
        <v>45383</v>
      </c>
      <c r="B3282" s="243" t="str">
        <f t="shared" si="639"/>
        <v>Abril</v>
      </c>
      <c r="C3282" s="244"/>
      <c r="D3282" s="244" t="str">
        <f t="shared" si="640"/>
        <v>Enero</v>
      </c>
      <c r="E3282" s="244"/>
      <c r="F3282" s="281" t="str">
        <f>IFERROR(IF(VLOOKUP($X3268&amp;"-"&amp;TEXT($A3282,"mmm-aaaa"),Informes!$A:$P,COLUMN(Informes!H$1),FALSE),"þ","¨"),"¨")</f>
        <v>¨</v>
      </c>
      <c r="G3282" s="281"/>
      <c r="H3282" s="281"/>
      <c r="I3282" s="248" t="str">
        <f>IFERROR(IF(ISBLANK(
VLOOKUP($X3268&amp;"-"&amp;TEXT($A3282,"mmm-aaaa"),Informes!$A:$P,COLUMN(Informes!I$1),FALSE)), "",
VLOOKUP($X3268&amp;"-"&amp;TEXT($A3282,"mmm-aaaa"),Informes!$A:$P,COLUMN(Informes!I$1),FALSE)), "")</f>
        <v/>
      </c>
      <c r="J3282" s="248"/>
      <c r="K3282" s="248"/>
      <c r="L3282" s="173" t="str">
        <f t="shared" si="641"/>
        <v>¨</v>
      </c>
      <c r="M3282" s="248" t="str">
        <f>IFERROR(IF(OR($X3282=$L$7,$X3282=$K$5,$X3282=$O$5,$X3282=$T$5),IF(ISBLANK(
VLOOKUP($X3268&amp;"-"&amp;TEXT($A3282,"mmm-aaaa"),Informes!$A:$P,COLUMN(Informes!J$1),FALSE)), "",
VLOOKUP($X3268&amp;"-"&amp;TEXT($A3282,"mmm-aaaa"),Informes!$A:$P,COLUMN(Informes!J$1),FALSE)), ""), "")</f>
        <v/>
      </c>
      <c r="N3282" s="248"/>
      <c r="O3282" s="248"/>
      <c r="P3282" s="248"/>
      <c r="Q3282" s="248"/>
      <c r="R3282" s="284" t="str">
        <f t="shared" si="638"/>
        <v/>
      </c>
      <c r="S3282" s="284"/>
      <c r="T3282" s="284"/>
      <c r="U3282" s="284"/>
      <c r="V3282" s="285"/>
      <c r="W3282" s="4" t="str">
        <f>IFERROR(VLOOKUP($X3268&amp;"-"&amp;TEXT($A3282,"mmm-aaaa"),Informes!$A:$P,COLUMN(Informes!K$1),FALSE), "")</f>
        <v/>
      </c>
      <c r="X3282" s="34" t="str">
        <f>IFERROR(VLOOKUP($X3268&amp;"-"&amp;TEXT($A3282,"mmm-aaaa"),Informes!$A:$P,COLUMN(Informes!C$1),FALSE), "")</f>
        <v/>
      </c>
    </row>
    <row r="3283" spans="1:24" ht="16.5" customHeight="1" x14ac:dyDescent="0.2">
      <c r="A3283" s="34">
        <f t="shared" si="642"/>
        <v>45413</v>
      </c>
      <c r="B3283" s="243" t="str">
        <f t="shared" si="639"/>
        <v>Mayo</v>
      </c>
      <c r="C3283" s="244"/>
      <c r="D3283" s="244" t="str">
        <f t="shared" si="640"/>
        <v>Enero</v>
      </c>
      <c r="E3283" s="244"/>
      <c r="F3283" s="281" t="str">
        <f>IFERROR(IF(VLOOKUP($X3268&amp;"-"&amp;TEXT($A3283,"mmm-aaaa"),Informes!$A:$P,COLUMN(Informes!H$1),FALSE),"þ","¨"),"¨")</f>
        <v>¨</v>
      </c>
      <c r="G3283" s="281"/>
      <c r="H3283" s="281"/>
      <c r="I3283" s="248" t="str">
        <f>IFERROR(IF(ISBLANK(
VLOOKUP($X3268&amp;"-"&amp;TEXT($A3283,"mmm-aaaa"),Informes!$A:$P,COLUMN(Informes!I$1),FALSE)), "",
VLOOKUP($X3268&amp;"-"&amp;TEXT($A3283,"mmm-aaaa"),Informes!$A:$P,COLUMN(Informes!I$1),FALSE)), "")</f>
        <v/>
      </c>
      <c r="J3283" s="248"/>
      <c r="K3283" s="248"/>
      <c r="L3283" s="173" t="str">
        <f t="shared" si="641"/>
        <v>¨</v>
      </c>
      <c r="M3283" s="248" t="str">
        <f>IFERROR(IF(OR($X3283=$L$7,$X3283=$K$5,$X3283=$O$5,$X3283=$T$5),IF(ISBLANK(
VLOOKUP($X3268&amp;"-"&amp;TEXT($A3283,"mmm-aaaa"),Informes!$A:$P,COLUMN(Informes!J$1),FALSE)), "",
VLOOKUP($X3268&amp;"-"&amp;TEXT($A3283,"mmm-aaaa"),Informes!$A:$P,COLUMN(Informes!J$1),FALSE)), ""), "")</f>
        <v/>
      </c>
      <c r="N3283" s="248"/>
      <c r="O3283" s="248"/>
      <c r="P3283" s="248"/>
      <c r="Q3283" s="248"/>
      <c r="R3283" s="284" t="str">
        <f t="shared" si="638"/>
        <v/>
      </c>
      <c r="S3283" s="284"/>
      <c r="T3283" s="284"/>
      <c r="U3283" s="284"/>
      <c r="V3283" s="285"/>
      <c r="W3283" s="4" t="str">
        <f>IFERROR(VLOOKUP($X3268&amp;"-"&amp;TEXT($A3283,"mmm-aaaa"),Informes!$A:$P,COLUMN(Informes!K$1),FALSE), "")</f>
        <v/>
      </c>
      <c r="X3283" s="34" t="str">
        <f>IFERROR(VLOOKUP($X3268&amp;"-"&amp;TEXT($A3283,"mmm-aaaa"),Informes!$A:$P,COLUMN(Informes!C$1),FALSE), "")</f>
        <v/>
      </c>
    </row>
    <row r="3284" spans="1:24" ht="16.5" customHeight="1" x14ac:dyDescent="0.2">
      <c r="A3284" s="34">
        <f t="shared" si="642"/>
        <v>45444</v>
      </c>
      <c r="B3284" s="243" t="str">
        <f t="shared" si="639"/>
        <v>Junio</v>
      </c>
      <c r="C3284" s="244"/>
      <c r="D3284" s="244" t="str">
        <f t="shared" si="640"/>
        <v>Enero</v>
      </c>
      <c r="E3284" s="244"/>
      <c r="F3284" s="281" t="str">
        <f>IFERROR(IF(VLOOKUP($X3268&amp;"-"&amp;TEXT($A3284,"mmm-aaaa"),Informes!$A:$P,COLUMN(Informes!H$1),FALSE),"þ","¨"),"¨")</f>
        <v>¨</v>
      </c>
      <c r="G3284" s="281"/>
      <c r="H3284" s="281"/>
      <c r="I3284" s="248" t="str">
        <f>IFERROR(IF(ISBLANK(
VLOOKUP($X3268&amp;"-"&amp;TEXT($A3284,"mmm-aaaa"),Informes!$A:$P,COLUMN(Informes!I$1),FALSE)), "",
VLOOKUP($X3268&amp;"-"&amp;TEXT($A3284,"mmm-aaaa"),Informes!$A:$P,COLUMN(Informes!I$1),FALSE)), "")</f>
        <v/>
      </c>
      <c r="J3284" s="248"/>
      <c r="K3284" s="248"/>
      <c r="L3284" s="173" t="str">
        <f t="shared" si="641"/>
        <v>¨</v>
      </c>
      <c r="M3284" s="248" t="str">
        <f>IFERROR(IF(OR($X3284=$L$7,$X3284=$K$5,$X3284=$O$5,$X3284=$T$5),IF(ISBLANK(
VLOOKUP($X3268&amp;"-"&amp;TEXT($A3284,"mmm-aaaa"),Informes!$A:$P,COLUMN(Informes!J$1),FALSE)), "",
VLOOKUP($X3268&amp;"-"&amp;TEXT($A3284,"mmm-aaaa"),Informes!$A:$P,COLUMN(Informes!J$1),FALSE)), ""), "")</f>
        <v/>
      </c>
      <c r="N3284" s="248"/>
      <c r="O3284" s="248"/>
      <c r="P3284" s="248"/>
      <c r="Q3284" s="248"/>
      <c r="R3284" s="284" t="str">
        <f t="shared" si="638"/>
        <v/>
      </c>
      <c r="S3284" s="284"/>
      <c r="T3284" s="284"/>
      <c r="U3284" s="284"/>
      <c r="V3284" s="285"/>
      <c r="W3284" s="4" t="str">
        <f>IFERROR(VLOOKUP($X3268&amp;"-"&amp;TEXT($A3284,"mmm-aaaa"),Informes!$A:$P,COLUMN(Informes!K$1),FALSE), "")</f>
        <v/>
      </c>
      <c r="X3284" s="34" t="str">
        <f>IFERROR(VLOOKUP($X3268&amp;"-"&amp;TEXT($A3284,"mmm-aaaa"),Informes!$A:$P,COLUMN(Informes!C$1),FALSE), "")</f>
        <v/>
      </c>
    </row>
    <row r="3285" spans="1:24" ht="16.5" customHeight="1" x14ac:dyDescent="0.2">
      <c r="A3285" s="34">
        <f t="shared" si="642"/>
        <v>45474</v>
      </c>
      <c r="B3285" s="243" t="str">
        <f t="shared" si="639"/>
        <v>Julio</v>
      </c>
      <c r="C3285" s="244"/>
      <c r="D3285" s="244" t="str">
        <f t="shared" si="640"/>
        <v>Enero</v>
      </c>
      <c r="E3285" s="244"/>
      <c r="F3285" s="281" t="str">
        <f>IFERROR(IF(VLOOKUP($X3268&amp;"-"&amp;TEXT($A3285,"mmm-aaaa"),Informes!$A:$P,COLUMN(Informes!H$1),FALSE),"þ","¨"),"¨")</f>
        <v>¨</v>
      </c>
      <c r="G3285" s="281"/>
      <c r="H3285" s="281"/>
      <c r="I3285" s="248" t="str">
        <f>IFERROR(IF(ISBLANK(
VLOOKUP($X3268&amp;"-"&amp;TEXT($A3285,"mmm-aaaa"),Informes!$A:$P,COLUMN(Informes!I$1),FALSE)), "",
VLOOKUP($X3268&amp;"-"&amp;TEXT($A3285,"mmm-aaaa"),Informes!$A:$P,COLUMN(Informes!I$1),FALSE)), "")</f>
        <v/>
      </c>
      <c r="J3285" s="248"/>
      <c r="K3285" s="248"/>
      <c r="L3285" s="173" t="str">
        <f t="shared" si="641"/>
        <v>¨</v>
      </c>
      <c r="M3285" s="248" t="str">
        <f>IFERROR(IF(OR($X3285=$L$7,$X3285=$K$5,$X3285=$O$5,$X3285=$T$5),IF(ISBLANK(
VLOOKUP($X3268&amp;"-"&amp;TEXT($A3285,"mmm-aaaa"),Informes!$A:$P,COLUMN(Informes!J$1),FALSE)), "",
VLOOKUP($X3268&amp;"-"&amp;TEXT($A3285,"mmm-aaaa"),Informes!$A:$P,COLUMN(Informes!J$1),FALSE)), ""), "")</f>
        <v/>
      </c>
      <c r="N3285" s="248"/>
      <c r="O3285" s="248"/>
      <c r="P3285" s="248"/>
      <c r="Q3285" s="248"/>
      <c r="R3285" s="284" t="str">
        <f t="shared" si="638"/>
        <v/>
      </c>
      <c r="S3285" s="284"/>
      <c r="T3285" s="284"/>
      <c r="U3285" s="284"/>
      <c r="V3285" s="285"/>
      <c r="W3285" s="4" t="str">
        <f>IFERROR(VLOOKUP($X3268&amp;"-"&amp;TEXT($A3285,"mmm-aaaa"),Informes!$A:$P,COLUMN(Informes!K$1),FALSE), "")</f>
        <v/>
      </c>
      <c r="X3285" s="34" t="str">
        <f>IFERROR(VLOOKUP($X3268&amp;"-"&amp;TEXT($A3285,"mmm-aaaa"),Informes!$A:$P,COLUMN(Informes!C$1),FALSE), "")</f>
        <v/>
      </c>
    </row>
    <row r="3286" spans="1:24" ht="16.5" customHeight="1" thickBot="1" x14ac:dyDescent="0.25">
      <c r="A3286" s="34">
        <f t="shared" si="642"/>
        <v>45505</v>
      </c>
      <c r="B3286" s="264" t="str">
        <f t="shared" si="639"/>
        <v>Agosto</v>
      </c>
      <c r="C3286" s="265"/>
      <c r="D3286" s="265" t="str">
        <f t="shared" si="640"/>
        <v>Enero</v>
      </c>
      <c r="E3286" s="265"/>
      <c r="F3286" s="280" t="str">
        <f>IFERROR(IF(VLOOKUP($X3268&amp;"-"&amp;TEXT($A3286,"mmm-aaaa"),Informes!$A:$P,COLUMN(Informes!H$1),FALSE),"þ","¨"),"¨")</f>
        <v>¨</v>
      </c>
      <c r="G3286" s="280"/>
      <c r="H3286" s="280"/>
      <c r="I3286" s="269" t="str">
        <f>IFERROR(IF(ISBLANK(
VLOOKUP($X3268&amp;"-"&amp;TEXT($A3286,"mmm-aaaa"),Informes!$A:$P,COLUMN(Informes!I$1),FALSE)), "",
VLOOKUP($X3268&amp;"-"&amp;TEXT($A3286,"mmm-aaaa"),Informes!$A:$P,COLUMN(Informes!I$1),FALSE)), "")</f>
        <v/>
      </c>
      <c r="J3286" s="269"/>
      <c r="K3286" s="269"/>
      <c r="L3286" s="172" t="str">
        <f t="shared" si="641"/>
        <v>¨</v>
      </c>
      <c r="M3286" s="269" t="str">
        <f>IFERROR(IF(OR($X3286=$L$7,$X3286=$K$5,$X3286=$O$5,$X3286=$T$5),IF(ISBLANK(
VLOOKUP($X3268&amp;"-"&amp;TEXT($A3286,"mmm-aaaa"),Informes!$A:$P,COLUMN(Informes!J$1),FALSE)), "",
VLOOKUP($X3268&amp;"-"&amp;TEXT($A3286,"mmm-aaaa"),Informes!$A:$P,COLUMN(Informes!J$1),FALSE)), ""), "")</f>
        <v/>
      </c>
      <c r="N3286" s="269"/>
      <c r="O3286" s="269"/>
      <c r="P3286" s="269"/>
      <c r="Q3286" s="269"/>
      <c r="R3286" s="282" t="str">
        <f t="shared" si="638"/>
        <v/>
      </c>
      <c r="S3286" s="282"/>
      <c r="T3286" s="282"/>
      <c r="U3286" s="282"/>
      <c r="V3286" s="283"/>
      <c r="W3286" s="4" t="str">
        <f>IFERROR(VLOOKUP($X3268&amp;"-"&amp;TEXT($A3286,"mmm-aaaa"),Informes!$A:$P,COLUMN(Informes!K$1),FALSE), "")</f>
        <v/>
      </c>
      <c r="X3286" s="34" t="str">
        <f>IFERROR(VLOOKUP($X3268&amp;"-"&amp;TEXT($A3286,"mmm-aaaa"),Informes!$A:$P,COLUMN(Informes!C$1),FALSE), "")</f>
        <v/>
      </c>
    </row>
    <row r="3287" spans="1:24" ht="16.5" customHeight="1" thickBot="1" x14ac:dyDescent="0.3">
      <c r="D3287" s="124"/>
      <c r="E3287" s="124"/>
      <c r="F3287" s="129"/>
      <c r="G3287" s="124" t="str">
        <f>IF(SUM(F3275:F3286)=0,"",SUM(F3275:F3286))</f>
        <v/>
      </c>
      <c r="H3287" s="124"/>
      <c r="I3287" s="124"/>
      <c r="J3287" s="130"/>
      <c r="K3287" s="124"/>
      <c r="L3287" s="131" t="s">
        <v>107</v>
      </c>
      <c r="M3287" s="272" t="str">
        <f>IF(SUM(M3275:M3286)=0,"",SUM(M3275:M3286))</f>
        <v/>
      </c>
      <c r="N3287" s="273"/>
      <c r="O3287" s="273"/>
      <c r="P3287" s="273"/>
      <c r="Q3287" s="274"/>
      <c r="R3287" s="275"/>
      <c r="S3287" s="276"/>
      <c r="T3287" s="276"/>
      <c r="U3287" s="276"/>
      <c r="V3287" s="277"/>
      <c r="W3287" s="4"/>
      <c r="X3287" s="4"/>
    </row>
    <row r="3288" spans="1:24" ht="16.5" customHeight="1" x14ac:dyDescent="0.2">
      <c r="W3288" s="4"/>
      <c r="X3288" s="4"/>
    </row>
    <row r="3289" spans="1:24" ht="279.75" customHeight="1" x14ac:dyDescent="0.15">
      <c r="B3289" s="11"/>
      <c r="C3289" s="132" t="s">
        <v>136</v>
      </c>
      <c r="D3289" s="11"/>
      <c r="E3289" s="11"/>
      <c r="F3289" s="11"/>
      <c r="G3289" s="11"/>
      <c r="H3289" s="11"/>
      <c r="I3289" s="11"/>
      <c r="J3289" s="11"/>
      <c r="K3289" s="11"/>
      <c r="L3289" s="11"/>
      <c r="M3289" s="11"/>
      <c r="N3289" s="11"/>
      <c r="O3289" s="11"/>
      <c r="P3289" s="11"/>
      <c r="Q3289" s="11"/>
      <c r="R3289" s="11"/>
      <c r="S3289" s="11"/>
      <c r="T3289" s="11"/>
      <c r="U3289" s="11"/>
      <c r="V3289" s="11"/>
      <c r="W3289" s="11"/>
      <c r="X3289" s="11"/>
    </row>
    <row r="3290" spans="1:24" ht="24" customHeight="1" x14ac:dyDescent="0.2">
      <c r="A3290" s="35"/>
      <c r="B3290" s="256" t="s">
        <v>127</v>
      </c>
      <c r="C3290" s="256"/>
      <c r="D3290" s="256"/>
      <c r="E3290" s="256"/>
      <c r="F3290" s="256"/>
      <c r="G3290" s="256"/>
      <c r="H3290" s="256"/>
      <c r="I3290" s="256"/>
      <c r="J3290" s="256"/>
      <c r="K3290" s="256"/>
      <c r="L3290" s="256"/>
      <c r="M3290" s="256"/>
      <c r="N3290" s="256"/>
      <c r="O3290" s="256"/>
      <c r="P3290" s="256"/>
      <c r="Q3290" s="256"/>
      <c r="R3290" s="256"/>
      <c r="S3290" s="256"/>
      <c r="T3290" s="256"/>
      <c r="U3290" s="256"/>
      <c r="V3290" s="256"/>
      <c r="X3290" s="2"/>
    </row>
    <row r="3291" spans="1:24" ht="15" x14ac:dyDescent="0.2">
      <c r="A3291" s="35"/>
      <c r="B3291" s="120" t="s">
        <v>128</v>
      </c>
      <c r="D3291" s="123" t="e">
        <f>D3268</f>
        <v>#REF!</v>
      </c>
      <c r="F3291" s="123"/>
      <c r="G3291" s="123"/>
      <c r="H3291" s="123"/>
      <c r="I3291" s="123"/>
      <c r="J3291" s="123"/>
      <c r="K3291" s="123"/>
      <c r="L3291" s="123"/>
      <c r="M3291" s="123"/>
      <c r="N3291" s="123"/>
      <c r="O3291" s="123"/>
      <c r="P3291" s="123"/>
      <c r="Q3291" s="123"/>
      <c r="R3291" s="123"/>
      <c r="S3291" s="123"/>
      <c r="T3291" s="123"/>
      <c r="U3291" s="123"/>
      <c r="V3291" s="123"/>
      <c r="W3291" s="15"/>
      <c r="X3291" s="154" t="e">
        <f>X3268</f>
        <v>#REF!</v>
      </c>
    </row>
    <row r="3292" spans="1:24" ht="17.25" x14ac:dyDescent="0.2">
      <c r="B3292" s="120" t="s">
        <v>129</v>
      </c>
      <c r="D3292" s="121"/>
      <c r="E3292" s="121"/>
      <c r="F3292" s="7"/>
      <c r="G3292" s="7"/>
      <c r="H3292" s="257" t="e">
        <f>H3269</f>
        <v>#REF!</v>
      </c>
      <c r="I3292" s="257"/>
      <c r="J3292" s="257"/>
      <c r="K3292" s="257"/>
      <c r="L3292" s="257"/>
      <c r="M3292" s="257"/>
      <c r="N3292" s="257"/>
      <c r="O3292" s="257"/>
      <c r="P3292" s="127" t="e">
        <f>P3269</f>
        <v>#REF!</v>
      </c>
      <c r="Q3292" s="120" t="s">
        <v>75</v>
      </c>
      <c r="S3292" s="12"/>
      <c r="T3292" s="13"/>
      <c r="U3292" s="127" t="e">
        <f>U3269</f>
        <v>#REF!</v>
      </c>
      <c r="V3292" s="120" t="s">
        <v>79</v>
      </c>
      <c r="W3292" s="12"/>
      <c r="X3292" s="6"/>
    </row>
    <row r="3293" spans="1:24" ht="17.25" x14ac:dyDescent="0.2">
      <c r="B3293" s="120" t="s">
        <v>130</v>
      </c>
      <c r="D3293" s="122"/>
      <c r="E3293" s="122"/>
      <c r="F3293" s="7"/>
      <c r="G3293" s="258" t="e">
        <f>G3270</f>
        <v>#REF!</v>
      </c>
      <c r="H3293" s="258"/>
      <c r="I3293" s="258"/>
      <c r="J3293" s="258"/>
      <c r="K3293" s="258"/>
      <c r="L3293" s="258"/>
      <c r="M3293" s="258"/>
      <c r="N3293" s="258"/>
      <c r="O3293" s="258"/>
      <c r="P3293" s="128" t="s">
        <v>137</v>
      </c>
      <c r="Q3293" s="120" t="s">
        <v>131</v>
      </c>
      <c r="S3293" s="12"/>
      <c r="T3293" s="12"/>
      <c r="U3293" s="128" t="s">
        <v>138</v>
      </c>
      <c r="V3293" s="120" t="s">
        <v>61</v>
      </c>
      <c r="W3293" s="12"/>
      <c r="X3293" s="6"/>
    </row>
    <row r="3294" spans="1:24" ht="28.5" customHeight="1" x14ac:dyDescent="0.2">
      <c r="B3294" s="127" t="e">
        <f>B3271</f>
        <v>#REF!</v>
      </c>
      <c r="C3294" s="125" t="s">
        <v>76</v>
      </c>
      <c r="D3294" s="127" t="e">
        <f>D3271</f>
        <v>#REF!</v>
      </c>
      <c r="E3294" s="125" t="s">
        <v>81</v>
      </c>
      <c r="F3294" s="7"/>
      <c r="G3294" s="7"/>
      <c r="H3294" s="5"/>
      <c r="I3294" s="10"/>
      <c r="J3294" s="127" t="e">
        <f>J3271</f>
        <v>#REF!</v>
      </c>
      <c r="K3294" s="125" t="s">
        <v>77</v>
      </c>
      <c r="L3294" s="5"/>
      <c r="M3294" s="5"/>
      <c r="N3294" s="127" t="e">
        <f>N3271</f>
        <v>#REF!</v>
      </c>
      <c r="O3294" s="125" t="s">
        <v>132</v>
      </c>
      <c r="P3294" s="126"/>
      <c r="Q3294" s="126"/>
      <c r="R3294" s="9"/>
      <c r="S3294" s="127" t="e">
        <f>S3271</f>
        <v>#REF!</v>
      </c>
      <c r="T3294" s="259" t="s">
        <v>133</v>
      </c>
      <c r="U3294" s="259"/>
      <c r="V3294" s="259"/>
      <c r="W3294" s="13"/>
      <c r="X3294" s="6"/>
    </row>
    <row r="3295" spans="1:24" ht="4.5" customHeight="1" thickBot="1" x14ac:dyDescent="0.25">
      <c r="B3295" s="8"/>
      <c r="C3295" s="7"/>
      <c r="D3295" s="8"/>
      <c r="E3295" s="7"/>
      <c r="F3295" s="7"/>
      <c r="G3295" s="7"/>
      <c r="H3295" s="5"/>
      <c r="I3295" s="10"/>
      <c r="J3295" s="8"/>
      <c r="K3295" s="5"/>
      <c r="L3295" s="5"/>
      <c r="M3295" s="5"/>
      <c r="N3295" s="7"/>
      <c r="O3295" s="5"/>
      <c r="P3295" s="8"/>
      <c r="Q3295" s="8"/>
      <c r="R3295" s="9"/>
      <c r="S3295" s="9"/>
      <c r="T3295" s="7"/>
      <c r="U3295" s="8"/>
      <c r="V3295" s="9"/>
      <c r="W3295" s="9"/>
      <c r="X3295" s="6"/>
    </row>
    <row r="3296" spans="1:24" ht="27" customHeight="1" x14ac:dyDescent="0.25">
      <c r="B3296" s="260" t="s">
        <v>17</v>
      </c>
      <c r="C3296" s="261"/>
      <c r="D3296" s="261"/>
      <c r="E3296" s="261"/>
      <c r="F3296" s="262" t="s">
        <v>134</v>
      </c>
      <c r="G3296" s="262"/>
      <c r="H3296" s="262"/>
      <c r="I3296" s="262" t="s">
        <v>12</v>
      </c>
      <c r="J3296" s="262"/>
      <c r="K3296" s="262"/>
      <c r="L3296" s="262" t="s">
        <v>105</v>
      </c>
      <c r="M3296" s="236" t="s">
        <v>135</v>
      </c>
      <c r="N3296" s="236"/>
      <c r="O3296" s="236"/>
      <c r="P3296" s="236"/>
      <c r="Q3296" s="236"/>
      <c r="R3296" s="236" t="s">
        <v>101</v>
      </c>
      <c r="S3296" s="236"/>
      <c r="T3296" s="236"/>
      <c r="U3296" s="236"/>
      <c r="V3296" s="237"/>
      <c r="W3296" s="14"/>
      <c r="X3296" s="3"/>
    </row>
    <row r="3297" spans="1:24" ht="27.75" customHeight="1" x14ac:dyDescent="0.2">
      <c r="B3297" s="240">
        <f>EDATE(B3274,12)</f>
        <v>45658</v>
      </c>
      <c r="C3297" s="241"/>
      <c r="D3297" s="241"/>
      <c r="E3297" s="242"/>
      <c r="F3297" s="263"/>
      <c r="G3297" s="263"/>
      <c r="H3297" s="263"/>
      <c r="I3297" s="263"/>
      <c r="J3297" s="263"/>
      <c r="K3297" s="263"/>
      <c r="L3297" s="263"/>
      <c r="M3297" s="238"/>
      <c r="N3297" s="238"/>
      <c r="O3297" s="238"/>
      <c r="P3297" s="238"/>
      <c r="Q3297" s="238"/>
      <c r="R3297" s="238"/>
      <c r="S3297" s="238"/>
      <c r="T3297" s="238"/>
      <c r="U3297" s="238"/>
      <c r="V3297" s="239"/>
      <c r="W3297" s="14"/>
      <c r="X3297" s="3"/>
    </row>
    <row r="3298" spans="1:24" ht="16.5" customHeight="1" x14ac:dyDescent="0.2">
      <c r="A3298" s="34">
        <f>EDATE(B3297,-4)</f>
        <v>45536</v>
      </c>
      <c r="B3298" s="243" t="str">
        <f>PROPER(TEXT(A3298, "mmmm"))</f>
        <v>Septiembre</v>
      </c>
      <c r="C3298" s="244"/>
      <c r="D3298" s="244"/>
      <c r="E3298" s="244"/>
      <c r="F3298" s="281" t="str">
        <f>IFERROR(IF(VLOOKUP($X3268&amp;"-"&amp;TEXT($A3298,"mmm-aaaa"),Informes!$A:$P,COLUMN(Informes!H$1),FALSE),"þ","¨"),"¨")</f>
        <v>¨</v>
      </c>
      <c r="G3298" s="281"/>
      <c r="H3298" s="281"/>
      <c r="I3298" s="248" t="str">
        <f>IFERROR(IF(ISBLANK(
VLOOKUP($X3291&amp;"-"&amp;TEXT($A3298,"mmm-aaaa"),Informes!$A:$P,COLUMN(Informes!I$1),FALSE)), "",
VLOOKUP($X3291&amp;"-"&amp;TEXT($A3298,"mmm-aaaa"),Informes!$A:$P,COLUMN(Informes!I$1),FALSE)), "")</f>
        <v/>
      </c>
      <c r="J3298" s="248"/>
      <c r="K3298" s="248"/>
      <c r="L3298" s="173" t="str">
        <f>IFERROR(IF($X3298=$L$7,"þ","¨"),"¨")</f>
        <v>¨</v>
      </c>
      <c r="M3298" s="248" t="str">
        <f>IFERROR(IF(OR($X3298=$L$7,$X3298=$K$5,$X3298=$O$5,$X3298=$T$5),IF(ISBLANK(
VLOOKUP($X3268&amp;"-"&amp;TEXT($A3298,"mmm-aaaa"),Informes!$A:$P,COLUMN(Informes!J$1),FALSE)), "",
VLOOKUP($X3268&amp;"-"&amp;TEXT($A3298,"mmm-aaaa"),Informes!$A:$P,COLUMN(Informes!J$1),FALSE)), ""), "")</f>
        <v/>
      </c>
      <c r="N3298" s="248"/>
      <c r="O3298" s="248"/>
      <c r="P3298" s="248"/>
      <c r="Q3298" s="248"/>
      <c r="R3298" s="284" t="str">
        <f t="shared" ref="R3298:R3309" si="643">IF(W3298=0, "", W3298)</f>
        <v/>
      </c>
      <c r="S3298" s="284"/>
      <c r="T3298" s="284"/>
      <c r="U3298" s="284"/>
      <c r="V3298" s="285"/>
      <c r="W3298" s="4" t="str">
        <f>IFERROR(VLOOKUP($X3291&amp;"-"&amp;TEXT($A3298,"mmm-aaaa"),Informes!$A:$P,COLUMN(Informes!K$1),FALSE), "")</f>
        <v/>
      </c>
      <c r="X3298" s="34" t="str">
        <f>IFERROR(VLOOKUP($X3268&amp;"-"&amp;TEXT($A3298,"mmm-aaaa"),Informes!$A:$P,COLUMN(Informes!C$1),FALSE), "")</f>
        <v/>
      </c>
    </row>
    <row r="3299" spans="1:24" ht="16.5" customHeight="1" x14ac:dyDescent="0.2">
      <c r="A3299" s="34">
        <f>EDATE(A3298,1)</f>
        <v>45566</v>
      </c>
      <c r="B3299" s="243" t="str">
        <f t="shared" ref="B3299:B3309" si="644">PROPER(TEXT(A3299, "mmmm"))</f>
        <v>Octubre</v>
      </c>
      <c r="C3299" s="244"/>
      <c r="D3299" s="244"/>
      <c r="E3299" s="244"/>
      <c r="F3299" s="281" t="str">
        <f>IFERROR(IF(VLOOKUP($X3268&amp;"-"&amp;TEXT($A3299,"mmm-aaaa"),Informes!$A:$P,COLUMN(Informes!H$1),FALSE),"þ","¨"),"¨")</f>
        <v>¨</v>
      </c>
      <c r="G3299" s="281"/>
      <c r="H3299" s="281"/>
      <c r="I3299" s="248" t="str">
        <f>IFERROR(IF(ISBLANK(
VLOOKUP($X3291&amp;"-"&amp;TEXT($A3299,"mmm-aaaa"),Informes!$A:$P,COLUMN(Informes!I$1),FALSE)), "",
VLOOKUP($X3291&amp;"-"&amp;TEXT($A3299,"mmm-aaaa"),Informes!$A:$P,COLUMN(Informes!I$1),FALSE)), "")</f>
        <v/>
      </c>
      <c r="J3299" s="248"/>
      <c r="K3299" s="248"/>
      <c r="L3299" s="173" t="str">
        <f t="shared" ref="L3299:L3309" si="645">IFERROR(IF($X3299=$L$7,"þ","¨"),"¨")</f>
        <v>¨</v>
      </c>
      <c r="M3299" s="248" t="str">
        <f>IFERROR(IF(OR($X3299=$L$7,$X3299=$K$5,$X3299=$O$5,$X3299=$T$5),IF(ISBLANK(
VLOOKUP($X3268&amp;"-"&amp;TEXT($A3299,"mmm-aaaa"),Informes!$A:$P,COLUMN(Informes!J$1),FALSE)), "",
VLOOKUP($X3268&amp;"-"&amp;TEXT($A3299,"mmm-aaaa"),Informes!$A:$P,COLUMN(Informes!J$1),FALSE)), ""), "")</f>
        <v/>
      </c>
      <c r="N3299" s="248"/>
      <c r="O3299" s="248"/>
      <c r="P3299" s="248"/>
      <c r="Q3299" s="248"/>
      <c r="R3299" s="284" t="str">
        <f t="shared" si="643"/>
        <v/>
      </c>
      <c r="S3299" s="284"/>
      <c r="T3299" s="284"/>
      <c r="U3299" s="284"/>
      <c r="V3299" s="285"/>
      <c r="W3299" s="4" t="str">
        <f>IFERROR(VLOOKUP($X3291&amp;"-"&amp;TEXT($A3299,"mmm-aaaa"),Informes!$A:$P,COLUMN(Informes!K$1),FALSE), "")</f>
        <v/>
      </c>
      <c r="X3299" s="34" t="str">
        <f>IFERROR(VLOOKUP($X3268&amp;"-"&amp;TEXT($A3299,"mmm-aaaa"),Informes!$A:$P,COLUMN(Informes!C$1),FALSE), "")</f>
        <v/>
      </c>
    </row>
    <row r="3300" spans="1:24" ht="16.5" customHeight="1" x14ac:dyDescent="0.2">
      <c r="A3300" s="34">
        <f t="shared" ref="A3300:A3309" si="646">EDATE(A3299,1)</f>
        <v>45597</v>
      </c>
      <c r="B3300" s="243" t="str">
        <f t="shared" si="644"/>
        <v>Noviembre</v>
      </c>
      <c r="C3300" s="244"/>
      <c r="D3300" s="244"/>
      <c r="E3300" s="244"/>
      <c r="F3300" s="281" t="str">
        <f>IFERROR(IF(VLOOKUP($X3268&amp;"-"&amp;TEXT($A3300,"mmm-aaaa"),Informes!$A:$P,COLUMN(Informes!H$1),FALSE),"þ","¨"),"¨")</f>
        <v>¨</v>
      </c>
      <c r="G3300" s="281"/>
      <c r="H3300" s="281"/>
      <c r="I3300" s="248" t="str">
        <f>IFERROR(IF(ISBLANK(
VLOOKUP($X3291&amp;"-"&amp;TEXT($A3300,"mmm-aaaa"),Informes!$A:$P,COLUMN(Informes!I$1),FALSE)), "",
VLOOKUP($X3291&amp;"-"&amp;TEXT($A3300,"mmm-aaaa"),Informes!$A:$P,COLUMN(Informes!I$1),FALSE)), "")</f>
        <v/>
      </c>
      <c r="J3300" s="248"/>
      <c r="K3300" s="248"/>
      <c r="L3300" s="173" t="str">
        <f t="shared" si="645"/>
        <v>¨</v>
      </c>
      <c r="M3300" s="248" t="str">
        <f>IFERROR(IF(OR($X3300=$L$7,$X3300=$K$5,$X3300=$O$5,$X3300=$T$5),IF(ISBLANK(
VLOOKUP($X3268&amp;"-"&amp;TEXT($A3300,"mmm-aaaa"),Informes!$A:$P,COLUMN(Informes!J$1),FALSE)), "",
VLOOKUP($X3268&amp;"-"&amp;TEXT($A3300,"mmm-aaaa"),Informes!$A:$P,COLUMN(Informes!J$1),FALSE)), ""), "")</f>
        <v/>
      </c>
      <c r="N3300" s="248"/>
      <c r="O3300" s="248"/>
      <c r="P3300" s="248"/>
      <c r="Q3300" s="248"/>
      <c r="R3300" s="284" t="str">
        <f t="shared" si="643"/>
        <v/>
      </c>
      <c r="S3300" s="284"/>
      <c r="T3300" s="284"/>
      <c r="U3300" s="284"/>
      <c r="V3300" s="285"/>
      <c r="W3300" s="4" t="str">
        <f>IFERROR(VLOOKUP($X3291&amp;"-"&amp;TEXT($A3300,"mmm-aaaa"),Informes!$A:$P,COLUMN(Informes!K$1),FALSE), "")</f>
        <v/>
      </c>
      <c r="X3300" s="34" t="str">
        <f>IFERROR(VLOOKUP($X3268&amp;"-"&amp;TEXT($A3300,"mmm-aaaa"),Informes!$A:$P,COLUMN(Informes!C$1),FALSE), "")</f>
        <v/>
      </c>
    </row>
    <row r="3301" spans="1:24" ht="16.5" customHeight="1" x14ac:dyDescent="0.2">
      <c r="A3301" s="34">
        <f t="shared" si="646"/>
        <v>45627</v>
      </c>
      <c r="B3301" s="243" t="str">
        <f t="shared" si="644"/>
        <v>Diciembre</v>
      </c>
      <c r="C3301" s="244"/>
      <c r="D3301" s="244"/>
      <c r="E3301" s="244"/>
      <c r="F3301" s="281" t="str">
        <f>IFERROR(IF(VLOOKUP($X3268&amp;"-"&amp;TEXT($A3301,"mmm-aaaa"),Informes!$A:$P,COLUMN(Informes!H$1),FALSE),"þ","¨"),"¨")</f>
        <v>¨</v>
      </c>
      <c r="G3301" s="281"/>
      <c r="H3301" s="281"/>
      <c r="I3301" s="248" t="str">
        <f>IFERROR(IF(ISBLANK(
VLOOKUP($X3291&amp;"-"&amp;TEXT($A3301,"mmm-aaaa"),Informes!$A:$P,COLUMN(Informes!I$1),FALSE)), "",
VLOOKUP($X3291&amp;"-"&amp;TEXT($A3301,"mmm-aaaa"),Informes!$A:$P,COLUMN(Informes!I$1),FALSE)), "")</f>
        <v/>
      </c>
      <c r="J3301" s="248"/>
      <c r="K3301" s="248"/>
      <c r="L3301" s="173" t="str">
        <f t="shared" si="645"/>
        <v>¨</v>
      </c>
      <c r="M3301" s="248" t="str">
        <f>IFERROR(IF(OR($X3301=$L$7,$X3301=$K$5,$X3301=$O$5,$X3301=$T$5),IF(ISBLANK(
VLOOKUP($X3268&amp;"-"&amp;TEXT($A3301,"mmm-aaaa"),Informes!$A:$P,COLUMN(Informes!J$1),FALSE)), "",
VLOOKUP($X3268&amp;"-"&amp;TEXT($A3301,"mmm-aaaa"),Informes!$A:$P,COLUMN(Informes!J$1),FALSE)), ""), "")</f>
        <v/>
      </c>
      <c r="N3301" s="248"/>
      <c r="O3301" s="248"/>
      <c r="P3301" s="248"/>
      <c r="Q3301" s="248"/>
      <c r="R3301" s="284" t="str">
        <f t="shared" si="643"/>
        <v/>
      </c>
      <c r="S3301" s="284"/>
      <c r="T3301" s="284"/>
      <c r="U3301" s="284"/>
      <c r="V3301" s="285"/>
      <c r="W3301" s="4" t="str">
        <f>IFERROR(VLOOKUP($X3291&amp;"-"&amp;TEXT($A3301,"mmm-aaaa"),Informes!$A:$P,COLUMN(Informes!K$1),FALSE), "")</f>
        <v/>
      </c>
      <c r="X3301" s="34" t="str">
        <f>IFERROR(VLOOKUP($X3268&amp;"-"&amp;TEXT($A3301,"mmm-aaaa"),Informes!$A:$P,COLUMN(Informes!C$1),FALSE), "")</f>
        <v/>
      </c>
    </row>
    <row r="3302" spans="1:24" ht="16.5" customHeight="1" x14ac:dyDescent="0.2">
      <c r="A3302" s="34">
        <f t="shared" si="646"/>
        <v>45658</v>
      </c>
      <c r="B3302" s="243" t="str">
        <f t="shared" si="644"/>
        <v>Enero</v>
      </c>
      <c r="C3302" s="244"/>
      <c r="D3302" s="244"/>
      <c r="E3302" s="244"/>
      <c r="F3302" s="281" t="str">
        <f>IFERROR(IF(VLOOKUP($X3268&amp;"-"&amp;TEXT($A3302,"mmm-aaaa"),Informes!$A:$P,COLUMN(Informes!H$1),FALSE),"þ","¨"),"¨")</f>
        <v>¨</v>
      </c>
      <c r="G3302" s="281"/>
      <c r="H3302" s="281"/>
      <c r="I3302" s="248" t="str">
        <f>IFERROR(IF(ISBLANK(
VLOOKUP($X3291&amp;"-"&amp;TEXT($A3302,"mmm-aaaa"),Informes!$A:$P,COLUMN(Informes!I$1),FALSE)), "",
VLOOKUP($X3291&amp;"-"&amp;TEXT($A3302,"mmm-aaaa"),Informes!$A:$P,COLUMN(Informes!I$1),FALSE)), "")</f>
        <v/>
      </c>
      <c r="J3302" s="248"/>
      <c r="K3302" s="248"/>
      <c r="L3302" s="173" t="str">
        <f t="shared" si="645"/>
        <v>¨</v>
      </c>
      <c r="M3302" s="248" t="str">
        <f>IFERROR(IF(OR($X3302=$L$7,$X3302=$K$5,$X3302=$O$5,$X3302=$T$5),IF(ISBLANK(
VLOOKUP($X3268&amp;"-"&amp;TEXT($A3302,"mmm-aaaa"),Informes!$A:$P,COLUMN(Informes!J$1),FALSE)), "",
VLOOKUP($X3268&amp;"-"&amp;TEXT($A3302,"mmm-aaaa"),Informes!$A:$P,COLUMN(Informes!J$1),FALSE)), ""), "")</f>
        <v/>
      </c>
      <c r="N3302" s="248"/>
      <c r="O3302" s="248"/>
      <c r="P3302" s="248"/>
      <c r="Q3302" s="248"/>
      <c r="R3302" s="284" t="str">
        <f t="shared" si="643"/>
        <v/>
      </c>
      <c r="S3302" s="284"/>
      <c r="T3302" s="284"/>
      <c r="U3302" s="284"/>
      <c r="V3302" s="285"/>
      <c r="W3302" s="4" t="str">
        <f>IFERROR(VLOOKUP($X3291&amp;"-"&amp;TEXT($A3302,"mmm-aaaa"),Informes!$A:$P,COLUMN(Informes!K$1),FALSE), "")</f>
        <v/>
      </c>
      <c r="X3302" s="34" t="str">
        <f>IFERROR(VLOOKUP($X3268&amp;"-"&amp;TEXT($A3302,"mmm-aaaa"),Informes!$A:$P,COLUMN(Informes!C$1),FALSE), "")</f>
        <v/>
      </c>
    </row>
    <row r="3303" spans="1:24" ht="16.5" customHeight="1" x14ac:dyDescent="0.2">
      <c r="A3303" s="34">
        <f t="shared" si="646"/>
        <v>45689</v>
      </c>
      <c r="B3303" s="243" t="str">
        <f t="shared" si="644"/>
        <v>Febrero</v>
      </c>
      <c r="C3303" s="244"/>
      <c r="D3303" s="244"/>
      <c r="E3303" s="244"/>
      <c r="F3303" s="281" t="str">
        <f>IFERROR(IF(VLOOKUP($X3268&amp;"-"&amp;TEXT($A3303,"mmm-aaaa"),Informes!$A:$P,COLUMN(Informes!H$1),FALSE),"þ","¨"),"¨")</f>
        <v>¨</v>
      </c>
      <c r="G3303" s="281"/>
      <c r="H3303" s="281"/>
      <c r="I3303" s="248" t="str">
        <f>IFERROR(IF(ISBLANK(
VLOOKUP($X3291&amp;"-"&amp;TEXT($A3303,"mmm-aaaa"),Informes!$A:$P,COLUMN(Informes!I$1),FALSE)), "",
VLOOKUP($X3291&amp;"-"&amp;TEXT($A3303,"mmm-aaaa"),Informes!$A:$P,COLUMN(Informes!I$1),FALSE)), "")</f>
        <v/>
      </c>
      <c r="J3303" s="248"/>
      <c r="K3303" s="248"/>
      <c r="L3303" s="173" t="str">
        <f t="shared" si="645"/>
        <v>¨</v>
      </c>
      <c r="M3303" s="248" t="str">
        <f>IFERROR(IF(OR($X3303=$L$7,$X3303=$K$5,$X3303=$O$5,$X3303=$T$5),IF(ISBLANK(
VLOOKUP($X3268&amp;"-"&amp;TEXT($A3303,"mmm-aaaa"),Informes!$A:$P,COLUMN(Informes!J$1),FALSE)), "",
VLOOKUP($X3268&amp;"-"&amp;TEXT($A3303,"mmm-aaaa"),Informes!$A:$P,COLUMN(Informes!J$1),FALSE)), ""), "")</f>
        <v/>
      </c>
      <c r="N3303" s="248"/>
      <c r="O3303" s="248"/>
      <c r="P3303" s="248"/>
      <c r="Q3303" s="248"/>
      <c r="R3303" s="284" t="str">
        <f t="shared" si="643"/>
        <v/>
      </c>
      <c r="S3303" s="284"/>
      <c r="T3303" s="284"/>
      <c r="U3303" s="284"/>
      <c r="V3303" s="285"/>
      <c r="W3303" s="4" t="str">
        <f>IFERROR(VLOOKUP($X3291&amp;"-"&amp;TEXT($A3303,"mmm-aaaa"),Informes!$A:$P,COLUMN(Informes!K$1),FALSE), "")</f>
        <v/>
      </c>
      <c r="X3303" s="34" t="str">
        <f>IFERROR(VLOOKUP($X3268&amp;"-"&amp;TEXT($A3303,"mmm-aaaa"),Informes!$A:$P,COLUMN(Informes!C$1),FALSE), "")</f>
        <v/>
      </c>
    </row>
    <row r="3304" spans="1:24" ht="16.5" customHeight="1" x14ac:dyDescent="0.2">
      <c r="A3304" s="34">
        <f t="shared" si="646"/>
        <v>45717</v>
      </c>
      <c r="B3304" s="243" t="str">
        <f t="shared" si="644"/>
        <v>Marzo</v>
      </c>
      <c r="C3304" s="244"/>
      <c r="D3304" s="244"/>
      <c r="E3304" s="244"/>
      <c r="F3304" s="281" t="str">
        <f>IFERROR(IF(VLOOKUP($X3268&amp;"-"&amp;TEXT($A3304,"mmm-aaaa"),Informes!$A:$P,COLUMN(Informes!H$1),FALSE),"þ","¨"),"¨")</f>
        <v>¨</v>
      </c>
      <c r="G3304" s="281"/>
      <c r="H3304" s="281"/>
      <c r="I3304" s="248" t="str">
        <f>IFERROR(IF(ISBLANK(
VLOOKUP($X3291&amp;"-"&amp;TEXT($A3304,"mmm-aaaa"),Informes!$A:$P,COLUMN(Informes!I$1),FALSE)), "",
VLOOKUP($X3291&amp;"-"&amp;TEXT($A3304,"mmm-aaaa"),Informes!$A:$P,COLUMN(Informes!I$1),FALSE)), "")</f>
        <v/>
      </c>
      <c r="J3304" s="248"/>
      <c r="K3304" s="248"/>
      <c r="L3304" s="173" t="str">
        <f t="shared" si="645"/>
        <v>¨</v>
      </c>
      <c r="M3304" s="248" t="str">
        <f>IFERROR(IF(OR($X3304=$L$7,$X3304=$K$5,$X3304=$O$5,$X3304=$T$5),IF(ISBLANK(
VLOOKUP($X3268&amp;"-"&amp;TEXT($A3304,"mmm-aaaa"),Informes!$A:$P,COLUMN(Informes!J$1),FALSE)), "",
VLOOKUP($X3268&amp;"-"&amp;TEXT($A3304,"mmm-aaaa"),Informes!$A:$P,COLUMN(Informes!J$1),FALSE)), ""), "")</f>
        <v/>
      </c>
      <c r="N3304" s="248"/>
      <c r="O3304" s="248"/>
      <c r="P3304" s="248"/>
      <c r="Q3304" s="248"/>
      <c r="R3304" s="284" t="str">
        <f t="shared" si="643"/>
        <v/>
      </c>
      <c r="S3304" s="284"/>
      <c r="T3304" s="284"/>
      <c r="U3304" s="284"/>
      <c r="V3304" s="285"/>
      <c r="W3304" s="4" t="str">
        <f>IFERROR(VLOOKUP($X3291&amp;"-"&amp;TEXT($A3304,"mmm-aaaa"),Informes!$A:$P,COLUMN(Informes!K$1),FALSE), "")</f>
        <v/>
      </c>
      <c r="X3304" s="34" t="str">
        <f>IFERROR(VLOOKUP($X3268&amp;"-"&amp;TEXT($A3304,"mmm-aaaa"),Informes!$A:$P,COLUMN(Informes!C$1),FALSE), "")</f>
        <v/>
      </c>
    </row>
    <row r="3305" spans="1:24" ht="16.5" customHeight="1" x14ac:dyDescent="0.2">
      <c r="A3305" s="34">
        <f t="shared" si="646"/>
        <v>45748</v>
      </c>
      <c r="B3305" s="243" t="str">
        <f t="shared" si="644"/>
        <v>Abril</v>
      </c>
      <c r="C3305" s="244"/>
      <c r="D3305" s="244"/>
      <c r="E3305" s="244"/>
      <c r="F3305" s="281" t="str">
        <f>IFERROR(IF(VLOOKUP($X3268&amp;"-"&amp;TEXT($A3305,"mmm-aaaa"),Informes!$A:$P,COLUMN(Informes!H$1),FALSE),"þ","¨"),"¨")</f>
        <v>¨</v>
      </c>
      <c r="G3305" s="281"/>
      <c r="H3305" s="281"/>
      <c r="I3305" s="248" t="str">
        <f>IFERROR(IF(ISBLANK(
VLOOKUP($X3291&amp;"-"&amp;TEXT($A3305,"mmm-aaaa"),Informes!$A:$P,COLUMN(Informes!I$1),FALSE)), "",
VLOOKUP($X3291&amp;"-"&amp;TEXT($A3305,"mmm-aaaa"),Informes!$A:$P,COLUMN(Informes!I$1),FALSE)), "")</f>
        <v/>
      </c>
      <c r="J3305" s="248"/>
      <c r="K3305" s="248"/>
      <c r="L3305" s="173" t="str">
        <f t="shared" si="645"/>
        <v>¨</v>
      </c>
      <c r="M3305" s="248" t="str">
        <f>IFERROR(IF(OR($X3305=$L$7,$X3305=$K$5,$X3305=$O$5,$X3305=$T$5),IF(ISBLANK(
VLOOKUP($X3268&amp;"-"&amp;TEXT($A3305,"mmm-aaaa"),Informes!$A:$P,COLUMN(Informes!J$1),FALSE)), "",
VLOOKUP($X3268&amp;"-"&amp;TEXT($A3305,"mmm-aaaa"),Informes!$A:$P,COLUMN(Informes!J$1),FALSE)), ""), "")</f>
        <v/>
      </c>
      <c r="N3305" s="248"/>
      <c r="O3305" s="248"/>
      <c r="P3305" s="248"/>
      <c r="Q3305" s="248"/>
      <c r="R3305" s="284" t="str">
        <f t="shared" si="643"/>
        <v/>
      </c>
      <c r="S3305" s="284"/>
      <c r="T3305" s="284"/>
      <c r="U3305" s="284"/>
      <c r="V3305" s="285"/>
      <c r="W3305" s="4" t="str">
        <f>IFERROR(VLOOKUP($X3291&amp;"-"&amp;TEXT($A3305,"mmm-aaaa"),Informes!$A:$P,COLUMN(Informes!K$1),FALSE), "")</f>
        <v/>
      </c>
      <c r="X3305" s="34" t="str">
        <f>IFERROR(VLOOKUP($X3268&amp;"-"&amp;TEXT($A3305,"mmm-aaaa"),Informes!$A:$P,COLUMN(Informes!C$1),FALSE), "")</f>
        <v/>
      </c>
    </row>
    <row r="3306" spans="1:24" ht="16.5" customHeight="1" x14ac:dyDescent="0.2">
      <c r="A3306" s="34">
        <f t="shared" si="646"/>
        <v>45778</v>
      </c>
      <c r="B3306" s="243" t="str">
        <f t="shared" si="644"/>
        <v>Mayo</v>
      </c>
      <c r="C3306" s="244"/>
      <c r="D3306" s="244"/>
      <c r="E3306" s="244"/>
      <c r="F3306" s="281" t="str">
        <f>IFERROR(IF(VLOOKUP($X3268&amp;"-"&amp;TEXT($A3306,"mmm-aaaa"),Informes!$A:$P,COLUMN(Informes!H$1),FALSE),"þ","¨"),"¨")</f>
        <v>¨</v>
      </c>
      <c r="G3306" s="281"/>
      <c r="H3306" s="281"/>
      <c r="I3306" s="248" t="str">
        <f>IFERROR(IF(ISBLANK(
VLOOKUP($X3291&amp;"-"&amp;TEXT($A3306,"mmm-aaaa"),Informes!$A:$P,COLUMN(Informes!I$1),FALSE)), "",
VLOOKUP($X3291&amp;"-"&amp;TEXT($A3306,"mmm-aaaa"),Informes!$A:$P,COLUMN(Informes!I$1),FALSE)), "")</f>
        <v/>
      </c>
      <c r="J3306" s="248"/>
      <c r="K3306" s="248"/>
      <c r="L3306" s="173" t="str">
        <f t="shared" si="645"/>
        <v>¨</v>
      </c>
      <c r="M3306" s="248" t="str">
        <f>IFERROR(IF(OR($X3306=$L$7,$X3306=$K$5,$X3306=$O$5,$X3306=$T$5),IF(ISBLANK(
VLOOKUP($X3268&amp;"-"&amp;TEXT($A3306,"mmm-aaaa"),Informes!$A:$P,COLUMN(Informes!J$1),FALSE)), "",
VLOOKUP($X3268&amp;"-"&amp;TEXT($A3306,"mmm-aaaa"),Informes!$A:$P,COLUMN(Informes!J$1),FALSE)), ""), "")</f>
        <v/>
      </c>
      <c r="N3306" s="248"/>
      <c r="O3306" s="248"/>
      <c r="P3306" s="248"/>
      <c r="Q3306" s="248"/>
      <c r="R3306" s="284" t="str">
        <f t="shared" si="643"/>
        <v/>
      </c>
      <c r="S3306" s="284"/>
      <c r="T3306" s="284"/>
      <c r="U3306" s="284"/>
      <c r="V3306" s="285"/>
      <c r="W3306" s="4" t="str">
        <f>IFERROR(VLOOKUP($X3291&amp;"-"&amp;TEXT($A3306,"mmm-aaaa"),Informes!$A:$P,COLUMN(Informes!K$1),FALSE), "")</f>
        <v/>
      </c>
      <c r="X3306" s="34" t="str">
        <f>IFERROR(VLOOKUP($X3268&amp;"-"&amp;TEXT($A3306,"mmm-aaaa"),Informes!$A:$P,COLUMN(Informes!C$1),FALSE), "")</f>
        <v/>
      </c>
    </row>
    <row r="3307" spans="1:24" ht="16.5" customHeight="1" x14ac:dyDescent="0.2">
      <c r="A3307" s="34">
        <f t="shared" si="646"/>
        <v>45809</v>
      </c>
      <c r="B3307" s="243" t="str">
        <f t="shared" si="644"/>
        <v>Junio</v>
      </c>
      <c r="C3307" s="244"/>
      <c r="D3307" s="244"/>
      <c r="E3307" s="244"/>
      <c r="F3307" s="281" t="str">
        <f>IFERROR(IF(VLOOKUP($X3268&amp;"-"&amp;TEXT($A3307,"mmm-aaaa"),Informes!$A:$P,COLUMN(Informes!H$1),FALSE),"þ","¨"),"¨")</f>
        <v>¨</v>
      </c>
      <c r="G3307" s="281"/>
      <c r="H3307" s="281"/>
      <c r="I3307" s="248" t="str">
        <f>IFERROR(IF(ISBLANK(
VLOOKUP($X3291&amp;"-"&amp;TEXT($A3307,"mmm-aaaa"),Informes!$A:$P,COLUMN(Informes!I$1),FALSE)), "",
VLOOKUP($X3291&amp;"-"&amp;TEXT($A3307,"mmm-aaaa"),Informes!$A:$P,COLUMN(Informes!I$1),FALSE)), "")</f>
        <v/>
      </c>
      <c r="J3307" s="248"/>
      <c r="K3307" s="248"/>
      <c r="L3307" s="173" t="str">
        <f t="shared" si="645"/>
        <v>¨</v>
      </c>
      <c r="M3307" s="248" t="str">
        <f>IFERROR(IF(OR($X3307=$L$7,$X3307=$K$5,$X3307=$O$5,$X3307=$T$5),IF(ISBLANK(
VLOOKUP($X3268&amp;"-"&amp;TEXT($A3307,"mmm-aaaa"),Informes!$A:$P,COLUMN(Informes!J$1),FALSE)), "",
VLOOKUP($X3268&amp;"-"&amp;TEXT($A3307,"mmm-aaaa"),Informes!$A:$P,COLUMN(Informes!J$1),FALSE)), ""), "")</f>
        <v/>
      </c>
      <c r="N3307" s="248"/>
      <c r="O3307" s="248"/>
      <c r="P3307" s="248"/>
      <c r="Q3307" s="248"/>
      <c r="R3307" s="284" t="str">
        <f t="shared" si="643"/>
        <v/>
      </c>
      <c r="S3307" s="284"/>
      <c r="T3307" s="284"/>
      <c r="U3307" s="284"/>
      <c r="V3307" s="285"/>
      <c r="W3307" s="4" t="str">
        <f>IFERROR(VLOOKUP($X3291&amp;"-"&amp;TEXT($A3307,"mmm-aaaa"),Informes!$A:$P,COLUMN(Informes!K$1),FALSE), "")</f>
        <v/>
      </c>
      <c r="X3307" s="34" t="str">
        <f>IFERROR(VLOOKUP($X3268&amp;"-"&amp;TEXT($A3307,"mmm-aaaa"),Informes!$A:$P,COLUMN(Informes!C$1),FALSE), "")</f>
        <v/>
      </c>
    </row>
    <row r="3308" spans="1:24" ht="16.5" customHeight="1" x14ac:dyDescent="0.2">
      <c r="A3308" s="34">
        <f t="shared" si="646"/>
        <v>45839</v>
      </c>
      <c r="B3308" s="243" t="str">
        <f t="shared" si="644"/>
        <v>Julio</v>
      </c>
      <c r="C3308" s="244"/>
      <c r="D3308" s="244"/>
      <c r="E3308" s="244"/>
      <c r="F3308" s="281" t="str">
        <f>IFERROR(IF(VLOOKUP($X3268&amp;"-"&amp;TEXT($A3308,"mmm-aaaa"),Informes!$A:$P,COLUMN(Informes!H$1),FALSE),"þ","¨"),"¨")</f>
        <v>¨</v>
      </c>
      <c r="G3308" s="281"/>
      <c r="H3308" s="281"/>
      <c r="I3308" s="248" t="str">
        <f>IFERROR(IF(ISBLANK(
VLOOKUP($X3291&amp;"-"&amp;TEXT($A3308,"mmm-aaaa"),Informes!$A:$P,COLUMN(Informes!I$1),FALSE)), "",
VLOOKUP($X3291&amp;"-"&amp;TEXT($A3308,"mmm-aaaa"),Informes!$A:$P,COLUMN(Informes!I$1),FALSE)), "")</f>
        <v/>
      </c>
      <c r="J3308" s="248"/>
      <c r="K3308" s="248"/>
      <c r="L3308" s="173" t="str">
        <f t="shared" si="645"/>
        <v>¨</v>
      </c>
      <c r="M3308" s="248" t="str">
        <f>IFERROR(IF(OR($X3308=$L$7,$X3308=$K$5,$X3308=$O$5,$X3308=$T$5),IF(ISBLANK(
VLOOKUP($X3268&amp;"-"&amp;TEXT($A3308,"mmm-aaaa"),Informes!$A:$P,COLUMN(Informes!J$1),FALSE)), "",
VLOOKUP($X3268&amp;"-"&amp;TEXT($A3308,"mmm-aaaa"),Informes!$A:$P,COLUMN(Informes!J$1),FALSE)), ""), "")</f>
        <v/>
      </c>
      <c r="N3308" s="248"/>
      <c r="O3308" s="248"/>
      <c r="P3308" s="248"/>
      <c r="Q3308" s="248"/>
      <c r="R3308" s="284" t="str">
        <f t="shared" si="643"/>
        <v/>
      </c>
      <c r="S3308" s="284"/>
      <c r="T3308" s="284"/>
      <c r="U3308" s="284"/>
      <c r="V3308" s="285"/>
      <c r="W3308" s="4" t="str">
        <f>IFERROR(VLOOKUP($X3291&amp;"-"&amp;TEXT($A3308,"mmm-aaaa"),Informes!$A:$P,COLUMN(Informes!K$1),FALSE), "")</f>
        <v/>
      </c>
      <c r="X3308" s="34" t="str">
        <f>IFERROR(VLOOKUP($X3268&amp;"-"&amp;TEXT($A3308,"mmm-aaaa"),Informes!$A:$P,COLUMN(Informes!C$1),FALSE), "")</f>
        <v/>
      </c>
    </row>
    <row r="3309" spans="1:24" ht="16.5" customHeight="1" thickBot="1" x14ac:dyDescent="0.25">
      <c r="A3309" s="34">
        <f t="shared" si="646"/>
        <v>45870</v>
      </c>
      <c r="B3309" s="264" t="str">
        <f t="shared" si="644"/>
        <v>Agosto</v>
      </c>
      <c r="C3309" s="265"/>
      <c r="D3309" s="265"/>
      <c r="E3309" s="265"/>
      <c r="F3309" s="280" t="str">
        <f>IFERROR(IF(VLOOKUP($X3268&amp;"-"&amp;TEXT($A3309,"mmm-aaaa"),Informes!$A:$P,COLUMN(Informes!H$1),FALSE),"þ","¨"),"¨")</f>
        <v>¨</v>
      </c>
      <c r="G3309" s="280"/>
      <c r="H3309" s="280"/>
      <c r="I3309" s="269" t="str">
        <f>IFERROR(IF(ISBLANK(
VLOOKUP($X3291&amp;"-"&amp;TEXT($A3309,"mmm-aaaa"),Informes!$A:$P,COLUMN(Informes!I$1),FALSE)), "",
VLOOKUP($X3291&amp;"-"&amp;TEXT($A3309,"mmm-aaaa"),Informes!$A:$P,COLUMN(Informes!I$1),FALSE)), "")</f>
        <v/>
      </c>
      <c r="J3309" s="269"/>
      <c r="K3309" s="269"/>
      <c r="L3309" s="172" t="str">
        <f t="shared" si="645"/>
        <v>¨</v>
      </c>
      <c r="M3309" s="269" t="str">
        <f>IFERROR(IF(OR($X3309=$L$7,$X3309=$K$5,$X3309=$O$5,$X3309=$T$5),IF(ISBLANK(
VLOOKUP($X3268&amp;"-"&amp;TEXT($A3309,"mmm-aaaa"),Informes!$A:$P,COLUMN(Informes!J$1),FALSE)), "",
VLOOKUP($X3268&amp;"-"&amp;TEXT($A3309,"mmm-aaaa"),Informes!$A:$P,COLUMN(Informes!J$1),FALSE)), ""), "")</f>
        <v/>
      </c>
      <c r="N3309" s="269"/>
      <c r="O3309" s="269"/>
      <c r="P3309" s="269"/>
      <c r="Q3309" s="269"/>
      <c r="R3309" s="282" t="str">
        <f t="shared" si="643"/>
        <v/>
      </c>
      <c r="S3309" s="282"/>
      <c r="T3309" s="282"/>
      <c r="U3309" s="282"/>
      <c r="V3309" s="283"/>
      <c r="W3309" s="4" t="str">
        <f>IFERROR(VLOOKUP($X3291&amp;"-"&amp;TEXT($A3309,"mmm-aaaa"),Informes!$A:$P,COLUMN(Informes!K$1),FALSE), "")</f>
        <v/>
      </c>
      <c r="X3309" s="34" t="str">
        <f>IFERROR(VLOOKUP($X3268&amp;"-"&amp;TEXT($A3309,"mmm-aaaa"),Informes!$A:$P,COLUMN(Informes!C$1),FALSE), "")</f>
        <v/>
      </c>
    </row>
    <row r="3310" spans="1:24" ht="16.5" customHeight="1" thickBot="1" x14ac:dyDescent="0.3">
      <c r="D3310" s="124"/>
      <c r="E3310" s="124"/>
      <c r="F3310" s="129"/>
      <c r="G3310" s="124" t="str">
        <f>IF(SUM(F3298:F3309)=0,"",SUM(F3298:F3309))</f>
        <v/>
      </c>
      <c r="H3310" s="124"/>
      <c r="I3310" s="124"/>
      <c r="J3310" s="130"/>
      <c r="K3310" s="124"/>
      <c r="L3310" s="131" t="s">
        <v>107</v>
      </c>
      <c r="M3310" s="272" t="str">
        <f>IF(SUM(M3298:M3309)=0,"",SUM(M3298:M3309))</f>
        <v/>
      </c>
      <c r="N3310" s="273"/>
      <c r="O3310" s="273"/>
      <c r="P3310" s="273"/>
      <c r="Q3310" s="274"/>
      <c r="R3310" s="275"/>
      <c r="S3310" s="276"/>
      <c r="T3310" s="276"/>
      <c r="U3310" s="276"/>
      <c r="V3310" s="277"/>
      <c r="W3310" s="4"/>
      <c r="X3310" s="4"/>
    </row>
    <row r="3311" spans="1:24" ht="16.5" customHeight="1" x14ac:dyDescent="0.2">
      <c r="W3311" s="4"/>
      <c r="X3311" s="4"/>
    </row>
    <row r="3312" spans="1:24" ht="279.75" customHeight="1" x14ac:dyDescent="0.15">
      <c r="B3312" s="11"/>
      <c r="C3312" s="132" t="s">
        <v>136</v>
      </c>
      <c r="D3312" s="11"/>
      <c r="E3312" s="11"/>
      <c r="F3312" s="11"/>
      <c r="G3312" s="11"/>
      <c r="H3312" s="11"/>
      <c r="I3312" s="11"/>
      <c r="J3312" s="11"/>
      <c r="K3312" s="11"/>
      <c r="L3312" s="11"/>
      <c r="M3312" s="11"/>
      <c r="N3312" s="11"/>
      <c r="O3312" s="11"/>
      <c r="P3312" s="11"/>
      <c r="Q3312" s="11"/>
      <c r="R3312" s="11"/>
      <c r="S3312" s="11"/>
      <c r="T3312" s="11"/>
      <c r="U3312" s="11"/>
      <c r="V3312" s="11"/>
      <c r="W3312" s="11"/>
      <c r="X3312" s="11"/>
    </row>
    <row r="3313" spans="1:24" ht="24" customHeight="1" x14ac:dyDescent="0.2">
      <c r="A3313" s="35">
        <f>A3267+1</f>
        <v>73</v>
      </c>
      <c r="B3313" s="256" t="s">
        <v>127</v>
      </c>
      <c r="C3313" s="256"/>
      <c r="D3313" s="256"/>
      <c r="E3313" s="256"/>
      <c r="F3313" s="256"/>
      <c r="G3313" s="256"/>
      <c r="H3313" s="256"/>
      <c r="I3313" s="256"/>
      <c r="J3313" s="256"/>
      <c r="K3313" s="256"/>
      <c r="L3313" s="256"/>
      <c r="M3313" s="256"/>
      <c r="N3313" s="256"/>
      <c r="O3313" s="256"/>
      <c r="P3313" s="256"/>
      <c r="Q3313" s="256"/>
      <c r="R3313" s="256"/>
      <c r="S3313" s="256"/>
      <c r="T3313" s="256"/>
      <c r="U3313" s="256"/>
      <c r="V3313" s="256"/>
      <c r="X3313" s="2"/>
    </row>
    <row r="3314" spans="1:24" ht="17.25" customHeight="1" x14ac:dyDescent="0.2">
      <c r="A3314" s="35"/>
      <c r="B3314" s="120" t="s">
        <v>128</v>
      </c>
      <c r="D3314" s="123" t="e">
        <f>IF(A3313=0,0,INDEX(TblPublicadores[Nombre completo],A3313))</f>
        <v>#REF!</v>
      </c>
      <c r="F3314" s="123"/>
      <c r="G3314" s="123"/>
      <c r="H3314" s="123"/>
      <c r="I3314" s="123"/>
      <c r="J3314" s="123"/>
      <c r="K3314" s="123"/>
      <c r="L3314" s="123"/>
      <c r="M3314" s="123"/>
      <c r="N3314" s="123"/>
      <c r="O3314" s="123"/>
      <c r="P3314" s="123"/>
      <c r="Q3314" s="123"/>
      <c r="R3314" s="123"/>
      <c r="S3314" s="123"/>
      <c r="T3314" s="123"/>
      <c r="U3314" s="123"/>
      <c r="V3314" s="123"/>
      <c r="W3314" s="15"/>
      <c r="X3314" s="154" t="e">
        <f>IF(A3313=0,0,INDEX(TblPublicadores[Nombre],A3313))</f>
        <v>#REF!</v>
      </c>
    </row>
    <row r="3315" spans="1:24" ht="17.25" customHeight="1" x14ac:dyDescent="0.2">
      <c r="B3315" s="120" t="s">
        <v>129</v>
      </c>
      <c r="D3315" s="121"/>
      <c r="E3315" s="121"/>
      <c r="F3315" s="7"/>
      <c r="G3315" s="7"/>
      <c r="H3315" s="257" t="e">
        <f>IF(A3313=0,"",INDEX(TblPublicadores[Fecha de nacimiento],A3313))</f>
        <v>#REF!</v>
      </c>
      <c r="I3315" s="257"/>
      <c r="J3315" s="257"/>
      <c r="K3315" s="257"/>
      <c r="L3315" s="257"/>
      <c r="M3315" s="257"/>
      <c r="N3315" s="257"/>
      <c r="O3315" s="257"/>
      <c r="P3315" s="128" t="e">
        <f>IF(INDEX(TblPublicadores[Sexo],A3313)=Q3315,"þ","¨")</f>
        <v>#REF!</v>
      </c>
      <c r="Q3315" s="120" t="s">
        <v>75</v>
      </c>
      <c r="S3315" s="12"/>
      <c r="T3315" s="13"/>
      <c r="U3315" s="128" t="e">
        <f>IF(INDEX(TblPublicadores[Sexo],A3313)=V3315,"þ","¨")</f>
        <v>#REF!</v>
      </c>
      <c r="V3315" s="120" t="s">
        <v>79</v>
      </c>
      <c r="W3315" s="12"/>
      <c r="X3315" s="6"/>
    </row>
    <row r="3316" spans="1:24" ht="17.25" customHeight="1" x14ac:dyDescent="0.2">
      <c r="B3316" s="120" t="s">
        <v>130</v>
      </c>
      <c r="D3316" s="122"/>
      <c r="E3316" s="122"/>
      <c r="F3316" s="7"/>
      <c r="G3316" s="258" t="e">
        <f>IF(A3313=0,"",IF(INDEX(TblPublicadores[Fecha de bautismo],A3313)="", "",INDEX(TblPublicadores[Fecha de bautismo],A3313)))</f>
        <v>#REF!</v>
      </c>
      <c r="H3316" s="258"/>
      <c r="I3316" s="258"/>
      <c r="J3316" s="258"/>
      <c r="K3316" s="258"/>
      <c r="L3316" s="258"/>
      <c r="M3316" s="258"/>
      <c r="N3316" s="258"/>
      <c r="O3316" s="258"/>
      <c r="P3316" s="128" t="s">
        <v>137</v>
      </c>
      <c r="Q3316" s="120" t="s">
        <v>131</v>
      </c>
      <c r="S3316" s="12"/>
      <c r="T3316" s="12"/>
      <c r="U3316" s="128" t="s">
        <v>138</v>
      </c>
      <c r="V3316" s="120" t="s">
        <v>61</v>
      </c>
      <c r="W3316" s="12"/>
      <c r="X3316" s="6"/>
    </row>
    <row r="3317" spans="1:24" ht="28.5" customHeight="1" x14ac:dyDescent="0.2">
      <c r="B3317" s="127" t="e">
        <f>IF(INDEX(TblPublicadores[Privilegio],A3313)=C3317,"þ","¨")</f>
        <v>#REF!</v>
      </c>
      <c r="C3317" s="125" t="s">
        <v>76</v>
      </c>
      <c r="D3317" s="127" t="e">
        <f>IF(INDEX(TblPublicadores[Privilegio],A3313)=E3317,"þ","¨")</f>
        <v>#REF!</v>
      </c>
      <c r="E3317" s="125" t="s">
        <v>81</v>
      </c>
      <c r="F3317" s="7"/>
      <c r="G3317" s="7"/>
      <c r="H3317" s="5"/>
      <c r="I3317" s="10"/>
      <c r="J3317" s="127" t="e">
        <f>IF(INDEX(TblPublicadores[Tipo Publicador],A3313)=K3317,"þ","¨")</f>
        <v>#REF!</v>
      </c>
      <c r="K3317" s="125" t="s">
        <v>77</v>
      </c>
      <c r="L3317" s="5"/>
      <c r="M3317" s="5"/>
      <c r="N3317" s="127" t="e">
        <f>IF(INDEX(TblPublicadores[Tipo Publicador],A3313)=O3317,"þ","¨")</f>
        <v>#REF!</v>
      </c>
      <c r="O3317" s="125" t="s">
        <v>132</v>
      </c>
      <c r="P3317" s="126"/>
      <c r="Q3317" s="126"/>
      <c r="R3317" s="9"/>
      <c r="S3317" s="127" t="e">
        <f>IF(INDEX(TblPublicadores[Tipo Publicador],A3313)=T3317,"þ","¨")</f>
        <v>#REF!</v>
      </c>
      <c r="T3317" s="259" t="s">
        <v>133</v>
      </c>
      <c r="U3317" s="259"/>
      <c r="V3317" s="259"/>
      <c r="W3317" s="13"/>
      <c r="X3317" s="6"/>
    </row>
    <row r="3318" spans="1:24" ht="4.5" customHeight="1" thickBot="1" x14ac:dyDescent="0.25">
      <c r="B3318" s="8"/>
      <c r="C3318" s="7"/>
      <c r="D3318" s="8"/>
      <c r="E3318" s="7"/>
      <c r="F3318" s="7"/>
      <c r="G3318" s="7"/>
      <c r="H3318" s="5"/>
      <c r="I3318" s="10"/>
      <c r="J3318" s="8"/>
      <c r="K3318" s="5"/>
      <c r="L3318" s="5"/>
      <c r="M3318" s="5"/>
      <c r="N3318" s="7"/>
      <c r="O3318" s="5"/>
      <c r="P3318" s="8"/>
      <c r="Q3318" s="8"/>
      <c r="R3318" s="9"/>
      <c r="S3318" s="9"/>
      <c r="T3318" s="7"/>
      <c r="U3318" s="8"/>
      <c r="V3318" s="9"/>
      <c r="W3318" s="9"/>
      <c r="X3318" s="6"/>
    </row>
    <row r="3319" spans="1:24" ht="26.25" customHeight="1" x14ac:dyDescent="0.25">
      <c r="B3319" s="260" t="s">
        <v>17</v>
      </c>
      <c r="C3319" s="261"/>
      <c r="D3319" s="261"/>
      <c r="E3319" s="261"/>
      <c r="F3319" s="262" t="s">
        <v>134</v>
      </c>
      <c r="G3319" s="262"/>
      <c r="H3319" s="262"/>
      <c r="I3319" s="262" t="s">
        <v>12</v>
      </c>
      <c r="J3319" s="262"/>
      <c r="K3319" s="262"/>
      <c r="L3319" s="262" t="s">
        <v>105</v>
      </c>
      <c r="M3319" s="236" t="s">
        <v>135</v>
      </c>
      <c r="N3319" s="236"/>
      <c r="O3319" s="236"/>
      <c r="P3319" s="236"/>
      <c r="Q3319" s="236"/>
      <c r="R3319" s="236" t="s">
        <v>101</v>
      </c>
      <c r="S3319" s="236"/>
      <c r="T3319" s="236"/>
      <c r="U3319" s="236"/>
      <c r="V3319" s="237"/>
      <c r="W3319" s="14"/>
      <c r="X3319" s="3"/>
    </row>
    <row r="3320" spans="1:24" ht="27.75" customHeight="1" x14ac:dyDescent="0.2">
      <c r="B3320" s="240">
        <v>45292</v>
      </c>
      <c r="C3320" s="241"/>
      <c r="D3320" s="241"/>
      <c r="E3320" s="242"/>
      <c r="F3320" s="263"/>
      <c r="G3320" s="263"/>
      <c r="H3320" s="263"/>
      <c r="I3320" s="263"/>
      <c r="J3320" s="263"/>
      <c r="K3320" s="263"/>
      <c r="L3320" s="263"/>
      <c r="M3320" s="238"/>
      <c r="N3320" s="238"/>
      <c r="O3320" s="238"/>
      <c r="P3320" s="238"/>
      <c r="Q3320" s="238"/>
      <c r="R3320" s="238"/>
      <c r="S3320" s="238"/>
      <c r="T3320" s="238"/>
      <c r="U3320" s="238"/>
      <c r="V3320" s="239"/>
      <c r="W3320" s="14"/>
      <c r="X3320" s="3"/>
    </row>
    <row r="3321" spans="1:24" ht="16.5" customHeight="1" x14ac:dyDescent="0.2">
      <c r="A3321" s="34">
        <f>EDATE(B3320,-4)</f>
        <v>45170</v>
      </c>
      <c r="B3321" s="243" t="str">
        <f>PROPER(TEXT(A3321, "mmmm"))</f>
        <v>Septiembre</v>
      </c>
      <c r="C3321" s="244"/>
      <c r="D3321" s="244" t="str">
        <f>PROPER(TEXT(C3321, "mmmm"))</f>
        <v>Enero</v>
      </c>
      <c r="E3321" s="244"/>
      <c r="F3321" s="281" t="str">
        <f>IFERROR(IF(VLOOKUP($X3314&amp;"-"&amp;TEXT($A3321,"mmm-aaaa"),Informes!$A:$P,COLUMN(Informes!H$1),FALSE),"þ","¨"),"¨")</f>
        <v>¨</v>
      </c>
      <c r="G3321" s="281"/>
      <c r="H3321" s="281"/>
      <c r="I3321" s="248" t="str">
        <f>IFERROR(IF(ISBLANK(
VLOOKUP($X3314&amp;"-"&amp;TEXT($A3321,"mmm-aaaa"),Informes!$A:$P,COLUMN(Informes!I$1),FALSE)), "",
VLOOKUP($X3314&amp;"-"&amp;TEXT($A3321,"mmm-aaaa"),Informes!$A:$P,COLUMN(Informes!I$1),FALSE)), "")</f>
        <v/>
      </c>
      <c r="J3321" s="248"/>
      <c r="K3321" s="248"/>
      <c r="L3321" s="173" t="str">
        <f>IFERROR(IF($X3321=$L$7,"þ","¨"),"¨")</f>
        <v>¨</v>
      </c>
      <c r="M3321" s="248" t="str">
        <f>IFERROR(IF(OR($X3321=$L$7,$X3321=$K$5,$X3321=$O$5,$X3321=$T$5),IF(ISBLANK(
VLOOKUP($X3314&amp;"-"&amp;TEXT($A3321,"mmm-aaaa"),Informes!$A:$P,COLUMN(Informes!J$1),FALSE)), "",
VLOOKUP($X3314&amp;"-"&amp;TEXT($A3321,"mmm-aaaa"),Informes!$A:$P,COLUMN(Informes!J$1),FALSE)), ""), "")</f>
        <v/>
      </c>
      <c r="N3321" s="248"/>
      <c r="O3321" s="248"/>
      <c r="P3321" s="248"/>
      <c r="Q3321" s="248"/>
      <c r="R3321" s="284" t="str">
        <f t="shared" ref="R3321:R3332" si="647">IF(W3321=0, "", W3321)</f>
        <v/>
      </c>
      <c r="S3321" s="284"/>
      <c r="T3321" s="284"/>
      <c r="U3321" s="284"/>
      <c r="V3321" s="285"/>
      <c r="W3321" s="4" t="str">
        <f>IFERROR(VLOOKUP($X3314&amp;"-"&amp;TEXT($A3321,"mmm-aaaa"),Informes!$A:$P,COLUMN(Informes!K$1),FALSE), "")</f>
        <v/>
      </c>
      <c r="X3321" s="34" t="str">
        <f>IFERROR(VLOOKUP($X3314&amp;"-"&amp;TEXT($A3321,"mmm-aaaa"),Informes!$A:$P,COLUMN(Informes!C$1),FALSE), "")</f>
        <v/>
      </c>
    </row>
    <row r="3322" spans="1:24" ht="16.5" customHeight="1" x14ac:dyDescent="0.2">
      <c r="A3322" s="34">
        <f>EDATE(A3321,1)</f>
        <v>45200</v>
      </c>
      <c r="B3322" s="243" t="str">
        <f t="shared" ref="B3322:B3332" si="648">PROPER(TEXT(A3322, "mmmm"))</f>
        <v>Octubre</v>
      </c>
      <c r="C3322" s="244"/>
      <c r="D3322" s="244" t="str">
        <f t="shared" ref="D3322:D3332" si="649">PROPER(TEXT(C3322, "mmmm"))</f>
        <v>Enero</v>
      </c>
      <c r="E3322" s="244"/>
      <c r="F3322" s="281" t="str">
        <f>IFERROR(IF(VLOOKUP($X3314&amp;"-"&amp;TEXT($A3322,"mmm-aaaa"),Informes!$A:$P,COLUMN(Informes!H$1),FALSE),"þ","¨"),"¨")</f>
        <v>¨</v>
      </c>
      <c r="G3322" s="281"/>
      <c r="H3322" s="281"/>
      <c r="I3322" s="248" t="str">
        <f>IFERROR(IF(ISBLANK(
VLOOKUP($X3314&amp;"-"&amp;TEXT($A3322,"mmm-aaaa"),Informes!$A:$P,COLUMN(Informes!I$1),FALSE)), "",
VLOOKUP($X3314&amp;"-"&amp;TEXT($A3322,"mmm-aaaa"),Informes!$A:$P,COLUMN(Informes!I$1),FALSE)), "")</f>
        <v/>
      </c>
      <c r="J3322" s="248"/>
      <c r="K3322" s="248"/>
      <c r="L3322" s="173" t="str">
        <f t="shared" ref="L3322:L3332" si="650">IFERROR(IF($X3322=$L$7,"þ","¨"),"¨")</f>
        <v>¨</v>
      </c>
      <c r="M3322" s="248" t="str">
        <f>IFERROR(IF(OR($X3322=$L$7,$X3322=$K$5,$X3322=$O$5,$X3322=$T$5),IF(ISBLANK(
VLOOKUP($X3314&amp;"-"&amp;TEXT($A3322,"mmm-aaaa"),Informes!$A:$P,COLUMN(Informes!J$1),FALSE)), "",
VLOOKUP($X3314&amp;"-"&amp;TEXT($A3322,"mmm-aaaa"),Informes!$A:$P,COLUMN(Informes!J$1),FALSE)), ""), "")</f>
        <v/>
      </c>
      <c r="N3322" s="248"/>
      <c r="O3322" s="248"/>
      <c r="P3322" s="248"/>
      <c r="Q3322" s="248"/>
      <c r="R3322" s="284" t="str">
        <f t="shared" si="647"/>
        <v/>
      </c>
      <c r="S3322" s="284"/>
      <c r="T3322" s="284"/>
      <c r="U3322" s="284"/>
      <c r="V3322" s="285"/>
      <c r="W3322" s="4" t="str">
        <f>IFERROR(VLOOKUP($X3314&amp;"-"&amp;TEXT($A3322,"mmm-aaaa"),Informes!$A:$P,COLUMN(Informes!K$1),FALSE), "")</f>
        <v/>
      </c>
      <c r="X3322" s="34" t="str">
        <f>IFERROR(VLOOKUP($X3314&amp;"-"&amp;TEXT($A3322,"mmm-aaaa"),Informes!$A:$P,COLUMN(Informes!C$1),FALSE), "")</f>
        <v/>
      </c>
    </row>
    <row r="3323" spans="1:24" ht="16.5" customHeight="1" x14ac:dyDescent="0.2">
      <c r="A3323" s="34">
        <f t="shared" ref="A3323:A3332" si="651">EDATE(A3322,1)</f>
        <v>45231</v>
      </c>
      <c r="B3323" s="243" t="str">
        <f t="shared" si="648"/>
        <v>Noviembre</v>
      </c>
      <c r="C3323" s="244"/>
      <c r="D3323" s="244" t="str">
        <f t="shared" si="649"/>
        <v>Enero</v>
      </c>
      <c r="E3323" s="244"/>
      <c r="F3323" s="281" t="str">
        <f>IFERROR(IF(VLOOKUP($X3314&amp;"-"&amp;TEXT($A3323,"mmm-aaaa"),Informes!$A:$P,COLUMN(Informes!H$1),FALSE),"þ","¨"),"¨")</f>
        <v>¨</v>
      </c>
      <c r="G3323" s="281"/>
      <c r="H3323" s="281"/>
      <c r="I3323" s="248" t="str">
        <f>IFERROR(IF(ISBLANK(
VLOOKUP($X3314&amp;"-"&amp;TEXT($A3323,"mmm-aaaa"),Informes!$A:$P,COLUMN(Informes!I$1),FALSE)), "",
VLOOKUP($X3314&amp;"-"&amp;TEXT($A3323,"mmm-aaaa"),Informes!$A:$P,COLUMN(Informes!I$1),FALSE)), "")</f>
        <v/>
      </c>
      <c r="J3323" s="248"/>
      <c r="K3323" s="248"/>
      <c r="L3323" s="173" t="str">
        <f t="shared" si="650"/>
        <v>¨</v>
      </c>
      <c r="M3323" s="248" t="str">
        <f>IFERROR(IF(OR($X3323=$L$7,$X3323=$K$5,$X3323=$O$5,$X3323=$T$5),IF(ISBLANK(
VLOOKUP($X3314&amp;"-"&amp;TEXT($A3323,"mmm-aaaa"),Informes!$A:$P,COLUMN(Informes!J$1),FALSE)), "",
VLOOKUP($X3314&amp;"-"&amp;TEXT($A3323,"mmm-aaaa"),Informes!$A:$P,COLUMN(Informes!J$1),FALSE)), ""), "")</f>
        <v/>
      </c>
      <c r="N3323" s="248"/>
      <c r="O3323" s="248"/>
      <c r="P3323" s="248"/>
      <c r="Q3323" s="248"/>
      <c r="R3323" s="284" t="str">
        <f t="shared" si="647"/>
        <v/>
      </c>
      <c r="S3323" s="284"/>
      <c r="T3323" s="284"/>
      <c r="U3323" s="284"/>
      <c r="V3323" s="285"/>
      <c r="W3323" s="4" t="str">
        <f>IFERROR(VLOOKUP($X3314&amp;"-"&amp;TEXT($A3323,"mmm-aaaa"),Informes!$A:$P,COLUMN(Informes!K$1),FALSE), "")</f>
        <v/>
      </c>
      <c r="X3323" s="34" t="str">
        <f>IFERROR(VLOOKUP($X3314&amp;"-"&amp;TEXT($A3323,"mmm-aaaa"),Informes!$A:$P,COLUMN(Informes!C$1),FALSE), "")</f>
        <v/>
      </c>
    </row>
    <row r="3324" spans="1:24" ht="16.5" customHeight="1" x14ac:dyDescent="0.2">
      <c r="A3324" s="34">
        <f t="shared" si="651"/>
        <v>45261</v>
      </c>
      <c r="B3324" s="243" t="str">
        <f t="shared" si="648"/>
        <v>Diciembre</v>
      </c>
      <c r="C3324" s="244"/>
      <c r="D3324" s="244" t="str">
        <f t="shared" si="649"/>
        <v>Enero</v>
      </c>
      <c r="E3324" s="244"/>
      <c r="F3324" s="281" t="str">
        <f>IFERROR(IF(VLOOKUP($X3314&amp;"-"&amp;TEXT($A3324,"mmm-aaaa"),Informes!$A:$P,COLUMN(Informes!H$1),FALSE),"þ","¨"),"¨")</f>
        <v>¨</v>
      </c>
      <c r="G3324" s="281"/>
      <c r="H3324" s="281"/>
      <c r="I3324" s="248" t="str">
        <f>IFERROR(IF(ISBLANK(
VLOOKUP($X3314&amp;"-"&amp;TEXT($A3324,"mmm-aaaa"),Informes!$A:$P,COLUMN(Informes!I$1),FALSE)), "",
VLOOKUP($X3314&amp;"-"&amp;TEXT($A3324,"mmm-aaaa"),Informes!$A:$P,COLUMN(Informes!I$1),FALSE)), "")</f>
        <v/>
      </c>
      <c r="J3324" s="248"/>
      <c r="K3324" s="248"/>
      <c r="L3324" s="173" t="str">
        <f t="shared" si="650"/>
        <v>¨</v>
      </c>
      <c r="M3324" s="248" t="str">
        <f>IFERROR(IF(OR($X3324=$L$7,$X3324=$K$5,$X3324=$O$5,$X3324=$T$5),IF(ISBLANK(
VLOOKUP($X3314&amp;"-"&amp;TEXT($A3324,"mmm-aaaa"),Informes!$A:$P,COLUMN(Informes!J$1),FALSE)), "",
VLOOKUP($X3314&amp;"-"&amp;TEXT($A3324,"mmm-aaaa"),Informes!$A:$P,COLUMN(Informes!J$1),FALSE)), ""), "")</f>
        <v/>
      </c>
      <c r="N3324" s="248"/>
      <c r="O3324" s="248"/>
      <c r="P3324" s="248"/>
      <c r="Q3324" s="248"/>
      <c r="R3324" s="284" t="str">
        <f t="shared" si="647"/>
        <v/>
      </c>
      <c r="S3324" s="284"/>
      <c r="T3324" s="284"/>
      <c r="U3324" s="284"/>
      <c r="V3324" s="285"/>
      <c r="W3324" s="4" t="str">
        <f>IFERROR(VLOOKUP($X3314&amp;"-"&amp;TEXT($A3324,"mmm-aaaa"),Informes!$A:$P,COLUMN(Informes!K$1),FALSE), "")</f>
        <v/>
      </c>
      <c r="X3324" s="34" t="str">
        <f>IFERROR(VLOOKUP($X3314&amp;"-"&amp;TEXT($A3324,"mmm-aaaa"),Informes!$A:$P,COLUMN(Informes!C$1),FALSE), "")</f>
        <v/>
      </c>
    </row>
    <row r="3325" spans="1:24" ht="16.5" customHeight="1" x14ac:dyDescent="0.2">
      <c r="A3325" s="34">
        <f t="shared" si="651"/>
        <v>45292</v>
      </c>
      <c r="B3325" s="243" t="str">
        <f t="shared" si="648"/>
        <v>Enero</v>
      </c>
      <c r="C3325" s="244"/>
      <c r="D3325" s="244" t="str">
        <f t="shared" si="649"/>
        <v>Enero</v>
      </c>
      <c r="E3325" s="244"/>
      <c r="F3325" s="281" t="str">
        <f>IFERROR(IF(VLOOKUP($X3314&amp;"-"&amp;TEXT($A3325,"mmm-aaaa"),Informes!$A:$P,COLUMN(Informes!H$1),FALSE),"þ","¨"),"¨")</f>
        <v>¨</v>
      </c>
      <c r="G3325" s="281"/>
      <c r="H3325" s="281"/>
      <c r="I3325" s="248" t="str">
        <f>IFERROR(IF(ISBLANK(
VLOOKUP($X3314&amp;"-"&amp;TEXT($A3325,"mmm-aaaa"),Informes!$A:$P,COLUMN(Informes!I$1),FALSE)), "",
VLOOKUP($X3314&amp;"-"&amp;TEXT($A3325,"mmm-aaaa"),Informes!$A:$P,COLUMN(Informes!I$1),FALSE)), "")</f>
        <v/>
      </c>
      <c r="J3325" s="248"/>
      <c r="K3325" s="248"/>
      <c r="L3325" s="173" t="str">
        <f t="shared" si="650"/>
        <v>¨</v>
      </c>
      <c r="M3325" s="248" t="str">
        <f>IFERROR(IF(OR($X3325=$L$7,$X3325=$K$5,$X3325=$O$5,$X3325=$T$5),IF(ISBLANK(
VLOOKUP($X3314&amp;"-"&amp;TEXT($A3325,"mmm-aaaa"),Informes!$A:$P,COLUMN(Informes!J$1),FALSE)), "",
VLOOKUP($X3314&amp;"-"&amp;TEXT($A3325,"mmm-aaaa"),Informes!$A:$P,COLUMN(Informes!J$1),FALSE)), ""), "")</f>
        <v/>
      </c>
      <c r="N3325" s="248"/>
      <c r="O3325" s="248"/>
      <c r="P3325" s="248"/>
      <c r="Q3325" s="248"/>
      <c r="R3325" s="284" t="str">
        <f t="shared" si="647"/>
        <v/>
      </c>
      <c r="S3325" s="284"/>
      <c r="T3325" s="284"/>
      <c r="U3325" s="284"/>
      <c r="V3325" s="285"/>
      <c r="W3325" s="4" t="str">
        <f>IFERROR(VLOOKUP($X3314&amp;"-"&amp;TEXT($A3325,"mmm-aaaa"),Informes!$A:$P,COLUMN(Informes!K$1),FALSE), "")</f>
        <v/>
      </c>
      <c r="X3325" s="34" t="str">
        <f>IFERROR(VLOOKUP($X3314&amp;"-"&amp;TEXT($A3325,"mmm-aaaa"),Informes!$A:$P,COLUMN(Informes!C$1),FALSE), "")</f>
        <v/>
      </c>
    </row>
    <row r="3326" spans="1:24" ht="16.5" customHeight="1" x14ac:dyDescent="0.2">
      <c r="A3326" s="34">
        <f t="shared" si="651"/>
        <v>45323</v>
      </c>
      <c r="B3326" s="243" t="str">
        <f t="shared" si="648"/>
        <v>Febrero</v>
      </c>
      <c r="C3326" s="244"/>
      <c r="D3326" s="244" t="str">
        <f t="shared" si="649"/>
        <v>Enero</v>
      </c>
      <c r="E3326" s="244"/>
      <c r="F3326" s="281" t="str">
        <f>IFERROR(IF(VLOOKUP($X3314&amp;"-"&amp;TEXT($A3326,"mmm-aaaa"),Informes!$A:$P,COLUMN(Informes!H$1),FALSE),"þ","¨"),"¨")</f>
        <v>¨</v>
      </c>
      <c r="G3326" s="281"/>
      <c r="H3326" s="281"/>
      <c r="I3326" s="248" t="str">
        <f>IFERROR(IF(ISBLANK(
VLOOKUP($X3314&amp;"-"&amp;TEXT($A3326,"mmm-aaaa"),Informes!$A:$P,COLUMN(Informes!I$1),FALSE)), "",
VLOOKUP($X3314&amp;"-"&amp;TEXT($A3326,"mmm-aaaa"),Informes!$A:$P,COLUMN(Informes!I$1),FALSE)), "")</f>
        <v/>
      </c>
      <c r="J3326" s="248"/>
      <c r="K3326" s="248"/>
      <c r="L3326" s="173" t="str">
        <f t="shared" si="650"/>
        <v>¨</v>
      </c>
      <c r="M3326" s="248" t="str">
        <f>IFERROR(IF(OR($X3326=$L$7,$X3326=$K$5,$X3326=$O$5,$X3326=$T$5),IF(ISBLANK(
VLOOKUP($X3314&amp;"-"&amp;TEXT($A3326,"mmm-aaaa"),Informes!$A:$P,COLUMN(Informes!J$1),FALSE)), "",
VLOOKUP($X3314&amp;"-"&amp;TEXT($A3326,"mmm-aaaa"),Informes!$A:$P,COLUMN(Informes!J$1),FALSE)), ""), "")</f>
        <v/>
      </c>
      <c r="N3326" s="248"/>
      <c r="O3326" s="248"/>
      <c r="P3326" s="248"/>
      <c r="Q3326" s="248"/>
      <c r="R3326" s="284" t="str">
        <f t="shared" si="647"/>
        <v/>
      </c>
      <c r="S3326" s="284"/>
      <c r="T3326" s="284"/>
      <c r="U3326" s="284"/>
      <c r="V3326" s="285"/>
      <c r="W3326" s="4" t="str">
        <f>IFERROR(VLOOKUP($X3314&amp;"-"&amp;TEXT($A3326,"mmm-aaaa"),Informes!$A:$P,COLUMN(Informes!K$1),FALSE), "")</f>
        <v/>
      </c>
      <c r="X3326" s="34" t="str">
        <f>IFERROR(VLOOKUP($X3314&amp;"-"&amp;TEXT($A3326,"mmm-aaaa"),Informes!$A:$P,COLUMN(Informes!C$1),FALSE), "")</f>
        <v/>
      </c>
    </row>
    <row r="3327" spans="1:24" ht="16.5" customHeight="1" x14ac:dyDescent="0.2">
      <c r="A3327" s="34">
        <f t="shared" si="651"/>
        <v>45352</v>
      </c>
      <c r="B3327" s="243" t="str">
        <f t="shared" si="648"/>
        <v>Marzo</v>
      </c>
      <c r="C3327" s="244"/>
      <c r="D3327" s="244" t="str">
        <f t="shared" si="649"/>
        <v>Enero</v>
      </c>
      <c r="E3327" s="244"/>
      <c r="F3327" s="281" t="str">
        <f>IFERROR(IF(VLOOKUP($X3314&amp;"-"&amp;TEXT($A3327,"mmm-aaaa"),Informes!$A:$P,COLUMN(Informes!H$1),FALSE),"þ","¨"),"¨")</f>
        <v>¨</v>
      </c>
      <c r="G3327" s="281"/>
      <c r="H3327" s="281"/>
      <c r="I3327" s="248" t="str">
        <f>IFERROR(IF(ISBLANK(
VLOOKUP($X3314&amp;"-"&amp;TEXT($A3327,"mmm-aaaa"),Informes!$A:$P,COLUMN(Informes!I$1),FALSE)), "",
VLOOKUP($X3314&amp;"-"&amp;TEXT($A3327,"mmm-aaaa"),Informes!$A:$P,COLUMN(Informes!I$1),FALSE)), "")</f>
        <v/>
      </c>
      <c r="J3327" s="248"/>
      <c r="K3327" s="248"/>
      <c r="L3327" s="173" t="str">
        <f t="shared" si="650"/>
        <v>¨</v>
      </c>
      <c r="M3327" s="248" t="str">
        <f>IFERROR(IF(OR($X3327=$L$7,$X3327=$K$5,$X3327=$O$5,$X3327=$T$5),IF(ISBLANK(
VLOOKUP($X3314&amp;"-"&amp;TEXT($A3327,"mmm-aaaa"),Informes!$A:$P,COLUMN(Informes!J$1),FALSE)), "",
VLOOKUP($X3314&amp;"-"&amp;TEXT($A3327,"mmm-aaaa"),Informes!$A:$P,COLUMN(Informes!J$1),FALSE)), ""), "")</f>
        <v/>
      </c>
      <c r="N3327" s="248"/>
      <c r="O3327" s="248"/>
      <c r="P3327" s="248"/>
      <c r="Q3327" s="248"/>
      <c r="R3327" s="284" t="str">
        <f t="shared" si="647"/>
        <v/>
      </c>
      <c r="S3327" s="284"/>
      <c r="T3327" s="284"/>
      <c r="U3327" s="284"/>
      <c r="V3327" s="285"/>
      <c r="W3327" s="4" t="str">
        <f>IFERROR(VLOOKUP($X3314&amp;"-"&amp;TEXT($A3327,"mmm-aaaa"),Informes!$A:$P,COLUMN(Informes!K$1),FALSE), "")</f>
        <v/>
      </c>
      <c r="X3327" s="34" t="str">
        <f>IFERROR(VLOOKUP($X3314&amp;"-"&amp;TEXT($A3327,"mmm-aaaa"),Informes!$A:$P,COLUMN(Informes!C$1),FALSE), "")</f>
        <v/>
      </c>
    </row>
    <row r="3328" spans="1:24" ht="16.5" customHeight="1" x14ac:dyDescent="0.2">
      <c r="A3328" s="34">
        <f t="shared" si="651"/>
        <v>45383</v>
      </c>
      <c r="B3328" s="243" t="str">
        <f t="shared" si="648"/>
        <v>Abril</v>
      </c>
      <c r="C3328" s="244"/>
      <c r="D3328" s="244" t="str">
        <f t="shared" si="649"/>
        <v>Enero</v>
      </c>
      <c r="E3328" s="244"/>
      <c r="F3328" s="281" t="str">
        <f>IFERROR(IF(VLOOKUP($X3314&amp;"-"&amp;TEXT($A3328,"mmm-aaaa"),Informes!$A:$P,COLUMN(Informes!H$1),FALSE),"þ","¨"),"¨")</f>
        <v>¨</v>
      </c>
      <c r="G3328" s="281"/>
      <c r="H3328" s="281"/>
      <c r="I3328" s="248" t="str">
        <f>IFERROR(IF(ISBLANK(
VLOOKUP($X3314&amp;"-"&amp;TEXT($A3328,"mmm-aaaa"),Informes!$A:$P,COLUMN(Informes!I$1),FALSE)), "",
VLOOKUP($X3314&amp;"-"&amp;TEXT($A3328,"mmm-aaaa"),Informes!$A:$P,COLUMN(Informes!I$1),FALSE)), "")</f>
        <v/>
      </c>
      <c r="J3328" s="248"/>
      <c r="K3328" s="248"/>
      <c r="L3328" s="173" t="str">
        <f t="shared" si="650"/>
        <v>¨</v>
      </c>
      <c r="M3328" s="248" t="str">
        <f>IFERROR(IF(OR($X3328=$L$7,$X3328=$K$5,$X3328=$O$5,$X3328=$T$5),IF(ISBLANK(
VLOOKUP($X3314&amp;"-"&amp;TEXT($A3328,"mmm-aaaa"),Informes!$A:$P,COLUMN(Informes!J$1),FALSE)), "",
VLOOKUP($X3314&amp;"-"&amp;TEXT($A3328,"mmm-aaaa"),Informes!$A:$P,COLUMN(Informes!J$1),FALSE)), ""), "")</f>
        <v/>
      </c>
      <c r="N3328" s="248"/>
      <c r="O3328" s="248"/>
      <c r="P3328" s="248"/>
      <c r="Q3328" s="248"/>
      <c r="R3328" s="284" t="str">
        <f t="shared" si="647"/>
        <v/>
      </c>
      <c r="S3328" s="284"/>
      <c r="T3328" s="284"/>
      <c r="U3328" s="284"/>
      <c r="V3328" s="285"/>
      <c r="W3328" s="4" t="str">
        <f>IFERROR(VLOOKUP($X3314&amp;"-"&amp;TEXT($A3328,"mmm-aaaa"),Informes!$A:$P,COLUMN(Informes!K$1),FALSE), "")</f>
        <v/>
      </c>
      <c r="X3328" s="34" t="str">
        <f>IFERROR(VLOOKUP($X3314&amp;"-"&amp;TEXT($A3328,"mmm-aaaa"),Informes!$A:$P,COLUMN(Informes!C$1),FALSE), "")</f>
        <v/>
      </c>
    </row>
    <row r="3329" spans="1:24" ht="16.5" customHeight="1" x14ac:dyDescent="0.2">
      <c r="A3329" s="34">
        <f t="shared" si="651"/>
        <v>45413</v>
      </c>
      <c r="B3329" s="243" t="str">
        <f t="shared" si="648"/>
        <v>Mayo</v>
      </c>
      <c r="C3329" s="244"/>
      <c r="D3329" s="244" t="str">
        <f t="shared" si="649"/>
        <v>Enero</v>
      </c>
      <c r="E3329" s="244"/>
      <c r="F3329" s="281" t="str">
        <f>IFERROR(IF(VLOOKUP($X3314&amp;"-"&amp;TEXT($A3329,"mmm-aaaa"),Informes!$A:$P,COLUMN(Informes!H$1),FALSE),"þ","¨"),"¨")</f>
        <v>¨</v>
      </c>
      <c r="G3329" s="281"/>
      <c r="H3329" s="281"/>
      <c r="I3329" s="248" t="str">
        <f>IFERROR(IF(ISBLANK(
VLOOKUP($X3314&amp;"-"&amp;TEXT($A3329,"mmm-aaaa"),Informes!$A:$P,COLUMN(Informes!I$1),FALSE)), "",
VLOOKUP($X3314&amp;"-"&amp;TEXT($A3329,"mmm-aaaa"),Informes!$A:$P,COLUMN(Informes!I$1),FALSE)), "")</f>
        <v/>
      </c>
      <c r="J3329" s="248"/>
      <c r="K3329" s="248"/>
      <c r="L3329" s="173" t="str">
        <f t="shared" si="650"/>
        <v>¨</v>
      </c>
      <c r="M3329" s="248" t="str">
        <f>IFERROR(IF(OR($X3329=$L$7,$X3329=$K$5,$X3329=$O$5,$X3329=$T$5),IF(ISBLANK(
VLOOKUP($X3314&amp;"-"&amp;TEXT($A3329,"mmm-aaaa"),Informes!$A:$P,COLUMN(Informes!J$1),FALSE)), "",
VLOOKUP($X3314&amp;"-"&amp;TEXT($A3329,"mmm-aaaa"),Informes!$A:$P,COLUMN(Informes!J$1),FALSE)), ""), "")</f>
        <v/>
      </c>
      <c r="N3329" s="248"/>
      <c r="O3329" s="248"/>
      <c r="P3329" s="248"/>
      <c r="Q3329" s="248"/>
      <c r="R3329" s="284" t="str">
        <f t="shared" si="647"/>
        <v/>
      </c>
      <c r="S3329" s="284"/>
      <c r="T3329" s="284"/>
      <c r="U3329" s="284"/>
      <c r="V3329" s="285"/>
      <c r="W3329" s="4" t="str">
        <f>IFERROR(VLOOKUP($X3314&amp;"-"&amp;TEXT($A3329,"mmm-aaaa"),Informes!$A:$P,COLUMN(Informes!K$1),FALSE), "")</f>
        <v/>
      </c>
      <c r="X3329" s="34" t="str">
        <f>IFERROR(VLOOKUP($X3314&amp;"-"&amp;TEXT($A3329,"mmm-aaaa"),Informes!$A:$P,COLUMN(Informes!C$1),FALSE), "")</f>
        <v/>
      </c>
    </row>
    <row r="3330" spans="1:24" ht="16.5" customHeight="1" x14ac:dyDescent="0.2">
      <c r="A3330" s="34">
        <f t="shared" si="651"/>
        <v>45444</v>
      </c>
      <c r="B3330" s="243" t="str">
        <f t="shared" si="648"/>
        <v>Junio</v>
      </c>
      <c r="C3330" s="244"/>
      <c r="D3330" s="244" t="str">
        <f t="shared" si="649"/>
        <v>Enero</v>
      </c>
      <c r="E3330" s="244"/>
      <c r="F3330" s="281" t="str">
        <f>IFERROR(IF(VLOOKUP($X3314&amp;"-"&amp;TEXT($A3330,"mmm-aaaa"),Informes!$A:$P,COLUMN(Informes!H$1),FALSE),"þ","¨"),"¨")</f>
        <v>¨</v>
      </c>
      <c r="G3330" s="281"/>
      <c r="H3330" s="281"/>
      <c r="I3330" s="248" t="str">
        <f>IFERROR(IF(ISBLANK(
VLOOKUP($X3314&amp;"-"&amp;TEXT($A3330,"mmm-aaaa"),Informes!$A:$P,COLUMN(Informes!I$1),FALSE)), "",
VLOOKUP($X3314&amp;"-"&amp;TEXT($A3330,"mmm-aaaa"),Informes!$A:$P,COLUMN(Informes!I$1),FALSE)), "")</f>
        <v/>
      </c>
      <c r="J3330" s="248"/>
      <c r="K3330" s="248"/>
      <c r="L3330" s="173" t="str">
        <f t="shared" si="650"/>
        <v>¨</v>
      </c>
      <c r="M3330" s="248" t="str">
        <f>IFERROR(IF(OR($X3330=$L$7,$X3330=$K$5,$X3330=$O$5,$X3330=$T$5),IF(ISBLANK(
VLOOKUP($X3314&amp;"-"&amp;TEXT($A3330,"mmm-aaaa"),Informes!$A:$P,COLUMN(Informes!J$1),FALSE)), "",
VLOOKUP($X3314&amp;"-"&amp;TEXT($A3330,"mmm-aaaa"),Informes!$A:$P,COLUMN(Informes!J$1),FALSE)), ""), "")</f>
        <v/>
      </c>
      <c r="N3330" s="248"/>
      <c r="O3330" s="248"/>
      <c r="P3330" s="248"/>
      <c r="Q3330" s="248"/>
      <c r="R3330" s="284" t="str">
        <f t="shared" si="647"/>
        <v/>
      </c>
      <c r="S3330" s="284"/>
      <c r="T3330" s="284"/>
      <c r="U3330" s="284"/>
      <c r="V3330" s="285"/>
      <c r="W3330" s="4" t="str">
        <f>IFERROR(VLOOKUP($X3314&amp;"-"&amp;TEXT($A3330,"mmm-aaaa"),Informes!$A:$P,COLUMN(Informes!K$1),FALSE), "")</f>
        <v/>
      </c>
      <c r="X3330" s="34" t="str">
        <f>IFERROR(VLOOKUP($X3314&amp;"-"&amp;TEXT($A3330,"mmm-aaaa"),Informes!$A:$P,COLUMN(Informes!C$1),FALSE), "")</f>
        <v/>
      </c>
    </row>
    <row r="3331" spans="1:24" ht="16.5" customHeight="1" x14ac:dyDescent="0.2">
      <c r="A3331" s="34">
        <f t="shared" si="651"/>
        <v>45474</v>
      </c>
      <c r="B3331" s="243" t="str">
        <f t="shared" si="648"/>
        <v>Julio</v>
      </c>
      <c r="C3331" s="244"/>
      <c r="D3331" s="244" t="str">
        <f t="shared" si="649"/>
        <v>Enero</v>
      </c>
      <c r="E3331" s="244"/>
      <c r="F3331" s="281" t="str">
        <f>IFERROR(IF(VLOOKUP($X3314&amp;"-"&amp;TEXT($A3331,"mmm-aaaa"),Informes!$A:$P,COLUMN(Informes!H$1),FALSE),"þ","¨"),"¨")</f>
        <v>¨</v>
      </c>
      <c r="G3331" s="281"/>
      <c r="H3331" s="281"/>
      <c r="I3331" s="248" t="str">
        <f>IFERROR(IF(ISBLANK(
VLOOKUP($X3314&amp;"-"&amp;TEXT($A3331,"mmm-aaaa"),Informes!$A:$P,COLUMN(Informes!I$1),FALSE)), "",
VLOOKUP($X3314&amp;"-"&amp;TEXT($A3331,"mmm-aaaa"),Informes!$A:$P,COLUMN(Informes!I$1),FALSE)), "")</f>
        <v/>
      </c>
      <c r="J3331" s="248"/>
      <c r="K3331" s="248"/>
      <c r="L3331" s="173" t="str">
        <f t="shared" si="650"/>
        <v>¨</v>
      </c>
      <c r="M3331" s="248" t="str">
        <f>IFERROR(IF(OR($X3331=$L$7,$X3331=$K$5,$X3331=$O$5,$X3331=$T$5),IF(ISBLANK(
VLOOKUP($X3314&amp;"-"&amp;TEXT($A3331,"mmm-aaaa"),Informes!$A:$P,COLUMN(Informes!J$1),FALSE)), "",
VLOOKUP($X3314&amp;"-"&amp;TEXT($A3331,"mmm-aaaa"),Informes!$A:$P,COLUMN(Informes!J$1),FALSE)), ""), "")</f>
        <v/>
      </c>
      <c r="N3331" s="248"/>
      <c r="O3331" s="248"/>
      <c r="P3331" s="248"/>
      <c r="Q3331" s="248"/>
      <c r="R3331" s="284" t="str">
        <f t="shared" si="647"/>
        <v/>
      </c>
      <c r="S3331" s="284"/>
      <c r="T3331" s="284"/>
      <c r="U3331" s="284"/>
      <c r="V3331" s="285"/>
      <c r="W3331" s="4" t="str">
        <f>IFERROR(VLOOKUP($X3314&amp;"-"&amp;TEXT($A3331,"mmm-aaaa"),Informes!$A:$P,COLUMN(Informes!K$1),FALSE), "")</f>
        <v/>
      </c>
      <c r="X3331" s="34" t="str">
        <f>IFERROR(VLOOKUP($X3314&amp;"-"&amp;TEXT($A3331,"mmm-aaaa"),Informes!$A:$P,COLUMN(Informes!C$1),FALSE), "")</f>
        <v/>
      </c>
    </row>
    <row r="3332" spans="1:24" ht="16.5" customHeight="1" thickBot="1" x14ac:dyDescent="0.25">
      <c r="A3332" s="34">
        <f t="shared" si="651"/>
        <v>45505</v>
      </c>
      <c r="B3332" s="264" t="str">
        <f t="shared" si="648"/>
        <v>Agosto</v>
      </c>
      <c r="C3332" s="265"/>
      <c r="D3332" s="265" t="str">
        <f t="shared" si="649"/>
        <v>Enero</v>
      </c>
      <c r="E3332" s="265"/>
      <c r="F3332" s="280" t="str">
        <f>IFERROR(IF(VLOOKUP($X3314&amp;"-"&amp;TEXT($A3332,"mmm-aaaa"),Informes!$A:$P,COLUMN(Informes!H$1),FALSE),"þ","¨"),"¨")</f>
        <v>¨</v>
      </c>
      <c r="G3332" s="280"/>
      <c r="H3332" s="280"/>
      <c r="I3332" s="269" t="str">
        <f>IFERROR(IF(ISBLANK(
VLOOKUP($X3314&amp;"-"&amp;TEXT($A3332,"mmm-aaaa"),Informes!$A:$P,COLUMN(Informes!I$1),FALSE)), "",
VLOOKUP($X3314&amp;"-"&amp;TEXT($A3332,"mmm-aaaa"),Informes!$A:$P,COLUMN(Informes!I$1),FALSE)), "")</f>
        <v/>
      </c>
      <c r="J3332" s="269"/>
      <c r="K3332" s="269"/>
      <c r="L3332" s="172" t="str">
        <f t="shared" si="650"/>
        <v>¨</v>
      </c>
      <c r="M3332" s="269" t="str">
        <f>IFERROR(IF(OR($X3332=$L$7,$X3332=$K$5,$X3332=$O$5,$X3332=$T$5),IF(ISBLANK(
VLOOKUP($X3314&amp;"-"&amp;TEXT($A3332,"mmm-aaaa"),Informes!$A:$P,COLUMN(Informes!J$1),FALSE)), "",
VLOOKUP($X3314&amp;"-"&amp;TEXT($A3332,"mmm-aaaa"),Informes!$A:$P,COLUMN(Informes!J$1),FALSE)), ""), "")</f>
        <v/>
      </c>
      <c r="N3332" s="269"/>
      <c r="O3332" s="269"/>
      <c r="P3332" s="269"/>
      <c r="Q3332" s="269"/>
      <c r="R3332" s="282" t="str">
        <f t="shared" si="647"/>
        <v/>
      </c>
      <c r="S3332" s="282"/>
      <c r="T3332" s="282"/>
      <c r="U3332" s="282"/>
      <c r="V3332" s="283"/>
      <c r="W3332" s="4" t="str">
        <f>IFERROR(VLOOKUP($X3314&amp;"-"&amp;TEXT($A3332,"mmm-aaaa"),Informes!$A:$P,COLUMN(Informes!K$1),FALSE), "")</f>
        <v/>
      </c>
      <c r="X3332" s="34" t="str">
        <f>IFERROR(VLOOKUP($X3314&amp;"-"&amp;TEXT($A3332,"mmm-aaaa"),Informes!$A:$P,COLUMN(Informes!C$1),FALSE), "")</f>
        <v/>
      </c>
    </row>
    <row r="3333" spans="1:24" ht="16.5" customHeight="1" thickBot="1" x14ac:dyDescent="0.3">
      <c r="D3333" s="124"/>
      <c r="E3333" s="124"/>
      <c r="F3333" s="129"/>
      <c r="G3333" s="124" t="str">
        <f>IF(SUM(F3321:F3332)=0,"",SUM(F3321:F3332))</f>
        <v/>
      </c>
      <c r="H3333" s="124"/>
      <c r="I3333" s="124"/>
      <c r="J3333" s="130"/>
      <c r="K3333" s="124"/>
      <c r="L3333" s="131" t="s">
        <v>107</v>
      </c>
      <c r="M3333" s="272" t="str">
        <f>IF(SUM(M3321:M3332)=0,"",SUM(M3321:M3332))</f>
        <v/>
      </c>
      <c r="N3333" s="273"/>
      <c r="O3333" s="273"/>
      <c r="P3333" s="273"/>
      <c r="Q3333" s="274"/>
      <c r="R3333" s="275"/>
      <c r="S3333" s="276"/>
      <c r="T3333" s="276"/>
      <c r="U3333" s="276"/>
      <c r="V3333" s="277"/>
      <c r="W3333" s="4"/>
      <c r="X3333" s="4"/>
    </row>
    <row r="3334" spans="1:24" ht="16.5" customHeight="1" x14ac:dyDescent="0.2">
      <c r="W3334" s="4"/>
      <c r="X3334" s="4"/>
    </row>
    <row r="3335" spans="1:24" ht="279.75" customHeight="1" x14ac:dyDescent="0.15">
      <c r="B3335" s="11"/>
      <c r="C3335" s="132" t="s">
        <v>136</v>
      </c>
      <c r="D3335" s="11"/>
      <c r="E3335" s="11"/>
      <c r="F3335" s="11"/>
      <c r="G3335" s="11"/>
      <c r="H3335" s="11"/>
      <c r="I3335" s="11"/>
      <c r="J3335" s="11"/>
      <c r="K3335" s="11"/>
      <c r="L3335" s="11"/>
      <c r="M3335" s="11"/>
      <c r="N3335" s="11"/>
      <c r="O3335" s="11"/>
      <c r="P3335" s="11"/>
      <c r="Q3335" s="11"/>
      <c r="R3335" s="11"/>
      <c r="S3335" s="11"/>
      <c r="T3335" s="11"/>
      <c r="U3335" s="11"/>
      <c r="V3335" s="11"/>
      <c r="W3335" s="11"/>
      <c r="X3335" s="11"/>
    </row>
    <row r="3336" spans="1:24" ht="24" customHeight="1" x14ac:dyDescent="0.2">
      <c r="A3336" s="35"/>
      <c r="B3336" s="256" t="s">
        <v>127</v>
      </c>
      <c r="C3336" s="256"/>
      <c r="D3336" s="256"/>
      <c r="E3336" s="256"/>
      <c r="F3336" s="256"/>
      <c r="G3336" s="256"/>
      <c r="H3336" s="256"/>
      <c r="I3336" s="256"/>
      <c r="J3336" s="256"/>
      <c r="K3336" s="256"/>
      <c r="L3336" s="256"/>
      <c r="M3336" s="256"/>
      <c r="N3336" s="256"/>
      <c r="O3336" s="256"/>
      <c r="P3336" s="256"/>
      <c r="Q3336" s="256"/>
      <c r="R3336" s="256"/>
      <c r="S3336" s="256"/>
      <c r="T3336" s="256"/>
      <c r="U3336" s="256"/>
      <c r="V3336" s="256"/>
      <c r="X3336" s="2"/>
    </row>
    <row r="3337" spans="1:24" ht="15" x14ac:dyDescent="0.2">
      <c r="A3337" s="35"/>
      <c r="B3337" s="120" t="s">
        <v>128</v>
      </c>
      <c r="D3337" s="123" t="e">
        <f>D3314</f>
        <v>#REF!</v>
      </c>
      <c r="F3337" s="123"/>
      <c r="G3337" s="123"/>
      <c r="H3337" s="123"/>
      <c r="I3337" s="123"/>
      <c r="J3337" s="123"/>
      <c r="K3337" s="123"/>
      <c r="L3337" s="123"/>
      <c r="M3337" s="123"/>
      <c r="N3337" s="123"/>
      <c r="O3337" s="123"/>
      <c r="P3337" s="123"/>
      <c r="Q3337" s="123"/>
      <c r="R3337" s="123"/>
      <c r="S3337" s="123"/>
      <c r="T3337" s="123"/>
      <c r="U3337" s="123"/>
      <c r="V3337" s="123"/>
      <c r="W3337" s="15"/>
      <c r="X3337" s="154" t="e">
        <f>X3314</f>
        <v>#REF!</v>
      </c>
    </row>
    <row r="3338" spans="1:24" ht="17.25" x14ac:dyDescent="0.2">
      <c r="B3338" s="120" t="s">
        <v>129</v>
      </c>
      <c r="D3338" s="121"/>
      <c r="E3338" s="121"/>
      <c r="F3338" s="7"/>
      <c r="G3338" s="7"/>
      <c r="H3338" s="257" t="e">
        <f>H3315</f>
        <v>#REF!</v>
      </c>
      <c r="I3338" s="257"/>
      <c r="J3338" s="257"/>
      <c r="K3338" s="257"/>
      <c r="L3338" s="257"/>
      <c r="M3338" s="257"/>
      <c r="N3338" s="257"/>
      <c r="O3338" s="257"/>
      <c r="P3338" s="127" t="e">
        <f>P3315</f>
        <v>#REF!</v>
      </c>
      <c r="Q3338" s="120" t="s">
        <v>75</v>
      </c>
      <c r="S3338" s="12"/>
      <c r="T3338" s="13"/>
      <c r="U3338" s="127" t="e">
        <f>U3315</f>
        <v>#REF!</v>
      </c>
      <c r="V3338" s="120" t="s">
        <v>79</v>
      </c>
      <c r="W3338" s="12"/>
      <c r="X3338" s="6"/>
    </row>
    <row r="3339" spans="1:24" ht="17.25" x14ac:dyDescent="0.2">
      <c r="B3339" s="120" t="s">
        <v>130</v>
      </c>
      <c r="D3339" s="122"/>
      <c r="E3339" s="122"/>
      <c r="F3339" s="7"/>
      <c r="G3339" s="258" t="e">
        <f>G3316</f>
        <v>#REF!</v>
      </c>
      <c r="H3339" s="258"/>
      <c r="I3339" s="258"/>
      <c r="J3339" s="258"/>
      <c r="K3339" s="258"/>
      <c r="L3339" s="258"/>
      <c r="M3339" s="258"/>
      <c r="N3339" s="258"/>
      <c r="O3339" s="258"/>
      <c r="P3339" s="128" t="s">
        <v>137</v>
      </c>
      <c r="Q3339" s="120" t="s">
        <v>131</v>
      </c>
      <c r="S3339" s="12"/>
      <c r="T3339" s="12"/>
      <c r="U3339" s="128" t="s">
        <v>138</v>
      </c>
      <c r="V3339" s="120" t="s">
        <v>61</v>
      </c>
      <c r="W3339" s="12"/>
      <c r="X3339" s="6"/>
    </row>
    <row r="3340" spans="1:24" ht="28.5" customHeight="1" x14ac:dyDescent="0.2">
      <c r="B3340" s="127" t="e">
        <f>B3317</f>
        <v>#REF!</v>
      </c>
      <c r="C3340" s="125" t="s">
        <v>76</v>
      </c>
      <c r="D3340" s="127" t="e">
        <f>D3317</f>
        <v>#REF!</v>
      </c>
      <c r="E3340" s="125" t="s">
        <v>81</v>
      </c>
      <c r="F3340" s="7"/>
      <c r="G3340" s="7"/>
      <c r="H3340" s="5"/>
      <c r="I3340" s="10"/>
      <c r="J3340" s="127" t="e">
        <f>J3317</f>
        <v>#REF!</v>
      </c>
      <c r="K3340" s="125" t="s">
        <v>77</v>
      </c>
      <c r="L3340" s="5"/>
      <c r="M3340" s="5"/>
      <c r="N3340" s="127" t="e">
        <f>N3317</f>
        <v>#REF!</v>
      </c>
      <c r="O3340" s="125" t="s">
        <v>132</v>
      </c>
      <c r="P3340" s="126"/>
      <c r="Q3340" s="126"/>
      <c r="R3340" s="9"/>
      <c r="S3340" s="127" t="e">
        <f>S3317</f>
        <v>#REF!</v>
      </c>
      <c r="T3340" s="259" t="s">
        <v>133</v>
      </c>
      <c r="U3340" s="259"/>
      <c r="V3340" s="259"/>
      <c r="W3340" s="13"/>
      <c r="X3340" s="6"/>
    </row>
    <row r="3341" spans="1:24" ht="4.5" customHeight="1" thickBot="1" x14ac:dyDescent="0.25">
      <c r="B3341" s="8"/>
      <c r="C3341" s="7"/>
      <c r="D3341" s="8"/>
      <c r="E3341" s="7"/>
      <c r="F3341" s="7"/>
      <c r="G3341" s="7"/>
      <c r="H3341" s="5"/>
      <c r="I3341" s="10"/>
      <c r="J3341" s="8"/>
      <c r="K3341" s="5"/>
      <c r="L3341" s="5"/>
      <c r="M3341" s="5"/>
      <c r="N3341" s="7"/>
      <c r="O3341" s="5"/>
      <c r="P3341" s="8"/>
      <c r="Q3341" s="8"/>
      <c r="R3341" s="9"/>
      <c r="S3341" s="9"/>
      <c r="T3341" s="7"/>
      <c r="U3341" s="8"/>
      <c r="V3341" s="9"/>
      <c r="W3341" s="9"/>
      <c r="X3341" s="6"/>
    </row>
    <row r="3342" spans="1:24" ht="27" customHeight="1" x14ac:dyDescent="0.25">
      <c r="B3342" s="260" t="s">
        <v>17</v>
      </c>
      <c r="C3342" s="261"/>
      <c r="D3342" s="261"/>
      <c r="E3342" s="261"/>
      <c r="F3342" s="262" t="s">
        <v>134</v>
      </c>
      <c r="G3342" s="262"/>
      <c r="H3342" s="262"/>
      <c r="I3342" s="262" t="s">
        <v>12</v>
      </c>
      <c r="J3342" s="262"/>
      <c r="K3342" s="262"/>
      <c r="L3342" s="262" t="s">
        <v>105</v>
      </c>
      <c r="M3342" s="236" t="s">
        <v>135</v>
      </c>
      <c r="N3342" s="236"/>
      <c r="O3342" s="236"/>
      <c r="P3342" s="236"/>
      <c r="Q3342" s="236"/>
      <c r="R3342" s="236" t="s">
        <v>101</v>
      </c>
      <c r="S3342" s="236"/>
      <c r="T3342" s="236"/>
      <c r="U3342" s="236"/>
      <c r="V3342" s="237"/>
      <c r="W3342" s="14"/>
      <c r="X3342" s="3"/>
    </row>
    <row r="3343" spans="1:24" ht="27.75" customHeight="1" x14ac:dyDescent="0.2">
      <c r="B3343" s="240">
        <f>EDATE(B3320,12)</f>
        <v>45658</v>
      </c>
      <c r="C3343" s="241"/>
      <c r="D3343" s="241"/>
      <c r="E3343" s="242"/>
      <c r="F3343" s="263"/>
      <c r="G3343" s="263"/>
      <c r="H3343" s="263"/>
      <c r="I3343" s="263"/>
      <c r="J3343" s="263"/>
      <c r="K3343" s="263"/>
      <c r="L3343" s="263"/>
      <c r="M3343" s="238"/>
      <c r="N3343" s="238"/>
      <c r="O3343" s="238"/>
      <c r="P3343" s="238"/>
      <c r="Q3343" s="238"/>
      <c r="R3343" s="238"/>
      <c r="S3343" s="238"/>
      <c r="T3343" s="238"/>
      <c r="U3343" s="238"/>
      <c r="V3343" s="239"/>
      <c r="W3343" s="14"/>
      <c r="X3343" s="3"/>
    </row>
    <row r="3344" spans="1:24" ht="16.5" customHeight="1" x14ac:dyDescent="0.2">
      <c r="A3344" s="34">
        <f>EDATE(B3343,-4)</f>
        <v>45536</v>
      </c>
      <c r="B3344" s="243" t="str">
        <f>PROPER(TEXT(A3344, "mmmm"))</f>
        <v>Septiembre</v>
      </c>
      <c r="C3344" s="244"/>
      <c r="D3344" s="244"/>
      <c r="E3344" s="244"/>
      <c r="F3344" s="281" t="str">
        <f>IFERROR(IF(VLOOKUP($X3314&amp;"-"&amp;TEXT($A3344,"mmm-aaaa"),Informes!$A:$P,COLUMN(Informes!H$1),FALSE),"þ","¨"),"¨")</f>
        <v>¨</v>
      </c>
      <c r="G3344" s="281"/>
      <c r="H3344" s="281"/>
      <c r="I3344" s="248" t="str">
        <f>IFERROR(IF(ISBLANK(
VLOOKUP($X3337&amp;"-"&amp;TEXT($A3344,"mmm-aaaa"),Informes!$A:$P,COLUMN(Informes!I$1),FALSE)), "",
VLOOKUP($X3337&amp;"-"&amp;TEXT($A3344,"mmm-aaaa"),Informes!$A:$P,COLUMN(Informes!I$1),FALSE)), "")</f>
        <v/>
      </c>
      <c r="J3344" s="248"/>
      <c r="K3344" s="248"/>
      <c r="L3344" s="173" t="str">
        <f>IFERROR(IF($X3344=$L$7,"þ","¨"),"¨")</f>
        <v>¨</v>
      </c>
      <c r="M3344" s="248" t="str">
        <f>IFERROR(IF(OR($X3344=$L$7,$X3344=$K$5,$X3344=$O$5,$X3344=$T$5),IF(ISBLANK(
VLOOKUP($X3314&amp;"-"&amp;TEXT($A3344,"mmm-aaaa"),Informes!$A:$P,COLUMN(Informes!J$1),FALSE)), "",
VLOOKUP($X3314&amp;"-"&amp;TEXT($A3344,"mmm-aaaa"),Informes!$A:$P,COLUMN(Informes!J$1),FALSE)), ""), "")</f>
        <v/>
      </c>
      <c r="N3344" s="248"/>
      <c r="O3344" s="248"/>
      <c r="P3344" s="248"/>
      <c r="Q3344" s="248"/>
      <c r="R3344" s="284" t="str">
        <f t="shared" ref="R3344:R3355" si="652">IF(W3344=0, "", W3344)</f>
        <v/>
      </c>
      <c r="S3344" s="284"/>
      <c r="T3344" s="284"/>
      <c r="U3344" s="284"/>
      <c r="V3344" s="285"/>
      <c r="W3344" s="4" t="str">
        <f>IFERROR(VLOOKUP($X3337&amp;"-"&amp;TEXT($A3344,"mmm-aaaa"),Informes!$A:$P,COLUMN(Informes!K$1),FALSE), "")</f>
        <v/>
      </c>
      <c r="X3344" s="34" t="str">
        <f>IFERROR(VLOOKUP($X3314&amp;"-"&amp;TEXT($A3344,"mmm-aaaa"),Informes!$A:$P,COLUMN(Informes!C$1),FALSE), "")</f>
        <v/>
      </c>
    </row>
    <row r="3345" spans="1:24" ht="16.5" customHeight="1" x14ac:dyDescent="0.2">
      <c r="A3345" s="34">
        <f>EDATE(A3344,1)</f>
        <v>45566</v>
      </c>
      <c r="B3345" s="243" t="str">
        <f t="shared" ref="B3345:B3355" si="653">PROPER(TEXT(A3345, "mmmm"))</f>
        <v>Octubre</v>
      </c>
      <c r="C3345" s="244"/>
      <c r="D3345" s="244"/>
      <c r="E3345" s="244"/>
      <c r="F3345" s="281" t="str">
        <f>IFERROR(IF(VLOOKUP($X3314&amp;"-"&amp;TEXT($A3345,"mmm-aaaa"),Informes!$A:$P,COLUMN(Informes!H$1),FALSE),"þ","¨"),"¨")</f>
        <v>¨</v>
      </c>
      <c r="G3345" s="281"/>
      <c r="H3345" s="281"/>
      <c r="I3345" s="248" t="str">
        <f>IFERROR(IF(ISBLANK(
VLOOKUP($X3337&amp;"-"&amp;TEXT($A3345,"mmm-aaaa"),Informes!$A:$P,COLUMN(Informes!I$1),FALSE)), "",
VLOOKUP($X3337&amp;"-"&amp;TEXT($A3345,"mmm-aaaa"),Informes!$A:$P,COLUMN(Informes!I$1),FALSE)), "")</f>
        <v/>
      </c>
      <c r="J3345" s="248"/>
      <c r="K3345" s="248"/>
      <c r="L3345" s="173" t="str">
        <f t="shared" ref="L3345:L3355" si="654">IFERROR(IF($X3345=$L$7,"þ","¨"),"¨")</f>
        <v>¨</v>
      </c>
      <c r="M3345" s="248" t="str">
        <f>IFERROR(IF(OR($X3345=$L$7,$X3345=$K$5,$X3345=$O$5,$X3345=$T$5),IF(ISBLANK(
VLOOKUP($X3314&amp;"-"&amp;TEXT($A3345,"mmm-aaaa"),Informes!$A:$P,COLUMN(Informes!J$1),FALSE)), "",
VLOOKUP($X3314&amp;"-"&amp;TEXT($A3345,"mmm-aaaa"),Informes!$A:$P,COLUMN(Informes!J$1),FALSE)), ""), "")</f>
        <v/>
      </c>
      <c r="N3345" s="248"/>
      <c r="O3345" s="248"/>
      <c r="P3345" s="248"/>
      <c r="Q3345" s="248"/>
      <c r="R3345" s="284" t="str">
        <f t="shared" si="652"/>
        <v/>
      </c>
      <c r="S3345" s="284"/>
      <c r="T3345" s="284"/>
      <c r="U3345" s="284"/>
      <c r="V3345" s="285"/>
      <c r="W3345" s="4" t="str">
        <f>IFERROR(VLOOKUP($X3337&amp;"-"&amp;TEXT($A3345,"mmm-aaaa"),Informes!$A:$P,COLUMN(Informes!K$1),FALSE), "")</f>
        <v/>
      </c>
      <c r="X3345" s="34" t="str">
        <f>IFERROR(VLOOKUP($X3314&amp;"-"&amp;TEXT($A3345,"mmm-aaaa"),Informes!$A:$P,COLUMN(Informes!C$1),FALSE), "")</f>
        <v/>
      </c>
    </row>
    <row r="3346" spans="1:24" ht="16.5" customHeight="1" x14ac:dyDescent="0.2">
      <c r="A3346" s="34">
        <f t="shared" ref="A3346:A3355" si="655">EDATE(A3345,1)</f>
        <v>45597</v>
      </c>
      <c r="B3346" s="243" t="str">
        <f t="shared" si="653"/>
        <v>Noviembre</v>
      </c>
      <c r="C3346" s="244"/>
      <c r="D3346" s="244"/>
      <c r="E3346" s="244"/>
      <c r="F3346" s="281" t="str">
        <f>IFERROR(IF(VLOOKUP($X3314&amp;"-"&amp;TEXT($A3346,"mmm-aaaa"),Informes!$A:$P,COLUMN(Informes!H$1),FALSE),"þ","¨"),"¨")</f>
        <v>¨</v>
      </c>
      <c r="G3346" s="281"/>
      <c r="H3346" s="281"/>
      <c r="I3346" s="248" t="str">
        <f>IFERROR(IF(ISBLANK(
VLOOKUP($X3337&amp;"-"&amp;TEXT($A3346,"mmm-aaaa"),Informes!$A:$P,COLUMN(Informes!I$1),FALSE)), "",
VLOOKUP($X3337&amp;"-"&amp;TEXT($A3346,"mmm-aaaa"),Informes!$A:$P,COLUMN(Informes!I$1),FALSE)), "")</f>
        <v/>
      </c>
      <c r="J3346" s="248"/>
      <c r="K3346" s="248"/>
      <c r="L3346" s="173" t="str">
        <f t="shared" si="654"/>
        <v>¨</v>
      </c>
      <c r="M3346" s="248" t="str">
        <f>IFERROR(IF(OR($X3346=$L$7,$X3346=$K$5,$X3346=$O$5,$X3346=$T$5),IF(ISBLANK(
VLOOKUP($X3314&amp;"-"&amp;TEXT($A3346,"mmm-aaaa"),Informes!$A:$P,COLUMN(Informes!J$1),FALSE)), "",
VLOOKUP($X3314&amp;"-"&amp;TEXT($A3346,"mmm-aaaa"),Informes!$A:$P,COLUMN(Informes!J$1),FALSE)), ""), "")</f>
        <v/>
      </c>
      <c r="N3346" s="248"/>
      <c r="O3346" s="248"/>
      <c r="P3346" s="248"/>
      <c r="Q3346" s="248"/>
      <c r="R3346" s="284" t="str">
        <f t="shared" si="652"/>
        <v/>
      </c>
      <c r="S3346" s="284"/>
      <c r="T3346" s="284"/>
      <c r="U3346" s="284"/>
      <c r="V3346" s="285"/>
      <c r="W3346" s="4" t="str">
        <f>IFERROR(VLOOKUP($X3337&amp;"-"&amp;TEXT($A3346,"mmm-aaaa"),Informes!$A:$P,COLUMN(Informes!K$1),FALSE), "")</f>
        <v/>
      </c>
      <c r="X3346" s="34" t="str">
        <f>IFERROR(VLOOKUP($X3314&amp;"-"&amp;TEXT($A3346,"mmm-aaaa"),Informes!$A:$P,COLUMN(Informes!C$1),FALSE), "")</f>
        <v/>
      </c>
    </row>
    <row r="3347" spans="1:24" ht="16.5" customHeight="1" x14ac:dyDescent="0.2">
      <c r="A3347" s="34">
        <f t="shared" si="655"/>
        <v>45627</v>
      </c>
      <c r="B3347" s="243" t="str">
        <f t="shared" si="653"/>
        <v>Diciembre</v>
      </c>
      <c r="C3347" s="244"/>
      <c r="D3347" s="244"/>
      <c r="E3347" s="244"/>
      <c r="F3347" s="281" t="str">
        <f>IFERROR(IF(VLOOKUP($X3314&amp;"-"&amp;TEXT($A3347,"mmm-aaaa"),Informes!$A:$P,COLUMN(Informes!H$1),FALSE),"þ","¨"),"¨")</f>
        <v>¨</v>
      </c>
      <c r="G3347" s="281"/>
      <c r="H3347" s="281"/>
      <c r="I3347" s="248" t="str">
        <f>IFERROR(IF(ISBLANK(
VLOOKUP($X3337&amp;"-"&amp;TEXT($A3347,"mmm-aaaa"),Informes!$A:$P,COLUMN(Informes!I$1),FALSE)), "",
VLOOKUP($X3337&amp;"-"&amp;TEXT($A3347,"mmm-aaaa"),Informes!$A:$P,COLUMN(Informes!I$1),FALSE)), "")</f>
        <v/>
      </c>
      <c r="J3347" s="248"/>
      <c r="K3347" s="248"/>
      <c r="L3347" s="173" t="str">
        <f t="shared" si="654"/>
        <v>¨</v>
      </c>
      <c r="M3347" s="248" t="str">
        <f>IFERROR(IF(OR($X3347=$L$7,$X3347=$K$5,$X3347=$O$5,$X3347=$T$5),IF(ISBLANK(
VLOOKUP($X3314&amp;"-"&amp;TEXT($A3347,"mmm-aaaa"),Informes!$A:$P,COLUMN(Informes!J$1),FALSE)), "",
VLOOKUP($X3314&amp;"-"&amp;TEXT($A3347,"mmm-aaaa"),Informes!$A:$P,COLUMN(Informes!J$1),FALSE)), ""), "")</f>
        <v/>
      </c>
      <c r="N3347" s="248"/>
      <c r="O3347" s="248"/>
      <c r="P3347" s="248"/>
      <c r="Q3347" s="248"/>
      <c r="R3347" s="284" t="str">
        <f t="shared" si="652"/>
        <v/>
      </c>
      <c r="S3347" s="284"/>
      <c r="T3347" s="284"/>
      <c r="U3347" s="284"/>
      <c r="V3347" s="285"/>
      <c r="W3347" s="4" t="str">
        <f>IFERROR(VLOOKUP($X3337&amp;"-"&amp;TEXT($A3347,"mmm-aaaa"),Informes!$A:$P,COLUMN(Informes!K$1),FALSE), "")</f>
        <v/>
      </c>
      <c r="X3347" s="34" t="str">
        <f>IFERROR(VLOOKUP($X3314&amp;"-"&amp;TEXT($A3347,"mmm-aaaa"),Informes!$A:$P,COLUMN(Informes!C$1),FALSE), "")</f>
        <v/>
      </c>
    </row>
    <row r="3348" spans="1:24" ht="16.5" customHeight="1" x14ac:dyDescent="0.2">
      <c r="A3348" s="34">
        <f t="shared" si="655"/>
        <v>45658</v>
      </c>
      <c r="B3348" s="243" t="str">
        <f t="shared" si="653"/>
        <v>Enero</v>
      </c>
      <c r="C3348" s="244"/>
      <c r="D3348" s="244"/>
      <c r="E3348" s="244"/>
      <c r="F3348" s="281" t="str">
        <f>IFERROR(IF(VLOOKUP($X3314&amp;"-"&amp;TEXT($A3348,"mmm-aaaa"),Informes!$A:$P,COLUMN(Informes!H$1),FALSE),"þ","¨"),"¨")</f>
        <v>¨</v>
      </c>
      <c r="G3348" s="281"/>
      <c r="H3348" s="281"/>
      <c r="I3348" s="248" t="str">
        <f>IFERROR(IF(ISBLANK(
VLOOKUP($X3337&amp;"-"&amp;TEXT($A3348,"mmm-aaaa"),Informes!$A:$P,COLUMN(Informes!I$1),FALSE)), "",
VLOOKUP($X3337&amp;"-"&amp;TEXT($A3348,"mmm-aaaa"),Informes!$A:$P,COLUMN(Informes!I$1),FALSE)), "")</f>
        <v/>
      </c>
      <c r="J3348" s="248"/>
      <c r="K3348" s="248"/>
      <c r="L3348" s="173" t="str">
        <f t="shared" si="654"/>
        <v>¨</v>
      </c>
      <c r="M3348" s="248" t="str">
        <f>IFERROR(IF(OR($X3348=$L$7,$X3348=$K$5,$X3348=$O$5,$X3348=$T$5),IF(ISBLANK(
VLOOKUP($X3314&amp;"-"&amp;TEXT($A3348,"mmm-aaaa"),Informes!$A:$P,COLUMN(Informes!J$1),FALSE)), "",
VLOOKUP($X3314&amp;"-"&amp;TEXT($A3348,"mmm-aaaa"),Informes!$A:$P,COLUMN(Informes!J$1),FALSE)), ""), "")</f>
        <v/>
      </c>
      <c r="N3348" s="248"/>
      <c r="O3348" s="248"/>
      <c r="P3348" s="248"/>
      <c r="Q3348" s="248"/>
      <c r="R3348" s="284" t="str">
        <f t="shared" si="652"/>
        <v/>
      </c>
      <c r="S3348" s="284"/>
      <c r="T3348" s="284"/>
      <c r="U3348" s="284"/>
      <c r="V3348" s="285"/>
      <c r="W3348" s="4" t="str">
        <f>IFERROR(VLOOKUP($X3337&amp;"-"&amp;TEXT($A3348,"mmm-aaaa"),Informes!$A:$P,COLUMN(Informes!K$1),FALSE), "")</f>
        <v/>
      </c>
      <c r="X3348" s="34" t="str">
        <f>IFERROR(VLOOKUP($X3314&amp;"-"&amp;TEXT($A3348,"mmm-aaaa"),Informes!$A:$P,COLUMN(Informes!C$1),FALSE), "")</f>
        <v/>
      </c>
    </row>
    <row r="3349" spans="1:24" ht="16.5" customHeight="1" x14ac:dyDescent="0.2">
      <c r="A3349" s="34">
        <f t="shared" si="655"/>
        <v>45689</v>
      </c>
      <c r="B3349" s="243" t="str">
        <f t="shared" si="653"/>
        <v>Febrero</v>
      </c>
      <c r="C3349" s="244"/>
      <c r="D3349" s="244"/>
      <c r="E3349" s="244"/>
      <c r="F3349" s="281" t="str">
        <f>IFERROR(IF(VLOOKUP($X3314&amp;"-"&amp;TEXT($A3349,"mmm-aaaa"),Informes!$A:$P,COLUMN(Informes!H$1),FALSE),"þ","¨"),"¨")</f>
        <v>¨</v>
      </c>
      <c r="G3349" s="281"/>
      <c r="H3349" s="281"/>
      <c r="I3349" s="248" t="str">
        <f>IFERROR(IF(ISBLANK(
VLOOKUP($X3337&amp;"-"&amp;TEXT($A3349,"mmm-aaaa"),Informes!$A:$P,COLUMN(Informes!I$1),FALSE)), "",
VLOOKUP($X3337&amp;"-"&amp;TEXT($A3349,"mmm-aaaa"),Informes!$A:$P,COLUMN(Informes!I$1),FALSE)), "")</f>
        <v/>
      </c>
      <c r="J3349" s="248"/>
      <c r="K3349" s="248"/>
      <c r="L3349" s="173" t="str">
        <f t="shared" si="654"/>
        <v>¨</v>
      </c>
      <c r="M3349" s="248" t="str">
        <f>IFERROR(IF(OR($X3349=$L$7,$X3349=$K$5,$X3349=$O$5,$X3349=$T$5),IF(ISBLANK(
VLOOKUP($X3314&amp;"-"&amp;TEXT($A3349,"mmm-aaaa"),Informes!$A:$P,COLUMN(Informes!J$1),FALSE)), "",
VLOOKUP($X3314&amp;"-"&amp;TEXT($A3349,"mmm-aaaa"),Informes!$A:$P,COLUMN(Informes!J$1),FALSE)), ""), "")</f>
        <v/>
      </c>
      <c r="N3349" s="248"/>
      <c r="O3349" s="248"/>
      <c r="P3349" s="248"/>
      <c r="Q3349" s="248"/>
      <c r="R3349" s="284" t="str">
        <f t="shared" si="652"/>
        <v/>
      </c>
      <c r="S3349" s="284"/>
      <c r="T3349" s="284"/>
      <c r="U3349" s="284"/>
      <c r="V3349" s="285"/>
      <c r="W3349" s="4" t="str">
        <f>IFERROR(VLOOKUP($X3337&amp;"-"&amp;TEXT($A3349,"mmm-aaaa"),Informes!$A:$P,COLUMN(Informes!K$1),FALSE), "")</f>
        <v/>
      </c>
      <c r="X3349" s="34" t="str">
        <f>IFERROR(VLOOKUP($X3314&amp;"-"&amp;TEXT($A3349,"mmm-aaaa"),Informes!$A:$P,COLUMN(Informes!C$1),FALSE), "")</f>
        <v/>
      </c>
    </row>
    <row r="3350" spans="1:24" ht="16.5" customHeight="1" x14ac:dyDescent="0.2">
      <c r="A3350" s="34">
        <f t="shared" si="655"/>
        <v>45717</v>
      </c>
      <c r="B3350" s="243" t="str">
        <f t="shared" si="653"/>
        <v>Marzo</v>
      </c>
      <c r="C3350" s="244"/>
      <c r="D3350" s="244"/>
      <c r="E3350" s="244"/>
      <c r="F3350" s="281" t="str">
        <f>IFERROR(IF(VLOOKUP($X3314&amp;"-"&amp;TEXT($A3350,"mmm-aaaa"),Informes!$A:$P,COLUMN(Informes!H$1),FALSE),"þ","¨"),"¨")</f>
        <v>¨</v>
      </c>
      <c r="G3350" s="281"/>
      <c r="H3350" s="281"/>
      <c r="I3350" s="248" t="str">
        <f>IFERROR(IF(ISBLANK(
VLOOKUP($X3337&amp;"-"&amp;TEXT($A3350,"mmm-aaaa"),Informes!$A:$P,COLUMN(Informes!I$1),FALSE)), "",
VLOOKUP($X3337&amp;"-"&amp;TEXT($A3350,"mmm-aaaa"),Informes!$A:$P,COLUMN(Informes!I$1),FALSE)), "")</f>
        <v/>
      </c>
      <c r="J3350" s="248"/>
      <c r="K3350" s="248"/>
      <c r="L3350" s="173" t="str">
        <f t="shared" si="654"/>
        <v>¨</v>
      </c>
      <c r="M3350" s="248" t="str">
        <f>IFERROR(IF(OR($X3350=$L$7,$X3350=$K$5,$X3350=$O$5,$X3350=$T$5),IF(ISBLANK(
VLOOKUP($X3314&amp;"-"&amp;TEXT($A3350,"mmm-aaaa"),Informes!$A:$P,COLUMN(Informes!J$1),FALSE)), "",
VLOOKUP($X3314&amp;"-"&amp;TEXT($A3350,"mmm-aaaa"),Informes!$A:$P,COLUMN(Informes!J$1),FALSE)), ""), "")</f>
        <v/>
      </c>
      <c r="N3350" s="248"/>
      <c r="O3350" s="248"/>
      <c r="P3350" s="248"/>
      <c r="Q3350" s="248"/>
      <c r="R3350" s="284" t="str">
        <f t="shared" si="652"/>
        <v/>
      </c>
      <c r="S3350" s="284"/>
      <c r="T3350" s="284"/>
      <c r="U3350" s="284"/>
      <c r="V3350" s="285"/>
      <c r="W3350" s="4" t="str">
        <f>IFERROR(VLOOKUP($X3337&amp;"-"&amp;TEXT($A3350,"mmm-aaaa"),Informes!$A:$P,COLUMN(Informes!K$1),FALSE), "")</f>
        <v/>
      </c>
      <c r="X3350" s="34" t="str">
        <f>IFERROR(VLOOKUP($X3314&amp;"-"&amp;TEXT($A3350,"mmm-aaaa"),Informes!$A:$P,COLUMN(Informes!C$1),FALSE), "")</f>
        <v/>
      </c>
    </row>
    <row r="3351" spans="1:24" ht="16.5" customHeight="1" x14ac:dyDescent="0.2">
      <c r="A3351" s="34">
        <f t="shared" si="655"/>
        <v>45748</v>
      </c>
      <c r="B3351" s="243" t="str">
        <f t="shared" si="653"/>
        <v>Abril</v>
      </c>
      <c r="C3351" s="244"/>
      <c r="D3351" s="244"/>
      <c r="E3351" s="244"/>
      <c r="F3351" s="281" t="str">
        <f>IFERROR(IF(VLOOKUP($X3314&amp;"-"&amp;TEXT($A3351,"mmm-aaaa"),Informes!$A:$P,COLUMN(Informes!H$1),FALSE),"þ","¨"),"¨")</f>
        <v>¨</v>
      </c>
      <c r="G3351" s="281"/>
      <c r="H3351" s="281"/>
      <c r="I3351" s="248" t="str">
        <f>IFERROR(IF(ISBLANK(
VLOOKUP($X3337&amp;"-"&amp;TEXT($A3351,"mmm-aaaa"),Informes!$A:$P,COLUMN(Informes!I$1),FALSE)), "",
VLOOKUP($X3337&amp;"-"&amp;TEXT($A3351,"mmm-aaaa"),Informes!$A:$P,COLUMN(Informes!I$1),FALSE)), "")</f>
        <v/>
      </c>
      <c r="J3351" s="248"/>
      <c r="K3351" s="248"/>
      <c r="L3351" s="173" t="str">
        <f t="shared" si="654"/>
        <v>¨</v>
      </c>
      <c r="M3351" s="248" t="str">
        <f>IFERROR(IF(OR($X3351=$L$7,$X3351=$K$5,$X3351=$O$5,$X3351=$T$5),IF(ISBLANK(
VLOOKUP($X3314&amp;"-"&amp;TEXT($A3351,"mmm-aaaa"),Informes!$A:$P,COLUMN(Informes!J$1),FALSE)), "",
VLOOKUP($X3314&amp;"-"&amp;TEXT($A3351,"mmm-aaaa"),Informes!$A:$P,COLUMN(Informes!J$1),FALSE)), ""), "")</f>
        <v/>
      </c>
      <c r="N3351" s="248"/>
      <c r="O3351" s="248"/>
      <c r="P3351" s="248"/>
      <c r="Q3351" s="248"/>
      <c r="R3351" s="284" t="str">
        <f t="shared" si="652"/>
        <v/>
      </c>
      <c r="S3351" s="284"/>
      <c r="T3351" s="284"/>
      <c r="U3351" s="284"/>
      <c r="V3351" s="285"/>
      <c r="W3351" s="4" t="str">
        <f>IFERROR(VLOOKUP($X3337&amp;"-"&amp;TEXT($A3351,"mmm-aaaa"),Informes!$A:$P,COLUMN(Informes!K$1),FALSE), "")</f>
        <v/>
      </c>
      <c r="X3351" s="34" t="str">
        <f>IFERROR(VLOOKUP($X3314&amp;"-"&amp;TEXT($A3351,"mmm-aaaa"),Informes!$A:$P,COLUMN(Informes!C$1),FALSE), "")</f>
        <v/>
      </c>
    </row>
    <row r="3352" spans="1:24" ht="16.5" customHeight="1" x14ac:dyDescent="0.2">
      <c r="A3352" s="34">
        <f t="shared" si="655"/>
        <v>45778</v>
      </c>
      <c r="B3352" s="243" t="str">
        <f t="shared" si="653"/>
        <v>Mayo</v>
      </c>
      <c r="C3352" s="244"/>
      <c r="D3352" s="244"/>
      <c r="E3352" s="244"/>
      <c r="F3352" s="281" t="str">
        <f>IFERROR(IF(VLOOKUP($X3314&amp;"-"&amp;TEXT($A3352,"mmm-aaaa"),Informes!$A:$P,COLUMN(Informes!H$1),FALSE),"þ","¨"),"¨")</f>
        <v>¨</v>
      </c>
      <c r="G3352" s="281"/>
      <c r="H3352" s="281"/>
      <c r="I3352" s="248" t="str">
        <f>IFERROR(IF(ISBLANK(
VLOOKUP($X3337&amp;"-"&amp;TEXT($A3352,"mmm-aaaa"),Informes!$A:$P,COLUMN(Informes!I$1),FALSE)), "",
VLOOKUP($X3337&amp;"-"&amp;TEXT($A3352,"mmm-aaaa"),Informes!$A:$P,COLUMN(Informes!I$1),FALSE)), "")</f>
        <v/>
      </c>
      <c r="J3352" s="248"/>
      <c r="K3352" s="248"/>
      <c r="L3352" s="173" t="str">
        <f t="shared" si="654"/>
        <v>¨</v>
      </c>
      <c r="M3352" s="248" t="str">
        <f>IFERROR(IF(OR($X3352=$L$7,$X3352=$K$5,$X3352=$O$5,$X3352=$T$5),IF(ISBLANK(
VLOOKUP($X3314&amp;"-"&amp;TEXT($A3352,"mmm-aaaa"),Informes!$A:$P,COLUMN(Informes!J$1),FALSE)), "",
VLOOKUP($X3314&amp;"-"&amp;TEXT($A3352,"mmm-aaaa"),Informes!$A:$P,COLUMN(Informes!J$1),FALSE)), ""), "")</f>
        <v/>
      </c>
      <c r="N3352" s="248"/>
      <c r="O3352" s="248"/>
      <c r="P3352" s="248"/>
      <c r="Q3352" s="248"/>
      <c r="R3352" s="284" t="str">
        <f t="shared" si="652"/>
        <v/>
      </c>
      <c r="S3352" s="284"/>
      <c r="T3352" s="284"/>
      <c r="U3352" s="284"/>
      <c r="V3352" s="285"/>
      <c r="W3352" s="4" t="str">
        <f>IFERROR(VLOOKUP($X3337&amp;"-"&amp;TEXT($A3352,"mmm-aaaa"),Informes!$A:$P,COLUMN(Informes!K$1),FALSE), "")</f>
        <v/>
      </c>
      <c r="X3352" s="34" t="str">
        <f>IFERROR(VLOOKUP($X3314&amp;"-"&amp;TEXT($A3352,"mmm-aaaa"),Informes!$A:$P,COLUMN(Informes!C$1),FALSE), "")</f>
        <v/>
      </c>
    </row>
    <row r="3353" spans="1:24" ht="16.5" customHeight="1" x14ac:dyDescent="0.2">
      <c r="A3353" s="34">
        <f t="shared" si="655"/>
        <v>45809</v>
      </c>
      <c r="B3353" s="243" t="str">
        <f t="shared" si="653"/>
        <v>Junio</v>
      </c>
      <c r="C3353" s="244"/>
      <c r="D3353" s="244"/>
      <c r="E3353" s="244"/>
      <c r="F3353" s="281" t="str">
        <f>IFERROR(IF(VLOOKUP($X3314&amp;"-"&amp;TEXT($A3353,"mmm-aaaa"),Informes!$A:$P,COLUMN(Informes!H$1),FALSE),"þ","¨"),"¨")</f>
        <v>¨</v>
      </c>
      <c r="G3353" s="281"/>
      <c r="H3353" s="281"/>
      <c r="I3353" s="248" t="str">
        <f>IFERROR(IF(ISBLANK(
VLOOKUP($X3337&amp;"-"&amp;TEXT($A3353,"mmm-aaaa"),Informes!$A:$P,COLUMN(Informes!I$1),FALSE)), "",
VLOOKUP($X3337&amp;"-"&amp;TEXT($A3353,"mmm-aaaa"),Informes!$A:$P,COLUMN(Informes!I$1),FALSE)), "")</f>
        <v/>
      </c>
      <c r="J3353" s="248"/>
      <c r="K3353" s="248"/>
      <c r="L3353" s="173" t="str">
        <f t="shared" si="654"/>
        <v>¨</v>
      </c>
      <c r="M3353" s="248" t="str">
        <f>IFERROR(IF(OR($X3353=$L$7,$X3353=$K$5,$X3353=$O$5,$X3353=$T$5),IF(ISBLANK(
VLOOKUP($X3314&amp;"-"&amp;TEXT($A3353,"mmm-aaaa"),Informes!$A:$P,COLUMN(Informes!J$1),FALSE)), "",
VLOOKUP($X3314&amp;"-"&amp;TEXT($A3353,"mmm-aaaa"),Informes!$A:$P,COLUMN(Informes!J$1),FALSE)), ""), "")</f>
        <v/>
      </c>
      <c r="N3353" s="248"/>
      <c r="O3353" s="248"/>
      <c r="P3353" s="248"/>
      <c r="Q3353" s="248"/>
      <c r="R3353" s="284" t="str">
        <f t="shared" si="652"/>
        <v/>
      </c>
      <c r="S3353" s="284"/>
      <c r="T3353" s="284"/>
      <c r="U3353" s="284"/>
      <c r="V3353" s="285"/>
      <c r="W3353" s="4" t="str">
        <f>IFERROR(VLOOKUP($X3337&amp;"-"&amp;TEXT($A3353,"mmm-aaaa"),Informes!$A:$P,COLUMN(Informes!K$1),FALSE), "")</f>
        <v/>
      </c>
      <c r="X3353" s="34" t="str">
        <f>IFERROR(VLOOKUP($X3314&amp;"-"&amp;TEXT($A3353,"mmm-aaaa"),Informes!$A:$P,COLUMN(Informes!C$1),FALSE), "")</f>
        <v/>
      </c>
    </row>
    <row r="3354" spans="1:24" ht="16.5" customHeight="1" x14ac:dyDescent="0.2">
      <c r="A3354" s="34">
        <f t="shared" si="655"/>
        <v>45839</v>
      </c>
      <c r="B3354" s="243" t="str">
        <f t="shared" si="653"/>
        <v>Julio</v>
      </c>
      <c r="C3354" s="244"/>
      <c r="D3354" s="244"/>
      <c r="E3354" s="244"/>
      <c r="F3354" s="281" t="str">
        <f>IFERROR(IF(VLOOKUP($X3314&amp;"-"&amp;TEXT($A3354,"mmm-aaaa"),Informes!$A:$P,COLUMN(Informes!H$1),FALSE),"þ","¨"),"¨")</f>
        <v>¨</v>
      </c>
      <c r="G3354" s="281"/>
      <c r="H3354" s="281"/>
      <c r="I3354" s="248" t="str">
        <f>IFERROR(IF(ISBLANK(
VLOOKUP($X3337&amp;"-"&amp;TEXT($A3354,"mmm-aaaa"),Informes!$A:$P,COLUMN(Informes!I$1),FALSE)), "",
VLOOKUP($X3337&amp;"-"&amp;TEXT($A3354,"mmm-aaaa"),Informes!$A:$P,COLUMN(Informes!I$1),FALSE)), "")</f>
        <v/>
      </c>
      <c r="J3354" s="248"/>
      <c r="K3354" s="248"/>
      <c r="L3354" s="173" t="str">
        <f t="shared" si="654"/>
        <v>¨</v>
      </c>
      <c r="M3354" s="248" t="str">
        <f>IFERROR(IF(OR($X3354=$L$7,$X3354=$K$5,$X3354=$O$5,$X3354=$T$5),IF(ISBLANK(
VLOOKUP($X3314&amp;"-"&amp;TEXT($A3354,"mmm-aaaa"),Informes!$A:$P,COLUMN(Informes!J$1),FALSE)), "",
VLOOKUP($X3314&amp;"-"&amp;TEXT($A3354,"mmm-aaaa"),Informes!$A:$P,COLUMN(Informes!J$1),FALSE)), ""), "")</f>
        <v/>
      </c>
      <c r="N3354" s="248"/>
      <c r="O3354" s="248"/>
      <c r="P3354" s="248"/>
      <c r="Q3354" s="248"/>
      <c r="R3354" s="284" t="str">
        <f t="shared" si="652"/>
        <v/>
      </c>
      <c r="S3354" s="284"/>
      <c r="T3354" s="284"/>
      <c r="U3354" s="284"/>
      <c r="V3354" s="285"/>
      <c r="W3354" s="4" t="str">
        <f>IFERROR(VLOOKUP($X3337&amp;"-"&amp;TEXT($A3354,"mmm-aaaa"),Informes!$A:$P,COLUMN(Informes!K$1),FALSE), "")</f>
        <v/>
      </c>
      <c r="X3354" s="34" t="str">
        <f>IFERROR(VLOOKUP($X3314&amp;"-"&amp;TEXT($A3354,"mmm-aaaa"),Informes!$A:$P,COLUMN(Informes!C$1),FALSE), "")</f>
        <v/>
      </c>
    </row>
    <row r="3355" spans="1:24" ht="16.5" thickBot="1" x14ac:dyDescent="0.25">
      <c r="A3355" s="34">
        <f t="shared" si="655"/>
        <v>45870</v>
      </c>
      <c r="B3355" s="264" t="str">
        <f t="shared" si="653"/>
        <v>Agosto</v>
      </c>
      <c r="C3355" s="265"/>
      <c r="D3355" s="265"/>
      <c r="E3355" s="265"/>
      <c r="F3355" s="280" t="str">
        <f>IFERROR(IF(VLOOKUP($X3314&amp;"-"&amp;TEXT($A3355,"mmm-aaaa"),Informes!$A:$P,COLUMN(Informes!H$1),FALSE),"þ","¨"),"¨")</f>
        <v>¨</v>
      </c>
      <c r="G3355" s="280"/>
      <c r="H3355" s="280"/>
      <c r="I3355" s="269" t="str">
        <f>IFERROR(IF(ISBLANK(
VLOOKUP($X3337&amp;"-"&amp;TEXT($A3355,"mmm-aaaa"),Informes!$A:$P,COLUMN(Informes!I$1),FALSE)), "",
VLOOKUP($X3337&amp;"-"&amp;TEXT($A3355,"mmm-aaaa"),Informes!$A:$P,COLUMN(Informes!I$1),FALSE)), "")</f>
        <v/>
      </c>
      <c r="J3355" s="269"/>
      <c r="K3355" s="269"/>
      <c r="L3355" s="172" t="str">
        <f t="shared" si="654"/>
        <v>¨</v>
      </c>
      <c r="M3355" s="269" t="str">
        <f>IFERROR(IF(OR($X3355=$L$7,$X3355=$K$5,$X3355=$O$5,$X3355=$T$5),IF(ISBLANK(
VLOOKUP($X3314&amp;"-"&amp;TEXT($A3355,"mmm-aaaa"),Informes!$A:$P,COLUMN(Informes!J$1),FALSE)), "",
VLOOKUP($X3314&amp;"-"&amp;TEXT($A3355,"mmm-aaaa"),Informes!$A:$P,COLUMN(Informes!J$1),FALSE)), ""), "")</f>
        <v/>
      </c>
      <c r="N3355" s="269"/>
      <c r="O3355" s="269"/>
      <c r="P3355" s="269"/>
      <c r="Q3355" s="269"/>
      <c r="R3355" s="282" t="str">
        <f t="shared" si="652"/>
        <v/>
      </c>
      <c r="S3355" s="282"/>
      <c r="T3355" s="282"/>
      <c r="U3355" s="282"/>
      <c r="V3355" s="283"/>
      <c r="W3355" s="4" t="str">
        <f>IFERROR(VLOOKUP($X3337&amp;"-"&amp;TEXT($A3355,"mmm-aaaa"),Informes!$A:$P,COLUMN(Informes!K$1),FALSE), "")</f>
        <v/>
      </c>
      <c r="X3355" s="34" t="str">
        <f>IFERROR(VLOOKUP($X3314&amp;"-"&amp;TEXT($A3355,"mmm-aaaa"),Informes!$A:$P,COLUMN(Informes!C$1),FALSE), "")</f>
        <v/>
      </c>
    </row>
    <row r="3356" spans="1:24" ht="16.5" thickBot="1" x14ac:dyDescent="0.3">
      <c r="D3356" s="124"/>
      <c r="E3356" s="124"/>
      <c r="F3356" s="129"/>
      <c r="G3356" s="124" t="str">
        <f>IF(SUM(F3344:F3355)=0,"",SUM(F3344:F3355))</f>
        <v/>
      </c>
      <c r="H3356" s="124"/>
      <c r="I3356" s="124"/>
      <c r="J3356" s="130"/>
      <c r="K3356" s="124"/>
      <c r="L3356" s="131" t="s">
        <v>107</v>
      </c>
      <c r="M3356" s="272" t="str">
        <f>IF(SUM(M3344:M3355)=0,"",SUM(M3344:M3355))</f>
        <v/>
      </c>
      <c r="N3356" s="273"/>
      <c r="O3356" s="273"/>
      <c r="P3356" s="273"/>
      <c r="Q3356" s="274"/>
      <c r="R3356" s="275"/>
      <c r="S3356" s="276"/>
      <c r="T3356" s="276"/>
      <c r="U3356" s="276"/>
      <c r="V3356" s="277"/>
      <c r="W3356" s="4"/>
      <c r="X3356" s="4"/>
    </row>
    <row r="3357" spans="1:24" ht="16.5" customHeight="1" x14ac:dyDescent="0.2">
      <c r="W3357" s="4"/>
      <c r="X3357" s="4"/>
    </row>
    <row r="3358" spans="1:24" ht="279.75" customHeight="1" x14ac:dyDescent="0.15">
      <c r="B3358" s="11"/>
      <c r="C3358" s="132" t="s">
        <v>136</v>
      </c>
      <c r="D3358" s="11"/>
      <c r="E3358" s="11"/>
      <c r="F3358" s="11"/>
      <c r="G3358" s="11"/>
      <c r="H3358" s="11"/>
      <c r="I3358" s="11"/>
      <c r="J3358" s="11"/>
      <c r="K3358" s="11"/>
      <c r="L3358" s="11"/>
      <c r="M3358" s="11"/>
      <c r="N3358" s="11"/>
      <c r="O3358" s="11"/>
      <c r="P3358" s="11"/>
      <c r="Q3358" s="11"/>
      <c r="R3358" s="11"/>
      <c r="S3358" s="11"/>
      <c r="T3358" s="11"/>
      <c r="U3358" s="11"/>
      <c r="V3358" s="11"/>
      <c r="W3358" s="11"/>
      <c r="X3358" s="11"/>
    </row>
    <row r="3359" spans="1:24" ht="24" customHeight="1" x14ac:dyDescent="0.2">
      <c r="A3359" s="35">
        <f>A3313+1</f>
        <v>74</v>
      </c>
      <c r="B3359" s="256" t="s">
        <v>127</v>
      </c>
      <c r="C3359" s="256"/>
      <c r="D3359" s="256"/>
      <c r="E3359" s="256"/>
      <c r="F3359" s="256"/>
      <c r="G3359" s="256"/>
      <c r="H3359" s="256"/>
      <c r="I3359" s="256"/>
      <c r="J3359" s="256"/>
      <c r="K3359" s="256"/>
      <c r="L3359" s="256"/>
      <c r="M3359" s="256"/>
      <c r="N3359" s="256"/>
      <c r="O3359" s="256"/>
      <c r="P3359" s="256"/>
      <c r="Q3359" s="256"/>
      <c r="R3359" s="256"/>
      <c r="S3359" s="256"/>
      <c r="T3359" s="256"/>
      <c r="U3359" s="256"/>
      <c r="V3359" s="256"/>
      <c r="X3359" s="2"/>
    </row>
    <row r="3360" spans="1:24" ht="17.25" customHeight="1" x14ac:dyDescent="0.2">
      <c r="A3360" s="35"/>
      <c r="B3360" s="120" t="s">
        <v>128</v>
      </c>
      <c r="D3360" s="123" t="e">
        <f>IF(A3359=0,0,INDEX(TblPublicadores[Nombre completo],A3359))</f>
        <v>#REF!</v>
      </c>
      <c r="F3360" s="123"/>
      <c r="G3360" s="123"/>
      <c r="H3360" s="123"/>
      <c r="I3360" s="123"/>
      <c r="J3360" s="123"/>
      <c r="K3360" s="123"/>
      <c r="L3360" s="123"/>
      <c r="M3360" s="123"/>
      <c r="N3360" s="123"/>
      <c r="O3360" s="123"/>
      <c r="P3360" s="123"/>
      <c r="Q3360" s="123"/>
      <c r="R3360" s="123"/>
      <c r="S3360" s="123"/>
      <c r="T3360" s="123"/>
      <c r="U3360" s="123"/>
      <c r="V3360" s="123"/>
      <c r="W3360" s="15"/>
      <c r="X3360" s="154" t="e">
        <f>IF(A3359=0,0,INDEX(TblPublicadores[Nombre],A3359))</f>
        <v>#REF!</v>
      </c>
    </row>
    <row r="3361" spans="1:24" ht="17.25" x14ac:dyDescent="0.2">
      <c r="B3361" s="120" t="s">
        <v>129</v>
      </c>
      <c r="D3361" s="121"/>
      <c r="E3361" s="121"/>
      <c r="F3361" s="7"/>
      <c r="G3361" s="7"/>
      <c r="H3361" s="257" t="e">
        <f>IF(A3359=0,"",INDEX(TblPublicadores[Fecha de nacimiento],A3359))</f>
        <v>#REF!</v>
      </c>
      <c r="I3361" s="257"/>
      <c r="J3361" s="257"/>
      <c r="K3361" s="257"/>
      <c r="L3361" s="257"/>
      <c r="M3361" s="257"/>
      <c r="N3361" s="257"/>
      <c r="O3361" s="257"/>
      <c r="P3361" s="128" t="e">
        <f>IF(INDEX(TblPublicadores[Sexo],A3359)=Q3361,"þ","¨")</f>
        <v>#REF!</v>
      </c>
      <c r="Q3361" s="120" t="s">
        <v>75</v>
      </c>
      <c r="S3361" s="12"/>
      <c r="T3361" s="13"/>
      <c r="U3361" s="128" t="e">
        <f>IF(INDEX(TblPublicadores[Sexo],A3359)=V3361,"þ","¨")</f>
        <v>#REF!</v>
      </c>
      <c r="V3361" s="120" t="s">
        <v>79</v>
      </c>
      <c r="W3361" s="12"/>
      <c r="X3361" s="6"/>
    </row>
    <row r="3362" spans="1:24" ht="17.25" x14ac:dyDescent="0.2">
      <c r="B3362" s="120" t="s">
        <v>130</v>
      </c>
      <c r="D3362" s="122"/>
      <c r="E3362" s="122"/>
      <c r="F3362" s="7"/>
      <c r="G3362" s="258" t="e">
        <f>IF(A3359=0,"",IF(INDEX(TblPublicadores[Fecha de bautismo],A3359)="", "",INDEX(TblPublicadores[Fecha de bautismo],A3359)))</f>
        <v>#REF!</v>
      </c>
      <c r="H3362" s="258"/>
      <c r="I3362" s="258"/>
      <c r="J3362" s="258"/>
      <c r="K3362" s="258"/>
      <c r="L3362" s="258"/>
      <c r="M3362" s="258"/>
      <c r="N3362" s="258"/>
      <c r="O3362" s="258"/>
      <c r="P3362" s="128" t="s">
        <v>137</v>
      </c>
      <c r="Q3362" s="120" t="s">
        <v>131</v>
      </c>
      <c r="S3362" s="12"/>
      <c r="T3362" s="12"/>
      <c r="U3362" s="128" t="s">
        <v>138</v>
      </c>
      <c r="V3362" s="120" t="s">
        <v>61</v>
      </c>
      <c r="W3362" s="12"/>
      <c r="X3362" s="6"/>
    </row>
    <row r="3363" spans="1:24" ht="28.5" customHeight="1" x14ac:dyDescent="0.2">
      <c r="B3363" s="127" t="e">
        <f>IF(INDEX(TblPublicadores[Privilegio],A3359)=C3363,"þ","¨")</f>
        <v>#REF!</v>
      </c>
      <c r="C3363" s="125" t="s">
        <v>76</v>
      </c>
      <c r="D3363" s="127" t="e">
        <f>IF(INDEX(TblPublicadores[Privilegio],A3359)=E3363,"þ","¨")</f>
        <v>#REF!</v>
      </c>
      <c r="E3363" s="125" t="s">
        <v>81</v>
      </c>
      <c r="F3363" s="7"/>
      <c r="G3363" s="7"/>
      <c r="H3363" s="5"/>
      <c r="I3363" s="10"/>
      <c r="J3363" s="127" t="e">
        <f>IF(INDEX(TblPublicadores[Tipo Publicador],A3359)=K3363,"þ","¨")</f>
        <v>#REF!</v>
      </c>
      <c r="K3363" s="125" t="s">
        <v>77</v>
      </c>
      <c r="L3363" s="5"/>
      <c r="M3363" s="5"/>
      <c r="N3363" s="127" t="e">
        <f>IF(INDEX(TblPublicadores[Tipo Publicador],A3359)=O3363,"þ","¨")</f>
        <v>#REF!</v>
      </c>
      <c r="O3363" s="125" t="s">
        <v>132</v>
      </c>
      <c r="P3363" s="126"/>
      <c r="Q3363" s="126"/>
      <c r="R3363" s="9"/>
      <c r="S3363" s="127" t="e">
        <f>IF(INDEX(TblPublicadores[Tipo Publicador],A3359)=T3363,"þ","¨")</f>
        <v>#REF!</v>
      </c>
      <c r="T3363" s="259" t="s">
        <v>133</v>
      </c>
      <c r="U3363" s="259"/>
      <c r="V3363" s="259"/>
      <c r="W3363" s="13"/>
      <c r="X3363" s="6"/>
    </row>
    <row r="3364" spans="1:24" ht="4.5" customHeight="1" thickBot="1" x14ac:dyDescent="0.25">
      <c r="B3364" s="8"/>
      <c r="C3364" s="7"/>
      <c r="D3364" s="8"/>
      <c r="E3364" s="7"/>
      <c r="F3364" s="7"/>
      <c r="G3364" s="7"/>
      <c r="H3364" s="5"/>
      <c r="I3364" s="10"/>
      <c r="J3364" s="8"/>
      <c r="K3364" s="5"/>
      <c r="L3364" s="5"/>
      <c r="M3364" s="5"/>
      <c r="N3364" s="7"/>
      <c r="O3364" s="5"/>
      <c r="P3364" s="8"/>
      <c r="Q3364" s="8"/>
      <c r="R3364" s="9"/>
      <c r="S3364" s="9"/>
      <c r="T3364" s="7"/>
      <c r="U3364" s="8"/>
      <c r="V3364" s="9"/>
      <c r="W3364" s="9"/>
      <c r="X3364" s="6"/>
    </row>
    <row r="3365" spans="1:24" ht="26.25" customHeight="1" x14ac:dyDescent="0.25">
      <c r="B3365" s="260" t="s">
        <v>17</v>
      </c>
      <c r="C3365" s="261"/>
      <c r="D3365" s="261"/>
      <c r="E3365" s="261"/>
      <c r="F3365" s="262" t="s">
        <v>134</v>
      </c>
      <c r="G3365" s="262"/>
      <c r="H3365" s="262"/>
      <c r="I3365" s="262" t="s">
        <v>12</v>
      </c>
      <c r="J3365" s="262"/>
      <c r="K3365" s="262"/>
      <c r="L3365" s="262" t="s">
        <v>105</v>
      </c>
      <c r="M3365" s="236" t="s">
        <v>135</v>
      </c>
      <c r="N3365" s="236"/>
      <c r="O3365" s="236"/>
      <c r="P3365" s="236"/>
      <c r="Q3365" s="236"/>
      <c r="R3365" s="236" t="s">
        <v>101</v>
      </c>
      <c r="S3365" s="236"/>
      <c r="T3365" s="236"/>
      <c r="U3365" s="236"/>
      <c r="V3365" s="237"/>
      <c r="W3365" s="14"/>
      <c r="X3365" s="3"/>
    </row>
    <row r="3366" spans="1:24" ht="27.75" customHeight="1" x14ac:dyDescent="0.2">
      <c r="B3366" s="240">
        <v>45292</v>
      </c>
      <c r="C3366" s="241"/>
      <c r="D3366" s="241"/>
      <c r="E3366" s="242"/>
      <c r="F3366" s="263"/>
      <c r="G3366" s="263"/>
      <c r="H3366" s="263"/>
      <c r="I3366" s="263"/>
      <c r="J3366" s="263"/>
      <c r="K3366" s="263"/>
      <c r="L3366" s="263"/>
      <c r="M3366" s="238"/>
      <c r="N3366" s="238"/>
      <c r="O3366" s="238"/>
      <c r="P3366" s="238"/>
      <c r="Q3366" s="238"/>
      <c r="R3366" s="238"/>
      <c r="S3366" s="238"/>
      <c r="T3366" s="238"/>
      <c r="U3366" s="238"/>
      <c r="V3366" s="239"/>
      <c r="W3366" s="14"/>
      <c r="X3366" s="3"/>
    </row>
    <row r="3367" spans="1:24" ht="16.5" customHeight="1" x14ac:dyDescent="0.2">
      <c r="A3367" s="34">
        <f>EDATE(B3366,-4)</f>
        <v>45170</v>
      </c>
      <c r="B3367" s="243" t="str">
        <f>PROPER(TEXT(A3367, "mmmm"))</f>
        <v>Septiembre</v>
      </c>
      <c r="C3367" s="244"/>
      <c r="D3367" s="244" t="str">
        <f>PROPER(TEXT(C3367, "mmmm"))</f>
        <v>Enero</v>
      </c>
      <c r="E3367" s="244"/>
      <c r="F3367" s="281" t="str">
        <f>IFERROR(IF(VLOOKUP($X3360&amp;"-"&amp;TEXT($A3367,"mmm-aaaa"),Informes!$A:$P,COLUMN(Informes!H$1),FALSE),"þ","¨"),"¨")</f>
        <v>¨</v>
      </c>
      <c r="G3367" s="281"/>
      <c r="H3367" s="281"/>
      <c r="I3367" s="248" t="str">
        <f>IFERROR(IF(ISBLANK(
VLOOKUP($X3360&amp;"-"&amp;TEXT($A3367,"mmm-aaaa"),Informes!$A:$P,COLUMN(Informes!I$1),FALSE)), "",
VLOOKUP($X3360&amp;"-"&amp;TEXT($A3367,"mmm-aaaa"),Informes!$A:$P,COLUMN(Informes!I$1),FALSE)), "")</f>
        <v/>
      </c>
      <c r="J3367" s="248"/>
      <c r="K3367" s="248"/>
      <c r="L3367" s="173" t="str">
        <f>IFERROR(IF($X3367=$L$7,"þ","¨"),"¨")</f>
        <v>¨</v>
      </c>
      <c r="M3367" s="248" t="str">
        <f>IFERROR(IF(OR($X3367=$L$7,$X3367=$K$5,$X3367=$O$5,$X3367=$T$5),IF(ISBLANK(
VLOOKUP($X3360&amp;"-"&amp;TEXT($A3367,"mmm-aaaa"),Informes!$A:$P,COLUMN(Informes!J$1),FALSE)), "",
VLOOKUP($X3360&amp;"-"&amp;TEXT($A3367,"mmm-aaaa"),Informes!$A:$P,COLUMN(Informes!J$1),FALSE)), ""), "")</f>
        <v/>
      </c>
      <c r="N3367" s="248"/>
      <c r="O3367" s="248"/>
      <c r="P3367" s="248"/>
      <c r="Q3367" s="248"/>
      <c r="R3367" s="284" t="str">
        <f t="shared" ref="R3367:R3378" si="656">IF(W3367=0, "", W3367)</f>
        <v/>
      </c>
      <c r="S3367" s="284"/>
      <c r="T3367" s="284"/>
      <c r="U3367" s="284"/>
      <c r="V3367" s="285"/>
      <c r="W3367" s="4" t="str">
        <f>IFERROR(VLOOKUP($X3360&amp;"-"&amp;TEXT($A3367,"mmm-aaaa"),Informes!$A:$P,COLUMN(Informes!K$1),FALSE), "")</f>
        <v/>
      </c>
      <c r="X3367" s="34" t="str">
        <f>IFERROR(VLOOKUP($X3360&amp;"-"&amp;TEXT($A3367,"mmm-aaaa"),Informes!$A:$P,COLUMN(Informes!C$1),FALSE), "")</f>
        <v/>
      </c>
    </row>
    <row r="3368" spans="1:24" ht="16.5" customHeight="1" x14ac:dyDescent="0.2">
      <c r="A3368" s="34">
        <f>EDATE(A3367,1)</f>
        <v>45200</v>
      </c>
      <c r="B3368" s="243" t="str">
        <f t="shared" ref="B3368:B3378" si="657">PROPER(TEXT(A3368, "mmmm"))</f>
        <v>Octubre</v>
      </c>
      <c r="C3368" s="244"/>
      <c r="D3368" s="244" t="str">
        <f t="shared" ref="D3368:D3378" si="658">PROPER(TEXT(C3368, "mmmm"))</f>
        <v>Enero</v>
      </c>
      <c r="E3368" s="244"/>
      <c r="F3368" s="281" t="str">
        <f>IFERROR(IF(VLOOKUP($X3360&amp;"-"&amp;TEXT($A3368,"mmm-aaaa"),Informes!$A:$P,COLUMN(Informes!H$1),FALSE),"þ","¨"),"¨")</f>
        <v>¨</v>
      </c>
      <c r="G3368" s="281"/>
      <c r="H3368" s="281"/>
      <c r="I3368" s="248" t="str">
        <f>IFERROR(IF(ISBLANK(
VLOOKUP($X3360&amp;"-"&amp;TEXT($A3368,"mmm-aaaa"),Informes!$A:$P,COLUMN(Informes!I$1),FALSE)), "",
VLOOKUP($X3360&amp;"-"&amp;TEXT($A3368,"mmm-aaaa"),Informes!$A:$P,COLUMN(Informes!I$1),FALSE)), "")</f>
        <v/>
      </c>
      <c r="J3368" s="248"/>
      <c r="K3368" s="248"/>
      <c r="L3368" s="173" t="str">
        <f t="shared" ref="L3368:L3378" si="659">IFERROR(IF($X3368=$L$7,"þ","¨"),"¨")</f>
        <v>¨</v>
      </c>
      <c r="M3368" s="248" t="str">
        <f>IFERROR(IF(OR($X3368=$L$7,$X3368=$K$5,$X3368=$O$5,$X3368=$T$5),IF(ISBLANK(
VLOOKUP($X3360&amp;"-"&amp;TEXT($A3368,"mmm-aaaa"),Informes!$A:$P,COLUMN(Informes!J$1),FALSE)), "",
VLOOKUP($X3360&amp;"-"&amp;TEXT($A3368,"mmm-aaaa"),Informes!$A:$P,COLUMN(Informes!J$1),FALSE)), ""), "")</f>
        <v/>
      </c>
      <c r="N3368" s="248"/>
      <c r="O3368" s="248"/>
      <c r="P3368" s="248"/>
      <c r="Q3368" s="248"/>
      <c r="R3368" s="284" t="str">
        <f t="shared" si="656"/>
        <v/>
      </c>
      <c r="S3368" s="284"/>
      <c r="T3368" s="284"/>
      <c r="U3368" s="284"/>
      <c r="V3368" s="285"/>
      <c r="W3368" s="4" t="str">
        <f>IFERROR(VLOOKUP($X3360&amp;"-"&amp;TEXT($A3368,"mmm-aaaa"),Informes!$A:$P,COLUMN(Informes!K$1),FALSE), "")</f>
        <v/>
      </c>
      <c r="X3368" s="34" t="str">
        <f>IFERROR(VLOOKUP($X3360&amp;"-"&amp;TEXT($A3368,"mmm-aaaa"),Informes!$A:$P,COLUMN(Informes!C$1),FALSE), "")</f>
        <v/>
      </c>
    </row>
    <row r="3369" spans="1:24" ht="16.5" customHeight="1" x14ac:dyDescent="0.2">
      <c r="A3369" s="34">
        <f t="shared" ref="A3369:A3378" si="660">EDATE(A3368,1)</f>
        <v>45231</v>
      </c>
      <c r="B3369" s="243" t="str">
        <f t="shared" si="657"/>
        <v>Noviembre</v>
      </c>
      <c r="C3369" s="244"/>
      <c r="D3369" s="244" t="str">
        <f t="shared" si="658"/>
        <v>Enero</v>
      </c>
      <c r="E3369" s="244"/>
      <c r="F3369" s="281" t="str">
        <f>IFERROR(IF(VLOOKUP($X3360&amp;"-"&amp;TEXT($A3369,"mmm-aaaa"),Informes!$A:$P,COLUMN(Informes!H$1),FALSE),"þ","¨"),"¨")</f>
        <v>¨</v>
      </c>
      <c r="G3369" s="281"/>
      <c r="H3369" s="281"/>
      <c r="I3369" s="248" t="str">
        <f>IFERROR(IF(ISBLANK(
VLOOKUP($X3360&amp;"-"&amp;TEXT($A3369,"mmm-aaaa"),Informes!$A:$P,COLUMN(Informes!I$1),FALSE)), "",
VLOOKUP($X3360&amp;"-"&amp;TEXT($A3369,"mmm-aaaa"),Informes!$A:$P,COLUMN(Informes!I$1),FALSE)), "")</f>
        <v/>
      </c>
      <c r="J3369" s="248"/>
      <c r="K3369" s="248"/>
      <c r="L3369" s="173" t="str">
        <f t="shared" si="659"/>
        <v>¨</v>
      </c>
      <c r="M3369" s="248" t="str">
        <f>IFERROR(IF(OR($X3369=$L$7,$X3369=$K$5,$X3369=$O$5,$X3369=$T$5),IF(ISBLANK(
VLOOKUP($X3360&amp;"-"&amp;TEXT($A3369,"mmm-aaaa"),Informes!$A:$P,COLUMN(Informes!J$1),FALSE)), "",
VLOOKUP($X3360&amp;"-"&amp;TEXT($A3369,"mmm-aaaa"),Informes!$A:$P,COLUMN(Informes!J$1),FALSE)), ""), "")</f>
        <v/>
      </c>
      <c r="N3369" s="248"/>
      <c r="O3369" s="248"/>
      <c r="P3369" s="248"/>
      <c r="Q3369" s="248"/>
      <c r="R3369" s="284" t="str">
        <f t="shared" si="656"/>
        <v/>
      </c>
      <c r="S3369" s="284"/>
      <c r="T3369" s="284"/>
      <c r="U3369" s="284"/>
      <c r="V3369" s="285"/>
      <c r="W3369" s="4" t="str">
        <f>IFERROR(VLOOKUP($X3360&amp;"-"&amp;TEXT($A3369,"mmm-aaaa"),Informes!$A:$P,COLUMN(Informes!K$1),FALSE), "")</f>
        <v/>
      </c>
      <c r="X3369" s="34" t="str">
        <f>IFERROR(VLOOKUP($X3360&amp;"-"&amp;TEXT($A3369,"mmm-aaaa"),Informes!$A:$P,COLUMN(Informes!C$1),FALSE), "")</f>
        <v/>
      </c>
    </row>
    <row r="3370" spans="1:24" ht="16.5" customHeight="1" x14ac:dyDescent="0.2">
      <c r="A3370" s="34">
        <f t="shared" si="660"/>
        <v>45261</v>
      </c>
      <c r="B3370" s="243" t="str">
        <f t="shared" si="657"/>
        <v>Diciembre</v>
      </c>
      <c r="C3370" s="244"/>
      <c r="D3370" s="244" t="str">
        <f t="shared" si="658"/>
        <v>Enero</v>
      </c>
      <c r="E3370" s="244"/>
      <c r="F3370" s="281" t="str">
        <f>IFERROR(IF(VLOOKUP($X3360&amp;"-"&amp;TEXT($A3370,"mmm-aaaa"),Informes!$A:$P,COLUMN(Informes!H$1),FALSE),"þ","¨"),"¨")</f>
        <v>¨</v>
      </c>
      <c r="G3370" s="281"/>
      <c r="H3370" s="281"/>
      <c r="I3370" s="248" t="str">
        <f>IFERROR(IF(ISBLANK(
VLOOKUP($X3360&amp;"-"&amp;TEXT($A3370,"mmm-aaaa"),Informes!$A:$P,COLUMN(Informes!I$1),FALSE)), "",
VLOOKUP($X3360&amp;"-"&amp;TEXT($A3370,"mmm-aaaa"),Informes!$A:$P,COLUMN(Informes!I$1),FALSE)), "")</f>
        <v/>
      </c>
      <c r="J3370" s="248"/>
      <c r="K3370" s="248"/>
      <c r="L3370" s="173" t="str">
        <f t="shared" si="659"/>
        <v>¨</v>
      </c>
      <c r="M3370" s="248" t="str">
        <f>IFERROR(IF(OR($X3370=$L$7,$X3370=$K$5,$X3370=$O$5,$X3370=$T$5),IF(ISBLANK(
VLOOKUP($X3360&amp;"-"&amp;TEXT($A3370,"mmm-aaaa"),Informes!$A:$P,COLUMN(Informes!J$1),FALSE)), "",
VLOOKUP($X3360&amp;"-"&amp;TEXT($A3370,"mmm-aaaa"),Informes!$A:$P,COLUMN(Informes!J$1),FALSE)), ""), "")</f>
        <v/>
      </c>
      <c r="N3370" s="248"/>
      <c r="O3370" s="248"/>
      <c r="P3370" s="248"/>
      <c r="Q3370" s="248"/>
      <c r="R3370" s="284" t="str">
        <f t="shared" si="656"/>
        <v/>
      </c>
      <c r="S3370" s="284"/>
      <c r="T3370" s="284"/>
      <c r="U3370" s="284"/>
      <c r="V3370" s="285"/>
      <c r="W3370" s="4" t="str">
        <f>IFERROR(VLOOKUP($X3360&amp;"-"&amp;TEXT($A3370,"mmm-aaaa"),Informes!$A:$P,COLUMN(Informes!K$1),FALSE), "")</f>
        <v/>
      </c>
      <c r="X3370" s="34" t="str">
        <f>IFERROR(VLOOKUP($X3360&amp;"-"&amp;TEXT($A3370,"mmm-aaaa"),Informes!$A:$P,COLUMN(Informes!C$1),FALSE), "")</f>
        <v/>
      </c>
    </row>
    <row r="3371" spans="1:24" ht="16.5" customHeight="1" x14ac:dyDescent="0.2">
      <c r="A3371" s="34">
        <f t="shared" si="660"/>
        <v>45292</v>
      </c>
      <c r="B3371" s="243" t="str">
        <f t="shared" si="657"/>
        <v>Enero</v>
      </c>
      <c r="C3371" s="244"/>
      <c r="D3371" s="244" t="str">
        <f t="shared" si="658"/>
        <v>Enero</v>
      </c>
      <c r="E3371" s="244"/>
      <c r="F3371" s="281" t="str">
        <f>IFERROR(IF(VLOOKUP($X3360&amp;"-"&amp;TEXT($A3371,"mmm-aaaa"),Informes!$A:$P,COLUMN(Informes!H$1),FALSE),"þ","¨"),"¨")</f>
        <v>¨</v>
      </c>
      <c r="G3371" s="281"/>
      <c r="H3371" s="281"/>
      <c r="I3371" s="248" t="str">
        <f>IFERROR(IF(ISBLANK(
VLOOKUP($X3360&amp;"-"&amp;TEXT($A3371,"mmm-aaaa"),Informes!$A:$P,COLUMN(Informes!I$1),FALSE)), "",
VLOOKUP($X3360&amp;"-"&amp;TEXT($A3371,"mmm-aaaa"),Informes!$A:$P,COLUMN(Informes!I$1),FALSE)), "")</f>
        <v/>
      </c>
      <c r="J3371" s="248"/>
      <c r="K3371" s="248"/>
      <c r="L3371" s="173" t="str">
        <f t="shared" si="659"/>
        <v>¨</v>
      </c>
      <c r="M3371" s="248" t="str">
        <f>IFERROR(IF(OR($X3371=$L$7,$X3371=$K$5,$X3371=$O$5,$X3371=$T$5),IF(ISBLANK(
VLOOKUP($X3360&amp;"-"&amp;TEXT($A3371,"mmm-aaaa"),Informes!$A:$P,COLUMN(Informes!J$1),FALSE)), "",
VLOOKUP($X3360&amp;"-"&amp;TEXT($A3371,"mmm-aaaa"),Informes!$A:$P,COLUMN(Informes!J$1),FALSE)), ""), "")</f>
        <v/>
      </c>
      <c r="N3371" s="248"/>
      <c r="O3371" s="248"/>
      <c r="P3371" s="248"/>
      <c r="Q3371" s="248"/>
      <c r="R3371" s="284" t="str">
        <f t="shared" si="656"/>
        <v/>
      </c>
      <c r="S3371" s="284"/>
      <c r="T3371" s="284"/>
      <c r="U3371" s="284"/>
      <c r="V3371" s="285"/>
      <c r="W3371" s="4" t="str">
        <f>IFERROR(VLOOKUP($X3360&amp;"-"&amp;TEXT($A3371,"mmm-aaaa"),Informes!$A:$P,COLUMN(Informes!K$1),FALSE), "")</f>
        <v/>
      </c>
      <c r="X3371" s="34" t="str">
        <f>IFERROR(VLOOKUP($X3360&amp;"-"&amp;TEXT($A3371,"mmm-aaaa"),Informes!$A:$P,COLUMN(Informes!C$1),FALSE), "")</f>
        <v/>
      </c>
    </row>
    <row r="3372" spans="1:24" ht="16.5" customHeight="1" x14ac:dyDescent="0.2">
      <c r="A3372" s="34">
        <f t="shared" si="660"/>
        <v>45323</v>
      </c>
      <c r="B3372" s="243" t="str">
        <f t="shared" si="657"/>
        <v>Febrero</v>
      </c>
      <c r="C3372" s="244"/>
      <c r="D3372" s="244" t="str">
        <f t="shared" si="658"/>
        <v>Enero</v>
      </c>
      <c r="E3372" s="244"/>
      <c r="F3372" s="281" t="str">
        <f>IFERROR(IF(VLOOKUP($X3360&amp;"-"&amp;TEXT($A3372,"mmm-aaaa"),Informes!$A:$P,COLUMN(Informes!H$1),FALSE),"þ","¨"),"¨")</f>
        <v>¨</v>
      </c>
      <c r="G3372" s="281"/>
      <c r="H3372" s="281"/>
      <c r="I3372" s="248" t="str">
        <f>IFERROR(IF(ISBLANK(
VLOOKUP($X3360&amp;"-"&amp;TEXT($A3372,"mmm-aaaa"),Informes!$A:$P,COLUMN(Informes!I$1),FALSE)), "",
VLOOKUP($X3360&amp;"-"&amp;TEXT($A3372,"mmm-aaaa"),Informes!$A:$P,COLUMN(Informes!I$1),FALSE)), "")</f>
        <v/>
      </c>
      <c r="J3372" s="248"/>
      <c r="K3372" s="248"/>
      <c r="L3372" s="173" t="str">
        <f t="shared" si="659"/>
        <v>¨</v>
      </c>
      <c r="M3372" s="248" t="str">
        <f>IFERROR(IF(OR($X3372=$L$7,$X3372=$K$5,$X3372=$O$5,$X3372=$T$5),IF(ISBLANK(
VLOOKUP($X3360&amp;"-"&amp;TEXT($A3372,"mmm-aaaa"),Informes!$A:$P,COLUMN(Informes!J$1),FALSE)), "",
VLOOKUP($X3360&amp;"-"&amp;TEXT($A3372,"mmm-aaaa"),Informes!$A:$P,COLUMN(Informes!J$1),FALSE)), ""), "")</f>
        <v/>
      </c>
      <c r="N3372" s="248"/>
      <c r="O3372" s="248"/>
      <c r="P3372" s="248"/>
      <c r="Q3372" s="248"/>
      <c r="R3372" s="284" t="str">
        <f t="shared" si="656"/>
        <v/>
      </c>
      <c r="S3372" s="284"/>
      <c r="T3372" s="284"/>
      <c r="U3372" s="284"/>
      <c r="V3372" s="285"/>
      <c r="W3372" s="4" t="str">
        <f>IFERROR(VLOOKUP($X3360&amp;"-"&amp;TEXT($A3372,"mmm-aaaa"),Informes!$A:$P,COLUMN(Informes!K$1),FALSE), "")</f>
        <v/>
      </c>
      <c r="X3372" s="34" t="str">
        <f>IFERROR(VLOOKUP($X3360&amp;"-"&amp;TEXT($A3372,"mmm-aaaa"),Informes!$A:$P,COLUMN(Informes!C$1),FALSE), "")</f>
        <v/>
      </c>
    </row>
    <row r="3373" spans="1:24" ht="16.5" customHeight="1" x14ac:dyDescent="0.2">
      <c r="A3373" s="34">
        <f t="shared" si="660"/>
        <v>45352</v>
      </c>
      <c r="B3373" s="243" t="str">
        <f t="shared" si="657"/>
        <v>Marzo</v>
      </c>
      <c r="C3373" s="244"/>
      <c r="D3373" s="244" t="str">
        <f t="shared" si="658"/>
        <v>Enero</v>
      </c>
      <c r="E3373" s="244"/>
      <c r="F3373" s="281" t="str">
        <f>IFERROR(IF(VLOOKUP($X3360&amp;"-"&amp;TEXT($A3373,"mmm-aaaa"),Informes!$A:$P,COLUMN(Informes!H$1),FALSE),"þ","¨"),"¨")</f>
        <v>¨</v>
      </c>
      <c r="G3373" s="281"/>
      <c r="H3373" s="281"/>
      <c r="I3373" s="248" t="str">
        <f>IFERROR(IF(ISBLANK(
VLOOKUP($X3360&amp;"-"&amp;TEXT($A3373,"mmm-aaaa"),Informes!$A:$P,COLUMN(Informes!I$1),FALSE)), "",
VLOOKUP($X3360&amp;"-"&amp;TEXT($A3373,"mmm-aaaa"),Informes!$A:$P,COLUMN(Informes!I$1),FALSE)), "")</f>
        <v/>
      </c>
      <c r="J3373" s="248"/>
      <c r="K3373" s="248"/>
      <c r="L3373" s="173" t="str">
        <f t="shared" si="659"/>
        <v>¨</v>
      </c>
      <c r="M3373" s="248" t="str">
        <f>IFERROR(IF(OR($X3373=$L$7,$X3373=$K$5,$X3373=$O$5,$X3373=$T$5),IF(ISBLANK(
VLOOKUP($X3360&amp;"-"&amp;TEXT($A3373,"mmm-aaaa"),Informes!$A:$P,COLUMN(Informes!J$1),FALSE)), "",
VLOOKUP($X3360&amp;"-"&amp;TEXT($A3373,"mmm-aaaa"),Informes!$A:$P,COLUMN(Informes!J$1),FALSE)), ""), "")</f>
        <v/>
      </c>
      <c r="N3373" s="248"/>
      <c r="O3373" s="248"/>
      <c r="P3373" s="248"/>
      <c r="Q3373" s="248"/>
      <c r="R3373" s="284" t="str">
        <f t="shared" si="656"/>
        <v/>
      </c>
      <c r="S3373" s="284"/>
      <c r="T3373" s="284"/>
      <c r="U3373" s="284"/>
      <c r="V3373" s="285"/>
      <c r="W3373" s="4" t="str">
        <f>IFERROR(VLOOKUP($X3360&amp;"-"&amp;TEXT($A3373,"mmm-aaaa"),Informes!$A:$P,COLUMN(Informes!K$1),FALSE), "")</f>
        <v/>
      </c>
      <c r="X3373" s="34" t="str">
        <f>IFERROR(VLOOKUP($X3360&amp;"-"&amp;TEXT($A3373,"mmm-aaaa"),Informes!$A:$P,COLUMN(Informes!C$1),FALSE), "")</f>
        <v/>
      </c>
    </row>
    <row r="3374" spans="1:24" ht="16.5" customHeight="1" x14ac:dyDescent="0.2">
      <c r="A3374" s="34">
        <f t="shared" si="660"/>
        <v>45383</v>
      </c>
      <c r="B3374" s="243" t="str">
        <f t="shared" si="657"/>
        <v>Abril</v>
      </c>
      <c r="C3374" s="244"/>
      <c r="D3374" s="244" t="str">
        <f t="shared" si="658"/>
        <v>Enero</v>
      </c>
      <c r="E3374" s="244"/>
      <c r="F3374" s="281" t="str">
        <f>IFERROR(IF(VLOOKUP($X3360&amp;"-"&amp;TEXT($A3374,"mmm-aaaa"),Informes!$A:$P,COLUMN(Informes!H$1),FALSE),"þ","¨"),"¨")</f>
        <v>¨</v>
      </c>
      <c r="G3374" s="281"/>
      <c r="H3374" s="281"/>
      <c r="I3374" s="248" t="str">
        <f>IFERROR(IF(ISBLANK(
VLOOKUP($X3360&amp;"-"&amp;TEXT($A3374,"mmm-aaaa"),Informes!$A:$P,COLUMN(Informes!I$1),FALSE)), "",
VLOOKUP($X3360&amp;"-"&amp;TEXT($A3374,"mmm-aaaa"),Informes!$A:$P,COLUMN(Informes!I$1),FALSE)), "")</f>
        <v/>
      </c>
      <c r="J3374" s="248"/>
      <c r="K3374" s="248"/>
      <c r="L3374" s="173" t="str">
        <f t="shared" si="659"/>
        <v>¨</v>
      </c>
      <c r="M3374" s="248" t="str">
        <f>IFERROR(IF(OR($X3374=$L$7,$X3374=$K$5,$X3374=$O$5,$X3374=$T$5),IF(ISBLANK(
VLOOKUP($X3360&amp;"-"&amp;TEXT($A3374,"mmm-aaaa"),Informes!$A:$P,COLUMN(Informes!J$1),FALSE)), "",
VLOOKUP($X3360&amp;"-"&amp;TEXT($A3374,"mmm-aaaa"),Informes!$A:$P,COLUMN(Informes!J$1),FALSE)), ""), "")</f>
        <v/>
      </c>
      <c r="N3374" s="248"/>
      <c r="O3374" s="248"/>
      <c r="P3374" s="248"/>
      <c r="Q3374" s="248"/>
      <c r="R3374" s="284" t="str">
        <f t="shared" si="656"/>
        <v/>
      </c>
      <c r="S3374" s="284"/>
      <c r="T3374" s="284"/>
      <c r="U3374" s="284"/>
      <c r="V3374" s="285"/>
      <c r="W3374" s="4" t="str">
        <f>IFERROR(VLOOKUP($X3360&amp;"-"&amp;TEXT($A3374,"mmm-aaaa"),Informes!$A:$P,COLUMN(Informes!K$1),FALSE), "")</f>
        <v/>
      </c>
      <c r="X3374" s="34" t="str">
        <f>IFERROR(VLOOKUP($X3360&amp;"-"&amp;TEXT($A3374,"mmm-aaaa"),Informes!$A:$P,COLUMN(Informes!C$1),FALSE), "")</f>
        <v/>
      </c>
    </row>
    <row r="3375" spans="1:24" ht="16.5" customHeight="1" x14ac:dyDescent="0.2">
      <c r="A3375" s="34">
        <f t="shared" si="660"/>
        <v>45413</v>
      </c>
      <c r="B3375" s="243" t="str">
        <f t="shared" si="657"/>
        <v>Mayo</v>
      </c>
      <c r="C3375" s="244"/>
      <c r="D3375" s="244" t="str">
        <f t="shared" si="658"/>
        <v>Enero</v>
      </c>
      <c r="E3375" s="244"/>
      <c r="F3375" s="281" t="str">
        <f>IFERROR(IF(VLOOKUP($X3360&amp;"-"&amp;TEXT($A3375,"mmm-aaaa"),Informes!$A:$P,COLUMN(Informes!H$1),FALSE),"þ","¨"),"¨")</f>
        <v>¨</v>
      </c>
      <c r="G3375" s="281"/>
      <c r="H3375" s="281"/>
      <c r="I3375" s="248" t="str">
        <f>IFERROR(IF(ISBLANK(
VLOOKUP($X3360&amp;"-"&amp;TEXT($A3375,"mmm-aaaa"),Informes!$A:$P,COLUMN(Informes!I$1),FALSE)), "",
VLOOKUP($X3360&amp;"-"&amp;TEXT($A3375,"mmm-aaaa"),Informes!$A:$P,COLUMN(Informes!I$1),FALSE)), "")</f>
        <v/>
      </c>
      <c r="J3375" s="248"/>
      <c r="K3375" s="248"/>
      <c r="L3375" s="173" t="str">
        <f t="shared" si="659"/>
        <v>¨</v>
      </c>
      <c r="M3375" s="248" t="str">
        <f>IFERROR(IF(OR($X3375=$L$7,$X3375=$K$5,$X3375=$O$5,$X3375=$T$5),IF(ISBLANK(
VLOOKUP($X3360&amp;"-"&amp;TEXT($A3375,"mmm-aaaa"),Informes!$A:$P,COLUMN(Informes!J$1),FALSE)), "",
VLOOKUP($X3360&amp;"-"&amp;TEXT($A3375,"mmm-aaaa"),Informes!$A:$P,COLUMN(Informes!J$1),FALSE)), ""), "")</f>
        <v/>
      </c>
      <c r="N3375" s="248"/>
      <c r="O3375" s="248"/>
      <c r="P3375" s="248"/>
      <c r="Q3375" s="248"/>
      <c r="R3375" s="284" t="str">
        <f t="shared" si="656"/>
        <v/>
      </c>
      <c r="S3375" s="284"/>
      <c r="T3375" s="284"/>
      <c r="U3375" s="284"/>
      <c r="V3375" s="285"/>
      <c r="W3375" s="4" t="str">
        <f>IFERROR(VLOOKUP($X3360&amp;"-"&amp;TEXT($A3375,"mmm-aaaa"),Informes!$A:$P,COLUMN(Informes!K$1),FALSE), "")</f>
        <v/>
      </c>
      <c r="X3375" s="34" t="str">
        <f>IFERROR(VLOOKUP($X3360&amp;"-"&amp;TEXT($A3375,"mmm-aaaa"),Informes!$A:$P,COLUMN(Informes!C$1),FALSE), "")</f>
        <v/>
      </c>
    </row>
    <row r="3376" spans="1:24" ht="16.5" customHeight="1" x14ac:dyDescent="0.2">
      <c r="A3376" s="34">
        <f t="shared" si="660"/>
        <v>45444</v>
      </c>
      <c r="B3376" s="243" t="str">
        <f t="shared" si="657"/>
        <v>Junio</v>
      </c>
      <c r="C3376" s="244"/>
      <c r="D3376" s="244" t="str">
        <f t="shared" si="658"/>
        <v>Enero</v>
      </c>
      <c r="E3376" s="244"/>
      <c r="F3376" s="281" t="str">
        <f>IFERROR(IF(VLOOKUP($X3360&amp;"-"&amp;TEXT($A3376,"mmm-aaaa"),Informes!$A:$P,COLUMN(Informes!H$1),FALSE),"þ","¨"),"¨")</f>
        <v>¨</v>
      </c>
      <c r="G3376" s="281"/>
      <c r="H3376" s="281"/>
      <c r="I3376" s="248" t="str">
        <f>IFERROR(IF(ISBLANK(
VLOOKUP($X3360&amp;"-"&amp;TEXT($A3376,"mmm-aaaa"),Informes!$A:$P,COLUMN(Informes!I$1),FALSE)), "",
VLOOKUP($X3360&amp;"-"&amp;TEXT($A3376,"mmm-aaaa"),Informes!$A:$P,COLUMN(Informes!I$1),FALSE)), "")</f>
        <v/>
      </c>
      <c r="J3376" s="248"/>
      <c r="K3376" s="248"/>
      <c r="L3376" s="173" t="str">
        <f t="shared" si="659"/>
        <v>¨</v>
      </c>
      <c r="M3376" s="248" t="str">
        <f>IFERROR(IF(OR($X3376=$L$7,$X3376=$K$5,$X3376=$O$5,$X3376=$T$5),IF(ISBLANK(
VLOOKUP($X3360&amp;"-"&amp;TEXT($A3376,"mmm-aaaa"),Informes!$A:$P,COLUMN(Informes!J$1),FALSE)), "",
VLOOKUP($X3360&amp;"-"&amp;TEXT($A3376,"mmm-aaaa"),Informes!$A:$P,COLUMN(Informes!J$1),FALSE)), ""), "")</f>
        <v/>
      </c>
      <c r="N3376" s="248"/>
      <c r="O3376" s="248"/>
      <c r="P3376" s="248"/>
      <c r="Q3376" s="248"/>
      <c r="R3376" s="284" t="str">
        <f t="shared" si="656"/>
        <v/>
      </c>
      <c r="S3376" s="284"/>
      <c r="T3376" s="284"/>
      <c r="U3376" s="284"/>
      <c r="V3376" s="285"/>
      <c r="W3376" s="4" t="str">
        <f>IFERROR(VLOOKUP($X3360&amp;"-"&amp;TEXT($A3376,"mmm-aaaa"),Informes!$A:$P,COLUMN(Informes!K$1),FALSE), "")</f>
        <v/>
      </c>
      <c r="X3376" s="34" t="str">
        <f>IFERROR(VLOOKUP($X3360&amp;"-"&amp;TEXT($A3376,"mmm-aaaa"),Informes!$A:$P,COLUMN(Informes!C$1),FALSE), "")</f>
        <v/>
      </c>
    </row>
    <row r="3377" spans="1:24" ht="16.5" customHeight="1" x14ac:dyDescent="0.2">
      <c r="A3377" s="34">
        <f t="shared" si="660"/>
        <v>45474</v>
      </c>
      <c r="B3377" s="243" t="str">
        <f t="shared" si="657"/>
        <v>Julio</v>
      </c>
      <c r="C3377" s="244"/>
      <c r="D3377" s="244" t="str">
        <f t="shared" si="658"/>
        <v>Enero</v>
      </c>
      <c r="E3377" s="244"/>
      <c r="F3377" s="281" t="str">
        <f>IFERROR(IF(VLOOKUP($X3360&amp;"-"&amp;TEXT($A3377,"mmm-aaaa"),Informes!$A:$P,COLUMN(Informes!H$1),FALSE),"þ","¨"),"¨")</f>
        <v>¨</v>
      </c>
      <c r="G3377" s="281"/>
      <c r="H3377" s="281"/>
      <c r="I3377" s="248" t="str">
        <f>IFERROR(IF(ISBLANK(
VLOOKUP($X3360&amp;"-"&amp;TEXT($A3377,"mmm-aaaa"),Informes!$A:$P,COLUMN(Informes!I$1),FALSE)), "",
VLOOKUP($X3360&amp;"-"&amp;TEXT($A3377,"mmm-aaaa"),Informes!$A:$P,COLUMN(Informes!I$1),FALSE)), "")</f>
        <v/>
      </c>
      <c r="J3377" s="248"/>
      <c r="K3377" s="248"/>
      <c r="L3377" s="173" t="str">
        <f t="shared" si="659"/>
        <v>¨</v>
      </c>
      <c r="M3377" s="248" t="str">
        <f>IFERROR(IF(OR($X3377=$L$7,$X3377=$K$5,$X3377=$O$5,$X3377=$T$5),IF(ISBLANK(
VLOOKUP($X3360&amp;"-"&amp;TEXT($A3377,"mmm-aaaa"),Informes!$A:$P,COLUMN(Informes!J$1),FALSE)), "",
VLOOKUP($X3360&amp;"-"&amp;TEXT($A3377,"mmm-aaaa"),Informes!$A:$P,COLUMN(Informes!J$1),FALSE)), ""), "")</f>
        <v/>
      </c>
      <c r="N3377" s="248"/>
      <c r="O3377" s="248"/>
      <c r="P3377" s="248"/>
      <c r="Q3377" s="248"/>
      <c r="R3377" s="284" t="str">
        <f t="shared" si="656"/>
        <v/>
      </c>
      <c r="S3377" s="284"/>
      <c r="T3377" s="284"/>
      <c r="U3377" s="284"/>
      <c r="V3377" s="285"/>
      <c r="W3377" s="4" t="str">
        <f>IFERROR(VLOOKUP($X3360&amp;"-"&amp;TEXT($A3377,"mmm-aaaa"),Informes!$A:$P,COLUMN(Informes!K$1),FALSE), "")</f>
        <v/>
      </c>
      <c r="X3377" s="34" t="str">
        <f>IFERROR(VLOOKUP($X3360&amp;"-"&amp;TEXT($A3377,"mmm-aaaa"),Informes!$A:$P,COLUMN(Informes!C$1),FALSE), "")</f>
        <v/>
      </c>
    </row>
    <row r="3378" spans="1:24" ht="16.5" customHeight="1" thickBot="1" x14ac:dyDescent="0.25">
      <c r="A3378" s="34">
        <f t="shared" si="660"/>
        <v>45505</v>
      </c>
      <c r="B3378" s="264" t="str">
        <f t="shared" si="657"/>
        <v>Agosto</v>
      </c>
      <c r="C3378" s="265"/>
      <c r="D3378" s="265" t="str">
        <f t="shared" si="658"/>
        <v>Enero</v>
      </c>
      <c r="E3378" s="265"/>
      <c r="F3378" s="280" t="str">
        <f>IFERROR(IF(VLOOKUP($X3360&amp;"-"&amp;TEXT($A3378,"mmm-aaaa"),Informes!$A:$P,COLUMN(Informes!H$1),FALSE),"þ","¨"),"¨")</f>
        <v>¨</v>
      </c>
      <c r="G3378" s="280"/>
      <c r="H3378" s="280"/>
      <c r="I3378" s="269" t="str">
        <f>IFERROR(IF(ISBLANK(
VLOOKUP($X3360&amp;"-"&amp;TEXT($A3378,"mmm-aaaa"),Informes!$A:$P,COLUMN(Informes!I$1),FALSE)), "",
VLOOKUP($X3360&amp;"-"&amp;TEXT($A3378,"mmm-aaaa"),Informes!$A:$P,COLUMN(Informes!I$1),FALSE)), "")</f>
        <v/>
      </c>
      <c r="J3378" s="269"/>
      <c r="K3378" s="269"/>
      <c r="L3378" s="172" t="str">
        <f t="shared" si="659"/>
        <v>¨</v>
      </c>
      <c r="M3378" s="269" t="str">
        <f>IFERROR(IF(OR($X3378=$L$7,$X3378=$K$5,$X3378=$O$5,$X3378=$T$5),IF(ISBLANK(
VLOOKUP($X3360&amp;"-"&amp;TEXT($A3378,"mmm-aaaa"),Informes!$A:$P,COLUMN(Informes!J$1),FALSE)), "",
VLOOKUP($X3360&amp;"-"&amp;TEXT($A3378,"mmm-aaaa"),Informes!$A:$P,COLUMN(Informes!J$1),FALSE)), ""), "")</f>
        <v/>
      </c>
      <c r="N3378" s="269"/>
      <c r="O3378" s="269"/>
      <c r="P3378" s="269"/>
      <c r="Q3378" s="269"/>
      <c r="R3378" s="282" t="str">
        <f t="shared" si="656"/>
        <v/>
      </c>
      <c r="S3378" s="282"/>
      <c r="T3378" s="282"/>
      <c r="U3378" s="282"/>
      <c r="V3378" s="283"/>
      <c r="W3378" s="4" t="str">
        <f>IFERROR(VLOOKUP($X3360&amp;"-"&amp;TEXT($A3378,"mmm-aaaa"),Informes!$A:$P,COLUMN(Informes!K$1),FALSE), "")</f>
        <v/>
      </c>
      <c r="X3378" s="34" t="str">
        <f>IFERROR(VLOOKUP($X3360&amp;"-"&amp;TEXT($A3378,"mmm-aaaa"),Informes!$A:$P,COLUMN(Informes!C$1),FALSE), "")</f>
        <v/>
      </c>
    </row>
    <row r="3379" spans="1:24" ht="16.5" customHeight="1" thickBot="1" x14ac:dyDescent="0.3">
      <c r="D3379" s="124"/>
      <c r="E3379" s="124"/>
      <c r="F3379" s="129"/>
      <c r="G3379" s="124" t="str">
        <f>IF(SUM(F3367:F3378)=0,"",SUM(F3367:F3378))</f>
        <v/>
      </c>
      <c r="H3379" s="124"/>
      <c r="I3379" s="124"/>
      <c r="J3379" s="130"/>
      <c r="K3379" s="124"/>
      <c r="L3379" s="131" t="s">
        <v>107</v>
      </c>
      <c r="M3379" s="272" t="str">
        <f>IF(SUM(M3367:M3378)=0,"",SUM(M3367:M3378))</f>
        <v/>
      </c>
      <c r="N3379" s="273"/>
      <c r="O3379" s="273"/>
      <c r="P3379" s="273"/>
      <c r="Q3379" s="274"/>
      <c r="R3379" s="275"/>
      <c r="S3379" s="276"/>
      <c r="T3379" s="276"/>
      <c r="U3379" s="276"/>
      <c r="V3379" s="277"/>
      <c r="W3379" s="4"/>
      <c r="X3379" s="4"/>
    </row>
    <row r="3380" spans="1:24" ht="16.5" customHeight="1" x14ac:dyDescent="0.2">
      <c r="W3380" s="4"/>
      <c r="X3380" s="4"/>
    </row>
    <row r="3381" spans="1:24" ht="279.75" customHeight="1" x14ac:dyDescent="0.15">
      <c r="B3381" s="11"/>
      <c r="C3381" s="132" t="s">
        <v>136</v>
      </c>
      <c r="D3381" s="11"/>
      <c r="E3381" s="11"/>
      <c r="F3381" s="11"/>
      <c r="G3381" s="11"/>
      <c r="H3381" s="11"/>
      <c r="I3381" s="11"/>
      <c r="J3381" s="11"/>
      <c r="K3381" s="11"/>
      <c r="L3381" s="11"/>
      <c r="M3381" s="11"/>
      <c r="N3381" s="11"/>
      <c r="O3381" s="11"/>
      <c r="P3381" s="11"/>
      <c r="Q3381" s="11"/>
      <c r="R3381" s="11"/>
      <c r="S3381" s="11"/>
      <c r="T3381" s="11"/>
      <c r="U3381" s="11"/>
      <c r="V3381" s="11"/>
      <c r="W3381" s="11"/>
      <c r="X3381" s="11"/>
    </row>
    <row r="3382" spans="1:24" ht="24" customHeight="1" x14ac:dyDescent="0.2">
      <c r="A3382" s="35"/>
      <c r="B3382" s="256" t="s">
        <v>127</v>
      </c>
      <c r="C3382" s="256"/>
      <c r="D3382" s="256"/>
      <c r="E3382" s="256"/>
      <c r="F3382" s="256"/>
      <c r="G3382" s="256"/>
      <c r="H3382" s="256"/>
      <c r="I3382" s="256"/>
      <c r="J3382" s="256"/>
      <c r="K3382" s="256"/>
      <c r="L3382" s="256"/>
      <c r="M3382" s="256"/>
      <c r="N3382" s="256"/>
      <c r="O3382" s="256"/>
      <c r="P3382" s="256"/>
      <c r="Q3382" s="256"/>
      <c r="R3382" s="256"/>
      <c r="S3382" s="256"/>
      <c r="T3382" s="256"/>
      <c r="U3382" s="256"/>
      <c r="V3382" s="256"/>
      <c r="X3382" s="2"/>
    </row>
    <row r="3383" spans="1:24" ht="15" x14ac:dyDescent="0.2">
      <c r="A3383" s="35"/>
      <c r="B3383" s="120" t="s">
        <v>128</v>
      </c>
      <c r="D3383" s="123" t="e">
        <f>D3360</f>
        <v>#REF!</v>
      </c>
      <c r="F3383" s="123"/>
      <c r="G3383" s="123"/>
      <c r="H3383" s="123"/>
      <c r="I3383" s="123"/>
      <c r="J3383" s="123"/>
      <c r="K3383" s="123"/>
      <c r="L3383" s="123"/>
      <c r="M3383" s="123"/>
      <c r="N3383" s="123"/>
      <c r="O3383" s="123"/>
      <c r="P3383" s="123"/>
      <c r="Q3383" s="123"/>
      <c r="R3383" s="123"/>
      <c r="S3383" s="123"/>
      <c r="T3383" s="123"/>
      <c r="U3383" s="123"/>
      <c r="V3383" s="123"/>
      <c r="W3383" s="15"/>
      <c r="X3383" s="154" t="e">
        <f>X3360</f>
        <v>#REF!</v>
      </c>
    </row>
    <row r="3384" spans="1:24" ht="17.25" x14ac:dyDescent="0.2">
      <c r="B3384" s="120" t="s">
        <v>129</v>
      </c>
      <c r="D3384" s="121"/>
      <c r="E3384" s="121"/>
      <c r="F3384" s="7"/>
      <c r="G3384" s="7"/>
      <c r="H3384" s="257" t="e">
        <f>H3361</f>
        <v>#REF!</v>
      </c>
      <c r="I3384" s="257"/>
      <c r="J3384" s="257"/>
      <c r="K3384" s="257"/>
      <c r="L3384" s="257"/>
      <c r="M3384" s="257"/>
      <c r="N3384" s="257"/>
      <c r="O3384" s="257"/>
      <c r="P3384" s="127" t="e">
        <f>P3361</f>
        <v>#REF!</v>
      </c>
      <c r="Q3384" s="120" t="s">
        <v>75</v>
      </c>
      <c r="S3384" s="12"/>
      <c r="T3384" s="13"/>
      <c r="U3384" s="127" t="e">
        <f>U3361</f>
        <v>#REF!</v>
      </c>
      <c r="V3384" s="120" t="s">
        <v>79</v>
      </c>
      <c r="W3384" s="12"/>
      <c r="X3384" s="6"/>
    </row>
    <row r="3385" spans="1:24" ht="17.25" x14ac:dyDescent="0.2">
      <c r="B3385" s="120" t="s">
        <v>130</v>
      </c>
      <c r="D3385" s="122"/>
      <c r="E3385" s="122"/>
      <c r="F3385" s="7"/>
      <c r="G3385" s="258" t="e">
        <f>G3362</f>
        <v>#REF!</v>
      </c>
      <c r="H3385" s="258"/>
      <c r="I3385" s="258"/>
      <c r="J3385" s="258"/>
      <c r="K3385" s="258"/>
      <c r="L3385" s="258"/>
      <c r="M3385" s="258"/>
      <c r="N3385" s="258"/>
      <c r="O3385" s="258"/>
      <c r="P3385" s="128" t="s">
        <v>137</v>
      </c>
      <c r="Q3385" s="120" t="s">
        <v>131</v>
      </c>
      <c r="S3385" s="12"/>
      <c r="T3385" s="12"/>
      <c r="U3385" s="128" t="s">
        <v>138</v>
      </c>
      <c r="V3385" s="120" t="s">
        <v>61</v>
      </c>
      <c r="W3385" s="12"/>
      <c r="X3385" s="6"/>
    </row>
    <row r="3386" spans="1:24" ht="28.5" customHeight="1" x14ac:dyDescent="0.2">
      <c r="B3386" s="127" t="e">
        <f>B3363</f>
        <v>#REF!</v>
      </c>
      <c r="C3386" s="125" t="s">
        <v>76</v>
      </c>
      <c r="D3386" s="127" t="e">
        <f>D3363</f>
        <v>#REF!</v>
      </c>
      <c r="E3386" s="125" t="s">
        <v>81</v>
      </c>
      <c r="F3386" s="7"/>
      <c r="G3386" s="7"/>
      <c r="H3386" s="5"/>
      <c r="I3386" s="10"/>
      <c r="J3386" s="127" t="e">
        <f>J3363</f>
        <v>#REF!</v>
      </c>
      <c r="K3386" s="125" t="s">
        <v>77</v>
      </c>
      <c r="L3386" s="5"/>
      <c r="M3386" s="5"/>
      <c r="N3386" s="127" t="e">
        <f>N3363</f>
        <v>#REF!</v>
      </c>
      <c r="O3386" s="125" t="s">
        <v>132</v>
      </c>
      <c r="P3386" s="126"/>
      <c r="Q3386" s="126"/>
      <c r="R3386" s="9"/>
      <c r="S3386" s="127" t="e">
        <f>S3363</f>
        <v>#REF!</v>
      </c>
      <c r="T3386" s="259" t="s">
        <v>133</v>
      </c>
      <c r="U3386" s="259"/>
      <c r="V3386" s="259"/>
      <c r="W3386" s="13"/>
      <c r="X3386" s="6"/>
    </row>
    <row r="3387" spans="1:24" ht="4.5" customHeight="1" thickBot="1" x14ac:dyDescent="0.25">
      <c r="B3387" s="8"/>
      <c r="C3387" s="7"/>
      <c r="D3387" s="8"/>
      <c r="E3387" s="7"/>
      <c r="F3387" s="7"/>
      <c r="G3387" s="7"/>
      <c r="H3387" s="5"/>
      <c r="I3387" s="10"/>
      <c r="J3387" s="8"/>
      <c r="K3387" s="5"/>
      <c r="L3387" s="5"/>
      <c r="M3387" s="5"/>
      <c r="N3387" s="7"/>
      <c r="O3387" s="5"/>
      <c r="P3387" s="8"/>
      <c r="Q3387" s="8"/>
      <c r="R3387" s="9"/>
      <c r="S3387" s="9"/>
      <c r="T3387" s="7"/>
      <c r="U3387" s="8"/>
      <c r="V3387" s="9"/>
      <c r="W3387" s="9"/>
      <c r="X3387" s="6"/>
    </row>
    <row r="3388" spans="1:24" ht="27" customHeight="1" x14ac:dyDescent="0.25">
      <c r="B3388" s="260" t="s">
        <v>17</v>
      </c>
      <c r="C3388" s="261"/>
      <c r="D3388" s="261"/>
      <c r="E3388" s="261"/>
      <c r="F3388" s="262" t="s">
        <v>134</v>
      </c>
      <c r="G3388" s="262"/>
      <c r="H3388" s="262"/>
      <c r="I3388" s="262" t="s">
        <v>12</v>
      </c>
      <c r="J3388" s="262"/>
      <c r="K3388" s="262"/>
      <c r="L3388" s="262" t="s">
        <v>105</v>
      </c>
      <c r="M3388" s="236" t="s">
        <v>135</v>
      </c>
      <c r="N3388" s="236"/>
      <c r="O3388" s="236"/>
      <c r="P3388" s="236"/>
      <c r="Q3388" s="236"/>
      <c r="R3388" s="236" t="s">
        <v>101</v>
      </c>
      <c r="S3388" s="236"/>
      <c r="T3388" s="236"/>
      <c r="U3388" s="236"/>
      <c r="V3388" s="237"/>
      <c r="W3388" s="14"/>
      <c r="X3388" s="3"/>
    </row>
    <row r="3389" spans="1:24" ht="27.75" customHeight="1" x14ac:dyDescent="0.2">
      <c r="B3389" s="240">
        <f>EDATE(B3366,12)</f>
        <v>45658</v>
      </c>
      <c r="C3389" s="241"/>
      <c r="D3389" s="241"/>
      <c r="E3389" s="242"/>
      <c r="F3389" s="263"/>
      <c r="G3389" s="263"/>
      <c r="H3389" s="263"/>
      <c r="I3389" s="263"/>
      <c r="J3389" s="263"/>
      <c r="K3389" s="263"/>
      <c r="L3389" s="263"/>
      <c r="M3389" s="238"/>
      <c r="N3389" s="238"/>
      <c r="O3389" s="238"/>
      <c r="P3389" s="238"/>
      <c r="Q3389" s="238"/>
      <c r="R3389" s="238"/>
      <c r="S3389" s="238"/>
      <c r="T3389" s="238"/>
      <c r="U3389" s="238"/>
      <c r="V3389" s="239"/>
      <c r="W3389" s="14"/>
      <c r="X3389" s="3"/>
    </row>
    <row r="3390" spans="1:24" ht="16.5" customHeight="1" x14ac:dyDescent="0.2">
      <c r="A3390" s="34">
        <f>EDATE(B3389,-4)</f>
        <v>45536</v>
      </c>
      <c r="B3390" s="243" t="str">
        <f>PROPER(TEXT(A3390, "mmmm"))</f>
        <v>Septiembre</v>
      </c>
      <c r="C3390" s="244"/>
      <c r="D3390" s="244"/>
      <c r="E3390" s="244"/>
      <c r="F3390" s="281" t="str">
        <f>IFERROR(IF(VLOOKUP($X3360&amp;"-"&amp;TEXT($A3390,"mmm-aaaa"),Informes!$A:$P,COLUMN(Informes!H$1),FALSE),"þ","¨"),"¨")</f>
        <v>¨</v>
      </c>
      <c r="G3390" s="281"/>
      <c r="H3390" s="281"/>
      <c r="I3390" s="248" t="str">
        <f>IFERROR(IF(ISBLANK(
VLOOKUP($X3383&amp;"-"&amp;TEXT($A3390,"mmm-aaaa"),Informes!$A:$P,COLUMN(Informes!I$1),FALSE)), "",
VLOOKUP($X3383&amp;"-"&amp;TEXT($A3390,"mmm-aaaa"),Informes!$A:$P,COLUMN(Informes!I$1),FALSE)), "")</f>
        <v/>
      </c>
      <c r="J3390" s="248"/>
      <c r="K3390" s="248"/>
      <c r="L3390" s="173" t="str">
        <f>IFERROR(IF($X3390=$L$7,"þ","¨"),"¨")</f>
        <v>¨</v>
      </c>
      <c r="M3390" s="248" t="str">
        <f>IFERROR(IF(OR($X3390=$L$7,$X3390=$K$5,$X3390=$O$5,$X3390=$T$5),IF(ISBLANK(
VLOOKUP($X3360&amp;"-"&amp;TEXT($A3390,"mmm-aaaa"),Informes!$A:$P,COLUMN(Informes!J$1),FALSE)), "",
VLOOKUP($X3360&amp;"-"&amp;TEXT($A3390,"mmm-aaaa"),Informes!$A:$P,COLUMN(Informes!J$1),FALSE)), ""), "")</f>
        <v/>
      </c>
      <c r="N3390" s="248"/>
      <c r="O3390" s="248"/>
      <c r="P3390" s="248"/>
      <c r="Q3390" s="248"/>
      <c r="R3390" s="284" t="str">
        <f t="shared" ref="R3390:R3401" si="661">IF(W3390=0, "", W3390)</f>
        <v/>
      </c>
      <c r="S3390" s="284"/>
      <c r="T3390" s="284"/>
      <c r="U3390" s="284"/>
      <c r="V3390" s="285"/>
      <c r="W3390" s="4" t="str">
        <f>IFERROR(VLOOKUP($X3383&amp;"-"&amp;TEXT($A3390,"mmm-aaaa"),Informes!$A:$P,COLUMN(Informes!K$1),FALSE), "")</f>
        <v/>
      </c>
      <c r="X3390" s="34" t="str">
        <f>IFERROR(VLOOKUP($X3360&amp;"-"&amp;TEXT($A3390,"mmm-aaaa"),Informes!$A:$P,COLUMN(Informes!C$1),FALSE), "")</f>
        <v/>
      </c>
    </row>
    <row r="3391" spans="1:24" ht="16.5" customHeight="1" x14ac:dyDescent="0.2">
      <c r="A3391" s="34">
        <f>EDATE(A3390,1)</f>
        <v>45566</v>
      </c>
      <c r="B3391" s="243" t="str">
        <f t="shared" ref="B3391:B3401" si="662">PROPER(TEXT(A3391, "mmmm"))</f>
        <v>Octubre</v>
      </c>
      <c r="C3391" s="244"/>
      <c r="D3391" s="244"/>
      <c r="E3391" s="244"/>
      <c r="F3391" s="281" t="str">
        <f>IFERROR(IF(VLOOKUP($X3360&amp;"-"&amp;TEXT($A3391,"mmm-aaaa"),Informes!$A:$P,COLUMN(Informes!H$1),FALSE),"þ","¨"),"¨")</f>
        <v>¨</v>
      </c>
      <c r="G3391" s="281"/>
      <c r="H3391" s="281"/>
      <c r="I3391" s="248" t="str">
        <f>IFERROR(IF(ISBLANK(
VLOOKUP($X3383&amp;"-"&amp;TEXT($A3391,"mmm-aaaa"),Informes!$A:$P,COLUMN(Informes!I$1),FALSE)), "",
VLOOKUP($X3383&amp;"-"&amp;TEXT($A3391,"mmm-aaaa"),Informes!$A:$P,COLUMN(Informes!I$1),FALSE)), "")</f>
        <v/>
      </c>
      <c r="J3391" s="248"/>
      <c r="K3391" s="248"/>
      <c r="L3391" s="173" t="str">
        <f t="shared" ref="L3391:L3401" si="663">IFERROR(IF($X3391=$L$7,"þ","¨"),"¨")</f>
        <v>¨</v>
      </c>
      <c r="M3391" s="248" t="str">
        <f>IFERROR(IF(OR($X3391=$L$7,$X3391=$K$5,$X3391=$O$5,$X3391=$T$5),IF(ISBLANK(
VLOOKUP($X3360&amp;"-"&amp;TEXT($A3391,"mmm-aaaa"),Informes!$A:$P,COLUMN(Informes!J$1),FALSE)), "",
VLOOKUP($X3360&amp;"-"&amp;TEXT($A3391,"mmm-aaaa"),Informes!$A:$P,COLUMN(Informes!J$1),FALSE)), ""), "")</f>
        <v/>
      </c>
      <c r="N3391" s="248"/>
      <c r="O3391" s="248"/>
      <c r="P3391" s="248"/>
      <c r="Q3391" s="248"/>
      <c r="R3391" s="284" t="str">
        <f t="shared" si="661"/>
        <v/>
      </c>
      <c r="S3391" s="284"/>
      <c r="T3391" s="284"/>
      <c r="U3391" s="284"/>
      <c r="V3391" s="285"/>
      <c r="W3391" s="4" t="str">
        <f>IFERROR(VLOOKUP($X3383&amp;"-"&amp;TEXT($A3391,"mmm-aaaa"),Informes!$A:$P,COLUMN(Informes!K$1),FALSE), "")</f>
        <v/>
      </c>
      <c r="X3391" s="34" t="str">
        <f>IFERROR(VLOOKUP($X3360&amp;"-"&amp;TEXT($A3391,"mmm-aaaa"),Informes!$A:$P,COLUMN(Informes!C$1),FALSE), "")</f>
        <v/>
      </c>
    </row>
    <row r="3392" spans="1:24" ht="16.5" customHeight="1" x14ac:dyDescent="0.2">
      <c r="A3392" s="34">
        <f t="shared" ref="A3392:A3401" si="664">EDATE(A3391,1)</f>
        <v>45597</v>
      </c>
      <c r="B3392" s="243" t="str">
        <f t="shared" si="662"/>
        <v>Noviembre</v>
      </c>
      <c r="C3392" s="244"/>
      <c r="D3392" s="244"/>
      <c r="E3392" s="244"/>
      <c r="F3392" s="281" t="str">
        <f>IFERROR(IF(VLOOKUP($X3360&amp;"-"&amp;TEXT($A3392,"mmm-aaaa"),Informes!$A:$P,COLUMN(Informes!H$1),FALSE),"þ","¨"),"¨")</f>
        <v>¨</v>
      </c>
      <c r="G3392" s="281"/>
      <c r="H3392" s="281"/>
      <c r="I3392" s="248" t="str">
        <f>IFERROR(IF(ISBLANK(
VLOOKUP($X3383&amp;"-"&amp;TEXT($A3392,"mmm-aaaa"),Informes!$A:$P,COLUMN(Informes!I$1),FALSE)), "",
VLOOKUP($X3383&amp;"-"&amp;TEXT($A3392,"mmm-aaaa"),Informes!$A:$P,COLUMN(Informes!I$1),FALSE)), "")</f>
        <v/>
      </c>
      <c r="J3392" s="248"/>
      <c r="K3392" s="248"/>
      <c r="L3392" s="173" t="str">
        <f t="shared" si="663"/>
        <v>¨</v>
      </c>
      <c r="M3392" s="248" t="str">
        <f>IFERROR(IF(OR($X3392=$L$7,$X3392=$K$5,$X3392=$O$5,$X3392=$T$5),IF(ISBLANK(
VLOOKUP($X3360&amp;"-"&amp;TEXT($A3392,"mmm-aaaa"),Informes!$A:$P,COLUMN(Informes!J$1),FALSE)), "",
VLOOKUP($X3360&amp;"-"&amp;TEXT($A3392,"mmm-aaaa"),Informes!$A:$P,COLUMN(Informes!J$1),FALSE)), ""), "")</f>
        <v/>
      </c>
      <c r="N3392" s="248"/>
      <c r="O3392" s="248"/>
      <c r="P3392" s="248"/>
      <c r="Q3392" s="248"/>
      <c r="R3392" s="284" t="str">
        <f t="shared" si="661"/>
        <v/>
      </c>
      <c r="S3392" s="284"/>
      <c r="T3392" s="284"/>
      <c r="U3392" s="284"/>
      <c r="V3392" s="285"/>
      <c r="W3392" s="4" t="str">
        <f>IFERROR(VLOOKUP($X3383&amp;"-"&amp;TEXT($A3392,"mmm-aaaa"),Informes!$A:$P,COLUMN(Informes!K$1),FALSE), "")</f>
        <v/>
      </c>
      <c r="X3392" s="34" t="str">
        <f>IFERROR(VLOOKUP($X3360&amp;"-"&amp;TEXT($A3392,"mmm-aaaa"),Informes!$A:$P,COLUMN(Informes!C$1),FALSE), "")</f>
        <v/>
      </c>
    </row>
    <row r="3393" spans="1:24" ht="16.5" customHeight="1" x14ac:dyDescent="0.2">
      <c r="A3393" s="34">
        <f t="shared" si="664"/>
        <v>45627</v>
      </c>
      <c r="B3393" s="243" t="str">
        <f t="shared" si="662"/>
        <v>Diciembre</v>
      </c>
      <c r="C3393" s="244"/>
      <c r="D3393" s="244"/>
      <c r="E3393" s="244"/>
      <c r="F3393" s="281" t="str">
        <f>IFERROR(IF(VLOOKUP($X3360&amp;"-"&amp;TEXT($A3393,"mmm-aaaa"),Informes!$A:$P,COLUMN(Informes!H$1),FALSE),"þ","¨"),"¨")</f>
        <v>¨</v>
      </c>
      <c r="G3393" s="281"/>
      <c r="H3393" s="281"/>
      <c r="I3393" s="248" t="str">
        <f>IFERROR(IF(ISBLANK(
VLOOKUP($X3383&amp;"-"&amp;TEXT($A3393,"mmm-aaaa"),Informes!$A:$P,COLUMN(Informes!I$1),FALSE)), "",
VLOOKUP($X3383&amp;"-"&amp;TEXT($A3393,"mmm-aaaa"),Informes!$A:$P,COLUMN(Informes!I$1),FALSE)), "")</f>
        <v/>
      </c>
      <c r="J3393" s="248"/>
      <c r="K3393" s="248"/>
      <c r="L3393" s="173" t="str">
        <f t="shared" si="663"/>
        <v>¨</v>
      </c>
      <c r="M3393" s="248" t="str">
        <f>IFERROR(IF(OR($X3393=$L$7,$X3393=$K$5,$X3393=$O$5,$X3393=$T$5),IF(ISBLANK(
VLOOKUP($X3360&amp;"-"&amp;TEXT($A3393,"mmm-aaaa"),Informes!$A:$P,COLUMN(Informes!J$1),FALSE)), "",
VLOOKUP($X3360&amp;"-"&amp;TEXT($A3393,"mmm-aaaa"),Informes!$A:$P,COLUMN(Informes!J$1),FALSE)), ""), "")</f>
        <v/>
      </c>
      <c r="N3393" s="248"/>
      <c r="O3393" s="248"/>
      <c r="P3393" s="248"/>
      <c r="Q3393" s="248"/>
      <c r="R3393" s="284" t="str">
        <f t="shared" si="661"/>
        <v/>
      </c>
      <c r="S3393" s="284"/>
      <c r="T3393" s="284"/>
      <c r="U3393" s="284"/>
      <c r="V3393" s="285"/>
      <c r="W3393" s="4" t="str">
        <f>IFERROR(VLOOKUP($X3383&amp;"-"&amp;TEXT($A3393,"mmm-aaaa"),Informes!$A:$P,COLUMN(Informes!K$1),FALSE), "")</f>
        <v/>
      </c>
      <c r="X3393" s="34" t="str">
        <f>IFERROR(VLOOKUP($X3360&amp;"-"&amp;TEXT($A3393,"mmm-aaaa"),Informes!$A:$P,COLUMN(Informes!C$1),FALSE), "")</f>
        <v/>
      </c>
    </row>
    <row r="3394" spans="1:24" ht="16.5" customHeight="1" x14ac:dyDescent="0.2">
      <c r="A3394" s="34">
        <f t="shared" si="664"/>
        <v>45658</v>
      </c>
      <c r="B3394" s="243" t="str">
        <f t="shared" si="662"/>
        <v>Enero</v>
      </c>
      <c r="C3394" s="244"/>
      <c r="D3394" s="244"/>
      <c r="E3394" s="244"/>
      <c r="F3394" s="281" t="str">
        <f>IFERROR(IF(VLOOKUP($X3360&amp;"-"&amp;TEXT($A3394,"mmm-aaaa"),Informes!$A:$P,COLUMN(Informes!H$1),FALSE),"þ","¨"),"¨")</f>
        <v>¨</v>
      </c>
      <c r="G3394" s="281"/>
      <c r="H3394" s="281"/>
      <c r="I3394" s="248" t="str">
        <f>IFERROR(IF(ISBLANK(
VLOOKUP($X3383&amp;"-"&amp;TEXT($A3394,"mmm-aaaa"),Informes!$A:$P,COLUMN(Informes!I$1),FALSE)), "",
VLOOKUP($X3383&amp;"-"&amp;TEXT($A3394,"mmm-aaaa"),Informes!$A:$P,COLUMN(Informes!I$1),FALSE)), "")</f>
        <v/>
      </c>
      <c r="J3394" s="248"/>
      <c r="K3394" s="248"/>
      <c r="L3394" s="173" t="str">
        <f t="shared" si="663"/>
        <v>¨</v>
      </c>
      <c r="M3394" s="248" t="str">
        <f>IFERROR(IF(OR($X3394=$L$7,$X3394=$K$5,$X3394=$O$5,$X3394=$T$5),IF(ISBLANK(
VLOOKUP($X3360&amp;"-"&amp;TEXT($A3394,"mmm-aaaa"),Informes!$A:$P,COLUMN(Informes!J$1),FALSE)), "",
VLOOKUP($X3360&amp;"-"&amp;TEXT($A3394,"mmm-aaaa"),Informes!$A:$P,COLUMN(Informes!J$1),FALSE)), ""), "")</f>
        <v/>
      </c>
      <c r="N3394" s="248"/>
      <c r="O3394" s="248"/>
      <c r="P3394" s="248"/>
      <c r="Q3394" s="248"/>
      <c r="R3394" s="284" t="str">
        <f t="shared" si="661"/>
        <v/>
      </c>
      <c r="S3394" s="284"/>
      <c r="T3394" s="284"/>
      <c r="U3394" s="284"/>
      <c r="V3394" s="285"/>
      <c r="W3394" s="4" t="str">
        <f>IFERROR(VLOOKUP($X3383&amp;"-"&amp;TEXT($A3394,"mmm-aaaa"),Informes!$A:$P,COLUMN(Informes!K$1),FALSE), "")</f>
        <v/>
      </c>
      <c r="X3394" s="34" t="str">
        <f>IFERROR(VLOOKUP($X3360&amp;"-"&amp;TEXT($A3394,"mmm-aaaa"),Informes!$A:$P,COLUMN(Informes!C$1),FALSE), "")</f>
        <v/>
      </c>
    </row>
    <row r="3395" spans="1:24" ht="16.5" customHeight="1" x14ac:dyDescent="0.2">
      <c r="A3395" s="34">
        <f t="shared" si="664"/>
        <v>45689</v>
      </c>
      <c r="B3395" s="243" t="str">
        <f t="shared" si="662"/>
        <v>Febrero</v>
      </c>
      <c r="C3395" s="244"/>
      <c r="D3395" s="244"/>
      <c r="E3395" s="244"/>
      <c r="F3395" s="281" t="str">
        <f>IFERROR(IF(VLOOKUP($X3360&amp;"-"&amp;TEXT($A3395,"mmm-aaaa"),Informes!$A:$P,COLUMN(Informes!H$1),FALSE),"þ","¨"),"¨")</f>
        <v>¨</v>
      </c>
      <c r="G3395" s="281"/>
      <c r="H3395" s="281"/>
      <c r="I3395" s="248" t="str">
        <f>IFERROR(IF(ISBLANK(
VLOOKUP($X3383&amp;"-"&amp;TEXT($A3395,"mmm-aaaa"),Informes!$A:$P,COLUMN(Informes!I$1),FALSE)), "",
VLOOKUP($X3383&amp;"-"&amp;TEXT($A3395,"mmm-aaaa"),Informes!$A:$P,COLUMN(Informes!I$1),FALSE)), "")</f>
        <v/>
      </c>
      <c r="J3395" s="248"/>
      <c r="K3395" s="248"/>
      <c r="L3395" s="173" t="str">
        <f t="shared" si="663"/>
        <v>¨</v>
      </c>
      <c r="M3395" s="248" t="str">
        <f>IFERROR(IF(OR($X3395=$L$7,$X3395=$K$5,$X3395=$O$5,$X3395=$T$5),IF(ISBLANK(
VLOOKUP($X3360&amp;"-"&amp;TEXT($A3395,"mmm-aaaa"),Informes!$A:$P,COLUMN(Informes!J$1),FALSE)), "",
VLOOKUP($X3360&amp;"-"&amp;TEXT($A3395,"mmm-aaaa"),Informes!$A:$P,COLUMN(Informes!J$1),FALSE)), ""), "")</f>
        <v/>
      </c>
      <c r="N3395" s="248"/>
      <c r="O3395" s="248"/>
      <c r="P3395" s="248"/>
      <c r="Q3395" s="248"/>
      <c r="R3395" s="284" t="str">
        <f t="shared" si="661"/>
        <v/>
      </c>
      <c r="S3395" s="284"/>
      <c r="T3395" s="284"/>
      <c r="U3395" s="284"/>
      <c r="V3395" s="285"/>
      <c r="W3395" s="4" t="str">
        <f>IFERROR(VLOOKUP($X3383&amp;"-"&amp;TEXT($A3395,"mmm-aaaa"),Informes!$A:$P,COLUMN(Informes!K$1),FALSE), "")</f>
        <v/>
      </c>
      <c r="X3395" s="34" t="str">
        <f>IFERROR(VLOOKUP($X3360&amp;"-"&amp;TEXT($A3395,"mmm-aaaa"),Informes!$A:$P,COLUMN(Informes!C$1),FALSE), "")</f>
        <v/>
      </c>
    </row>
    <row r="3396" spans="1:24" ht="16.5" customHeight="1" x14ac:dyDescent="0.2">
      <c r="A3396" s="34">
        <f t="shared" si="664"/>
        <v>45717</v>
      </c>
      <c r="B3396" s="243" t="str">
        <f t="shared" si="662"/>
        <v>Marzo</v>
      </c>
      <c r="C3396" s="244"/>
      <c r="D3396" s="244"/>
      <c r="E3396" s="244"/>
      <c r="F3396" s="281" t="str">
        <f>IFERROR(IF(VLOOKUP($X3360&amp;"-"&amp;TEXT($A3396,"mmm-aaaa"),Informes!$A:$P,COLUMN(Informes!H$1),FALSE),"þ","¨"),"¨")</f>
        <v>¨</v>
      </c>
      <c r="G3396" s="281"/>
      <c r="H3396" s="281"/>
      <c r="I3396" s="248" t="str">
        <f>IFERROR(IF(ISBLANK(
VLOOKUP($X3383&amp;"-"&amp;TEXT($A3396,"mmm-aaaa"),Informes!$A:$P,COLUMN(Informes!I$1),FALSE)), "",
VLOOKUP($X3383&amp;"-"&amp;TEXT($A3396,"mmm-aaaa"),Informes!$A:$P,COLUMN(Informes!I$1),FALSE)), "")</f>
        <v/>
      </c>
      <c r="J3396" s="248"/>
      <c r="K3396" s="248"/>
      <c r="L3396" s="173" t="str">
        <f t="shared" si="663"/>
        <v>¨</v>
      </c>
      <c r="M3396" s="248" t="str">
        <f>IFERROR(IF(OR($X3396=$L$7,$X3396=$K$5,$X3396=$O$5,$X3396=$T$5),IF(ISBLANK(
VLOOKUP($X3360&amp;"-"&amp;TEXT($A3396,"mmm-aaaa"),Informes!$A:$P,COLUMN(Informes!J$1),FALSE)), "",
VLOOKUP($X3360&amp;"-"&amp;TEXT($A3396,"mmm-aaaa"),Informes!$A:$P,COLUMN(Informes!J$1),FALSE)), ""), "")</f>
        <v/>
      </c>
      <c r="N3396" s="248"/>
      <c r="O3396" s="248"/>
      <c r="P3396" s="248"/>
      <c r="Q3396" s="248"/>
      <c r="R3396" s="284" t="str">
        <f t="shared" si="661"/>
        <v/>
      </c>
      <c r="S3396" s="284"/>
      <c r="T3396" s="284"/>
      <c r="U3396" s="284"/>
      <c r="V3396" s="285"/>
      <c r="W3396" s="4" t="str">
        <f>IFERROR(VLOOKUP($X3383&amp;"-"&amp;TEXT($A3396,"mmm-aaaa"),Informes!$A:$P,COLUMN(Informes!K$1),FALSE), "")</f>
        <v/>
      </c>
      <c r="X3396" s="34" t="str">
        <f>IFERROR(VLOOKUP($X3360&amp;"-"&amp;TEXT($A3396,"mmm-aaaa"),Informes!$A:$P,COLUMN(Informes!C$1),FALSE), "")</f>
        <v/>
      </c>
    </row>
    <row r="3397" spans="1:24" ht="16.5" customHeight="1" x14ac:dyDescent="0.2">
      <c r="A3397" s="34">
        <f t="shared" si="664"/>
        <v>45748</v>
      </c>
      <c r="B3397" s="243" t="str">
        <f t="shared" si="662"/>
        <v>Abril</v>
      </c>
      <c r="C3397" s="244"/>
      <c r="D3397" s="244"/>
      <c r="E3397" s="244"/>
      <c r="F3397" s="281" t="str">
        <f>IFERROR(IF(VLOOKUP($X3360&amp;"-"&amp;TEXT($A3397,"mmm-aaaa"),Informes!$A:$P,COLUMN(Informes!H$1),FALSE),"þ","¨"),"¨")</f>
        <v>¨</v>
      </c>
      <c r="G3397" s="281"/>
      <c r="H3397" s="281"/>
      <c r="I3397" s="248" t="str">
        <f>IFERROR(IF(ISBLANK(
VLOOKUP($X3383&amp;"-"&amp;TEXT($A3397,"mmm-aaaa"),Informes!$A:$P,COLUMN(Informes!I$1),FALSE)), "",
VLOOKUP($X3383&amp;"-"&amp;TEXT($A3397,"mmm-aaaa"),Informes!$A:$P,COLUMN(Informes!I$1),FALSE)), "")</f>
        <v/>
      </c>
      <c r="J3397" s="248"/>
      <c r="K3397" s="248"/>
      <c r="L3397" s="173" t="str">
        <f t="shared" si="663"/>
        <v>¨</v>
      </c>
      <c r="M3397" s="248" t="str">
        <f>IFERROR(IF(OR($X3397=$L$7,$X3397=$K$5,$X3397=$O$5,$X3397=$T$5),IF(ISBLANK(
VLOOKUP($X3360&amp;"-"&amp;TEXT($A3397,"mmm-aaaa"),Informes!$A:$P,COLUMN(Informes!J$1),FALSE)), "",
VLOOKUP($X3360&amp;"-"&amp;TEXT($A3397,"mmm-aaaa"),Informes!$A:$P,COLUMN(Informes!J$1),FALSE)), ""), "")</f>
        <v/>
      </c>
      <c r="N3397" s="248"/>
      <c r="O3397" s="248"/>
      <c r="P3397" s="248"/>
      <c r="Q3397" s="248"/>
      <c r="R3397" s="284" t="str">
        <f t="shared" si="661"/>
        <v/>
      </c>
      <c r="S3397" s="284"/>
      <c r="T3397" s="284"/>
      <c r="U3397" s="284"/>
      <c r="V3397" s="285"/>
      <c r="W3397" s="4" t="str">
        <f>IFERROR(VLOOKUP($X3383&amp;"-"&amp;TEXT($A3397,"mmm-aaaa"),Informes!$A:$P,COLUMN(Informes!K$1),FALSE), "")</f>
        <v/>
      </c>
      <c r="X3397" s="34" t="str">
        <f>IFERROR(VLOOKUP($X3360&amp;"-"&amp;TEXT($A3397,"mmm-aaaa"),Informes!$A:$P,COLUMN(Informes!C$1),FALSE), "")</f>
        <v/>
      </c>
    </row>
    <row r="3398" spans="1:24" ht="16.5" customHeight="1" x14ac:dyDescent="0.2">
      <c r="A3398" s="34">
        <f t="shared" si="664"/>
        <v>45778</v>
      </c>
      <c r="B3398" s="243" t="str">
        <f t="shared" si="662"/>
        <v>Mayo</v>
      </c>
      <c r="C3398" s="244"/>
      <c r="D3398" s="244"/>
      <c r="E3398" s="244"/>
      <c r="F3398" s="281" t="str">
        <f>IFERROR(IF(VLOOKUP($X3360&amp;"-"&amp;TEXT($A3398,"mmm-aaaa"),Informes!$A:$P,COLUMN(Informes!H$1),FALSE),"þ","¨"),"¨")</f>
        <v>¨</v>
      </c>
      <c r="G3398" s="281"/>
      <c r="H3398" s="281"/>
      <c r="I3398" s="248" t="str">
        <f>IFERROR(IF(ISBLANK(
VLOOKUP($X3383&amp;"-"&amp;TEXT($A3398,"mmm-aaaa"),Informes!$A:$P,COLUMN(Informes!I$1),FALSE)), "",
VLOOKUP($X3383&amp;"-"&amp;TEXT($A3398,"mmm-aaaa"),Informes!$A:$P,COLUMN(Informes!I$1),FALSE)), "")</f>
        <v/>
      </c>
      <c r="J3398" s="248"/>
      <c r="K3398" s="248"/>
      <c r="L3398" s="173" t="str">
        <f t="shared" si="663"/>
        <v>¨</v>
      </c>
      <c r="M3398" s="248" t="str">
        <f>IFERROR(IF(OR($X3398=$L$7,$X3398=$K$5,$X3398=$O$5,$X3398=$T$5),IF(ISBLANK(
VLOOKUP($X3360&amp;"-"&amp;TEXT($A3398,"mmm-aaaa"),Informes!$A:$P,COLUMN(Informes!J$1),FALSE)), "",
VLOOKUP($X3360&amp;"-"&amp;TEXT($A3398,"mmm-aaaa"),Informes!$A:$P,COLUMN(Informes!J$1),FALSE)), ""), "")</f>
        <v/>
      </c>
      <c r="N3398" s="248"/>
      <c r="O3398" s="248"/>
      <c r="P3398" s="248"/>
      <c r="Q3398" s="248"/>
      <c r="R3398" s="284" t="str">
        <f t="shared" si="661"/>
        <v/>
      </c>
      <c r="S3398" s="284"/>
      <c r="T3398" s="284"/>
      <c r="U3398" s="284"/>
      <c r="V3398" s="285"/>
      <c r="W3398" s="4" t="str">
        <f>IFERROR(VLOOKUP($X3383&amp;"-"&amp;TEXT($A3398,"mmm-aaaa"),Informes!$A:$P,COLUMN(Informes!K$1),FALSE), "")</f>
        <v/>
      </c>
      <c r="X3398" s="34" t="str">
        <f>IFERROR(VLOOKUP($X3360&amp;"-"&amp;TEXT($A3398,"mmm-aaaa"),Informes!$A:$P,COLUMN(Informes!C$1),FALSE), "")</f>
        <v/>
      </c>
    </row>
    <row r="3399" spans="1:24" ht="16.5" customHeight="1" x14ac:dyDescent="0.2">
      <c r="A3399" s="34">
        <f t="shared" si="664"/>
        <v>45809</v>
      </c>
      <c r="B3399" s="243" t="str">
        <f t="shared" si="662"/>
        <v>Junio</v>
      </c>
      <c r="C3399" s="244"/>
      <c r="D3399" s="244"/>
      <c r="E3399" s="244"/>
      <c r="F3399" s="281" t="str">
        <f>IFERROR(IF(VLOOKUP($X3360&amp;"-"&amp;TEXT($A3399,"mmm-aaaa"),Informes!$A:$P,COLUMN(Informes!H$1),FALSE),"þ","¨"),"¨")</f>
        <v>¨</v>
      </c>
      <c r="G3399" s="281"/>
      <c r="H3399" s="281"/>
      <c r="I3399" s="248" t="str">
        <f>IFERROR(IF(ISBLANK(
VLOOKUP($X3383&amp;"-"&amp;TEXT($A3399,"mmm-aaaa"),Informes!$A:$P,COLUMN(Informes!I$1),FALSE)), "",
VLOOKUP($X3383&amp;"-"&amp;TEXT($A3399,"mmm-aaaa"),Informes!$A:$P,COLUMN(Informes!I$1),FALSE)), "")</f>
        <v/>
      </c>
      <c r="J3399" s="248"/>
      <c r="K3399" s="248"/>
      <c r="L3399" s="173" t="str">
        <f t="shared" si="663"/>
        <v>¨</v>
      </c>
      <c r="M3399" s="248" t="str">
        <f>IFERROR(IF(OR($X3399=$L$7,$X3399=$K$5,$X3399=$O$5,$X3399=$T$5),IF(ISBLANK(
VLOOKUP($X3360&amp;"-"&amp;TEXT($A3399,"mmm-aaaa"),Informes!$A:$P,COLUMN(Informes!J$1),FALSE)), "",
VLOOKUP($X3360&amp;"-"&amp;TEXT($A3399,"mmm-aaaa"),Informes!$A:$P,COLUMN(Informes!J$1),FALSE)), ""), "")</f>
        <v/>
      </c>
      <c r="N3399" s="248"/>
      <c r="O3399" s="248"/>
      <c r="P3399" s="248"/>
      <c r="Q3399" s="248"/>
      <c r="R3399" s="284" t="str">
        <f t="shared" si="661"/>
        <v/>
      </c>
      <c r="S3399" s="284"/>
      <c r="T3399" s="284"/>
      <c r="U3399" s="284"/>
      <c r="V3399" s="285"/>
      <c r="W3399" s="4" t="str">
        <f>IFERROR(VLOOKUP($X3383&amp;"-"&amp;TEXT($A3399,"mmm-aaaa"),Informes!$A:$P,COLUMN(Informes!K$1),FALSE), "")</f>
        <v/>
      </c>
      <c r="X3399" s="34" t="str">
        <f>IFERROR(VLOOKUP($X3360&amp;"-"&amp;TEXT($A3399,"mmm-aaaa"),Informes!$A:$P,COLUMN(Informes!C$1),FALSE), "")</f>
        <v/>
      </c>
    </row>
    <row r="3400" spans="1:24" ht="16.5" customHeight="1" x14ac:dyDescent="0.2">
      <c r="A3400" s="34">
        <f t="shared" si="664"/>
        <v>45839</v>
      </c>
      <c r="B3400" s="243" t="str">
        <f t="shared" si="662"/>
        <v>Julio</v>
      </c>
      <c r="C3400" s="244"/>
      <c r="D3400" s="244"/>
      <c r="E3400" s="244"/>
      <c r="F3400" s="281" t="str">
        <f>IFERROR(IF(VLOOKUP($X3360&amp;"-"&amp;TEXT($A3400,"mmm-aaaa"),Informes!$A:$P,COLUMN(Informes!H$1),FALSE),"þ","¨"),"¨")</f>
        <v>¨</v>
      </c>
      <c r="G3400" s="281"/>
      <c r="H3400" s="281"/>
      <c r="I3400" s="248" t="str">
        <f>IFERROR(IF(ISBLANK(
VLOOKUP($X3383&amp;"-"&amp;TEXT($A3400,"mmm-aaaa"),Informes!$A:$P,COLUMN(Informes!I$1),FALSE)), "",
VLOOKUP($X3383&amp;"-"&amp;TEXT($A3400,"mmm-aaaa"),Informes!$A:$P,COLUMN(Informes!I$1),FALSE)), "")</f>
        <v/>
      </c>
      <c r="J3400" s="248"/>
      <c r="K3400" s="248"/>
      <c r="L3400" s="173" t="str">
        <f t="shared" si="663"/>
        <v>¨</v>
      </c>
      <c r="M3400" s="248" t="str">
        <f>IFERROR(IF(OR($X3400=$L$7,$X3400=$K$5,$X3400=$O$5,$X3400=$T$5),IF(ISBLANK(
VLOOKUP($X3360&amp;"-"&amp;TEXT($A3400,"mmm-aaaa"),Informes!$A:$P,COLUMN(Informes!J$1),FALSE)), "",
VLOOKUP($X3360&amp;"-"&amp;TEXT($A3400,"mmm-aaaa"),Informes!$A:$P,COLUMN(Informes!J$1),FALSE)), ""), "")</f>
        <v/>
      </c>
      <c r="N3400" s="248"/>
      <c r="O3400" s="248"/>
      <c r="P3400" s="248"/>
      <c r="Q3400" s="248"/>
      <c r="R3400" s="284" t="str">
        <f t="shared" si="661"/>
        <v/>
      </c>
      <c r="S3400" s="284"/>
      <c r="T3400" s="284"/>
      <c r="U3400" s="284"/>
      <c r="V3400" s="285"/>
      <c r="W3400" s="4" t="str">
        <f>IFERROR(VLOOKUP($X3383&amp;"-"&amp;TEXT($A3400,"mmm-aaaa"),Informes!$A:$P,COLUMN(Informes!K$1),FALSE), "")</f>
        <v/>
      </c>
      <c r="X3400" s="34" t="str">
        <f>IFERROR(VLOOKUP($X3360&amp;"-"&amp;TEXT($A3400,"mmm-aaaa"),Informes!$A:$P,COLUMN(Informes!C$1),FALSE), "")</f>
        <v/>
      </c>
    </row>
    <row r="3401" spans="1:24" ht="16.5" customHeight="1" thickBot="1" x14ac:dyDescent="0.25">
      <c r="A3401" s="34">
        <f t="shared" si="664"/>
        <v>45870</v>
      </c>
      <c r="B3401" s="264" t="str">
        <f t="shared" si="662"/>
        <v>Agosto</v>
      </c>
      <c r="C3401" s="265"/>
      <c r="D3401" s="265"/>
      <c r="E3401" s="265"/>
      <c r="F3401" s="280" t="str">
        <f>IFERROR(IF(VLOOKUP($X3360&amp;"-"&amp;TEXT($A3401,"mmm-aaaa"),Informes!$A:$P,COLUMN(Informes!H$1),FALSE),"þ","¨"),"¨")</f>
        <v>¨</v>
      </c>
      <c r="G3401" s="280"/>
      <c r="H3401" s="280"/>
      <c r="I3401" s="269" t="str">
        <f>IFERROR(IF(ISBLANK(
VLOOKUP($X3383&amp;"-"&amp;TEXT($A3401,"mmm-aaaa"),Informes!$A:$P,COLUMN(Informes!I$1),FALSE)), "",
VLOOKUP($X3383&amp;"-"&amp;TEXT($A3401,"mmm-aaaa"),Informes!$A:$P,COLUMN(Informes!I$1),FALSE)), "")</f>
        <v/>
      </c>
      <c r="J3401" s="269"/>
      <c r="K3401" s="269"/>
      <c r="L3401" s="172" t="str">
        <f t="shared" si="663"/>
        <v>¨</v>
      </c>
      <c r="M3401" s="269" t="str">
        <f>IFERROR(IF(OR($X3401=$L$7,$X3401=$K$5,$X3401=$O$5,$X3401=$T$5),IF(ISBLANK(
VLOOKUP($X3360&amp;"-"&amp;TEXT($A3401,"mmm-aaaa"),Informes!$A:$P,COLUMN(Informes!J$1),FALSE)), "",
VLOOKUP($X3360&amp;"-"&amp;TEXT($A3401,"mmm-aaaa"),Informes!$A:$P,COLUMN(Informes!J$1),FALSE)), ""), "")</f>
        <v/>
      </c>
      <c r="N3401" s="269"/>
      <c r="O3401" s="269"/>
      <c r="P3401" s="269"/>
      <c r="Q3401" s="269"/>
      <c r="R3401" s="282" t="str">
        <f t="shared" si="661"/>
        <v/>
      </c>
      <c r="S3401" s="282"/>
      <c r="T3401" s="282"/>
      <c r="U3401" s="282"/>
      <c r="V3401" s="283"/>
      <c r="W3401" s="4" t="str">
        <f>IFERROR(VLOOKUP($X3383&amp;"-"&amp;TEXT($A3401,"mmm-aaaa"),Informes!$A:$P,COLUMN(Informes!K$1),FALSE), "")</f>
        <v/>
      </c>
      <c r="X3401" s="34" t="str">
        <f>IFERROR(VLOOKUP($X3360&amp;"-"&amp;TEXT($A3401,"mmm-aaaa"),Informes!$A:$P,COLUMN(Informes!C$1),FALSE), "")</f>
        <v/>
      </c>
    </row>
    <row r="3402" spans="1:24" ht="16.5" customHeight="1" thickBot="1" x14ac:dyDescent="0.3">
      <c r="D3402" s="124"/>
      <c r="E3402" s="124"/>
      <c r="F3402" s="129"/>
      <c r="G3402" s="124" t="str">
        <f>IF(SUM(F3390:F3401)=0,"",SUM(F3390:F3401))</f>
        <v/>
      </c>
      <c r="H3402" s="124"/>
      <c r="I3402" s="124"/>
      <c r="J3402" s="130"/>
      <c r="K3402" s="124"/>
      <c r="L3402" s="131" t="s">
        <v>107</v>
      </c>
      <c r="M3402" s="272" t="str">
        <f>IF(SUM(M3390:M3401)=0,"",SUM(M3390:M3401))</f>
        <v/>
      </c>
      <c r="N3402" s="273"/>
      <c r="O3402" s="273"/>
      <c r="P3402" s="273"/>
      <c r="Q3402" s="274"/>
      <c r="R3402" s="275"/>
      <c r="S3402" s="276"/>
      <c r="T3402" s="276"/>
      <c r="U3402" s="276"/>
      <c r="V3402" s="277"/>
      <c r="W3402" s="4"/>
      <c r="X3402" s="4"/>
    </row>
    <row r="3403" spans="1:24" ht="16.5" customHeight="1" x14ac:dyDescent="0.2">
      <c r="W3403" s="4"/>
      <c r="X3403" s="4"/>
    </row>
    <row r="3404" spans="1:24" ht="279.75" customHeight="1" x14ac:dyDescent="0.15">
      <c r="B3404" s="11"/>
      <c r="C3404" s="132" t="s">
        <v>136</v>
      </c>
      <c r="D3404" s="11"/>
      <c r="E3404" s="11"/>
      <c r="F3404" s="11"/>
      <c r="G3404" s="11"/>
      <c r="H3404" s="11"/>
      <c r="I3404" s="11"/>
      <c r="J3404" s="11"/>
      <c r="K3404" s="11"/>
      <c r="L3404" s="11"/>
      <c r="M3404" s="11"/>
      <c r="N3404" s="11"/>
      <c r="O3404" s="11"/>
      <c r="P3404" s="11"/>
      <c r="Q3404" s="11"/>
      <c r="R3404" s="11"/>
      <c r="S3404" s="11"/>
      <c r="T3404" s="11"/>
      <c r="U3404" s="11"/>
      <c r="V3404" s="11"/>
      <c r="W3404" s="11"/>
      <c r="X3404" s="11"/>
    </row>
    <row r="3405" spans="1:24" ht="24" customHeight="1" x14ac:dyDescent="0.2">
      <c r="A3405" s="35">
        <f>A3359+1</f>
        <v>75</v>
      </c>
      <c r="B3405" s="256" t="s">
        <v>127</v>
      </c>
      <c r="C3405" s="256"/>
      <c r="D3405" s="256"/>
      <c r="E3405" s="256"/>
      <c r="F3405" s="256"/>
      <c r="G3405" s="256"/>
      <c r="H3405" s="256"/>
      <c r="I3405" s="256"/>
      <c r="J3405" s="256"/>
      <c r="K3405" s="256"/>
      <c r="L3405" s="256"/>
      <c r="M3405" s="256"/>
      <c r="N3405" s="256"/>
      <c r="O3405" s="256"/>
      <c r="P3405" s="256"/>
      <c r="Q3405" s="256"/>
      <c r="R3405" s="256"/>
      <c r="S3405" s="256"/>
      <c r="T3405" s="256"/>
      <c r="U3405" s="256"/>
      <c r="V3405" s="256"/>
      <c r="X3405" s="2"/>
    </row>
    <row r="3406" spans="1:24" ht="17.25" customHeight="1" x14ac:dyDescent="0.2">
      <c r="A3406" s="35"/>
      <c r="B3406" s="120" t="s">
        <v>128</v>
      </c>
      <c r="D3406" s="123" t="e">
        <f>IF(A3405=0,0,INDEX(TblPublicadores[Nombre completo],A3405))</f>
        <v>#REF!</v>
      </c>
      <c r="F3406" s="123"/>
      <c r="G3406" s="123"/>
      <c r="H3406" s="123"/>
      <c r="I3406" s="123"/>
      <c r="J3406" s="123"/>
      <c r="K3406" s="123"/>
      <c r="L3406" s="123"/>
      <c r="M3406" s="123"/>
      <c r="N3406" s="123"/>
      <c r="O3406" s="123"/>
      <c r="P3406" s="123"/>
      <c r="Q3406" s="123"/>
      <c r="R3406" s="123"/>
      <c r="S3406" s="123"/>
      <c r="T3406" s="123"/>
      <c r="U3406" s="123"/>
      <c r="V3406" s="123"/>
      <c r="W3406" s="15"/>
      <c r="X3406" s="154" t="e">
        <f>IF(A3405=0,0,INDEX(TblPublicadores[Nombre],A3405))</f>
        <v>#REF!</v>
      </c>
    </row>
    <row r="3407" spans="1:24" ht="17.25" customHeight="1" x14ac:dyDescent="0.2">
      <c r="B3407" s="120" t="s">
        <v>129</v>
      </c>
      <c r="D3407" s="121"/>
      <c r="E3407" s="121"/>
      <c r="F3407" s="7"/>
      <c r="G3407" s="7"/>
      <c r="H3407" s="257" t="e">
        <f>IF(A3405=0,"",INDEX(TblPublicadores[Fecha de nacimiento],A3405))</f>
        <v>#REF!</v>
      </c>
      <c r="I3407" s="257"/>
      <c r="J3407" s="257"/>
      <c r="K3407" s="257"/>
      <c r="L3407" s="257"/>
      <c r="M3407" s="257"/>
      <c r="N3407" s="257"/>
      <c r="O3407" s="257"/>
      <c r="P3407" s="128" t="e">
        <f>IF(INDEX(TblPublicadores[Sexo],A3405)=Q3407,"þ","¨")</f>
        <v>#REF!</v>
      </c>
      <c r="Q3407" s="120" t="s">
        <v>75</v>
      </c>
      <c r="S3407" s="12"/>
      <c r="T3407" s="13"/>
      <c r="U3407" s="128" t="e">
        <f>IF(INDEX(TblPublicadores[Sexo],A3405)=V3407,"þ","¨")</f>
        <v>#REF!</v>
      </c>
      <c r="V3407" s="120" t="s">
        <v>79</v>
      </c>
      <c r="W3407" s="12"/>
      <c r="X3407" s="6"/>
    </row>
    <row r="3408" spans="1:24" ht="17.25" customHeight="1" x14ac:dyDescent="0.2">
      <c r="B3408" s="120" t="s">
        <v>130</v>
      </c>
      <c r="D3408" s="122"/>
      <c r="E3408" s="122"/>
      <c r="F3408" s="7"/>
      <c r="G3408" s="258" t="e">
        <f>IF(A3405=0,"",IF(INDEX(TblPublicadores[Fecha de bautismo],A3405)="", "",INDEX(TblPublicadores[Fecha de bautismo],A3405)))</f>
        <v>#REF!</v>
      </c>
      <c r="H3408" s="258"/>
      <c r="I3408" s="258"/>
      <c r="J3408" s="258"/>
      <c r="K3408" s="258"/>
      <c r="L3408" s="258"/>
      <c r="M3408" s="258"/>
      <c r="N3408" s="258"/>
      <c r="O3408" s="258"/>
      <c r="P3408" s="128" t="s">
        <v>137</v>
      </c>
      <c r="Q3408" s="120" t="s">
        <v>131</v>
      </c>
      <c r="S3408" s="12"/>
      <c r="T3408" s="12"/>
      <c r="U3408" s="128" t="s">
        <v>138</v>
      </c>
      <c r="V3408" s="120" t="s">
        <v>61</v>
      </c>
      <c r="W3408" s="12"/>
      <c r="X3408" s="6"/>
    </row>
    <row r="3409" spans="1:24" ht="28.5" customHeight="1" x14ac:dyDescent="0.2">
      <c r="B3409" s="127" t="e">
        <f>IF(INDEX(TblPublicadores[Privilegio],A3405)=C3409,"þ","¨")</f>
        <v>#REF!</v>
      </c>
      <c r="C3409" s="125" t="s">
        <v>76</v>
      </c>
      <c r="D3409" s="127" t="e">
        <f>IF(INDEX(TblPublicadores[Privilegio],A3405)=E3409,"þ","¨")</f>
        <v>#REF!</v>
      </c>
      <c r="E3409" s="125" t="s">
        <v>81</v>
      </c>
      <c r="F3409" s="7"/>
      <c r="G3409" s="7"/>
      <c r="H3409" s="5"/>
      <c r="I3409" s="10"/>
      <c r="J3409" s="127" t="e">
        <f>IF(INDEX(TblPublicadores[Tipo Publicador],A3405)=K3409,"þ","¨")</f>
        <v>#REF!</v>
      </c>
      <c r="K3409" s="125" t="s">
        <v>77</v>
      </c>
      <c r="L3409" s="5"/>
      <c r="M3409" s="5"/>
      <c r="N3409" s="127" t="e">
        <f>IF(INDEX(TblPublicadores[Tipo Publicador],A3405)=O3409,"þ","¨")</f>
        <v>#REF!</v>
      </c>
      <c r="O3409" s="125" t="s">
        <v>132</v>
      </c>
      <c r="P3409" s="126"/>
      <c r="Q3409" s="126"/>
      <c r="R3409" s="9"/>
      <c r="S3409" s="127" t="e">
        <f>IF(INDEX(TblPublicadores[Tipo Publicador],A3405)=T3409,"þ","¨")</f>
        <v>#REF!</v>
      </c>
      <c r="T3409" s="259" t="s">
        <v>133</v>
      </c>
      <c r="U3409" s="259"/>
      <c r="V3409" s="259"/>
      <c r="W3409" s="13"/>
      <c r="X3409" s="6"/>
    </row>
    <row r="3410" spans="1:24" ht="4.5" customHeight="1" thickBot="1" x14ac:dyDescent="0.25">
      <c r="B3410" s="8"/>
      <c r="C3410" s="7"/>
      <c r="D3410" s="8"/>
      <c r="E3410" s="7"/>
      <c r="F3410" s="7"/>
      <c r="G3410" s="7"/>
      <c r="H3410" s="5"/>
      <c r="I3410" s="10"/>
      <c r="J3410" s="8"/>
      <c r="K3410" s="5"/>
      <c r="L3410" s="5"/>
      <c r="M3410" s="5"/>
      <c r="N3410" s="7"/>
      <c r="O3410" s="5"/>
      <c r="P3410" s="8"/>
      <c r="Q3410" s="8"/>
      <c r="R3410" s="9"/>
      <c r="S3410" s="9"/>
      <c r="T3410" s="7"/>
      <c r="U3410" s="8"/>
      <c r="V3410" s="9"/>
      <c r="W3410" s="9"/>
      <c r="X3410" s="6"/>
    </row>
    <row r="3411" spans="1:24" ht="26.25" customHeight="1" x14ac:dyDescent="0.25">
      <c r="B3411" s="260" t="s">
        <v>17</v>
      </c>
      <c r="C3411" s="261"/>
      <c r="D3411" s="261"/>
      <c r="E3411" s="261"/>
      <c r="F3411" s="262" t="s">
        <v>134</v>
      </c>
      <c r="G3411" s="262"/>
      <c r="H3411" s="262"/>
      <c r="I3411" s="262" t="s">
        <v>12</v>
      </c>
      <c r="J3411" s="262"/>
      <c r="K3411" s="262"/>
      <c r="L3411" s="262" t="s">
        <v>105</v>
      </c>
      <c r="M3411" s="236" t="s">
        <v>135</v>
      </c>
      <c r="N3411" s="236"/>
      <c r="O3411" s="236"/>
      <c r="P3411" s="236"/>
      <c r="Q3411" s="236"/>
      <c r="R3411" s="236" t="s">
        <v>101</v>
      </c>
      <c r="S3411" s="236"/>
      <c r="T3411" s="236"/>
      <c r="U3411" s="236"/>
      <c r="V3411" s="237"/>
      <c r="W3411" s="14"/>
      <c r="X3411" s="3"/>
    </row>
    <row r="3412" spans="1:24" ht="27.75" customHeight="1" x14ac:dyDescent="0.2">
      <c r="B3412" s="240">
        <v>45292</v>
      </c>
      <c r="C3412" s="241"/>
      <c r="D3412" s="241"/>
      <c r="E3412" s="242"/>
      <c r="F3412" s="263"/>
      <c r="G3412" s="263"/>
      <c r="H3412" s="263"/>
      <c r="I3412" s="263"/>
      <c r="J3412" s="263"/>
      <c r="K3412" s="263"/>
      <c r="L3412" s="263"/>
      <c r="M3412" s="238"/>
      <c r="N3412" s="238"/>
      <c r="O3412" s="238"/>
      <c r="P3412" s="238"/>
      <c r="Q3412" s="238"/>
      <c r="R3412" s="238"/>
      <c r="S3412" s="238"/>
      <c r="T3412" s="238"/>
      <c r="U3412" s="238"/>
      <c r="V3412" s="239"/>
      <c r="W3412" s="14"/>
      <c r="X3412" s="3"/>
    </row>
    <row r="3413" spans="1:24" ht="16.5" customHeight="1" x14ac:dyDescent="0.2">
      <c r="A3413" s="34">
        <f>EDATE(B3412,-4)</f>
        <v>45170</v>
      </c>
      <c r="B3413" s="243" t="str">
        <f>PROPER(TEXT(A3413, "mmmm"))</f>
        <v>Septiembre</v>
      </c>
      <c r="C3413" s="244"/>
      <c r="D3413" s="244" t="str">
        <f>PROPER(TEXT(C3413, "mmmm"))</f>
        <v>Enero</v>
      </c>
      <c r="E3413" s="244"/>
      <c r="F3413" s="281" t="str">
        <f>IFERROR(IF(VLOOKUP($X3406&amp;"-"&amp;TEXT($A3413,"mmm-aaaa"),Informes!$A:$P,COLUMN(Informes!H$1),FALSE),"þ","¨"),"¨")</f>
        <v>¨</v>
      </c>
      <c r="G3413" s="281"/>
      <c r="H3413" s="281"/>
      <c r="I3413" s="248" t="str">
        <f>IFERROR(IF(ISBLANK(
VLOOKUP($X3406&amp;"-"&amp;TEXT($A3413,"mmm-aaaa"),Informes!$A:$P,COLUMN(Informes!I$1),FALSE)), "",
VLOOKUP($X3406&amp;"-"&amp;TEXT($A3413,"mmm-aaaa"),Informes!$A:$P,COLUMN(Informes!I$1),FALSE)), "")</f>
        <v/>
      </c>
      <c r="J3413" s="248"/>
      <c r="K3413" s="248"/>
      <c r="L3413" s="173" t="str">
        <f>IFERROR(IF($X3413=$L$7,"þ","¨"),"¨")</f>
        <v>¨</v>
      </c>
      <c r="M3413" s="248" t="str">
        <f>IFERROR(IF(OR($X3413=$L$7,$X3413=$K$5,$X3413=$O$5,$X3413=$T$5),IF(ISBLANK(
VLOOKUP($X3406&amp;"-"&amp;TEXT($A3413,"mmm-aaaa"),Informes!$A:$P,COLUMN(Informes!J$1),FALSE)), "",
VLOOKUP($X3406&amp;"-"&amp;TEXT($A3413,"mmm-aaaa"),Informes!$A:$P,COLUMN(Informes!J$1),FALSE)), ""), "")</f>
        <v/>
      </c>
      <c r="N3413" s="248"/>
      <c r="O3413" s="248"/>
      <c r="P3413" s="248"/>
      <c r="Q3413" s="248"/>
      <c r="R3413" s="284" t="str">
        <f t="shared" ref="R3413:R3424" si="665">IF(W3413=0, "", W3413)</f>
        <v/>
      </c>
      <c r="S3413" s="284"/>
      <c r="T3413" s="284"/>
      <c r="U3413" s="284"/>
      <c r="V3413" s="285"/>
      <c r="W3413" s="4" t="str">
        <f>IFERROR(VLOOKUP($X3406&amp;"-"&amp;TEXT($A3413,"mmm-aaaa"),Informes!$A:$P,COLUMN(Informes!K$1),FALSE), "")</f>
        <v/>
      </c>
      <c r="X3413" s="34" t="str">
        <f>IFERROR(VLOOKUP($X3406&amp;"-"&amp;TEXT($A3413,"mmm-aaaa"),Informes!$A:$P,COLUMN(Informes!C$1),FALSE), "")</f>
        <v/>
      </c>
    </row>
    <row r="3414" spans="1:24" ht="16.5" customHeight="1" x14ac:dyDescent="0.2">
      <c r="A3414" s="34">
        <f>EDATE(A3413,1)</f>
        <v>45200</v>
      </c>
      <c r="B3414" s="243" t="str">
        <f t="shared" ref="B3414:B3424" si="666">PROPER(TEXT(A3414, "mmmm"))</f>
        <v>Octubre</v>
      </c>
      <c r="C3414" s="244"/>
      <c r="D3414" s="244" t="str">
        <f t="shared" ref="D3414:D3424" si="667">PROPER(TEXT(C3414, "mmmm"))</f>
        <v>Enero</v>
      </c>
      <c r="E3414" s="244"/>
      <c r="F3414" s="281" t="str">
        <f>IFERROR(IF(VLOOKUP($X3406&amp;"-"&amp;TEXT($A3414,"mmm-aaaa"),Informes!$A:$P,COLUMN(Informes!H$1),FALSE),"þ","¨"),"¨")</f>
        <v>¨</v>
      </c>
      <c r="G3414" s="281"/>
      <c r="H3414" s="281"/>
      <c r="I3414" s="248" t="str">
        <f>IFERROR(IF(ISBLANK(
VLOOKUP($X3406&amp;"-"&amp;TEXT($A3414,"mmm-aaaa"),Informes!$A:$P,COLUMN(Informes!I$1),FALSE)), "",
VLOOKUP($X3406&amp;"-"&amp;TEXT($A3414,"mmm-aaaa"),Informes!$A:$P,COLUMN(Informes!I$1),FALSE)), "")</f>
        <v/>
      </c>
      <c r="J3414" s="248"/>
      <c r="K3414" s="248"/>
      <c r="L3414" s="173" t="str">
        <f t="shared" ref="L3414:L3424" si="668">IFERROR(IF($X3414=$L$7,"þ","¨"),"¨")</f>
        <v>¨</v>
      </c>
      <c r="M3414" s="248" t="str">
        <f>IFERROR(IF(OR($X3414=$L$7,$X3414=$K$5,$X3414=$O$5,$X3414=$T$5),IF(ISBLANK(
VLOOKUP($X3406&amp;"-"&amp;TEXT($A3414,"mmm-aaaa"),Informes!$A:$P,COLUMN(Informes!J$1),FALSE)), "",
VLOOKUP($X3406&amp;"-"&amp;TEXT($A3414,"mmm-aaaa"),Informes!$A:$P,COLUMN(Informes!J$1),FALSE)), ""), "")</f>
        <v/>
      </c>
      <c r="N3414" s="248"/>
      <c r="O3414" s="248"/>
      <c r="P3414" s="248"/>
      <c r="Q3414" s="248"/>
      <c r="R3414" s="284" t="str">
        <f t="shared" si="665"/>
        <v/>
      </c>
      <c r="S3414" s="284"/>
      <c r="T3414" s="284"/>
      <c r="U3414" s="284"/>
      <c r="V3414" s="285"/>
      <c r="W3414" s="4" t="str">
        <f>IFERROR(VLOOKUP($X3406&amp;"-"&amp;TEXT($A3414,"mmm-aaaa"),Informes!$A:$P,COLUMN(Informes!K$1),FALSE), "")</f>
        <v/>
      </c>
      <c r="X3414" s="34" t="str">
        <f>IFERROR(VLOOKUP($X3406&amp;"-"&amp;TEXT($A3414,"mmm-aaaa"),Informes!$A:$P,COLUMN(Informes!C$1),FALSE), "")</f>
        <v/>
      </c>
    </row>
    <row r="3415" spans="1:24" ht="16.5" customHeight="1" x14ac:dyDescent="0.2">
      <c r="A3415" s="34">
        <f t="shared" ref="A3415:A3424" si="669">EDATE(A3414,1)</f>
        <v>45231</v>
      </c>
      <c r="B3415" s="243" t="str">
        <f t="shared" si="666"/>
        <v>Noviembre</v>
      </c>
      <c r="C3415" s="244"/>
      <c r="D3415" s="244" t="str">
        <f t="shared" si="667"/>
        <v>Enero</v>
      </c>
      <c r="E3415" s="244"/>
      <c r="F3415" s="281" t="str">
        <f>IFERROR(IF(VLOOKUP($X3406&amp;"-"&amp;TEXT($A3415,"mmm-aaaa"),Informes!$A:$P,COLUMN(Informes!H$1),FALSE),"þ","¨"),"¨")</f>
        <v>¨</v>
      </c>
      <c r="G3415" s="281"/>
      <c r="H3415" s="281"/>
      <c r="I3415" s="248" t="str">
        <f>IFERROR(IF(ISBLANK(
VLOOKUP($X3406&amp;"-"&amp;TEXT($A3415,"mmm-aaaa"),Informes!$A:$P,COLUMN(Informes!I$1),FALSE)), "",
VLOOKUP($X3406&amp;"-"&amp;TEXT($A3415,"mmm-aaaa"),Informes!$A:$P,COLUMN(Informes!I$1),FALSE)), "")</f>
        <v/>
      </c>
      <c r="J3415" s="248"/>
      <c r="K3415" s="248"/>
      <c r="L3415" s="173" t="str">
        <f t="shared" si="668"/>
        <v>¨</v>
      </c>
      <c r="M3415" s="248" t="str">
        <f>IFERROR(IF(OR($X3415=$L$7,$X3415=$K$5,$X3415=$O$5,$X3415=$T$5),IF(ISBLANK(
VLOOKUP($X3406&amp;"-"&amp;TEXT($A3415,"mmm-aaaa"),Informes!$A:$P,COLUMN(Informes!J$1),FALSE)), "",
VLOOKUP($X3406&amp;"-"&amp;TEXT($A3415,"mmm-aaaa"),Informes!$A:$P,COLUMN(Informes!J$1),FALSE)), ""), "")</f>
        <v/>
      </c>
      <c r="N3415" s="248"/>
      <c r="O3415" s="248"/>
      <c r="P3415" s="248"/>
      <c r="Q3415" s="248"/>
      <c r="R3415" s="284" t="str">
        <f t="shared" si="665"/>
        <v/>
      </c>
      <c r="S3415" s="284"/>
      <c r="T3415" s="284"/>
      <c r="U3415" s="284"/>
      <c r="V3415" s="285"/>
      <c r="W3415" s="4" t="str">
        <f>IFERROR(VLOOKUP($X3406&amp;"-"&amp;TEXT($A3415,"mmm-aaaa"),Informes!$A:$P,COLUMN(Informes!K$1),FALSE), "")</f>
        <v/>
      </c>
      <c r="X3415" s="34" t="str">
        <f>IFERROR(VLOOKUP($X3406&amp;"-"&amp;TEXT($A3415,"mmm-aaaa"),Informes!$A:$P,COLUMN(Informes!C$1),FALSE), "")</f>
        <v/>
      </c>
    </row>
    <row r="3416" spans="1:24" ht="16.5" customHeight="1" x14ac:dyDescent="0.2">
      <c r="A3416" s="34">
        <f t="shared" si="669"/>
        <v>45261</v>
      </c>
      <c r="B3416" s="243" t="str">
        <f t="shared" si="666"/>
        <v>Diciembre</v>
      </c>
      <c r="C3416" s="244"/>
      <c r="D3416" s="244" t="str">
        <f t="shared" si="667"/>
        <v>Enero</v>
      </c>
      <c r="E3416" s="244"/>
      <c r="F3416" s="281" t="str">
        <f>IFERROR(IF(VLOOKUP($X3406&amp;"-"&amp;TEXT($A3416,"mmm-aaaa"),Informes!$A:$P,COLUMN(Informes!H$1),FALSE),"þ","¨"),"¨")</f>
        <v>¨</v>
      </c>
      <c r="G3416" s="281"/>
      <c r="H3416" s="281"/>
      <c r="I3416" s="248" t="str">
        <f>IFERROR(IF(ISBLANK(
VLOOKUP($X3406&amp;"-"&amp;TEXT($A3416,"mmm-aaaa"),Informes!$A:$P,COLUMN(Informes!I$1),FALSE)), "",
VLOOKUP($X3406&amp;"-"&amp;TEXT($A3416,"mmm-aaaa"),Informes!$A:$P,COLUMN(Informes!I$1),FALSE)), "")</f>
        <v/>
      </c>
      <c r="J3416" s="248"/>
      <c r="K3416" s="248"/>
      <c r="L3416" s="173" t="str">
        <f t="shared" si="668"/>
        <v>¨</v>
      </c>
      <c r="M3416" s="248" t="str">
        <f>IFERROR(IF(OR($X3416=$L$7,$X3416=$K$5,$X3416=$O$5,$X3416=$T$5),IF(ISBLANK(
VLOOKUP($X3406&amp;"-"&amp;TEXT($A3416,"mmm-aaaa"),Informes!$A:$P,COLUMN(Informes!J$1),FALSE)), "",
VLOOKUP($X3406&amp;"-"&amp;TEXT($A3416,"mmm-aaaa"),Informes!$A:$P,COLUMN(Informes!J$1),FALSE)), ""), "")</f>
        <v/>
      </c>
      <c r="N3416" s="248"/>
      <c r="O3416" s="248"/>
      <c r="P3416" s="248"/>
      <c r="Q3416" s="248"/>
      <c r="R3416" s="284" t="str">
        <f t="shared" si="665"/>
        <v/>
      </c>
      <c r="S3416" s="284"/>
      <c r="T3416" s="284"/>
      <c r="U3416" s="284"/>
      <c r="V3416" s="285"/>
      <c r="W3416" s="4" t="str">
        <f>IFERROR(VLOOKUP($X3406&amp;"-"&amp;TEXT($A3416,"mmm-aaaa"),Informes!$A:$P,COLUMN(Informes!K$1),FALSE), "")</f>
        <v/>
      </c>
      <c r="X3416" s="34" t="str">
        <f>IFERROR(VLOOKUP($X3406&amp;"-"&amp;TEXT($A3416,"mmm-aaaa"),Informes!$A:$P,COLUMN(Informes!C$1),FALSE), "")</f>
        <v/>
      </c>
    </row>
    <row r="3417" spans="1:24" ht="16.5" customHeight="1" x14ac:dyDescent="0.2">
      <c r="A3417" s="34">
        <f t="shared" si="669"/>
        <v>45292</v>
      </c>
      <c r="B3417" s="243" t="str">
        <f t="shared" si="666"/>
        <v>Enero</v>
      </c>
      <c r="C3417" s="244"/>
      <c r="D3417" s="244" t="str">
        <f t="shared" si="667"/>
        <v>Enero</v>
      </c>
      <c r="E3417" s="244"/>
      <c r="F3417" s="281" t="str">
        <f>IFERROR(IF(VLOOKUP($X3406&amp;"-"&amp;TEXT($A3417,"mmm-aaaa"),Informes!$A:$P,COLUMN(Informes!H$1),FALSE),"þ","¨"),"¨")</f>
        <v>¨</v>
      </c>
      <c r="G3417" s="281"/>
      <c r="H3417" s="281"/>
      <c r="I3417" s="248" t="str">
        <f>IFERROR(IF(ISBLANK(
VLOOKUP($X3406&amp;"-"&amp;TEXT($A3417,"mmm-aaaa"),Informes!$A:$P,COLUMN(Informes!I$1),FALSE)), "",
VLOOKUP($X3406&amp;"-"&amp;TEXT($A3417,"mmm-aaaa"),Informes!$A:$P,COLUMN(Informes!I$1),FALSE)), "")</f>
        <v/>
      </c>
      <c r="J3417" s="248"/>
      <c r="K3417" s="248"/>
      <c r="L3417" s="173" t="str">
        <f t="shared" si="668"/>
        <v>¨</v>
      </c>
      <c r="M3417" s="248" t="str">
        <f>IFERROR(IF(OR($X3417=$L$7,$X3417=$K$5,$X3417=$O$5,$X3417=$T$5),IF(ISBLANK(
VLOOKUP($X3406&amp;"-"&amp;TEXT($A3417,"mmm-aaaa"),Informes!$A:$P,COLUMN(Informes!J$1),FALSE)), "",
VLOOKUP($X3406&amp;"-"&amp;TEXT($A3417,"mmm-aaaa"),Informes!$A:$P,COLUMN(Informes!J$1),FALSE)), ""), "")</f>
        <v/>
      </c>
      <c r="N3417" s="248"/>
      <c r="O3417" s="248"/>
      <c r="P3417" s="248"/>
      <c r="Q3417" s="248"/>
      <c r="R3417" s="284" t="str">
        <f t="shared" si="665"/>
        <v/>
      </c>
      <c r="S3417" s="284"/>
      <c r="T3417" s="284"/>
      <c r="U3417" s="284"/>
      <c r="V3417" s="285"/>
      <c r="W3417" s="4" t="str">
        <f>IFERROR(VLOOKUP($X3406&amp;"-"&amp;TEXT($A3417,"mmm-aaaa"),Informes!$A:$P,COLUMN(Informes!K$1),FALSE), "")</f>
        <v/>
      </c>
      <c r="X3417" s="34" t="str">
        <f>IFERROR(VLOOKUP($X3406&amp;"-"&amp;TEXT($A3417,"mmm-aaaa"),Informes!$A:$P,COLUMN(Informes!C$1),FALSE), "")</f>
        <v/>
      </c>
    </row>
    <row r="3418" spans="1:24" ht="16.5" customHeight="1" x14ac:dyDescent="0.2">
      <c r="A3418" s="34">
        <f t="shared" si="669"/>
        <v>45323</v>
      </c>
      <c r="B3418" s="243" t="str">
        <f t="shared" si="666"/>
        <v>Febrero</v>
      </c>
      <c r="C3418" s="244"/>
      <c r="D3418" s="244" t="str">
        <f t="shared" si="667"/>
        <v>Enero</v>
      </c>
      <c r="E3418" s="244"/>
      <c r="F3418" s="281" t="str">
        <f>IFERROR(IF(VLOOKUP($X3406&amp;"-"&amp;TEXT($A3418,"mmm-aaaa"),Informes!$A:$P,COLUMN(Informes!H$1),FALSE),"þ","¨"),"¨")</f>
        <v>¨</v>
      </c>
      <c r="G3418" s="281"/>
      <c r="H3418" s="281"/>
      <c r="I3418" s="248" t="str">
        <f>IFERROR(IF(ISBLANK(
VLOOKUP($X3406&amp;"-"&amp;TEXT($A3418,"mmm-aaaa"),Informes!$A:$P,COLUMN(Informes!I$1),FALSE)), "",
VLOOKUP($X3406&amp;"-"&amp;TEXT($A3418,"mmm-aaaa"),Informes!$A:$P,COLUMN(Informes!I$1),FALSE)), "")</f>
        <v/>
      </c>
      <c r="J3418" s="248"/>
      <c r="K3418" s="248"/>
      <c r="L3418" s="173" t="str">
        <f t="shared" si="668"/>
        <v>¨</v>
      </c>
      <c r="M3418" s="248" t="str">
        <f>IFERROR(IF(OR($X3418=$L$7,$X3418=$K$5,$X3418=$O$5,$X3418=$T$5),IF(ISBLANK(
VLOOKUP($X3406&amp;"-"&amp;TEXT($A3418,"mmm-aaaa"),Informes!$A:$P,COLUMN(Informes!J$1),FALSE)), "",
VLOOKUP($X3406&amp;"-"&amp;TEXT($A3418,"mmm-aaaa"),Informes!$A:$P,COLUMN(Informes!J$1),FALSE)), ""), "")</f>
        <v/>
      </c>
      <c r="N3418" s="248"/>
      <c r="O3418" s="248"/>
      <c r="P3418" s="248"/>
      <c r="Q3418" s="248"/>
      <c r="R3418" s="284" t="str">
        <f t="shared" si="665"/>
        <v/>
      </c>
      <c r="S3418" s="284"/>
      <c r="T3418" s="284"/>
      <c r="U3418" s="284"/>
      <c r="V3418" s="285"/>
      <c r="W3418" s="4" t="str">
        <f>IFERROR(VLOOKUP($X3406&amp;"-"&amp;TEXT($A3418,"mmm-aaaa"),Informes!$A:$P,COLUMN(Informes!K$1),FALSE), "")</f>
        <v/>
      </c>
      <c r="X3418" s="34" t="str">
        <f>IFERROR(VLOOKUP($X3406&amp;"-"&amp;TEXT($A3418,"mmm-aaaa"),Informes!$A:$P,COLUMN(Informes!C$1),FALSE), "")</f>
        <v/>
      </c>
    </row>
    <row r="3419" spans="1:24" ht="16.5" customHeight="1" x14ac:dyDescent="0.2">
      <c r="A3419" s="34">
        <f t="shared" si="669"/>
        <v>45352</v>
      </c>
      <c r="B3419" s="243" t="str">
        <f t="shared" si="666"/>
        <v>Marzo</v>
      </c>
      <c r="C3419" s="244"/>
      <c r="D3419" s="244" t="str">
        <f t="shared" si="667"/>
        <v>Enero</v>
      </c>
      <c r="E3419" s="244"/>
      <c r="F3419" s="281" t="str">
        <f>IFERROR(IF(VLOOKUP($X3406&amp;"-"&amp;TEXT($A3419,"mmm-aaaa"),Informes!$A:$P,COLUMN(Informes!H$1),FALSE),"þ","¨"),"¨")</f>
        <v>¨</v>
      </c>
      <c r="G3419" s="281"/>
      <c r="H3419" s="281"/>
      <c r="I3419" s="248" t="str">
        <f>IFERROR(IF(ISBLANK(
VLOOKUP($X3406&amp;"-"&amp;TEXT($A3419,"mmm-aaaa"),Informes!$A:$P,COLUMN(Informes!I$1),FALSE)), "",
VLOOKUP($X3406&amp;"-"&amp;TEXT($A3419,"mmm-aaaa"),Informes!$A:$P,COLUMN(Informes!I$1),FALSE)), "")</f>
        <v/>
      </c>
      <c r="J3419" s="248"/>
      <c r="K3419" s="248"/>
      <c r="L3419" s="173" t="str">
        <f t="shared" si="668"/>
        <v>¨</v>
      </c>
      <c r="M3419" s="248" t="str">
        <f>IFERROR(IF(OR($X3419=$L$7,$X3419=$K$5,$X3419=$O$5,$X3419=$T$5),IF(ISBLANK(
VLOOKUP($X3406&amp;"-"&amp;TEXT($A3419,"mmm-aaaa"),Informes!$A:$P,COLUMN(Informes!J$1),FALSE)), "",
VLOOKUP($X3406&amp;"-"&amp;TEXT($A3419,"mmm-aaaa"),Informes!$A:$P,COLUMN(Informes!J$1),FALSE)), ""), "")</f>
        <v/>
      </c>
      <c r="N3419" s="248"/>
      <c r="O3419" s="248"/>
      <c r="P3419" s="248"/>
      <c r="Q3419" s="248"/>
      <c r="R3419" s="284" t="str">
        <f t="shared" si="665"/>
        <v/>
      </c>
      <c r="S3419" s="284"/>
      <c r="T3419" s="284"/>
      <c r="U3419" s="284"/>
      <c r="V3419" s="285"/>
      <c r="W3419" s="4" t="str">
        <f>IFERROR(VLOOKUP($X3406&amp;"-"&amp;TEXT($A3419,"mmm-aaaa"),Informes!$A:$P,COLUMN(Informes!K$1),FALSE), "")</f>
        <v/>
      </c>
      <c r="X3419" s="34" t="str">
        <f>IFERROR(VLOOKUP($X3406&amp;"-"&amp;TEXT($A3419,"mmm-aaaa"),Informes!$A:$P,COLUMN(Informes!C$1),FALSE), "")</f>
        <v/>
      </c>
    </row>
    <row r="3420" spans="1:24" ht="16.5" customHeight="1" x14ac:dyDescent="0.2">
      <c r="A3420" s="34">
        <f t="shared" si="669"/>
        <v>45383</v>
      </c>
      <c r="B3420" s="243" t="str">
        <f t="shared" si="666"/>
        <v>Abril</v>
      </c>
      <c r="C3420" s="244"/>
      <c r="D3420" s="244" t="str">
        <f t="shared" si="667"/>
        <v>Enero</v>
      </c>
      <c r="E3420" s="244"/>
      <c r="F3420" s="281" t="str">
        <f>IFERROR(IF(VLOOKUP($X3406&amp;"-"&amp;TEXT($A3420,"mmm-aaaa"),Informes!$A:$P,COLUMN(Informes!H$1),FALSE),"þ","¨"),"¨")</f>
        <v>¨</v>
      </c>
      <c r="G3420" s="281"/>
      <c r="H3420" s="281"/>
      <c r="I3420" s="248" t="str">
        <f>IFERROR(IF(ISBLANK(
VLOOKUP($X3406&amp;"-"&amp;TEXT($A3420,"mmm-aaaa"),Informes!$A:$P,COLUMN(Informes!I$1),FALSE)), "",
VLOOKUP($X3406&amp;"-"&amp;TEXT($A3420,"mmm-aaaa"),Informes!$A:$P,COLUMN(Informes!I$1),FALSE)), "")</f>
        <v/>
      </c>
      <c r="J3420" s="248"/>
      <c r="K3420" s="248"/>
      <c r="L3420" s="173" t="str">
        <f t="shared" si="668"/>
        <v>¨</v>
      </c>
      <c r="M3420" s="248" t="str">
        <f>IFERROR(IF(OR($X3420=$L$7,$X3420=$K$5,$X3420=$O$5,$X3420=$T$5),IF(ISBLANK(
VLOOKUP($X3406&amp;"-"&amp;TEXT($A3420,"mmm-aaaa"),Informes!$A:$P,COLUMN(Informes!J$1),FALSE)), "",
VLOOKUP($X3406&amp;"-"&amp;TEXT($A3420,"mmm-aaaa"),Informes!$A:$P,COLUMN(Informes!J$1),FALSE)), ""), "")</f>
        <v/>
      </c>
      <c r="N3420" s="248"/>
      <c r="O3420" s="248"/>
      <c r="P3420" s="248"/>
      <c r="Q3420" s="248"/>
      <c r="R3420" s="284" t="str">
        <f t="shared" si="665"/>
        <v/>
      </c>
      <c r="S3420" s="284"/>
      <c r="T3420" s="284"/>
      <c r="U3420" s="284"/>
      <c r="V3420" s="285"/>
      <c r="W3420" s="4" t="str">
        <f>IFERROR(VLOOKUP($X3406&amp;"-"&amp;TEXT($A3420,"mmm-aaaa"),Informes!$A:$P,COLUMN(Informes!K$1),FALSE), "")</f>
        <v/>
      </c>
      <c r="X3420" s="34" t="str">
        <f>IFERROR(VLOOKUP($X3406&amp;"-"&amp;TEXT($A3420,"mmm-aaaa"),Informes!$A:$P,COLUMN(Informes!C$1),FALSE), "")</f>
        <v/>
      </c>
    </row>
    <row r="3421" spans="1:24" ht="16.5" customHeight="1" x14ac:dyDescent="0.2">
      <c r="A3421" s="34">
        <f t="shared" si="669"/>
        <v>45413</v>
      </c>
      <c r="B3421" s="243" t="str">
        <f t="shared" si="666"/>
        <v>Mayo</v>
      </c>
      <c r="C3421" s="244"/>
      <c r="D3421" s="244" t="str">
        <f t="shared" si="667"/>
        <v>Enero</v>
      </c>
      <c r="E3421" s="244"/>
      <c r="F3421" s="281" t="str">
        <f>IFERROR(IF(VLOOKUP($X3406&amp;"-"&amp;TEXT($A3421,"mmm-aaaa"),Informes!$A:$P,COLUMN(Informes!H$1),FALSE),"þ","¨"),"¨")</f>
        <v>¨</v>
      </c>
      <c r="G3421" s="281"/>
      <c r="H3421" s="281"/>
      <c r="I3421" s="248" t="str">
        <f>IFERROR(IF(ISBLANK(
VLOOKUP($X3406&amp;"-"&amp;TEXT($A3421,"mmm-aaaa"),Informes!$A:$P,COLUMN(Informes!I$1),FALSE)), "",
VLOOKUP($X3406&amp;"-"&amp;TEXT($A3421,"mmm-aaaa"),Informes!$A:$P,COLUMN(Informes!I$1),FALSE)), "")</f>
        <v/>
      </c>
      <c r="J3421" s="248"/>
      <c r="K3421" s="248"/>
      <c r="L3421" s="173" t="str">
        <f t="shared" si="668"/>
        <v>¨</v>
      </c>
      <c r="M3421" s="248" t="str">
        <f>IFERROR(IF(OR($X3421=$L$7,$X3421=$K$5,$X3421=$O$5,$X3421=$T$5),IF(ISBLANK(
VLOOKUP($X3406&amp;"-"&amp;TEXT($A3421,"mmm-aaaa"),Informes!$A:$P,COLUMN(Informes!J$1),FALSE)), "",
VLOOKUP($X3406&amp;"-"&amp;TEXT($A3421,"mmm-aaaa"),Informes!$A:$P,COLUMN(Informes!J$1),FALSE)), ""), "")</f>
        <v/>
      </c>
      <c r="N3421" s="248"/>
      <c r="O3421" s="248"/>
      <c r="P3421" s="248"/>
      <c r="Q3421" s="248"/>
      <c r="R3421" s="284" t="str">
        <f t="shared" si="665"/>
        <v/>
      </c>
      <c r="S3421" s="284"/>
      <c r="T3421" s="284"/>
      <c r="U3421" s="284"/>
      <c r="V3421" s="285"/>
      <c r="W3421" s="4" t="str">
        <f>IFERROR(VLOOKUP($X3406&amp;"-"&amp;TEXT($A3421,"mmm-aaaa"),Informes!$A:$P,COLUMN(Informes!K$1),FALSE), "")</f>
        <v/>
      </c>
      <c r="X3421" s="34" t="str">
        <f>IFERROR(VLOOKUP($X3406&amp;"-"&amp;TEXT($A3421,"mmm-aaaa"),Informes!$A:$P,COLUMN(Informes!C$1),FALSE), "")</f>
        <v/>
      </c>
    </row>
    <row r="3422" spans="1:24" ht="16.5" customHeight="1" x14ac:dyDescent="0.2">
      <c r="A3422" s="34">
        <f t="shared" si="669"/>
        <v>45444</v>
      </c>
      <c r="B3422" s="243" t="str">
        <f t="shared" si="666"/>
        <v>Junio</v>
      </c>
      <c r="C3422" s="244"/>
      <c r="D3422" s="244" t="str">
        <f t="shared" si="667"/>
        <v>Enero</v>
      </c>
      <c r="E3422" s="244"/>
      <c r="F3422" s="281" t="str">
        <f>IFERROR(IF(VLOOKUP($X3406&amp;"-"&amp;TEXT($A3422,"mmm-aaaa"),Informes!$A:$P,COLUMN(Informes!H$1),FALSE),"þ","¨"),"¨")</f>
        <v>¨</v>
      </c>
      <c r="G3422" s="281"/>
      <c r="H3422" s="281"/>
      <c r="I3422" s="248" t="str">
        <f>IFERROR(IF(ISBLANK(
VLOOKUP($X3406&amp;"-"&amp;TEXT($A3422,"mmm-aaaa"),Informes!$A:$P,COLUMN(Informes!I$1),FALSE)), "",
VLOOKUP($X3406&amp;"-"&amp;TEXT($A3422,"mmm-aaaa"),Informes!$A:$P,COLUMN(Informes!I$1),FALSE)), "")</f>
        <v/>
      </c>
      <c r="J3422" s="248"/>
      <c r="K3422" s="248"/>
      <c r="L3422" s="173" t="str">
        <f t="shared" si="668"/>
        <v>¨</v>
      </c>
      <c r="M3422" s="248" t="str">
        <f>IFERROR(IF(OR($X3422=$L$7,$X3422=$K$5,$X3422=$O$5,$X3422=$T$5),IF(ISBLANK(
VLOOKUP($X3406&amp;"-"&amp;TEXT($A3422,"mmm-aaaa"),Informes!$A:$P,COLUMN(Informes!J$1),FALSE)), "",
VLOOKUP($X3406&amp;"-"&amp;TEXT($A3422,"mmm-aaaa"),Informes!$A:$P,COLUMN(Informes!J$1),FALSE)), ""), "")</f>
        <v/>
      </c>
      <c r="N3422" s="248"/>
      <c r="O3422" s="248"/>
      <c r="P3422" s="248"/>
      <c r="Q3422" s="248"/>
      <c r="R3422" s="284" t="str">
        <f t="shared" si="665"/>
        <v/>
      </c>
      <c r="S3422" s="284"/>
      <c r="T3422" s="284"/>
      <c r="U3422" s="284"/>
      <c r="V3422" s="285"/>
      <c r="W3422" s="4" t="str">
        <f>IFERROR(VLOOKUP($X3406&amp;"-"&amp;TEXT($A3422,"mmm-aaaa"),Informes!$A:$P,COLUMN(Informes!K$1),FALSE), "")</f>
        <v/>
      </c>
      <c r="X3422" s="34" t="str">
        <f>IFERROR(VLOOKUP($X3406&amp;"-"&amp;TEXT($A3422,"mmm-aaaa"),Informes!$A:$P,COLUMN(Informes!C$1),FALSE), "")</f>
        <v/>
      </c>
    </row>
    <row r="3423" spans="1:24" ht="16.5" customHeight="1" x14ac:dyDescent="0.2">
      <c r="A3423" s="34">
        <f t="shared" si="669"/>
        <v>45474</v>
      </c>
      <c r="B3423" s="243" t="str">
        <f t="shared" si="666"/>
        <v>Julio</v>
      </c>
      <c r="C3423" s="244"/>
      <c r="D3423" s="244" t="str">
        <f t="shared" si="667"/>
        <v>Enero</v>
      </c>
      <c r="E3423" s="244"/>
      <c r="F3423" s="281" t="str">
        <f>IFERROR(IF(VLOOKUP($X3406&amp;"-"&amp;TEXT($A3423,"mmm-aaaa"),Informes!$A:$P,COLUMN(Informes!H$1),FALSE),"þ","¨"),"¨")</f>
        <v>¨</v>
      </c>
      <c r="G3423" s="281"/>
      <c r="H3423" s="281"/>
      <c r="I3423" s="248" t="str">
        <f>IFERROR(IF(ISBLANK(
VLOOKUP($X3406&amp;"-"&amp;TEXT($A3423,"mmm-aaaa"),Informes!$A:$P,COLUMN(Informes!I$1),FALSE)), "",
VLOOKUP($X3406&amp;"-"&amp;TEXT($A3423,"mmm-aaaa"),Informes!$A:$P,COLUMN(Informes!I$1),FALSE)), "")</f>
        <v/>
      </c>
      <c r="J3423" s="248"/>
      <c r="K3423" s="248"/>
      <c r="L3423" s="173" t="str">
        <f t="shared" si="668"/>
        <v>¨</v>
      </c>
      <c r="M3423" s="248" t="str">
        <f>IFERROR(IF(OR($X3423=$L$7,$X3423=$K$5,$X3423=$O$5,$X3423=$T$5),IF(ISBLANK(
VLOOKUP($X3406&amp;"-"&amp;TEXT($A3423,"mmm-aaaa"),Informes!$A:$P,COLUMN(Informes!J$1),FALSE)), "",
VLOOKUP($X3406&amp;"-"&amp;TEXT($A3423,"mmm-aaaa"),Informes!$A:$P,COLUMN(Informes!J$1),FALSE)), ""), "")</f>
        <v/>
      </c>
      <c r="N3423" s="248"/>
      <c r="O3423" s="248"/>
      <c r="P3423" s="248"/>
      <c r="Q3423" s="248"/>
      <c r="R3423" s="284" t="str">
        <f t="shared" si="665"/>
        <v/>
      </c>
      <c r="S3423" s="284"/>
      <c r="T3423" s="284"/>
      <c r="U3423" s="284"/>
      <c r="V3423" s="285"/>
      <c r="W3423" s="4" t="str">
        <f>IFERROR(VLOOKUP($X3406&amp;"-"&amp;TEXT($A3423,"mmm-aaaa"),Informes!$A:$P,COLUMN(Informes!K$1),FALSE), "")</f>
        <v/>
      </c>
      <c r="X3423" s="34" t="str">
        <f>IFERROR(VLOOKUP($X3406&amp;"-"&amp;TEXT($A3423,"mmm-aaaa"),Informes!$A:$P,COLUMN(Informes!C$1),FALSE), "")</f>
        <v/>
      </c>
    </row>
    <row r="3424" spans="1:24" ht="16.5" customHeight="1" thickBot="1" x14ac:dyDescent="0.25">
      <c r="A3424" s="34">
        <f t="shared" si="669"/>
        <v>45505</v>
      </c>
      <c r="B3424" s="264" t="str">
        <f t="shared" si="666"/>
        <v>Agosto</v>
      </c>
      <c r="C3424" s="265"/>
      <c r="D3424" s="265" t="str">
        <f t="shared" si="667"/>
        <v>Enero</v>
      </c>
      <c r="E3424" s="265"/>
      <c r="F3424" s="280" t="str">
        <f>IFERROR(IF(VLOOKUP($X3406&amp;"-"&amp;TEXT($A3424,"mmm-aaaa"),Informes!$A:$P,COLUMN(Informes!H$1),FALSE),"þ","¨"),"¨")</f>
        <v>¨</v>
      </c>
      <c r="G3424" s="280"/>
      <c r="H3424" s="280"/>
      <c r="I3424" s="269" t="str">
        <f>IFERROR(IF(ISBLANK(
VLOOKUP($X3406&amp;"-"&amp;TEXT($A3424,"mmm-aaaa"),Informes!$A:$P,COLUMN(Informes!I$1),FALSE)), "",
VLOOKUP($X3406&amp;"-"&amp;TEXT($A3424,"mmm-aaaa"),Informes!$A:$P,COLUMN(Informes!I$1),FALSE)), "")</f>
        <v/>
      </c>
      <c r="J3424" s="269"/>
      <c r="K3424" s="269"/>
      <c r="L3424" s="172" t="str">
        <f t="shared" si="668"/>
        <v>¨</v>
      </c>
      <c r="M3424" s="269" t="str">
        <f>IFERROR(IF(OR($X3424=$L$7,$X3424=$K$5,$X3424=$O$5,$X3424=$T$5),IF(ISBLANK(
VLOOKUP($X3406&amp;"-"&amp;TEXT($A3424,"mmm-aaaa"),Informes!$A:$P,COLUMN(Informes!J$1),FALSE)), "",
VLOOKUP($X3406&amp;"-"&amp;TEXT($A3424,"mmm-aaaa"),Informes!$A:$P,COLUMN(Informes!J$1),FALSE)), ""), "")</f>
        <v/>
      </c>
      <c r="N3424" s="269"/>
      <c r="O3424" s="269"/>
      <c r="P3424" s="269"/>
      <c r="Q3424" s="269"/>
      <c r="R3424" s="282" t="str">
        <f t="shared" si="665"/>
        <v/>
      </c>
      <c r="S3424" s="282"/>
      <c r="T3424" s="282"/>
      <c r="U3424" s="282"/>
      <c r="V3424" s="283"/>
      <c r="W3424" s="4" t="str">
        <f>IFERROR(VLOOKUP($X3406&amp;"-"&amp;TEXT($A3424,"mmm-aaaa"),Informes!$A:$P,COLUMN(Informes!K$1),FALSE), "")</f>
        <v/>
      </c>
      <c r="X3424" s="34" t="str">
        <f>IFERROR(VLOOKUP($X3406&amp;"-"&amp;TEXT($A3424,"mmm-aaaa"),Informes!$A:$P,COLUMN(Informes!C$1),FALSE), "")</f>
        <v/>
      </c>
    </row>
    <row r="3425" spans="1:24" ht="16.5" customHeight="1" thickBot="1" x14ac:dyDescent="0.3">
      <c r="D3425" s="124"/>
      <c r="E3425" s="124"/>
      <c r="F3425" s="129"/>
      <c r="G3425" s="124" t="str">
        <f>IF(SUM(F3413:F3424)=0,"",SUM(F3413:F3424))</f>
        <v/>
      </c>
      <c r="H3425" s="124"/>
      <c r="I3425" s="124"/>
      <c r="J3425" s="130"/>
      <c r="K3425" s="124"/>
      <c r="L3425" s="131" t="s">
        <v>107</v>
      </c>
      <c r="M3425" s="272" t="str">
        <f>IF(SUM(M3413:M3424)=0,"",SUM(M3413:M3424))</f>
        <v/>
      </c>
      <c r="N3425" s="273"/>
      <c r="O3425" s="273"/>
      <c r="P3425" s="273"/>
      <c r="Q3425" s="274"/>
      <c r="R3425" s="275"/>
      <c r="S3425" s="276"/>
      <c r="T3425" s="276"/>
      <c r="U3425" s="276"/>
      <c r="V3425" s="277"/>
      <c r="W3425" s="4"/>
      <c r="X3425" s="4"/>
    </row>
    <row r="3426" spans="1:24" ht="16.5" customHeight="1" x14ac:dyDescent="0.2">
      <c r="W3426" s="4"/>
      <c r="X3426" s="4"/>
    </row>
    <row r="3427" spans="1:24" ht="279.75" customHeight="1" x14ac:dyDescent="0.15">
      <c r="B3427" s="11"/>
      <c r="C3427" s="132" t="s">
        <v>136</v>
      </c>
      <c r="D3427" s="11"/>
      <c r="E3427" s="11"/>
      <c r="F3427" s="11"/>
      <c r="G3427" s="11"/>
      <c r="H3427" s="11"/>
      <c r="I3427" s="11"/>
      <c r="J3427" s="11"/>
      <c r="K3427" s="11"/>
      <c r="L3427" s="11"/>
      <c r="M3427" s="11"/>
      <c r="N3427" s="11"/>
      <c r="O3427" s="11"/>
      <c r="P3427" s="11"/>
      <c r="Q3427" s="11"/>
      <c r="R3427" s="11"/>
      <c r="S3427" s="11"/>
      <c r="T3427" s="11"/>
      <c r="U3427" s="11"/>
      <c r="V3427" s="11"/>
      <c r="W3427" s="11"/>
      <c r="X3427" s="11"/>
    </row>
    <row r="3428" spans="1:24" ht="24" customHeight="1" x14ac:dyDescent="0.2">
      <c r="A3428" s="35"/>
      <c r="B3428" s="256" t="s">
        <v>127</v>
      </c>
      <c r="C3428" s="256"/>
      <c r="D3428" s="256"/>
      <c r="E3428" s="256"/>
      <c r="F3428" s="256"/>
      <c r="G3428" s="256"/>
      <c r="H3428" s="256"/>
      <c r="I3428" s="256"/>
      <c r="J3428" s="256"/>
      <c r="K3428" s="256"/>
      <c r="L3428" s="256"/>
      <c r="M3428" s="256"/>
      <c r="N3428" s="256"/>
      <c r="O3428" s="256"/>
      <c r="P3428" s="256"/>
      <c r="Q3428" s="256"/>
      <c r="R3428" s="256"/>
      <c r="S3428" s="256"/>
      <c r="T3428" s="256"/>
      <c r="U3428" s="256"/>
      <c r="V3428" s="256"/>
      <c r="X3428" s="2"/>
    </row>
    <row r="3429" spans="1:24" ht="15" x14ac:dyDescent="0.2">
      <c r="A3429" s="35"/>
      <c r="B3429" s="120" t="s">
        <v>128</v>
      </c>
      <c r="D3429" s="123" t="e">
        <f>D3406</f>
        <v>#REF!</v>
      </c>
      <c r="F3429" s="123"/>
      <c r="G3429" s="123"/>
      <c r="H3429" s="123"/>
      <c r="I3429" s="123"/>
      <c r="J3429" s="123"/>
      <c r="K3429" s="123"/>
      <c r="L3429" s="123"/>
      <c r="M3429" s="123"/>
      <c r="N3429" s="123"/>
      <c r="O3429" s="123"/>
      <c r="P3429" s="123"/>
      <c r="Q3429" s="123"/>
      <c r="R3429" s="123"/>
      <c r="S3429" s="123"/>
      <c r="T3429" s="123"/>
      <c r="U3429" s="123"/>
      <c r="V3429" s="123"/>
      <c r="W3429" s="15"/>
      <c r="X3429" s="154" t="e">
        <f>X3406</f>
        <v>#REF!</v>
      </c>
    </row>
    <row r="3430" spans="1:24" ht="17.25" x14ac:dyDescent="0.2">
      <c r="B3430" s="120" t="s">
        <v>129</v>
      </c>
      <c r="D3430" s="121"/>
      <c r="E3430" s="121"/>
      <c r="F3430" s="7"/>
      <c r="G3430" s="7"/>
      <c r="H3430" s="257" t="e">
        <f>H3407</f>
        <v>#REF!</v>
      </c>
      <c r="I3430" s="257"/>
      <c r="J3430" s="257"/>
      <c r="K3430" s="257"/>
      <c r="L3430" s="257"/>
      <c r="M3430" s="257"/>
      <c r="N3430" s="257"/>
      <c r="O3430" s="257"/>
      <c r="P3430" s="127" t="e">
        <f>P3407</f>
        <v>#REF!</v>
      </c>
      <c r="Q3430" s="120" t="s">
        <v>75</v>
      </c>
      <c r="S3430" s="12"/>
      <c r="T3430" s="13"/>
      <c r="U3430" s="127" t="e">
        <f>U3407</f>
        <v>#REF!</v>
      </c>
      <c r="V3430" s="120" t="s">
        <v>79</v>
      </c>
      <c r="W3430" s="12"/>
      <c r="X3430" s="6"/>
    </row>
    <row r="3431" spans="1:24" ht="17.25" x14ac:dyDescent="0.2">
      <c r="B3431" s="120" t="s">
        <v>130</v>
      </c>
      <c r="D3431" s="122"/>
      <c r="E3431" s="122"/>
      <c r="F3431" s="7"/>
      <c r="G3431" s="258" t="e">
        <f>G3408</f>
        <v>#REF!</v>
      </c>
      <c r="H3431" s="258"/>
      <c r="I3431" s="258"/>
      <c r="J3431" s="258"/>
      <c r="K3431" s="258"/>
      <c r="L3431" s="258"/>
      <c r="M3431" s="258"/>
      <c r="N3431" s="258"/>
      <c r="O3431" s="258"/>
      <c r="P3431" s="128" t="s">
        <v>137</v>
      </c>
      <c r="Q3431" s="120" t="s">
        <v>131</v>
      </c>
      <c r="S3431" s="12"/>
      <c r="T3431" s="12"/>
      <c r="U3431" s="128" t="s">
        <v>138</v>
      </c>
      <c r="V3431" s="120" t="s">
        <v>61</v>
      </c>
      <c r="W3431" s="12"/>
      <c r="X3431" s="6"/>
    </row>
    <row r="3432" spans="1:24" ht="28.5" customHeight="1" x14ac:dyDescent="0.2">
      <c r="B3432" s="127" t="e">
        <f>B3409</f>
        <v>#REF!</v>
      </c>
      <c r="C3432" s="125" t="s">
        <v>76</v>
      </c>
      <c r="D3432" s="127" t="e">
        <f>D3409</f>
        <v>#REF!</v>
      </c>
      <c r="E3432" s="125" t="s">
        <v>81</v>
      </c>
      <c r="F3432" s="7"/>
      <c r="G3432" s="7"/>
      <c r="H3432" s="5"/>
      <c r="I3432" s="10"/>
      <c r="J3432" s="127" t="e">
        <f>J3409</f>
        <v>#REF!</v>
      </c>
      <c r="K3432" s="125" t="s">
        <v>77</v>
      </c>
      <c r="L3432" s="5"/>
      <c r="M3432" s="5"/>
      <c r="N3432" s="127" t="e">
        <f>N3409</f>
        <v>#REF!</v>
      </c>
      <c r="O3432" s="125" t="s">
        <v>132</v>
      </c>
      <c r="P3432" s="126"/>
      <c r="Q3432" s="126"/>
      <c r="R3432" s="9"/>
      <c r="S3432" s="127" t="e">
        <f>S3409</f>
        <v>#REF!</v>
      </c>
      <c r="T3432" s="259" t="s">
        <v>133</v>
      </c>
      <c r="U3432" s="259"/>
      <c r="V3432" s="259"/>
      <c r="W3432" s="13"/>
      <c r="X3432" s="6"/>
    </row>
    <row r="3433" spans="1:24" ht="4.5" customHeight="1" thickBot="1" x14ac:dyDescent="0.25">
      <c r="B3433" s="8"/>
      <c r="C3433" s="7"/>
      <c r="D3433" s="8"/>
      <c r="E3433" s="7"/>
      <c r="F3433" s="7"/>
      <c r="G3433" s="7"/>
      <c r="H3433" s="5"/>
      <c r="I3433" s="10"/>
      <c r="J3433" s="8"/>
      <c r="K3433" s="5"/>
      <c r="L3433" s="5"/>
      <c r="M3433" s="5"/>
      <c r="N3433" s="7"/>
      <c r="O3433" s="5"/>
      <c r="P3433" s="8"/>
      <c r="Q3433" s="8"/>
      <c r="R3433" s="9"/>
      <c r="S3433" s="9"/>
      <c r="T3433" s="7"/>
      <c r="U3433" s="8"/>
      <c r="V3433" s="9"/>
      <c r="W3433" s="9"/>
      <c r="X3433" s="6"/>
    </row>
    <row r="3434" spans="1:24" ht="27" customHeight="1" x14ac:dyDescent="0.25">
      <c r="B3434" s="260" t="s">
        <v>17</v>
      </c>
      <c r="C3434" s="261"/>
      <c r="D3434" s="261"/>
      <c r="E3434" s="261"/>
      <c r="F3434" s="262" t="s">
        <v>134</v>
      </c>
      <c r="G3434" s="262"/>
      <c r="H3434" s="262"/>
      <c r="I3434" s="262" t="s">
        <v>12</v>
      </c>
      <c r="J3434" s="262"/>
      <c r="K3434" s="262"/>
      <c r="L3434" s="262" t="s">
        <v>105</v>
      </c>
      <c r="M3434" s="236" t="s">
        <v>135</v>
      </c>
      <c r="N3434" s="236"/>
      <c r="O3434" s="236"/>
      <c r="P3434" s="236"/>
      <c r="Q3434" s="236"/>
      <c r="R3434" s="236" t="s">
        <v>101</v>
      </c>
      <c r="S3434" s="236"/>
      <c r="T3434" s="236"/>
      <c r="U3434" s="236"/>
      <c r="V3434" s="237"/>
      <c r="W3434" s="14"/>
      <c r="X3434" s="3"/>
    </row>
    <row r="3435" spans="1:24" ht="27.75" customHeight="1" x14ac:dyDescent="0.2">
      <c r="B3435" s="240">
        <f>EDATE(B3412,12)</f>
        <v>45658</v>
      </c>
      <c r="C3435" s="241"/>
      <c r="D3435" s="241"/>
      <c r="E3435" s="242"/>
      <c r="F3435" s="263"/>
      <c r="G3435" s="263"/>
      <c r="H3435" s="263"/>
      <c r="I3435" s="263"/>
      <c r="J3435" s="263"/>
      <c r="K3435" s="263"/>
      <c r="L3435" s="263"/>
      <c r="M3435" s="238"/>
      <c r="N3435" s="238"/>
      <c r="O3435" s="238"/>
      <c r="P3435" s="238"/>
      <c r="Q3435" s="238"/>
      <c r="R3435" s="238"/>
      <c r="S3435" s="238"/>
      <c r="T3435" s="238"/>
      <c r="U3435" s="238"/>
      <c r="V3435" s="239"/>
      <c r="W3435" s="14"/>
      <c r="X3435" s="3"/>
    </row>
    <row r="3436" spans="1:24" ht="16.5" customHeight="1" x14ac:dyDescent="0.2">
      <c r="A3436" s="34">
        <f>EDATE(B3435,-4)</f>
        <v>45536</v>
      </c>
      <c r="B3436" s="243" t="str">
        <f>PROPER(TEXT(A3436, "mmmm"))</f>
        <v>Septiembre</v>
      </c>
      <c r="C3436" s="244"/>
      <c r="D3436" s="244"/>
      <c r="E3436" s="244"/>
      <c r="F3436" s="281" t="str">
        <f>IFERROR(IF(VLOOKUP($X3406&amp;"-"&amp;TEXT($A3436,"mmm-aaaa"),Informes!$A:$P,COLUMN(Informes!H$1),FALSE),"þ","¨"),"¨")</f>
        <v>¨</v>
      </c>
      <c r="G3436" s="281"/>
      <c r="H3436" s="281"/>
      <c r="I3436" s="248" t="str">
        <f>IFERROR(IF(ISBLANK(
VLOOKUP($X3429&amp;"-"&amp;TEXT($A3436,"mmm-aaaa"),Informes!$A:$P,COLUMN(Informes!I$1),FALSE)), "",
VLOOKUP($X3429&amp;"-"&amp;TEXT($A3436,"mmm-aaaa"),Informes!$A:$P,COLUMN(Informes!I$1),FALSE)), "")</f>
        <v/>
      </c>
      <c r="J3436" s="248"/>
      <c r="K3436" s="248"/>
      <c r="L3436" s="173" t="str">
        <f>IFERROR(IF($X3436=$L$7,"þ","¨"),"¨")</f>
        <v>¨</v>
      </c>
      <c r="M3436" s="248" t="str">
        <f>IFERROR(IF(OR($X3436=$L$7,$X3436=$K$5,$X3436=$O$5,$X3436=$T$5),IF(ISBLANK(
VLOOKUP($X3406&amp;"-"&amp;TEXT($A3436,"mmm-aaaa"),Informes!$A:$P,COLUMN(Informes!J$1),FALSE)), "",
VLOOKUP($X3406&amp;"-"&amp;TEXT($A3436,"mmm-aaaa"),Informes!$A:$P,COLUMN(Informes!J$1),FALSE)), ""), "")</f>
        <v/>
      </c>
      <c r="N3436" s="248"/>
      <c r="O3436" s="248"/>
      <c r="P3436" s="248"/>
      <c r="Q3436" s="248"/>
      <c r="R3436" s="284" t="str">
        <f t="shared" ref="R3436:R3447" si="670">IF(W3436=0, "", W3436)</f>
        <v/>
      </c>
      <c r="S3436" s="284"/>
      <c r="T3436" s="284"/>
      <c r="U3436" s="284"/>
      <c r="V3436" s="285"/>
      <c r="W3436" s="4" t="str">
        <f>IFERROR(VLOOKUP($X3429&amp;"-"&amp;TEXT($A3436,"mmm-aaaa"),Informes!$A:$P,COLUMN(Informes!K$1),FALSE), "")</f>
        <v/>
      </c>
      <c r="X3436" s="34" t="str">
        <f>IFERROR(VLOOKUP($X3406&amp;"-"&amp;TEXT($A3436,"mmm-aaaa"),Informes!$A:$P,COLUMN(Informes!C$1),FALSE), "")</f>
        <v/>
      </c>
    </row>
    <row r="3437" spans="1:24" ht="16.5" customHeight="1" x14ac:dyDescent="0.2">
      <c r="A3437" s="34">
        <f>EDATE(A3436,1)</f>
        <v>45566</v>
      </c>
      <c r="B3437" s="243" t="str">
        <f t="shared" ref="B3437:B3447" si="671">PROPER(TEXT(A3437, "mmmm"))</f>
        <v>Octubre</v>
      </c>
      <c r="C3437" s="244"/>
      <c r="D3437" s="244"/>
      <c r="E3437" s="244"/>
      <c r="F3437" s="281" t="str">
        <f>IFERROR(IF(VLOOKUP($X3406&amp;"-"&amp;TEXT($A3437,"mmm-aaaa"),Informes!$A:$P,COLUMN(Informes!H$1),FALSE),"þ","¨"),"¨")</f>
        <v>¨</v>
      </c>
      <c r="G3437" s="281"/>
      <c r="H3437" s="281"/>
      <c r="I3437" s="248" t="str">
        <f>IFERROR(IF(ISBLANK(
VLOOKUP($X3429&amp;"-"&amp;TEXT($A3437,"mmm-aaaa"),Informes!$A:$P,COLUMN(Informes!I$1),FALSE)), "",
VLOOKUP($X3429&amp;"-"&amp;TEXT($A3437,"mmm-aaaa"),Informes!$A:$P,COLUMN(Informes!I$1),FALSE)), "")</f>
        <v/>
      </c>
      <c r="J3437" s="248"/>
      <c r="K3437" s="248"/>
      <c r="L3437" s="173" t="str">
        <f t="shared" ref="L3437:L3447" si="672">IFERROR(IF($X3437=$L$7,"þ","¨"),"¨")</f>
        <v>¨</v>
      </c>
      <c r="M3437" s="248" t="str">
        <f>IFERROR(IF(OR($X3437=$L$7,$X3437=$K$5,$X3437=$O$5,$X3437=$T$5),IF(ISBLANK(
VLOOKUP($X3406&amp;"-"&amp;TEXT($A3437,"mmm-aaaa"),Informes!$A:$P,COLUMN(Informes!J$1),FALSE)), "",
VLOOKUP($X3406&amp;"-"&amp;TEXT($A3437,"mmm-aaaa"),Informes!$A:$P,COLUMN(Informes!J$1),FALSE)), ""), "")</f>
        <v/>
      </c>
      <c r="N3437" s="248"/>
      <c r="O3437" s="248"/>
      <c r="P3437" s="248"/>
      <c r="Q3437" s="248"/>
      <c r="R3437" s="284" t="str">
        <f t="shared" si="670"/>
        <v/>
      </c>
      <c r="S3437" s="284"/>
      <c r="T3437" s="284"/>
      <c r="U3437" s="284"/>
      <c r="V3437" s="285"/>
      <c r="W3437" s="4" t="str">
        <f>IFERROR(VLOOKUP($X3429&amp;"-"&amp;TEXT($A3437,"mmm-aaaa"),Informes!$A:$P,COLUMN(Informes!K$1),FALSE), "")</f>
        <v/>
      </c>
      <c r="X3437" s="34" t="str">
        <f>IFERROR(VLOOKUP($X3406&amp;"-"&amp;TEXT($A3437,"mmm-aaaa"),Informes!$A:$P,COLUMN(Informes!C$1),FALSE), "")</f>
        <v/>
      </c>
    </row>
    <row r="3438" spans="1:24" ht="16.5" customHeight="1" x14ac:dyDescent="0.2">
      <c r="A3438" s="34">
        <f t="shared" ref="A3438:A3447" si="673">EDATE(A3437,1)</f>
        <v>45597</v>
      </c>
      <c r="B3438" s="243" t="str">
        <f t="shared" si="671"/>
        <v>Noviembre</v>
      </c>
      <c r="C3438" s="244"/>
      <c r="D3438" s="244"/>
      <c r="E3438" s="244"/>
      <c r="F3438" s="281" t="str">
        <f>IFERROR(IF(VLOOKUP($X3406&amp;"-"&amp;TEXT($A3438,"mmm-aaaa"),Informes!$A:$P,COLUMN(Informes!H$1),FALSE),"þ","¨"),"¨")</f>
        <v>¨</v>
      </c>
      <c r="G3438" s="281"/>
      <c r="H3438" s="281"/>
      <c r="I3438" s="248" t="str">
        <f>IFERROR(IF(ISBLANK(
VLOOKUP($X3429&amp;"-"&amp;TEXT($A3438,"mmm-aaaa"),Informes!$A:$P,COLUMN(Informes!I$1),FALSE)), "",
VLOOKUP($X3429&amp;"-"&amp;TEXT($A3438,"mmm-aaaa"),Informes!$A:$P,COLUMN(Informes!I$1),FALSE)), "")</f>
        <v/>
      </c>
      <c r="J3438" s="248"/>
      <c r="K3438" s="248"/>
      <c r="L3438" s="173" t="str">
        <f t="shared" si="672"/>
        <v>¨</v>
      </c>
      <c r="M3438" s="248" t="str">
        <f>IFERROR(IF(OR($X3438=$L$7,$X3438=$K$5,$X3438=$O$5,$X3438=$T$5),IF(ISBLANK(
VLOOKUP($X3406&amp;"-"&amp;TEXT($A3438,"mmm-aaaa"),Informes!$A:$P,COLUMN(Informes!J$1),FALSE)), "",
VLOOKUP($X3406&amp;"-"&amp;TEXT($A3438,"mmm-aaaa"),Informes!$A:$P,COLUMN(Informes!J$1),FALSE)), ""), "")</f>
        <v/>
      </c>
      <c r="N3438" s="248"/>
      <c r="O3438" s="248"/>
      <c r="P3438" s="248"/>
      <c r="Q3438" s="248"/>
      <c r="R3438" s="284" t="str">
        <f t="shared" si="670"/>
        <v/>
      </c>
      <c r="S3438" s="284"/>
      <c r="T3438" s="284"/>
      <c r="U3438" s="284"/>
      <c r="V3438" s="285"/>
      <c r="W3438" s="4" t="str">
        <f>IFERROR(VLOOKUP($X3429&amp;"-"&amp;TEXT($A3438,"mmm-aaaa"),Informes!$A:$P,COLUMN(Informes!K$1),FALSE), "")</f>
        <v/>
      </c>
      <c r="X3438" s="34" t="str">
        <f>IFERROR(VLOOKUP($X3406&amp;"-"&amp;TEXT($A3438,"mmm-aaaa"),Informes!$A:$P,COLUMN(Informes!C$1),FALSE), "")</f>
        <v/>
      </c>
    </row>
    <row r="3439" spans="1:24" ht="16.5" customHeight="1" x14ac:dyDescent="0.2">
      <c r="A3439" s="34">
        <f t="shared" si="673"/>
        <v>45627</v>
      </c>
      <c r="B3439" s="243" t="str">
        <f t="shared" si="671"/>
        <v>Diciembre</v>
      </c>
      <c r="C3439" s="244"/>
      <c r="D3439" s="244"/>
      <c r="E3439" s="244"/>
      <c r="F3439" s="281" t="str">
        <f>IFERROR(IF(VLOOKUP($X3406&amp;"-"&amp;TEXT($A3439,"mmm-aaaa"),Informes!$A:$P,COLUMN(Informes!H$1),FALSE),"þ","¨"),"¨")</f>
        <v>¨</v>
      </c>
      <c r="G3439" s="281"/>
      <c r="H3439" s="281"/>
      <c r="I3439" s="248" t="str">
        <f>IFERROR(IF(ISBLANK(
VLOOKUP($X3429&amp;"-"&amp;TEXT($A3439,"mmm-aaaa"),Informes!$A:$P,COLUMN(Informes!I$1),FALSE)), "",
VLOOKUP($X3429&amp;"-"&amp;TEXT($A3439,"mmm-aaaa"),Informes!$A:$P,COLUMN(Informes!I$1),FALSE)), "")</f>
        <v/>
      </c>
      <c r="J3439" s="248"/>
      <c r="K3439" s="248"/>
      <c r="L3439" s="173" t="str">
        <f t="shared" si="672"/>
        <v>¨</v>
      </c>
      <c r="M3439" s="248" t="str">
        <f>IFERROR(IF(OR($X3439=$L$7,$X3439=$K$5,$X3439=$O$5,$X3439=$T$5),IF(ISBLANK(
VLOOKUP($X3406&amp;"-"&amp;TEXT($A3439,"mmm-aaaa"),Informes!$A:$P,COLUMN(Informes!J$1),FALSE)), "",
VLOOKUP($X3406&amp;"-"&amp;TEXT($A3439,"mmm-aaaa"),Informes!$A:$P,COLUMN(Informes!J$1),FALSE)), ""), "")</f>
        <v/>
      </c>
      <c r="N3439" s="248"/>
      <c r="O3439" s="248"/>
      <c r="P3439" s="248"/>
      <c r="Q3439" s="248"/>
      <c r="R3439" s="284" t="str">
        <f t="shared" si="670"/>
        <v/>
      </c>
      <c r="S3439" s="284"/>
      <c r="T3439" s="284"/>
      <c r="U3439" s="284"/>
      <c r="V3439" s="285"/>
      <c r="W3439" s="4" t="str">
        <f>IFERROR(VLOOKUP($X3429&amp;"-"&amp;TEXT($A3439,"mmm-aaaa"),Informes!$A:$P,COLUMN(Informes!K$1),FALSE), "")</f>
        <v/>
      </c>
      <c r="X3439" s="34" t="str">
        <f>IFERROR(VLOOKUP($X3406&amp;"-"&amp;TEXT($A3439,"mmm-aaaa"),Informes!$A:$P,COLUMN(Informes!C$1),FALSE), "")</f>
        <v/>
      </c>
    </row>
    <row r="3440" spans="1:24" ht="16.5" customHeight="1" x14ac:dyDescent="0.2">
      <c r="A3440" s="34">
        <f t="shared" si="673"/>
        <v>45658</v>
      </c>
      <c r="B3440" s="243" t="str">
        <f t="shared" si="671"/>
        <v>Enero</v>
      </c>
      <c r="C3440" s="244"/>
      <c r="D3440" s="244"/>
      <c r="E3440" s="244"/>
      <c r="F3440" s="281" t="str">
        <f>IFERROR(IF(VLOOKUP($X3406&amp;"-"&amp;TEXT($A3440,"mmm-aaaa"),Informes!$A:$P,COLUMN(Informes!H$1),FALSE),"þ","¨"),"¨")</f>
        <v>¨</v>
      </c>
      <c r="G3440" s="281"/>
      <c r="H3440" s="281"/>
      <c r="I3440" s="248" t="str">
        <f>IFERROR(IF(ISBLANK(
VLOOKUP($X3429&amp;"-"&amp;TEXT($A3440,"mmm-aaaa"),Informes!$A:$P,COLUMN(Informes!I$1),FALSE)), "",
VLOOKUP($X3429&amp;"-"&amp;TEXT($A3440,"mmm-aaaa"),Informes!$A:$P,COLUMN(Informes!I$1),FALSE)), "")</f>
        <v/>
      </c>
      <c r="J3440" s="248"/>
      <c r="K3440" s="248"/>
      <c r="L3440" s="173" t="str">
        <f t="shared" si="672"/>
        <v>¨</v>
      </c>
      <c r="M3440" s="248" t="str">
        <f>IFERROR(IF(OR($X3440=$L$7,$X3440=$K$5,$X3440=$O$5,$X3440=$T$5),IF(ISBLANK(
VLOOKUP($X3406&amp;"-"&amp;TEXT($A3440,"mmm-aaaa"),Informes!$A:$P,COLUMN(Informes!J$1),FALSE)), "",
VLOOKUP($X3406&amp;"-"&amp;TEXT($A3440,"mmm-aaaa"),Informes!$A:$P,COLUMN(Informes!J$1),FALSE)), ""), "")</f>
        <v/>
      </c>
      <c r="N3440" s="248"/>
      <c r="O3440" s="248"/>
      <c r="P3440" s="248"/>
      <c r="Q3440" s="248"/>
      <c r="R3440" s="284" t="str">
        <f t="shared" si="670"/>
        <v/>
      </c>
      <c r="S3440" s="284"/>
      <c r="T3440" s="284"/>
      <c r="U3440" s="284"/>
      <c r="V3440" s="285"/>
      <c r="W3440" s="4" t="str">
        <f>IFERROR(VLOOKUP($X3429&amp;"-"&amp;TEXT($A3440,"mmm-aaaa"),Informes!$A:$P,COLUMN(Informes!K$1),FALSE), "")</f>
        <v/>
      </c>
      <c r="X3440" s="34" t="str">
        <f>IFERROR(VLOOKUP($X3406&amp;"-"&amp;TEXT($A3440,"mmm-aaaa"),Informes!$A:$P,COLUMN(Informes!C$1),FALSE), "")</f>
        <v/>
      </c>
    </row>
    <row r="3441" spans="1:24" ht="16.5" customHeight="1" x14ac:dyDescent="0.2">
      <c r="A3441" s="34">
        <f t="shared" si="673"/>
        <v>45689</v>
      </c>
      <c r="B3441" s="243" t="str">
        <f t="shared" si="671"/>
        <v>Febrero</v>
      </c>
      <c r="C3441" s="244"/>
      <c r="D3441" s="244"/>
      <c r="E3441" s="244"/>
      <c r="F3441" s="281" t="str">
        <f>IFERROR(IF(VLOOKUP($X3406&amp;"-"&amp;TEXT($A3441,"mmm-aaaa"),Informes!$A:$P,COLUMN(Informes!H$1),FALSE),"þ","¨"),"¨")</f>
        <v>¨</v>
      </c>
      <c r="G3441" s="281"/>
      <c r="H3441" s="281"/>
      <c r="I3441" s="248" t="str">
        <f>IFERROR(IF(ISBLANK(
VLOOKUP($X3429&amp;"-"&amp;TEXT($A3441,"mmm-aaaa"),Informes!$A:$P,COLUMN(Informes!I$1),FALSE)), "",
VLOOKUP($X3429&amp;"-"&amp;TEXT($A3441,"mmm-aaaa"),Informes!$A:$P,COLUMN(Informes!I$1),FALSE)), "")</f>
        <v/>
      </c>
      <c r="J3441" s="248"/>
      <c r="K3441" s="248"/>
      <c r="L3441" s="173" t="str">
        <f t="shared" si="672"/>
        <v>¨</v>
      </c>
      <c r="M3441" s="248" t="str">
        <f>IFERROR(IF(OR($X3441=$L$7,$X3441=$K$5,$X3441=$O$5,$X3441=$T$5),IF(ISBLANK(
VLOOKUP($X3406&amp;"-"&amp;TEXT($A3441,"mmm-aaaa"),Informes!$A:$P,COLUMN(Informes!J$1),FALSE)), "",
VLOOKUP($X3406&amp;"-"&amp;TEXT($A3441,"mmm-aaaa"),Informes!$A:$P,COLUMN(Informes!J$1),FALSE)), ""), "")</f>
        <v/>
      </c>
      <c r="N3441" s="248"/>
      <c r="O3441" s="248"/>
      <c r="P3441" s="248"/>
      <c r="Q3441" s="248"/>
      <c r="R3441" s="284" t="str">
        <f t="shared" si="670"/>
        <v/>
      </c>
      <c r="S3441" s="284"/>
      <c r="T3441" s="284"/>
      <c r="U3441" s="284"/>
      <c r="V3441" s="285"/>
      <c r="W3441" s="4" t="str">
        <f>IFERROR(VLOOKUP($X3429&amp;"-"&amp;TEXT($A3441,"mmm-aaaa"),Informes!$A:$P,COLUMN(Informes!K$1),FALSE), "")</f>
        <v/>
      </c>
      <c r="X3441" s="34" t="str">
        <f>IFERROR(VLOOKUP($X3406&amp;"-"&amp;TEXT($A3441,"mmm-aaaa"),Informes!$A:$P,COLUMN(Informes!C$1),FALSE), "")</f>
        <v/>
      </c>
    </row>
    <row r="3442" spans="1:24" ht="16.5" customHeight="1" x14ac:dyDescent="0.2">
      <c r="A3442" s="34">
        <f t="shared" si="673"/>
        <v>45717</v>
      </c>
      <c r="B3442" s="243" t="str">
        <f t="shared" si="671"/>
        <v>Marzo</v>
      </c>
      <c r="C3442" s="244"/>
      <c r="D3442" s="244"/>
      <c r="E3442" s="244"/>
      <c r="F3442" s="281" t="str">
        <f>IFERROR(IF(VLOOKUP($X3406&amp;"-"&amp;TEXT($A3442,"mmm-aaaa"),Informes!$A:$P,COLUMN(Informes!H$1),FALSE),"þ","¨"),"¨")</f>
        <v>¨</v>
      </c>
      <c r="G3442" s="281"/>
      <c r="H3442" s="281"/>
      <c r="I3442" s="248" t="str">
        <f>IFERROR(IF(ISBLANK(
VLOOKUP($X3429&amp;"-"&amp;TEXT($A3442,"mmm-aaaa"),Informes!$A:$P,COLUMN(Informes!I$1),FALSE)), "",
VLOOKUP($X3429&amp;"-"&amp;TEXT($A3442,"mmm-aaaa"),Informes!$A:$P,COLUMN(Informes!I$1),FALSE)), "")</f>
        <v/>
      </c>
      <c r="J3442" s="248"/>
      <c r="K3442" s="248"/>
      <c r="L3442" s="173" t="str">
        <f t="shared" si="672"/>
        <v>¨</v>
      </c>
      <c r="M3442" s="248" t="str">
        <f>IFERROR(IF(OR($X3442=$L$7,$X3442=$K$5,$X3442=$O$5,$X3442=$T$5),IF(ISBLANK(
VLOOKUP($X3406&amp;"-"&amp;TEXT($A3442,"mmm-aaaa"),Informes!$A:$P,COLUMN(Informes!J$1),FALSE)), "",
VLOOKUP($X3406&amp;"-"&amp;TEXT($A3442,"mmm-aaaa"),Informes!$A:$P,COLUMN(Informes!J$1),FALSE)), ""), "")</f>
        <v/>
      </c>
      <c r="N3442" s="248"/>
      <c r="O3442" s="248"/>
      <c r="P3442" s="248"/>
      <c r="Q3442" s="248"/>
      <c r="R3442" s="284" t="str">
        <f t="shared" si="670"/>
        <v/>
      </c>
      <c r="S3442" s="284"/>
      <c r="T3442" s="284"/>
      <c r="U3442" s="284"/>
      <c r="V3442" s="285"/>
      <c r="W3442" s="4" t="str">
        <f>IFERROR(VLOOKUP($X3429&amp;"-"&amp;TEXT($A3442,"mmm-aaaa"),Informes!$A:$P,COLUMN(Informes!K$1),FALSE), "")</f>
        <v/>
      </c>
      <c r="X3442" s="34" t="str">
        <f>IFERROR(VLOOKUP($X3406&amp;"-"&amp;TEXT($A3442,"mmm-aaaa"),Informes!$A:$P,COLUMN(Informes!C$1),FALSE), "")</f>
        <v/>
      </c>
    </row>
    <row r="3443" spans="1:24" ht="16.5" customHeight="1" x14ac:dyDescent="0.2">
      <c r="A3443" s="34">
        <f t="shared" si="673"/>
        <v>45748</v>
      </c>
      <c r="B3443" s="243" t="str">
        <f t="shared" si="671"/>
        <v>Abril</v>
      </c>
      <c r="C3443" s="244"/>
      <c r="D3443" s="244"/>
      <c r="E3443" s="244"/>
      <c r="F3443" s="281" t="str">
        <f>IFERROR(IF(VLOOKUP($X3406&amp;"-"&amp;TEXT($A3443,"mmm-aaaa"),Informes!$A:$P,COLUMN(Informes!H$1),FALSE),"þ","¨"),"¨")</f>
        <v>¨</v>
      </c>
      <c r="G3443" s="281"/>
      <c r="H3443" s="281"/>
      <c r="I3443" s="248" t="str">
        <f>IFERROR(IF(ISBLANK(
VLOOKUP($X3429&amp;"-"&amp;TEXT($A3443,"mmm-aaaa"),Informes!$A:$P,COLUMN(Informes!I$1),FALSE)), "",
VLOOKUP($X3429&amp;"-"&amp;TEXT($A3443,"mmm-aaaa"),Informes!$A:$P,COLUMN(Informes!I$1),FALSE)), "")</f>
        <v/>
      </c>
      <c r="J3443" s="248"/>
      <c r="K3443" s="248"/>
      <c r="L3443" s="173" t="str">
        <f t="shared" si="672"/>
        <v>¨</v>
      </c>
      <c r="M3443" s="248" t="str">
        <f>IFERROR(IF(OR($X3443=$L$7,$X3443=$K$5,$X3443=$O$5,$X3443=$T$5),IF(ISBLANK(
VLOOKUP($X3406&amp;"-"&amp;TEXT($A3443,"mmm-aaaa"),Informes!$A:$P,COLUMN(Informes!J$1),FALSE)), "",
VLOOKUP($X3406&amp;"-"&amp;TEXT($A3443,"mmm-aaaa"),Informes!$A:$P,COLUMN(Informes!J$1),FALSE)), ""), "")</f>
        <v/>
      </c>
      <c r="N3443" s="248"/>
      <c r="O3443" s="248"/>
      <c r="P3443" s="248"/>
      <c r="Q3443" s="248"/>
      <c r="R3443" s="284" t="str">
        <f t="shared" si="670"/>
        <v/>
      </c>
      <c r="S3443" s="284"/>
      <c r="T3443" s="284"/>
      <c r="U3443" s="284"/>
      <c r="V3443" s="285"/>
      <c r="W3443" s="4" t="str">
        <f>IFERROR(VLOOKUP($X3429&amp;"-"&amp;TEXT($A3443,"mmm-aaaa"),Informes!$A:$P,COLUMN(Informes!K$1),FALSE), "")</f>
        <v/>
      </c>
      <c r="X3443" s="34" t="str">
        <f>IFERROR(VLOOKUP($X3406&amp;"-"&amp;TEXT($A3443,"mmm-aaaa"),Informes!$A:$P,COLUMN(Informes!C$1),FALSE), "")</f>
        <v/>
      </c>
    </row>
    <row r="3444" spans="1:24" ht="16.5" customHeight="1" x14ac:dyDescent="0.2">
      <c r="A3444" s="34">
        <f t="shared" si="673"/>
        <v>45778</v>
      </c>
      <c r="B3444" s="243" t="str">
        <f t="shared" si="671"/>
        <v>Mayo</v>
      </c>
      <c r="C3444" s="244"/>
      <c r="D3444" s="244"/>
      <c r="E3444" s="244"/>
      <c r="F3444" s="281" t="str">
        <f>IFERROR(IF(VLOOKUP($X3406&amp;"-"&amp;TEXT($A3444,"mmm-aaaa"),Informes!$A:$P,COLUMN(Informes!H$1),FALSE),"þ","¨"),"¨")</f>
        <v>¨</v>
      </c>
      <c r="G3444" s="281"/>
      <c r="H3444" s="281"/>
      <c r="I3444" s="248" t="str">
        <f>IFERROR(IF(ISBLANK(
VLOOKUP($X3429&amp;"-"&amp;TEXT($A3444,"mmm-aaaa"),Informes!$A:$P,COLUMN(Informes!I$1),FALSE)), "",
VLOOKUP($X3429&amp;"-"&amp;TEXT($A3444,"mmm-aaaa"),Informes!$A:$P,COLUMN(Informes!I$1),FALSE)), "")</f>
        <v/>
      </c>
      <c r="J3444" s="248"/>
      <c r="K3444" s="248"/>
      <c r="L3444" s="173" t="str">
        <f t="shared" si="672"/>
        <v>¨</v>
      </c>
      <c r="M3444" s="248" t="str">
        <f>IFERROR(IF(OR($X3444=$L$7,$X3444=$K$5,$X3444=$O$5,$X3444=$T$5),IF(ISBLANK(
VLOOKUP($X3406&amp;"-"&amp;TEXT($A3444,"mmm-aaaa"),Informes!$A:$P,COLUMN(Informes!J$1),FALSE)), "",
VLOOKUP($X3406&amp;"-"&amp;TEXT($A3444,"mmm-aaaa"),Informes!$A:$P,COLUMN(Informes!J$1),FALSE)), ""), "")</f>
        <v/>
      </c>
      <c r="N3444" s="248"/>
      <c r="O3444" s="248"/>
      <c r="P3444" s="248"/>
      <c r="Q3444" s="248"/>
      <c r="R3444" s="284" t="str">
        <f t="shared" si="670"/>
        <v/>
      </c>
      <c r="S3444" s="284"/>
      <c r="T3444" s="284"/>
      <c r="U3444" s="284"/>
      <c r="V3444" s="285"/>
      <c r="W3444" s="4" t="str">
        <f>IFERROR(VLOOKUP($X3429&amp;"-"&amp;TEXT($A3444,"mmm-aaaa"),Informes!$A:$P,COLUMN(Informes!K$1),FALSE), "")</f>
        <v/>
      </c>
      <c r="X3444" s="34" t="str">
        <f>IFERROR(VLOOKUP($X3406&amp;"-"&amp;TEXT($A3444,"mmm-aaaa"),Informes!$A:$P,COLUMN(Informes!C$1),FALSE), "")</f>
        <v/>
      </c>
    </row>
    <row r="3445" spans="1:24" ht="16.5" customHeight="1" x14ac:dyDescent="0.2">
      <c r="A3445" s="34">
        <f t="shared" si="673"/>
        <v>45809</v>
      </c>
      <c r="B3445" s="243" t="str">
        <f t="shared" si="671"/>
        <v>Junio</v>
      </c>
      <c r="C3445" s="244"/>
      <c r="D3445" s="244"/>
      <c r="E3445" s="244"/>
      <c r="F3445" s="281" t="str">
        <f>IFERROR(IF(VLOOKUP($X3406&amp;"-"&amp;TEXT($A3445,"mmm-aaaa"),Informes!$A:$P,COLUMN(Informes!H$1),FALSE),"þ","¨"),"¨")</f>
        <v>¨</v>
      </c>
      <c r="G3445" s="281"/>
      <c r="H3445" s="281"/>
      <c r="I3445" s="248" t="str">
        <f>IFERROR(IF(ISBLANK(
VLOOKUP($X3429&amp;"-"&amp;TEXT($A3445,"mmm-aaaa"),Informes!$A:$P,COLUMN(Informes!I$1),FALSE)), "",
VLOOKUP($X3429&amp;"-"&amp;TEXT($A3445,"mmm-aaaa"),Informes!$A:$P,COLUMN(Informes!I$1),FALSE)), "")</f>
        <v/>
      </c>
      <c r="J3445" s="248"/>
      <c r="K3445" s="248"/>
      <c r="L3445" s="173" t="str">
        <f t="shared" si="672"/>
        <v>¨</v>
      </c>
      <c r="M3445" s="248" t="str">
        <f>IFERROR(IF(OR($X3445=$L$7,$X3445=$K$5,$X3445=$O$5,$X3445=$T$5),IF(ISBLANK(
VLOOKUP($X3406&amp;"-"&amp;TEXT($A3445,"mmm-aaaa"),Informes!$A:$P,COLUMN(Informes!J$1),FALSE)), "",
VLOOKUP($X3406&amp;"-"&amp;TEXT($A3445,"mmm-aaaa"),Informes!$A:$P,COLUMN(Informes!J$1),FALSE)), ""), "")</f>
        <v/>
      </c>
      <c r="N3445" s="248"/>
      <c r="O3445" s="248"/>
      <c r="P3445" s="248"/>
      <c r="Q3445" s="248"/>
      <c r="R3445" s="284" t="str">
        <f t="shared" si="670"/>
        <v/>
      </c>
      <c r="S3445" s="284"/>
      <c r="T3445" s="284"/>
      <c r="U3445" s="284"/>
      <c r="V3445" s="285"/>
      <c r="W3445" s="4" t="str">
        <f>IFERROR(VLOOKUP($X3429&amp;"-"&amp;TEXT($A3445,"mmm-aaaa"),Informes!$A:$P,COLUMN(Informes!K$1),FALSE), "")</f>
        <v/>
      </c>
      <c r="X3445" s="34" t="str">
        <f>IFERROR(VLOOKUP($X3406&amp;"-"&amp;TEXT($A3445,"mmm-aaaa"),Informes!$A:$P,COLUMN(Informes!C$1),FALSE), "")</f>
        <v/>
      </c>
    </row>
    <row r="3446" spans="1:24" ht="16.5" customHeight="1" x14ac:dyDescent="0.2">
      <c r="A3446" s="34">
        <f t="shared" si="673"/>
        <v>45839</v>
      </c>
      <c r="B3446" s="243" t="str">
        <f t="shared" si="671"/>
        <v>Julio</v>
      </c>
      <c r="C3446" s="244"/>
      <c r="D3446" s="244"/>
      <c r="E3446" s="244"/>
      <c r="F3446" s="281" t="str">
        <f>IFERROR(IF(VLOOKUP($X3406&amp;"-"&amp;TEXT($A3446,"mmm-aaaa"),Informes!$A:$P,COLUMN(Informes!H$1),FALSE),"þ","¨"),"¨")</f>
        <v>¨</v>
      </c>
      <c r="G3446" s="281"/>
      <c r="H3446" s="281"/>
      <c r="I3446" s="248" t="str">
        <f>IFERROR(IF(ISBLANK(
VLOOKUP($X3429&amp;"-"&amp;TEXT($A3446,"mmm-aaaa"),Informes!$A:$P,COLUMN(Informes!I$1),FALSE)), "",
VLOOKUP($X3429&amp;"-"&amp;TEXT($A3446,"mmm-aaaa"),Informes!$A:$P,COLUMN(Informes!I$1),FALSE)), "")</f>
        <v/>
      </c>
      <c r="J3446" s="248"/>
      <c r="K3446" s="248"/>
      <c r="L3446" s="173" t="str">
        <f t="shared" si="672"/>
        <v>¨</v>
      </c>
      <c r="M3446" s="248" t="str">
        <f>IFERROR(IF(OR($X3446=$L$7,$X3446=$K$5,$X3446=$O$5,$X3446=$T$5),IF(ISBLANK(
VLOOKUP($X3406&amp;"-"&amp;TEXT($A3446,"mmm-aaaa"),Informes!$A:$P,COLUMN(Informes!J$1),FALSE)), "",
VLOOKUP($X3406&amp;"-"&amp;TEXT($A3446,"mmm-aaaa"),Informes!$A:$P,COLUMN(Informes!J$1),FALSE)), ""), "")</f>
        <v/>
      </c>
      <c r="N3446" s="248"/>
      <c r="O3446" s="248"/>
      <c r="P3446" s="248"/>
      <c r="Q3446" s="248"/>
      <c r="R3446" s="284" t="str">
        <f t="shared" si="670"/>
        <v/>
      </c>
      <c r="S3446" s="284"/>
      <c r="T3446" s="284"/>
      <c r="U3446" s="284"/>
      <c r="V3446" s="285"/>
      <c r="W3446" s="4" t="str">
        <f>IFERROR(VLOOKUP($X3429&amp;"-"&amp;TEXT($A3446,"mmm-aaaa"),Informes!$A:$P,COLUMN(Informes!K$1),FALSE), "")</f>
        <v/>
      </c>
      <c r="X3446" s="34" t="str">
        <f>IFERROR(VLOOKUP($X3406&amp;"-"&amp;TEXT($A3446,"mmm-aaaa"),Informes!$A:$P,COLUMN(Informes!C$1),FALSE), "")</f>
        <v/>
      </c>
    </row>
    <row r="3447" spans="1:24" ht="16.5" customHeight="1" thickBot="1" x14ac:dyDescent="0.25">
      <c r="A3447" s="34">
        <f t="shared" si="673"/>
        <v>45870</v>
      </c>
      <c r="B3447" s="264" t="str">
        <f t="shared" si="671"/>
        <v>Agosto</v>
      </c>
      <c r="C3447" s="265"/>
      <c r="D3447" s="265"/>
      <c r="E3447" s="265"/>
      <c r="F3447" s="280" t="str">
        <f>IFERROR(IF(VLOOKUP($X3406&amp;"-"&amp;TEXT($A3447,"mmm-aaaa"),Informes!$A:$P,COLUMN(Informes!H$1),FALSE),"þ","¨"),"¨")</f>
        <v>¨</v>
      </c>
      <c r="G3447" s="280"/>
      <c r="H3447" s="280"/>
      <c r="I3447" s="269" t="str">
        <f>IFERROR(IF(ISBLANK(
VLOOKUP($X3429&amp;"-"&amp;TEXT($A3447,"mmm-aaaa"),Informes!$A:$P,COLUMN(Informes!I$1),FALSE)), "",
VLOOKUP($X3429&amp;"-"&amp;TEXT($A3447,"mmm-aaaa"),Informes!$A:$P,COLUMN(Informes!I$1),FALSE)), "")</f>
        <v/>
      </c>
      <c r="J3447" s="269"/>
      <c r="K3447" s="269"/>
      <c r="L3447" s="172" t="str">
        <f t="shared" si="672"/>
        <v>¨</v>
      </c>
      <c r="M3447" s="269" t="str">
        <f>IFERROR(IF(OR($X3447=$L$7,$X3447=$K$5,$X3447=$O$5,$X3447=$T$5),IF(ISBLANK(
VLOOKUP($X3406&amp;"-"&amp;TEXT($A3447,"mmm-aaaa"),Informes!$A:$P,COLUMN(Informes!J$1),FALSE)), "",
VLOOKUP($X3406&amp;"-"&amp;TEXT($A3447,"mmm-aaaa"),Informes!$A:$P,COLUMN(Informes!J$1),FALSE)), ""), "")</f>
        <v/>
      </c>
      <c r="N3447" s="269"/>
      <c r="O3447" s="269"/>
      <c r="P3447" s="269"/>
      <c r="Q3447" s="269"/>
      <c r="R3447" s="282" t="str">
        <f t="shared" si="670"/>
        <v/>
      </c>
      <c r="S3447" s="282"/>
      <c r="T3447" s="282"/>
      <c r="U3447" s="282"/>
      <c r="V3447" s="283"/>
      <c r="W3447" s="4" t="str">
        <f>IFERROR(VLOOKUP($X3429&amp;"-"&amp;TEXT($A3447,"mmm-aaaa"),Informes!$A:$P,COLUMN(Informes!K$1),FALSE), "")</f>
        <v/>
      </c>
      <c r="X3447" s="34" t="str">
        <f>IFERROR(VLOOKUP($X3406&amp;"-"&amp;TEXT($A3447,"mmm-aaaa"),Informes!$A:$P,COLUMN(Informes!C$1),FALSE), "")</f>
        <v/>
      </c>
    </row>
    <row r="3448" spans="1:24" ht="16.5" customHeight="1" thickBot="1" x14ac:dyDescent="0.3">
      <c r="D3448" s="124"/>
      <c r="E3448" s="124"/>
      <c r="F3448" s="129"/>
      <c r="G3448" s="124" t="str">
        <f>IF(SUM(F3436:F3447)=0,"",SUM(F3436:F3447))</f>
        <v/>
      </c>
      <c r="H3448" s="124"/>
      <c r="I3448" s="124"/>
      <c r="J3448" s="130"/>
      <c r="K3448" s="124"/>
      <c r="L3448" s="131" t="s">
        <v>107</v>
      </c>
      <c r="M3448" s="272" t="str">
        <f>IF(SUM(M3436:M3447)=0,"",SUM(M3436:M3447))</f>
        <v/>
      </c>
      <c r="N3448" s="273"/>
      <c r="O3448" s="273"/>
      <c r="P3448" s="273"/>
      <c r="Q3448" s="274"/>
      <c r="R3448" s="275"/>
      <c r="S3448" s="276"/>
      <c r="T3448" s="276"/>
      <c r="U3448" s="276"/>
      <c r="V3448" s="277"/>
      <c r="W3448" s="4"/>
      <c r="X3448" s="4"/>
    </row>
    <row r="3449" spans="1:24" ht="16.5" customHeight="1" x14ac:dyDescent="0.2">
      <c r="W3449" s="4"/>
      <c r="X3449" s="4"/>
    </row>
    <row r="3450" spans="1:24" ht="279.75" customHeight="1" x14ac:dyDescent="0.15">
      <c r="B3450" s="11"/>
      <c r="C3450" s="132" t="s">
        <v>136</v>
      </c>
      <c r="D3450" s="11"/>
      <c r="E3450" s="11"/>
      <c r="F3450" s="11"/>
      <c r="G3450" s="11"/>
      <c r="H3450" s="11"/>
      <c r="I3450" s="11"/>
      <c r="J3450" s="11"/>
      <c r="K3450" s="11"/>
      <c r="L3450" s="11"/>
      <c r="M3450" s="11"/>
      <c r="N3450" s="11"/>
      <c r="O3450" s="11"/>
      <c r="P3450" s="11"/>
      <c r="Q3450" s="11"/>
      <c r="R3450" s="11"/>
      <c r="S3450" s="11"/>
      <c r="T3450" s="11"/>
      <c r="U3450" s="11"/>
      <c r="V3450" s="11"/>
      <c r="W3450" s="11"/>
      <c r="X3450" s="11"/>
    </row>
    <row r="3451" spans="1:24" ht="24" customHeight="1" x14ac:dyDescent="0.2">
      <c r="A3451" s="35">
        <f>A3405+1</f>
        <v>76</v>
      </c>
      <c r="B3451" s="256" t="s">
        <v>127</v>
      </c>
      <c r="C3451" s="256"/>
      <c r="D3451" s="256"/>
      <c r="E3451" s="256"/>
      <c r="F3451" s="256"/>
      <c r="G3451" s="256"/>
      <c r="H3451" s="256"/>
      <c r="I3451" s="256"/>
      <c r="J3451" s="256"/>
      <c r="K3451" s="256"/>
      <c r="L3451" s="256"/>
      <c r="M3451" s="256"/>
      <c r="N3451" s="256"/>
      <c r="O3451" s="256"/>
      <c r="P3451" s="256"/>
      <c r="Q3451" s="256"/>
      <c r="R3451" s="256"/>
      <c r="S3451" s="256"/>
      <c r="T3451" s="256"/>
      <c r="U3451" s="256"/>
      <c r="V3451" s="256"/>
      <c r="X3451" s="2"/>
    </row>
    <row r="3452" spans="1:24" ht="17.25" customHeight="1" x14ac:dyDescent="0.2">
      <c r="A3452" s="35"/>
      <c r="B3452" s="120" t="s">
        <v>128</v>
      </c>
      <c r="D3452" s="123" t="e">
        <f>IF(A3451=0,0,INDEX(TblPublicadores[Nombre completo],A3451))</f>
        <v>#REF!</v>
      </c>
      <c r="F3452" s="123"/>
      <c r="G3452" s="123"/>
      <c r="H3452" s="123"/>
      <c r="I3452" s="123"/>
      <c r="J3452" s="123"/>
      <c r="K3452" s="123"/>
      <c r="L3452" s="123"/>
      <c r="M3452" s="123"/>
      <c r="N3452" s="123"/>
      <c r="O3452" s="123"/>
      <c r="P3452" s="123"/>
      <c r="Q3452" s="123"/>
      <c r="R3452" s="123"/>
      <c r="S3452" s="123"/>
      <c r="T3452" s="123"/>
      <c r="U3452" s="123"/>
      <c r="V3452" s="123"/>
      <c r="W3452" s="15"/>
      <c r="X3452" s="154" t="e">
        <f>IF(A3451=0,0,INDEX(TblPublicadores[Nombre],A3451))</f>
        <v>#REF!</v>
      </c>
    </row>
    <row r="3453" spans="1:24" ht="17.25" customHeight="1" x14ac:dyDescent="0.2">
      <c r="B3453" s="120" t="s">
        <v>129</v>
      </c>
      <c r="D3453" s="121"/>
      <c r="E3453" s="121"/>
      <c r="F3453" s="7"/>
      <c r="G3453" s="7"/>
      <c r="H3453" s="257" t="e">
        <f>IF(A3451=0,"",INDEX(TblPublicadores[Fecha de nacimiento],A3451))</f>
        <v>#REF!</v>
      </c>
      <c r="I3453" s="257"/>
      <c r="J3453" s="257"/>
      <c r="K3453" s="257"/>
      <c r="L3453" s="257"/>
      <c r="M3453" s="257"/>
      <c r="N3453" s="257"/>
      <c r="O3453" s="257"/>
      <c r="P3453" s="128" t="e">
        <f>IF(INDEX(TblPublicadores[Sexo],A3451)=Q3453,"þ","¨")</f>
        <v>#REF!</v>
      </c>
      <c r="Q3453" s="120" t="s">
        <v>75</v>
      </c>
      <c r="S3453" s="12"/>
      <c r="T3453" s="13"/>
      <c r="U3453" s="128" t="e">
        <f>IF(INDEX(TblPublicadores[Sexo],A3451)=V3453,"þ","¨")</f>
        <v>#REF!</v>
      </c>
      <c r="V3453" s="120" t="s">
        <v>79</v>
      </c>
      <c r="W3453" s="12"/>
      <c r="X3453" s="6"/>
    </row>
    <row r="3454" spans="1:24" ht="17.25" customHeight="1" x14ac:dyDescent="0.2">
      <c r="B3454" s="120" t="s">
        <v>130</v>
      </c>
      <c r="D3454" s="122"/>
      <c r="E3454" s="122"/>
      <c r="F3454" s="7"/>
      <c r="G3454" s="258" t="e">
        <f>IF(A3451=0,"",IF(INDEX(TblPublicadores[Fecha de bautismo],A3451)="", "",INDEX(TblPublicadores[Fecha de bautismo],A3451)))</f>
        <v>#REF!</v>
      </c>
      <c r="H3454" s="258"/>
      <c r="I3454" s="258"/>
      <c r="J3454" s="258"/>
      <c r="K3454" s="258"/>
      <c r="L3454" s="258"/>
      <c r="M3454" s="258"/>
      <c r="N3454" s="258"/>
      <c r="O3454" s="258"/>
      <c r="P3454" s="128" t="s">
        <v>137</v>
      </c>
      <c r="Q3454" s="120" t="s">
        <v>131</v>
      </c>
      <c r="S3454" s="12"/>
      <c r="T3454" s="12"/>
      <c r="U3454" s="128" t="s">
        <v>138</v>
      </c>
      <c r="V3454" s="120" t="s">
        <v>61</v>
      </c>
      <c r="W3454" s="12"/>
      <c r="X3454" s="6"/>
    </row>
    <row r="3455" spans="1:24" ht="28.5" customHeight="1" x14ac:dyDescent="0.2">
      <c r="B3455" s="127" t="e">
        <f>IF(INDEX(TblPublicadores[Privilegio],A3451)=C3455,"þ","¨")</f>
        <v>#REF!</v>
      </c>
      <c r="C3455" s="125" t="s">
        <v>76</v>
      </c>
      <c r="D3455" s="127" t="e">
        <f>IF(INDEX(TblPublicadores[Privilegio],A3451)=E3455,"þ","¨")</f>
        <v>#REF!</v>
      </c>
      <c r="E3455" s="125" t="s">
        <v>81</v>
      </c>
      <c r="F3455" s="7"/>
      <c r="G3455" s="7"/>
      <c r="H3455" s="5"/>
      <c r="I3455" s="10"/>
      <c r="J3455" s="127" t="e">
        <f>IF(INDEX(TblPublicadores[Tipo Publicador],A3451)=K3455,"þ","¨")</f>
        <v>#REF!</v>
      </c>
      <c r="K3455" s="125" t="s">
        <v>77</v>
      </c>
      <c r="L3455" s="5"/>
      <c r="M3455" s="5"/>
      <c r="N3455" s="127" t="e">
        <f>IF(INDEX(TblPublicadores[Tipo Publicador],A3451)=O3455,"þ","¨")</f>
        <v>#REF!</v>
      </c>
      <c r="O3455" s="125" t="s">
        <v>132</v>
      </c>
      <c r="P3455" s="126"/>
      <c r="Q3455" s="126"/>
      <c r="R3455" s="9"/>
      <c r="S3455" s="127" t="e">
        <f>IF(INDEX(TblPublicadores[Tipo Publicador],A3451)=T3455,"þ","¨")</f>
        <v>#REF!</v>
      </c>
      <c r="T3455" s="259" t="s">
        <v>133</v>
      </c>
      <c r="U3455" s="259"/>
      <c r="V3455" s="259"/>
      <c r="W3455" s="13"/>
      <c r="X3455" s="6"/>
    </row>
    <row r="3456" spans="1:24" ht="4.5" customHeight="1" thickBot="1" x14ac:dyDescent="0.25">
      <c r="B3456" s="8"/>
      <c r="C3456" s="7"/>
      <c r="D3456" s="8"/>
      <c r="E3456" s="7"/>
      <c r="F3456" s="7"/>
      <c r="G3456" s="7"/>
      <c r="H3456" s="5"/>
      <c r="I3456" s="10"/>
      <c r="J3456" s="8"/>
      <c r="K3456" s="5"/>
      <c r="L3456" s="5"/>
      <c r="M3456" s="5"/>
      <c r="N3456" s="7"/>
      <c r="O3456" s="5"/>
      <c r="P3456" s="8"/>
      <c r="Q3456" s="8"/>
      <c r="R3456" s="9"/>
      <c r="S3456" s="9"/>
      <c r="T3456" s="7"/>
      <c r="U3456" s="8"/>
      <c r="V3456" s="9"/>
      <c r="W3456" s="9"/>
      <c r="X3456" s="6"/>
    </row>
    <row r="3457" spans="1:24" ht="26.25" customHeight="1" x14ac:dyDescent="0.25">
      <c r="B3457" s="260" t="s">
        <v>17</v>
      </c>
      <c r="C3457" s="261"/>
      <c r="D3457" s="261"/>
      <c r="E3457" s="261"/>
      <c r="F3457" s="262" t="s">
        <v>134</v>
      </c>
      <c r="G3457" s="262"/>
      <c r="H3457" s="262"/>
      <c r="I3457" s="262" t="s">
        <v>12</v>
      </c>
      <c r="J3457" s="262"/>
      <c r="K3457" s="262"/>
      <c r="L3457" s="262" t="s">
        <v>105</v>
      </c>
      <c r="M3457" s="236" t="s">
        <v>135</v>
      </c>
      <c r="N3457" s="236"/>
      <c r="O3457" s="236"/>
      <c r="P3457" s="236"/>
      <c r="Q3457" s="236"/>
      <c r="R3457" s="236" t="s">
        <v>101</v>
      </c>
      <c r="S3457" s="236"/>
      <c r="T3457" s="236"/>
      <c r="U3457" s="236"/>
      <c r="V3457" s="237"/>
      <c r="W3457" s="14"/>
      <c r="X3457" s="3"/>
    </row>
    <row r="3458" spans="1:24" ht="27.75" customHeight="1" x14ac:dyDescent="0.2">
      <c r="B3458" s="240">
        <v>45292</v>
      </c>
      <c r="C3458" s="241"/>
      <c r="D3458" s="241"/>
      <c r="E3458" s="242"/>
      <c r="F3458" s="263"/>
      <c r="G3458" s="263"/>
      <c r="H3458" s="263"/>
      <c r="I3458" s="263"/>
      <c r="J3458" s="263"/>
      <c r="K3458" s="263"/>
      <c r="L3458" s="263"/>
      <c r="M3458" s="238"/>
      <c r="N3458" s="238"/>
      <c r="O3458" s="238"/>
      <c r="P3458" s="238"/>
      <c r="Q3458" s="238"/>
      <c r="R3458" s="238"/>
      <c r="S3458" s="238"/>
      <c r="T3458" s="238"/>
      <c r="U3458" s="238"/>
      <c r="V3458" s="239"/>
      <c r="W3458" s="14"/>
      <c r="X3458" s="3"/>
    </row>
    <row r="3459" spans="1:24" ht="16.5" customHeight="1" x14ac:dyDescent="0.2">
      <c r="A3459" s="34">
        <f>EDATE(B3458,-4)</f>
        <v>45170</v>
      </c>
      <c r="B3459" s="243" t="str">
        <f>PROPER(TEXT(A3459, "mmmm"))</f>
        <v>Septiembre</v>
      </c>
      <c r="C3459" s="244"/>
      <c r="D3459" s="244" t="str">
        <f>PROPER(TEXT(C3459, "mmmm"))</f>
        <v>Enero</v>
      </c>
      <c r="E3459" s="244"/>
      <c r="F3459" s="281" t="str">
        <f>IFERROR(IF(VLOOKUP($X3452&amp;"-"&amp;TEXT($A3459,"mmm-aaaa"),Informes!$A:$P,COLUMN(Informes!H$1),FALSE),"þ","¨"),"¨")</f>
        <v>¨</v>
      </c>
      <c r="G3459" s="281"/>
      <c r="H3459" s="281"/>
      <c r="I3459" s="248" t="str">
        <f>IFERROR(IF(ISBLANK(
VLOOKUP($X3452&amp;"-"&amp;TEXT($A3459,"mmm-aaaa"),Informes!$A:$P,COLUMN(Informes!I$1),FALSE)), "",
VLOOKUP($X3452&amp;"-"&amp;TEXT($A3459,"mmm-aaaa"),Informes!$A:$P,COLUMN(Informes!I$1),FALSE)), "")</f>
        <v/>
      </c>
      <c r="J3459" s="248"/>
      <c r="K3459" s="248"/>
      <c r="L3459" s="173" t="str">
        <f>IFERROR(IF($X3459=$L$7,"þ","¨"),"¨")</f>
        <v>¨</v>
      </c>
      <c r="M3459" s="248" t="str">
        <f>IFERROR(IF(OR($X3459=$L$7,$X3459=$K$5,$X3459=$O$5,$X3459=$T$5),IF(ISBLANK(
VLOOKUP($X3452&amp;"-"&amp;TEXT($A3459,"mmm-aaaa"),Informes!$A:$P,COLUMN(Informes!J$1),FALSE)), "",
VLOOKUP($X3452&amp;"-"&amp;TEXT($A3459,"mmm-aaaa"),Informes!$A:$P,COLUMN(Informes!J$1),FALSE)), ""), "")</f>
        <v/>
      </c>
      <c r="N3459" s="248"/>
      <c r="O3459" s="248"/>
      <c r="P3459" s="248"/>
      <c r="Q3459" s="248"/>
      <c r="R3459" s="284" t="str">
        <f t="shared" ref="R3459:R3470" si="674">IF(W3459=0, "", W3459)</f>
        <v/>
      </c>
      <c r="S3459" s="284"/>
      <c r="T3459" s="284"/>
      <c r="U3459" s="284"/>
      <c r="V3459" s="285"/>
      <c r="W3459" s="4" t="str">
        <f>IFERROR(VLOOKUP($X3452&amp;"-"&amp;TEXT($A3459,"mmm-aaaa"),Informes!$A:$P,COLUMN(Informes!K$1),FALSE), "")</f>
        <v/>
      </c>
      <c r="X3459" s="34" t="str">
        <f>IFERROR(VLOOKUP($X3452&amp;"-"&amp;TEXT($A3459,"mmm-aaaa"),Informes!$A:$P,COLUMN(Informes!C$1),FALSE), "")</f>
        <v/>
      </c>
    </row>
    <row r="3460" spans="1:24" ht="16.5" customHeight="1" x14ac:dyDescent="0.2">
      <c r="A3460" s="34">
        <f>EDATE(A3459,1)</f>
        <v>45200</v>
      </c>
      <c r="B3460" s="243" t="str">
        <f t="shared" ref="B3460:B3470" si="675">PROPER(TEXT(A3460, "mmmm"))</f>
        <v>Octubre</v>
      </c>
      <c r="C3460" s="244"/>
      <c r="D3460" s="244" t="str">
        <f t="shared" ref="D3460:D3470" si="676">PROPER(TEXT(C3460, "mmmm"))</f>
        <v>Enero</v>
      </c>
      <c r="E3460" s="244"/>
      <c r="F3460" s="281" t="str">
        <f>IFERROR(IF(VLOOKUP($X3452&amp;"-"&amp;TEXT($A3460,"mmm-aaaa"),Informes!$A:$P,COLUMN(Informes!H$1),FALSE),"þ","¨"),"¨")</f>
        <v>¨</v>
      </c>
      <c r="G3460" s="281"/>
      <c r="H3460" s="281"/>
      <c r="I3460" s="248" t="str">
        <f>IFERROR(IF(ISBLANK(
VLOOKUP($X3452&amp;"-"&amp;TEXT($A3460,"mmm-aaaa"),Informes!$A:$P,COLUMN(Informes!I$1),FALSE)), "",
VLOOKUP($X3452&amp;"-"&amp;TEXT($A3460,"mmm-aaaa"),Informes!$A:$P,COLUMN(Informes!I$1),FALSE)), "")</f>
        <v/>
      </c>
      <c r="J3460" s="248"/>
      <c r="K3460" s="248"/>
      <c r="L3460" s="173" t="str">
        <f t="shared" ref="L3460:L3470" si="677">IFERROR(IF($X3460=$L$7,"þ","¨"),"¨")</f>
        <v>¨</v>
      </c>
      <c r="M3460" s="248" t="str">
        <f>IFERROR(IF(OR($X3460=$L$7,$X3460=$K$5,$X3460=$O$5,$X3460=$T$5),IF(ISBLANK(
VLOOKUP($X3452&amp;"-"&amp;TEXT($A3460,"mmm-aaaa"),Informes!$A:$P,COLUMN(Informes!J$1),FALSE)), "",
VLOOKUP($X3452&amp;"-"&amp;TEXT($A3460,"mmm-aaaa"),Informes!$A:$P,COLUMN(Informes!J$1),FALSE)), ""), "")</f>
        <v/>
      </c>
      <c r="N3460" s="248"/>
      <c r="O3460" s="248"/>
      <c r="P3460" s="248"/>
      <c r="Q3460" s="248"/>
      <c r="R3460" s="284" t="str">
        <f t="shared" si="674"/>
        <v/>
      </c>
      <c r="S3460" s="284"/>
      <c r="T3460" s="284"/>
      <c r="U3460" s="284"/>
      <c r="V3460" s="285"/>
      <c r="W3460" s="4" t="str">
        <f>IFERROR(VLOOKUP($X3452&amp;"-"&amp;TEXT($A3460,"mmm-aaaa"),Informes!$A:$P,COLUMN(Informes!K$1),FALSE), "")</f>
        <v/>
      </c>
      <c r="X3460" s="34" t="str">
        <f>IFERROR(VLOOKUP($X3452&amp;"-"&amp;TEXT($A3460,"mmm-aaaa"),Informes!$A:$P,COLUMN(Informes!C$1),FALSE), "")</f>
        <v/>
      </c>
    </row>
    <row r="3461" spans="1:24" ht="16.5" customHeight="1" x14ac:dyDescent="0.2">
      <c r="A3461" s="34">
        <f t="shared" ref="A3461:A3470" si="678">EDATE(A3460,1)</f>
        <v>45231</v>
      </c>
      <c r="B3461" s="243" t="str">
        <f t="shared" si="675"/>
        <v>Noviembre</v>
      </c>
      <c r="C3461" s="244"/>
      <c r="D3461" s="244" t="str">
        <f t="shared" si="676"/>
        <v>Enero</v>
      </c>
      <c r="E3461" s="244"/>
      <c r="F3461" s="281" t="str">
        <f>IFERROR(IF(VLOOKUP($X3452&amp;"-"&amp;TEXT($A3461,"mmm-aaaa"),Informes!$A:$P,COLUMN(Informes!H$1),FALSE),"þ","¨"),"¨")</f>
        <v>¨</v>
      </c>
      <c r="G3461" s="281"/>
      <c r="H3461" s="281"/>
      <c r="I3461" s="248" t="str">
        <f>IFERROR(IF(ISBLANK(
VLOOKUP($X3452&amp;"-"&amp;TEXT($A3461,"mmm-aaaa"),Informes!$A:$P,COLUMN(Informes!I$1),FALSE)), "",
VLOOKUP($X3452&amp;"-"&amp;TEXT($A3461,"mmm-aaaa"),Informes!$A:$P,COLUMN(Informes!I$1),FALSE)), "")</f>
        <v/>
      </c>
      <c r="J3461" s="248"/>
      <c r="K3461" s="248"/>
      <c r="L3461" s="173" t="str">
        <f t="shared" si="677"/>
        <v>¨</v>
      </c>
      <c r="M3461" s="248" t="str">
        <f>IFERROR(IF(OR($X3461=$L$7,$X3461=$K$5,$X3461=$O$5,$X3461=$T$5),IF(ISBLANK(
VLOOKUP($X3452&amp;"-"&amp;TEXT($A3461,"mmm-aaaa"),Informes!$A:$P,COLUMN(Informes!J$1),FALSE)), "",
VLOOKUP($X3452&amp;"-"&amp;TEXT($A3461,"mmm-aaaa"),Informes!$A:$P,COLUMN(Informes!J$1),FALSE)), ""), "")</f>
        <v/>
      </c>
      <c r="N3461" s="248"/>
      <c r="O3461" s="248"/>
      <c r="P3461" s="248"/>
      <c r="Q3461" s="248"/>
      <c r="R3461" s="284" t="str">
        <f t="shared" si="674"/>
        <v/>
      </c>
      <c r="S3461" s="284"/>
      <c r="T3461" s="284"/>
      <c r="U3461" s="284"/>
      <c r="V3461" s="285"/>
      <c r="W3461" s="4" t="str">
        <f>IFERROR(VLOOKUP($X3452&amp;"-"&amp;TEXT($A3461,"mmm-aaaa"),Informes!$A:$P,COLUMN(Informes!K$1),FALSE), "")</f>
        <v/>
      </c>
      <c r="X3461" s="34" t="str">
        <f>IFERROR(VLOOKUP($X3452&amp;"-"&amp;TEXT($A3461,"mmm-aaaa"),Informes!$A:$P,COLUMN(Informes!C$1),FALSE), "")</f>
        <v/>
      </c>
    </row>
    <row r="3462" spans="1:24" ht="16.5" customHeight="1" x14ac:dyDescent="0.2">
      <c r="A3462" s="34">
        <f t="shared" si="678"/>
        <v>45261</v>
      </c>
      <c r="B3462" s="243" t="str">
        <f t="shared" si="675"/>
        <v>Diciembre</v>
      </c>
      <c r="C3462" s="244"/>
      <c r="D3462" s="244" t="str">
        <f t="shared" si="676"/>
        <v>Enero</v>
      </c>
      <c r="E3462" s="244"/>
      <c r="F3462" s="281" t="str">
        <f>IFERROR(IF(VLOOKUP($X3452&amp;"-"&amp;TEXT($A3462,"mmm-aaaa"),Informes!$A:$P,COLUMN(Informes!H$1),FALSE),"þ","¨"),"¨")</f>
        <v>¨</v>
      </c>
      <c r="G3462" s="281"/>
      <c r="H3462" s="281"/>
      <c r="I3462" s="248" t="str">
        <f>IFERROR(IF(ISBLANK(
VLOOKUP($X3452&amp;"-"&amp;TEXT($A3462,"mmm-aaaa"),Informes!$A:$P,COLUMN(Informes!I$1),FALSE)), "",
VLOOKUP($X3452&amp;"-"&amp;TEXT($A3462,"mmm-aaaa"),Informes!$A:$P,COLUMN(Informes!I$1),FALSE)), "")</f>
        <v/>
      </c>
      <c r="J3462" s="248"/>
      <c r="K3462" s="248"/>
      <c r="L3462" s="173" t="str">
        <f t="shared" si="677"/>
        <v>¨</v>
      </c>
      <c r="M3462" s="248" t="str">
        <f>IFERROR(IF(OR($X3462=$L$7,$X3462=$K$5,$X3462=$O$5,$X3462=$T$5),IF(ISBLANK(
VLOOKUP($X3452&amp;"-"&amp;TEXT($A3462,"mmm-aaaa"),Informes!$A:$P,COLUMN(Informes!J$1),FALSE)), "",
VLOOKUP($X3452&amp;"-"&amp;TEXT($A3462,"mmm-aaaa"),Informes!$A:$P,COLUMN(Informes!J$1),FALSE)), ""), "")</f>
        <v/>
      </c>
      <c r="N3462" s="248"/>
      <c r="O3462" s="248"/>
      <c r="P3462" s="248"/>
      <c r="Q3462" s="248"/>
      <c r="R3462" s="284" t="str">
        <f t="shared" si="674"/>
        <v/>
      </c>
      <c r="S3462" s="284"/>
      <c r="T3462" s="284"/>
      <c r="U3462" s="284"/>
      <c r="V3462" s="285"/>
      <c r="W3462" s="4" t="str">
        <f>IFERROR(VLOOKUP($X3452&amp;"-"&amp;TEXT($A3462,"mmm-aaaa"),Informes!$A:$P,COLUMN(Informes!K$1),FALSE), "")</f>
        <v/>
      </c>
      <c r="X3462" s="34" t="str">
        <f>IFERROR(VLOOKUP($X3452&amp;"-"&amp;TEXT($A3462,"mmm-aaaa"),Informes!$A:$P,COLUMN(Informes!C$1),FALSE), "")</f>
        <v/>
      </c>
    </row>
    <row r="3463" spans="1:24" ht="16.5" customHeight="1" x14ac:dyDescent="0.2">
      <c r="A3463" s="34">
        <f t="shared" si="678"/>
        <v>45292</v>
      </c>
      <c r="B3463" s="243" t="str">
        <f t="shared" si="675"/>
        <v>Enero</v>
      </c>
      <c r="C3463" s="244"/>
      <c r="D3463" s="244" t="str">
        <f t="shared" si="676"/>
        <v>Enero</v>
      </c>
      <c r="E3463" s="244"/>
      <c r="F3463" s="281" t="str">
        <f>IFERROR(IF(VLOOKUP($X3452&amp;"-"&amp;TEXT($A3463,"mmm-aaaa"),Informes!$A:$P,COLUMN(Informes!H$1),FALSE),"þ","¨"),"¨")</f>
        <v>¨</v>
      </c>
      <c r="G3463" s="281"/>
      <c r="H3463" s="281"/>
      <c r="I3463" s="248" t="str">
        <f>IFERROR(IF(ISBLANK(
VLOOKUP($X3452&amp;"-"&amp;TEXT($A3463,"mmm-aaaa"),Informes!$A:$P,COLUMN(Informes!I$1),FALSE)), "",
VLOOKUP($X3452&amp;"-"&amp;TEXT($A3463,"mmm-aaaa"),Informes!$A:$P,COLUMN(Informes!I$1),FALSE)), "")</f>
        <v/>
      </c>
      <c r="J3463" s="248"/>
      <c r="K3463" s="248"/>
      <c r="L3463" s="173" t="str">
        <f t="shared" si="677"/>
        <v>¨</v>
      </c>
      <c r="M3463" s="248" t="str">
        <f>IFERROR(IF(OR($X3463=$L$7,$X3463=$K$5,$X3463=$O$5,$X3463=$T$5),IF(ISBLANK(
VLOOKUP($X3452&amp;"-"&amp;TEXT($A3463,"mmm-aaaa"),Informes!$A:$P,COLUMN(Informes!J$1),FALSE)), "",
VLOOKUP($X3452&amp;"-"&amp;TEXT($A3463,"mmm-aaaa"),Informes!$A:$P,COLUMN(Informes!J$1),FALSE)), ""), "")</f>
        <v/>
      </c>
      <c r="N3463" s="248"/>
      <c r="O3463" s="248"/>
      <c r="P3463" s="248"/>
      <c r="Q3463" s="248"/>
      <c r="R3463" s="284" t="str">
        <f t="shared" si="674"/>
        <v/>
      </c>
      <c r="S3463" s="284"/>
      <c r="T3463" s="284"/>
      <c r="U3463" s="284"/>
      <c r="V3463" s="285"/>
      <c r="W3463" s="4" t="str">
        <f>IFERROR(VLOOKUP($X3452&amp;"-"&amp;TEXT($A3463,"mmm-aaaa"),Informes!$A:$P,COLUMN(Informes!K$1),FALSE), "")</f>
        <v/>
      </c>
      <c r="X3463" s="34" t="str">
        <f>IFERROR(VLOOKUP($X3452&amp;"-"&amp;TEXT($A3463,"mmm-aaaa"),Informes!$A:$P,COLUMN(Informes!C$1),FALSE), "")</f>
        <v/>
      </c>
    </row>
    <row r="3464" spans="1:24" ht="16.5" customHeight="1" x14ac:dyDescent="0.2">
      <c r="A3464" s="34">
        <f t="shared" si="678"/>
        <v>45323</v>
      </c>
      <c r="B3464" s="243" t="str">
        <f t="shared" si="675"/>
        <v>Febrero</v>
      </c>
      <c r="C3464" s="244"/>
      <c r="D3464" s="244" t="str">
        <f t="shared" si="676"/>
        <v>Enero</v>
      </c>
      <c r="E3464" s="244"/>
      <c r="F3464" s="281" t="str">
        <f>IFERROR(IF(VLOOKUP($X3452&amp;"-"&amp;TEXT($A3464,"mmm-aaaa"),Informes!$A:$P,COLUMN(Informes!H$1),FALSE),"þ","¨"),"¨")</f>
        <v>¨</v>
      </c>
      <c r="G3464" s="281"/>
      <c r="H3464" s="281"/>
      <c r="I3464" s="248" t="str">
        <f>IFERROR(IF(ISBLANK(
VLOOKUP($X3452&amp;"-"&amp;TEXT($A3464,"mmm-aaaa"),Informes!$A:$P,COLUMN(Informes!I$1),FALSE)), "",
VLOOKUP($X3452&amp;"-"&amp;TEXT($A3464,"mmm-aaaa"),Informes!$A:$P,COLUMN(Informes!I$1),FALSE)), "")</f>
        <v/>
      </c>
      <c r="J3464" s="248"/>
      <c r="K3464" s="248"/>
      <c r="L3464" s="173" t="str">
        <f t="shared" si="677"/>
        <v>¨</v>
      </c>
      <c r="M3464" s="248" t="str">
        <f>IFERROR(IF(OR($X3464=$L$7,$X3464=$K$5,$X3464=$O$5,$X3464=$T$5),IF(ISBLANK(
VLOOKUP($X3452&amp;"-"&amp;TEXT($A3464,"mmm-aaaa"),Informes!$A:$P,COLUMN(Informes!J$1),FALSE)), "",
VLOOKUP($X3452&amp;"-"&amp;TEXT($A3464,"mmm-aaaa"),Informes!$A:$P,COLUMN(Informes!J$1),FALSE)), ""), "")</f>
        <v/>
      </c>
      <c r="N3464" s="248"/>
      <c r="O3464" s="248"/>
      <c r="P3464" s="248"/>
      <c r="Q3464" s="248"/>
      <c r="R3464" s="284" t="str">
        <f t="shared" si="674"/>
        <v/>
      </c>
      <c r="S3464" s="284"/>
      <c r="T3464" s="284"/>
      <c r="U3464" s="284"/>
      <c r="V3464" s="285"/>
      <c r="W3464" s="4" t="str">
        <f>IFERROR(VLOOKUP($X3452&amp;"-"&amp;TEXT($A3464,"mmm-aaaa"),Informes!$A:$P,COLUMN(Informes!K$1),FALSE), "")</f>
        <v/>
      </c>
      <c r="X3464" s="34" t="str">
        <f>IFERROR(VLOOKUP($X3452&amp;"-"&amp;TEXT($A3464,"mmm-aaaa"),Informes!$A:$P,COLUMN(Informes!C$1),FALSE), "")</f>
        <v/>
      </c>
    </row>
    <row r="3465" spans="1:24" ht="16.5" customHeight="1" x14ac:dyDescent="0.2">
      <c r="A3465" s="34">
        <f t="shared" si="678"/>
        <v>45352</v>
      </c>
      <c r="B3465" s="243" t="str">
        <f t="shared" si="675"/>
        <v>Marzo</v>
      </c>
      <c r="C3465" s="244"/>
      <c r="D3465" s="244" t="str">
        <f t="shared" si="676"/>
        <v>Enero</v>
      </c>
      <c r="E3465" s="244"/>
      <c r="F3465" s="281" t="str">
        <f>IFERROR(IF(VLOOKUP($X3452&amp;"-"&amp;TEXT($A3465,"mmm-aaaa"),Informes!$A:$P,COLUMN(Informes!H$1),FALSE),"þ","¨"),"¨")</f>
        <v>¨</v>
      </c>
      <c r="G3465" s="281"/>
      <c r="H3465" s="281"/>
      <c r="I3465" s="248" t="str">
        <f>IFERROR(IF(ISBLANK(
VLOOKUP($X3452&amp;"-"&amp;TEXT($A3465,"mmm-aaaa"),Informes!$A:$P,COLUMN(Informes!I$1),FALSE)), "",
VLOOKUP($X3452&amp;"-"&amp;TEXT($A3465,"mmm-aaaa"),Informes!$A:$P,COLUMN(Informes!I$1),FALSE)), "")</f>
        <v/>
      </c>
      <c r="J3465" s="248"/>
      <c r="K3465" s="248"/>
      <c r="L3465" s="173" t="str">
        <f t="shared" si="677"/>
        <v>¨</v>
      </c>
      <c r="M3465" s="248" t="str">
        <f>IFERROR(IF(OR($X3465=$L$7,$X3465=$K$5,$X3465=$O$5,$X3465=$T$5),IF(ISBLANK(
VLOOKUP($X3452&amp;"-"&amp;TEXT($A3465,"mmm-aaaa"),Informes!$A:$P,COLUMN(Informes!J$1),FALSE)), "",
VLOOKUP($X3452&amp;"-"&amp;TEXT($A3465,"mmm-aaaa"),Informes!$A:$P,COLUMN(Informes!J$1),FALSE)), ""), "")</f>
        <v/>
      </c>
      <c r="N3465" s="248"/>
      <c r="O3465" s="248"/>
      <c r="P3465" s="248"/>
      <c r="Q3465" s="248"/>
      <c r="R3465" s="284" t="str">
        <f t="shared" si="674"/>
        <v/>
      </c>
      <c r="S3465" s="284"/>
      <c r="T3465" s="284"/>
      <c r="U3465" s="284"/>
      <c r="V3465" s="285"/>
      <c r="W3465" s="4" t="str">
        <f>IFERROR(VLOOKUP($X3452&amp;"-"&amp;TEXT($A3465,"mmm-aaaa"),Informes!$A:$P,COLUMN(Informes!K$1),FALSE), "")</f>
        <v/>
      </c>
      <c r="X3465" s="34" t="str">
        <f>IFERROR(VLOOKUP($X3452&amp;"-"&amp;TEXT($A3465,"mmm-aaaa"),Informes!$A:$P,COLUMN(Informes!C$1),FALSE), "")</f>
        <v/>
      </c>
    </row>
    <row r="3466" spans="1:24" ht="16.5" customHeight="1" x14ac:dyDescent="0.2">
      <c r="A3466" s="34">
        <f t="shared" si="678"/>
        <v>45383</v>
      </c>
      <c r="B3466" s="243" t="str">
        <f t="shared" si="675"/>
        <v>Abril</v>
      </c>
      <c r="C3466" s="244"/>
      <c r="D3466" s="244" t="str">
        <f t="shared" si="676"/>
        <v>Enero</v>
      </c>
      <c r="E3466" s="244"/>
      <c r="F3466" s="281" t="str">
        <f>IFERROR(IF(VLOOKUP($X3452&amp;"-"&amp;TEXT($A3466,"mmm-aaaa"),Informes!$A:$P,COLUMN(Informes!H$1),FALSE),"þ","¨"),"¨")</f>
        <v>¨</v>
      </c>
      <c r="G3466" s="281"/>
      <c r="H3466" s="281"/>
      <c r="I3466" s="248" t="str">
        <f>IFERROR(IF(ISBLANK(
VLOOKUP($X3452&amp;"-"&amp;TEXT($A3466,"mmm-aaaa"),Informes!$A:$P,COLUMN(Informes!I$1),FALSE)), "",
VLOOKUP($X3452&amp;"-"&amp;TEXT($A3466,"mmm-aaaa"),Informes!$A:$P,COLUMN(Informes!I$1),FALSE)), "")</f>
        <v/>
      </c>
      <c r="J3466" s="248"/>
      <c r="K3466" s="248"/>
      <c r="L3466" s="173" t="str">
        <f t="shared" si="677"/>
        <v>¨</v>
      </c>
      <c r="M3466" s="248" t="str">
        <f>IFERROR(IF(OR($X3466=$L$7,$X3466=$K$5,$X3466=$O$5,$X3466=$T$5),IF(ISBLANK(
VLOOKUP($X3452&amp;"-"&amp;TEXT($A3466,"mmm-aaaa"),Informes!$A:$P,COLUMN(Informes!J$1),FALSE)), "",
VLOOKUP($X3452&amp;"-"&amp;TEXT($A3466,"mmm-aaaa"),Informes!$A:$P,COLUMN(Informes!J$1),FALSE)), ""), "")</f>
        <v/>
      </c>
      <c r="N3466" s="248"/>
      <c r="O3466" s="248"/>
      <c r="P3466" s="248"/>
      <c r="Q3466" s="248"/>
      <c r="R3466" s="284" t="str">
        <f t="shared" si="674"/>
        <v/>
      </c>
      <c r="S3466" s="284"/>
      <c r="T3466" s="284"/>
      <c r="U3466" s="284"/>
      <c r="V3466" s="285"/>
      <c r="W3466" s="4" t="str">
        <f>IFERROR(VLOOKUP($X3452&amp;"-"&amp;TEXT($A3466,"mmm-aaaa"),Informes!$A:$P,COLUMN(Informes!K$1),FALSE), "")</f>
        <v/>
      </c>
      <c r="X3466" s="34" t="str">
        <f>IFERROR(VLOOKUP($X3452&amp;"-"&amp;TEXT($A3466,"mmm-aaaa"),Informes!$A:$P,COLUMN(Informes!C$1),FALSE), "")</f>
        <v/>
      </c>
    </row>
    <row r="3467" spans="1:24" ht="16.5" customHeight="1" x14ac:dyDescent="0.2">
      <c r="A3467" s="34">
        <f t="shared" si="678"/>
        <v>45413</v>
      </c>
      <c r="B3467" s="243" t="str">
        <f t="shared" si="675"/>
        <v>Mayo</v>
      </c>
      <c r="C3467" s="244"/>
      <c r="D3467" s="244" t="str">
        <f t="shared" si="676"/>
        <v>Enero</v>
      </c>
      <c r="E3467" s="244"/>
      <c r="F3467" s="281" t="str">
        <f>IFERROR(IF(VLOOKUP($X3452&amp;"-"&amp;TEXT($A3467,"mmm-aaaa"),Informes!$A:$P,COLUMN(Informes!H$1),FALSE),"þ","¨"),"¨")</f>
        <v>¨</v>
      </c>
      <c r="G3467" s="281"/>
      <c r="H3467" s="281"/>
      <c r="I3467" s="248" t="str">
        <f>IFERROR(IF(ISBLANK(
VLOOKUP($X3452&amp;"-"&amp;TEXT($A3467,"mmm-aaaa"),Informes!$A:$P,COLUMN(Informes!I$1),FALSE)), "",
VLOOKUP($X3452&amp;"-"&amp;TEXT($A3467,"mmm-aaaa"),Informes!$A:$P,COLUMN(Informes!I$1),FALSE)), "")</f>
        <v/>
      </c>
      <c r="J3467" s="248"/>
      <c r="K3467" s="248"/>
      <c r="L3467" s="173" t="str">
        <f t="shared" si="677"/>
        <v>¨</v>
      </c>
      <c r="M3467" s="248" t="str">
        <f>IFERROR(IF(OR($X3467=$L$7,$X3467=$K$5,$X3467=$O$5,$X3467=$T$5),IF(ISBLANK(
VLOOKUP($X3452&amp;"-"&amp;TEXT($A3467,"mmm-aaaa"),Informes!$A:$P,COLUMN(Informes!J$1),FALSE)), "",
VLOOKUP($X3452&amp;"-"&amp;TEXT($A3467,"mmm-aaaa"),Informes!$A:$P,COLUMN(Informes!J$1),FALSE)), ""), "")</f>
        <v/>
      </c>
      <c r="N3467" s="248"/>
      <c r="O3467" s="248"/>
      <c r="P3467" s="248"/>
      <c r="Q3467" s="248"/>
      <c r="R3467" s="284" t="str">
        <f t="shared" si="674"/>
        <v/>
      </c>
      <c r="S3467" s="284"/>
      <c r="T3467" s="284"/>
      <c r="U3467" s="284"/>
      <c r="V3467" s="285"/>
      <c r="W3467" s="4" t="str">
        <f>IFERROR(VLOOKUP($X3452&amp;"-"&amp;TEXT($A3467,"mmm-aaaa"),Informes!$A:$P,COLUMN(Informes!K$1),FALSE), "")</f>
        <v/>
      </c>
      <c r="X3467" s="34" t="str">
        <f>IFERROR(VLOOKUP($X3452&amp;"-"&amp;TEXT($A3467,"mmm-aaaa"),Informes!$A:$P,COLUMN(Informes!C$1),FALSE), "")</f>
        <v/>
      </c>
    </row>
    <row r="3468" spans="1:24" ht="16.5" customHeight="1" x14ac:dyDescent="0.2">
      <c r="A3468" s="34">
        <f t="shared" si="678"/>
        <v>45444</v>
      </c>
      <c r="B3468" s="243" t="str">
        <f t="shared" si="675"/>
        <v>Junio</v>
      </c>
      <c r="C3468" s="244"/>
      <c r="D3468" s="244" t="str">
        <f t="shared" si="676"/>
        <v>Enero</v>
      </c>
      <c r="E3468" s="244"/>
      <c r="F3468" s="281" t="str">
        <f>IFERROR(IF(VLOOKUP($X3452&amp;"-"&amp;TEXT($A3468,"mmm-aaaa"),Informes!$A:$P,COLUMN(Informes!H$1),FALSE),"þ","¨"),"¨")</f>
        <v>¨</v>
      </c>
      <c r="G3468" s="281"/>
      <c r="H3468" s="281"/>
      <c r="I3468" s="248" t="str">
        <f>IFERROR(IF(ISBLANK(
VLOOKUP($X3452&amp;"-"&amp;TEXT($A3468,"mmm-aaaa"),Informes!$A:$P,COLUMN(Informes!I$1),FALSE)), "",
VLOOKUP($X3452&amp;"-"&amp;TEXT($A3468,"mmm-aaaa"),Informes!$A:$P,COLUMN(Informes!I$1),FALSE)), "")</f>
        <v/>
      </c>
      <c r="J3468" s="248"/>
      <c r="K3468" s="248"/>
      <c r="L3468" s="173" t="str">
        <f t="shared" si="677"/>
        <v>¨</v>
      </c>
      <c r="M3468" s="248" t="str">
        <f>IFERROR(IF(OR($X3468=$L$7,$X3468=$K$5,$X3468=$O$5,$X3468=$T$5),IF(ISBLANK(
VLOOKUP($X3452&amp;"-"&amp;TEXT($A3468,"mmm-aaaa"),Informes!$A:$P,COLUMN(Informes!J$1),FALSE)), "",
VLOOKUP($X3452&amp;"-"&amp;TEXT($A3468,"mmm-aaaa"),Informes!$A:$P,COLUMN(Informes!J$1),FALSE)), ""), "")</f>
        <v/>
      </c>
      <c r="N3468" s="248"/>
      <c r="O3468" s="248"/>
      <c r="P3468" s="248"/>
      <c r="Q3468" s="248"/>
      <c r="R3468" s="284" t="str">
        <f t="shared" si="674"/>
        <v/>
      </c>
      <c r="S3468" s="284"/>
      <c r="T3468" s="284"/>
      <c r="U3468" s="284"/>
      <c r="V3468" s="285"/>
      <c r="W3468" s="4" t="str">
        <f>IFERROR(VLOOKUP($X3452&amp;"-"&amp;TEXT($A3468,"mmm-aaaa"),Informes!$A:$P,COLUMN(Informes!K$1),FALSE), "")</f>
        <v/>
      </c>
      <c r="X3468" s="34" t="str">
        <f>IFERROR(VLOOKUP($X3452&amp;"-"&amp;TEXT($A3468,"mmm-aaaa"),Informes!$A:$P,COLUMN(Informes!C$1),FALSE), "")</f>
        <v/>
      </c>
    </row>
    <row r="3469" spans="1:24" ht="16.5" customHeight="1" x14ac:dyDescent="0.2">
      <c r="A3469" s="34">
        <f t="shared" si="678"/>
        <v>45474</v>
      </c>
      <c r="B3469" s="243" t="str">
        <f t="shared" si="675"/>
        <v>Julio</v>
      </c>
      <c r="C3469" s="244"/>
      <c r="D3469" s="244" t="str">
        <f t="shared" si="676"/>
        <v>Enero</v>
      </c>
      <c r="E3469" s="244"/>
      <c r="F3469" s="281" t="str">
        <f>IFERROR(IF(VLOOKUP($X3452&amp;"-"&amp;TEXT($A3469,"mmm-aaaa"),Informes!$A:$P,COLUMN(Informes!H$1),FALSE),"þ","¨"),"¨")</f>
        <v>¨</v>
      </c>
      <c r="G3469" s="281"/>
      <c r="H3469" s="281"/>
      <c r="I3469" s="248" t="str">
        <f>IFERROR(IF(ISBLANK(
VLOOKUP($X3452&amp;"-"&amp;TEXT($A3469,"mmm-aaaa"),Informes!$A:$P,COLUMN(Informes!I$1),FALSE)), "",
VLOOKUP($X3452&amp;"-"&amp;TEXT($A3469,"mmm-aaaa"),Informes!$A:$P,COLUMN(Informes!I$1),FALSE)), "")</f>
        <v/>
      </c>
      <c r="J3469" s="248"/>
      <c r="K3469" s="248"/>
      <c r="L3469" s="173" t="str">
        <f t="shared" si="677"/>
        <v>¨</v>
      </c>
      <c r="M3469" s="248" t="str">
        <f>IFERROR(IF(OR($X3469=$L$7,$X3469=$K$5,$X3469=$O$5,$X3469=$T$5),IF(ISBLANK(
VLOOKUP($X3452&amp;"-"&amp;TEXT($A3469,"mmm-aaaa"),Informes!$A:$P,COLUMN(Informes!J$1),FALSE)), "",
VLOOKUP($X3452&amp;"-"&amp;TEXT($A3469,"mmm-aaaa"),Informes!$A:$P,COLUMN(Informes!J$1),FALSE)), ""), "")</f>
        <v/>
      </c>
      <c r="N3469" s="248"/>
      <c r="O3469" s="248"/>
      <c r="P3469" s="248"/>
      <c r="Q3469" s="248"/>
      <c r="R3469" s="284" t="str">
        <f t="shared" si="674"/>
        <v/>
      </c>
      <c r="S3469" s="284"/>
      <c r="T3469" s="284"/>
      <c r="U3469" s="284"/>
      <c r="V3469" s="285"/>
      <c r="W3469" s="4" t="str">
        <f>IFERROR(VLOOKUP($X3452&amp;"-"&amp;TEXT($A3469,"mmm-aaaa"),Informes!$A:$P,COLUMN(Informes!K$1),FALSE), "")</f>
        <v/>
      </c>
      <c r="X3469" s="34" t="str">
        <f>IFERROR(VLOOKUP($X3452&amp;"-"&amp;TEXT($A3469,"mmm-aaaa"),Informes!$A:$P,COLUMN(Informes!C$1),FALSE), "")</f>
        <v/>
      </c>
    </row>
    <row r="3470" spans="1:24" ht="16.5" customHeight="1" thickBot="1" x14ac:dyDescent="0.25">
      <c r="A3470" s="34">
        <f t="shared" si="678"/>
        <v>45505</v>
      </c>
      <c r="B3470" s="264" t="str">
        <f t="shared" si="675"/>
        <v>Agosto</v>
      </c>
      <c r="C3470" s="265"/>
      <c r="D3470" s="265" t="str">
        <f t="shared" si="676"/>
        <v>Enero</v>
      </c>
      <c r="E3470" s="265"/>
      <c r="F3470" s="280" t="str">
        <f>IFERROR(IF(VLOOKUP($X3452&amp;"-"&amp;TEXT($A3470,"mmm-aaaa"),Informes!$A:$P,COLUMN(Informes!H$1),FALSE),"þ","¨"),"¨")</f>
        <v>¨</v>
      </c>
      <c r="G3470" s="280"/>
      <c r="H3470" s="280"/>
      <c r="I3470" s="269" t="str">
        <f>IFERROR(IF(ISBLANK(
VLOOKUP($X3452&amp;"-"&amp;TEXT($A3470,"mmm-aaaa"),Informes!$A:$P,COLUMN(Informes!I$1),FALSE)), "",
VLOOKUP($X3452&amp;"-"&amp;TEXT($A3470,"mmm-aaaa"),Informes!$A:$P,COLUMN(Informes!I$1),FALSE)), "")</f>
        <v/>
      </c>
      <c r="J3470" s="269"/>
      <c r="K3470" s="269"/>
      <c r="L3470" s="172" t="str">
        <f t="shared" si="677"/>
        <v>¨</v>
      </c>
      <c r="M3470" s="269" t="str">
        <f>IFERROR(IF(OR($X3470=$L$7,$X3470=$K$5,$X3470=$O$5,$X3470=$T$5),IF(ISBLANK(
VLOOKUP($X3452&amp;"-"&amp;TEXT($A3470,"mmm-aaaa"),Informes!$A:$P,COLUMN(Informes!J$1),FALSE)), "",
VLOOKUP($X3452&amp;"-"&amp;TEXT($A3470,"mmm-aaaa"),Informes!$A:$P,COLUMN(Informes!J$1),FALSE)), ""), "")</f>
        <v/>
      </c>
      <c r="N3470" s="269"/>
      <c r="O3470" s="269"/>
      <c r="P3470" s="269"/>
      <c r="Q3470" s="269"/>
      <c r="R3470" s="282" t="str">
        <f t="shared" si="674"/>
        <v/>
      </c>
      <c r="S3470" s="282"/>
      <c r="T3470" s="282"/>
      <c r="U3470" s="282"/>
      <c r="V3470" s="283"/>
      <c r="W3470" s="4" t="str">
        <f>IFERROR(VLOOKUP($X3452&amp;"-"&amp;TEXT($A3470,"mmm-aaaa"),Informes!$A:$P,COLUMN(Informes!K$1),FALSE), "")</f>
        <v/>
      </c>
      <c r="X3470" s="34" t="str">
        <f>IFERROR(VLOOKUP($X3452&amp;"-"&amp;TEXT($A3470,"mmm-aaaa"),Informes!$A:$P,COLUMN(Informes!C$1),FALSE), "")</f>
        <v/>
      </c>
    </row>
    <row r="3471" spans="1:24" ht="16.5" customHeight="1" thickBot="1" x14ac:dyDescent="0.3">
      <c r="D3471" s="124"/>
      <c r="E3471" s="124"/>
      <c r="F3471" s="129"/>
      <c r="G3471" s="124" t="str">
        <f>IF(SUM(F3459:F3470)=0,"",SUM(F3459:F3470))</f>
        <v/>
      </c>
      <c r="H3471" s="124"/>
      <c r="I3471" s="124"/>
      <c r="J3471" s="130"/>
      <c r="K3471" s="124"/>
      <c r="L3471" s="131" t="s">
        <v>107</v>
      </c>
      <c r="M3471" s="272" t="str">
        <f>IF(SUM(M3459:M3470)=0,"",SUM(M3459:M3470))</f>
        <v/>
      </c>
      <c r="N3471" s="273"/>
      <c r="O3471" s="273"/>
      <c r="P3471" s="273"/>
      <c r="Q3471" s="274"/>
      <c r="R3471" s="275"/>
      <c r="S3471" s="276"/>
      <c r="T3471" s="276"/>
      <c r="U3471" s="276"/>
      <c r="V3471" s="277"/>
      <c r="W3471" s="4"/>
      <c r="X3471" s="4"/>
    </row>
    <row r="3472" spans="1:24" ht="16.5" customHeight="1" x14ac:dyDescent="0.2">
      <c r="W3472" s="4"/>
      <c r="X3472" s="4"/>
    </row>
    <row r="3473" spans="1:24" ht="279.75" customHeight="1" x14ac:dyDescent="0.15">
      <c r="B3473" s="11"/>
      <c r="C3473" s="132" t="s">
        <v>136</v>
      </c>
      <c r="D3473" s="11"/>
      <c r="E3473" s="11"/>
      <c r="F3473" s="11"/>
      <c r="G3473" s="11"/>
      <c r="H3473" s="11"/>
      <c r="I3473" s="11"/>
      <c r="J3473" s="11"/>
      <c r="K3473" s="11"/>
      <c r="L3473" s="11"/>
      <c r="M3473" s="11"/>
      <c r="N3473" s="11"/>
      <c r="O3473" s="11"/>
      <c r="P3473" s="11"/>
      <c r="Q3473" s="11"/>
      <c r="R3473" s="11"/>
      <c r="S3473" s="11"/>
      <c r="T3473" s="11"/>
      <c r="U3473" s="11"/>
      <c r="V3473" s="11"/>
      <c r="W3473" s="11"/>
      <c r="X3473" s="11"/>
    </row>
    <row r="3474" spans="1:24" ht="24" customHeight="1" x14ac:dyDescent="0.2">
      <c r="A3474" s="35"/>
      <c r="B3474" s="256" t="s">
        <v>127</v>
      </c>
      <c r="C3474" s="256"/>
      <c r="D3474" s="256"/>
      <c r="E3474" s="256"/>
      <c r="F3474" s="256"/>
      <c r="G3474" s="256"/>
      <c r="H3474" s="256"/>
      <c r="I3474" s="256"/>
      <c r="J3474" s="256"/>
      <c r="K3474" s="256"/>
      <c r="L3474" s="256"/>
      <c r="M3474" s="256"/>
      <c r="N3474" s="256"/>
      <c r="O3474" s="256"/>
      <c r="P3474" s="256"/>
      <c r="Q3474" s="256"/>
      <c r="R3474" s="256"/>
      <c r="S3474" s="256"/>
      <c r="T3474" s="256"/>
      <c r="U3474" s="256"/>
      <c r="V3474" s="256"/>
      <c r="X3474" s="2"/>
    </row>
    <row r="3475" spans="1:24" ht="15" x14ac:dyDescent="0.2">
      <c r="A3475" s="35"/>
      <c r="B3475" s="120" t="s">
        <v>128</v>
      </c>
      <c r="D3475" s="123" t="e">
        <f>D3452</f>
        <v>#REF!</v>
      </c>
      <c r="F3475" s="123"/>
      <c r="G3475" s="123"/>
      <c r="H3475" s="123"/>
      <c r="I3475" s="123"/>
      <c r="J3475" s="123"/>
      <c r="K3475" s="123"/>
      <c r="L3475" s="123"/>
      <c r="M3475" s="123"/>
      <c r="N3475" s="123"/>
      <c r="O3475" s="123"/>
      <c r="P3475" s="123"/>
      <c r="Q3475" s="123"/>
      <c r="R3475" s="123"/>
      <c r="S3475" s="123"/>
      <c r="T3475" s="123"/>
      <c r="U3475" s="123"/>
      <c r="V3475" s="123"/>
      <c r="W3475" s="15"/>
      <c r="X3475" s="154" t="e">
        <f>X3452</f>
        <v>#REF!</v>
      </c>
    </row>
    <row r="3476" spans="1:24" ht="17.25" x14ac:dyDescent="0.2">
      <c r="B3476" s="120" t="s">
        <v>129</v>
      </c>
      <c r="D3476" s="121"/>
      <c r="E3476" s="121"/>
      <c r="F3476" s="7"/>
      <c r="G3476" s="7"/>
      <c r="H3476" s="257" t="e">
        <f>H3453</f>
        <v>#REF!</v>
      </c>
      <c r="I3476" s="257"/>
      <c r="J3476" s="257"/>
      <c r="K3476" s="257"/>
      <c r="L3476" s="257"/>
      <c r="M3476" s="257"/>
      <c r="N3476" s="257"/>
      <c r="O3476" s="257"/>
      <c r="P3476" s="127" t="e">
        <f>P3453</f>
        <v>#REF!</v>
      </c>
      <c r="Q3476" s="120" t="s">
        <v>75</v>
      </c>
      <c r="S3476" s="12"/>
      <c r="T3476" s="13"/>
      <c r="U3476" s="127" t="e">
        <f>U3453</f>
        <v>#REF!</v>
      </c>
      <c r="V3476" s="120" t="s">
        <v>79</v>
      </c>
      <c r="W3476" s="12"/>
      <c r="X3476" s="6"/>
    </row>
    <row r="3477" spans="1:24" ht="17.25" x14ac:dyDescent="0.2">
      <c r="B3477" s="120" t="s">
        <v>130</v>
      </c>
      <c r="D3477" s="122"/>
      <c r="E3477" s="122"/>
      <c r="F3477" s="7"/>
      <c r="G3477" s="258" t="e">
        <f>G3454</f>
        <v>#REF!</v>
      </c>
      <c r="H3477" s="258"/>
      <c r="I3477" s="258"/>
      <c r="J3477" s="258"/>
      <c r="K3477" s="258"/>
      <c r="L3477" s="258"/>
      <c r="M3477" s="258"/>
      <c r="N3477" s="258"/>
      <c r="O3477" s="258"/>
      <c r="P3477" s="128" t="s">
        <v>137</v>
      </c>
      <c r="Q3477" s="120" t="s">
        <v>131</v>
      </c>
      <c r="S3477" s="12"/>
      <c r="T3477" s="12"/>
      <c r="U3477" s="128" t="s">
        <v>138</v>
      </c>
      <c r="V3477" s="120" t="s">
        <v>61</v>
      </c>
      <c r="W3477" s="12"/>
      <c r="X3477" s="6"/>
    </row>
    <row r="3478" spans="1:24" ht="28.5" customHeight="1" x14ac:dyDescent="0.2">
      <c r="B3478" s="127" t="e">
        <f>B3455</f>
        <v>#REF!</v>
      </c>
      <c r="C3478" s="125" t="s">
        <v>76</v>
      </c>
      <c r="D3478" s="127" t="e">
        <f>D3455</f>
        <v>#REF!</v>
      </c>
      <c r="E3478" s="125" t="s">
        <v>81</v>
      </c>
      <c r="F3478" s="7"/>
      <c r="G3478" s="7"/>
      <c r="H3478" s="5"/>
      <c r="I3478" s="10"/>
      <c r="J3478" s="127" t="e">
        <f>J3455</f>
        <v>#REF!</v>
      </c>
      <c r="K3478" s="125" t="s">
        <v>77</v>
      </c>
      <c r="L3478" s="5"/>
      <c r="M3478" s="5"/>
      <c r="N3478" s="127" t="e">
        <f>N3455</f>
        <v>#REF!</v>
      </c>
      <c r="O3478" s="125" t="s">
        <v>132</v>
      </c>
      <c r="P3478" s="126"/>
      <c r="Q3478" s="126"/>
      <c r="R3478" s="9"/>
      <c r="S3478" s="127" t="e">
        <f>S3455</f>
        <v>#REF!</v>
      </c>
      <c r="T3478" s="259" t="s">
        <v>133</v>
      </c>
      <c r="U3478" s="259"/>
      <c r="V3478" s="259"/>
      <c r="W3478" s="13"/>
      <c r="X3478" s="6"/>
    </row>
    <row r="3479" spans="1:24" ht="4.5" customHeight="1" thickBot="1" x14ac:dyDescent="0.25">
      <c r="B3479" s="8"/>
      <c r="C3479" s="7"/>
      <c r="D3479" s="8"/>
      <c r="E3479" s="7"/>
      <c r="F3479" s="7"/>
      <c r="G3479" s="7"/>
      <c r="H3479" s="5"/>
      <c r="I3479" s="10"/>
      <c r="J3479" s="8"/>
      <c r="K3479" s="5"/>
      <c r="L3479" s="5"/>
      <c r="M3479" s="5"/>
      <c r="N3479" s="7"/>
      <c r="O3479" s="5"/>
      <c r="P3479" s="8"/>
      <c r="Q3479" s="8"/>
      <c r="R3479" s="9"/>
      <c r="S3479" s="9"/>
      <c r="T3479" s="7"/>
      <c r="U3479" s="8"/>
      <c r="V3479" s="9"/>
      <c r="W3479" s="9"/>
      <c r="X3479" s="6"/>
    </row>
    <row r="3480" spans="1:24" ht="27" customHeight="1" x14ac:dyDescent="0.25">
      <c r="B3480" s="260" t="s">
        <v>17</v>
      </c>
      <c r="C3480" s="261"/>
      <c r="D3480" s="261"/>
      <c r="E3480" s="261"/>
      <c r="F3480" s="262" t="s">
        <v>134</v>
      </c>
      <c r="G3480" s="262"/>
      <c r="H3480" s="262"/>
      <c r="I3480" s="262" t="s">
        <v>12</v>
      </c>
      <c r="J3480" s="262"/>
      <c r="K3480" s="262"/>
      <c r="L3480" s="262" t="s">
        <v>105</v>
      </c>
      <c r="M3480" s="236" t="s">
        <v>135</v>
      </c>
      <c r="N3480" s="236"/>
      <c r="O3480" s="236"/>
      <c r="P3480" s="236"/>
      <c r="Q3480" s="236"/>
      <c r="R3480" s="236" t="s">
        <v>101</v>
      </c>
      <c r="S3480" s="236"/>
      <c r="T3480" s="236"/>
      <c r="U3480" s="236"/>
      <c r="V3480" s="237"/>
      <c r="W3480" s="14"/>
      <c r="X3480" s="3"/>
    </row>
    <row r="3481" spans="1:24" ht="27.75" customHeight="1" x14ac:dyDescent="0.2">
      <c r="B3481" s="240">
        <f>EDATE(B3458,12)</f>
        <v>45658</v>
      </c>
      <c r="C3481" s="241"/>
      <c r="D3481" s="241"/>
      <c r="E3481" s="242"/>
      <c r="F3481" s="263"/>
      <c r="G3481" s="263"/>
      <c r="H3481" s="263"/>
      <c r="I3481" s="263"/>
      <c r="J3481" s="263"/>
      <c r="K3481" s="263"/>
      <c r="L3481" s="263"/>
      <c r="M3481" s="238"/>
      <c r="N3481" s="238"/>
      <c r="O3481" s="238"/>
      <c r="P3481" s="238"/>
      <c r="Q3481" s="238"/>
      <c r="R3481" s="238"/>
      <c r="S3481" s="238"/>
      <c r="T3481" s="238"/>
      <c r="U3481" s="238"/>
      <c r="V3481" s="239"/>
      <c r="W3481" s="14"/>
      <c r="X3481" s="3"/>
    </row>
    <row r="3482" spans="1:24" ht="16.5" customHeight="1" x14ac:dyDescent="0.2">
      <c r="A3482" s="34">
        <f>EDATE(B3481,-4)</f>
        <v>45536</v>
      </c>
      <c r="B3482" s="243" t="str">
        <f>PROPER(TEXT(A3482, "mmmm"))</f>
        <v>Septiembre</v>
      </c>
      <c r="C3482" s="244"/>
      <c r="D3482" s="244"/>
      <c r="E3482" s="244"/>
      <c r="F3482" s="281" t="str">
        <f>IFERROR(IF(VLOOKUP($X3452&amp;"-"&amp;TEXT($A3482,"mmm-aaaa"),Informes!$A:$P,COLUMN(Informes!H$1),FALSE),"þ","¨"),"¨")</f>
        <v>¨</v>
      </c>
      <c r="G3482" s="281"/>
      <c r="H3482" s="281"/>
      <c r="I3482" s="248" t="str">
        <f>IFERROR(IF(ISBLANK(
VLOOKUP($X3475&amp;"-"&amp;TEXT($A3482,"mmm-aaaa"),Informes!$A:$P,COLUMN(Informes!I$1),FALSE)), "",
VLOOKUP($X3475&amp;"-"&amp;TEXT($A3482,"mmm-aaaa"),Informes!$A:$P,COLUMN(Informes!I$1),FALSE)), "")</f>
        <v/>
      </c>
      <c r="J3482" s="248"/>
      <c r="K3482" s="248"/>
      <c r="L3482" s="173" t="str">
        <f>IFERROR(IF($X3482=$L$7,"þ","¨"),"¨")</f>
        <v>¨</v>
      </c>
      <c r="M3482" s="248" t="str">
        <f>IFERROR(IF(OR($X3482=$L$7,$X3482=$K$5,$X3482=$O$5,$X3482=$T$5),IF(ISBLANK(
VLOOKUP($X3452&amp;"-"&amp;TEXT($A3482,"mmm-aaaa"),Informes!$A:$P,COLUMN(Informes!J$1),FALSE)), "",
VLOOKUP($X3452&amp;"-"&amp;TEXT($A3482,"mmm-aaaa"),Informes!$A:$P,COLUMN(Informes!J$1),FALSE)), ""), "")</f>
        <v/>
      </c>
      <c r="N3482" s="248"/>
      <c r="O3482" s="248"/>
      <c r="P3482" s="248"/>
      <c r="Q3482" s="248"/>
      <c r="R3482" s="284" t="str">
        <f t="shared" ref="R3482:R3493" si="679">IF(W3482=0, "", W3482)</f>
        <v/>
      </c>
      <c r="S3482" s="284"/>
      <c r="T3482" s="284"/>
      <c r="U3482" s="284"/>
      <c r="V3482" s="285"/>
      <c r="W3482" s="4" t="str">
        <f>IFERROR(VLOOKUP($X3475&amp;"-"&amp;TEXT($A3482,"mmm-aaaa"),Informes!$A:$P,COLUMN(Informes!K$1),FALSE), "")</f>
        <v/>
      </c>
      <c r="X3482" s="34" t="str">
        <f>IFERROR(VLOOKUP($X3452&amp;"-"&amp;TEXT($A3482,"mmm-aaaa"),Informes!$A:$P,COLUMN(Informes!C$1),FALSE), "")</f>
        <v/>
      </c>
    </row>
    <row r="3483" spans="1:24" ht="16.5" customHeight="1" x14ac:dyDescent="0.2">
      <c r="A3483" s="34">
        <f>EDATE(A3482,1)</f>
        <v>45566</v>
      </c>
      <c r="B3483" s="243" t="str">
        <f t="shared" ref="B3483:B3493" si="680">PROPER(TEXT(A3483, "mmmm"))</f>
        <v>Octubre</v>
      </c>
      <c r="C3483" s="244"/>
      <c r="D3483" s="244"/>
      <c r="E3483" s="244"/>
      <c r="F3483" s="281" t="str">
        <f>IFERROR(IF(VLOOKUP($X3452&amp;"-"&amp;TEXT($A3483,"mmm-aaaa"),Informes!$A:$P,COLUMN(Informes!H$1),FALSE),"þ","¨"),"¨")</f>
        <v>¨</v>
      </c>
      <c r="G3483" s="281"/>
      <c r="H3483" s="281"/>
      <c r="I3483" s="248" t="str">
        <f>IFERROR(IF(ISBLANK(
VLOOKUP($X3475&amp;"-"&amp;TEXT($A3483,"mmm-aaaa"),Informes!$A:$P,COLUMN(Informes!I$1),FALSE)), "",
VLOOKUP($X3475&amp;"-"&amp;TEXT($A3483,"mmm-aaaa"),Informes!$A:$P,COLUMN(Informes!I$1),FALSE)), "")</f>
        <v/>
      </c>
      <c r="J3483" s="248"/>
      <c r="K3483" s="248"/>
      <c r="L3483" s="173" t="str">
        <f t="shared" ref="L3483:L3493" si="681">IFERROR(IF($X3483=$L$7,"þ","¨"),"¨")</f>
        <v>¨</v>
      </c>
      <c r="M3483" s="248" t="str">
        <f>IFERROR(IF(OR($X3483=$L$7,$X3483=$K$5,$X3483=$O$5,$X3483=$T$5),IF(ISBLANK(
VLOOKUP($X3452&amp;"-"&amp;TEXT($A3483,"mmm-aaaa"),Informes!$A:$P,COLUMN(Informes!J$1),FALSE)), "",
VLOOKUP($X3452&amp;"-"&amp;TEXT($A3483,"mmm-aaaa"),Informes!$A:$P,COLUMN(Informes!J$1),FALSE)), ""), "")</f>
        <v/>
      </c>
      <c r="N3483" s="248"/>
      <c r="O3483" s="248"/>
      <c r="P3483" s="248"/>
      <c r="Q3483" s="248"/>
      <c r="R3483" s="284" t="str">
        <f t="shared" si="679"/>
        <v/>
      </c>
      <c r="S3483" s="284"/>
      <c r="T3483" s="284"/>
      <c r="U3483" s="284"/>
      <c r="V3483" s="285"/>
      <c r="W3483" s="4" t="str">
        <f>IFERROR(VLOOKUP($X3475&amp;"-"&amp;TEXT($A3483,"mmm-aaaa"),Informes!$A:$P,COLUMN(Informes!K$1),FALSE), "")</f>
        <v/>
      </c>
      <c r="X3483" s="34" t="str">
        <f>IFERROR(VLOOKUP($X3452&amp;"-"&amp;TEXT($A3483,"mmm-aaaa"),Informes!$A:$P,COLUMN(Informes!C$1),FALSE), "")</f>
        <v/>
      </c>
    </row>
    <row r="3484" spans="1:24" ht="16.5" customHeight="1" x14ac:dyDescent="0.2">
      <c r="A3484" s="34">
        <f t="shared" ref="A3484:A3493" si="682">EDATE(A3483,1)</f>
        <v>45597</v>
      </c>
      <c r="B3484" s="243" t="str">
        <f t="shared" si="680"/>
        <v>Noviembre</v>
      </c>
      <c r="C3484" s="244"/>
      <c r="D3484" s="244"/>
      <c r="E3484" s="244"/>
      <c r="F3484" s="281" t="str">
        <f>IFERROR(IF(VLOOKUP($X3452&amp;"-"&amp;TEXT($A3484,"mmm-aaaa"),Informes!$A:$P,COLUMN(Informes!H$1),FALSE),"þ","¨"),"¨")</f>
        <v>¨</v>
      </c>
      <c r="G3484" s="281"/>
      <c r="H3484" s="281"/>
      <c r="I3484" s="248" t="str">
        <f>IFERROR(IF(ISBLANK(
VLOOKUP($X3475&amp;"-"&amp;TEXT($A3484,"mmm-aaaa"),Informes!$A:$P,COLUMN(Informes!I$1),FALSE)), "",
VLOOKUP($X3475&amp;"-"&amp;TEXT($A3484,"mmm-aaaa"),Informes!$A:$P,COLUMN(Informes!I$1),FALSE)), "")</f>
        <v/>
      </c>
      <c r="J3484" s="248"/>
      <c r="K3484" s="248"/>
      <c r="L3484" s="173" t="str">
        <f t="shared" si="681"/>
        <v>¨</v>
      </c>
      <c r="M3484" s="248" t="str">
        <f>IFERROR(IF(OR($X3484=$L$7,$X3484=$K$5,$X3484=$O$5,$X3484=$T$5),IF(ISBLANK(
VLOOKUP($X3452&amp;"-"&amp;TEXT($A3484,"mmm-aaaa"),Informes!$A:$P,COLUMN(Informes!J$1),FALSE)), "",
VLOOKUP($X3452&amp;"-"&amp;TEXT($A3484,"mmm-aaaa"),Informes!$A:$P,COLUMN(Informes!J$1),FALSE)), ""), "")</f>
        <v/>
      </c>
      <c r="N3484" s="248"/>
      <c r="O3484" s="248"/>
      <c r="P3484" s="248"/>
      <c r="Q3484" s="248"/>
      <c r="R3484" s="284" t="str">
        <f t="shared" si="679"/>
        <v/>
      </c>
      <c r="S3484" s="284"/>
      <c r="T3484" s="284"/>
      <c r="U3484" s="284"/>
      <c r="V3484" s="285"/>
      <c r="W3484" s="4" t="str">
        <f>IFERROR(VLOOKUP($X3475&amp;"-"&amp;TEXT($A3484,"mmm-aaaa"),Informes!$A:$P,COLUMN(Informes!K$1),FALSE), "")</f>
        <v/>
      </c>
      <c r="X3484" s="34" t="str">
        <f>IFERROR(VLOOKUP($X3452&amp;"-"&amp;TEXT($A3484,"mmm-aaaa"),Informes!$A:$P,COLUMN(Informes!C$1),FALSE), "")</f>
        <v/>
      </c>
    </row>
    <row r="3485" spans="1:24" ht="16.5" customHeight="1" x14ac:dyDescent="0.2">
      <c r="A3485" s="34">
        <f t="shared" si="682"/>
        <v>45627</v>
      </c>
      <c r="B3485" s="243" t="str">
        <f t="shared" si="680"/>
        <v>Diciembre</v>
      </c>
      <c r="C3485" s="244"/>
      <c r="D3485" s="244"/>
      <c r="E3485" s="244"/>
      <c r="F3485" s="281" t="str">
        <f>IFERROR(IF(VLOOKUP($X3452&amp;"-"&amp;TEXT($A3485,"mmm-aaaa"),Informes!$A:$P,COLUMN(Informes!H$1),FALSE),"þ","¨"),"¨")</f>
        <v>¨</v>
      </c>
      <c r="G3485" s="281"/>
      <c r="H3485" s="281"/>
      <c r="I3485" s="248" t="str">
        <f>IFERROR(IF(ISBLANK(
VLOOKUP($X3475&amp;"-"&amp;TEXT($A3485,"mmm-aaaa"),Informes!$A:$P,COLUMN(Informes!I$1),FALSE)), "",
VLOOKUP($X3475&amp;"-"&amp;TEXT($A3485,"mmm-aaaa"),Informes!$A:$P,COLUMN(Informes!I$1),FALSE)), "")</f>
        <v/>
      </c>
      <c r="J3485" s="248"/>
      <c r="K3485" s="248"/>
      <c r="L3485" s="173" t="str">
        <f t="shared" si="681"/>
        <v>¨</v>
      </c>
      <c r="M3485" s="248" t="str">
        <f>IFERROR(IF(OR($X3485=$L$7,$X3485=$K$5,$X3485=$O$5,$X3485=$T$5),IF(ISBLANK(
VLOOKUP($X3452&amp;"-"&amp;TEXT($A3485,"mmm-aaaa"),Informes!$A:$P,COLUMN(Informes!J$1),FALSE)), "",
VLOOKUP($X3452&amp;"-"&amp;TEXT($A3485,"mmm-aaaa"),Informes!$A:$P,COLUMN(Informes!J$1),FALSE)), ""), "")</f>
        <v/>
      </c>
      <c r="N3485" s="248"/>
      <c r="O3485" s="248"/>
      <c r="P3485" s="248"/>
      <c r="Q3485" s="248"/>
      <c r="R3485" s="284" t="str">
        <f t="shared" si="679"/>
        <v/>
      </c>
      <c r="S3485" s="284"/>
      <c r="T3485" s="284"/>
      <c r="U3485" s="284"/>
      <c r="V3485" s="285"/>
      <c r="W3485" s="4" t="str">
        <f>IFERROR(VLOOKUP($X3475&amp;"-"&amp;TEXT($A3485,"mmm-aaaa"),Informes!$A:$P,COLUMN(Informes!K$1),FALSE), "")</f>
        <v/>
      </c>
      <c r="X3485" s="34" t="str">
        <f>IFERROR(VLOOKUP($X3452&amp;"-"&amp;TEXT($A3485,"mmm-aaaa"),Informes!$A:$P,COLUMN(Informes!C$1),FALSE), "")</f>
        <v/>
      </c>
    </row>
    <row r="3486" spans="1:24" ht="16.5" customHeight="1" x14ac:dyDescent="0.2">
      <c r="A3486" s="34">
        <f t="shared" si="682"/>
        <v>45658</v>
      </c>
      <c r="B3486" s="243" t="str">
        <f t="shared" si="680"/>
        <v>Enero</v>
      </c>
      <c r="C3486" s="244"/>
      <c r="D3486" s="244"/>
      <c r="E3486" s="244"/>
      <c r="F3486" s="281" t="str">
        <f>IFERROR(IF(VLOOKUP($X3452&amp;"-"&amp;TEXT($A3486,"mmm-aaaa"),Informes!$A:$P,COLUMN(Informes!H$1),FALSE),"þ","¨"),"¨")</f>
        <v>¨</v>
      </c>
      <c r="G3486" s="281"/>
      <c r="H3486" s="281"/>
      <c r="I3486" s="248" t="str">
        <f>IFERROR(IF(ISBLANK(
VLOOKUP($X3475&amp;"-"&amp;TEXT($A3486,"mmm-aaaa"),Informes!$A:$P,COLUMN(Informes!I$1),FALSE)), "",
VLOOKUP($X3475&amp;"-"&amp;TEXT($A3486,"mmm-aaaa"),Informes!$A:$P,COLUMN(Informes!I$1),FALSE)), "")</f>
        <v/>
      </c>
      <c r="J3486" s="248"/>
      <c r="K3486" s="248"/>
      <c r="L3486" s="173" t="str">
        <f t="shared" si="681"/>
        <v>¨</v>
      </c>
      <c r="M3486" s="248" t="str">
        <f>IFERROR(IF(OR($X3486=$L$7,$X3486=$K$5,$X3486=$O$5,$X3486=$T$5),IF(ISBLANK(
VLOOKUP($X3452&amp;"-"&amp;TEXT($A3486,"mmm-aaaa"),Informes!$A:$P,COLUMN(Informes!J$1),FALSE)), "",
VLOOKUP($X3452&amp;"-"&amp;TEXT($A3486,"mmm-aaaa"),Informes!$A:$P,COLUMN(Informes!J$1),FALSE)), ""), "")</f>
        <v/>
      </c>
      <c r="N3486" s="248"/>
      <c r="O3486" s="248"/>
      <c r="P3486" s="248"/>
      <c r="Q3486" s="248"/>
      <c r="R3486" s="284" t="str">
        <f t="shared" si="679"/>
        <v/>
      </c>
      <c r="S3486" s="284"/>
      <c r="T3486" s="284"/>
      <c r="U3486" s="284"/>
      <c r="V3486" s="285"/>
      <c r="W3486" s="4" t="str">
        <f>IFERROR(VLOOKUP($X3475&amp;"-"&amp;TEXT($A3486,"mmm-aaaa"),Informes!$A:$P,COLUMN(Informes!K$1),FALSE), "")</f>
        <v/>
      </c>
      <c r="X3486" s="34" t="str">
        <f>IFERROR(VLOOKUP($X3452&amp;"-"&amp;TEXT($A3486,"mmm-aaaa"),Informes!$A:$P,COLUMN(Informes!C$1),FALSE), "")</f>
        <v/>
      </c>
    </row>
    <row r="3487" spans="1:24" ht="16.5" customHeight="1" x14ac:dyDescent="0.2">
      <c r="A3487" s="34">
        <f t="shared" si="682"/>
        <v>45689</v>
      </c>
      <c r="B3487" s="243" t="str">
        <f t="shared" si="680"/>
        <v>Febrero</v>
      </c>
      <c r="C3487" s="244"/>
      <c r="D3487" s="244"/>
      <c r="E3487" s="244"/>
      <c r="F3487" s="281" t="str">
        <f>IFERROR(IF(VLOOKUP($X3452&amp;"-"&amp;TEXT($A3487,"mmm-aaaa"),Informes!$A:$P,COLUMN(Informes!H$1),FALSE),"þ","¨"),"¨")</f>
        <v>¨</v>
      </c>
      <c r="G3487" s="281"/>
      <c r="H3487" s="281"/>
      <c r="I3487" s="248" t="str">
        <f>IFERROR(IF(ISBLANK(
VLOOKUP($X3475&amp;"-"&amp;TEXT($A3487,"mmm-aaaa"),Informes!$A:$P,COLUMN(Informes!I$1),FALSE)), "",
VLOOKUP($X3475&amp;"-"&amp;TEXT($A3487,"mmm-aaaa"),Informes!$A:$P,COLUMN(Informes!I$1),FALSE)), "")</f>
        <v/>
      </c>
      <c r="J3487" s="248"/>
      <c r="K3487" s="248"/>
      <c r="L3487" s="173" t="str">
        <f t="shared" si="681"/>
        <v>¨</v>
      </c>
      <c r="M3487" s="248" t="str">
        <f>IFERROR(IF(OR($X3487=$L$7,$X3487=$K$5,$X3487=$O$5,$X3487=$T$5),IF(ISBLANK(
VLOOKUP($X3452&amp;"-"&amp;TEXT($A3487,"mmm-aaaa"),Informes!$A:$P,COLUMN(Informes!J$1),FALSE)), "",
VLOOKUP($X3452&amp;"-"&amp;TEXT($A3487,"mmm-aaaa"),Informes!$A:$P,COLUMN(Informes!J$1),FALSE)), ""), "")</f>
        <v/>
      </c>
      <c r="N3487" s="248"/>
      <c r="O3487" s="248"/>
      <c r="P3487" s="248"/>
      <c r="Q3487" s="248"/>
      <c r="R3487" s="284" t="str">
        <f t="shared" si="679"/>
        <v/>
      </c>
      <c r="S3487" s="284"/>
      <c r="T3487" s="284"/>
      <c r="U3487" s="284"/>
      <c r="V3487" s="285"/>
      <c r="W3487" s="4" t="str">
        <f>IFERROR(VLOOKUP($X3475&amp;"-"&amp;TEXT($A3487,"mmm-aaaa"),Informes!$A:$P,COLUMN(Informes!K$1),FALSE), "")</f>
        <v/>
      </c>
      <c r="X3487" s="34" t="str">
        <f>IFERROR(VLOOKUP($X3452&amp;"-"&amp;TEXT($A3487,"mmm-aaaa"),Informes!$A:$P,COLUMN(Informes!C$1),FALSE), "")</f>
        <v/>
      </c>
    </row>
    <row r="3488" spans="1:24" ht="16.5" customHeight="1" x14ac:dyDescent="0.2">
      <c r="A3488" s="34">
        <f t="shared" si="682"/>
        <v>45717</v>
      </c>
      <c r="B3488" s="243" t="str">
        <f t="shared" si="680"/>
        <v>Marzo</v>
      </c>
      <c r="C3488" s="244"/>
      <c r="D3488" s="244"/>
      <c r="E3488" s="244"/>
      <c r="F3488" s="281" t="str">
        <f>IFERROR(IF(VLOOKUP($X3452&amp;"-"&amp;TEXT($A3488,"mmm-aaaa"),Informes!$A:$P,COLUMN(Informes!H$1),FALSE),"þ","¨"),"¨")</f>
        <v>¨</v>
      </c>
      <c r="G3488" s="281"/>
      <c r="H3488" s="281"/>
      <c r="I3488" s="248" t="str">
        <f>IFERROR(IF(ISBLANK(
VLOOKUP($X3475&amp;"-"&amp;TEXT($A3488,"mmm-aaaa"),Informes!$A:$P,COLUMN(Informes!I$1),FALSE)), "",
VLOOKUP($X3475&amp;"-"&amp;TEXT($A3488,"mmm-aaaa"),Informes!$A:$P,COLUMN(Informes!I$1),FALSE)), "")</f>
        <v/>
      </c>
      <c r="J3488" s="248"/>
      <c r="K3488" s="248"/>
      <c r="L3488" s="173" t="str">
        <f t="shared" si="681"/>
        <v>¨</v>
      </c>
      <c r="M3488" s="248" t="str">
        <f>IFERROR(IF(OR($X3488=$L$7,$X3488=$K$5,$X3488=$O$5,$X3488=$T$5),IF(ISBLANK(
VLOOKUP($X3452&amp;"-"&amp;TEXT($A3488,"mmm-aaaa"),Informes!$A:$P,COLUMN(Informes!J$1),FALSE)), "",
VLOOKUP($X3452&amp;"-"&amp;TEXT($A3488,"mmm-aaaa"),Informes!$A:$P,COLUMN(Informes!J$1),FALSE)), ""), "")</f>
        <v/>
      </c>
      <c r="N3488" s="248"/>
      <c r="O3488" s="248"/>
      <c r="P3488" s="248"/>
      <c r="Q3488" s="248"/>
      <c r="R3488" s="284" t="str">
        <f t="shared" si="679"/>
        <v/>
      </c>
      <c r="S3488" s="284"/>
      <c r="T3488" s="284"/>
      <c r="U3488" s="284"/>
      <c r="V3488" s="285"/>
      <c r="W3488" s="4" t="str">
        <f>IFERROR(VLOOKUP($X3475&amp;"-"&amp;TEXT($A3488,"mmm-aaaa"),Informes!$A:$P,COLUMN(Informes!K$1),FALSE), "")</f>
        <v/>
      </c>
      <c r="X3488" s="34" t="str">
        <f>IFERROR(VLOOKUP($X3452&amp;"-"&amp;TEXT($A3488,"mmm-aaaa"),Informes!$A:$P,COLUMN(Informes!C$1),FALSE), "")</f>
        <v/>
      </c>
    </row>
    <row r="3489" spans="1:24" ht="16.5" customHeight="1" x14ac:dyDescent="0.2">
      <c r="A3489" s="34">
        <f t="shared" si="682"/>
        <v>45748</v>
      </c>
      <c r="B3489" s="243" t="str">
        <f t="shared" si="680"/>
        <v>Abril</v>
      </c>
      <c r="C3489" s="244"/>
      <c r="D3489" s="244"/>
      <c r="E3489" s="244"/>
      <c r="F3489" s="281" t="str">
        <f>IFERROR(IF(VLOOKUP($X3452&amp;"-"&amp;TEXT($A3489,"mmm-aaaa"),Informes!$A:$P,COLUMN(Informes!H$1),FALSE),"þ","¨"),"¨")</f>
        <v>¨</v>
      </c>
      <c r="G3489" s="281"/>
      <c r="H3489" s="281"/>
      <c r="I3489" s="248" t="str">
        <f>IFERROR(IF(ISBLANK(
VLOOKUP($X3475&amp;"-"&amp;TEXT($A3489,"mmm-aaaa"),Informes!$A:$P,COLUMN(Informes!I$1),FALSE)), "",
VLOOKUP($X3475&amp;"-"&amp;TEXT($A3489,"mmm-aaaa"),Informes!$A:$P,COLUMN(Informes!I$1),FALSE)), "")</f>
        <v/>
      </c>
      <c r="J3489" s="248"/>
      <c r="K3489" s="248"/>
      <c r="L3489" s="173" t="str">
        <f t="shared" si="681"/>
        <v>¨</v>
      </c>
      <c r="M3489" s="248" t="str">
        <f>IFERROR(IF(OR($X3489=$L$7,$X3489=$K$5,$X3489=$O$5,$X3489=$T$5),IF(ISBLANK(
VLOOKUP($X3452&amp;"-"&amp;TEXT($A3489,"mmm-aaaa"),Informes!$A:$P,COLUMN(Informes!J$1),FALSE)), "",
VLOOKUP($X3452&amp;"-"&amp;TEXT($A3489,"mmm-aaaa"),Informes!$A:$P,COLUMN(Informes!J$1),FALSE)), ""), "")</f>
        <v/>
      </c>
      <c r="N3489" s="248"/>
      <c r="O3489" s="248"/>
      <c r="P3489" s="248"/>
      <c r="Q3489" s="248"/>
      <c r="R3489" s="284" t="str">
        <f t="shared" si="679"/>
        <v/>
      </c>
      <c r="S3489" s="284"/>
      <c r="T3489" s="284"/>
      <c r="U3489" s="284"/>
      <c r="V3489" s="285"/>
      <c r="W3489" s="4" t="str">
        <f>IFERROR(VLOOKUP($X3475&amp;"-"&amp;TEXT($A3489,"mmm-aaaa"),Informes!$A:$P,COLUMN(Informes!K$1),FALSE), "")</f>
        <v/>
      </c>
      <c r="X3489" s="34" t="str">
        <f>IFERROR(VLOOKUP($X3452&amp;"-"&amp;TEXT($A3489,"mmm-aaaa"),Informes!$A:$P,COLUMN(Informes!C$1),FALSE), "")</f>
        <v/>
      </c>
    </row>
    <row r="3490" spans="1:24" ht="16.5" customHeight="1" x14ac:dyDescent="0.2">
      <c r="A3490" s="34">
        <f t="shared" si="682"/>
        <v>45778</v>
      </c>
      <c r="B3490" s="243" t="str">
        <f t="shared" si="680"/>
        <v>Mayo</v>
      </c>
      <c r="C3490" s="244"/>
      <c r="D3490" s="244"/>
      <c r="E3490" s="244"/>
      <c r="F3490" s="281" t="str">
        <f>IFERROR(IF(VLOOKUP($X3452&amp;"-"&amp;TEXT($A3490,"mmm-aaaa"),Informes!$A:$P,COLUMN(Informes!H$1),FALSE),"þ","¨"),"¨")</f>
        <v>¨</v>
      </c>
      <c r="G3490" s="281"/>
      <c r="H3490" s="281"/>
      <c r="I3490" s="248" t="str">
        <f>IFERROR(IF(ISBLANK(
VLOOKUP($X3475&amp;"-"&amp;TEXT($A3490,"mmm-aaaa"),Informes!$A:$P,COLUMN(Informes!I$1),FALSE)), "",
VLOOKUP($X3475&amp;"-"&amp;TEXT($A3490,"mmm-aaaa"),Informes!$A:$P,COLUMN(Informes!I$1),FALSE)), "")</f>
        <v/>
      </c>
      <c r="J3490" s="248"/>
      <c r="K3490" s="248"/>
      <c r="L3490" s="173" t="str">
        <f t="shared" si="681"/>
        <v>¨</v>
      </c>
      <c r="M3490" s="248" t="str">
        <f>IFERROR(IF(OR($X3490=$L$7,$X3490=$K$5,$X3490=$O$5,$X3490=$T$5),IF(ISBLANK(
VLOOKUP($X3452&amp;"-"&amp;TEXT($A3490,"mmm-aaaa"),Informes!$A:$P,COLUMN(Informes!J$1),FALSE)), "",
VLOOKUP($X3452&amp;"-"&amp;TEXT($A3490,"mmm-aaaa"),Informes!$A:$P,COLUMN(Informes!J$1),FALSE)), ""), "")</f>
        <v/>
      </c>
      <c r="N3490" s="248"/>
      <c r="O3490" s="248"/>
      <c r="P3490" s="248"/>
      <c r="Q3490" s="248"/>
      <c r="R3490" s="284" t="str">
        <f t="shared" si="679"/>
        <v/>
      </c>
      <c r="S3490" s="284"/>
      <c r="T3490" s="284"/>
      <c r="U3490" s="284"/>
      <c r="V3490" s="285"/>
      <c r="W3490" s="4" t="str">
        <f>IFERROR(VLOOKUP($X3475&amp;"-"&amp;TEXT($A3490,"mmm-aaaa"),Informes!$A:$P,COLUMN(Informes!K$1),FALSE), "")</f>
        <v/>
      </c>
      <c r="X3490" s="34" t="str">
        <f>IFERROR(VLOOKUP($X3452&amp;"-"&amp;TEXT($A3490,"mmm-aaaa"),Informes!$A:$P,COLUMN(Informes!C$1),FALSE), "")</f>
        <v/>
      </c>
    </row>
    <row r="3491" spans="1:24" ht="16.5" customHeight="1" x14ac:dyDescent="0.2">
      <c r="A3491" s="34">
        <f t="shared" si="682"/>
        <v>45809</v>
      </c>
      <c r="B3491" s="243" t="str">
        <f t="shared" si="680"/>
        <v>Junio</v>
      </c>
      <c r="C3491" s="244"/>
      <c r="D3491" s="244"/>
      <c r="E3491" s="244"/>
      <c r="F3491" s="281" t="str">
        <f>IFERROR(IF(VLOOKUP($X3452&amp;"-"&amp;TEXT($A3491,"mmm-aaaa"),Informes!$A:$P,COLUMN(Informes!H$1),FALSE),"þ","¨"),"¨")</f>
        <v>¨</v>
      </c>
      <c r="G3491" s="281"/>
      <c r="H3491" s="281"/>
      <c r="I3491" s="248" t="str">
        <f>IFERROR(IF(ISBLANK(
VLOOKUP($X3475&amp;"-"&amp;TEXT($A3491,"mmm-aaaa"),Informes!$A:$P,COLUMN(Informes!I$1),FALSE)), "",
VLOOKUP($X3475&amp;"-"&amp;TEXT($A3491,"mmm-aaaa"),Informes!$A:$P,COLUMN(Informes!I$1),FALSE)), "")</f>
        <v/>
      </c>
      <c r="J3491" s="248"/>
      <c r="K3491" s="248"/>
      <c r="L3491" s="173" t="str">
        <f t="shared" si="681"/>
        <v>¨</v>
      </c>
      <c r="M3491" s="248" t="str">
        <f>IFERROR(IF(OR($X3491=$L$7,$X3491=$K$5,$X3491=$O$5,$X3491=$T$5),IF(ISBLANK(
VLOOKUP($X3452&amp;"-"&amp;TEXT($A3491,"mmm-aaaa"),Informes!$A:$P,COLUMN(Informes!J$1),FALSE)), "",
VLOOKUP($X3452&amp;"-"&amp;TEXT($A3491,"mmm-aaaa"),Informes!$A:$P,COLUMN(Informes!J$1),FALSE)), ""), "")</f>
        <v/>
      </c>
      <c r="N3491" s="248"/>
      <c r="O3491" s="248"/>
      <c r="P3491" s="248"/>
      <c r="Q3491" s="248"/>
      <c r="R3491" s="284" t="str">
        <f t="shared" si="679"/>
        <v/>
      </c>
      <c r="S3491" s="284"/>
      <c r="T3491" s="284"/>
      <c r="U3491" s="284"/>
      <c r="V3491" s="285"/>
      <c r="W3491" s="4" t="str">
        <f>IFERROR(VLOOKUP($X3475&amp;"-"&amp;TEXT($A3491,"mmm-aaaa"),Informes!$A:$P,COLUMN(Informes!K$1),FALSE), "")</f>
        <v/>
      </c>
      <c r="X3491" s="34" t="str">
        <f>IFERROR(VLOOKUP($X3452&amp;"-"&amp;TEXT($A3491,"mmm-aaaa"),Informes!$A:$P,COLUMN(Informes!C$1),FALSE), "")</f>
        <v/>
      </c>
    </row>
    <row r="3492" spans="1:24" ht="16.5" customHeight="1" x14ac:dyDescent="0.2">
      <c r="A3492" s="34">
        <f t="shared" si="682"/>
        <v>45839</v>
      </c>
      <c r="B3492" s="243" t="str">
        <f t="shared" si="680"/>
        <v>Julio</v>
      </c>
      <c r="C3492" s="244"/>
      <c r="D3492" s="244"/>
      <c r="E3492" s="244"/>
      <c r="F3492" s="281" t="str">
        <f>IFERROR(IF(VLOOKUP($X3452&amp;"-"&amp;TEXT($A3492,"mmm-aaaa"),Informes!$A:$P,COLUMN(Informes!H$1),FALSE),"þ","¨"),"¨")</f>
        <v>¨</v>
      </c>
      <c r="G3492" s="281"/>
      <c r="H3492" s="281"/>
      <c r="I3492" s="248" t="str">
        <f>IFERROR(IF(ISBLANK(
VLOOKUP($X3475&amp;"-"&amp;TEXT($A3492,"mmm-aaaa"),Informes!$A:$P,COLUMN(Informes!I$1),FALSE)), "",
VLOOKUP($X3475&amp;"-"&amp;TEXT($A3492,"mmm-aaaa"),Informes!$A:$P,COLUMN(Informes!I$1),FALSE)), "")</f>
        <v/>
      </c>
      <c r="J3492" s="248"/>
      <c r="K3492" s="248"/>
      <c r="L3492" s="173" t="str">
        <f t="shared" si="681"/>
        <v>¨</v>
      </c>
      <c r="M3492" s="248" t="str">
        <f>IFERROR(IF(OR($X3492=$L$7,$X3492=$K$5,$X3492=$O$5,$X3492=$T$5),IF(ISBLANK(
VLOOKUP($X3452&amp;"-"&amp;TEXT($A3492,"mmm-aaaa"),Informes!$A:$P,COLUMN(Informes!J$1),FALSE)), "",
VLOOKUP($X3452&amp;"-"&amp;TEXT($A3492,"mmm-aaaa"),Informes!$A:$P,COLUMN(Informes!J$1),FALSE)), ""), "")</f>
        <v/>
      </c>
      <c r="N3492" s="248"/>
      <c r="O3492" s="248"/>
      <c r="P3492" s="248"/>
      <c r="Q3492" s="248"/>
      <c r="R3492" s="284" t="str">
        <f t="shared" si="679"/>
        <v/>
      </c>
      <c r="S3492" s="284"/>
      <c r="T3492" s="284"/>
      <c r="U3492" s="284"/>
      <c r="V3492" s="285"/>
      <c r="W3492" s="4" t="str">
        <f>IFERROR(VLOOKUP($X3475&amp;"-"&amp;TEXT($A3492,"mmm-aaaa"),Informes!$A:$P,COLUMN(Informes!K$1),FALSE), "")</f>
        <v/>
      </c>
      <c r="X3492" s="34" t="str">
        <f>IFERROR(VLOOKUP($X3452&amp;"-"&amp;TEXT($A3492,"mmm-aaaa"),Informes!$A:$P,COLUMN(Informes!C$1),FALSE), "")</f>
        <v/>
      </c>
    </row>
    <row r="3493" spans="1:24" ht="16.5" customHeight="1" thickBot="1" x14ac:dyDescent="0.25">
      <c r="A3493" s="34">
        <f t="shared" si="682"/>
        <v>45870</v>
      </c>
      <c r="B3493" s="264" t="str">
        <f t="shared" si="680"/>
        <v>Agosto</v>
      </c>
      <c r="C3493" s="265"/>
      <c r="D3493" s="265"/>
      <c r="E3493" s="265"/>
      <c r="F3493" s="280" t="str">
        <f>IFERROR(IF(VLOOKUP($X3452&amp;"-"&amp;TEXT($A3493,"mmm-aaaa"),Informes!$A:$P,COLUMN(Informes!H$1),FALSE),"þ","¨"),"¨")</f>
        <v>¨</v>
      </c>
      <c r="G3493" s="280"/>
      <c r="H3493" s="280"/>
      <c r="I3493" s="269" t="str">
        <f>IFERROR(IF(ISBLANK(
VLOOKUP($X3475&amp;"-"&amp;TEXT($A3493,"mmm-aaaa"),Informes!$A:$P,COLUMN(Informes!I$1),FALSE)), "",
VLOOKUP($X3475&amp;"-"&amp;TEXT($A3493,"mmm-aaaa"),Informes!$A:$P,COLUMN(Informes!I$1),FALSE)), "")</f>
        <v/>
      </c>
      <c r="J3493" s="269"/>
      <c r="K3493" s="269"/>
      <c r="L3493" s="172" t="str">
        <f t="shared" si="681"/>
        <v>¨</v>
      </c>
      <c r="M3493" s="269" t="str">
        <f>IFERROR(IF(OR($X3493=$L$7,$X3493=$K$5,$X3493=$O$5,$X3493=$T$5),IF(ISBLANK(
VLOOKUP($X3452&amp;"-"&amp;TEXT($A3493,"mmm-aaaa"),Informes!$A:$P,COLUMN(Informes!J$1),FALSE)), "",
VLOOKUP($X3452&amp;"-"&amp;TEXT($A3493,"mmm-aaaa"),Informes!$A:$P,COLUMN(Informes!J$1),FALSE)), ""), "")</f>
        <v/>
      </c>
      <c r="N3493" s="269"/>
      <c r="O3493" s="269"/>
      <c r="P3493" s="269"/>
      <c r="Q3493" s="269"/>
      <c r="R3493" s="282" t="str">
        <f t="shared" si="679"/>
        <v/>
      </c>
      <c r="S3493" s="282"/>
      <c r="T3493" s="282"/>
      <c r="U3493" s="282"/>
      <c r="V3493" s="283"/>
      <c r="W3493" s="4" t="str">
        <f>IFERROR(VLOOKUP($X3475&amp;"-"&amp;TEXT($A3493,"mmm-aaaa"),Informes!$A:$P,COLUMN(Informes!K$1),FALSE), "")</f>
        <v/>
      </c>
      <c r="X3493" s="34" t="str">
        <f>IFERROR(VLOOKUP($X3452&amp;"-"&amp;TEXT($A3493,"mmm-aaaa"),Informes!$A:$P,COLUMN(Informes!C$1),FALSE), "")</f>
        <v/>
      </c>
    </row>
    <row r="3494" spans="1:24" ht="16.5" customHeight="1" thickBot="1" x14ac:dyDescent="0.3">
      <c r="D3494" s="124"/>
      <c r="E3494" s="124"/>
      <c r="F3494" s="129"/>
      <c r="G3494" s="124" t="str">
        <f>IF(SUM(F3482:F3493)=0,"",SUM(F3482:F3493))</f>
        <v/>
      </c>
      <c r="H3494" s="124"/>
      <c r="I3494" s="124"/>
      <c r="J3494" s="130"/>
      <c r="K3494" s="124"/>
      <c r="L3494" s="131" t="s">
        <v>107</v>
      </c>
      <c r="M3494" s="272" t="str">
        <f>IF(SUM(M3482:M3493)=0,"",SUM(M3482:M3493))</f>
        <v/>
      </c>
      <c r="N3494" s="273"/>
      <c r="O3494" s="273"/>
      <c r="P3494" s="273"/>
      <c r="Q3494" s="274"/>
      <c r="R3494" s="275"/>
      <c r="S3494" s="276"/>
      <c r="T3494" s="276"/>
      <c r="U3494" s="276"/>
      <c r="V3494" s="277"/>
      <c r="W3494" s="4"/>
      <c r="X3494" s="4"/>
    </row>
    <row r="3495" spans="1:24" ht="16.5" customHeight="1" x14ac:dyDescent="0.2">
      <c r="W3495" s="4"/>
      <c r="X3495" s="4"/>
    </row>
    <row r="3496" spans="1:24" ht="279.75" customHeight="1" x14ac:dyDescent="0.15">
      <c r="B3496" s="11"/>
      <c r="C3496" s="132" t="s">
        <v>136</v>
      </c>
      <c r="D3496" s="11"/>
      <c r="E3496" s="11"/>
      <c r="F3496" s="11"/>
      <c r="G3496" s="11"/>
      <c r="H3496" s="11"/>
      <c r="I3496" s="11"/>
      <c r="J3496" s="11"/>
      <c r="K3496" s="11"/>
      <c r="L3496" s="11"/>
      <c r="M3496" s="11"/>
      <c r="N3496" s="11"/>
      <c r="O3496" s="11"/>
      <c r="P3496" s="11"/>
      <c r="Q3496" s="11"/>
      <c r="R3496" s="11"/>
      <c r="S3496" s="11"/>
      <c r="T3496" s="11"/>
      <c r="U3496" s="11"/>
      <c r="V3496" s="11"/>
      <c r="W3496" s="11"/>
      <c r="X3496" s="11"/>
    </row>
    <row r="3497" spans="1:24" ht="24" customHeight="1" x14ac:dyDescent="0.2">
      <c r="A3497" s="35">
        <f>A3451+1</f>
        <v>77</v>
      </c>
      <c r="B3497" s="256" t="s">
        <v>127</v>
      </c>
      <c r="C3497" s="256"/>
      <c r="D3497" s="256"/>
      <c r="E3497" s="256"/>
      <c r="F3497" s="256"/>
      <c r="G3497" s="256"/>
      <c r="H3497" s="256"/>
      <c r="I3497" s="256"/>
      <c r="J3497" s="256"/>
      <c r="K3497" s="256"/>
      <c r="L3497" s="256"/>
      <c r="M3497" s="256"/>
      <c r="N3497" s="256"/>
      <c r="O3497" s="256"/>
      <c r="P3497" s="256"/>
      <c r="Q3497" s="256"/>
      <c r="R3497" s="256"/>
      <c r="S3497" s="256"/>
      <c r="T3497" s="256"/>
      <c r="U3497" s="256"/>
      <c r="V3497" s="256"/>
      <c r="X3497" s="2"/>
    </row>
    <row r="3498" spans="1:24" ht="17.25" customHeight="1" x14ac:dyDescent="0.2">
      <c r="A3498" s="35"/>
      <c r="B3498" s="120" t="s">
        <v>128</v>
      </c>
      <c r="D3498" s="123" t="e">
        <f>IF(A3497=0,0,INDEX(TblPublicadores[Nombre completo],A3497))</f>
        <v>#REF!</v>
      </c>
      <c r="F3498" s="123"/>
      <c r="G3498" s="123"/>
      <c r="H3498" s="123"/>
      <c r="I3498" s="123"/>
      <c r="J3498" s="123"/>
      <c r="K3498" s="123"/>
      <c r="L3498" s="123"/>
      <c r="M3498" s="123"/>
      <c r="N3498" s="123"/>
      <c r="O3498" s="123"/>
      <c r="P3498" s="123"/>
      <c r="Q3498" s="123"/>
      <c r="R3498" s="123"/>
      <c r="S3498" s="123"/>
      <c r="T3498" s="123"/>
      <c r="U3498" s="123"/>
      <c r="V3498" s="123"/>
      <c r="W3498" s="15"/>
      <c r="X3498" s="154" t="e">
        <f>IF(A3497=0,0,INDEX(TblPublicadores[Nombre],A3497))</f>
        <v>#REF!</v>
      </c>
    </row>
    <row r="3499" spans="1:24" ht="17.25" customHeight="1" x14ac:dyDescent="0.2">
      <c r="B3499" s="120" t="s">
        <v>129</v>
      </c>
      <c r="D3499" s="121"/>
      <c r="E3499" s="121"/>
      <c r="F3499" s="7"/>
      <c r="G3499" s="7"/>
      <c r="H3499" s="257" t="e">
        <f>IF(A3497=0,"",INDEX(TblPublicadores[Fecha de nacimiento],A3497))</f>
        <v>#REF!</v>
      </c>
      <c r="I3499" s="257"/>
      <c r="J3499" s="257"/>
      <c r="K3499" s="257"/>
      <c r="L3499" s="257"/>
      <c r="M3499" s="257"/>
      <c r="N3499" s="257"/>
      <c r="O3499" s="257"/>
      <c r="P3499" s="128" t="e">
        <f>IF(INDEX(TblPublicadores[Sexo],A3497)=Q3499,"þ","¨")</f>
        <v>#REF!</v>
      </c>
      <c r="Q3499" s="120" t="s">
        <v>75</v>
      </c>
      <c r="S3499" s="12"/>
      <c r="T3499" s="13"/>
      <c r="U3499" s="128" t="e">
        <f>IF(INDEX(TblPublicadores[Sexo],A3497)=V3499,"þ","¨")</f>
        <v>#REF!</v>
      </c>
      <c r="V3499" s="120" t="s">
        <v>79</v>
      </c>
      <c r="W3499" s="12"/>
      <c r="X3499" s="6"/>
    </row>
    <row r="3500" spans="1:24" ht="17.25" customHeight="1" x14ac:dyDescent="0.2">
      <c r="B3500" s="120" t="s">
        <v>130</v>
      </c>
      <c r="D3500" s="122"/>
      <c r="E3500" s="122"/>
      <c r="F3500" s="7"/>
      <c r="G3500" s="258" t="e">
        <f>IF(A3497=0,"",IF(INDEX(TblPublicadores[Fecha de bautismo],A3497)="", "",INDEX(TblPublicadores[Fecha de bautismo],A3497)))</f>
        <v>#REF!</v>
      </c>
      <c r="H3500" s="258"/>
      <c r="I3500" s="258"/>
      <c r="J3500" s="258"/>
      <c r="K3500" s="258"/>
      <c r="L3500" s="258"/>
      <c r="M3500" s="258"/>
      <c r="N3500" s="258"/>
      <c r="O3500" s="258"/>
      <c r="P3500" s="128" t="s">
        <v>137</v>
      </c>
      <c r="Q3500" s="120" t="s">
        <v>131</v>
      </c>
      <c r="S3500" s="12"/>
      <c r="T3500" s="12"/>
      <c r="U3500" s="128" t="s">
        <v>138</v>
      </c>
      <c r="V3500" s="120" t="s">
        <v>61</v>
      </c>
      <c r="W3500" s="12"/>
      <c r="X3500" s="6"/>
    </row>
    <row r="3501" spans="1:24" ht="28.5" customHeight="1" x14ac:dyDescent="0.2">
      <c r="B3501" s="127" t="e">
        <f>IF(INDEX(TblPublicadores[Privilegio],A3497)=C3501,"þ","¨")</f>
        <v>#REF!</v>
      </c>
      <c r="C3501" s="125" t="s">
        <v>76</v>
      </c>
      <c r="D3501" s="127" t="e">
        <f>IF(INDEX(TblPublicadores[Privilegio],A3497)=E3501,"þ","¨")</f>
        <v>#REF!</v>
      </c>
      <c r="E3501" s="125" t="s">
        <v>81</v>
      </c>
      <c r="F3501" s="7"/>
      <c r="G3501" s="7"/>
      <c r="H3501" s="5"/>
      <c r="I3501" s="10"/>
      <c r="J3501" s="127" t="e">
        <f>IF(INDEX(TblPublicadores[Tipo Publicador],A3497)=K3501,"þ","¨")</f>
        <v>#REF!</v>
      </c>
      <c r="K3501" s="125" t="s">
        <v>77</v>
      </c>
      <c r="L3501" s="5"/>
      <c r="M3501" s="5"/>
      <c r="N3501" s="127" t="e">
        <f>IF(INDEX(TblPublicadores[Tipo Publicador],A3497)=O3501,"þ","¨")</f>
        <v>#REF!</v>
      </c>
      <c r="O3501" s="125" t="s">
        <v>132</v>
      </c>
      <c r="P3501" s="126"/>
      <c r="Q3501" s="126"/>
      <c r="R3501" s="9"/>
      <c r="S3501" s="127" t="e">
        <f>IF(INDEX(TblPublicadores[Tipo Publicador],A3497)=T3501,"þ","¨")</f>
        <v>#REF!</v>
      </c>
      <c r="T3501" s="259" t="s">
        <v>133</v>
      </c>
      <c r="U3501" s="259"/>
      <c r="V3501" s="259"/>
      <c r="W3501" s="13"/>
      <c r="X3501" s="6"/>
    </row>
    <row r="3502" spans="1:24" ht="4.5" customHeight="1" thickBot="1" x14ac:dyDescent="0.25">
      <c r="B3502" s="8"/>
      <c r="C3502" s="7"/>
      <c r="D3502" s="8"/>
      <c r="E3502" s="7"/>
      <c r="F3502" s="7"/>
      <c r="G3502" s="7"/>
      <c r="H3502" s="5"/>
      <c r="I3502" s="10"/>
      <c r="J3502" s="8"/>
      <c r="K3502" s="5"/>
      <c r="L3502" s="5"/>
      <c r="M3502" s="5"/>
      <c r="N3502" s="7"/>
      <c r="O3502" s="5"/>
      <c r="P3502" s="8"/>
      <c r="Q3502" s="8"/>
      <c r="R3502" s="9"/>
      <c r="S3502" s="9"/>
      <c r="T3502" s="7"/>
      <c r="U3502" s="8"/>
      <c r="V3502" s="9"/>
      <c r="W3502" s="9"/>
      <c r="X3502" s="6"/>
    </row>
    <row r="3503" spans="1:24" ht="26.25" customHeight="1" x14ac:dyDescent="0.25">
      <c r="B3503" s="260" t="s">
        <v>17</v>
      </c>
      <c r="C3503" s="261"/>
      <c r="D3503" s="261"/>
      <c r="E3503" s="261"/>
      <c r="F3503" s="262" t="s">
        <v>134</v>
      </c>
      <c r="G3503" s="262"/>
      <c r="H3503" s="262"/>
      <c r="I3503" s="262" t="s">
        <v>12</v>
      </c>
      <c r="J3503" s="262"/>
      <c r="K3503" s="262"/>
      <c r="L3503" s="262" t="s">
        <v>105</v>
      </c>
      <c r="M3503" s="236" t="s">
        <v>135</v>
      </c>
      <c r="N3503" s="236"/>
      <c r="O3503" s="236"/>
      <c r="P3503" s="236"/>
      <c r="Q3503" s="236"/>
      <c r="R3503" s="236" t="s">
        <v>101</v>
      </c>
      <c r="S3503" s="236"/>
      <c r="T3503" s="236"/>
      <c r="U3503" s="236"/>
      <c r="V3503" s="237"/>
      <c r="W3503" s="14"/>
      <c r="X3503" s="3"/>
    </row>
    <row r="3504" spans="1:24" ht="27.75" customHeight="1" x14ac:dyDescent="0.2">
      <c r="B3504" s="240">
        <v>45292</v>
      </c>
      <c r="C3504" s="241"/>
      <c r="D3504" s="241"/>
      <c r="E3504" s="242"/>
      <c r="F3504" s="263"/>
      <c r="G3504" s="263"/>
      <c r="H3504" s="263"/>
      <c r="I3504" s="263"/>
      <c r="J3504" s="263"/>
      <c r="K3504" s="263"/>
      <c r="L3504" s="263"/>
      <c r="M3504" s="238"/>
      <c r="N3504" s="238"/>
      <c r="O3504" s="238"/>
      <c r="P3504" s="238"/>
      <c r="Q3504" s="238"/>
      <c r="R3504" s="238"/>
      <c r="S3504" s="238"/>
      <c r="T3504" s="238"/>
      <c r="U3504" s="238"/>
      <c r="V3504" s="239"/>
      <c r="W3504" s="14"/>
      <c r="X3504" s="3"/>
    </row>
    <row r="3505" spans="1:24" ht="16.5" customHeight="1" x14ac:dyDescent="0.2">
      <c r="A3505" s="34">
        <f>EDATE(B3504,-4)</f>
        <v>45170</v>
      </c>
      <c r="B3505" s="243" t="str">
        <f>PROPER(TEXT(A3505, "mmmm"))</f>
        <v>Septiembre</v>
      </c>
      <c r="C3505" s="244"/>
      <c r="D3505" s="244" t="str">
        <f>PROPER(TEXT(C3505, "mmmm"))</f>
        <v>Enero</v>
      </c>
      <c r="E3505" s="244"/>
      <c r="F3505" s="281" t="str">
        <f>IFERROR(IF(VLOOKUP($X3498&amp;"-"&amp;TEXT($A3505,"mmm-aaaa"),Informes!$A:$P,COLUMN(Informes!H$1),FALSE),"þ","¨"),"¨")</f>
        <v>¨</v>
      </c>
      <c r="G3505" s="281"/>
      <c r="H3505" s="281"/>
      <c r="I3505" s="248" t="str">
        <f>IFERROR(IF(ISBLANK(
VLOOKUP($X3498&amp;"-"&amp;TEXT($A3505,"mmm-aaaa"),Informes!$A:$P,COLUMN(Informes!I$1),FALSE)), "",
VLOOKUP($X3498&amp;"-"&amp;TEXT($A3505,"mmm-aaaa"),Informes!$A:$P,COLUMN(Informes!I$1),FALSE)), "")</f>
        <v/>
      </c>
      <c r="J3505" s="248"/>
      <c r="K3505" s="248"/>
      <c r="L3505" s="173" t="str">
        <f>IFERROR(IF($X3505=$L$7,"þ","¨"),"¨")</f>
        <v>¨</v>
      </c>
      <c r="M3505" s="248" t="str">
        <f>IFERROR(IF(OR($X3505=$L$7,$X3505=$K$5,$X3505=$O$5,$X3505=$T$5),IF(ISBLANK(
VLOOKUP($X3498&amp;"-"&amp;TEXT($A3505,"mmm-aaaa"),Informes!$A:$P,COLUMN(Informes!J$1),FALSE)), "",
VLOOKUP($X3498&amp;"-"&amp;TEXT($A3505,"mmm-aaaa"),Informes!$A:$P,COLUMN(Informes!J$1),FALSE)), ""), "")</f>
        <v/>
      </c>
      <c r="N3505" s="248"/>
      <c r="O3505" s="248"/>
      <c r="P3505" s="248"/>
      <c r="Q3505" s="248"/>
      <c r="R3505" s="284" t="str">
        <f t="shared" ref="R3505:R3516" si="683">IF(W3505=0, "", W3505)</f>
        <v/>
      </c>
      <c r="S3505" s="284"/>
      <c r="T3505" s="284"/>
      <c r="U3505" s="284"/>
      <c r="V3505" s="285"/>
      <c r="W3505" s="4" t="str">
        <f>IFERROR(VLOOKUP($X3498&amp;"-"&amp;TEXT($A3505,"mmm-aaaa"),Informes!$A:$P,COLUMN(Informes!K$1),FALSE), "")</f>
        <v/>
      </c>
      <c r="X3505" s="34" t="str">
        <f>IFERROR(VLOOKUP($X3498&amp;"-"&amp;TEXT($A3505,"mmm-aaaa"),Informes!$A:$P,COLUMN(Informes!C$1),FALSE), "")</f>
        <v/>
      </c>
    </row>
    <row r="3506" spans="1:24" ht="16.5" customHeight="1" x14ac:dyDescent="0.2">
      <c r="A3506" s="34">
        <f>EDATE(A3505,1)</f>
        <v>45200</v>
      </c>
      <c r="B3506" s="243" t="str">
        <f t="shared" ref="B3506:B3516" si="684">PROPER(TEXT(A3506, "mmmm"))</f>
        <v>Octubre</v>
      </c>
      <c r="C3506" s="244"/>
      <c r="D3506" s="244" t="str">
        <f t="shared" ref="D3506:D3516" si="685">PROPER(TEXT(C3506, "mmmm"))</f>
        <v>Enero</v>
      </c>
      <c r="E3506" s="244"/>
      <c r="F3506" s="281" t="str">
        <f>IFERROR(IF(VLOOKUP($X3498&amp;"-"&amp;TEXT($A3506,"mmm-aaaa"),Informes!$A:$P,COLUMN(Informes!H$1),FALSE),"þ","¨"),"¨")</f>
        <v>¨</v>
      </c>
      <c r="G3506" s="281"/>
      <c r="H3506" s="281"/>
      <c r="I3506" s="248" t="str">
        <f>IFERROR(IF(ISBLANK(
VLOOKUP($X3498&amp;"-"&amp;TEXT($A3506,"mmm-aaaa"),Informes!$A:$P,COLUMN(Informes!I$1),FALSE)), "",
VLOOKUP($X3498&amp;"-"&amp;TEXT($A3506,"mmm-aaaa"),Informes!$A:$P,COLUMN(Informes!I$1),FALSE)), "")</f>
        <v/>
      </c>
      <c r="J3506" s="248"/>
      <c r="K3506" s="248"/>
      <c r="L3506" s="173" t="str">
        <f t="shared" ref="L3506:L3516" si="686">IFERROR(IF($X3506=$L$7,"þ","¨"),"¨")</f>
        <v>¨</v>
      </c>
      <c r="M3506" s="248" t="str">
        <f>IFERROR(IF(OR($X3506=$L$7,$X3506=$K$5,$X3506=$O$5,$X3506=$T$5),IF(ISBLANK(
VLOOKUP($X3498&amp;"-"&amp;TEXT($A3506,"mmm-aaaa"),Informes!$A:$P,COLUMN(Informes!J$1),FALSE)), "",
VLOOKUP($X3498&amp;"-"&amp;TEXT($A3506,"mmm-aaaa"),Informes!$A:$P,COLUMN(Informes!J$1),FALSE)), ""), "")</f>
        <v/>
      </c>
      <c r="N3506" s="248"/>
      <c r="O3506" s="248"/>
      <c r="P3506" s="248"/>
      <c r="Q3506" s="248"/>
      <c r="R3506" s="284" t="str">
        <f t="shared" si="683"/>
        <v/>
      </c>
      <c r="S3506" s="284"/>
      <c r="T3506" s="284"/>
      <c r="U3506" s="284"/>
      <c r="V3506" s="285"/>
      <c r="W3506" s="4" t="str">
        <f>IFERROR(VLOOKUP($X3498&amp;"-"&amp;TEXT($A3506,"mmm-aaaa"),Informes!$A:$P,COLUMN(Informes!K$1),FALSE), "")</f>
        <v/>
      </c>
      <c r="X3506" s="34" t="str">
        <f>IFERROR(VLOOKUP($X3498&amp;"-"&amp;TEXT($A3506,"mmm-aaaa"),Informes!$A:$P,COLUMN(Informes!C$1),FALSE), "")</f>
        <v/>
      </c>
    </row>
    <row r="3507" spans="1:24" ht="16.5" customHeight="1" x14ac:dyDescent="0.2">
      <c r="A3507" s="34">
        <f t="shared" ref="A3507:A3516" si="687">EDATE(A3506,1)</f>
        <v>45231</v>
      </c>
      <c r="B3507" s="243" t="str">
        <f t="shared" si="684"/>
        <v>Noviembre</v>
      </c>
      <c r="C3507" s="244"/>
      <c r="D3507" s="244" t="str">
        <f t="shared" si="685"/>
        <v>Enero</v>
      </c>
      <c r="E3507" s="244"/>
      <c r="F3507" s="281" t="str">
        <f>IFERROR(IF(VLOOKUP($X3498&amp;"-"&amp;TEXT($A3507,"mmm-aaaa"),Informes!$A:$P,COLUMN(Informes!H$1),FALSE),"þ","¨"),"¨")</f>
        <v>¨</v>
      </c>
      <c r="G3507" s="281"/>
      <c r="H3507" s="281"/>
      <c r="I3507" s="248" t="str">
        <f>IFERROR(IF(ISBLANK(
VLOOKUP($X3498&amp;"-"&amp;TEXT($A3507,"mmm-aaaa"),Informes!$A:$P,COLUMN(Informes!I$1),FALSE)), "",
VLOOKUP($X3498&amp;"-"&amp;TEXT($A3507,"mmm-aaaa"),Informes!$A:$P,COLUMN(Informes!I$1),FALSE)), "")</f>
        <v/>
      </c>
      <c r="J3507" s="248"/>
      <c r="K3507" s="248"/>
      <c r="L3507" s="173" t="str">
        <f t="shared" si="686"/>
        <v>¨</v>
      </c>
      <c r="M3507" s="248" t="str">
        <f>IFERROR(IF(OR($X3507=$L$7,$X3507=$K$5,$X3507=$O$5,$X3507=$T$5),IF(ISBLANK(
VLOOKUP($X3498&amp;"-"&amp;TEXT($A3507,"mmm-aaaa"),Informes!$A:$P,COLUMN(Informes!J$1),FALSE)), "",
VLOOKUP($X3498&amp;"-"&amp;TEXT($A3507,"mmm-aaaa"),Informes!$A:$P,COLUMN(Informes!J$1),FALSE)), ""), "")</f>
        <v/>
      </c>
      <c r="N3507" s="248"/>
      <c r="O3507" s="248"/>
      <c r="P3507" s="248"/>
      <c r="Q3507" s="248"/>
      <c r="R3507" s="284" t="str">
        <f t="shared" si="683"/>
        <v/>
      </c>
      <c r="S3507" s="284"/>
      <c r="T3507" s="284"/>
      <c r="U3507" s="284"/>
      <c r="V3507" s="285"/>
      <c r="W3507" s="4" t="str">
        <f>IFERROR(VLOOKUP($X3498&amp;"-"&amp;TEXT($A3507,"mmm-aaaa"),Informes!$A:$P,COLUMN(Informes!K$1),FALSE), "")</f>
        <v/>
      </c>
      <c r="X3507" s="34" t="str">
        <f>IFERROR(VLOOKUP($X3498&amp;"-"&amp;TEXT($A3507,"mmm-aaaa"),Informes!$A:$P,COLUMN(Informes!C$1),FALSE), "")</f>
        <v/>
      </c>
    </row>
    <row r="3508" spans="1:24" ht="16.5" customHeight="1" x14ac:dyDescent="0.2">
      <c r="A3508" s="34">
        <f t="shared" si="687"/>
        <v>45261</v>
      </c>
      <c r="B3508" s="243" t="str">
        <f t="shared" si="684"/>
        <v>Diciembre</v>
      </c>
      <c r="C3508" s="244"/>
      <c r="D3508" s="244" t="str">
        <f t="shared" si="685"/>
        <v>Enero</v>
      </c>
      <c r="E3508" s="244"/>
      <c r="F3508" s="281" t="str">
        <f>IFERROR(IF(VLOOKUP($X3498&amp;"-"&amp;TEXT($A3508,"mmm-aaaa"),Informes!$A:$P,COLUMN(Informes!H$1),FALSE),"þ","¨"),"¨")</f>
        <v>¨</v>
      </c>
      <c r="G3508" s="281"/>
      <c r="H3508" s="281"/>
      <c r="I3508" s="248" t="str">
        <f>IFERROR(IF(ISBLANK(
VLOOKUP($X3498&amp;"-"&amp;TEXT($A3508,"mmm-aaaa"),Informes!$A:$P,COLUMN(Informes!I$1),FALSE)), "",
VLOOKUP($X3498&amp;"-"&amp;TEXT($A3508,"mmm-aaaa"),Informes!$A:$P,COLUMN(Informes!I$1),FALSE)), "")</f>
        <v/>
      </c>
      <c r="J3508" s="248"/>
      <c r="K3508" s="248"/>
      <c r="L3508" s="173" t="str">
        <f t="shared" si="686"/>
        <v>¨</v>
      </c>
      <c r="M3508" s="248" t="str">
        <f>IFERROR(IF(OR($X3508=$L$7,$X3508=$K$5,$X3508=$O$5,$X3508=$T$5),IF(ISBLANK(
VLOOKUP($X3498&amp;"-"&amp;TEXT($A3508,"mmm-aaaa"),Informes!$A:$P,COLUMN(Informes!J$1),FALSE)), "",
VLOOKUP($X3498&amp;"-"&amp;TEXT($A3508,"mmm-aaaa"),Informes!$A:$P,COLUMN(Informes!J$1),FALSE)), ""), "")</f>
        <v/>
      </c>
      <c r="N3508" s="248"/>
      <c r="O3508" s="248"/>
      <c r="P3508" s="248"/>
      <c r="Q3508" s="248"/>
      <c r="R3508" s="284" t="str">
        <f t="shared" si="683"/>
        <v/>
      </c>
      <c r="S3508" s="284"/>
      <c r="T3508" s="284"/>
      <c r="U3508" s="284"/>
      <c r="V3508" s="285"/>
      <c r="W3508" s="4" t="str">
        <f>IFERROR(VLOOKUP($X3498&amp;"-"&amp;TEXT($A3508,"mmm-aaaa"),Informes!$A:$P,COLUMN(Informes!K$1),FALSE), "")</f>
        <v/>
      </c>
      <c r="X3508" s="34" t="str">
        <f>IFERROR(VLOOKUP($X3498&amp;"-"&amp;TEXT($A3508,"mmm-aaaa"),Informes!$A:$P,COLUMN(Informes!C$1),FALSE), "")</f>
        <v/>
      </c>
    </row>
    <row r="3509" spans="1:24" ht="16.5" customHeight="1" x14ac:dyDescent="0.2">
      <c r="A3509" s="34">
        <f t="shared" si="687"/>
        <v>45292</v>
      </c>
      <c r="B3509" s="243" t="str">
        <f t="shared" si="684"/>
        <v>Enero</v>
      </c>
      <c r="C3509" s="244"/>
      <c r="D3509" s="244" t="str">
        <f t="shared" si="685"/>
        <v>Enero</v>
      </c>
      <c r="E3509" s="244"/>
      <c r="F3509" s="281" t="str">
        <f>IFERROR(IF(VLOOKUP($X3498&amp;"-"&amp;TEXT($A3509,"mmm-aaaa"),Informes!$A:$P,COLUMN(Informes!H$1),FALSE),"þ","¨"),"¨")</f>
        <v>¨</v>
      </c>
      <c r="G3509" s="281"/>
      <c r="H3509" s="281"/>
      <c r="I3509" s="248" t="str">
        <f>IFERROR(IF(ISBLANK(
VLOOKUP($X3498&amp;"-"&amp;TEXT($A3509,"mmm-aaaa"),Informes!$A:$P,COLUMN(Informes!I$1),FALSE)), "",
VLOOKUP($X3498&amp;"-"&amp;TEXT($A3509,"mmm-aaaa"),Informes!$A:$P,COLUMN(Informes!I$1),FALSE)), "")</f>
        <v/>
      </c>
      <c r="J3509" s="248"/>
      <c r="K3509" s="248"/>
      <c r="L3509" s="173" t="str">
        <f t="shared" si="686"/>
        <v>¨</v>
      </c>
      <c r="M3509" s="248" t="str">
        <f>IFERROR(IF(OR($X3509=$L$7,$X3509=$K$5,$X3509=$O$5,$X3509=$T$5),IF(ISBLANK(
VLOOKUP($X3498&amp;"-"&amp;TEXT($A3509,"mmm-aaaa"),Informes!$A:$P,COLUMN(Informes!J$1),FALSE)), "",
VLOOKUP($X3498&amp;"-"&amp;TEXT($A3509,"mmm-aaaa"),Informes!$A:$P,COLUMN(Informes!J$1),FALSE)), ""), "")</f>
        <v/>
      </c>
      <c r="N3509" s="248"/>
      <c r="O3509" s="248"/>
      <c r="P3509" s="248"/>
      <c r="Q3509" s="248"/>
      <c r="R3509" s="284" t="str">
        <f t="shared" si="683"/>
        <v/>
      </c>
      <c r="S3509" s="284"/>
      <c r="T3509" s="284"/>
      <c r="U3509" s="284"/>
      <c r="V3509" s="285"/>
      <c r="W3509" s="4" t="str">
        <f>IFERROR(VLOOKUP($X3498&amp;"-"&amp;TEXT($A3509,"mmm-aaaa"),Informes!$A:$P,COLUMN(Informes!K$1),FALSE), "")</f>
        <v/>
      </c>
      <c r="X3509" s="34" t="str">
        <f>IFERROR(VLOOKUP($X3498&amp;"-"&amp;TEXT($A3509,"mmm-aaaa"),Informes!$A:$P,COLUMN(Informes!C$1),FALSE), "")</f>
        <v/>
      </c>
    </row>
    <row r="3510" spans="1:24" ht="16.5" customHeight="1" x14ac:dyDescent="0.2">
      <c r="A3510" s="34">
        <f t="shared" si="687"/>
        <v>45323</v>
      </c>
      <c r="B3510" s="243" t="str">
        <f t="shared" si="684"/>
        <v>Febrero</v>
      </c>
      <c r="C3510" s="244"/>
      <c r="D3510" s="244" t="str">
        <f t="shared" si="685"/>
        <v>Enero</v>
      </c>
      <c r="E3510" s="244"/>
      <c r="F3510" s="281" t="str">
        <f>IFERROR(IF(VLOOKUP($X3498&amp;"-"&amp;TEXT($A3510,"mmm-aaaa"),Informes!$A:$P,COLUMN(Informes!H$1),FALSE),"þ","¨"),"¨")</f>
        <v>¨</v>
      </c>
      <c r="G3510" s="281"/>
      <c r="H3510" s="281"/>
      <c r="I3510" s="248" t="str">
        <f>IFERROR(IF(ISBLANK(
VLOOKUP($X3498&amp;"-"&amp;TEXT($A3510,"mmm-aaaa"),Informes!$A:$P,COLUMN(Informes!I$1),FALSE)), "",
VLOOKUP($X3498&amp;"-"&amp;TEXT($A3510,"mmm-aaaa"),Informes!$A:$P,COLUMN(Informes!I$1),FALSE)), "")</f>
        <v/>
      </c>
      <c r="J3510" s="248"/>
      <c r="K3510" s="248"/>
      <c r="L3510" s="173" t="str">
        <f t="shared" si="686"/>
        <v>¨</v>
      </c>
      <c r="M3510" s="248" t="str">
        <f>IFERROR(IF(OR($X3510=$L$7,$X3510=$K$5,$X3510=$O$5,$X3510=$T$5),IF(ISBLANK(
VLOOKUP($X3498&amp;"-"&amp;TEXT($A3510,"mmm-aaaa"),Informes!$A:$P,COLUMN(Informes!J$1),FALSE)), "",
VLOOKUP($X3498&amp;"-"&amp;TEXT($A3510,"mmm-aaaa"),Informes!$A:$P,COLUMN(Informes!J$1),FALSE)), ""), "")</f>
        <v/>
      </c>
      <c r="N3510" s="248"/>
      <c r="O3510" s="248"/>
      <c r="P3510" s="248"/>
      <c r="Q3510" s="248"/>
      <c r="R3510" s="284" t="str">
        <f t="shared" si="683"/>
        <v/>
      </c>
      <c r="S3510" s="284"/>
      <c r="T3510" s="284"/>
      <c r="U3510" s="284"/>
      <c r="V3510" s="285"/>
      <c r="W3510" s="4" t="str">
        <f>IFERROR(VLOOKUP($X3498&amp;"-"&amp;TEXT($A3510,"mmm-aaaa"),Informes!$A:$P,COLUMN(Informes!K$1),FALSE), "")</f>
        <v/>
      </c>
      <c r="X3510" s="34" t="str">
        <f>IFERROR(VLOOKUP($X3498&amp;"-"&amp;TEXT($A3510,"mmm-aaaa"),Informes!$A:$P,COLUMN(Informes!C$1),FALSE), "")</f>
        <v/>
      </c>
    </row>
    <row r="3511" spans="1:24" ht="16.5" customHeight="1" x14ac:dyDescent="0.2">
      <c r="A3511" s="34">
        <f t="shared" si="687"/>
        <v>45352</v>
      </c>
      <c r="B3511" s="243" t="str">
        <f t="shared" si="684"/>
        <v>Marzo</v>
      </c>
      <c r="C3511" s="244"/>
      <c r="D3511" s="244" t="str">
        <f t="shared" si="685"/>
        <v>Enero</v>
      </c>
      <c r="E3511" s="244"/>
      <c r="F3511" s="281" t="str">
        <f>IFERROR(IF(VLOOKUP($X3498&amp;"-"&amp;TEXT($A3511,"mmm-aaaa"),Informes!$A:$P,COLUMN(Informes!H$1),FALSE),"þ","¨"),"¨")</f>
        <v>¨</v>
      </c>
      <c r="G3511" s="281"/>
      <c r="H3511" s="281"/>
      <c r="I3511" s="248" t="str">
        <f>IFERROR(IF(ISBLANK(
VLOOKUP($X3498&amp;"-"&amp;TEXT($A3511,"mmm-aaaa"),Informes!$A:$P,COLUMN(Informes!I$1),FALSE)), "",
VLOOKUP($X3498&amp;"-"&amp;TEXT($A3511,"mmm-aaaa"),Informes!$A:$P,COLUMN(Informes!I$1),FALSE)), "")</f>
        <v/>
      </c>
      <c r="J3511" s="248"/>
      <c r="K3511" s="248"/>
      <c r="L3511" s="173" t="str">
        <f t="shared" si="686"/>
        <v>¨</v>
      </c>
      <c r="M3511" s="248" t="str">
        <f>IFERROR(IF(OR($X3511=$L$7,$X3511=$K$5,$X3511=$O$5,$X3511=$T$5),IF(ISBLANK(
VLOOKUP($X3498&amp;"-"&amp;TEXT($A3511,"mmm-aaaa"),Informes!$A:$P,COLUMN(Informes!J$1),FALSE)), "",
VLOOKUP($X3498&amp;"-"&amp;TEXT($A3511,"mmm-aaaa"),Informes!$A:$P,COLUMN(Informes!J$1),FALSE)), ""), "")</f>
        <v/>
      </c>
      <c r="N3511" s="248"/>
      <c r="O3511" s="248"/>
      <c r="P3511" s="248"/>
      <c r="Q3511" s="248"/>
      <c r="R3511" s="284" t="str">
        <f t="shared" si="683"/>
        <v/>
      </c>
      <c r="S3511" s="284"/>
      <c r="T3511" s="284"/>
      <c r="U3511" s="284"/>
      <c r="V3511" s="285"/>
      <c r="W3511" s="4" t="str">
        <f>IFERROR(VLOOKUP($X3498&amp;"-"&amp;TEXT($A3511,"mmm-aaaa"),Informes!$A:$P,COLUMN(Informes!K$1),FALSE), "")</f>
        <v/>
      </c>
      <c r="X3511" s="34" t="str">
        <f>IFERROR(VLOOKUP($X3498&amp;"-"&amp;TEXT($A3511,"mmm-aaaa"),Informes!$A:$P,COLUMN(Informes!C$1),FALSE), "")</f>
        <v/>
      </c>
    </row>
    <row r="3512" spans="1:24" ht="16.5" customHeight="1" x14ac:dyDescent="0.2">
      <c r="A3512" s="34">
        <f t="shared" si="687"/>
        <v>45383</v>
      </c>
      <c r="B3512" s="243" t="str">
        <f t="shared" si="684"/>
        <v>Abril</v>
      </c>
      <c r="C3512" s="244"/>
      <c r="D3512" s="244" t="str">
        <f t="shared" si="685"/>
        <v>Enero</v>
      </c>
      <c r="E3512" s="244"/>
      <c r="F3512" s="281" t="str">
        <f>IFERROR(IF(VLOOKUP($X3498&amp;"-"&amp;TEXT($A3512,"mmm-aaaa"),Informes!$A:$P,COLUMN(Informes!H$1),FALSE),"þ","¨"),"¨")</f>
        <v>¨</v>
      </c>
      <c r="G3512" s="281"/>
      <c r="H3512" s="281"/>
      <c r="I3512" s="248" t="str">
        <f>IFERROR(IF(ISBLANK(
VLOOKUP($X3498&amp;"-"&amp;TEXT($A3512,"mmm-aaaa"),Informes!$A:$P,COLUMN(Informes!I$1),FALSE)), "",
VLOOKUP($X3498&amp;"-"&amp;TEXT($A3512,"mmm-aaaa"),Informes!$A:$P,COLUMN(Informes!I$1),FALSE)), "")</f>
        <v/>
      </c>
      <c r="J3512" s="248"/>
      <c r="K3512" s="248"/>
      <c r="L3512" s="173" t="str">
        <f t="shared" si="686"/>
        <v>¨</v>
      </c>
      <c r="M3512" s="248" t="str">
        <f>IFERROR(IF(OR($X3512=$L$7,$X3512=$K$5,$X3512=$O$5,$X3512=$T$5),IF(ISBLANK(
VLOOKUP($X3498&amp;"-"&amp;TEXT($A3512,"mmm-aaaa"),Informes!$A:$P,COLUMN(Informes!J$1),FALSE)), "",
VLOOKUP($X3498&amp;"-"&amp;TEXT($A3512,"mmm-aaaa"),Informes!$A:$P,COLUMN(Informes!J$1),FALSE)), ""), "")</f>
        <v/>
      </c>
      <c r="N3512" s="248"/>
      <c r="O3512" s="248"/>
      <c r="P3512" s="248"/>
      <c r="Q3512" s="248"/>
      <c r="R3512" s="284" t="str">
        <f t="shared" si="683"/>
        <v/>
      </c>
      <c r="S3512" s="284"/>
      <c r="T3512" s="284"/>
      <c r="U3512" s="284"/>
      <c r="V3512" s="285"/>
      <c r="W3512" s="4" t="str">
        <f>IFERROR(VLOOKUP($X3498&amp;"-"&amp;TEXT($A3512,"mmm-aaaa"),Informes!$A:$P,COLUMN(Informes!K$1),FALSE), "")</f>
        <v/>
      </c>
      <c r="X3512" s="34" t="str">
        <f>IFERROR(VLOOKUP($X3498&amp;"-"&amp;TEXT($A3512,"mmm-aaaa"),Informes!$A:$P,COLUMN(Informes!C$1),FALSE), "")</f>
        <v/>
      </c>
    </row>
    <row r="3513" spans="1:24" ht="16.5" customHeight="1" x14ac:dyDescent="0.2">
      <c r="A3513" s="34">
        <f t="shared" si="687"/>
        <v>45413</v>
      </c>
      <c r="B3513" s="243" t="str">
        <f t="shared" si="684"/>
        <v>Mayo</v>
      </c>
      <c r="C3513" s="244"/>
      <c r="D3513" s="244" t="str">
        <f t="shared" si="685"/>
        <v>Enero</v>
      </c>
      <c r="E3513" s="244"/>
      <c r="F3513" s="281" t="str">
        <f>IFERROR(IF(VLOOKUP($X3498&amp;"-"&amp;TEXT($A3513,"mmm-aaaa"),Informes!$A:$P,COLUMN(Informes!H$1),FALSE),"þ","¨"),"¨")</f>
        <v>¨</v>
      </c>
      <c r="G3513" s="281"/>
      <c r="H3513" s="281"/>
      <c r="I3513" s="248" t="str">
        <f>IFERROR(IF(ISBLANK(
VLOOKUP($X3498&amp;"-"&amp;TEXT($A3513,"mmm-aaaa"),Informes!$A:$P,COLUMN(Informes!I$1),FALSE)), "",
VLOOKUP($X3498&amp;"-"&amp;TEXT($A3513,"mmm-aaaa"),Informes!$A:$P,COLUMN(Informes!I$1),FALSE)), "")</f>
        <v/>
      </c>
      <c r="J3513" s="248"/>
      <c r="K3513" s="248"/>
      <c r="L3513" s="173" t="str">
        <f t="shared" si="686"/>
        <v>¨</v>
      </c>
      <c r="M3513" s="248" t="str">
        <f>IFERROR(IF(OR($X3513=$L$7,$X3513=$K$5,$X3513=$O$5,$X3513=$T$5),IF(ISBLANK(
VLOOKUP($X3498&amp;"-"&amp;TEXT($A3513,"mmm-aaaa"),Informes!$A:$P,COLUMN(Informes!J$1),FALSE)), "",
VLOOKUP($X3498&amp;"-"&amp;TEXT($A3513,"mmm-aaaa"),Informes!$A:$P,COLUMN(Informes!J$1),FALSE)), ""), "")</f>
        <v/>
      </c>
      <c r="N3513" s="248"/>
      <c r="O3513" s="248"/>
      <c r="P3513" s="248"/>
      <c r="Q3513" s="248"/>
      <c r="R3513" s="284" t="str">
        <f t="shared" si="683"/>
        <v/>
      </c>
      <c r="S3513" s="284"/>
      <c r="T3513" s="284"/>
      <c r="U3513" s="284"/>
      <c r="V3513" s="285"/>
      <c r="W3513" s="4" t="str">
        <f>IFERROR(VLOOKUP($X3498&amp;"-"&amp;TEXT($A3513,"mmm-aaaa"),Informes!$A:$P,COLUMN(Informes!K$1),FALSE), "")</f>
        <v/>
      </c>
      <c r="X3513" s="34" t="str">
        <f>IFERROR(VLOOKUP($X3498&amp;"-"&amp;TEXT($A3513,"mmm-aaaa"),Informes!$A:$P,COLUMN(Informes!C$1),FALSE), "")</f>
        <v/>
      </c>
    </row>
    <row r="3514" spans="1:24" ht="16.5" customHeight="1" x14ac:dyDescent="0.2">
      <c r="A3514" s="34">
        <f t="shared" si="687"/>
        <v>45444</v>
      </c>
      <c r="B3514" s="243" t="str">
        <f t="shared" si="684"/>
        <v>Junio</v>
      </c>
      <c r="C3514" s="244"/>
      <c r="D3514" s="244" t="str">
        <f t="shared" si="685"/>
        <v>Enero</v>
      </c>
      <c r="E3514" s="244"/>
      <c r="F3514" s="281" t="str">
        <f>IFERROR(IF(VLOOKUP($X3498&amp;"-"&amp;TEXT($A3514,"mmm-aaaa"),Informes!$A:$P,COLUMN(Informes!H$1),FALSE),"þ","¨"),"¨")</f>
        <v>¨</v>
      </c>
      <c r="G3514" s="281"/>
      <c r="H3514" s="281"/>
      <c r="I3514" s="248" t="str">
        <f>IFERROR(IF(ISBLANK(
VLOOKUP($X3498&amp;"-"&amp;TEXT($A3514,"mmm-aaaa"),Informes!$A:$P,COLUMN(Informes!I$1),FALSE)), "",
VLOOKUP($X3498&amp;"-"&amp;TEXT($A3514,"mmm-aaaa"),Informes!$A:$P,COLUMN(Informes!I$1),FALSE)), "")</f>
        <v/>
      </c>
      <c r="J3514" s="248"/>
      <c r="K3514" s="248"/>
      <c r="L3514" s="173" t="str">
        <f t="shared" si="686"/>
        <v>¨</v>
      </c>
      <c r="M3514" s="248" t="str">
        <f>IFERROR(IF(OR($X3514=$L$7,$X3514=$K$5,$X3514=$O$5,$X3514=$T$5),IF(ISBLANK(
VLOOKUP($X3498&amp;"-"&amp;TEXT($A3514,"mmm-aaaa"),Informes!$A:$P,COLUMN(Informes!J$1),FALSE)), "",
VLOOKUP($X3498&amp;"-"&amp;TEXT($A3514,"mmm-aaaa"),Informes!$A:$P,COLUMN(Informes!J$1),FALSE)), ""), "")</f>
        <v/>
      </c>
      <c r="N3514" s="248"/>
      <c r="O3514" s="248"/>
      <c r="P3514" s="248"/>
      <c r="Q3514" s="248"/>
      <c r="R3514" s="284" t="str">
        <f t="shared" si="683"/>
        <v/>
      </c>
      <c r="S3514" s="284"/>
      <c r="T3514" s="284"/>
      <c r="U3514" s="284"/>
      <c r="V3514" s="285"/>
      <c r="W3514" s="4" t="str">
        <f>IFERROR(VLOOKUP($X3498&amp;"-"&amp;TEXT($A3514,"mmm-aaaa"),Informes!$A:$P,COLUMN(Informes!K$1),FALSE), "")</f>
        <v/>
      </c>
      <c r="X3514" s="34" t="str">
        <f>IFERROR(VLOOKUP($X3498&amp;"-"&amp;TEXT($A3514,"mmm-aaaa"),Informes!$A:$P,COLUMN(Informes!C$1),FALSE), "")</f>
        <v/>
      </c>
    </row>
    <row r="3515" spans="1:24" ht="16.5" customHeight="1" x14ac:dyDescent="0.2">
      <c r="A3515" s="34">
        <f t="shared" si="687"/>
        <v>45474</v>
      </c>
      <c r="B3515" s="243" t="str">
        <f t="shared" si="684"/>
        <v>Julio</v>
      </c>
      <c r="C3515" s="244"/>
      <c r="D3515" s="244" t="str">
        <f t="shared" si="685"/>
        <v>Enero</v>
      </c>
      <c r="E3515" s="244"/>
      <c r="F3515" s="281" t="str">
        <f>IFERROR(IF(VLOOKUP($X3498&amp;"-"&amp;TEXT($A3515,"mmm-aaaa"),Informes!$A:$P,COLUMN(Informes!H$1),FALSE),"þ","¨"),"¨")</f>
        <v>¨</v>
      </c>
      <c r="G3515" s="281"/>
      <c r="H3515" s="281"/>
      <c r="I3515" s="248" t="str">
        <f>IFERROR(IF(ISBLANK(
VLOOKUP($X3498&amp;"-"&amp;TEXT($A3515,"mmm-aaaa"),Informes!$A:$P,COLUMN(Informes!I$1),FALSE)), "",
VLOOKUP($X3498&amp;"-"&amp;TEXT($A3515,"mmm-aaaa"),Informes!$A:$P,COLUMN(Informes!I$1),FALSE)), "")</f>
        <v/>
      </c>
      <c r="J3515" s="248"/>
      <c r="K3515" s="248"/>
      <c r="L3515" s="173" t="str">
        <f t="shared" si="686"/>
        <v>¨</v>
      </c>
      <c r="M3515" s="248" t="str">
        <f>IFERROR(IF(OR($X3515=$L$7,$X3515=$K$5,$X3515=$O$5,$X3515=$T$5),IF(ISBLANK(
VLOOKUP($X3498&amp;"-"&amp;TEXT($A3515,"mmm-aaaa"),Informes!$A:$P,COLUMN(Informes!J$1),FALSE)), "",
VLOOKUP($X3498&amp;"-"&amp;TEXT($A3515,"mmm-aaaa"),Informes!$A:$P,COLUMN(Informes!J$1),FALSE)), ""), "")</f>
        <v/>
      </c>
      <c r="N3515" s="248"/>
      <c r="O3515" s="248"/>
      <c r="P3515" s="248"/>
      <c r="Q3515" s="248"/>
      <c r="R3515" s="284" t="str">
        <f t="shared" si="683"/>
        <v/>
      </c>
      <c r="S3515" s="284"/>
      <c r="T3515" s="284"/>
      <c r="U3515" s="284"/>
      <c r="V3515" s="285"/>
      <c r="W3515" s="4" t="str">
        <f>IFERROR(VLOOKUP($X3498&amp;"-"&amp;TEXT($A3515,"mmm-aaaa"),Informes!$A:$P,COLUMN(Informes!K$1),FALSE), "")</f>
        <v/>
      </c>
      <c r="X3515" s="34" t="str">
        <f>IFERROR(VLOOKUP($X3498&amp;"-"&amp;TEXT($A3515,"mmm-aaaa"),Informes!$A:$P,COLUMN(Informes!C$1),FALSE), "")</f>
        <v/>
      </c>
    </row>
    <row r="3516" spans="1:24" ht="16.5" customHeight="1" thickBot="1" x14ac:dyDescent="0.25">
      <c r="A3516" s="34">
        <f t="shared" si="687"/>
        <v>45505</v>
      </c>
      <c r="B3516" s="264" t="str">
        <f t="shared" si="684"/>
        <v>Agosto</v>
      </c>
      <c r="C3516" s="265"/>
      <c r="D3516" s="265" t="str">
        <f t="shared" si="685"/>
        <v>Enero</v>
      </c>
      <c r="E3516" s="265"/>
      <c r="F3516" s="280" t="str">
        <f>IFERROR(IF(VLOOKUP($X3498&amp;"-"&amp;TEXT($A3516,"mmm-aaaa"),Informes!$A:$P,COLUMN(Informes!H$1),FALSE),"þ","¨"),"¨")</f>
        <v>¨</v>
      </c>
      <c r="G3516" s="280"/>
      <c r="H3516" s="280"/>
      <c r="I3516" s="269" t="str">
        <f>IFERROR(IF(ISBLANK(
VLOOKUP($X3498&amp;"-"&amp;TEXT($A3516,"mmm-aaaa"),Informes!$A:$P,COLUMN(Informes!I$1),FALSE)), "",
VLOOKUP($X3498&amp;"-"&amp;TEXT($A3516,"mmm-aaaa"),Informes!$A:$P,COLUMN(Informes!I$1),FALSE)), "")</f>
        <v/>
      </c>
      <c r="J3516" s="269"/>
      <c r="K3516" s="269"/>
      <c r="L3516" s="172" t="str">
        <f t="shared" si="686"/>
        <v>¨</v>
      </c>
      <c r="M3516" s="269" t="str">
        <f>IFERROR(IF(OR($X3516=$L$7,$X3516=$K$5,$X3516=$O$5,$X3516=$T$5),IF(ISBLANK(
VLOOKUP($X3498&amp;"-"&amp;TEXT($A3516,"mmm-aaaa"),Informes!$A:$P,COLUMN(Informes!J$1),FALSE)), "",
VLOOKUP($X3498&amp;"-"&amp;TEXT($A3516,"mmm-aaaa"),Informes!$A:$P,COLUMN(Informes!J$1),FALSE)), ""), "")</f>
        <v/>
      </c>
      <c r="N3516" s="269"/>
      <c r="O3516" s="269"/>
      <c r="P3516" s="269"/>
      <c r="Q3516" s="269"/>
      <c r="R3516" s="282" t="str">
        <f t="shared" si="683"/>
        <v/>
      </c>
      <c r="S3516" s="282"/>
      <c r="T3516" s="282"/>
      <c r="U3516" s="282"/>
      <c r="V3516" s="283"/>
      <c r="W3516" s="4" t="str">
        <f>IFERROR(VLOOKUP($X3498&amp;"-"&amp;TEXT($A3516,"mmm-aaaa"),Informes!$A:$P,COLUMN(Informes!K$1),FALSE), "")</f>
        <v/>
      </c>
      <c r="X3516" s="34" t="str">
        <f>IFERROR(VLOOKUP($X3498&amp;"-"&amp;TEXT($A3516,"mmm-aaaa"),Informes!$A:$P,COLUMN(Informes!C$1),FALSE), "")</f>
        <v/>
      </c>
    </row>
    <row r="3517" spans="1:24" ht="16.5" customHeight="1" thickBot="1" x14ac:dyDescent="0.3">
      <c r="D3517" s="124"/>
      <c r="E3517" s="124"/>
      <c r="F3517" s="129"/>
      <c r="G3517" s="124" t="str">
        <f>IF(SUM(F3505:F3516)=0,"",SUM(F3505:F3516))</f>
        <v/>
      </c>
      <c r="H3517" s="124"/>
      <c r="I3517" s="124"/>
      <c r="J3517" s="130"/>
      <c r="K3517" s="124"/>
      <c r="L3517" s="131" t="s">
        <v>107</v>
      </c>
      <c r="M3517" s="272" t="str">
        <f>IF(SUM(M3505:M3516)=0,"",SUM(M3505:M3516))</f>
        <v/>
      </c>
      <c r="N3517" s="273"/>
      <c r="O3517" s="273"/>
      <c r="P3517" s="273"/>
      <c r="Q3517" s="274"/>
      <c r="R3517" s="275"/>
      <c r="S3517" s="276"/>
      <c r="T3517" s="276"/>
      <c r="U3517" s="276"/>
      <c r="V3517" s="277"/>
      <c r="W3517" s="4"/>
      <c r="X3517" s="4"/>
    </row>
    <row r="3518" spans="1:24" ht="16.5" customHeight="1" x14ac:dyDescent="0.2">
      <c r="W3518" s="4"/>
      <c r="X3518" s="4"/>
    </row>
    <row r="3519" spans="1:24" ht="279.75" customHeight="1" x14ac:dyDescent="0.15">
      <c r="B3519" s="11"/>
      <c r="C3519" s="132" t="s">
        <v>136</v>
      </c>
      <c r="D3519" s="11"/>
      <c r="E3519" s="11"/>
      <c r="F3519" s="11"/>
      <c r="G3519" s="11"/>
      <c r="H3519" s="11"/>
      <c r="I3519" s="11"/>
      <c r="J3519" s="11"/>
      <c r="K3519" s="11"/>
      <c r="L3519" s="11"/>
      <c r="M3519" s="11"/>
      <c r="N3519" s="11"/>
      <c r="O3519" s="11"/>
      <c r="P3519" s="11"/>
      <c r="Q3519" s="11"/>
      <c r="R3519" s="11"/>
      <c r="S3519" s="11"/>
      <c r="T3519" s="11"/>
      <c r="U3519" s="11"/>
      <c r="V3519" s="11"/>
      <c r="W3519" s="11"/>
      <c r="X3519" s="11"/>
    </row>
    <row r="3520" spans="1:24" ht="24" customHeight="1" x14ac:dyDescent="0.2">
      <c r="A3520" s="35"/>
      <c r="B3520" s="256" t="s">
        <v>127</v>
      </c>
      <c r="C3520" s="256"/>
      <c r="D3520" s="256"/>
      <c r="E3520" s="256"/>
      <c r="F3520" s="256"/>
      <c r="G3520" s="256"/>
      <c r="H3520" s="256"/>
      <c r="I3520" s="256"/>
      <c r="J3520" s="256"/>
      <c r="K3520" s="256"/>
      <c r="L3520" s="256"/>
      <c r="M3520" s="256"/>
      <c r="N3520" s="256"/>
      <c r="O3520" s="256"/>
      <c r="P3520" s="256"/>
      <c r="Q3520" s="256"/>
      <c r="R3520" s="256"/>
      <c r="S3520" s="256"/>
      <c r="T3520" s="256"/>
      <c r="U3520" s="256"/>
      <c r="V3520" s="256"/>
      <c r="X3520" s="2"/>
    </row>
    <row r="3521" spans="1:24" ht="15" x14ac:dyDescent="0.2">
      <c r="A3521" s="35"/>
      <c r="B3521" s="120" t="s">
        <v>128</v>
      </c>
      <c r="D3521" s="123" t="e">
        <f>D3498</f>
        <v>#REF!</v>
      </c>
      <c r="F3521" s="123"/>
      <c r="G3521" s="123"/>
      <c r="H3521" s="123"/>
      <c r="I3521" s="123"/>
      <c r="J3521" s="123"/>
      <c r="K3521" s="123"/>
      <c r="L3521" s="123"/>
      <c r="M3521" s="123"/>
      <c r="N3521" s="123"/>
      <c r="O3521" s="123"/>
      <c r="P3521" s="123"/>
      <c r="Q3521" s="123"/>
      <c r="R3521" s="123"/>
      <c r="S3521" s="123"/>
      <c r="T3521" s="123"/>
      <c r="U3521" s="123"/>
      <c r="V3521" s="123"/>
      <c r="W3521" s="15"/>
      <c r="X3521" s="154" t="e">
        <f>X3498</f>
        <v>#REF!</v>
      </c>
    </row>
    <row r="3522" spans="1:24" ht="17.25" x14ac:dyDescent="0.2">
      <c r="B3522" s="120" t="s">
        <v>129</v>
      </c>
      <c r="D3522" s="121"/>
      <c r="E3522" s="121"/>
      <c r="F3522" s="7"/>
      <c r="G3522" s="7"/>
      <c r="H3522" s="257" t="e">
        <f>H3499</f>
        <v>#REF!</v>
      </c>
      <c r="I3522" s="257"/>
      <c r="J3522" s="257"/>
      <c r="K3522" s="257"/>
      <c r="L3522" s="257"/>
      <c r="M3522" s="257"/>
      <c r="N3522" s="257"/>
      <c r="O3522" s="257"/>
      <c r="P3522" s="127" t="e">
        <f>P3499</f>
        <v>#REF!</v>
      </c>
      <c r="Q3522" s="120" t="s">
        <v>75</v>
      </c>
      <c r="S3522" s="12"/>
      <c r="T3522" s="13"/>
      <c r="U3522" s="127" t="e">
        <f>U3499</f>
        <v>#REF!</v>
      </c>
      <c r="V3522" s="120" t="s">
        <v>79</v>
      </c>
      <c r="W3522" s="12"/>
      <c r="X3522" s="6"/>
    </row>
    <row r="3523" spans="1:24" ht="17.25" x14ac:dyDescent="0.2">
      <c r="B3523" s="120" t="s">
        <v>130</v>
      </c>
      <c r="D3523" s="122"/>
      <c r="E3523" s="122"/>
      <c r="F3523" s="7"/>
      <c r="G3523" s="258" t="e">
        <f>G3500</f>
        <v>#REF!</v>
      </c>
      <c r="H3523" s="258"/>
      <c r="I3523" s="258"/>
      <c r="J3523" s="258"/>
      <c r="K3523" s="258"/>
      <c r="L3523" s="258"/>
      <c r="M3523" s="258"/>
      <c r="N3523" s="258"/>
      <c r="O3523" s="258"/>
      <c r="P3523" s="128" t="s">
        <v>137</v>
      </c>
      <c r="Q3523" s="120" t="s">
        <v>131</v>
      </c>
      <c r="S3523" s="12"/>
      <c r="T3523" s="12"/>
      <c r="U3523" s="128" t="s">
        <v>138</v>
      </c>
      <c r="V3523" s="120" t="s">
        <v>61</v>
      </c>
      <c r="W3523" s="12"/>
      <c r="X3523" s="6"/>
    </row>
    <row r="3524" spans="1:24" ht="28.5" customHeight="1" x14ac:dyDescent="0.2">
      <c r="B3524" s="127" t="e">
        <f>B3501</f>
        <v>#REF!</v>
      </c>
      <c r="C3524" s="125" t="s">
        <v>76</v>
      </c>
      <c r="D3524" s="127" t="e">
        <f>D3501</f>
        <v>#REF!</v>
      </c>
      <c r="E3524" s="125" t="s">
        <v>81</v>
      </c>
      <c r="F3524" s="7"/>
      <c r="G3524" s="7"/>
      <c r="H3524" s="5"/>
      <c r="I3524" s="10"/>
      <c r="J3524" s="127" t="e">
        <f>J3501</f>
        <v>#REF!</v>
      </c>
      <c r="K3524" s="125" t="s">
        <v>77</v>
      </c>
      <c r="L3524" s="5"/>
      <c r="M3524" s="5"/>
      <c r="N3524" s="127" t="e">
        <f>N3501</f>
        <v>#REF!</v>
      </c>
      <c r="O3524" s="125" t="s">
        <v>132</v>
      </c>
      <c r="P3524" s="126"/>
      <c r="Q3524" s="126"/>
      <c r="R3524" s="9"/>
      <c r="S3524" s="127" t="e">
        <f>S3501</f>
        <v>#REF!</v>
      </c>
      <c r="T3524" s="259" t="s">
        <v>133</v>
      </c>
      <c r="U3524" s="259"/>
      <c r="V3524" s="259"/>
      <c r="W3524" s="13"/>
      <c r="X3524" s="6"/>
    </row>
    <row r="3525" spans="1:24" ht="4.5" customHeight="1" thickBot="1" x14ac:dyDescent="0.25">
      <c r="B3525" s="8"/>
      <c r="C3525" s="7"/>
      <c r="D3525" s="8"/>
      <c r="E3525" s="7"/>
      <c r="F3525" s="7"/>
      <c r="G3525" s="7"/>
      <c r="H3525" s="5"/>
      <c r="I3525" s="10"/>
      <c r="J3525" s="8"/>
      <c r="K3525" s="5"/>
      <c r="L3525" s="5"/>
      <c r="M3525" s="5"/>
      <c r="N3525" s="7"/>
      <c r="O3525" s="5"/>
      <c r="P3525" s="8"/>
      <c r="Q3525" s="8"/>
      <c r="R3525" s="9"/>
      <c r="S3525" s="9"/>
      <c r="T3525" s="7"/>
      <c r="U3525" s="8"/>
      <c r="V3525" s="9"/>
      <c r="W3525" s="9"/>
      <c r="X3525" s="6"/>
    </row>
    <row r="3526" spans="1:24" ht="27" customHeight="1" x14ac:dyDescent="0.25">
      <c r="B3526" s="260" t="s">
        <v>17</v>
      </c>
      <c r="C3526" s="261"/>
      <c r="D3526" s="261"/>
      <c r="E3526" s="261"/>
      <c r="F3526" s="262" t="s">
        <v>134</v>
      </c>
      <c r="G3526" s="262"/>
      <c r="H3526" s="262"/>
      <c r="I3526" s="262" t="s">
        <v>12</v>
      </c>
      <c r="J3526" s="262"/>
      <c r="K3526" s="262"/>
      <c r="L3526" s="262" t="s">
        <v>105</v>
      </c>
      <c r="M3526" s="236" t="s">
        <v>135</v>
      </c>
      <c r="N3526" s="236"/>
      <c r="O3526" s="236"/>
      <c r="P3526" s="236"/>
      <c r="Q3526" s="236"/>
      <c r="R3526" s="236" t="s">
        <v>101</v>
      </c>
      <c r="S3526" s="236"/>
      <c r="T3526" s="236"/>
      <c r="U3526" s="236"/>
      <c r="V3526" s="237"/>
      <c r="W3526" s="14"/>
      <c r="X3526" s="3"/>
    </row>
    <row r="3527" spans="1:24" ht="27.75" customHeight="1" x14ac:dyDescent="0.2">
      <c r="B3527" s="240">
        <f>EDATE(B3504,12)</f>
        <v>45658</v>
      </c>
      <c r="C3527" s="241"/>
      <c r="D3527" s="241"/>
      <c r="E3527" s="242"/>
      <c r="F3527" s="263"/>
      <c r="G3527" s="263"/>
      <c r="H3527" s="263"/>
      <c r="I3527" s="263"/>
      <c r="J3527" s="263"/>
      <c r="K3527" s="263"/>
      <c r="L3527" s="263"/>
      <c r="M3527" s="238"/>
      <c r="N3527" s="238"/>
      <c r="O3527" s="238"/>
      <c r="P3527" s="238"/>
      <c r="Q3527" s="238"/>
      <c r="R3527" s="238"/>
      <c r="S3527" s="238"/>
      <c r="T3527" s="238"/>
      <c r="U3527" s="238"/>
      <c r="V3527" s="239"/>
      <c r="W3527" s="14"/>
      <c r="X3527" s="3"/>
    </row>
    <row r="3528" spans="1:24" ht="16.5" customHeight="1" x14ac:dyDescent="0.2">
      <c r="A3528" s="34">
        <f>EDATE(B3527,-4)</f>
        <v>45536</v>
      </c>
      <c r="B3528" s="243" t="str">
        <f>PROPER(TEXT(A3528, "mmmm"))</f>
        <v>Septiembre</v>
      </c>
      <c r="C3528" s="244"/>
      <c r="D3528" s="244"/>
      <c r="E3528" s="244"/>
      <c r="F3528" s="281" t="str">
        <f>IFERROR(IF(VLOOKUP($X3498&amp;"-"&amp;TEXT($A3528,"mmm-aaaa"),Informes!$A:$P,COLUMN(Informes!H$1),FALSE),"þ","¨"),"¨")</f>
        <v>¨</v>
      </c>
      <c r="G3528" s="281"/>
      <c r="H3528" s="281"/>
      <c r="I3528" s="248" t="str">
        <f>IFERROR(IF(ISBLANK(
VLOOKUP($X3521&amp;"-"&amp;TEXT($A3528,"mmm-aaaa"),Informes!$A:$P,COLUMN(Informes!I$1),FALSE)), "",
VLOOKUP($X3521&amp;"-"&amp;TEXT($A3528,"mmm-aaaa"),Informes!$A:$P,COLUMN(Informes!I$1),FALSE)), "")</f>
        <v/>
      </c>
      <c r="J3528" s="248"/>
      <c r="K3528" s="248"/>
      <c r="L3528" s="173" t="str">
        <f>IFERROR(IF($X3528=$L$7,"þ","¨"),"¨")</f>
        <v>¨</v>
      </c>
      <c r="M3528" s="248" t="str">
        <f>IFERROR(IF(OR($X3528=$L$7,$X3528=$K$5,$X3528=$O$5,$X3528=$T$5),IF(ISBLANK(
VLOOKUP($X3498&amp;"-"&amp;TEXT($A3528,"mmm-aaaa"),Informes!$A:$P,COLUMN(Informes!J$1),FALSE)), "",
VLOOKUP($X3498&amp;"-"&amp;TEXT($A3528,"mmm-aaaa"),Informes!$A:$P,COLUMN(Informes!J$1),FALSE)), ""), "")</f>
        <v/>
      </c>
      <c r="N3528" s="248"/>
      <c r="O3528" s="248"/>
      <c r="P3528" s="248"/>
      <c r="Q3528" s="248"/>
      <c r="R3528" s="284" t="str">
        <f t="shared" ref="R3528:R3539" si="688">IF(W3528=0, "", W3528)</f>
        <v/>
      </c>
      <c r="S3528" s="284"/>
      <c r="T3528" s="284"/>
      <c r="U3528" s="284"/>
      <c r="V3528" s="285"/>
      <c r="W3528" s="4" t="str">
        <f>IFERROR(VLOOKUP($X3521&amp;"-"&amp;TEXT($A3528,"mmm-aaaa"),Informes!$A:$P,COLUMN(Informes!K$1),FALSE), "")</f>
        <v/>
      </c>
      <c r="X3528" s="34" t="str">
        <f>IFERROR(VLOOKUP($X3498&amp;"-"&amp;TEXT($A3528,"mmm-aaaa"),Informes!$A:$P,COLUMN(Informes!C$1),FALSE), "")</f>
        <v/>
      </c>
    </row>
    <row r="3529" spans="1:24" ht="16.5" customHeight="1" x14ac:dyDescent="0.2">
      <c r="A3529" s="34">
        <f>EDATE(A3528,1)</f>
        <v>45566</v>
      </c>
      <c r="B3529" s="243" t="str">
        <f t="shared" ref="B3529:B3539" si="689">PROPER(TEXT(A3529, "mmmm"))</f>
        <v>Octubre</v>
      </c>
      <c r="C3529" s="244"/>
      <c r="D3529" s="244"/>
      <c r="E3529" s="244"/>
      <c r="F3529" s="281" t="str">
        <f>IFERROR(IF(VLOOKUP($X3498&amp;"-"&amp;TEXT($A3529,"mmm-aaaa"),Informes!$A:$P,COLUMN(Informes!H$1),FALSE),"þ","¨"),"¨")</f>
        <v>¨</v>
      </c>
      <c r="G3529" s="281"/>
      <c r="H3529" s="281"/>
      <c r="I3529" s="248" t="str">
        <f>IFERROR(IF(ISBLANK(
VLOOKUP($X3521&amp;"-"&amp;TEXT($A3529,"mmm-aaaa"),Informes!$A:$P,COLUMN(Informes!I$1),FALSE)), "",
VLOOKUP($X3521&amp;"-"&amp;TEXT($A3529,"mmm-aaaa"),Informes!$A:$P,COLUMN(Informes!I$1),FALSE)), "")</f>
        <v/>
      </c>
      <c r="J3529" s="248"/>
      <c r="K3529" s="248"/>
      <c r="L3529" s="173" t="str">
        <f t="shared" ref="L3529:L3539" si="690">IFERROR(IF($X3529=$L$7,"þ","¨"),"¨")</f>
        <v>¨</v>
      </c>
      <c r="M3529" s="248" t="str">
        <f>IFERROR(IF(OR($X3529=$L$7,$X3529=$K$5,$X3529=$O$5,$X3529=$T$5),IF(ISBLANK(
VLOOKUP($X3498&amp;"-"&amp;TEXT($A3529,"mmm-aaaa"),Informes!$A:$P,COLUMN(Informes!J$1),FALSE)), "",
VLOOKUP($X3498&amp;"-"&amp;TEXT($A3529,"mmm-aaaa"),Informes!$A:$P,COLUMN(Informes!J$1),FALSE)), ""), "")</f>
        <v/>
      </c>
      <c r="N3529" s="248"/>
      <c r="O3529" s="248"/>
      <c r="P3529" s="248"/>
      <c r="Q3529" s="248"/>
      <c r="R3529" s="284" t="str">
        <f t="shared" si="688"/>
        <v/>
      </c>
      <c r="S3529" s="284"/>
      <c r="T3529" s="284"/>
      <c r="U3529" s="284"/>
      <c r="V3529" s="285"/>
      <c r="W3529" s="4" t="str">
        <f>IFERROR(VLOOKUP($X3521&amp;"-"&amp;TEXT($A3529,"mmm-aaaa"),Informes!$A:$P,COLUMN(Informes!K$1),FALSE), "")</f>
        <v/>
      </c>
      <c r="X3529" s="34" t="str">
        <f>IFERROR(VLOOKUP($X3498&amp;"-"&amp;TEXT($A3529,"mmm-aaaa"),Informes!$A:$P,COLUMN(Informes!C$1),FALSE), "")</f>
        <v/>
      </c>
    </row>
    <row r="3530" spans="1:24" ht="16.5" customHeight="1" x14ac:dyDescent="0.2">
      <c r="A3530" s="34">
        <f t="shared" ref="A3530:A3539" si="691">EDATE(A3529,1)</f>
        <v>45597</v>
      </c>
      <c r="B3530" s="243" t="str">
        <f t="shared" si="689"/>
        <v>Noviembre</v>
      </c>
      <c r="C3530" s="244"/>
      <c r="D3530" s="244"/>
      <c r="E3530" s="244"/>
      <c r="F3530" s="281" t="str">
        <f>IFERROR(IF(VLOOKUP($X3498&amp;"-"&amp;TEXT($A3530,"mmm-aaaa"),Informes!$A:$P,COLUMN(Informes!H$1),FALSE),"þ","¨"),"¨")</f>
        <v>¨</v>
      </c>
      <c r="G3530" s="281"/>
      <c r="H3530" s="281"/>
      <c r="I3530" s="248" t="str">
        <f>IFERROR(IF(ISBLANK(
VLOOKUP($X3521&amp;"-"&amp;TEXT($A3530,"mmm-aaaa"),Informes!$A:$P,COLUMN(Informes!I$1),FALSE)), "",
VLOOKUP($X3521&amp;"-"&amp;TEXT($A3530,"mmm-aaaa"),Informes!$A:$P,COLUMN(Informes!I$1),FALSE)), "")</f>
        <v/>
      </c>
      <c r="J3530" s="248"/>
      <c r="K3530" s="248"/>
      <c r="L3530" s="173" t="str">
        <f t="shared" si="690"/>
        <v>¨</v>
      </c>
      <c r="M3530" s="248" t="str">
        <f>IFERROR(IF(OR($X3530=$L$7,$X3530=$K$5,$X3530=$O$5,$X3530=$T$5),IF(ISBLANK(
VLOOKUP($X3498&amp;"-"&amp;TEXT($A3530,"mmm-aaaa"),Informes!$A:$P,COLUMN(Informes!J$1),FALSE)), "",
VLOOKUP($X3498&amp;"-"&amp;TEXT($A3530,"mmm-aaaa"),Informes!$A:$P,COLUMN(Informes!J$1),FALSE)), ""), "")</f>
        <v/>
      </c>
      <c r="N3530" s="248"/>
      <c r="O3530" s="248"/>
      <c r="P3530" s="248"/>
      <c r="Q3530" s="248"/>
      <c r="R3530" s="284" t="str">
        <f t="shared" si="688"/>
        <v/>
      </c>
      <c r="S3530" s="284"/>
      <c r="T3530" s="284"/>
      <c r="U3530" s="284"/>
      <c r="V3530" s="285"/>
      <c r="W3530" s="4" t="str">
        <f>IFERROR(VLOOKUP($X3521&amp;"-"&amp;TEXT($A3530,"mmm-aaaa"),Informes!$A:$P,COLUMN(Informes!K$1),FALSE), "")</f>
        <v/>
      </c>
      <c r="X3530" s="34" t="str">
        <f>IFERROR(VLOOKUP($X3498&amp;"-"&amp;TEXT($A3530,"mmm-aaaa"),Informes!$A:$P,COLUMN(Informes!C$1),FALSE), "")</f>
        <v/>
      </c>
    </row>
    <row r="3531" spans="1:24" ht="16.5" customHeight="1" x14ac:dyDescent="0.2">
      <c r="A3531" s="34">
        <f t="shared" si="691"/>
        <v>45627</v>
      </c>
      <c r="B3531" s="243" t="str">
        <f t="shared" si="689"/>
        <v>Diciembre</v>
      </c>
      <c r="C3531" s="244"/>
      <c r="D3531" s="244"/>
      <c r="E3531" s="244"/>
      <c r="F3531" s="281" t="str">
        <f>IFERROR(IF(VLOOKUP($X3498&amp;"-"&amp;TEXT($A3531,"mmm-aaaa"),Informes!$A:$P,COLUMN(Informes!H$1),FALSE),"þ","¨"),"¨")</f>
        <v>¨</v>
      </c>
      <c r="G3531" s="281"/>
      <c r="H3531" s="281"/>
      <c r="I3531" s="248" t="str">
        <f>IFERROR(IF(ISBLANK(
VLOOKUP($X3521&amp;"-"&amp;TEXT($A3531,"mmm-aaaa"),Informes!$A:$P,COLUMN(Informes!I$1),FALSE)), "",
VLOOKUP($X3521&amp;"-"&amp;TEXT($A3531,"mmm-aaaa"),Informes!$A:$P,COLUMN(Informes!I$1),FALSE)), "")</f>
        <v/>
      </c>
      <c r="J3531" s="248"/>
      <c r="K3531" s="248"/>
      <c r="L3531" s="173" t="str">
        <f t="shared" si="690"/>
        <v>¨</v>
      </c>
      <c r="M3531" s="248" t="str">
        <f>IFERROR(IF(OR($X3531=$L$7,$X3531=$K$5,$X3531=$O$5,$X3531=$T$5),IF(ISBLANK(
VLOOKUP($X3498&amp;"-"&amp;TEXT($A3531,"mmm-aaaa"),Informes!$A:$P,COLUMN(Informes!J$1),FALSE)), "",
VLOOKUP($X3498&amp;"-"&amp;TEXT($A3531,"mmm-aaaa"),Informes!$A:$P,COLUMN(Informes!J$1),FALSE)), ""), "")</f>
        <v/>
      </c>
      <c r="N3531" s="248"/>
      <c r="O3531" s="248"/>
      <c r="P3531" s="248"/>
      <c r="Q3531" s="248"/>
      <c r="R3531" s="284" t="str">
        <f t="shared" si="688"/>
        <v/>
      </c>
      <c r="S3531" s="284"/>
      <c r="T3531" s="284"/>
      <c r="U3531" s="284"/>
      <c r="V3531" s="285"/>
      <c r="W3531" s="4" t="str">
        <f>IFERROR(VLOOKUP($X3521&amp;"-"&amp;TEXT($A3531,"mmm-aaaa"),Informes!$A:$P,COLUMN(Informes!K$1),FALSE), "")</f>
        <v/>
      </c>
      <c r="X3531" s="34" t="str">
        <f>IFERROR(VLOOKUP($X3498&amp;"-"&amp;TEXT($A3531,"mmm-aaaa"),Informes!$A:$P,COLUMN(Informes!C$1),FALSE), "")</f>
        <v/>
      </c>
    </row>
    <row r="3532" spans="1:24" ht="16.5" customHeight="1" x14ac:dyDescent="0.2">
      <c r="A3532" s="34">
        <f t="shared" si="691"/>
        <v>45658</v>
      </c>
      <c r="B3532" s="243" t="str">
        <f t="shared" si="689"/>
        <v>Enero</v>
      </c>
      <c r="C3532" s="244"/>
      <c r="D3532" s="244"/>
      <c r="E3532" s="244"/>
      <c r="F3532" s="281" t="str">
        <f>IFERROR(IF(VLOOKUP($X3498&amp;"-"&amp;TEXT($A3532,"mmm-aaaa"),Informes!$A:$P,COLUMN(Informes!H$1),FALSE),"þ","¨"),"¨")</f>
        <v>¨</v>
      </c>
      <c r="G3532" s="281"/>
      <c r="H3532" s="281"/>
      <c r="I3532" s="248" t="str">
        <f>IFERROR(IF(ISBLANK(
VLOOKUP($X3521&amp;"-"&amp;TEXT($A3532,"mmm-aaaa"),Informes!$A:$P,COLUMN(Informes!I$1),FALSE)), "",
VLOOKUP($X3521&amp;"-"&amp;TEXT($A3532,"mmm-aaaa"),Informes!$A:$P,COLUMN(Informes!I$1),FALSE)), "")</f>
        <v/>
      </c>
      <c r="J3532" s="248"/>
      <c r="K3532" s="248"/>
      <c r="L3532" s="173" t="str">
        <f t="shared" si="690"/>
        <v>¨</v>
      </c>
      <c r="M3532" s="248" t="str">
        <f>IFERROR(IF(OR($X3532=$L$7,$X3532=$K$5,$X3532=$O$5,$X3532=$T$5),IF(ISBLANK(
VLOOKUP($X3498&amp;"-"&amp;TEXT($A3532,"mmm-aaaa"),Informes!$A:$P,COLUMN(Informes!J$1),FALSE)), "",
VLOOKUP($X3498&amp;"-"&amp;TEXT($A3532,"mmm-aaaa"),Informes!$A:$P,COLUMN(Informes!J$1),FALSE)), ""), "")</f>
        <v/>
      </c>
      <c r="N3532" s="248"/>
      <c r="O3532" s="248"/>
      <c r="P3532" s="248"/>
      <c r="Q3532" s="248"/>
      <c r="R3532" s="284" t="str">
        <f t="shared" si="688"/>
        <v/>
      </c>
      <c r="S3532" s="284"/>
      <c r="T3532" s="284"/>
      <c r="U3532" s="284"/>
      <c r="V3532" s="285"/>
      <c r="W3532" s="4" t="str">
        <f>IFERROR(VLOOKUP($X3521&amp;"-"&amp;TEXT($A3532,"mmm-aaaa"),Informes!$A:$P,COLUMN(Informes!K$1),FALSE), "")</f>
        <v/>
      </c>
      <c r="X3532" s="34" t="str">
        <f>IFERROR(VLOOKUP($X3498&amp;"-"&amp;TEXT($A3532,"mmm-aaaa"),Informes!$A:$P,COLUMN(Informes!C$1),FALSE), "")</f>
        <v/>
      </c>
    </row>
    <row r="3533" spans="1:24" ht="16.5" customHeight="1" x14ac:dyDescent="0.2">
      <c r="A3533" s="34">
        <f t="shared" si="691"/>
        <v>45689</v>
      </c>
      <c r="B3533" s="243" t="str">
        <f t="shared" si="689"/>
        <v>Febrero</v>
      </c>
      <c r="C3533" s="244"/>
      <c r="D3533" s="244"/>
      <c r="E3533" s="244"/>
      <c r="F3533" s="281" t="str">
        <f>IFERROR(IF(VLOOKUP($X3498&amp;"-"&amp;TEXT($A3533,"mmm-aaaa"),Informes!$A:$P,COLUMN(Informes!H$1),FALSE),"þ","¨"),"¨")</f>
        <v>¨</v>
      </c>
      <c r="G3533" s="281"/>
      <c r="H3533" s="281"/>
      <c r="I3533" s="248" t="str">
        <f>IFERROR(IF(ISBLANK(
VLOOKUP($X3521&amp;"-"&amp;TEXT($A3533,"mmm-aaaa"),Informes!$A:$P,COLUMN(Informes!I$1),FALSE)), "",
VLOOKUP($X3521&amp;"-"&amp;TEXT($A3533,"mmm-aaaa"),Informes!$A:$P,COLUMN(Informes!I$1),FALSE)), "")</f>
        <v/>
      </c>
      <c r="J3533" s="248"/>
      <c r="K3533" s="248"/>
      <c r="L3533" s="173" t="str">
        <f t="shared" si="690"/>
        <v>¨</v>
      </c>
      <c r="M3533" s="248" t="str">
        <f>IFERROR(IF(OR($X3533=$L$7,$X3533=$K$5,$X3533=$O$5,$X3533=$T$5),IF(ISBLANK(
VLOOKUP($X3498&amp;"-"&amp;TEXT($A3533,"mmm-aaaa"),Informes!$A:$P,COLUMN(Informes!J$1),FALSE)), "",
VLOOKUP($X3498&amp;"-"&amp;TEXT($A3533,"mmm-aaaa"),Informes!$A:$P,COLUMN(Informes!J$1),FALSE)), ""), "")</f>
        <v/>
      </c>
      <c r="N3533" s="248"/>
      <c r="O3533" s="248"/>
      <c r="P3533" s="248"/>
      <c r="Q3533" s="248"/>
      <c r="R3533" s="284" t="str">
        <f t="shared" si="688"/>
        <v/>
      </c>
      <c r="S3533" s="284"/>
      <c r="T3533" s="284"/>
      <c r="U3533" s="284"/>
      <c r="V3533" s="285"/>
      <c r="W3533" s="4" t="str">
        <f>IFERROR(VLOOKUP($X3521&amp;"-"&amp;TEXT($A3533,"mmm-aaaa"),Informes!$A:$P,COLUMN(Informes!K$1),FALSE), "")</f>
        <v/>
      </c>
      <c r="X3533" s="34" t="str">
        <f>IFERROR(VLOOKUP($X3498&amp;"-"&amp;TEXT($A3533,"mmm-aaaa"),Informes!$A:$P,COLUMN(Informes!C$1),FALSE), "")</f>
        <v/>
      </c>
    </row>
    <row r="3534" spans="1:24" ht="16.5" customHeight="1" x14ac:dyDescent="0.2">
      <c r="A3534" s="34">
        <f t="shared" si="691"/>
        <v>45717</v>
      </c>
      <c r="B3534" s="243" t="str">
        <f t="shared" si="689"/>
        <v>Marzo</v>
      </c>
      <c r="C3534" s="244"/>
      <c r="D3534" s="244"/>
      <c r="E3534" s="244"/>
      <c r="F3534" s="281" t="str">
        <f>IFERROR(IF(VLOOKUP($X3498&amp;"-"&amp;TEXT($A3534,"mmm-aaaa"),Informes!$A:$P,COLUMN(Informes!H$1),FALSE),"þ","¨"),"¨")</f>
        <v>¨</v>
      </c>
      <c r="G3534" s="281"/>
      <c r="H3534" s="281"/>
      <c r="I3534" s="248" t="str">
        <f>IFERROR(IF(ISBLANK(
VLOOKUP($X3521&amp;"-"&amp;TEXT($A3534,"mmm-aaaa"),Informes!$A:$P,COLUMN(Informes!I$1),FALSE)), "",
VLOOKUP($X3521&amp;"-"&amp;TEXT($A3534,"mmm-aaaa"),Informes!$A:$P,COLUMN(Informes!I$1),FALSE)), "")</f>
        <v/>
      </c>
      <c r="J3534" s="248"/>
      <c r="K3534" s="248"/>
      <c r="L3534" s="173" t="str">
        <f t="shared" si="690"/>
        <v>¨</v>
      </c>
      <c r="M3534" s="248" t="str">
        <f>IFERROR(IF(OR($X3534=$L$7,$X3534=$K$5,$X3534=$O$5,$X3534=$T$5),IF(ISBLANK(
VLOOKUP($X3498&amp;"-"&amp;TEXT($A3534,"mmm-aaaa"),Informes!$A:$P,COLUMN(Informes!J$1),FALSE)), "",
VLOOKUP($X3498&amp;"-"&amp;TEXT($A3534,"mmm-aaaa"),Informes!$A:$P,COLUMN(Informes!J$1),FALSE)), ""), "")</f>
        <v/>
      </c>
      <c r="N3534" s="248"/>
      <c r="O3534" s="248"/>
      <c r="P3534" s="248"/>
      <c r="Q3534" s="248"/>
      <c r="R3534" s="284" t="str">
        <f t="shared" si="688"/>
        <v/>
      </c>
      <c r="S3534" s="284"/>
      <c r="T3534" s="284"/>
      <c r="U3534" s="284"/>
      <c r="V3534" s="285"/>
      <c r="W3534" s="4" t="str">
        <f>IFERROR(VLOOKUP($X3521&amp;"-"&amp;TEXT($A3534,"mmm-aaaa"),Informes!$A:$P,COLUMN(Informes!K$1),FALSE), "")</f>
        <v/>
      </c>
      <c r="X3534" s="34" t="str">
        <f>IFERROR(VLOOKUP($X3498&amp;"-"&amp;TEXT($A3534,"mmm-aaaa"),Informes!$A:$P,COLUMN(Informes!C$1),FALSE), "")</f>
        <v/>
      </c>
    </row>
    <row r="3535" spans="1:24" ht="16.5" customHeight="1" x14ac:dyDescent="0.2">
      <c r="A3535" s="34">
        <f t="shared" si="691"/>
        <v>45748</v>
      </c>
      <c r="B3535" s="243" t="str">
        <f t="shared" si="689"/>
        <v>Abril</v>
      </c>
      <c r="C3535" s="244"/>
      <c r="D3535" s="244"/>
      <c r="E3535" s="244"/>
      <c r="F3535" s="281" t="str">
        <f>IFERROR(IF(VLOOKUP($X3498&amp;"-"&amp;TEXT($A3535,"mmm-aaaa"),Informes!$A:$P,COLUMN(Informes!H$1),FALSE),"þ","¨"),"¨")</f>
        <v>¨</v>
      </c>
      <c r="G3535" s="281"/>
      <c r="H3535" s="281"/>
      <c r="I3535" s="248" t="str">
        <f>IFERROR(IF(ISBLANK(
VLOOKUP($X3521&amp;"-"&amp;TEXT($A3535,"mmm-aaaa"),Informes!$A:$P,COLUMN(Informes!I$1),FALSE)), "",
VLOOKUP($X3521&amp;"-"&amp;TEXT($A3535,"mmm-aaaa"),Informes!$A:$P,COLUMN(Informes!I$1),FALSE)), "")</f>
        <v/>
      </c>
      <c r="J3535" s="248"/>
      <c r="K3535" s="248"/>
      <c r="L3535" s="173" t="str">
        <f t="shared" si="690"/>
        <v>¨</v>
      </c>
      <c r="M3535" s="248" t="str">
        <f>IFERROR(IF(OR($X3535=$L$7,$X3535=$K$5,$X3535=$O$5,$X3535=$T$5),IF(ISBLANK(
VLOOKUP($X3498&amp;"-"&amp;TEXT($A3535,"mmm-aaaa"),Informes!$A:$P,COLUMN(Informes!J$1),FALSE)), "",
VLOOKUP($X3498&amp;"-"&amp;TEXT($A3535,"mmm-aaaa"),Informes!$A:$P,COLUMN(Informes!J$1),FALSE)), ""), "")</f>
        <v/>
      </c>
      <c r="N3535" s="248"/>
      <c r="O3535" s="248"/>
      <c r="P3535" s="248"/>
      <c r="Q3535" s="248"/>
      <c r="R3535" s="284" t="str">
        <f t="shared" si="688"/>
        <v/>
      </c>
      <c r="S3535" s="284"/>
      <c r="T3535" s="284"/>
      <c r="U3535" s="284"/>
      <c r="V3535" s="285"/>
      <c r="W3535" s="4" t="str">
        <f>IFERROR(VLOOKUP($X3521&amp;"-"&amp;TEXT($A3535,"mmm-aaaa"),Informes!$A:$P,COLUMN(Informes!K$1),FALSE), "")</f>
        <v/>
      </c>
      <c r="X3535" s="34" t="str">
        <f>IFERROR(VLOOKUP($X3498&amp;"-"&amp;TEXT($A3535,"mmm-aaaa"),Informes!$A:$P,COLUMN(Informes!C$1),FALSE), "")</f>
        <v/>
      </c>
    </row>
    <row r="3536" spans="1:24" ht="16.5" customHeight="1" x14ac:dyDescent="0.2">
      <c r="A3536" s="34">
        <f t="shared" si="691"/>
        <v>45778</v>
      </c>
      <c r="B3536" s="243" t="str">
        <f t="shared" si="689"/>
        <v>Mayo</v>
      </c>
      <c r="C3536" s="244"/>
      <c r="D3536" s="244"/>
      <c r="E3536" s="244"/>
      <c r="F3536" s="281" t="str">
        <f>IFERROR(IF(VLOOKUP($X3498&amp;"-"&amp;TEXT($A3536,"mmm-aaaa"),Informes!$A:$P,COLUMN(Informes!H$1),FALSE),"þ","¨"),"¨")</f>
        <v>¨</v>
      </c>
      <c r="G3536" s="281"/>
      <c r="H3536" s="281"/>
      <c r="I3536" s="248" t="str">
        <f>IFERROR(IF(ISBLANK(
VLOOKUP($X3521&amp;"-"&amp;TEXT($A3536,"mmm-aaaa"),Informes!$A:$P,COLUMN(Informes!I$1),FALSE)), "",
VLOOKUP($X3521&amp;"-"&amp;TEXT($A3536,"mmm-aaaa"),Informes!$A:$P,COLUMN(Informes!I$1),FALSE)), "")</f>
        <v/>
      </c>
      <c r="J3536" s="248"/>
      <c r="K3536" s="248"/>
      <c r="L3536" s="173" t="str">
        <f t="shared" si="690"/>
        <v>¨</v>
      </c>
      <c r="M3536" s="248" t="str">
        <f>IFERROR(IF(OR($X3536=$L$7,$X3536=$K$5,$X3536=$O$5,$X3536=$T$5),IF(ISBLANK(
VLOOKUP($X3498&amp;"-"&amp;TEXT($A3536,"mmm-aaaa"),Informes!$A:$P,COLUMN(Informes!J$1),FALSE)), "",
VLOOKUP($X3498&amp;"-"&amp;TEXT($A3536,"mmm-aaaa"),Informes!$A:$P,COLUMN(Informes!J$1),FALSE)), ""), "")</f>
        <v/>
      </c>
      <c r="N3536" s="248"/>
      <c r="O3536" s="248"/>
      <c r="P3536" s="248"/>
      <c r="Q3536" s="248"/>
      <c r="R3536" s="284" t="str">
        <f t="shared" si="688"/>
        <v/>
      </c>
      <c r="S3536" s="284"/>
      <c r="T3536" s="284"/>
      <c r="U3536" s="284"/>
      <c r="V3536" s="285"/>
      <c r="W3536" s="4" t="str">
        <f>IFERROR(VLOOKUP($X3521&amp;"-"&amp;TEXT($A3536,"mmm-aaaa"),Informes!$A:$P,COLUMN(Informes!K$1),FALSE), "")</f>
        <v/>
      </c>
      <c r="X3536" s="34" t="str">
        <f>IFERROR(VLOOKUP($X3498&amp;"-"&amp;TEXT($A3536,"mmm-aaaa"),Informes!$A:$P,COLUMN(Informes!C$1),FALSE), "")</f>
        <v/>
      </c>
    </row>
    <row r="3537" spans="1:24" ht="16.5" customHeight="1" x14ac:dyDescent="0.2">
      <c r="A3537" s="34">
        <f t="shared" si="691"/>
        <v>45809</v>
      </c>
      <c r="B3537" s="243" t="str">
        <f t="shared" si="689"/>
        <v>Junio</v>
      </c>
      <c r="C3537" s="244"/>
      <c r="D3537" s="244"/>
      <c r="E3537" s="244"/>
      <c r="F3537" s="281" t="str">
        <f>IFERROR(IF(VLOOKUP($X3498&amp;"-"&amp;TEXT($A3537,"mmm-aaaa"),Informes!$A:$P,COLUMN(Informes!H$1),FALSE),"þ","¨"),"¨")</f>
        <v>¨</v>
      </c>
      <c r="G3537" s="281"/>
      <c r="H3537" s="281"/>
      <c r="I3537" s="248" t="str">
        <f>IFERROR(IF(ISBLANK(
VLOOKUP($X3521&amp;"-"&amp;TEXT($A3537,"mmm-aaaa"),Informes!$A:$P,COLUMN(Informes!I$1),FALSE)), "",
VLOOKUP($X3521&amp;"-"&amp;TEXT($A3537,"mmm-aaaa"),Informes!$A:$P,COLUMN(Informes!I$1),FALSE)), "")</f>
        <v/>
      </c>
      <c r="J3537" s="248"/>
      <c r="K3537" s="248"/>
      <c r="L3537" s="173" t="str">
        <f t="shared" si="690"/>
        <v>¨</v>
      </c>
      <c r="M3537" s="248" t="str">
        <f>IFERROR(IF(OR($X3537=$L$7,$X3537=$K$5,$X3537=$O$5,$X3537=$T$5),IF(ISBLANK(
VLOOKUP($X3498&amp;"-"&amp;TEXT($A3537,"mmm-aaaa"),Informes!$A:$P,COLUMN(Informes!J$1),FALSE)), "",
VLOOKUP($X3498&amp;"-"&amp;TEXT($A3537,"mmm-aaaa"),Informes!$A:$P,COLUMN(Informes!J$1),FALSE)), ""), "")</f>
        <v/>
      </c>
      <c r="N3537" s="248"/>
      <c r="O3537" s="248"/>
      <c r="P3537" s="248"/>
      <c r="Q3537" s="248"/>
      <c r="R3537" s="284" t="str">
        <f t="shared" si="688"/>
        <v/>
      </c>
      <c r="S3537" s="284"/>
      <c r="T3537" s="284"/>
      <c r="U3537" s="284"/>
      <c r="V3537" s="285"/>
      <c r="W3537" s="4" t="str">
        <f>IFERROR(VLOOKUP($X3521&amp;"-"&amp;TEXT($A3537,"mmm-aaaa"),Informes!$A:$P,COLUMN(Informes!K$1),FALSE), "")</f>
        <v/>
      </c>
      <c r="X3537" s="34" t="str">
        <f>IFERROR(VLOOKUP($X3498&amp;"-"&amp;TEXT($A3537,"mmm-aaaa"),Informes!$A:$P,COLUMN(Informes!C$1),FALSE), "")</f>
        <v/>
      </c>
    </row>
    <row r="3538" spans="1:24" ht="16.5" customHeight="1" x14ac:dyDescent="0.2">
      <c r="A3538" s="34">
        <f t="shared" si="691"/>
        <v>45839</v>
      </c>
      <c r="B3538" s="243" t="str">
        <f t="shared" si="689"/>
        <v>Julio</v>
      </c>
      <c r="C3538" s="244"/>
      <c r="D3538" s="244"/>
      <c r="E3538" s="244"/>
      <c r="F3538" s="281" t="str">
        <f>IFERROR(IF(VLOOKUP($X3498&amp;"-"&amp;TEXT($A3538,"mmm-aaaa"),Informes!$A:$P,COLUMN(Informes!H$1),FALSE),"þ","¨"),"¨")</f>
        <v>¨</v>
      </c>
      <c r="G3538" s="281"/>
      <c r="H3538" s="281"/>
      <c r="I3538" s="248" t="str">
        <f>IFERROR(IF(ISBLANK(
VLOOKUP($X3521&amp;"-"&amp;TEXT($A3538,"mmm-aaaa"),Informes!$A:$P,COLUMN(Informes!I$1),FALSE)), "",
VLOOKUP($X3521&amp;"-"&amp;TEXT($A3538,"mmm-aaaa"),Informes!$A:$P,COLUMN(Informes!I$1),FALSE)), "")</f>
        <v/>
      </c>
      <c r="J3538" s="248"/>
      <c r="K3538" s="248"/>
      <c r="L3538" s="173" t="str">
        <f t="shared" si="690"/>
        <v>¨</v>
      </c>
      <c r="M3538" s="248" t="str">
        <f>IFERROR(IF(OR($X3538=$L$7,$X3538=$K$5,$X3538=$O$5,$X3538=$T$5),IF(ISBLANK(
VLOOKUP($X3498&amp;"-"&amp;TEXT($A3538,"mmm-aaaa"),Informes!$A:$P,COLUMN(Informes!J$1),FALSE)), "",
VLOOKUP($X3498&amp;"-"&amp;TEXT($A3538,"mmm-aaaa"),Informes!$A:$P,COLUMN(Informes!J$1),FALSE)), ""), "")</f>
        <v/>
      </c>
      <c r="N3538" s="248"/>
      <c r="O3538" s="248"/>
      <c r="P3538" s="248"/>
      <c r="Q3538" s="248"/>
      <c r="R3538" s="284" t="str">
        <f t="shared" si="688"/>
        <v/>
      </c>
      <c r="S3538" s="284"/>
      <c r="T3538" s="284"/>
      <c r="U3538" s="284"/>
      <c r="V3538" s="285"/>
      <c r="W3538" s="4" t="str">
        <f>IFERROR(VLOOKUP($X3521&amp;"-"&amp;TEXT($A3538,"mmm-aaaa"),Informes!$A:$P,COLUMN(Informes!K$1),FALSE), "")</f>
        <v/>
      </c>
      <c r="X3538" s="34" t="str">
        <f>IFERROR(VLOOKUP($X3498&amp;"-"&amp;TEXT($A3538,"mmm-aaaa"),Informes!$A:$P,COLUMN(Informes!C$1),FALSE), "")</f>
        <v/>
      </c>
    </row>
    <row r="3539" spans="1:24" ht="16.5" customHeight="1" thickBot="1" x14ac:dyDescent="0.25">
      <c r="A3539" s="34">
        <f t="shared" si="691"/>
        <v>45870</v>
      </c>
      <c r="B3539" s="264" t="str">
        <f t="shared" si="689"/>
        <v>Agosto</v>
      </c>
      <c r="C3539" s="265"/>
      <c r="D3539" s="265"/>
      <c r="E3539" s="265"/>
      <c r="F3539" s="280" t="str">
        <f>IFERROR(IF(VLOOKUP($X3498&amp;"-"&amp;TEXT($A3539,"mmm-aaaa"),Informes!$A:$P,COLUMN(Informes!H$1),FALSE),"þ","¨"),"¨")</f>
        <v>¨</v>
      </c>
      <c r="G3539" s="280"/>
      <c r="H3539" s="280"/>
      <c r="I3539" s="269" t="str">
        <f>IFERROR(IF(ISBLANK(
VLOOKUP($X3521&amp;"-"&amp;TEXT($A3539,"mmm-aaaa"),Informes!$A:$P,COLUMN(Informes!I$1),FALSE)), "",
VLOOKUP($X3521&amp;"-"&amp;TEXT($A3539,"mmm-aaaa"),Informes!$A:$P,COLUMN(Informes!I$1),FALSE)), "")</f>
        <v/>
      </c>
      <c r="J3539" s="269"/>
      <c r="K3539" s="269"/>
      <c r="L3539" s="172" t="str">
        <f t="shared" si="690"/>
        <v>¨</v>
      </c>
      <c r="M3539" s="269" t="str">
        <f>IFERROR(IF(OR($X3539=$L$7,$X3539=$K$5,$X3539=$O$5,$X3539=$T$5),IF(ISBLANK(
VLOOKUP($X3498&amp;"-"&amp;TEXT($A3539,"mmm-aaaa"),Informes!$A:$P,COLUMN(Informes!J$1),FALSE)), "",
VLOOKUP($X3498&amp;"-"&amp;TEXT($A3539,"mmm-aaaa"),Informes!$A:$P,COLUMN(Informes!J$1),FALSE)), ""), "")</f>
        <v/>
      </c>
      <c r="N3539" s="269"/>
      <c r="O3539" s="269"/>
      <c r="P3539" s="269"/>
      <c r="Q3539" s="269"/>
      <c r="R3539" s="282" t="str">
        <f t="shared" si="688"/>
        <v/>
      </c>
      <c r="S3539" s="282"/>
      <c r="T3539" s="282"/>
      <c r="U3539" s="282"/>
      <c r="V3539" s="283"/>
      <c r="W3539" s="4" t="str">
        <f>IFERROR(VLOOKUP($X3521&amp;"-"&amp;TEXT($A3539,"mmm-aaaa"),Informes!$A:$P,COLUMN(Informes!K$1),FALSE), "")</f>
        <v/>
      </c>
      <c r="X3539" s="34" t="str">
        <f>IFERROR(VLOOKUP($X3498&amp;"-"&amp;TEXT($A3539,"mmm-aaaa"),Informes!$A:$P,COLUMN(Informes!C$1),FALSE), "")</f>
        <v/>
      </c>
    </row>
    <row r="3540" spans="1:24" ht="16.5" customHeight="1" thickBot="1" x14ac:dyDescent="0.3">
      <c r="D3540" s="124"/>
      <c r="E3540" s="124"/>
      <c r="F3540" s="129"/>
      <c r="G3540" s="124" t="str">
        <f>IF(SUM(F3528:F3539)=0,"",SUM(F3528:F3539))</f>
        <v/>
      </c>
      <c r="H3540" s="124"/>
      <c r="I3540" s="124"/>
      <c r="J3540" s="130"/>
      <c r="K3540" s="124"/>
      <c r="L3540" s="131" t="s">
        <v>107</v>
      </c>
      <c r="M3540" s="272" t="str">
        <f>IF(SUM(M3528:M3539)=0,"",SUM(M3528:M3539))</f>
        <v/>
      </c>
      <c r="N3540" s="273"/>
      <c r="O3540" s="273"/>
      <c r="P3540" s="273"/>
      <c r="Q3540" s="274"/>
      <c r="R3540" s="275"/>
      <c r="S3540" s="276"/>
      <c r="T3540" s="276"/>
      <c r="U3540" s="276"/>
      <c r="V3540" s="277"/>
      <c r="W3540" s="4"/>
      <c r="X3540" s="4"/>
    </row>
    <row r="3541" spans="1:24" ht="16.5" customHeight="1" x14ac:dyDescent="0.2">
      <c r="W3541" s="4"/>
      <c r="X3541" s="4"/>
    </row>
    <row r="3542" spans="1:24" ht="279.75" customHeight="1" x14ac:dyDescent="0.15">
      <c r="B3542" s="11"/>
      <c r="C3542" s="132" t="s">
        <v>136</v>
      </c>
      <c r="D3542" s="11"/>
      <c r="E3542" s="11"/>
      <c r="F3542" s="11"/>
      <c r="G3542" s="11"/>
      <c r="H3542" s="11"/>
      <c r="I3542" s="11"/>
      <c r="J3542" s="11"/>
      <c r="K3542" s="11"/>
      <c r="L3542" s="11"/>
      <c r="M3542" s="11"/>
      <c r="N3542" s="11"/>
      <c r="O3542" s="11"/>
      <c r="P3542" s="11"/>
      <c r="Q3542" s="11"/>
      <c r="R3542" s="11"/>
      <c r="S3542" s="11"/>
      <c r="T3542" s="11"/>
      <c r="U3542" s="11"/>
      <c r="V3542" s="11"/>
      <c r="W3542" s="11"/>
      <c r="X3542" s="11"/>
    </row>
    <row r="3543" spans="1:24" ht="24" customHeight="1" x14ac:dyDescent="0.2">
      <c r="A3543" s="35">
        <f>A3497+1</f>
        <v>78</v>
      </c>
      <c r="B3543" s="256" t="s">
        <v>127</v>
      </c>
      <c r="C3543" s="256"/>
      <c r="D3543" s="256"/>
      <c r="E3543" s="256"/>
      <c r="F3543" s="256"/>
      <c r="G3543" s="256"/>
      <c r="H3543" s="256"/>
      <c r="I3543" s="256"/>
      <c r="J3543" s="256"/>
      <c r="K3543" s="256"/>
      <c r="L3543" s="256"/>
      <c r="M3543" s="256"/>
      <c r="N3543" s="256"/>
      <c r="O3543" s="256"/>
      <c r="P3543" s="256"/>
      <c r="Q3543" s="256"/>
      <c r="R3543" s="256"/>
      <c r="S3543" s="256"/>
      <c r="T3543" s="256"/>
      <c r="U3543" s="256"/>
      <c r="V3543" s="256"/>
      <c r="X3543" s="2"/>
    </row>
    <row r="3544" spans="1:24" ht="17.25" customHeight="1" x14ac:dyDescent="0.2">
      <c r="A3544" s="35"/>
      <c r="B3544" s="120" t="s">
        <v>128</v>
      </c>
      <c r="D3544" s="123" t="e">
        <f>IF(A3543=0,0,INDEX(TblPublicadores[Nombre completo],A3543))</f>
        <v>#REF!</v>
      </c>
      <c r="F3544" s="123"/>
      <c r="G3544" s="123"/>
      <c r="H3544" s="123"/>
      <c r="I3544" s="123"/>
      <c r="J3544" s="123"/>
      <c r="K3544" s="123"/>
      <c r="L3544" s="123"/>
      <c r="M3544" s="123"/>
      <c r="N3544" s="123"/>
      <c r="O3544" s="123"/>
      <c r="P3544" s="123"/>
      <c r="Q3544" s="123"/>
      <c r="R3544" s="123"/>
      <c r="S3544" s="123"/>
      <c r="T3544" s="123"/>
      <c r="U3544" s="123"/>
      <c r="V3544" s="123"/>
      <c r="W3544" s="15"/>
      <c r="X3544" s="154" t="e">
        <f>IF(A3543=0,0,INDEX(TblPublicadores[Nombre],A3543))</f>
        <v>#REF!</v>
      </c>
    </row>
    <row r="3545" spans="1:24" ht="17.25" customHeight="1" x14ac:dyDescent="0.2">
      <c r="B3545" s="120" t="s">
        <v>129</v>
      </c>
      <c r="D3545" s="121"/>
      <c r="E3545" s="121"/>
      <c r="F3545" s="7"/>
      <c r="G3545" s="7"/>
      <c r="H3545" s="257" t="e">
        <f>IF(A3543=0,"",INDEX(TblPublicadores[Fecha de nacimiento],A3543))</f>
        <v>#REF!</v>
      </c>
      <c r="I3545" s="257"/>
      <c r="J3545" s="257"/>
      <c r="K3545" s="257"/>
      <c r="L3545" s="257"/>
      <c r="M3545" s="257"/>
      <c r="N3545" s="257"/>
      <c r="O3545" s="257"/>
      <c r="P3545" s="128" t="e">
        <f>IF(INDEX(TblPublicadores[Sexo],A3543)=Q3545,"þ","¨")</f>
        <v>#REF!</v>
      </c>
      <c r="Q3545" s="120" t="s">
        <v>75</v>
      </c>
      <c r="S3545" s="12"/>
      <c r="T3545" s="13"/>
      <c r="U3545" s="128" t="e">
        <f>IF(INDEX(TblPublicadores[Sexo],A3543)=V3545,"þ","¨")</f>
        <v>#REF!</v>
      </c>
      <c r="V3545" s="120" t="s">
        <v>79</v>
      </c>
      <c r="W3545" s="12"/>
      <c r="X3545" s="6"/>
    </row>
    <row r="3546" spans="1:24" ht="17.25" customHeight="1" x14ac:dyDescent="0.2">
      <c r="B3546" s="120" t="s">
        <v>130</v>
      </c>
      <c r="D3546" s="122"/>
      <c r="E3546" s="122"/>
      <c r="F3546" s="7"/>
      <c r="G3546" s="258" t="e">
        <f>IF(A3543=0,"",IF(INDEX(TblPublicadores[Fecha de bautismo],A3543)="", "",INDEX(TblPublicadores[Fecha de bautismo],A3543)))</f>
        <v>#REF!</v>
      </c>
      <c r="H3546" s="258"/>
      <c r="I3546" s="258"/>
      <c r="J3546" s="258"/>
      <c r="K3546" s="258"/>
      <c r="L3546" s="258"/>
      <c r="M3546" s="258"/>
      <c r="N3546" s="258"/>
      <c r="O3546" s="258"/>
      <c r="P3546" s="128" t="s">
        <v>137</v>
      </c>
      <c r="Q3546" s="120" t="s">
        <v>131</v>
      </c>
      <c r="S3546" s="12"/>
      <c r="T3546" s="12"/>
      <c r="U3546" s="128" t="s">
        <v>138</v>
      </c>
      <c r="V3546" s="120" t="s">
        <v>61</v>
      </c>
      <c r="W3546" s="12"/>
      <c r="X3546" s="6"/>
    </row>
    <row r="3547" spans="1:24" ht="28.5" customHeight="1" x14ac:dyDescent="0.2">
      <c r="B3547" s="127" t="e">
        <f>IF(INDEX(TblPublicadores[Privilegio],A3543)=C3547,"þ","¨")</f>
        <v>#REF!</v>
      </c>
      <c r="C3547" s="125" t="s">
        <v>76</v>
      </c>
      <c r="D3547" s="127" t="e">
        <f>IF(INDEX(TblPublicadores[Privilegio],A3543)=E3547,"þ","¨")</f>
        <v>#REF!</v>
      </c>
      <c r="E3547" s="125" t="s">
        <v>81</v>
      </c>
      <c r="F3547" s="7"/>
      <c r="G3547" s="7"/>
      <c r="H3547" s="5"/>
      <c r="I3547" s="10"/>
      <c r="J3547" s="127" t="e">
        <f>IF(INDEX(TblPublicadores[Tipo Publicador],A3543)=K3547,"þ","¨")</f>
        <v>#REF!</v>
      </c>
      <c r="K3547" s="125" t="s">
        <v>77</v>
      </c>
      <c r="L3547" s="5"/>
      <c r="M3547" s="5"/>
      <c r="N3547" s="127" t="e">
        <f>IF(INDEX(TblPublicadores[Tipo Publicador],A3543)=O3547,"þ","¨")</f>
        <v>#REF!</v>
      </c>
      <c r="O3547" s="125" t="s">
        <v>132</v>
      </c>
      <c r="P3547" s="126"/>
      <c r="Q3547" s="126"/>
      <c r="R3547" s="9"/>
      <c r="S3547" s="127" t="e">
        <f>IF(INDEX(TblPublicadores[Tipo Publicador],A3543)=T3547,"þ","¨")</f>
        <v>#REF!</v>
      </c>
      <c r="T3547" s="259" t="s">
        <v>133</v>
      </c>
      <c r="U3547" s="259"/>
      <c r="V3547" s="259"/>
      <c r="W3547" s="13"/>
      <c r="X3547" s="6"/>
    </row>
    <row r="3548" spans="1:24" ht="4.5" customHeight="1" thickBot="1" x14ac:dyDescent="0.25">
      <c r="B3548" s="8"/>
      <c r="C3548" s="7"/>
      <c r="D3548" s="8"/>
      <c r="E3548" s="7"/>
      <c r="F3548" s="7"/>
      <c r="G3548" s="7"/>
      <c r="H3548" s="5"/>
      <c r="I3548" s="10"/>
      <c r="J3548" s="8"/>
      <c r="K3548" s="5"/>
      <c r="L3548" s="5"/>
      <c r="M3548" s="5"/>
      <c r="N3548" s="7"/>
      <c r="O3548" s="5"/>
      <c r="P3548" s="8"/>
      <c r="Q3548" s="8"/>
      <c r="R3548" s="9"/>
      <c r="S3548" s="9"/>
      <c r="T3548" s="7"/>
      <c r="U3548" s="8"/>
      <c r="V3548" s="9"/>
      <c r="W3548" s="9"/>
      <c r="X3548" s="6"/>
    </row>
    <row r="3549" spans="1:24" ht="26.25" customHeight="1" x14ac:dyDescent="0.25">
      <c r="B3549" s="260" t="s">
        <v>17</v>
      </c>
      <c r="C3549" s="261"/>
      <c r="D3549" s="261"/>
      <c r="E3549" s="261"/>
      <c r="F3549" s="262" t="s">
        <v>134</v>
      </c>
      <c r="G3549" s="262"/>
      <c r="H3549" s="262"/>
      <c r="I3549" s="262" t="s">
        <v>12</v>
      </c>
      <c r="J3549" s="262"/>
      <c r="K3549" s="262"/>
      <c r="L3549" s="262" t="s">
        <v>105</v>
      </c>
      <c r="M3549" s="236" t="s">
        <v>135</v>
      </c>
      <c r="N3549" s="236"/>
      <c r="O3549" s="236"/>
      <c r="P3549" s="236"/>
      <c r="Q3549" s="236"/>
      <c r="R3549" s="236" t="s">
        <v>101</v>
      </c>
      <c r="S3549" s="236"/>
      <c r="T3549" s="236"/>
      <c r="U3549" s="236"/>
      <c r="V3549" s="237"/>
      <c r="W3549" s="14"/>
      <c r="X3549" s="3"/>
    </row>
    <row r="3550" spans="1:24" ht="27.75" customHeight="1" x14ac:dyDescent="0.2">
      <c r="B3550" s="240">
        <v>45292</v>
      </c>
      <c r="C3550" s="241"/>
      <c r="D3550" s="241"/>
      <c r="E3550" s="242"/>
      <c r="F3550" s="263"/>
      <c r="G3550" s="263"/>
      <c r="H3550" s="263"/>
      <c r="I3550" s="263"/>
      <c r="J3550" s="263"/>
      <c r="K3550" s="263"/>
      <c r="L3550" s="263"/>
      <c r="M3550" s="238"/>
      <c r="N3550" s="238"/>
      <c r="O3550" s="238"/>
      <c r="P3550" s="238"/>
      <c r="Q3550" s="238"/>
      <c r="R3550" s="238"/>
      <c r="S3550" s="238"/>
      <c r="T3550" s="238"/>
      <c r="U3550" s="238"/>
      <c r="V3550" s="239"/>
      <c r="W3550" s="14"/>
      <c r="X3550" s="3"/>
    </row>
    <row r="3551" spans="1:24" ht="16.5" customHeight="1" x14ac:dyDescent="0.2">
      <c r="A3551" s="34">
        <f>EDATE(B3550,-4)</f>
        <v>45170</v>
      </c>
      <c r="B3551" s="243" t="str">
        <f>PROPER(TEXT(A3551, "mmmm"))</f>
        <v>Septiembre</v>
      </c>
      <c r="C3551" s="244"/>
      <c r="D3551" s="244" t="str">
        <f>PROPER(TEXT(C3551, "mmmm"))</f>
        <v>Enero</v>
      </c>
      <c r="E3551" s="244"/>
      <c r="F3551" s="281" t="str">
        <f>IFERROR(IF(VLOOKUP($X3544&amp;"-"&amp;TEXT($A3551,"mmm-aaaa"),Informes!$A:$P,COLUMN(Informes!H$1),FALSE),"þ","¨"),"¨")</f>
        <v>¨</v>
      </c>
      <c r="G3551" s="281"/>
      <c r="H3551" s="281"/>
      <c r="I3551" s="248" t="str">
        <f>IFERROR(IF(ISBLANK(
VLOOKUP($X3544&amp;"-"&amp;TEXT($A3551,"mmm-aaaa"),Informes!$A:$P,COLUMN(Informes!I$1),FALSE)), "",
VLOOKUP($X3544&amp;"-"&amp;TEXT($A3551,"mmm-aaaa"),Informes!$A:$P,COLUMN(Informes!I$1),FALSE)), "")</f>
        <v/>
      </c>
      <c r="J3551" s="248"/>
      <c r="K3551" s="248"/>
      <c r="L3551" s="173" t="str">
        <f>IFERROR(IF($X3551=$L$7,"þ","¨"),"¨")</f>
        <v>¨</v>
      </c>
      <c r="M3551" s="248" t="str">
        <f>IFERROR(IF(OR($X3551=$L$7,$X3551=$K$5,$X3551=$O$5,$X3551=$T$5),IF(ISBLANK(
VLOOKUP($X3544&amp;"-"&amp;TEXT($A3551,"mmm-aaaa"),Informes!$A:$P,COLUMN(Informes!J$1),FALSE)), "",
VLOOKUP($X3544&amp;"-"&amp;TEXT($A3551,"mmm-aaaa"),Informes!$A:$P,COLUMN(Informes!J$1),FALSE)), ""), "")</f>
        <v/>
      </c>
      <c r="N3551" s="248"/>
      <c r="O3551" s="248"/>
      <c r="P3551" s="248"/>
      <c r="Q3551" s="248"/>
      <c r="R3551" s="284" t="str">
        <f t="shared" ref="R3551:R3562" si="692">IF(W3551=0, "", W3551)</f>
        <v/>
      </c>
      <c r="S3551" s="284"/>
      <c r="T3551" s="284"/>
      <c r="U3551" s="284"/>
      <c r="V3551" s="285"/>
      <c r="W3551" s="4" t="str">
        <f>IFERROR(VLOOKUP($X3544&amp;"-"&amp;TEXT($A3551,"mmm-aaaa"),Informes!$A:$P,COLUMN(Informes!K$1),FALSE), "")</f>
        <v/>
      </c>
      <c r="X3551" s="34" t="str">
        <f>IFERROR(VLOOKUP($X3544&amp;"-"&amp;TEXT($A3551,"mmm-aaaa"),Informes!$A:$P,COLUMN(Informes!C$1),FALSE), "")</f>
        <v/>
      </c>
    </row>
    <row r="3552" spans="1:24" ht="16.5" customHeight="1" x14ac:dyDescent="0.2">
      <c r="A3552" s="34">
        <f>EDATE(A3551,1)</f>
        <v>45200</v>
      </c>
      <c r="B3552" s="243" t="str">
        <f t="shared" ref="B3552:B3562" si="693">PROPER(TEXT(A3552, "mmmm"))</f>
        <v>Octubre</v>
      </c>
      <c r="C3552" s="244"/>
      <c r="D3552" s="244" t="str">
        <f t="shared" ref="D3552:D3562" si="694">PROPER(TEXT(C3552, "mmmm"))</f>
        <v>Enero</v>
      </c>
      <c r="E3552" s="244"/>
      <c r="F3552" s="281" t="str">
        <f>IFERROR(IF(VLOOKUP($X3544&amp;"-"&amp;TEXT($A3552,"mmm-aaaa"),Informes!$A:$P,COLUMN(Informes!H$1),FALSE),"þ","¨"),"¨")</f>
        <v>¨</v>
      </c>
      <c r="G3552" s="281"/>
      <c r="H3552" s="281"/>
      <c r="I3552" s="248" t="str">
        <f>IFERROR(IF(ISBLANK(
VLOOKUP($X3544&amp;"-"&amp;TEXT($A3552,"mmm-aaaa"),Informes!$A:$P,COLUMN(Informes!I$1),FALSE)), "",
VLOOKUP($X3544&amp;"-"&amp;TEXT($A3552,"mmm-aaaa"),Informes!$A:$P,COLUMN(Informes!I$1),FALSE)), "")</f>
        <v/>
      </c>
      <c r="J3552" s="248"/>
      <c r="K3552" s="248"/>
      <c r="L3552" s="173" t="str">
        <f t="shared" ref="L3552:L3562" si="695">IFERROR(IF($X3552=$L$7,"þ","¨"),"¨")</f>
        <v>¨</v>
      </c>
      <c r="M3552" s="248" t="str">
        <f>IFERROR(IF(OR($X3552=$L$7,$X3552=$K$5,$X3552=$O$5,$X3552=$T$5),IF(ISBLANK(
VLOOKUP($X3544&amp;"-"&amp;TEXT($A3552,"mmm-aaaa"),Informes!$A:$P,COLUMN(Informes!J$1),FALSE)), "",
VLOOKUP($X3544&amp;"-"&amp;TEXT($A3552,"mmm-aaaa"),Informes!$A:$P,COLUMN(Informes!J$1),FALSE)), ""), "")</f>
        <v/>
      </c>
      <c r="N3552" s="248"/>
      <c r="O3552" s="248"/>
      <c r="P3552" s="248"/>
      <c r="Q3552" s="248"/>
      <c r="R3552" s="284" t="str">
        <f t="shared" si="692"/>
        <v/>
      </c>
      <c r="S3552" s="284"/>
      <c r="T3552" s="284"/>
      <c r="U3552" s="284"/>
      <c r="V3552" s="285"/>
      <c r="W3552" s="4" t="str">
        <f>IFERROR(VLOOKUP($X3544&amp;"-"&amp;TEXT($A3552,"mmm-aaaa"),Informes!$A:$P,COLUMN(Informes!K$1),FALSE), "")</f>
        <v/>
      </c>
      <c r="X3552" s="34" t="str">
        <f>IFERROR(VLOOKUP($X3544&amp;"-"&amp;TEXT($A3552,"mmm-aaaa"),Informes!$A:$P,COLUMN(Informes!C$1),FALSE), "")</f>
        <v/>
      </c>
    </row>
    <row r="3553" spans="1:24" ht="16.5" customHeight="1" x14ac:dyDescent="0.2">
      <c r="A3553" s="34">
        <f t="shared" ref="A3553:A3562" si="696">EDATE(A3552,1)</f>
        <v>45231</v>
      </c>
      <c r="B3553" s="243" t="str">
        <f t="shared" si="693"/>
        <v>Noviembre</v>
      </c>
      <c r="C3553" s="244"/>
      <c r="D3553" s="244" t="str">
        <f t="shared" si="694"/>
        <v>Enero</v>
      </c>
      <c r="E3553" s="244"/>
      <c r="F3553" s="281" t="str">
        <f>IFERROR(IF(VLOOKUP($X3544&amp;"-"&amp;TEXT($A3553,"mmm-aaaa"),Informes!$A:$P,COLUMN(Informes!H$1),FALSE),"þ","¨"),"¨")</f>
        <v>¨</v>
      </c>
      <c r="G3553" s="281"/>
      <c r="H3553" s="281"/>
      <c r="I3553" s="248" t="str">
        <f>IFERROR(IF(ISBLANK(
VLOOKUP($X3544&amp;"-"&amp;TEXT($A3553,"mmm-aaaa"),Informes!$A:$P,COLUMN(Informes!I$1),FALSE)), "",
VLOOKUP($X3544&amp;"-"&amp;TEXT($A3553,"mmm-aaaa"),Informes!$A:$P,COLUMN(Informes!I$1),FALSE)), "")</f>
        <v/>
      </c>
      <c r="J3553" s="248"/>
      <c r="K3553" s="248"/>
      <c r="L3553" s="173" t="str">
        <f t="shared" si="695"/>
        <v>¨</v>
      </c>
      <c r="M3553" s="248" t="str">
        <f>IFERROR(IF(OR($X3553=$L$7,$X3553=$K$5,$X3553=$O$5,$X3553=$T$5),IF(ISBLANK(
VLOOKUP($X3544&amp;"-"&amp;TEXT($A3553,"mmm-aaaa"),Informes!$A:$P,COLUMN(Informes!J$1),FALSE)), "",
VLOOKUP($X3544&amp;"-"&amp;TEXT($A3553,"mmm-aaaa"),Informes!$A:$P,COLUMN(Informes!J$1),FALSE)), ""), "")</f>
        <v/>
      </c>
      <c r="N3553" s="248"/>
      <c r="O3553" s="248"/>
      <c r="P3553" s="248"/>
      <c r="Q3553" s="248"/>
      <c r="R3553" s="284" t="str">
        <f t="shared" si="692"/>
        <v/>
      </c>
      <c r="S3553" s="284"/>
      <c r="T3553" s="284"/>
      <c r="U3553" s="284"/>
      <c r="V3553" s="285"/>
      <c r="W3553" s="4" t="str">
        <f>IFERROR(VLOOKUP($X3544&amp;"-"&amp;TEXT($A3553,"mmm-aaaa"),Informes!$A:$P,COLUMN(Informes!K$1),FALSE), "")</f>
        <v/>
      </c>
      <c r="X3553" s="34" t="str">
        <f>IFERROR(VLOOKUP($X3544&amp;"-"&amp;TEXT($A3553,"mmm-aaaa"),Informes!$A:$P,COLUMN(Informes!C$1),FALSE), "")</f>
        <v/>
      </c>
    </row>
    <row r="3554" spans="1:24" ht="16.5" customHeight="1" x14ac:dyDescent="0.2">
      <c r="A3554" s="34">
        <f t="shared" si="696"/>
        <v>45261</v>
      </c>
      <c r="B3554" s="243" t="str">
        <f t="shared" si="693"/>
        <v>Diciembre</v>
      </c>
      <c r="C3554" s="244"/>
      <c r="D3554" s="244" t="str">
        <f t="shared" si="694"/>
        <v>Enero</v>
      </c>
      <c r="E3554" s="244"/>
      <c r="F3554" s="281" t="str">
        <f>IFERROR(IF(VLOOKUP($X3544&amp;"-"&amp;TEXT($A3554,"mmm-aaaa"),Informes!$A:$P,COLUMN(Informes!H$1),FALSE),"þ","¨"),"¨")</f>
        <v>¨</v>
      </c>
      <c r="G3554" s="281"/>
      <c r="H3554" s="281"/>
      <c r="I3554" s="248" t="str">
        <f>IFERROR(IF(ISBLANK(
VLOOKUP($X3544&amp;"-"&amp;TEXT($A3554,"mmm-aaaa"),Informes!$A:$P,COLUMN(Informes!I$1),FALSE)), "",
VLOOKUP($X3544&amp;"-"&amp;TEXT($A3554,"mmm-aaaa"),Informes!$A:$P,COLUMN(Informes!I$1),FALSE)), "")</f>
        <v/>
      </c>
      <c r="J3554" s="248"/>
      <c r="K3554" s="248"/>
      <c r="L3554" s="173" t="str">
        <f t="shared" si="695"/>
        <v>¨</v>
      </c>
      <c r="M3554" s="248" t="str">
        <f>IFERROR(IF(OR($X3554=$L$7,$X3554=$K$5,$X3554=$O$5,$X3554=$T$5),IF(ISBLANK(
VLOOKUP($X3544&amp;"-"&amp;TEXT($A3554,"mmm-aaaa"),Informes!$A:$P,COLUMN(Informes!J$1),FALSE)), "",
VLOOKUP($X3544&amp;"-"&amp;TEXT($A3554,"mmm-aaaa"),Informes!$A:$P,COLUMN(Informes!J$1),FALSE)), ""), "")</f>
        <v/>
      </c>
      <c r="N3554" s="248"/>
      <c r="O3554" s="248"/>
      <c r="P3554" s="248"/>
      <c r="Q3554" s="248"/>
      <c r="R3554" s="284" t="str">
        <f t="shared" si="692"/>
        <v/>
      </c>
      <c r="S3554" s="284"/>
      <c r="T3554" s="284"/>
      <c r="U3554" s="284"/>
      <c r="V3554" s="285"/>
      <c r="W3554" s="4" t="str">
        <f>IFERROR(VLOOKUP($X3544&amp;"-"&amp;TEXT($A3554,"mmm-aaaa"),Informes!$A:$P,COLUMN(Informes!K$1),FALSE), "")</f>
        <v/>
      </c>
      <c r="X3554" s="34" t="str">
        <f>IFERROR(VLOOKUP($X3544&amp;"-"&amp;TEXT($A3554,"mmm-aaaa"),Informes!$A:$P,COLUMN(Informes!C$1),FALSE), "")</f>
        <v/>
      </c>
    </row>
    <row r="3555" spans="1:24" ht="16.5" customHeight="1" x14ac:dyDescent="0.2">
      <c r="A3555" s="34">
        <f t="shared" si="696"/>
        <v>45292</v>
      </c>
      <c r="B3555" s="243" t="str">
        <f t="shared" si="693"/>
        <v>Enero</v>
      </c>
      <c r="C3555" s="244"/>
      <c r="D3555" s="244" t="str">
        <f t="shared" si="694"/>
        <v>Enero</v>
      </c>
      <c r="E3555" s="244"/>
      <c r="F3555" s="281" t="str">
        <f>IFERROR(IF(VLOOKUP($X3544&amp;"-"&amp;TEXT($A3555,"mmm-aaaa"),Informes!$A:$P,COLUMN(Informes!H$1),FALSE),"þ","¨"),"¨")</f>
        <v>¨</v>
      </c>
      <c r="G3555" s="281"/>
      <c r="H3555" s="281"/>
      <c r="I3555" s="248" t="str">
        <f>IFERROR(IF(ISBLANK(
VLOOKUP($X3544&amp;"-"&amp;TEXT($A3555,"mmm-aaaa"),Informes!$A:$P,COLUMN(Informes!I$1),FALSE)), "",
VLOOKUP($X3544&amp;"-"&amp;TEXT($A3555,"mmm-aaaa"),Informes!$A:$P,COLUMN(Informes!I$1),FALSE)), "")</f>
        <v/>
      </c>
      <c r="J3555" s="248"/>
      <c r="K3555" s="248"/>
      <c r="L3555" s="173" t="str">
        <f t="shared" si="695"/>
        <v>¨</v>
      </c>
      <c r="M3555" s="248" t="str">
        <f>IFERROR(IF(OR($X3555=$L$7,$X3555=$K$5,$X3555=$O$5,$X3555=$T$5),IF(ISBLANK(
VLOOKUP($X3544&amp;"-"&amp;TEXT($A3555,"mmm-aaaa"),Informes!$A:$P,COLUMN(Informes!J$1),FALSE)), "",
VLOOKUP($X3544&amp;"-"&amp;TEXT($A3555,"mmm-aaaa"),Informes!$A:$P,COLUMN(Informes!J$1),FALSE)), ""), "")</f>
        <v/>
      </c>
      <c r="N3555" s="248"/>
      <c r="O3555" s="248"/>
      <c r="P3555" s="248"/>
      <c r="Q3555" s="248"/>
      <c r="R3555" s="284" t="str">
        <f t="shared" si="692"/>
        <v/>
      </c>
      <c r="S3555" s="284"/>
      <c r="T3555" s="284"/>
      <c r="U3555" s="284"/>
      <c r="V3555" s="285"/>
      <c r="W3555" s="4" t="str">
        <f>IFERROR(VLOOKUP($X3544&amp;"-"&amp;TEXT($A3555,"mmm-aaaa"),Informes!$A:$P,COLUMN(Informes!K$1),FALSE), "")</f>
        <v/>
      </c>
      <c r="X3555" s="34" t="str">
        <f>IFERROR(VLOOKUP($X3544&amp;"-"&amp;TEXT($A3555,"mmm-aaaa"),Informes!$A:$P,COLUMN(Informes!C$1),FALSE), "")</f>
        <v/>
      </c>
    </row>
    <row r="3556" spans="1:24" ht="16.5" customHeight="1" x14ac:dyDescent="0.2">
      <c r="A3556" s="34">
        <f t="shared" si="696"/>
        <v>45323</v>
      </c>
      <c r="B3556" s="243" t="str">
        <f t="shared" si="693"/>
        <v>Febrero</v>
      </c>
      <c r="C3556" s="244"/>
      <c r="D3556" s="244" t="str">
        <f t="shared" si="694"/>
        <v>Enero</v>
      </c>
      <c r="E3556" s="244"/>
      <c r="F3556" s="281" t="str">
        <f>IFERROR(IF(VLOOKUP($X3544&amp;"-"&amp;TEXT($A3556,"mmm-aaaa"),Informes!$A:$P,COLUMN(Informes!H$1),FALSE),"þ","¨"),"¨")</f>
        <v>¨</v>
      </c>
      <c r="G3556" s="281"/>
      <c r="H3556" s="281"/>
      <c r="I3556" s="248" t="str">
        <f>IFERROR(IF(ISBLANK(
VLOOKUP($X3544&amp;"-"&amp;TEXT($A3556,"mmm-aaaa"),Informes!$A:$P,COLUMN(Informes!I$1),FALSE)), "",
VLOOKUP($X3544&amp;"-"&amp;TEXT($A3556,"mmm-aaaa"),Informes!$A:$P,COLUMN(Informes!I$1),FALSE)), "")</f>
        <v/>
      </c>
      <c r="J3556" s="248"/>
      <c r="K3556" s="248"/>
      <c r="L3556" s="173" t="str">
        <f t="shared" si="695"/>
        <v>¨</v>
      </c>
      <c r="M3556" s="248" t="str">
        <f>IFERROR(IF(OR($X3556=$L$7,$X3556=$K$5,$X3556=$O$5,$X3556=$T$5),IF(ISBLANK(
VLOOKUP($X3544&amp;"-"&amp;TEXT($A3556,"mmm-aaaa"),Informes!$A:$P,COLUMN(Informes!J$1),FALSE)), "",
VLOOKUP($X3544&amp;"-"&amp;TEXT($A3556,"mmm-aaaa"),Informes!$A:$P,COLUMN(Informes!J$1),FALSE)), ""), "")</f>
        <v/>
      </c>
      <c r="N3556" s="248"/>
      <c r="O3556" s="248"/>
      <c r="P3556" s="248"/>
      <c r="Q3556" s="248"/>
      <c r="R3556" s="284" t="str">
        <f t="shared" si="692"/>
        <v/>
      </c>
      <c r="S3556" s="284"/>
      <c r="T3556" s="284"/>
      <c r="U3556" s="284"/>
      <c r="V3556" s="285"/>
      <c r="W3556" s="4" t="str">
        <f>IFERROR(VLOOKUP($X3544&amp;"-"&amp;TEXT($A3556,"mmm-aaaa"),Informes!$A:$P,COLUMN(Informes!K$1),FALSE), "")</f>
        <v/>
      </c>
      <c r="X3556" s="34" t="str">
        <f>IFERROR(VLOOKUP($X3544&amp;"-"&amp;TEXT($A3556,"mmm-aaaa"),Informes!$A:$P,COLUMN(Informes!C$1),FALSE), "")</f>
        <v/>
      </c>
    </row>
    <row r="3557" spans="1:24" ht="16.5" customHeight="1" x14ac:dyDescent="0.2">
      <c r="A3557" s="34">
        <f t="shared" si="696"/>
        <v>45352</v>
      </c>
      <c r="B3557" s="243" t="str">
        <f t="shared" si="693"/>
        <v>Marzo</v>
      </c>
      <c r="C3557" s="244"/>
      <c r="D3557" s="244" t="str">
        <f t="shared" si="694"/>
        <v>Enero</v>
      </c>
      <c r="E3557" s="244"/>
      <c r="F3557" s="281" t="str">
        <f>IFERROR(IF(VLOOKUP($X3544&amp;"-"&amp;TEXT($A3557,"mmm-aaaa"),Informes!$A:$P,COLUMN(Informes!H$1),FALSE),"þ","¨"),"¨")</f>
        <v>¨</v>
      </c>
      <c r="G3557" s="281"/>
      <c r="H3557" s="281"/>
      <c r="I3557" s="248" t="str">
        <f>IFERROR(IF(ISBLANK(
VLOOKUP($X3544&amp;"-"&amp;TEXT($A3557,"mmm-aaaa"),Informes!$A:$P,COLUMN(Informes!I$1),FALSE)), "",
VLOOKUP($X3544&amp;"-"&amp;TEXT($A3557,"mmm-aaaa"),Informes!$A:$P,COLUMN(Informes!I$1),FALSE)), "")</f>
        <v/>
      </c>
      <c r="J3557" s="248"/>
      <c r="K3557" s="248"/>
      <c r="L3557" s="173" t="str">
        <f t="shared" si="695"/>
        <v>¨</v>
      </c>
      <c r="M3557" s="248" t="str">
        <f>IFERROR(IF(OR($X3557=$L$7,$X3557=$K$5,$X3557=$O$5,$X3557=$T$5),IF(ISBLANK(
VLOOKUP($X3544&amp;"-"&amp;TEXT($A3557,"mmm-aaaa"),Informes!$A:$P,COLUMN(Informes!J$1),FALSE)), "",
VLOOKUP($X3544&amp;"-"&amp;TEXT($A3557,"mmm-aaaa"),Informes!$A:$P,COLUMN(Informes!J$1),FALSE)), ""), "")</f>
        <v/>
      </c>
      <c r="N3557" s="248"/>
      <c r="O3557" s="248"/>
      <c r="P3557" s="248"/>
      <c r="Q3557" s="248"/>
      <c r="R3557" s="284" t="str">
        <f t="shared" si="692"/>
        <v/>
      </c>
      <c r="S3557" s="284"/>
      <c r="T3557" s="284"/>
      <c r="U3557" s="284"/>
      <c r="V3557" s="285"/>
      <c r="W3557" s="4" t="str">
        <f>IFERROR(VLOOKUP($X3544&amp;"-"&amp;TEXT($A3557,"mmm-aaaa"),Informes!$A:$P,COLUMN(Informes!K$1),FALSE), "")</f>
        <v/>
      </c>
      <c r="X3557" s="34" t="str">
        <f>IFERROR(VLOOKUP($X3544&amp;"-"&amp;TEXT($A3557,"mmm-aaaa"),Informes!$A:$P,COLUMN(Informes!C$1),FALSE), "")</f>
        <v/>
      </c>
    </row>
    <row r="3558" spans="1:24" ht="16.5" customHeight="1" x14ac:dyDescent="0.2">
      <c r="A3558" s="34">
        <f t="shared" si="696"/>
        <v>45383</v>
      </c>
      <c r="B3558" s="243" t="str">
        <f t="shared" si="693"/>
        <v>Abril</v>
      </c>
      <c r="C3558" s="244"/>
      <c r="D3558" s="244" t="str">
        <f t="shared" si="694"/>
        <v>Enero</v>
      </c>
      <c r="E3558" s="244"/>
      <c r="F3558" s="281" t="str">
        <f>IFERROR(IF(VLOOKUP($X3544&amp;"-"&amp;TEXT($A3558,"mmm-aaaa"),Informes!$A:$P,COLUMN(Informes!H$1),FALSE),"þ","¨"),"¨")</f>
        <v>¨</v>
      </c>
      <c r="G3558" s="281"/>
      <c r="H3558" s="281"/>
      <c r="I3558" s="248" t="str">
        <f>IFERROR(IF(ISBLANK(
VLOOKUP($X3544&amp;"-"&amp;TEXT($A3558,"mmm-aaaa"),Informes!$A:$P,COLUMN(Informes!I$1),FALSE)), "",
VLOOKUP($X3544&amp;"-"&amp;TEXT($A3558,"mmm-aaaa"),Informes!$A:$P,COLUMN(Informes!I$1),FALSE)), "")</f>
        <v/>
      </c>
      <c r="J3558" s="248"/>
      <c r="K3558" s="248"/>
      <c r="L3558" s="173" t="str">
        <f t="shared" si="695"/>
        <v>¨</v>
      </c>
      <c r="M3558" s="248" t="str">
        <f>IFERROR(IF(OR($X3558=$L$7,$X3558=$K$5,$X3558=$O$5,$X3558=$T$5),IF(ISBLANK(
VLOOKUP($X3544&amp;"-"&amp;TEXT($A3558,"mmm-aaaa"),Informes!$A:$P,COLUMN(Informes!J$1),FALSE)), "",
VLOOKUP($X3544&amp;"-"&amp;TEXT($A3558,"mmm-aaaa"),Informes!$A:$P,COLUMN(Informes!J$1),FALSE)), ""), "")</f>
        <v/>
      </c>
      <c r="N3558" s="248"/>
      <c r="O3558" s="248"/>
      <c r="P3558" s="248"/>
      <c r="Q3558" s="248"/>
      <c r="R3558" s="284" t="str">
        <f t="shared" si="692"/>
        <v/>
      </c>
      <c r="S3558" s="284"/>
      <c r="T3558" s="284"/>
      <c r="U3558" s="284"/>
      <c r="V3558" s="285"/>
      <c r="W3558" s="4" t="str">
        <f>IFERROR(VLOOKUP($X3544&amp;"-"&amp;TEXT($A3558,"mmm-aaaa"),Informes!$A:$P,COLUMN(Informes!K$1),FALSE), "")</f>
        <v/>
      </c>
      <c r="X3558" s="34" t="str">
        <f>IFERROR(VLOOKUP($X3544&amp;"-"&amp;TEXT($A3558,"mmm-aaaa"),Informes!$A:$P,COLUMN(Informes!C$1),FALSE), "")</f>
        <v/>
      </c>
    </row>
    <row r="3559" spans="1:24" ht="16.5" customHeight="1" x14ac:dyDescent="0.2">
      <c r="A3559" s="34">
        <f t="shared" si="696"/>
        <v>45413</v>
      </c>
      <c r="B3559" s="243" t="str">
        <f t="shared" si="693"/>
        <v>Mayo</v>
      </c>
      <c r="C3559" s="244"/>
      <c r="D3559" s="244" t="str">
        <f t="shared" si="694"/>
        <v>Enero</v>
      </c>
      <c r="E3559" s="244"/>
      <c r="F3559" s="281" t="str">
        <f>IFERROR(IF(VLOOKUP($X3544&amp;"-"&amp;TEXT($A3559,"mmm-aaaa"),Informes!$A:$P,COLUMN(Informes!H$1),FALSE),"þ","¨"),"¨")</f>
        <v>¨</v>
      </c>
      <c r="G3559" s="281"/>
      <c r="H3559" s="281"/>
      <c r="I3559" s="248" t="str">
        <f>IFERROR(IF(ISBLANK(
VLOOKUP($X3544&amp;"-"&amp;TEXT($A3559,"mmm-aaaa"),Informes!$A:$P,COLUMN(Informes!I$1),FALSE)), "",
VLOOKUP($X3544&amp;"-"&amp;TEXT($A3559,"mmm-aaaa"),Informes!$A:$P,COLUMN(Informes!I$1),FALSE)), "")</f>
        <v/>
      </c>
      <c r="J3559" s="248"/>
      <c r="K3559" s="248"/>
      <c r="L3559" s="173" t="str">
        <f t="shared" si="695"/>
        <v>¨</v>
      </c>
      <c r="M3559" s="248" t="str">
        <f>IFERROR(IF(OR($X3559=$L$7,$X3559=$K$5,$X3559=$O$5,$X3559=$T$5),IF(ISBLANK(
VLOOKUP($X3544&amp;"-"&amp;TEXT($A3559,"mmm-aaaa"),Informes!$A:$P,COLUMN(Informes!J$1),FALSE)), "",
VLOOKUP($X3544&amp;"-"&amp;TEXT($A3559,"mmm-aaaa"),Informes!$A:$P,COLUMN(Informes!J$1),FALSE)), ""), "")</f>
        <v/>
      </c>
      <c r="N3559" s="248"/>
      <c r="O3559" s="248"/>
      <c r="P3559" s="248"/>
      <c r="Q3559" s="248"/>
      <c r="R3559" s="284" t="str">
        <f t="shared" si="692"/>
        <v/>
      </c>
      <c r="S3559" s="284"/>
      <c r="T3559" s="284"/>
      <c r="U3559" s="284"/>
      <c r="V3559" s="285"/>
      <c r="W3559" s="4" t="str">
        <f>IFERROR(VLOOKUP($X3544&amp;"-"&amp;TEXT($A3559,"mmm-aaaa"),Informes!$A:$P,COLUMN(Informes!K$1),FALSE), "")</f>
        <v/>
      </c>
      <c r="X3559" s="34" t="str">
        <f>IFERROR(VLOOKUP($X3544&amp;"-"&amp;TEXT($A3559,"mmm-aaaa"),Informes!$A:$P,COLUMN(Informes!C$1),FALSE), "")</f>
        <v/>
      </c>
    </row>
    <row r="3560" spans="1:24" ht="16.5" customHeight="1" x14ac:dyDescent="0.2">
      <c r="A3560" s="34">
        <f t="shared" si="696"/>
        <v>45444</v>
      </c>
      <c r="B3560" s="243" t="str">
        <f t="shared" si="693"/>
        <v>Junio</v>
      </c>
      <c r="C3560" s="244"/>
      <c r="D3560" s="244" t="str">
        <f t="shared" si="694"/>
        <v>Enero</v>
      </c>
      <c r="E3560" s="244"/>
      <c r="F3560" s="281" t="str">
        <f>IFERROR(IF(VLOOKUP($X3544&amp;"-"&amp;TEXT($A3560,"mmm-aaaa"),Informes!$A:$P,COLUMN(Informes!H$1),FALSE),"þ","¨"),"¨")</f>
        <v>¨</v>
      </c>
      <c r="G3560" s="281"/>
      <c r="H3560" s="281"/>
      <c r="I3560" s="248" t="str">
        <f>IFERROR(IF(ISBLANK(
VLOOKUP($X3544&amp;"-"&amp;TEXT($A3560,"mmm-aaaa"),Informes!$A:$P,COLUMN(Informes!I$1),FALSE)), "",
VLOOKUP($X3544&amp;"-"&amp;TEXT($A3560,"mmm-aaaa"),Informes!$A:$P,COLUMN(Informes!I$1),FALSE)), "")</f>
        <v/>
      </c>
      <c r="J3560" s="248"/>
      <c r="K3560" s="248"/>
      <c r="L3560" s="173" t="str">
        <f t="shared" si="695"/>
        <v>¨</v>
      </c>
      <c r="M3560" s="248" t="str">
        <f>IFERROR(IF(OR($X3560=$L$7,$X3560=$K$5,$X3560=$O$5,$X3560=$T$5),IF(ISBLANK(
VLOOKUP($X3544&amp;"-"&amp;TEXT($A3560,"mmm-aaaa"),Informes!$A:$P,COLUMN(Informes!J$1),FALSE)), "",
VLOOKUP($X3544&amp;"-"&amp;TEXT($A3560,"mmm-aaaa"),Informes!$A:$P,COLUMN(Informes!J$1),FALSE)), ""), "")</f>
        <v/>
      </c>
      <c r="N3560" s="248"/>
      <c r="O3560" s="248"/>
      <c r="P3560" s="248"/>
      <c r="Q3560" s="248"/>
      <c r="R3560" s="284" t="str">
        <f t="shared" si="692"/>
        <v/>
      </c>
      <c r="S3560" s="284"/>
      <c r="T3560" s="284"/>
      <c r="U3560" s="284"/>
      <c r="V3560" s="285"/>
      <c r="W3560" s="4" t="str">
        <f>IFERROR(VLOOKUP($X3544&amp;"-"&amp;TEXT($A3560,"mmm-aaaa"),Informes!$A:$P,COLUMN(Informes!K$1),FALSE), "")</f>
        <v/>
      </c>
      <c r="X3560" s="34" t="str">
        <f>IFERROR(VLOOKUP($X3544&amp;"-"&amp;TEXT($A3560,"mmm-aaaa"),Informes!$A:$P,COLUMN(Informes!C$1),FALSE), "")</f>
        <v/>
      </c>
    </row>
    <row r="3561" spans="1:24" ht="16.5" customHeight="1" x14ac:dyDescent="0.2">
      <c r="A3561" s="34">
        <f t="shared" si="696"/>
        <v>45474</v>
      </c>
      <c r="B3561" s="243" t="str">
        <f t="shared" si="693"/>
        <v>Julio</v>
      </c>
      <c r="C3561" s="244"/>
      <c r="D3561" s="244" t="str">
        <f t="shared" si="694"/>
        <v>Enero</v>
      </c>
      <c r="E3561" s="244"/>
      <c r="F3561" s="281" t="str">
        <f>IFERROR(IF(VLOOKUP($X3544&amp;"-"&amp;TEXT($A3561,"mmm-aaaa"),Informes!$A:$P,COLUMN(Informes!H$1),FALSE),"þ","¨"),"¨")</f>
        <v>¨</v>
      </c>
      <c r="G3561" s="281"/>
      <c r="H3561" s="281"/>
      <c r="I3561" s="248" t="str">
        <f>IFERROR(IF(ISBLANK(
VLOOKUP($X3544&amp;"-"&amp;TEXT($A3561,"mmm-aaaa"),Informes!$A:$P,COLUMN(Informes!I$1),FALSE)), "",
VLOOKUP($X3544&amp;"-"&amp;TEXT($A3561,"mmm-aaaa"),Informes!$A:$P,COLUMN(Informes!I$1),FALSE)), "")</f>
        <v/>
      </c>
      <c r="J3561" s="248"/>
      <c r="K3561" s="248"/>
      <c r="L3561" s="173" t="str">
        <f t="shared" si="695"/>
        <v>¨</v>
      </c>
      <c r="M3561" s="248" t="str">
        <f>IFERROR(IF(OR($X3561=$L$7,$X3561=$K$5,$X3561=$O$5,$X3561=$T$5),IF(ISBLANK(
VLOOKUP($X3544&amp;"-"&amp;TEXT($A3561,"mmm-aaaa"),Informes!$A:$P,COLUMN(Informes!J$1),FALSE)), "",
VLOOKUP($X3544&amp;"-"&amp;TEXT($A3561,"mmm-aaaa"),Informes!$A:$P,COLUMN(Informes!J$1),FALSE)), ""), "")</f>
        <v/>
      </c>
      <c r="N3561" s="248"/>
      <c r="O3561" s="248"/>
      <c r="P3561" s="248"/>
      <c r="Q3561" s="248"/>
      <c r="R3561" s="284" t="str">
        <f t="shared" si="692"/>
        <v/>
      </c>
      <c r="S3561" s="284"/>
      <c r="T3561" s="284"/>
      <c r="U3561" s="284"/>
      <c r="V3561" s="285"/>
      <c r="W3561" s="4" t="str">
        <f>IFERROR(VLOOKUP($X3544&amp;"-"&amp;TEXT($A3561,"mmm-aaaa"),Informes!$A:$P,COLUMN(Informes!K$1),FALSE), "")</f>
        <v/>
      </c>
      <c r="X3561" s="34" t="str">
        <f>IFERROR(VLOOKUP($X3544&amp;"-"&amp;TEXT($A3561,"mmm-aaaa"),Informes!$A:$P,COLUMN(Informes!C$1),FALSE), "")</f>
        <v/>
      </c>
    </row>
    <row r="3562" spans="1:24" ht="16.5" customHeight="1" thickBot="1" x14ac:dyDescent="0.25">
      <c r="A3562" s="34">
        <f t="shared" si="696"/>
        <v>45505</v>
      </c>
      <c r="B3562" s="264" t="str">
        <f t="shared" si="693"/>
        <v>Agosto</v>
      </c>
      <c r="C3562" s="265"/>
      <c r="D3562" s="265" t="str">
        <f t="shared" si="694"/>
        <v>Enero</v>
      </c>
      <c r="E3562" s="265"/>
      <c r="F3562" s="280" t="str">
        <f>IFERROR(IF(VLOOKUP($X3544&amp;"-"&amp;TEXT($A3562,"mmm-aaaa"),Informes!$A:$P,COLUMN(Informes!H$1),FALSE),"þ","¨"),"¨")</f>
        <v>¨</v>
      </c>
      <c r="G3562" s="280"/>
      <c r="H3562" s="280"/>
      <c r="I3562" s="269" t="str">
        <f>IFERROR(IF(ISBLANK(
VLOOKUP($X3544&amp;"-"&amp;TEXT($A3562,"mmm-aaaa"),Informes!$A:$P,COLUMN(Informes!I$1),FALSE)), "",
VLOOKUP($X3544&amp;"-"&amp;TEXT($A3562,"mmm-aaaa"),Informes!$A:$P,COLUMN(Informes!I$1),FALSE)), "")</f>
        <v/>
      </c>
      <c r="J3562" s="269"/>
      <c r="K3562" s="269"/>
      <c r="L3562" s="172" t="str">
        <f t="shared" si="695"/>
        <v>¨</v>
      </c>
      <c r="M3562" s="269" t="str">
        <f>IFERROR(IF(OR($X3562=$L$7,$X3562=$K$5,$X3562=$O$5,$X3562=$T$5),IF(ISBLANK(
VLOOKUP($X3544&amp;"-"&amp;TEXT($A3562,"mmm-aaaa"),Informes!$A:$P,COLUMN(Informes!J$1),FALSE)), "",
VLOOKUP($X3544&amp;"-"&amp;TEXT($A3562,"mmm-aaaa"),Informes!$A:$P,COLUMN(Informes!J$1),FALSE)), ""), "")</f>
        <v/>
      </c>
      <c r="N3562" s="269"/>
      <c r="O3562" s="269"/>
      <c r="P3562" s="269"/>
      <c r="Q3562" s="269"/>
      <c r="R3562" s="282" t="str">
        <f t="shared" si="692"/>
        <v/>
      </c>
      <c r="S3562" s="282"/>
      <c r="T3562" s="282"/>
      <c r="U3562" s="282"/>
      <c r="V3562" s="283"/>
      <c r="W3562" s="4" t="str">
        <f>IFERROR(VLOOKUP($X3544&amp;"-"&amp;TEXT($A3562,"mmm-aaaa"),Informes!$A:$P,COLUMN(Informes!K$1),FALSE), "")</f>
        <v/>
      </c>
      <c r="X3562" s="34" t="str">
        <f>IFERROR(VLOOKUP($X3544&amp;"-"&amp;TEXT($A3562,"mmm-aaaa"),Informes!$A:$P,COLUMN(Informes!C$1),FALSE), "")</f>
        <v/>
      </c>
    </row>
    <row r="3563" spans="1:24" ht="16.5" customHeight="1" thickBot="1" x14ac:dyDescent="0.3">
      <c r="D3563" s="124"/>
      <c r="E3563" s="124"/>
      <c r="F3563" s="129"/>
      <c r="G3563" s="124" t="str">
        <f>IF(SUM(F3551:F3562)=0,"",SUM(F3551:F3562))</f>
        <v/>
      </c>
      <c r="H3563" s="124"/>
      <c r="I3563" s="124"/>
      <c r="J3563" s="130"/>
      <c r="K3563" s="124"/>
      <c r="L3563" s="131" t="s">
        <v>107</v>
      </c>
      <c r="M3563" s="272" t="str">
        <f>IF(SUM(M3551:M3562)=0,"",SUM(M3551:M3562))</f>
        <v/>
      </c>
      <c r="N3563" s="273"/>
      <c r="O3563" s="273"/>
      <c r="P3563" s="273"/>
      <c r="Q3563" s="274"/>
      <c r="R3563" s="275"/>
      <c r="S3563" s="276"/>
      <c r="T3563" s="276"/>
      <c r="U3563" s="276"/>
      <c r="V3563" s="277"/>
      <c r="W3563" s="4"/>
      <c r="X3563" s="4"/>
    </row>
    <row r="3564" spans="1:24" ht="16.5" customHeight="1" x14ac:dyDescent="0.2">
      <c r="W3564" s="4"/>
      <c r="X3564" s="4"/>
    </row>
    <row r="3565" spans="1:24" ht="279.75" customHeight="1" x14ac:dyDescent="0.15">
      <c r="B3565" s="11"/>
      <c r="C3565" s="132" t="s">
        <v>136</v>
      </c>
      <c r="D3565" s="11"/>
      <c r="E3565" s="11"/>
      <c r="F3565" s="11"/>
      <c r="G3565" s="11"/>
      <c r="H3565" s="11"/>
      <c r="I3565" s="11"/>
      <c r="J3565" s="11"/>
      <c r="K3565" s="11"/>
      <c r="L3565" s="11"/>
      <c r="M3565" s="11"/>
      <c r="N3565" s="11"/>
      <c r="O3565" s="11"/>
      <c r="P3565" s="11"/>
      <c r="Q3565" s="11"/>
      <c r="R3565" s="11"/>
      <c r="S3565" s="11"/>
      <c r="T3565" s="11"/>
      <c r="U3565" s="11"/>
      <c r="V3565" s="11"/>
      <c r="W3565" s="11"/>
      <c r="X3565" s="11"/>
    </row>
    <row r="3566" spans="1:24" ht="24" customHeight="1" x14ac:dyDescent="0.2">
      <c r="A3566" s="35"/>
      <c r="B3566" s="256" t="s">
        <v>127</v>
      </c>
      <c r="C3566" s="256"/>
      <c r="D3566" s="256"/>
      <c r="E3566" s="256"/>
      <c r="F3566" s="256"/>
      <c r="G3566" s="256"/>
      <c r="H3566" s="256"/>
      <c r="I3566" s="256"/>
      <c r="J3566" s="256"/>
      <c r="K3566" s="256"/>
      <c r="L3566" s="256"/>
      <c r="M3566" s="256"/>
      <c r="N3566" s="256"/>
      <c r="O3566" s="256"/>
      <c r="P3566" s="256"/>
      <c r="Q3566" s="256"/>
      <c r="R3566" s="256"/>
      <c r="S3566" s="256"/>
      <c r="T3566" s="256"/>
      <c r="U3566" s="256"/>
      <c r="V3566" s="256"/>
      <c r="X3566" s="2"/>
    </row>
    <row r="3567" spans="1:24" ht="15" x14ac:dyDescent="0.2">
      <c r="A3567" s="35"/>
      <c r="B3567" s="120" t="s">
        <v>128</v>
      </c>
      <c r="D3567" s="123" t="e">
        <f>D3544</f>
        <v>#REF!</v>
      </c>
      <c r="F3567" s="123"/>
      <c r="G3567" s="123"/>
      <c r="H3567" s="123"/>
      <c r="I3567" s="123"/>
      <c r="J3567" s="123"/>
      <c r="K3567" s="123"/>
      <c r="L3567" s="123"/>
      <c r="M3567" s="123"/>
      <c r="N3567" s="123"/>
      <c r="O3567" s="123"/>
      <c r="P3567" s="123"/>
      <c r="Q3567" s="123"/>
      <c r="R3567" s="123"/>
      <c r="S3567" s="123"/>
      <c r="T3567" s="123"/>
      <c r="U3567" s="123"/>
      <c r="V3567" s="123"/>
      <c r="W3567" s="15"/>
      <c r="X3567" s="154" t="e">
        <f>X3544</f>
        <v>#REF!</v>
      </c>
    </row>
    <row r="3568" spans="1:24" ht="17.25" x14ac:dyDescent="0.2">
      <c r="B3568" s="120" t="s">
        <v>129</v>
      </c>
      <c r="D3568" s="121"/>
      <c r="E3568" s="121"/>
      <c r="F3568" s="7"/>
      <c r="G3568" s="7"/>
      <c r="H3568" s="257" t="e">
        <f>H3545</f>
        <v>#REF!</v>
      </c>
      <c r="I3568" s="257"/>
      <c r="J3568" s="257"/>
      <c r="K3568" s="257"/>
      <c r="L3568" s="257"/>
      <c r="M3568" s="257"/>
      <c r="N3568" s="257"/>
      <c r="O3568" s="257"/>
      <c r="P3568" s="127" t="e">
        <f>P3545</f>
        <v>#REF!</v>
      </c>
      <c r="Q3568" s="120" t="s">
        <v>75</v>
      </c>
      <c r="S3568" s="12"/>
      <c r="T3568" s="13"/>
      <c r="U3568" s="127" t="e">
        <f>U3545</f>
        <v>#REF!</v>
      </c>
      <c r="V3568" s="120" t="s">
        <v>79</v>
      </c>
      <c r="W3568" s="12"/>
      <c r="X3568" s="6"/>
    </row>
    <row r="3569" spans="1:24" ht="17.25" x14ac:dyDescent="0.2">
      <c r="B3569" s="120" t="s">
        <v>130</v>
      </c>
      <c r="D3569" s="122"/>
      <c r="E3569" s="122"/>
      <c r="F3569" s="7"/>
      <c r="G3569" s="258" t="e">
        <f>G3546</f>
        <v>#REF!</v>
      </c>
      <c r="H3569" s="258"/>
      <c r="I3569" s="258"/>
      <c r="J3569" s="258"/>
      <c r="K3569" s="258"/>
      <c r="L3569" s="258"/>
      <c r="M3569" s="258"/>
      <c r="N3569" s="258"/>
      <c r="O3569" s="258"/>
      <c r="P3569" s="128" t="s">
        <v>137</v>
      </c>
      <c r="Q3569" s="120" t="s">
        <v>131</v>
      </c>
      <c r="S3569" s="12"/>
      <c r="T3569" s="12"/>
      <c r="U3569" s="128" t="s">
        <v>138</v>
      </c>
      <c r="V3569" s="120" t="s">
        <v>61</v>
      </c>
      <c r="W3569" s="12"/>
      <c r="X3569" s="6"/>
    </row>
    <row r="3570" spans="1:24" ht="28.5" customHeight="1" x14ac:dyDescent="0.2">
      <c r="B3570" s="127" t="e">
        <f>B3547</f>
        <v>#REF!</v>
      </c>
      <c r="C3570" s="125" t="s">
        <v>76</v>
      </c>
      <c r="D3570" s="127" t="e">
        <f>D3547</f>
        <v>#REF!</v>
      </c>
      <c r="E3570" s="125" t="s">
        <v>81</v>
      </c>
      <c r="F3570" s="7"/>
      <c r="G3570" s="7"/>
      <c r="H3570" s="5"/>
      <c r="I3570" s="10"/>
      <c r="J3570" s="127" t="e">
        <f>J3547</f>
        <v>#REF!</v>
      </c>
      <c r="K3570" s="125" t="s">
        <v>77</v>
      </c>
      <c r="L3570" s="5"/>
      <c r="M3570" s="5"/>
      <c r="N3570" s="127" t="e">
        <f>N3547</f>
        <v>#REF!</v>
      </c>
      <c r="O3570" s="125" t="s">
        <v>132</v>
      </c>
      <c r="P3570" s="126"/>
      <c r="Q3570" s="126"/>
      <c r="R3570" s="9"/>
      <c r="S3570" s="127" t="e">
        <f>S3547</f>
        <v>#REF!</v>
      </c>
      <c r="T3570" s="259" t="s">
        <v>133</v>
      </c>
      <c r="U3570" s="259"/>
      <c r="V3570" s="259"/>
      <c r="W3570" s="13"/>
      <c r="X3570" s="6"/>
    </row>
    <row r="3571" spans="1:24" ht="4.5" customHeight="1" thickBot="1" x14ac:dyDescent="0.25">
      <c r="B3571" s="8"/>
      <c r="C3571" s="7"/>
      <c r="D3571" s="8"/>
      <c r="E3571" s="7"/>
      <c r="F3571" s="7"/>
      <c r="G3571" s="7"/>
      <c r="H3571" s="5"/>
      <c r="I3571" s="10"/>
      <c r="J3571" s="8"/>
      <c r="K3571" s="5"/>
      <c r="L3571" s="5"/>
      <c r="M3571" s="5"/>
      <c r="N3571" s="7"/>
      <c r="O3571" s="5"/>
      <c r="P3571" s="8"/>
      <c r="Q3571" s="8"/>
      <c r="R3571" s="9"/>
      <c r="S3571" s="9"/>
      <c r="T3571" s="7"/>
      <c r="U3571" s="8"/>
      <c r="V3571" s="9"/>
      <c r="W3571" s="9"/>
      <c r="X3571" s="6"/>
    </row>
    <row r="3572" spans="1:24" ht="27" customHeight="1" x14ac:dyDescent="0.25">
      <c r="B3572" s="260" t="s">
        <v>17</v>
      </c>
      <c r="C3572" s="261"/>
      <c r="D3572" s="261"/>
      <c r="E3572" s="261"/>
      <c r="F3572" s="262" t="s">
        <v>134</v>
      </c>
      <c r="G3572" s="262"/>
      <c r="H3572" s="262"/>
      <c r="I3572" s="262" t="s">
        <v>12</v>
      </c>
      <c r="J3572" s="262"/>
      <c r="K3572" s="262"/>
      <c r="L3572" s="262" t="s">
        <v>105</v>
      </c>
      <c r="M3572" s="236" t="s">
        <v>135</v>
      </c>
      <c r="N3572" s="236"/>
      <c r="O3572" s="236"/>
      <c r="P3572" s="236"/>
      <c r="Q3572" s="236"/>
      <c r="R3572" s="236" t="s">
        <v>101</v>
      </c>
      <c r="S3572" s="236"/>
      <c r="T3572" s="236"/>
      <c r="U3572" s="236"/>
      <c r="V3572" s="237"/>
      <c r="W3572" s="14"/>
      <c r="X3572" s="3"/>
    </row>
    <row r="3573" spans="1:24" ht="27.75" customHeight="1" x14ac:dyDescent="0.2">
      <c r="B3573" s="240">
        <f>EDATE(B3550,12)</f>
        <v>45658</v>
      </c>
      <c r="C3573" s="241"/>
      <c r="D3573" s="241"/>
      <c r="E3573" s="242"/>
      <c r="F3573" s="263"/>
      <c r="G3573" s="263"/>
      <c r="H3573" s="263"/>
      <c r="I3573" s="263"/>
      <c r="J3573" s="263"/>
      <c r="K3573" s="263"/>
      <c r="L3573" s="263"/>
      <c r="M3573" s="238"/>
      <c r="N3573" s="238"/>
      <c r="O3573" s="238"/>
      <c r="P3573" s="238"/>
      <c r="Q3573" s="238"/>
      <c r="R3573" s="238"/>
      <c r="S3573" s="238"/>
      <c r="T3573" s="238"/>
      <c r="U3573" s="238"/>
      <c r="V3573" s="239"/>
      <c r="W3573" s="14"/>
      <c r="X3573" s="3"/>
    </row>
    <row r="3574" spans="1:24" ht="16.5" customHeight="1" x14ac:dyDescent="0.2">
      <c r="A3574" s="34">
        <f>EDATE(B3573,-4)</f>
        <v>45536</v>
      </c>
      <c r="B3574" s="243" t="str">
        <f>PROPER(TEXT(A3574, "mmmm"))</f>
        <v>Septiembre</v>
      </c>
      <c r="C3574" s="244"/>
      <c r="D3574" s="244"/>
      <c r="E3574" s="244"/>
      <c r="F3574" s="281" t="str">
        <f>IFERROR(IF(VLOOKUP($X3544&amp;"-"&amp;TEXT($A3574,"mmm-aaaa"),Informes!$A:$P,COLUMN(Informes!H$1),FALSE),"þ","¨"),"¨")</f>
        <v>¨</v>
      </c>
      <c r="G3574" s="281"/>
      <c r="H3574" s="281"/>
      <c r="I3574" s="248" t="str">
        <f>IFERROR(IF(ISBLANK(
VLOOKUP($X3567&amp;"-"&amp;TEXT($A3574,"mmm-aaaa"),Informes!$A:$P,COLUMN(Informes!I$1),FALSE)), "",
VLOOKUP($X3567&amp;"-"&amp;TEXT($A3574,"mmm-aaaa"),Informes!$A:$P,COLUMN(Informes!I$1),FALSE)), "")</f>
        <v/>
      </c>
      <c r="J3574" s="248"/>
      <c r="K3574" s="248"/>
      <c r="L3574" s="173" t="str">
        <f>IFERROR(IF($X3574=$L$7,"þ","¨"),"¨")</f>
        <v>¨</v>
      </c>
      <c r="M3574" s="248" t="str">
        <f>IFERROR(IF(OR($X3574=$L$7,$X3574=$K$5,$X3574=$O$5,$X3574=$T$5),IF(ISBLANK(
VLOOKUP($X3544&amp;"-"&amp;TEXT($A3574,"mmm-aaaa"),Informes!$A:$P,COLUMN(Informes!J$1),FALSE)), "",
VLOOKUP($X3544&amp;"-"&amp;TEXT($A3574,"mmm-aaaa"),Informes!$A:$P,COLUMN(Informes!J$1),FALSE)), ""), "")</f>
        <v/>
      </c>
      <c r="N3574" s="248"/>
      <c r="O3574" s="248"/>
      <c r="P3574" s="248"/>
      <c r="Q3574" s="248"/>
      <c r="R3574" s="284" t="str">
        <f t="shared" ref="R3574:R3585" si="697">IF(W3574=0, "", W3574)</f>
        <v/>
      </c>
      <c r="S3574" s="284"/>
      <c r="T3574" s="284"/>
      <c r="U3574" s="284"/>
      <c r="V3574" s="285"/>
      <c r="W3574" s="4" t="str">
        <f>IFERROR(VLOOKUP($X3567&amp;"-"&amp;TEXT($A3574,"mmm-aaaa"),Informes!$A:$P,COLUMN(Informes!K$1),FALSE), "")</f>
        <v/>
      </c>
      <c r="X3574" s="34" t="str">
        <f>IFERROR(VLOOKUP($X3544&amp;"-"&amp;TEXT($A3574,"mmm-aaaa"),Informes!$A:$P,COLUMN(Informes!C$1),FALSE), "")</f>
        <v/>
      </c>
    </row>
    <row r="3575" spans="1:24" ht="16.5" customHeight="1" x14ac:dyDescent="0.2">
      <c r="A3575" s="34">
        <f>EDATE(A3574,1)</f>
        <v>45566</v>
      </c>
      <c r="B3575" s="243" t="str">
        <f t="shared" ref="B3575:B3585" si="698">PROPER(TEXT(A3575, "mmmm"))</f>
        <v>Octubre</v>
      </c>
      <c r="C3575" s="244"/>
      <c r="D3575" s="244"/>
      <c r="E3575" s="244"/>
      <c r="F3575" s="281" t="str">
        <f>IFERROR(IF(VLOOKUP($X3544&amp;"-"&amp;TEXT($A3575,"mmm-aaaa"),Informes!$A:$P,COLUMN(Informes!H$1),FALSE),"þ","¨"),"¨")</f>
        <v>¨</v>
      </c>
      <c r="G3575" s="281"/>
      <c r="H3575" s="281"/>
      <c r="I3575" s="248" t="str">
        <f>IFERROR(IF(ISBLANK(
VLOOKUP($X3567&amp;"-"&amp;TEXT($A3575,"mmm-aaaa"),Informes!$A:$P,COLUMN(Informes!I$1),FALSE)), "",
VLOOKUP($X3567&amp;"-"&amp;TEXT($A3575,"mmm-aaaa"),Informes!$A:$P,COLUMN(Informes!I$1),FALSE)), "")</f>
        <v/>
      </c>
      <c r="J3575" s="248"/>
      <c r="K3575" s="248"/>
      <c r="L3575" s="173" t="str">
        <f t="shared" ref="L3575:L3585" si="699">IFERROR(IF($X3575=$L$7,"þ","¨"),"¨")</f>
        <v>¨</v>
      </c>
      <c r="M3575" s="248" t="str">
        <f>IFERROR(IF(OR($X3575=$L$7,$X3575=$K$5,$X3575=$O$5,$X3575=$T$5),IF(ISBLANK(
VLOOKUP($X3544&amp;"-"&amp;TEXT($A3575,"mmm-aaaa"),Informes!$A:$P,COLUMN(Informes!J$1),FALSE)), "",
VLOOKUP($X3544&amp;"-"&amp;TEXT($A3575,"mmm-aaaa"),Informes!$A:$P,COLUMN(Informes!J$1),FALSE)), ""), "")</f>
        <v/>
      </c>
      <c r="N3575" s="248"/>
      <c r="O3575" s="248"/>
      <c r="P3575" s="248"/>
      <c r="Q3575" s="248"/>
      <c r="R3575" s="284" t="str">
        <f t="shared" si="697"/>
        <v/>
      </c>
      <c r="S3575" s="284"/>
      <c r="T3575" s="284"/>
      <c r="U3575" s="284"/>
      <c r="V3575" s="285"/>
      <c r="W3575" s="4" t="str">
        <f>IFERROR(VLOOKUP($X3567&amp;"-"&amp;TEXT($A3575,"mmm-aaaa"),Informes!$A:$P,COLUMN(Informes!K$1),FALSE), "")</f>
        <v/>
      </c>
      <c r="X3575" s="34" t="str">
        <f>IFERROR(VLOOKUP($X3544&amp;"-"&amp;TEXT($A3575,"mmm-aaaa"),Informes!$A:$P,COLUMN(Informes!C$1),FALSE), "")</f>
        <v/>
      </c>
    </row>
    <row r="3576" spans="1:24" ht="16.5" customHeight="1" x14ac:dyDescent="0.2">
      <c r="A3576" s="34">
        <f t="shared" ref="A3576:A3585" si="700">EDATE(A3575,1)</f>
        <v>45597</v>
      </c>
      <c r="B3576" s="243" t="str">
        <f t="shared" si="698"/>
        <v>Noviembre</v>
      </c>
      <c r="C3576" s="244"/>
      <c r="D3576" s="244"/>
      <c r="E3576" s="244"/>
      <c r="F3576" s="281" t="str">
        <f>IFERROR(IF(VLOOKUP($X3544&amp;"-"&amp;TEXT($A3576,"mmm-aaaa"),Informes!$A:$P,COLUMN(Informes!H$1),FALSE),"þ","¨"),"¨")</f>
        <v>¨</v>
      </c>
      <c r="G3576" s="281"/>
      <c r="H3576" s="281"/>
      <c r="I3576" s="248" t="str">
        <f>IFERROR(IF(ISBLANK(
VLOOKUP($X3567&amp;"-"&amp;TEXT($A3576,"mmm-aaaa"),Informes!$A:$P,COLUMN(Informes!I$1),FALSE)), "",
VLOOKUP($X3567&amp;"-"&amp;TEXT($A3576,"mmm-aaaa"),Informes!$A:$P,COLUMN(Informes!I$1),FALSE)), "")</f>
        <v/>
      </c>
      <c r="J3576" s="248"/>
      <c r="K3576" s="248"/>
      <c r="L3576" s="173" t="str">
        <f t="shared" si="699"/>
        <v>¨</v>
      </c>
      <c r="M3576" s="248" t="str">
        <f>IFERROR(IF(OR($X3576=$L$7,$X3576=$K$5,$X3576=$O$5,$X3576=$T$5),IF(ISBLANK(
VLOOKUP($X3544&amp;"-"&amp;TEXT($A3576,"mmm-aaaa"),Informes!$A:$P,COLUMN(Informes!J$1),FALSE)), "",
VLOOKUP($X3544&amp;"-"&amp;TEXT($A3576,"mmm-aaaa"),Informes!$A:$P,COLUMN(Informes!J$1),FALSE)), ""), "")</f>
        <v/>
      </c>
      <c r="N3576" s="248"/>
      <c r="O3576" s="248"/>
      <c r="P3576" s="248"/>
      <c r="Q3576" s="248"/>
      <c r="R3576" s="284" t="str">
        <f t="shared" si="697"/>
        <v/>
      </c>
      <c r="S3576" s="284"/>
      <c r="T3576" s="284"/>
      <c r="U3576" s="284"/>
      <c r="V3576" s="285"/>
      <c r="W3576" s="4" t="str">
        <f>IFERROR(VLOOKUP($X3567&amp;"-"&amp;TEXT($A3576,"mmm-aaaa"),Informes!$A:$P,COLUMN(Informes!K$1),FALSE), "")</f>
        <v/>
      </c>
      <c r="X3576" s="34" t="str">
        <f>IFERROR(VLOOKUP($X3544&amp;"-"&amp;TEXT($A3576,"mmm-aaaa"),Informes!$A:$P,COLUMN(Informes!C$1),FALSE), "")</f>
        <v/>
      </c>
    </row>
    <row r="3577" spans="1:24" ht="16.5" customHeight="1" x14ac:dyDescent="0.2">
      <c r="A3577" s="34">
        <f t="shared" si="700"/>
        <v>45627</v>
      </c>
      <c r="B3577" s="243" t="str">
        <f t="shared" si="698"/>
        <v>Diciembre</v>
      </c>
      <c r="C3577" s="244"/>
      <c r="D3577" s="244"/>
      <c r="E3577" s="244"/>
      <c r="F3577" s="281" t="str">
        <f>IFERROR(IF(VLOOKUP($X3544&amp;"-"&amp;TEXT($A3577,"mmm-aaaa"),Informes!$A:$P,COLUMN(Informes!H$1),FALSE),"þ","¨"),"¨")</f>
        <v>¨</v>
      </c>
      <c r="G3577" s="281"/>
      <c r="H3577" s="281"/>
      <c r="I3577" s="248" t="str">
        <f>IFERROR(IF(ISBLANK(
VLOOKUP($X3567&amp;"-"&amp;TEXT($A3577,"mmm-aaaa"),Informes!$A:$P,COLUMN(Informes!I$1),FALSE)), "",
VLOOKUP($X3567&amp;"-"&amp;TEXT($A3577,"mmm-aaaa"),Informes!$A:$P,COLUMN(Informes!I$1),FALSE)), "")</f>
        <v/>
      </c>
      <c r="J3577" s="248"/>
      <c r="K3577" s="248"/>
      <c r="L3577" s="173" t="str">
        <f t="shared" si="699"/>
        <v>¨</v>
      </c>
      <c r="M3577" s="248" t="str">
        <f>IFERROR(IF(OR($X3577=$L$7,$X3577=$K$5,$X3577=$O$5,$X3577=$T$5),IF(ISBLANK(
VLOOKUP($X3544&amp;"-"&amp;TEXT($A3577,"mmm-aaaa"),Informes!$A:$P,COLUMN(Informes!J$1),FALSE)), "",
VLOOKUP($X3544&amp;"-"&amp;TEXT($A3577,"mmm-aaaa"),Informes!$A:$P,COLUMN(Informes!J$1),FALSE)), ""), "")</f>
        <v/>
      </c>
      <c r="N3577" s="248"/>
      <c r="O3577" s="248"/>
      <c r="P3577" s="248"/>
      <c r="Q3577" s="248"/>
      <c r="R3577" s="284" t="str">
        <f t="shared" si="697"/>
        <v/>
      </c>
      <c r="S3577" s="284"/>
      <c r="T3577" s="284"/>
      <c r="U3577" s="284"/>
      <c r="V3577" s="285"/>
      <c r="W3577" s="4" t="str">
        <f>IFERROR(VLOOKUP($X3567&amp;"-"&amp;TEXT($A3577,"mmm-aaaa"),Informes!$A:$P,COLUMN(Informes!K$1),FALSE), "")</f>
        <v/>
      </c>
      <c r="X3577" s="34" t="str">
        <f>IFERROR(VLOOKUP($X3544&amp;"-"&amp;TEXT($A3577,"mmm-aaaa"),Informes!$A:$P,COLUMN(Informes!C$1),FALSE), "")</f>
        <v/>
      </c>
    </row>
    <row r="3578" spans="1:24" ht="16.5" customHeight="1" x14ac:dyDescent="0.2">
      <c r="A3578" s="34">
        <f t="shared" si="700"/>
        <v>45658</v>
      </c>
      <c r="B3578" s="243" t="str">
        <f t="shared" si="698"/>
        <v>Enero</v>
      </c>
      <c r="C3578" s="244"/>
      <c r="D3578" s="244"/>
      <c r="E3578" s="244"/>
      <c r="F3578" s="281" t="str">
        <f>IFERROR(IF(VLOOKUP($X3544&amp;"-"&amp;TEXT($A3578,"mmm-aaaa"),Informes!$A:$P,COLUMN(Informes!H$1),FALSE),"þ","¨"),"¨")</f>
        <v>¨</v>
      </c>
      <c r="G3578" s="281"/>
      <c r="H3578" s="281"/>
      <c r="I3578" s="248" t="str">
        <f>IFERROR(IF(ISBLANK(
VLOOKUP($X3567&amp;"-"&amp;TEXT($A3578,"mmm-aaaa"),Informes!$A:$P,COLUMN(Informes!I$1),FALSE)), "",
VLOOKUP($X3567&amp;"-"&amp;TEXT($A3578,"mmm-aaaa"),Informes!$A:$P,COLUMN(Informes!I$1),FALSE)), "")</f>
        <v/>
      </c>
      <c r="J3578" s="248"/>
      <c r="K3578" s="248"/>
      <c r="L3578" s="173" t="str">
        <f t="shared" si="699"/>
        <v>¨</v>
      </c>
      <c r="M3578" s="248" t="str">
        <f>IFERROR(IF(OR($X3578=$L$7,$X3578=$K$5,$X3578=$O$5,$X3578=$T$5),IF(ISBLANK(
VLOOKUP($X3544&amp;"-"&amp;TEXT($A3578,"mmm-aaaa"),Informes!$A:$P,COLUMN(Informes!J$1),FALSE)), "",
VLOOKUP($X3544&amp;"-"&amp;TEXT($A3578,"mmm-aaaa"),Informes!$A:$P,COLUMN(Informes!J$1),FALSE)), ""), "")</f>
        <v/>
      </c>
      <c r="N3578" s="248"/>
      <c r="O3578" s="248"/>
      <c r="P3578" s="248"/>
      <c r="Q3578" s="248"/>
      <c r="R3578" s="284" t="str">
        <f t="shared" si="697"/>
        <v/>
      </c>
      <c r="S3578" s="284"/>
      <c r="T3578" s="284"/>
      <c r="U3578" s="284"/>
      <c r="V3578" s="285"/>
      <c r="W3578" s="4" t="str">
        <f>IFERROR(VLOOKUP($X3567&amp;"-"&amp;TEXT($A3578,"mmm-aaaa"),Informes!$A:$P,COLUMN(Informes!K$1),FALSE), "")</f>
        <v/>
      </c>
      <c r="X3578" s="34" t="str">
        <f>IFERROR(VLOOKUP($X3544&amp;"-"&amp;TEXT($A3578,"mmm-aaaa"),Informes!$A:$P,COLUMN(Informes!C$1),FALSE), "")</f>
        <v/>
      </c>
    </row>
    <row r="3579" spans="1:24" ht="16.5" customHeight="1" x14ac:dyDescent="0.2">
      <c r="A3579" s="34">
        <f t="shared" si="700"/>
        <v>45689</v>
      </c>
      <c r="B3579" s="243" t="str">
        <f t="shared" si="698"/>
        <v>Febrero</v>
      </c>
      <c r="C3579" s="244"/>
      <c r="D3579" s="244"/>
      <c r="E3579" s="244"/>
      <c r="F3579" s="281" t="str">
        <f>IFERROR(IF(VLOOKUP($X3544&amp;"-"&amp;TEXT($A3579,"mmm-aaaa"),Informes!$A:$P,COLUMN(Informes!H$1),FALSE),"þ","¨"),"¨")</f>
        <v>¨</v>
      </c>
      <c r="G3579" s="281"/>
      <c r="H3579" s="281"/>
      <c r="I3579" s="248" t="str">
        <f>IFERROR(IF(ISBLANK(
VLOOKUP($X3567&amp;"-"&amp;TEXT($A3579,"mmm-aaaa"),Informes!$A:$P,COLUMN(Informes!I$1),FALSE)), "",
VLOOKUP($X3567&amp;"-"&amp;TEXT($A3579,"mmm-aaaa"),Informes!$A:$P,COLUMN(Informes!I$1),FALSE)), "")</f>
        <v/>
      </c>
      <c r="J3579" s="248"/>
      <c r="K3579" s="248"/>
      <c r="L3579" s="173" t="str">
        <f t="shared" si="699"/>
        <v>¨</v>
      </c>
      <c r="M3579" s="248" t="str">
        <f>IFERROR(IF(OR($X3579=$L$7,$X3579=$K$5,$X3579=$O$5,$X3579=$T$5),IF(ISBLANK(
VLOOKUP($X3544&amp;"-"&amp;TEXT($A3579,"mmm-aaaa"),Informes!$A:$P,COLUMN(Informes!J$1),FALSE)), "",
VLOOKUP($X3544&amp;"-"&amp;TEXT($A3579,"mmm-aaaa"),Informes!$A:$P,COLUMN(Informes!J$1),FALSE)), ""), "")</f>
        <v/>
      </c>
      <c r="N3579" s="248"/>
      <c r="O3579" s="248"/>
      <c r="P3579" s="248"/>
      <c r="Q3579" s="248"/>
      <c r="R3579" s="284" t="str">
        <f t="shared" si="697"/>
        <v/>
      </c>
      <c r="S3579" s="284"/>
      <c r="T3579" s="284"/>
      <c r="U3579" s="284"/>
      <c r="V3579" s="285"/>
      <c r="W3579" s="4" t="str">
        <f>IFERROR(VLOOKUP($X3567&amp;"-"&amp;TEXT($A3579,"mmm-aaaa"),Informes!$A:$P,COLUMN(Informes!K$1),FALSE), "")</f>
        <v/>
      </c>
      <c r="X3579" s="34" t="str">
        <f>IFERROR(VLOOKUP($X3544&amp;"-"&amp;TEXT($A3579,"mmm-aaaa"),Informes!$A:$P,COLUMN(Informes!C$1),FALSE), "")</f>
        <v/>
      </c>
    </row>
    <row r="3580" spans="1:24" ht="16.5" customHeight="1" x14ac:dyDescent="0.2">
      <c r="A3580" s="34">
        <f t="shared" si="700"/>
        <v>45717</v>
      </c>
      <c r="B3580" s="243" t="str">
        <f t="shared" si="698"/>
        <v>Marzo</v>
      </c>
      <c r="C3580" s="244"/>
      <c r="D3580" s="244"/>
      <c r="E3580" s="244"/>
      <c r="F3580" s="281" t="str">
        <f>IFERROR(IF(VLOOKUP($X3544&amp;"-"&amp;TEXT($A3580,"mmm-aaaa"),Informes!$A:$P,COLUMN(Informes!H$1),FALSE),"þ","¨"),"¨")</f>
        <v>¨</v>
      </c>
      <c r="G3580" s="281"/>
      <c r="H3580" s="281"/>
      <c r="I3580" s="248" t="str">
        <f>IFERROR(IF(ISBLANK(
VLOOKUP($X3567&amp;"-"&amp;TEXT($A3580,"mmm-aaaa"),Informes!$A:$P,COLUMN(Informes!I$1),FALSE)), "",
VLOOKUP($X3567&amp;"-"&amp;TEXT($A3580,"mmm-aaaa"),Informes!$A:$P,COLUMN(Informes!I$1),FALSE)), "")</f>
        <v/>
      </c>
      <c r="J3580" s="248"/>
      <c r="K3580" s="248"/>
      <c r="L3580" s="173" t="str">
        <f t="shared" si="699"/>
        <v>¨</v>
      </c>
      <c r="M3580" s="248" t="str">
        <f>IFERROR(IF(OR($X3580=$L$7,$X3580=$K$5,$X3580=$O$5,$X3580=$T$5),IF(ISBLANK(
VLOOKUP($X3544&amp;"-"&amp;TEXT($A3580,"mmm-aaaa"),Informes!$A:$P,COLUMN(Informes!J$1),FALSE)), "",
VLOOKUP($X3544&amp;"-"&amp;TEXT($A3580,"mmm-aaaa"),Informes!$A:$P,COLUMN(Informes!J$1),FALSE)), ""), "")</f>
        <v/>
      </c>
      <c r="N3580" s="248"/>
      <c r="O3580" s="248"/>
      <c r="P3580" s="248"/>
      <c r="Q3580" s="248"/>
      <c r="R3580" s="284" t="str">
        <f t="shared" si="697"/>
        <v/>
      </c>
      <c r="S3580" s="284"/>
      <c r="T3580" s="284"/>
      <c r="U3580" s="284"/>
      <c r="V3580" s="285"/>
      <c r="W3580" s="4" t="str">
        <f>IFERROR(VLOOKUP($X3567&amp;"-"&amp;TEXT($A3580,"mmm-aaaa"),Informes!$A:$P,COLUMN(Informes!K$1),FALSE), "")</f>
        <v/>
      </c>
      <c r="X3580" s="34" t="str">
        <f>IFERROR(VLOOKUP($X3544&amp;"-"&amp;TEXT($A3580,"mmm-aaaa"),Informes!$A:$P,COLUMN(Informes!C$1),FALSE), "")</f>
        <v/>
      </c>
    </row>
    <row r="3581" spans="1:24" ht="16.5" customHeight="1" x14ac:dyDescent="0.2">
      <c r="A3581" s="34">
        <f t="shared" si="700"/>
        <v>45748</v>
      </c>
      <c r="B3581" s="243" t="str">
        <f t="shared" si="698"/>
        <v>Abril</v>
      </c>
      <c r="C3581" s="244"/>
      <c r="D3581" s="244"/>
      <c r="E3581" s="244"/>
      <c r="F3581" s="281" t="str">
        <f>IFERROR(IF(VLOOKUP($X3544&amp;"-"&amp;TEXT($A3581,"mmm-aaaa"),Informes!$A:$P,COLUMN(Informes!H$1),FALSE),"þ","¨"),"¨")</f>
        <v>¨</v>
      </c>
      <c r="G3581" s="281"/>
      <c r="H3581" s="281"/>
      <c r="I3581" s="248" t="str">
        <f>IFERROR(IF(ISBLANK(
VLOOKUP($X3567&amp;"-"&amp;TEXT($A3581,"mmm-aaaa"),Informes!$A:$P,COLUMN(Informes!I$1),FALSE)), "",
VLOOKUP($X3567&amp;"-"&amp;TEXT($A3581,"mmm-aaaa"),Informes!$A:$P,COLUMN(Informes!I$1),FALSE)), "")</f>
        <v/>
      </c>
      <c r="J3581" s="248"/>
      <c r="K3581" s="248"/>
      <c r="L3581" s="173" t="str">
        <f t="shared" si="699"/>
        <v>¨</v>
      </c>
      <c r="M3581" s="248" t="str">
        <f>IFERROR(IF(OR($X3581=$L$7,$X3581=$K$5,$X3581=$O$5,$X3581=$T$5),IF(ISBLANK(
VLOOKUP($X3544&amp;"-"&amp;TEXT($A3581,"mmm-aaaa"),Informes!$A:$P,COLUMN(Informes!J$1),FALSE)), "",
VLOOKUP($X3544&amp;"-"&amp;TEXT($A3581,"mmm-aaaa"),Informes!$A:$P,COLUMN(Informes!J$1),FALSE)), ""), "")</f>
        <v/>
      </c>
      <c r="N3581" s="248"/>
      <c r="O3581" s="248"/>
      <c r="P3581" s="248"/>
      <c r="Q3581" s="248"/>
      <c r="R3581" s="284" t="str">
        <f t="shared" si="697"/>
        <v/>
      </c>
      <c r="S3581" s="284"/>
      <c r="T3581" s="284"/>
      <c r="U3581" s="284"/>
      <c r="V3581" s="285"/>
      <c r="W3581" s="4" t="str">
        <f>IFERROR(VLOOKUP($X3567&amp;"-"&amp;TEXT($A3581,"mmm-aaaa"),Informes!$A:$P,COLUMN(Informes!K$1),FALSE), "")</f>
        <v/>
      </c>
      <c r="X3581" s="34" t="str">
        <f>IFERROR(VLOOKUP($X3544&amp;"-"&amp;TEXT($A3581,"mmm-aaaa"),Informes!$A:$P,COLUMN(Informes!C$1),FALSE), "")</f>
        <v/>
      </c>
    </row>
    <row r="3582" spans="1:24" ht="16.5" customHeight="1" x14ac:dyDescent="0.2">
      <c r="A3582" s="34">
        <f t="shared" si="700"/>
        <v>45778</v>
      </c>
      <c r="B3582" s="243" t="str">
        <f t="shared" si="698"/>
        <v>Mayo</v>
      </c>
      <c r="C3582" s="244"/>
      <c r="D3582" s="244"/>
      <c r="E3582" s="244"/>
      <c r="F3582" s="281" t="str">
        <f>IFERROR(IF(VLOOKUP($X3544&amp;"-"&amp;TEXT($A3582,"mmm-aaaa"),Informes!$A:$P,COLUMN(Informes!H$1),FALSE),"þ","¨"),"¨")</f>
        <v>¨</v>
      </c>
      <c r="G3582" s="281"/>
      <c r="H3582" s="281"/>
      <c r="I3582" s="248" t="str">
        <f>IFERROR(IF(ISBLANK(
VLOOKUP($X3567&amp;"-"&amp;TEXT($A3582,"mmm-aaaa"),Informes!$A:$P,COLUMN(Informes!I$1),FALSE)), "",
VLOOKUP($X3567&amp;"-"&amp;TEXT($A3582,"mmm-aaaa"),Informes!$A:$P,COLUMN(Informes!I$1),FALSE)), "")</f>
        <v/>
      </c>
      <c r="J3582" s="248"/>
      <c r="K3582" s="248"/>
      <c r="L3582" s="173" t="str">
        <f t="shared" si="699"/>
        <v>¨</v>
      </c>
      <c r="M3582" s="248" t="str">
        <f>IFERROR(IF(OR($X3582=$L$7,$X3582=$K$5,$X3582=$O$5,$X3582=$T$5),IF(ISBLANK(
VLOOKUP($X3544&amp;"-"&amp;TEXT($A3582,"mmm-aaaa"),Informes!$A:$P,COLUMN(Informes!J$1),FALSE)), "",
VLOOKUP($X3544&amp;"-"&amp;TEXT($A3582,"mmm-aaaa"),Informes!$A:$P,COLUMN(Informes!J$1),FALSE)), ""), "")</f>
        <v/>
      </c>
      <c r="N3582" s="248"/>
      <c r="O3582" s="248"/>
      <c r="P3582" s="248"/>
      <c r="Q3582" s="248"/>
      <c r="R3582" s="284" t="str">
        <f t="shared" si="697"/>
        <v/>
      </c>
      <c r="S3582" s="284"/>
      <c r="T3582" s="284"/>
      <c r="U3582" s="284"/>
      <c r="V3582" s="285"/>
      <c r="W3582" s="4" t="str">
        <f>IFERROR(VLOOKUP($X3567&amp;"-"&amp;TEXT($A3582,"mmm-aaaa"),Informes!$A:$P,COLUMN(Informes!K$1),FALSE), "")</f>
        <v/>
      </c>
      <c r="X3582" s="34" t="str">
        <f>IFERROR(VLOOKUP($X3544&amp;"-"&amp;TEXT($A3582,"mmm-aaaa"),Informes!$A:$P,COLUMN(Informes!C$1),FALSE), "")</f>
        <v/>
      </c>
    </row>
    <row r="3583" spans="1:24" ht="16.5" customHeight="1" x14ac:dyDescent="0.2">
      <c r="A3583" s="34">
        <f t="shared" si="700"/>
        <v>45809</v>
      </c>
      <c r="B3583" s="243" t="str">
        <f t="shared" si="698"/>
        <v>Junio</v>
      </c>
      <c r="C3583" s="244"/>
      <c r="D3583" s="244"/>
      <c r="E3583" s="244"/>
      <c r="F3583" s="281" t="str">
        <f>IFERROR(IF(VLOOKUP($X3544&amp;"-"&amp;TEXT($A3583,"mmm-aaaa"),Informes!$A:$P,COLUMN(Informes!H$1),FALSE),"þ","¨"),"¨")</f>
        <v>¨</v>
      </c>
      <c r="G3583" s="281"/>
      <c r="H3583" s="281"/>
      <c r="I3583" s="248" t="str">
        <f>IFERROR(IF(ISBLANK(
VLOOKUP($X3567&amp;"-"&amp;TEXT($A3583,"mmm-aaaa"),Informes!$A:$P,COLUMN(Informes!I$1),FALSE)), "",
VLOOKUP($X3567&amp;"-"&amp;TEXT($A3583,"mmm-aaaa"),Informes!$A:$P,COLUMN(Informes!I$1),FALSE)), "")</f>
        <v/>
      </c>
      <c r="J3583" s="248"/>
      <c r="K3583" s="248"/>
      <c r="L3583" s="173" t="str">
        <f t="shared" si="699"/>
        <v>¨</v>
      </c>
      <c r="M3583" s="248" t="str">
        <f>IFERROR(IF(OR($X3583=$L$7,$X3583=$K$5,$X3583=$O$5,$X3583=$T$5),IF(ISBLANK(
VLOOKUP($X3544&amp;"-"&amp;TEXT($A3583,"mmm-aaaa"),Informes!$A:$P,COLUMN(Informes!J$1),FALSE)), "",
VLOOKUP($X3544&amp;"-"&amp;TEXT($A3583,"mmm-aaaa"),Informes!$A:$P,COLUMN(Informes!J$1),FALSE)), ""), "")</f>
        <v/>
      </c>
      <c r="N3583" s="248"/>
      <c r="O3583" s="248"/>
      <c r="P3583" s="248"/>
      <c r="Q3583" s="248"/>
      <c r="R3583" s="284" t="str">
        <f t="shared" si="697"/>
        <v/>
      </c>
      <c r="S3583" s="284"/>
      <c r="T3583" s="284"/>
      <c r="U3583" s="284"/>
      <c r="V3583" s="285"/>
      <c r="W3583" s="4" t="str">
        <f>IFERROR(VLOOKUP($X3567&amp;"-"&amp;TEXT($A3583,"mmm-aaaa"),Informes!$A:$P,COLUMN(Informes!K$1),FALSE), "")</f>
        <v/>
      </c>
      <c r="X3583" s="34" t="str">
        <f>IFERROR(VLOOKUP($X3544&amp;"-"&amp;TEXT($A3583,"mmm-aaaa"),Informes!$A:$P,COLUMN(Informes!C$1),FALSE), "")</f>
        <v/>
      </c>
    </row>
    <row r="3584" spans="1:24" ht="16.5" customHeight="1" x14ac:dyDescent="0.2">
      <c r="A3584" s="34">
        <f t="shared" si="700"/>
        <v>45839</v>
      </c>
      <c r="B3584" s="243" t="str">
        <f t="shared" si="698"/>
        <v>Julio</v>
      </c>
      <c r="C3584" s="244"/>
      <c r="D3584" s="244"/>
      <c r="E3584" s="244"/>
      <c r="F3584" s="281" t="str">
        <f>IFERROR(IF(VLOOKUP($X3544&amp;"-"&amp;TEXT($A3584,"mmm-aaaa"),Informes!$A:$P,COLUMN(Informes!H$1),FALSE),"þ","¨"),"¨")</f>
        <v>¨</v>
      </c>
      <c r="G3584" s="281"/>
      <c r="H3584" s="281"/>
      <c r="I3584" s="248" t="str">
        <f>IFERROR(IF(ISBLANK(
VLOOKUP($X3567&amp;"-"&amp;TEXT($A3584,"mmm-aaaa"),Informes!$A:$P,COLUMN(Informes!I$1),FALSE)), "",
VLOOKUP($X3567&amp;"-"&amp;TEXT($A3584,"mmm-aaaa"),Informes!$A:$P,COLUMN(Informes!I$1),FALSE)), "")</f>
        <v/>
      </c>
      <c r="J3584" s="248"/>
      <c r="K3584" s="248"/>
      <c r="L3584" s="173" t="str">
        <f t="shared" si="699"/>
        <v>¨</v>
      </c>
      <c r="M3584" s="248" t="str">
        <f>IFERROR(IF(OR($X3584=$L$7,$X3584=$K$5,$X3584=$O$5,$X3584=$T$5),IF(ISBLANK(
VLOOKUP($X3544&amp;"-"&amp;TEXT($A3584,"mmm-aaaa"),Informes!$A:$P,COLUMN(Informes!J$1),FALSE)), "",
VLOOKUP($X3544&amp;"-"&amp;TEXT($A3584,"mmm-aaaa"),Informes!$A:$P,COLUMN(Informes!J$1),FALSE)), ""), "")</f>
        <v/>
      </c>
      <c r="N3584" s="248"/>
      <c r="O3584" s="248"/>
      <c r="P3584" s="248"/>
      <c r="Q3584" s="248"/>
      <c r="R3584" s="284" t="str">
        <f t="shared" si="697"/>
        <v/>
      </c>
      <c r="S3584" s="284"/>
      <c r="T3584" s="284"/>
      <c r="U3584" s="284"/>
      <c r="V3584" s="285"/>
      <c r="W3584" s="4" t="str">
        <f>IFERROR(VLOOKUP($X3567&amp;"-"&amp;TEXT($A3584,"mmm-aaaa"),Informes!$A:$P,COLUMN(Informes!K$1),FALSE), "")</f>
        <v/>
      </c>
      <c r="X3584" s="34" t="str">
        <f>IFERROR(VLOOKUP($X3544&amp;"-"&amp;TEXT($A3584,"mmm-aaaa"),Informes!$A:$P,COLUMN(Informes!C$1),FALSE), "")</f>
        <v/>
      </c>
    </row>
    <row r="3585" spans="1:24" ht="16.5" customHeight="1" thickBot="1" x14ac:dyDescent="0.25">
      <c r="A3585" s="34">
        <f t="shared" si="700"/>
        <v>45870</v>
      </c>
      <c r="B3585" s="264" t="str">
        <f t="shared" si="698"/>
        <v>Agosto</v>
      </c>
      <c r="C3585" s="265"/>
      <c r="D3585" s="265"/>
      <c r="E3585" s="265"/>
      <c r="F3585" s="280" t="str">
        <f>IFERROR(IF(VLOOKUP($X3544&amp;"-"&amp;TEXT($A3585,"mmm-aaaa"),Informes!$A:$P,COLUMN(Informes!H$1),FALSE),"þ","¨"),"¨")</f>
        <v>¨</v>
      </c>
      <c r="G3585" s="280"/>
      <c r="H3585" s="280"/>
      <c r="I3585" s="269" t="str">
        <f>IFERROR(IF(ISBLANK(
VLOOKUP($X3567&amp;"-"&amp;TEXT($A3585,"mmm-aaaa"),Informes!$A:$P,COLUMN(Informes!I$1),FALSE)), "",
VLOOKUP($X3567&amp;"-"&amp;TEXT($A3585,"mmm-aaaa"),Informes!$A:$P,COLUMN(Informes!I$1),FALSE)), "")</f>
        <v/>
      </c>
      <c r="J3585" s="269"/>
      <c r="K3585" s="269"/>
      <c r="L3585" s="172" t="str">
        <f t="shared" si="699"/>
        <v>¨</v>
      </c>
      <c r="M3585" s="269" t="str">
        <f>IFERROR(IF(OR($X3585=$L$7,$X3585=$K$5,$X3585=$O$5,$X3585=$T$5),IF(ISBLANK(
VLOOKUP($X3544&amp;"-"&amp;TEXT($A3585,"mmm-aaaa"),Informes!$A:$P,COLUMN(Informes!J$1),FALSE)), "",
VLOOKUP($X3544&amp;"-"&amp;TEXT($A3585,"mmm-aaaa"),Informes!$A:$P,COLUMN(Informes!J$1),FALSE)), ""), "")</f>
        <v/>
      </c>
      <c r="N3585" s="269"/>
      <c r="O3585" s="269"/>
      <c r="P3585" s="269"/>
      <c r="Q3585" s="269"/>
      <c r="R3585" s="282" t="str">
        <f t="shared" si="697"/>
        <v/>
      </c>
      <c r="S3585" s="282"/>
      <c r="T3585" s="282"/>
      <c r="U3585" s="282"/>
      <c r="V3585" s="283"/>
      <c r="W3585" s="4" t="str">
        <f>IFERROR(VLOOKUP($X3567&amp;"-"&amp;TEXT($A3585,"mmm-aaaa"),Informes!$A:$P,COLUMN(Informes!K$1),FALSE), "")</f>
        <v/>
      </c>
      <c r="X3585" s="34" t="str">
        <f>IFERROR(VLOOKUP($X3544&amp;"-"&amp;TEXT($A3585,"mmm-aaaa"),Informes!$A:$P,COLUMN(Informes!C$1),FALSE), "")</f>
        <v/>
      </c>
    </row>
    <row r="3586" spans="1:24" ht="16.5" customHeight="1" thickBot="1" x14ac:dyDescent="0.3">
      <c r="D3586" s="124"/>
      <c r="E3586" s="124"/>
      <c r="F3586" s="129"/>
      <c r="G3586" s="124" t="str">
        <f>IF(SUM(F3574:F3585)=0,"",SUM(F3574:F3585))</f>
        <v/>
      </c>
      <c r="H3586" s="124"/>
      <c r="I3586" s="124"/>
      <c r="J3586" s="130"/>
      <c r="K3586" s="124"/>
      <c r="L3586" s="131" t="s">
        <v>107</v>
      </c>
      <c r="M3586" s="272" t="str">
        <f>IF(SUM(M3574:M3585)=0,"",SUM(M3574:M3585))</f>
        <v/>
      </c>
      <c r="N3586" s="273"/>
      <c r="O3586" s="273"/>
      <c r="P3586" s="273"/>
      <c r="Q3586" s="274"/>
      <c r="R3586" s="275"/>
      <c r="S3586" s="276"/>
      <c r="T3586" s="276"/>
      <c r="U3586" s="276"/>
      <c r="V3586" s="277"/>
      <c r="W3586" s="4"/>
      <c r="X3586" s="4"/>
    </row>
    <row r="3587" spans="1:24" ht="16.5" customHeight="1" x14ac:dyDescent="0.2">
      <c r="W3587" s="4"/>
      <c r="X3587" s="4"/>
    </row>
    <row r="3588" spans="1:24" ht="279.75" customHeight="1" x14ac:dyDescent="0.15">
      <c r="B3588" s="11"/>
      <c r="C3588" s="132" t="s">
        <v>136</v>
      </c>
      <c r="D3588" s="11"/>
      <c r="E3588" s="11"/>
      <c r="F3588" s="11"/>
      <c r="G3588" s="11"/>
      <c r="H3588" s="11"/>
      <c r="I3588" s="11"/>
      <c r="J3588" s="11"/>
      <c r="K3588" s="11"/>
      <c r="L3588" s="11"/>
      <c r="M3588" s="11"/>
      <c r="N3588" s="11"/>
      <c r="O3588" s="11"/>
      <c r="P3588" s="11"/>
      <c r="Q3588" s="11"/>
      <c r="R3588" s="11"/>
      <c r="S3588" s="11"/>
      <c r="T3588" s="11"/>
      <c r="U3588" s="11"/>
      <c r="V3588" s="11"/>
      <c r="W3588" s="11"/>
      <c r="X3588" s="11"/>
    </row>
    <row r="3589" spans="1:24" ht="24" customHeight="1" x14ac:dyDescent="0.2">
      <c r="A3589" s="35">
        <f>A3543+1</f>
        <v>79</v>
      </c>
      <c r="B3589" s="256" t="s">
        <v>127</v>
      </c>
      <c r="C3589" s="256"/>
      <c r="D3589" s="256"/>
      <c r="E3589" s="256"/>
      <c r="F3589" s="256"/>
      <c r="G3589" s="256"/>
      <c r="H3589" s="256"/>
      <c r="I3589" s="256"/>
      <c r="J3589" s="256"/>
      <c r="K3589" s="256"/>
      <c r="L3589" s="256"/>
      <c r="M3589" s="256"/>
      <c r="N3589" s="256"/>
      <c r="O3589" s="256"/>
      <c r="P3589" s="256"/>
      <c r="Q3589" s="256"/>
      <c r="R3589" s="256"/>
      <c r="S3589" s="256"/>
      <c r="T3589" s="256"/>
      <c r="U3589" s="256"/>
      <c r="V3589" s="256"/>
      <c r="X3589" s="2"/>
    </row>
    <row r="3590" spans="1:24" ht="17.25" customHeight="1" x14ac:dyDescent="0.2">
      <c r="A3590" s="35"/>
      <c r="B3590" s="120" t="s">
        <v>128</v>
      </c>
      <c r="D3590" s="123" t="e">
        <f>IF(A3589=0,0,INDEX(TblPublicadores[Nombre completo],A3589))</f>
        <v>#REF!</v>
      </c>
      <c r="F3590" s="123"/>
      <c r="G3590" s="123"/>
      <c r="H3590" s="123"/>
      <c r="I3590" s="123"/>
      <c r="J3590" s="123"/>
      <c r="K3590" s="123"/>
      <c r="L3590" s="123"/>
      <c r="M3590" s="123"/>
      <c r="N3590" s="123"/>
      <c r="O3590" s="123"/>
      <c r="P3590" s="123"/>
      <c r="Q3590" s="123"/>
      <c r="R3590" s="123"/>
      <c r="S3590" s="123"/>
      <c r="T3590" s="123"/>
      <c r="U3590" s="123"/>
      <c r="V3590" s="123"/>
      <c r="W3590" s="15"/>
      <c r="X3590" s="154" t="e">
        <f>IF(A3589=0,0,INDEX(TblPublicadores[Nombre],A3589))</f>
        <v>#REF!</v>
      </c>
    </row>
    <row r="3591" spans="1:24" ht="17.25" customHeight="1" x14ac:dyDescent="0.2">
      <c r="B3591" s="120" t="s">
        <v>129</v>
      </c>
      <c r="D3591" s="121"/>
      <c r="E3591" s="121"/>
      <c r="F3591" s="7"/>
      <c r="G3591" s="7"/>
      <c r="H3591" s="257" t="e">
        <f>IF(A3589=0,"",INDEX(TblPublicadores[Fecha de nacimiento],A3589))</f>
        <v>#REF!</v>
      </c>
      <c r="I3591" s="257"/>
      <c r="J3591" s="257"/>
      <c r="K3591" s="257"/>
      <c r="L3591" s="257"/>
      <c r="M3591" s="257"/>
      <c r="N3591" s="257"/>
      <c r="O3591" s="257"/>
      <c r="P3591" s="128" t="e">
        <f>IF(INDEX(TblPublicadores[Sexo],A3589)=Q3591,"þ","¨")</f>
        <v>#REF!</v>
      </c>
      <c r="Q3591" s="120" t="s">
        <v>75</v>
      </c>
      <c r="S3591" s="12"/>
      <c r="T3591" s="13"/>
      <c r="U3591" s="128" t="e">
        <f>IF(INDEX(TblPublicadores[Sexo],A3589)=V3591,"þ","¨")</f>
        <v>#REF!</v>
      </c>
      <c r="V3591" s="120" t="s">
        <v>79</v>
      </c>
      <c r="W3591" s="12"/>
      <c r="X3591" s="6"/>
    </row>
    <row r="3592" spans="1:24" ht="17.25" customHeight="1" x14ac:dyDescent="0.2">
      <c r="B3592" s="120" t="s">
        <v>130</v>
      </c>
      <c r="D3592" s="122"/>
      <c r="E3592" s="122"/>
      <c r="F3592" s="7"/>
      <c r="G3592" s="258" t="e">
        <f>IF(A3589=0,"",IF(INDEX(TblPublicadores[Fecha de bautismo],A3589)="", "",INDEX(TblPublicadores[Fecha de bautismo],A3589)))</f>
        <v>#REF!</v>
      </c>
      <c r="H3592" s="258"/>
      <c r="I3592" s="258"/>
      <c r="J3592" s="258"/>
      <c r="K3592" s="258"/>
      <c r="L3592" s="258"/>
      <c r="M3592" s="258"/>
      <c r="N3592" s="258"/>
      <c r="O3592" s="258"/>
      <c r="P3592" s="128" t="s">
        <v>137</v>
      </c>
      <c r="Q3592" s="120" t="s">
        <v>131</v>
      </c>
      <c r="S3592" s="12"/>
      <c r="T3592" s="12"/>
      <c r="U3592" s="128" t="s">
        <v>138</v>
      </c>
      <c r="V3592" s="120" t="s">
        <v>61</v>
      </c>
      <c r="W3592" s="12"/>
      <c r="X3592" s="6"/>
    </row>
    <row r="3593" spans="1:24" ht="28.5" customHeight="1" x14ac:dyDescent="0.2">
      <c r="B3593" s="127" t="e">
        <f>IF(INDEX(TblPublicadores[Privilegio],A3589)=C3593,"þ","¨")</f>
        <v>#REF!</v>
      </c>
      <c r="C3593" s="125" t="s">
        <v>76</v>
      </c>
      <c r="D3593" s="127" t="e">
        <f>IF(INDEX(TblPublicadores[Privilegio],A3589)=E3593,"þ","¨")</f>
        <v>#REF!</v>
      </c>
      <c r="E3593" s="125" t="s">
        <v>81</v>
      </c>
      <c r="F3593" s="7"/>
      <c r="G3593" s="7"/>
      <c r="H3593" s="5"/>
      <c r="I3593" s="10"/>
      <c r="J3593" s="127" t="e">
        <f>IF(INDEX(TblPublicadores[Tipo Publicador],A3589)=K3593,"þ","¨")</f>
        <v>#REF!</v>
      </c>
      <c r="K3593" s="125" t="s">
        <v>77</v>
      </c>
      <c r="L3593" s="5"/>
      <c r="M3593" s="5"/>
      <c r="N3593" s="127" t="e">
        <f>IF(INDEX(TblPublicadores[Tipo Publicador],A3589)=O3593,"þ","¨")</f>
        <v>#REF!</v>
      </c>
      <c r="O3593" s="125" t="s">
        <v>132</v>
      </c>
      <c r="P3593" s="126"/>
      <c r="Q3593" s="126"/>
      <c r="R3593" s="9"/>
      <c r="S3593" s="127" t="e">
        <f>IF(INDEX(TblPublicadores[Tipo Publicador],A3589)=T3593,"þ","¨")</f>
        <v>#REF!</v>
      </c>
      <c r="T3593" s="259" t="s">
        <v>133</v>
      </c>
      <c r="U3593" s="259"/>
      <c r="V3593" s="259"/>
      <c r="W3593" s="13"/>
      <c r="X3593" s="6"/>
    </row>
    <row r="3594" spans="1:24" ht="4.5" customHeight="1" thickBot="1" x14ac:dyDescent="0.25">
      <c r="B3594" s="8"/>
      <c r="C3594" s="7"/>
      <c r="D3594" s="8"/>
      <c r="E3594" s="7"/>
      <c r="F3594" s="7"/>
      <c r="G3594" s="7"/>
      <c r="H3594" s="5"/>
      <c r="I3594" s="10"/>
      <c r="J3594" s="8"/>
      <c r="K3594" s="5"/>
      <c r="L3594" s="5"/>
      <c r="M3594" s="5"/>
      <c r="N3594" s="7"/>
      <c r="O3594" s="5"/>
      <c r="P3594" s="8"/>
      <c r="Q3594" s="8"/>
      <c r="R3594" s="9"/>
      <c r="S3594" s="9"/>
      <c r="T3594" s="7"/>
      <c r="U3594" s="8"/>
      <c r="V3594" s="9"/>
      <c r="W3594" s="9"/>
      <c r="X3594" s="6"/>
    </row>
    <row r="3595" spans="1:24" ht="26.25" customHeight="1" x14ac:dyDescent="0.25">
      <c r="B3595" s="260" t="s">
        <v>17</v>
      </c>
      <c r="C3595" s="261"/>
      <c r="D3595" s="261"/>
      <c r="E3595" s="261"/>
      <c r="F3595" s="262" t="s">
        <v>134</v>
      </c>
      <c r="G3595" s="262"/>
      <c r="H3595" s="262"/>
      <c r="I3595" s="262" t="s">
        <v>12</v>
      </c>
      <c r="J3595" s="262"/>
      <c r="K3595" s="262"/>
      <c r="L3595" s="262" t="s">
        <v>105</v>
      </c>
      <c r="M3595" s="236" t="s">
        <v>135</v>
      </c>
      <c r="N3595" s="236"/>
      <c r="O3595" s="236"/>
      <c r="P3595" s="236"/>
      <c r="Q3595" s="236"/>
      <c r="R3595" s="236" t="s">
        <v>101</v>
      </c>
      <c r="S3595" s="236"/>
      <c r="T3595" s="236"/>
      <c r="U3595" s="236"/>
      <c r="V3595" s="237"/>
      <c r="W3595" s="14"/>
      <c r="X3595" s="3"/>
    </row>
    <row r="3596" spans="1:24" ht="27.75" customHeight="1" x14ac:dyDescent="0.2">
      <c r="B3596" s="240">
        <v>45292</v>
      </c>
      <c r="C3596" s="241"/>
      <c r="D3596" s="241"/>
      <c r="E3596" s="242"/>
      <c r="F3596" s="263"/>
      <c r="G3596" s="263"/>
      <c r="H3596" s="263"/>
      <c r="I3596" s="263"/>
      <c r="J3596" s="263"/>
      <c r="K3596" s="263"/>
      <c r="L3596" s="263"/>
      <c r="M3596" s="238"/>
      <c r="N3596" s="238"/>
      <c r="O3596" s="238"/>
      <c r="P3596" s="238"/>
      <c r="Q3596" s="238"/>
      <c r="R3596" s="238"/>
      <c r="S3596" s="238"/>
      <c r="T3596" s="238"/>
      <c r="U3596" s="238"/>
      <c r="V3596" s="239"/>
      <c r="W3596" s="14"/>
      <c r="X3596" s="3"/>
    </row>
    <row r="3597" spans="1:24" ht="16.5" customHeight="1" x14ac:dyDescent="0.2">
      <c r="A3597" s="34">
        <f>EDATE(B3596,-4)</f>
        <v>45170</v>
      </c>
      <c r="B3597" s="243" t="str">
        <f>PROPER(TEXT(A3597, "mmmm"))</f>
        <v>Septiembre</v>
      </c>
      <c r="C3597" s="244"/>
      <c r="D3597" s="244" t="str">
        <f>PROPER(TEXT(C3597, "mmmm"))</f>
        <v>Enero</v>
      </c>
      <c r="E3597" s="244"/>
      <c r="F3597" s="281" t="str">
        <f>IFERROR(IF(VLOOKUP($X3590&amp;"-"&amp;TEXT($A3597,"mmm-aaaa"),Informes!$A:$P,COLUMN(Informes!H$1),FALSE),"þ","¨"),"¨")</f>
        <v>¨</v>
      </c>
      <c r="G3597" s="281"/>
      <c r="H3597" s="281"/>
      <c r="I3597" s="248" t="str">
        <f>IFERROR(IF(ISBLANK(
VLOOKUP($X3590&amp;"-"&amp;TEXT($A3597,"mmm-aaaa"),Informes!$A:$P,COLUMN(Informes!I$1),FALSE)), "",
VLOOKUP($X3590&amp;"-"&amp;TEXT($A3597,"mmm-aaaa"),Informes!$A:$P,COLUMN(Informes!I$1),FALSE)), "")</f>
        <v/>
      </c>
      <c r="J3597" s="248"/>
      <c r="K3597" s="248"/>
      <c r="L3597" s="173" t="str">
        <f>IFERROR(IF($X3597=$L$7,"þ","¨"),"¨")</f>
        <v>¨</v>
      </c>
      <c r="M3597" s="248" t="str">
        <f>IFERROR(IF(OR($X3597=$L$7,$X3597=$K$5,$X3597=$O$5,$X3597=$T$5),IF(ISBLANK(
VLOOKUP($X3590&amp;"-"&amp;TEXT($A3597,"mmm-aaaa"),Informes!$A:$P,COLUMN(Informes!J$1),FALSE)), "",
VLOOKUP($X3590&amp;"-"&amp;TEXT($A3597,"mmm-aaaa"),Informes!$A:$P,COLUMN(Informes!J$1),FALSE)), ""), "")</f>
        <v/>
      </c>
      <c r="N3597" s="248"/>
      <c r="O3597" s="248"/>
      <c r="P3597" s="248"/>
      <c r="Q3597" s="248"/>
      <c r="R3597" s="284" t="str">
        <f t="shared" ref="R3597:R3608" si="701">IF(W3597=0, "", W3597)</f>
        <v/>
      </c>
      <c r="S3597" s="284"/>
      <c r="T3597" s="284"/>
      <c r="U3597" s="284"/>
      <c r="V3597" s="285"/>
      <c r="W3597" s="4" t="str">
        <f>IFERROR(VLOOKUP($X3590&amp;"-"&amp;TEXT($A3597,"mmm-aaaa"),Informes!$A:$P,COLUMN(Informes!K$1),FALSE), "")</f>
        <v/>
      </c>
      <c r="X3597" s="34" t="str">
        <f>IFERROR(VLOOKUP($X3590&amp;"-"&amp;TEXT($A3597,"mmm-aaaa"),Informes!$A:$P,COLUMN(Informes!C$1),FALSE), "")</f>
        <v/>
      </c>
    </row>
    <row r="3598" spans="1:24" ht="16.5" customHeight="1" x14ac:dyDescent="0.2">
      <c r="A3598" s="34">
        <f>EDATE(A3597,1)</f>
        <v>45200</v>
      </c>
      <c r="B3598" s="243" t="str">
        <f t="shared" ref="B3598:B3608" si="702">PROPER(TEXT(A3598, "mmmm"))</f>
        <v>Octubre</v>
      </c>
      <c r="C3598" s="244"/>
      <c r="D3598" s="244" t="str">
        <f t="shared" ref="D3598:D3608" si="703">PROPER(TEXT(C3598, "mmmm"))</f>
        <v>Enero</v>
      </c>
      <c r="E3598" s="244"/>
      <c r="F3598" s="281" t="str">
        <f>IFERROR(IF(VLOOKUP($X3590&amp;"-"&amp;TEXT($A3598,"mmm-aaaa"),Informes!$A:$P,COLUMN(Informes!H$1),FALSE),"þ","¨"),"¨")</f>
        <v>¨</v>
      </c>
      <c r="G3598" s="281"/>
      <c r="H3598" s="281"/>
      <c r="I3598" s="248" t="str">
        <f>IFERROR(IF(ISBLANK(
VLOOKUP($X3590&amp;"-"&amp;TEXT($A3598,"mmm-aaaa"),Informes!$A:$P,COLUMN(Informes!I$1),FALSE)), "",
VLOOKUP($X3590&amp;"-"&amp;TEXT($A3598,"mmm-aaaa"),Informes!$A:$P,COLUMN(Informes!I$1),FALSE)), "")</f>
        <v/>
      </c>
      <c r="J3598" s="248"/>
      <c r="K3598" s="248"/>
      <c r="L3598" s="173" t="str">
        <f t="shared" ref="L3598:L3608" si="704">IFERROR(IF($X3598=$L$7,"þ","¨"),"¨")</f>
        <v>¨</v>
      </c>
      <c r="M3598" s="248" t="str">
        <f>IFERROR(IF(OR($X3598=$L$7,$X3598=$K$5,$X3598=$O$5,$X3598=$T$5),IF(ISBLANK(
VLOOKUP($X3590&amp;"-"&amp;TEXT($A3598,"mmm-aaaa"),Informes!$A:$P,COLUMN(Informes!J$1),FALSE)), "",
VLOOKUP($X3590&amp;"-"&amp;TEXT($A3598,"mmm-aaaa"),Informes!$A:$P,COLUMN(Informes!J$1),FALSE)), ""), "")</f>
        <v/>
      </c>
      <c r="N3598" s="248"/>
      <c r="O3598" s="248"/>
      <c r="P3598" s="248"/>
      <c r="Q3598" s="248"/>
      <c r="R3598" s="284" t="str">
        <f t="shared" si="701"/>
        <v/>
      </c>
      <c r="S3598" s="284"/>
      <c r="T3598" s="284"/>
      <c r="U3598" s="284"/>
      <c r="V3598" s="285"/>
      <c r="W3598" s="4" t="str">
        <f>IFERROR(VLOOKUP($X3590&amp;"-"&amp;TEXT($A3598,"mmm-aaaa"),Informes!$A:$P,COLUMN(Informes!K$1),FALSE), "")</f>
        <v/>
      </c>
      <c r="X3598" s="34" t="str">
        <f>IFERROR(VLOOKUP($X3590&amp;"-"&amp;TEXT($A3598,"mmm-aaaa"),Informes!$A:$P,COLUMN(Informes!C$1),FALSE), "")</f>
        <v/>
      </c>
    </row>
    <row r="3599" spans="1:24" ht="16.5" customHeight="1" x14ac:dyDescent="0.2">
      <c r="A3599" s="34">
        <f t="shared" ref="A3599:A3608" si="705">EDATE(A3598,1)</f>
        <v>45231</v>
      </c>
      <c r="B3599" s="243" t="str">
        <f t="shared" si="702"/>
        <v>Noviembre</v>
      </c>
      <c r="C3599" s="244"/>
      <c r="D3599" s="244" t="str">
        <f t="shared" si="703"/>
        <v>Enero</v>
      </c>
      <c r="E3599" s="244"/>
      <c r="F3599" s="281" t="str">
        <f>IFERROR(IF(VLOOKUP($X3590&amp;"-"&amp;TEXT($A3599,"mmm-aaaa"),Informes!$A:$P,COLUMN(Informes!H$1),FALSE),"þ","¨"),"¨")</f>
        <v>¨</v>
      </c>
      <c r="G3599" s="281"/>
      <c r="H3599" s="281"/>
      <c r="I3599" s="248" t="str">
        <f>IFERROR(IF(ISBLANK(
VLOOKUP($X3590&amp;"-"&amp;TEXT($A3599,"mmm-aaaa"),Informes!$A:$P,COLUMN(Informes!I$1),FALSE)), "",
VLOOKUP($X3590&amp;"-"&amp;TEXT($A3599,"mmm-aaaa"),Informes!$A:$P,COLUMN(Informes!I$1),FALSE)), "")</f>
        <v/>
      </c>
      <c r="J3599" s="248"/>
      <c r="K3599" s="248"/>
      <c r="L3599" s="173" t="str">
        <f t="shared" si="704"/>
        <v>¨</v>
      </c>
      <c r="M3599" s="248" t="str">
        <f>IFERROR(IF(OR($X3599=$L$7,$X3599=$K$5,$X3599=$O$5,$X3599=$T$5),IF(ISBLANK(
VLOOKUP($X3590&amp;"-"&amp;TEXT($A3599,"mmm-aaaa"),Informes!$A:$P,COLUMN(Informes!J$1),FALSE)), "",
VLOOKUP($X3590&amp;"-"&amp;TEXT($A3599,"mmm-aaaa"),Informes!$A:$P,COLUMN(Informes!J$1),FALSE)), ""), "")</f>
        <v/>
      </c>
      <c r="N3599" s="248"/>
      <c r="O3599" s="248"/>
      <c r="P3599" s="248"/>
      <c r="Q3599" s="248"/>
      <c r="R3599" s="284" t="str">
        <f t="shared" si="701"/>
        <v/>
      </c>
      <c r="S3599" s="284"/>
      <c r="T3599" s="284"/>
      <c r="U3599" s="284"/>
      <c r="V3599" s="285"/>
      <c r="W3599" s="4" t="str">
        <f>IFERROR(VLOOKUP($X3590&amp;"-"&amp;TEXT($A3599,"mmm-aaaa"),Informes!$A:$P,COLUMN(Informes!K$1),FALSE), "")</f>
        <v/>
      </c>
      <c r="X3599" s="34" t="str">
        <f>IFERROR(VLOOKUP($X3590&amp;"-"&amp;TEXT($A3599,"mmm-aaaa"),Informes!$A:$P,COLUMN(Informes!C$1),FALSE), "")</f>
        <v/>
      </c>
    </row>
    <row r="3600" spans="1:24" ht="16.5" customHeight="1" x14ac:dyDescent="0.2">
      <c r="A3600" s="34">
        <f t="shared" si="705"/>
        <v>45261</v>
      </c>
      <c r="B3600" s="243" t="str">
        <f t="shared" si="702"/>
        <v>Diciembre</v>
      </c>
      <c r="C3600" s="244"/>
      <c r="D3600" s="244" t="str">
        <f t="shared" si="703"/>
        <v>Enero</v>
      </c>
      <c r="E3600" s="244"/>
      <c r="F3600" s="281" t="str">
        <f>IFERROR(IF(VLOOKUP($X3590&amp;"-"&amp;TEXT($A3600,"mmm-aaaa"),Informes!$A:$P,COLUMN(Informes!H$1),FALSE),"þ","¨"),"¨")</f>
        <v>¨</v>
      </c>
      <c r="G3600" s="281"/>
      <c r="H3600" s="281"/>
      <c r="I3600" s="248" t="str">
        <f>IFERROR(IF(ISBLANK(
VLOOKUP($X3590&amp;"-"&amp;TEXT($A3600,"mmm-aaaa"),Informes!$A:$P,COLUMN(Informes!I$1),FALSE)), "",
VLOOKUP($X3590&amp;"-"&amp;TEXT($A3600,"mmm-aaaa"),Informes!$A:$P,COLUMN(Informes!I$1),FALSE)), "")</f>
        <v/>
      </c>
      <c r="J3600" s="248"/>
      <c r="K3600" s="248"/>
      <c r="L3600" s="173" t="str">
        <f t="shared" si="704"/>
        <v>¨</v>
      </c>
      <c r="M3600" s="248" t="str">
        <f>IFERROR(IF(OR($X3600=$L$7,$X3600=$K$5,$X3600=$O$5,$X3600=$T$5),IF(ISBLANK(
VLOOKUP($X3590&amp;"-"&amp;TEXT($A3600,"mmm-aaaa"),Informes!$A:$P,COLUMN(Informes!J$1),FALSE)), "",
VLOOKUP($X3590&amp;"-"&amp;TEXT($A3600,"mmm-aaaa"),Informes!$A:$P,COLUMN(Informes!J$1),FALSE)), ""), "")</f>
        <v/>
      </c>
      <c r="N3600" s="248"/>
      <c r="O3600" s="248"/>
      <c r="P3600" s="248"/>
      <c r="Q3600" s="248"/>
      <c r="R3600" s="284" t="str">
        <f t="shared" si="701"/>
        <v/>
      </c>
      <c r="S3600" s="284"/>
      <c r="T3600" s="284"/>
      <c r="U3600" s="284"/>
      <c r="V3600" s="285"/>
      <c r="W3600" s="4" t="str">
        <f>IFERROR(VLOOKUP($X3590&amp;"-"&amp;TEXT($A3600,"mmm-aaaa"),Informes!$A:$P,COLUMN(Informes!K$1),FALSE), "")</f>
        <v/>
      </c>
      <c r="X3600" s="34" t="str">
        <f>IFERROR(VLOOKUP($X3590&amp;"-"&amp;TEXT($A3600,"mmm-aaaa"),Informes!$A:$P,COLUMN(Informes!C$1),FALSE), "")</f>
        <v/>
      </c>
    </row>
    <row r="3601" spans="1:24" ht="16.5" customHeight="1" x14ac:dyDescent="0.2">
      <c r="A3601" s="34">
        <f t="shared" si="705"/>
        <v>45292</v>
      </c>
      <c r="B3601" s="243" t="str">
        <f t="shared" si="702"/>
        <v>Enero</v>
      </c>
      <c r="C3601" s="244"/>
      <c r="D3601" s="244" t="str">
        <f t="shared" si="703"/>
        <v>Enero</v>
      </c>
      <c r="E3601" s="244"/>
      <c r="F3601" s="281" t="str">
        <f>IFERROR(IF(VLOOKUP($X3590&amp;"-"&amp;TEXT($A3601,"mmm-aaaa"),Informes!$A:$P,COLUMN(Informes!H$1),FALSE),"þ","¨"),"¨")</f>
        <v>¨</v>
      </c>
      <c r="G3601" s="281"/>
      <c r="H3601" s="281"/>
      <c r="I3601" s="248" t="str">
        <f>IFERROR(IF(ISBLANK(
VLOOKUP($X3590&amp;"-"&amp;TEXT($A3601,"mmm-aaaa"),Informes!$A:$P,COLUMN(Informes!I$1),FALSE)), "",
VLOOKUP($X3590&amp;"-"&amp;TEXT($A3601,"mmm-aaaa"),Informes!$A:$P,COLUMN(Informes!I$1),FALSE)), "")</f>
        <v/>
      </c>
      <c r="J3601" s="248"/>
      <c r="K3601" s="248"/>
      <c r="L3601" s="173" t="str">
        <f t="shared" si="704"/>
        <v>¨</v>
      </c>
      <c r="M3601" s="248" t="str">
        <f>IFERROR(IF(OR($X3601=$L$7,$X3601=$K$5,$X3601=$O$5,$X3601=$T$5),IF(ISBLANK(
VLOOKUP($X3590&amp;"-"&amp;TEXT($A3601,"mmm-aaaa"),Informes!$A:$P,COLUMN(Informes!J$1),FALSE)), "",
VLOOKUP($X3590&amp;"-"&amp;TEXT($A3601,"mmm-aaaa"),Informes!$A:$P,COLUMN(Informes!J$1),FALSE)), ""), "")</f>
        <v/>
      </c>
      <c r="N3601" s="248"/>
      <c r="O3601" s="248"/>
      <c r="P3601" s="248"/>
      <c r="Q3601" s="248"/>
      <c r="R3601" s="284" t="str">
        <f t="shared" si="701"/>
        <v/>
      </c>
      <c r="S3601" s="284"/>
      <c r="T3601" s="284"/>
      <c r="U3601" s="284"/>
      <c r="V3601" s="285"/>
      <c r="W3601" s="4" t="str">
        <f>IFERROR(VLOOKUP($X3590&amp;"-"&amp;TEXT($A3601,"mmm-aaaa"),Informes!$A:$P,COLUMN(Informes!K$1),FALSE), "")</f>
        <v/>
      </c>
      <c r="X3601" s="34" t="str">
        <f>IFERROR(VLOOKUP($X3590&amp;"-"&amp;TEXT($A3601,"mmm-aaaa"),Informes!$A:$P,COLUMN(Informes!C$1),FALSE), "")</f>
        <v/>
      </c>
    </row>
    <row r="3602" spans="1:24" ht="16.5" customHeight="1" x14ac:dyDescent="0.2">
      <c r="A3602" s="34">
        <f t="shared" si="705"/>
        <v>45323</v>
      </c>
      <c r="B3602" s="243" t="str">
        <f t="shared" si="702"/>
        <v>Febrero</v>
      </c>
      <c r="C3602" s="244"/>
      <c r="D3602" s="244" t="str">
        <f t="shared" si="703"/>
        <v>Enero</v>
      </c>
      <c r="E3602" s="244"/>
      <c r="F3602" s="281" t="str">
        <f>IFERROR(IF(VLOOKUP($X3590&amp;"-"&amp;TEXT($A3602,"mmm-aaaa"),Informes!$A:$P,COLUMN(Informes!H$1),FALSE),"þ","¨"),"¨")</f>
        <v>¨</v>
      </c>
      <c r="G3602" s="281"/>
      <c r="H3602" s="281"/>
      <c r="I3602" s="248" t="str">
        <f>IFERROR(IF(ISBLANK(
VLOOKUP($X3590&amp;"-"&amp;TEXT($A3602,"mmm-aaaa"),Informes!$A:$P,COLUMN(Informes!I$1),FALSE)), "",
VLOOKUP($X3590&amp;"-"&amp;TEXT($A3602,"mmm-aaaa"),Informes!$A:$P,COLUMN(Informes!I$1),FALSE)), "")</f>
        <v/>
      </c>
      <c r="J3602" s="248"/>
      <c r="K3602" s="248"/>
      <c r="L3602" s="173" t="str">
        <f t="shared" si="704"/>
        <v>¨</v>
      </c>
      <c r="M3602" s="248" t="str">
        <f>IFERROR(IF(OR($X3602=$L$7,$X3602=$K$5,$X3602=$O$5,$X3602=$T$5),IF(ISBLANK(
VLOOKUP($X3590&amp;"-"&amp;TEXT($A3602,"mmm-aaaa"),Informes!$A:$P,COLUMN(Informes!J$1),FALSE)), "",
VLOOKUP($X3590&amp;"-"&amp;TEXT($A3602,"mmm-aaaa"),Informes!$A:$P,COLUMN(Informes!J$1),FALSE)), ""), "")</f>
        <v/>
      </c>
      <c r="N3602" s="248"/>
      <c r="O3602" s="248"/>
      <c r="P3602" s="248"/>
      <c r="Q3602" s="248"/>
      <c r="R3602" s="284" t="str">
        <f t="shared" si="701"/>
        <v/>
      </c>
      <c r="S3602" s="284"/>
      <c r="T3602" s="284"/>
      <c r="U3602" s="284"/>
      <c r="V3602" s="285"/>
      <c r="W3602" s="4" t="str">
        <f>IFERROR(VLOOKUP($X3590&amp;"-"&amp;TEXT($A3602,"mmm-aaaa"),Informes!$A:$P,COLUMN(Informes!K$1),FALSE), "")</f>
        <v/>
      </c>
      <c r="X3602" s="34" t="str">
        <f>IFERROR(VLOOKUP($X3590&amp;"-"&amp;TEXT($A3602,"mmm-aaaa"),Informes!$A:$P,COLUMN(Informes!C$1),FALSE), "")</f>
        <v/>
      </c>
    </row>
    <row r="3603" spans="1:24" ht="16.5" customHeight="1" x14ac:dyDescent="0.2">
      <c r="A3603" s="34">
        <f t="shared" si="705"/>
        <v>45352</v>
      </c>
      <c r="B3603" s="243" t="str">
        <f t="shared" si="702"/>
        <v>Marzo</v>
      </c>
      <c r="C3603" s="244"/>
      <c r="D3603" s="244" t="str">
        <f t="shared" si="703"/>
        <v>Enero</v>
      </c>
      <c r="E3603" s="244"/>
      <c r="F3603" s="281" t="str">
        <f>IFERROR(IF(VLOOKUP($X3590&amp;"-"&amp;TEXT($A3603,"mmm-aaaa"),Informes!$A:$P,COLUMN(Informes!H$1),FALSE),"þ","¨"),"¨")</f>
        <v>¨</v>
      </c>
      <c r="G3603" s="281"/>
      <c r="H3603" s="281"/>
      <c r="I3603" s="248" t="str">
        <f>IFERROR(IF(ISBLANK(
VLOOKUP($X3590&amp;"-"&amp;TEXT($A3603,"mmm-aaaa"),Informes!$A:$P,COLUMN(Informes!I$1),FALSE)), "",
VLOOKUP($X3590&amp;"-"&amp;TEXT($A3603,"mmm-aaaa"),Informes!$A:$P,COLUMN(Informes!I$1),FALSE)), "")</f>
        <v/>
      </c>
      <c r="J3603" s="248"/>
      <c r="K3603" s="248"/>
      <c r="L3603" s="173" t="str">
        <f t="shared" si="704"/>
        <v>¨</v>
      </c>
      <c r="M3603" s="248" t="str">
        <f>IFERROR(IF(OR($X3603=$L$7,$X3603=$K$5,$X3603=$O$5,$X3603=$T$5),IF(ISBLANK(
VLOOKUP($X3590&amp;"-"&amp;TEXT($A3603,"mmm-aaaa"),Informes!$A:$P,COLUMN(Informes!J$1),FALSE)), "",
VLOOKUP($X3590&amp;"-"&amp;TEXT($A3603,"mmm-aaaa"),Informes!$A:$P,COLUMN(Informes!J$1),FALSE)), ""), "")</f>
        <v/>
      </c>
      <c r="N3603" s="248"/>
      <c r="O3603" s="248"/>
      <c r="P3603" s="248"/>
      <c r="Q3603" s="248"/>
      <c r="R3603" s="284" t="str">
        <f t="shared" si="701"/>
        <v/>
      </c>
      <c r="S3603" s="284"/>
      <c r="T3603" s="284"/>
      <c r="U3603" s="284"/>
      <c r="V3603" s="285"/>
      <c r="W3603" s="4" t="str">
        <f>IFERROR(VLOOKUP($X3590&amp;"-"&amp;TEXT($A3603,"mmm-aaaa"),Informes!$A:$P,COLUMN(Informes!K$1),FALSE), "")</f>
        <v/>
      </c>
      <c r="X3603" s="34" t="str">
        <f>IFERROR(VLOOKUP($X3590&amp;"-"&amp;TEXT($A3603,"mmm-aaaa"),Informes!$A:$P,COLUMN(Informes!C$1),FALSE), "")</f>
        <v/>
      </c>
    </row>
    <row r="3604" spans="1:24" ht="16.5" customHeight="1" x14ac:dyDescent="0.2">
      <c r="A3604" s="34">
        <f t="shared" si="705"/>
        <v>45383</v>
      </c>
      <c r="B3604" s="243" t="str">
        <f t="shared" si="702"/>
        <v>Abril</v>
      </c>
      <c r="C3604" s="244"/>
      <c r="D3604" s="244" t="str">
        <f t="shared" si="703"/>
        <v>Enero</v>
      </c>
      <c r="E3604" s="244"/>
      <c r="F3604" s="281" t="str">
        <f>IFERROR(IF(VLOOKUP($X3590&amp;"-"&amp;TEXT($A3604,"mmm-aaaa"),Informes!$A:$P,COLUMN(Informes!H$1),FALSE),"þ","¨"),"¨")</f>
        <v>¨</v>
      </c>
      <c r="G3604" s="281"/>
      <c r="H3604" s="281"/>
      <c r="I3604" s="248" t="str">
        <f>IFERROR(IF(ISBLANK(
VLOOKUP($X3590&amp;"-"&amp;TEXT($A3604,"mmm-aaaa"),Informes!$A:$P,COLUMN(Informes!I$1),FALSE)), "",
VLOOKUP($X3590&amp;"-"&amp;TEXT($A3604,"mmm-aaaa"),Informes!$A:$P,COLUMN(Informes!I$1),FALSE)), "")</f>
        <v/>
      </c>
      <c r="J3604" s="248"/>
      <c r="K3604" s="248"/>
      <c r="L3604" s="173" t="str">
        <f t="shared" si="704"/>
        <v>¨</v>
      </c>
      <c r="M3604" s="248" t="str">
        <f>IFERROR(IF(OR($X3604=$L$7,$X3604=$K$5,$X3604=$O$5,$X3604=$T$5),IF(ISBLANK(
VLOOKUP($X3590&amp;"-"&amp;TEXT($A3604,"mmm-aaaa"),Informes!$A:$P,COLUMN(Informes!J$1),FALSE)), "",
VLOOKUP($X3590&amp;"-"&amp;TEXT($A3604,"mmm-aaaa"),Informes!$A:$P,COLUMN(Informes!J$1),FALSE)), ""), "")</f>
        <v/>
      </c>
      <c r="N3604" s="248"/>
      <c r="O3604" s="248"/>
      <c r="P3604" s="248"/>
      <c r="Q3604" s="248"/>
      <c r="R3604" s="284" t="str">
        <f t="shared" si="701"/>
        <v/>
      </c>
      <c r="S3604" s="284"/>
      <c r="T3604" s="284"/>
      <c r="U3604" s="284"/>
      <c r="V3604" s="285"/>
      <c r="W3604" s="4" t="str">
        <f>IFERROR(VLOOKUP($X3590&amp;"-"&amp;TEXT($A3604,"mmm-aaaa"),Informes!$A:$P,COLUMN(Informes!K$1),FALSE), "")</f>
        <v/>
      </c>
      <c r="X3604" s="34" t="str">
        <f>IFERROR(VLOOKUP($X3590&amp;"-"&amp;TEXT($A3604,"mmm-aaaa"),Informes!$A:$P,COLUMN(Informes!C$1),FALSE), "")</f>
        <v/>
      </c>
    </row>
    <row r="3605" spans="1:24" ht="16.5" customHeight="1" x14ac:dyDescent="0.2">
      <c r="A3605" s="34">
        <f t="shared" si="705"/>
        <v>45413</v>
      </c>
      <c r="B3605" s="243" t="str">
        <f t="shared" si="702"/>
        <v>Mayo</v>
      </c>
      <c r="C3605" s="244"/>
      <c r="D3605" s="244" t="str">
        <f t="shared" si="703"/>
        <v>Enero</v>
      </c>
      <c r="E3605" s="244"/>
      <c r="F3605" s="281" t="str">
        <f>IFERROR(IF(VLOOKUP($X3590&amp;"-"&amp;TEXT($A3605,"mmm-aaaa"),Informes!$A:$P,COLUMN(Informes!H$1),FALSE),"þ","¨"),"¨")</f>
        <v>¨</v>
      </c>
      <c r="G3605" s="281"/>
      <c r="H3605" s="281"/>
      <c r="I3605" s="248" t="str">
        <f>IFERROR(IF(ISBLANK(
VLOOKUP($X3590&amp;"-"&amp;TEXT($A3605,"mmm-aaaa"),Informes!$A:$P,COLUMN(Informes!I$1),FALSE)), "",
VLOOKUP($X3590&amp;"-"&amp;TEXT($A3605,"mmm-aaaa"),Informes!$A:$P,COLUMN(Informes!I$1),FALSE)), "")</f>
        <v/>
      </c>
      <c r="J3605" s="248"/>
      <c r="K3605" s="248"/>
      <c r="L3605" s="173" t="str">
        <f t="shared" si="704"/>
        <v>¨</v>
      </c>
      <c r="M3605" s="248" t="str">
        <f>IFERROR(IF(OR($X3605=$L$7,$X3605=$K$5,$X3605=$O$5,$X3605=$T$5),IF(ISBLANK(
VLOOKUP($X3590&amp;"-"&amp;TEXT($A3605,"mmm-aaaa"),Informes!$A:$P,COLUMN(Informes!J$1),FALSE)), "",
VLOOKUP($X3590&amp;"-"&amp;TEXT($A3605,"mmm-aaaa"),Informes!$A:$P,COLUMN(Informes!J$1),FALSE)), ""), "")</f>
        <v/>
      </c>
      <c r="N3605" s="248"/>
      <c r="O3605" s="248"/>
      <c r="P3605" s="248"/>
      <c r="Q3605" s="248"/>
      <c r="R3605" s="284" t="str">
        <f t="shared" si="701"/>
        <v/>
      </c>
      <c r="S3605" s="284"/>
      <c r="T3605" s="284"/>
      <c r="U3605" s="284"/>
      <c r="V3605" s="285"/>
      <c r="W3605" s="4" t="str">
        <f>IFERROR(VLOOKUP($X3590&amp;"-"&amp;TEXT($A3605,"mmm-aaaa"),Informes!$A:$P,COLUMN(Informes!K$1),FALSE), "")</f>
        <v/>
      </c>
      <c r="X3605" s="34" t="str">
        <f>IFERROR(VLOOKUP($X3590&amp;"-"&amp;TEXT($A3605,"mmm-aaaa"),Informes!$A:$P,COLUMN(Informes!C$1),FALSE), "")</f>
        <v/>
      </c>
    </row>
    <row r="3606" spans="1:24" ht="16.5" customHeight="1" x14ac:dyDescent="0.2">
      <c r="A3606" s="34">
        <f t="shared" si="705"/>
        <v>45444</v>
      </c>
      <c r="B3606" s="243" t="str">
        <f t="shared" si="702"/>
        <v>Junio</v>
      </c>
      <c r="C3606" s="244"/>
      <c r="D3606" s="244" t="str">
        <f t="shared" si="703"/>
        <v>Enero</v>
      </c>
      <c r="E3606" s="244"/>
      <c r="F3606" s="281" t="str">
        <f>IFERROR(IF(VLOOKUP($X3590&amp;"-"&amp;TEXT($A3606,"mmm-aaaa"),Informes!$A:$P,COLUMN(Informes!H$1),FALSE),"þ","¨"),"¨")</f>
        <v>¨</v>
      </c>
      <c r="G3606" s="281"/>
      <c r="H3606" s="281"/>
      <c r="I3606" s="248" t="str">
        <f>IFERROR(IF(ISBLANK(
VLOOKUP($X3590&amp;"-"&amp;TEXT($A3606,"mmm-aaaa"),Informes!$A:$P,COLUMN(Informes!I$1),FALSE)), "",
VLOOKUP($X3590&amp;"-"&amp;TEXT($A3606,"mmm-aaaa"),Informes!$A:$P,COLUMN(Informes!I$1),FALSE)), "")</f>
        <v/>
      </c>
      <c r="J3606" s="248"/>
      <c r="K3606" s="248"/>
      <c r="L3606" s="173" t="str">
        <f t="shared" si="704"/>
        <v>¨</v>
      </c>
      <c r="M3606" s="248" t="str">
        <f>IFERROR(IF(OR($X3606=$L$7,$X3606=$K$5,$X3606=$O$5,$X3606=$T$5),IF(ISBLANK(
VLOOKUP($X3590&amp;"-"&amp;TEXT($A3606,"mmm-aaaa"),Informes!$A:$P,COLUMN(Informes!J$1),FALSE)), "",
VLOOKUP($X3590&amp;"-"&amp;TEXT($A3606,"mmm-aaaa"),Informes!$A:$P,COLUMN(Informes!J$1),FALSE)), ""), "")</f>
        <v/>
      </c>
      <c r="N3606" s="248"/>
      <c r="O3606" s="248"/>
      <c r="P3606" s="248"/>
      <c r="Q3606" s="248"/>
      <c r="R3606" s="284" t="str">
        <f t="shared" si="701"/>
        <v/>
      </c>
      <c r="S3606" s="284"/>
      <c r="T3606" s="284"/>
      <c r="U3606" s="284"/>
      <c r="V3606" s="285"/>
      <c r="W3606" s="4" t="str">
        <f>IFERROR(VLOOKUP($X3590&amp;"-"&amp;TEXT($A3606,"mmm-aaaa"),Informes!$A:$P,COLUMN(Informes!K$1),FALSE), "")</f>
        <v/>
      </c>
      <c r="X3606" s="34" t="str">
        <f>IFERROR(VLOOKUP($X3590&amp;"-"&amp;TEXT($A3606,"mmm-aaaa"),Informes!$A:$P,COLUMN(Informes!C$1),FALSE), "")</f>
        <v/>
      </c>
    </row>
    <row r="3607" spans="1:24" ht="16.5" customHeight="1" x14ac:dyDescent="0.2">
      <c r="A3607" s="34">
        <f t="shared" si="705"/>
        <v>45474</v>
      </c>
      <c r="B3607" s="243" t="str">
        <f t="shared" si="702"/>
        <v>Julio</v>
      </c>
      <c r="C3607" s="244"/>
      <c r="D3607" s="244" t="str">
        <f t="shared" si="703"/>
        <v>Enero</v>
      </c>
      <c r="E3607" s="244"/>
      <c r="F3607" s="281" t="str">
        <f>IFERROR(IF(VLOOKUP($X3590&amp;"-"&amp;TEXT($A3607,"mmm-aaaa"),Informes!$A:$P,COLUMN(Informes!H$1),FALSE),"þ","¨"),"¨")</f>
        <v>¨</v>
      </c>
      <c r="G3607" s="281"/>
      <c r="H3607" s="281"/>
      <c r="I3607" s="248" t="str">
        <f>IFERROR(IF(ISBLANK(
VLOOKUP($X3590&amp;"-"&amp;TEXT($A3607,"mmm-aaaa"),Informes!$A:$P,COLUMN(Informes!I$1),FALSE)), "",
VLOOKUP($X3590&amp;"-"&amp;TEXT($A3607,"mmm-aaaa"),Informes!$A:$P,COLUMN(Informes!I$1),FALSE)), "")</f>
        <v/>
      </c>
      <c r="J3607" s="248"/>
      <c r="K3607" s="248"/>
      <c r="L3607" s="173" t="str">
        <f t="shared" si="704"/>
        <v>¨</v>
      </c>
      <c r="M3607" s="248" t="str">
        <f>IFERROR(IF(OR($X3607=$L$7,$X3607=$K$5,$X3607=$O$5,$X3607=$T$5),IF(ISBLANK(
VLOOKUP($X3590&amp;"-"&amp;TEXT($A3607,"mmm-aaaa"),Informes!$A:$P,COLUMN(Informes!J$1),FALSE)), "",
VLOOKUP($X3590&amp;"-"&amp;TEXT($A3607,"mmm-aaaa"),Informes!$A:$P,COLUMN(Informes!J$1),FALSE)), ""), "")</f>
        <v/>
      </c>
      <c r="N3607" s="248"/>
      <c r="O3607" s="248"/>
      <c r="P3607" s="248"/>
      <c r="Q3607" s="248"/>
      <c r="R3607" s="284" t="str">
        <f t="shared" si="701"/>
        <v/>
      </c>
      <c r="S3607" s="284"/>
      <c r="T3607" s="284"/>
      <c r="U3607" s="284"/>
      <c r="V3607" s="285"/>
      <c r="W3607" s="4" t="str">
        <f>IFERROR(VLOOKUP($X3590&amp;"-"&amp;TEXT($A3607,"mmm-aaaa"),Informes!$A:$P,COLUMN(Informes!K$1),FALSE), "")</f>
        <v/>
      </c>
      <c r="X3607" s="34" t="str">
        <f>IFERROR(VLOOKUP($X3590&amp;"-"&amp;TEXT($A3607,"mmm-aaaa"),Informes!$A:$P,COLUMN(Informes!C$1),FALSE), "")</f>
        <v/>
      </c>
    </row>
    <row r="3608" spans="1:24" ht="16.5" customHeight="1" thickBot="1" x14ac:dyDescent="0.25">
      <c r="A3608" s="34">
        <f t="shared" si="705"/>
        <v>45505</v>
      </c>
      <c r="B3608" s="264" t="str">
        <f t="shared" si="702"/>
        <v>Agosto</v>
      </c>
      <c r="C3608" s="265"/>
      <c r="D3608" s="265" t="str">
        <f t="shared" si="703"/>
        <v>Enero</v>
      </c>
      <c r="E3608" s="265"/>
      <c r="F3608" s="280" t="str">
        <f>IFERROR(IF(VLOOKUP($X3590&amp;"-"&amp;TEXT($A3608,"mmm-aaaa"),Informes!$A:$P,COLUMN(Informes!H$1),FALSE),"þ","¨"),"¨")</f>
        <v>¨</v>
      </c>
      <c r="G3608" s="280"/>
      <c r="H3608" s="280"/>
      <c r="I3608" s="269" t="str">
        <f>IFERROR(IF(ISBLANK(
VLOOKUP($X3590&amp;"-"&amp;TEXT($A3608,"mmm-aaaa"),Informes!$A:$P,COLUMN(Informes!I$1),FALSE)), "",
VLOOKUP($X3590&amp;"-"&amp;TEXT($A3608,"mmm-aaaa"),Informes!$A:$P,COLUMN(Informes!I$1),FALSE)), "")</f>
        <v/>
      </c>
      <c r="J3608" s="269"/>
      <c r="K3608" s="269"/>
      <c r="L3608" s="172" t="str">
        <f t="shared" si="704"/>
        <v>¨</v>
      </c>
      <c r="M3608" s="269" t="str">
        <f>IFERROR(IF(OR($X3608=$L$7,$X3608=$K$5,$X3608=$O$5,$X3608=$T$5),IF(ISBLANK(
VLOOKUP($X3590&amp;"-"&amp;TEXT($A3608,"mmm-aaaa"),Informes!$A:$P,COLUMN(Informes!J$1),FALSE)), "",
VLOOKUP($X3590&amp;"-"&amp;TEXT($A3608,"mmm-aaaa"),Informes!$A:$P,COLUMN(Informes!J$1),FALSE)), ""), "")</f>
        <v/>
      </c>
      <c r="N3608" s="269"/>
      <c r="O3608" s="269"/>
      <c r="P3608" s="269"/>
      <c r="Q3608" s="269"/>
      <c r="R3608" s="282" t="str">
        <f t="shared" si="701"/>
        <v/>
      </c>
      <c r="S3608" s="282"/>
      <c r="T3608" s="282"/>
      <c r="U3608" s="282"/>
      <c r="V3608" s="283"/>
      <c r="W3608" s="4" t="str">
        <f>IFERROR(VLOOKUP($X3590&amp;"-"&amp;TEXT($A3608,"mmm-aaaa"),Informes!$A:$P,COLUMN(Informes!K$1),FALSE), "")</f>
        <v/>
      </c>
      <c r="X3608" s="34" t="str">
        <f>IFERROR(VLOOKUP($X3590&amp;"-"&amp;TEXT($A3608,"mmm-aaaa"),Informes!$A:$P,COLUMN(Informes!C$1),FALSE), "")</f>
        <v/>
      </c>
    </row>
    <row r="3609" spans="1:24" ht="16.5" customHeight="1" thickBot="1" x14ac:dyDescent="0.3">
      <c r="D3609" s="124"/>
      <c r="E3609" s="124"/>
      <c r="F3609" s="129"/>
      <c r="G3609" s="124" t="str">
        <f>IF(SUM(F3597:F3608)=0,"",SUM(F3597:F3608))</f>
        <v/>
      </c>
      <c r="H3609" s="124"/>
      <c r="I3609" s="124"/>
      <c r="J3609" s="130"/>
      <c r="K3609" s="124"/>
      <c r="L3609" s="131" t="s">
        <v>107</v>
      </c>
      <c r="M3609" s="272" t="str">
        <f>IF(SUM(M3597:M3608)=0,"",SUM(M3597:M3608))</f>
        <v/>
      </c>
      <c r="N3609" s="273"/>
      <c r="O3609" s="273"/>
      <c r="P3609" s="273"/>
      <c r="Q3609" s="274"/>
      <c r="R3609" s="275"/>
      <c r="S3609" s="276"/>
      <c r="T3609" s="276"/>
      <c r="U3609" s="276"/>
      <c r="V3609" s="277"/>
      <c r="W3609" s="4"/>
      <c r="X3609" s="4"/>
    </row>
    <row r="3610" spans="1:24" ht="16.5" customHeight="1" x14ac:dyDescent="0.2">
      <c r="W3610" s="4"/>
      <c r="X3610" s="4"/>
    </row>
    <row r="3611" spans="1:24" ht="279.75" customHeight="1" x14ac:dyDescent="0.15">
      <c r="B3611" s="11"/>
      <c r="C3611" s="132" t="s">
        <v>136</v>
      </c>
      <c r="D3611" s="11"/>
      <c r="E3611" s="11"/>
      <c r="F3611" s="11"/>
      <c r="G3611" s="11"/>
      <c r="H3611" s="11"/>
      <c r="I3611" s="11"/>
      <c r="J3611" s="11"/>
      <c r="K3611" s="11"/>
      <c r="L3611" s="11"/>
      <c r="M3611" s="11"/>
      <c r="N3611" s="11"/>
      <c r="O3611" s="11"/>
      <c r="P3611" s="11"/>
      <c r="Q3611" s="11"/>
      <c r="R3611" s="11"/>
      <c r="S3611" s="11"/>
      <c r="T3611" s="11"/>
      <c r="U3611" s="11"/>
      <c r="V3611" s="11"/>
      <c r="W3611" s="11"/>
      <c r="X3611" s="11"/>
    </row>
    <row r="3612" spans="1:24" ht="24" customHeight="1" x14ac:dyDescent="0.2">
      <c r="A3612" s="35"/>
      <c r="B3612" s="256" t="s">
        <v>127</v>
      </c>
      <c r="C3612" s="256"/>
      <c r="D3612" s="256"/>
      <c r="E3612" s="256"/>
      <c r="F3612" s="256"/>
      <c r="G3612" s="256"/>
      <c r="H3612" s="256"/>
      <c r="I3612" s="256"/>
      <c r="J3612" s="256"/>
      <c r="K3612" s="256"/>
      <c r="L3612" s="256"/>
      <c r="M3612" s="256"/>
      <c r="N3612" s="256"/>
      <c r="O3612" s="256"/>
      <c r="P3612" s="256"/>
      <c r="Q3612" s="256"/>
      <c r="R3612" s="256"/>
      <c r="S3612" s="256"/>
      <c r="T3612" s="256"/>
      <c r="U3612" s="256"/>
      <c r="V3612" s="256"/>
      <c r="X3612" s="2"/>
    </row>
    <row r="3613" spans="1:24" ht="15" x14ac:dyDescent="0.2">
      <c r="A3613" s="35"/>
      <c r="B3613" s="120" t="s">
        <v>128</v>
      </c>
      <c r="D3613" s="123" t="e">
        <f>D3590</f>
        <v>#REF!</v>
      </c>
      <c r="F3613" s="123"/>
      <c r="G3613" s="123"/>
      <c r="H3613" s="123"/>
      <c r="I3613" s="123"/>
      <c r="J3613" s="123"/>
      <c r="K3613" s="123"/>
      <c r="L3613" s="123"/>
      <c r="M3613" s="123"/>
      <c r="N3613" s="123"/>
      <c r="O3613" s="123"/>
      <c r="P3613" s="123"/>
      <c r="Q3613" s="123"/>
      <c r="R3613" s="123"/>
      <c r="S3613" s="123"/>
      <c r="T3613" s="123"/>
      <c r="U3613" s="123"/>
      <c r="V3613" s="123"/>
      <c r="W3613" s="15"/>
      <c r="X3613" s="154" t="e">
        <f>X3590</f>
        <v>#REF!</v>
      </c>
    </row>
    <row r="3614" spans="1:24" ht="17.25" x14ac:dyDescent="0.2">
      <c r="B3614" s="120" t="s">
        <v>129</v>
      </c>
      <c r="D3614" s="121"/>
      <c r="E3614" s="121"/>
      <c r="F3614" s="7"/>
      <c r="G3614" s="7"/>
      <c r="H3614" s="257" t="e">
        <f>H3591</f>
        <v>#REF!</v>
      </c>
      <c r="I3614" s="257"/>
      <c r="J3614" s="257"/>
      <c r="K3614" s="257"/>
      <c r="L3614" s="257"/>
      <c r="M3614" s="257"/>
      <c r="N3614" s="257"/>
      <c r="O3614" s="257"/>
      <c r="P3614" s="127" t="e">
        <f>P3591</f>
        <v>#REF!</v>
      </c>
      <c r="Q3614" s="120" t="s">
        <v>75</v>
      </c>
      <c r="S3614" s="12"/>
      <c r="T3614" s="13"/>
      <c r="U3614" s="127" t="e">
        <f>U3591</f>
        <v>#REF!</v>
      </c>
      <c r="V3614" s="120" t="s">
        <v>79</v>
      </c>
      <c r="W3614" s="12"/>
      <c r="X3614" s="6"/>
    </row>
    <row r="3615" spans="1:24" ht="17.25" x14ac:dyDescent="0.2">
      <c r="B3615" s="120" t="s">
        <v>130</v>
      </c>
      <c r="D3615" s="122"/>
      <c r="E3615" s="122"/>
      <c r="F3615" s="7"/>
      <c r="G3615" s="258" t="e">
        <f>G3592</f>
        <v>#REF!</v>
      </c>
      <c r="H3615" s="258"/>
      <c r="I3615" s="258"/>
      <c r="J3615" s="258"/>
      <c r="K3615" s="258"/>
      <c r="L3615" s="258"/>
      <c r="M3615" s="258"/>
      <c r="N3615" s="258"/>
      <c r="O3615" s="258"/>
      <c r="P3615" s="128" t="s">
        <v>137</v>
      </c>
      <c r="Q3615" s="120" t="s">
        <v>131</v>
      </c>
      <c r="S3615" s="12"/>
      <c r="T3615" s="12"/>
      <c r="U3615" s="128" t="s">
        <v>138</v>
      </c>
      <c r="V3615" s="120" t="s">
        <v>61</v>
      </c>
      <c r="W3615" s="12"/>
      <c r="X3615" s="6"/>
    </row>
    <row r="3616" spans="1:24" ht="28.5" customHeight="1" x14ac:dyDescent="0.2">
      <c r="B3616" s="127" t="e">
        <f>B3593</f>
        <v>#REF!</v>
      </c>
      <c r="C3616" s="125" t="s">
        <v>76</v>
      </c>
      <c r="D3616" s="127" t="e">
        <f>D3593</f>
        <v>#REF!</v>
      </c>
      <c r="E3616" s="125" t="s">
        <v>81</v>
      </c>
      <c r="F3616" s="7"/>
      <c r="G3616" s="7"/>
      <c r="H3616" s="5"/>
      <c r="I3616" s="10"/>
      <c r="J3616" s="127" t="e">
        <f>J3593</f>
        <v>#REF!</v>
      </c>
      <c r="K3616" s="125" t="s">
        <v>77</v>
      </c>
      <c r="L3616" s="5"/>
      <c r="M3616" s="5"/>
      <c r="N3616" s="127" t="e">
        <f>N3593</f>
        <v>#REF!</v>
      </c>
      <c r="O3616" s="125" t="s">
        <v>132</v>
      </c>
      <c r="P3616" s="126"/>
      <c r="Q3616" s="126"/>
      <c r="R3616" s="9"/>
      <c r="S3616" s="127" t="e">
        <f>S3593</f>
        <v>#REF!</v>
      </c>
      <c r="T3616" s="259" t="s">
        <v>133</v>
      </c>
      <c r="U3616" s="259"/>
      <c r="V3616" s="259"/>
      <c r="W3616" s="13"/>
      <c r="X3616" s="6"/>
    </row>
    <row r="3617" spans="1:24" ht="4.5" customHeight="1" thickBot="1" x14ac:dyDescent="0.25">
      <c r="B3617" s="8"/>
      <c r="C3617" s="7"/>
      <c r="D3617" s="8"/>
      <c r="E3617" s="7"/>
      <c r="F3617" s="7"/>
      <c r="G3617" s="7"/>
      <c r="H3617" s="5"/>
      <c r="I3617" s="10"/>
      <c r="J3617" s="8"/>
      <c r="K3617" s="5"/>
      <c r="L3617" s="5"/>
      <c r="M3617" s="5"/>
      <c r="N3617" s="7"/>
      <c r="O3617" s="5"/>
      <c r="P3617" s="8"/>
      <c r="Q3617" s="8"/>
      <c r="R3617" s="9"/>
      <c r="S3617" s="9"/>
      <c r="T3617" s="7"/>
      <c r="U3617" s="8"/>
      <c r="V3617" s="9"/>
      <c r="W3617" s="9"/>
      <c r="X3617" s="6"/>
    </row>
    <row r="3618" spans="1:24" ht="27" customHeight="1" x14ac:dyDescent="0.25">
      <c r="B3618" s="260" t="s">
        <v>17</v>
      </c>
      <c r="C3618" s="261"/>
      <c r="D3618" s="261"/>
      <c r="E3618" s="261"/>
      <c r="F3618" s="262" t="s">
        <v>134</v>
      </c>
      <c r="G3618" s="262"/>
      <c r="H3618" s="262"/>
      <c r="I3618" s="262" t="s">
        <v>12</v>
      </c>
      <c r="J3618" s="262"/>
      <c r="K3618" s="262"/>
      <c r="L3618" s="262" t="s">
        <v>105</v>
      </c>
      <c r="M3618" s="236" t="s">
        <v>135</v>
      </c>
      <c r="N3618" s="236"/>
      <c r="O3618" s="236"/>
      <c r="P3618" s="236"/>
      <c r="Q3618" s="236"/>
      <c r="R3618" s="236" t="s">
        <v>101</v>
      </c>
      <c r="S3618" s="236"/>
      <c r="T3618" s="236"/>
      <c r="U3618" s="236"/>
      <c r="V3618" s="237"/>
      <c r="W3618" s="14"/>
      <c r="X3618" s="3"/>
    </row>
    <row r="3619" spans="1:24" ht="27.75" customHeight="1" x14ac:dyDescent="0.2">
      <c r="B3619" s="240">
        <f>EDATE(B3596,12)</f>
        <v>45658</v>
      </c>
      <c r="C3619" s="241"/>
      <c r="D3619" s="241"/>
      <c r="E3619" s="242"/>
      <c r="F3619" s="263"/>
      <c r="G3619" s="263"/>
      <c r="H3619" s="263"/>
      <c r="I3619" s="263"/>
      <c r="J3619" s="263"/>
      <c r="K3619" s="263"/>
      <c r="L3619" s="263"/>
      <c r="M3619" s="238"/>
      <c r="N3619" s="238"/>
      <c r="O3619" s="238"/>
      <c r="P3619" s="238"/>
      <c r="Q3619" s="238"/>
      <c r="R3619" s="238"/>
      <c r="S3619" s="238"/>
      <c r="T3619" s="238"/>
      <c r="U3619" s="238"/>
      <c r="V3619" s="239"/>
      <c r="W3619" s="14"/>
      <c r="X3619" s="3"/>
    </row>
    <row r="3620" spans="1:24" ht="16.5" customHeight="1" x14ac:dyDescent="0.2">
      <c r="A3620" s="34">
        <f>EDATE(B3619,-4)</f>
        <v>45536</v>
      </c>
      <c r="B3620" s="243" t="str">
        <f>PROPER(TEXT(A3620, "mmmm"))</f>
        <v>Septiembre</v>
      </c>
      <c r="C3620" s="244"/>
      <c r="D3620" s="244"/>
      <c r="E3620" s="244"/>
      <c r="F3620" s="281" t="str">
        <f>IFERROR(IF(VLOOKUP($X3590&amp;"-"&amp;TEXT($A3620,"mmm-aaaa"),Informes!$A:$P,COLUMN(Informes!H$1),FALSE),"þ","¨"),"¨")</f>
        <v>¨</v>
      </c>
      <c r="G3620" s="281"/>
      <c r="H3620" s="281"/>
      <c r="I3620" s="248" t="str">
        <f>IFERROR(IF(ISBLANK(
VLOOKUP($X3613&amp;"-"&amp;TEXT($A3620,"mmm-aaaa"),Informes!$A:$P,COLUMN(Informes!I$1),FALSE)), "",
VLOOKUP($X3613&amp;"-"&amp;TEXT($A3620,"mmm-aaaa"),Informes!$A:$P,COLUMN(Informes!I$1),FALSE)), "")</f>
        <v/>
      </c>
      <c r="J3620" s="248"/>
      <c r="K3620" s="248"/>
      <c r="L3620" s="173" t="str">
        <f>IFERROR(IF($X3620=$L$7,"þ","¨"),"¨")</f>
        <v>¨</v>
      </c>
      <c r="M3620" s="248" t="str">
        <f>IFERROR(IF(OR($X3620=$L$7,$X3620=$K$5,$X3620=$O$5,$X3620=$T$5),IF(ISBLANK(
VLOOKUP($X3590&amp;"-"&amp;TEXT($A3620,"mmm-aaaa"),Informes!$A:$P,COLUMN(Informes!J$1),FALSE)), "",
VLOOKUP($X3590&amp;"-"&amp;TEXT($A3620,"mmm-aaaa"),Informes!$A:$P,COLUMN(Informes!J$1),FALSE)), ""), "")</f>
        <v/>
      </c>
      <c r="N3620" s="248"/>
      <c r="O3620" s="248"/>
      <c r="P3620" s="248"/>
      <c r="Q3620" s="248"/>
      <c r="R3620" s="284" t="str">
        <f t="shared" ref="R3620:R3631" si="706">IF(W3620=0, "", W3620)</f>
        <v/>
      </c>
      <c r="S3620" s="284"/>
      <c r="T3620" s="284"/>
      <c r="U3620" s="284"/>
      <c r="V3620" s="285"/>
      <c r="W3620" s="4" t="str">
        <f>IFERROR(VLOOKUP($X3613&amp;"-"&amp;TEXT($A3620,"mmm-aaaa"),Informes!$A:$P,COLUMN(Informes!K$1),FALSE), "")</f>
        <v/>
      </c>
      <c r="X3620" s="34" t="str">
        <f>IFERROR(VLOOKUP($X3590&amp;"-"&amp;TEXT($A3620,"mmm-aaaa"),Informes!$A:$P,COLUMN(Informes!C$1),FALSE), "")</f>
        <v/>
      </c>
    </row>
    <row r="3621" spans="1:24" ht="16.5" customHeight="1" x14ac:dyDescent="0.2">
      <c r="A3621" s="34">
        <f>EDATE(A3620,1)</f>
        <v>45566</v>
      </c>
      <c r="B3621" s="243" t="str">
        <f t="shared" ref="B3621:B3631" si="707">PROPER(TEXT(A3621, "mmmm"))</f>
        <v>Octubre</v>
      </c>
      <c r="C3621" s="244"/>
      <c r="D3621" s="244"/>
      <c r="E3621" s="244"/>
      <c r="F3621" s="281" t="str">
        <f>IFERROR(IF(VLOOKUP($X3590&amp;"-"&amp;TEXT($A3621,"mmm-aaaa"),Informes!$A:$P,COLUMN(Informes!H$1),FALSE),"þ","¨"),"¨")</f>
        <v>¨</v>
      </c>
      <c r="G3621" s="281"/>
      <c r="H3621" s="281"/>
      <c r="I3621" s="248" t="str">
        <f>IFERROR(IF(ISBLANK(
VLOOKUP($X3613&amp;"-"&amp;TEXT($A3621,"mmm-aaaa"),Informes!$A:$P,COLUMN(Informes!I$1),FALSE)), "",
VLOOKUP($X3613&amp;"-"&amp;TEXT($A3621,"mmm-aaaa"),Informes!$A:$P,COLUMN(Informes!I$1),FALSE)), "")</f>
        <v/>
      </c>
      <c r="J3621" s="248"/>
      <c r="K3621" s="248"/>
      <c r="L3621" s="173" t="str">
        <f t="shared" ref="L3621:L3631" si="708">IFERROR(IF($X3621=$L$7,"þ","¨"),"¨")</f>
        <v>¨</v>
      </c>
      <c r="M3621" s="248" t="str">
        <f>IFERROR(IF(OR($X3621=$L$7,$X3621=$K$5,$X3621=$O$5,$X3621=$T$5),IF(ISBLANK(
VLOOKUP($X3590&amp;"-"&amp;TEXT($A3621,"mmm-aaaa"),Informes!$A:$P,COLUMN(Informes!J$1),FALSE)), "",
VLOOKUP($X3590&amp;"-"&amp;TEXT($A3621,"mmm-aaaa"),Informes!$A:$P,COLUMN(Informes!J$1),FALSE)), ""), "")</f>
        <v/>
      </c>
      <c r="N3621" s="248"/>
      <c r="O3621" s="248"/>
      <c r="P3621" s="248"/>
      <c r="Q3621" s="248"/>
      <c r="R3621" s="284" t="str">
        <f t="shared" si="706"/>
        <v/>
      </c>
      <c r="S3621" s="284"/>
      <c r="T3621" s="284"/>
      <c r="U3621" s="284"/>
      <c r="V3621" s="285"/>
      <c r="W3621" s="4" t="str">
        <f>IFERROR(VLOOKUP($X3613&amp;"-"&amp;TEXT($A3621,"mmm-aaaa"),Informes!$A:$P,COLUMN(Informes!K$1),FALSE), "")</f>
        <v/>
      </c>
      <c r="X3621" s="34" t="str">
        <f>IFERROR(VLOOKUP($X3590&amp;"-"&amp;TEXT($A3621,"mmm-aaaa"),Informes!$A:$P,COLUMN(Informes!C$1),FALSE), "")</f>
        <v/>
      </c>
    </row>
    <row r="3622" spans="1:24" ht="16.5" customHeight="1" x14ac:dyDescent="0.2">
      <c r="A3622" s="34">
        <f t="shared" ref="A3622:A3631" si="709">EDATE(A3621,1)</f>
        <v>45597</v>
      </c>
      <c r="B3622" s="243" t="str">
        <f t="shared" si="707"/>
        <v>Noviembre</v>
      </c>
      <c r="C3622" s="244"/>
      <c r="D3622" s="244"/>
      <c r="E3622" s="244"/>
      <c r="F3622" s="281" t="str">
        <f>IFERROR(IF(VLOOKUP($X3590&amp;"-"&amp;TEXT($A3622,"mmm-aaaa"),Informes!$A:$P,COLUMN(Informes!H$1),FALSE),"þ","¨"),"¨")</f>
        <v>¨</v>
      </c>
      <c r="G3622" s="281"/>
      <c r="H3622" s="281"/>
      <c r="I3622" s="248" t="str">
        <f>IFERROR(IF(ISBLANK(
VLOOKUP($X3613&amp;"-"&amp;TEXT($A3622,"mmm-aaaa"),Informes!$A:$P,COLUMN(Informes!I$1),FALSE)), "",
VLOOKUP($X3613&amp;"-"&amp;TEXT($A3622,"mmm-aaaa"),Informes!$A:$P,COLUMN(Informes!I$1),FALSE)), "")</f>
        <v/>
      </c>
      <c r="J3622" s="248"/>
      <c r="K3622" s="248"/>
      <c r="L3622" s="173" t="str">
        <f t="shared" si="708"/>
        <v>¨</v>
      </c>
      <c r="M3622" s="248" t="str">
        <f>IFERROR(IF(OR($X3622=$L$7,$X3622=$K$5,$X3622=$O$5,$X3622=$T$5),IF(ISBLANK(
VLOOKUP($X3590&amp;"-"&amp;TEXT($A3622,"mmm-aaaa"),Informes!$A:$P,COLUMN(Informes!J$1),FALSE)), "",
VLOOKUP($X3590&amp;"-"&amp;TEXT($A3622,"mmm-aaaa"),Informes!$A:$P,COLUMN(Informes!J$1),FALSE)), ""), "")</f>
        <v/>
      </c>
      <c r="N3622" s="248"/>
      <c r="O3622" s="248"/>
      <c r="P3622" s="248"/>
      <c r="Q3622" s="248"/>
      <c r="R3622" s="284" t="str">
        <f t="shared" si="706"/>
        <v/>
      </c>
      <c r="S3622" s="284"/>
      <c r="T3622" s="284"/>
      <c r="U3622" s="284"/>
      <c r="V3622" s="285"/>
      <c r="W3622" s="4" t="str">
        <f>IFERROR(VLOOKUP($X3613&amp;"-"&amp;TEXT($A3622,"mmm-aaaa"),Informes!$A:$P,COLUMN(Informes!K$1),FALSE), "")</f>
        <v/>
      </c>
      <c r="X3622" s="34" t="str">
        <f>IFERROR(VLOOKUP($X3590&amp;"-"&amp;TEXT($A3622,"mmm-aaaa"),Informes!$A:$P,COLUMN(Informes!C$1),FALSE), "")</f>
        <v/>
      </c>
    </row>
    <row r="3623" spans="1:24" ht="16.5" customHeight="1" x14ac:dyDescent="0.2">
      <c r="A3623" s="34">
        <f t="shared" si="709"/>
        <v>45627</v>
      </c>
      <c r="B3623" s="243" t="str">
        <f t="shared" si="707"/>
        <v>Diciembre</v>
      </c>
      <c r="C3623" s="244"/>
      <c r="D3623" s="244"/>
      <c r="E3623" s="244"/>
      <c r="F3623" s="281" t="str">
        <f>IFERROR(IF(VLOOKUP($X3590&amp;"-"&amp;TEXT($A3623,"mmm-aaaa"),Informes!$A:$P,COLUMN(Informes!H$1),FALSE),"þ","¨"),"¨")</f>
        <v>¨</v>
      </c>
      <c r="G3623" s="281"/>
      <c r="H3623" s="281"/>
      <c r="I3623" s="248" t="str">
        <f>IFERROR(IF(ISBLANK(
VLOOKUP($X3613&amp;"-"&amp;TEXT($A3623,"mmm-aaaa"),Informes!$A:$P,COLUMN(Informes!I$1),FALSE)), "",
VLOOKUP($X3613&amp;"-"&amp;TEXT($A3623,"mmm-aaaa"),Informes!$A:$P,COLUMN(Informes!I$1),FALSE)), "")</f>
        <v/>
      </c>
      <c r="J3623" s="248"/>
      <c r="K3623" s="248"/>
      <c r="L3623" s="173" t="str">
        <f t="shared" si="708"/>
        <v>¨</v>
      </c>
      <c r="M3623" s="248" t="str">
        <f>IFERROR(IF(OR($X3623=$L$7,$X3623=$K$5,$X3623=$O$5,$X3623=$T$5),IF(ISBLANK(
VLOOKUP($X3590&amp;"-"&amp;TEXT($A3623,"mmm-aaaa"),Informes!$A:$P,COLUMN(Informes!J$1),FALSE)), "",
VLOOKUP($X3590&amp;"-"&amp;TEXT($A3623,"mmm-aaaa"),Informes!$A:$P,COLUMN(Informes!J$1),FALSE)), ""), "")</f>
        <v/>
      </c>
      <c r="N3623" s="248"/>
      <c r="O3623" s="248"/>
      <c r="P3623" s="248"/>
      <c r="Q3623" s="248"/>
      <c r="R3623" s="284" t="str">
        <f t="shared" si="706"/>
        <v/>
      </c>
      <c r="S3623" s="284"/>
      <c r="T3623" s="284"/>
      <c r="U3623" s="284"/>
      <c r="V3623" s="285"/>
      <c r="W3623" s="4" t="str">
        <f>IFERROR(VLOOKUP($X3613&amp;"-"&amp;TEXT($A3623,"mmm-aaaa"),Informes!$A:$P,COLUMN(Informes!K$1),FALSE), "")</f>
        <v/>
      </c>
      <c r="X3623" s="34" t="str">
        <f>IFERROR(VLOOKUP($X3590&amp;"-"&amp;TEXT($A3623,"mmm-aaaa"),Informes!$A:$P,COLUMN(Informes!C$1),FALSE), "")</f>
        <v/>
      </c>
    </row>
    <row r="3624" spans="1:24" ht="16.5" customHeight="1" x14ac:dyDescent="0.2">
      <c r="A3624" s="34">
        <f t="shared" si="709"/>
        <v>45658</v>
      </c>
      <c r="B3624" s="243" t="str">
        <f t="shared" si="707"/>
        <v>Enero</v>
      </c>
      <c r="C3624" s="244"/>
      <c r="D3624" s="244"/>
      <c r="E3624" s="244"/>
      <c r="F3624" s="281" t="str">
        <f>IFERROR(IF(VLOOKUP($X3590&amp;"-"&amp;TEXT($A3624,"mmm-aaaa"),Informes!$A:$P,COLUMN(Informes!H$1),FALSE),"þ","¨"),"¨")</f>
        <v>¨</v>
      </c>
      <c r="G3624" s="281"/>
      <c r="H3624" s="281"/>
      <c r="I3624" s="248" t="str">
        <f>IFERROR(IF(ISBLANK(
VLOOKUP($X3613&amp;"-"&amp;TEXT($A3624,"mmm-aaaa"),Informes!$A:$P,COLUMN(Informes!I$1),FALSE)), "",
VLOOKUP($X3613&amp;"-"&amp;TEXT($A3624,"mmm-aaaa"),Informes!$A:$P,COLUMN(Informes!I$1),FALSE)), "")</f>
        <v/>
      </c>
      <c r="J3624" s="248"/>
      <c r="K3624" s="248"/>
      <c r="L3624" s="173" t="str">
        <f t="shared" si="708"/>
        <v>¨</v>
      </c>
      <c r="M3624" s="248" t="str">
        <f>IFERROR(IF(OR($X3624=$L$7,$X3624=$K$5,$X3624=$O$5,$X3624=$T$5),IF(ISBLANK(
VLOOKUP($X3590&amp;"-"&amp;TEXT($A3624,"mmm-aaaa"),Informes!$A:$P,COLUMN(Informes!J$1),FALSE)), "",
VLOOKUP($X3590&amp;"-"&amp;TEXT($A3624,"mmm-aaaa"),Informes!$A:$P,COLUMN(Informes!J$1),FALSE)), ""), "")</f>
        <v/>
      </c>
      <c r="N3624" s="248"/>
      <c r="O3624" s="248"/>
      <c r="P3624" s="248"/>
      <c r="Q3624" s="248"/>
      <c r="R3624" s="284" t="str">
        <f t="shared" si="706"/>
        <v/>
      </c>
      <c r="S3624" s="284"/>
      <c r="T3624" s="284"/>
      <c r="U3624" s="284"/>
      <c r="V3624" s="285"/>
      <c r="W3624" s="4" t="str">
        <f>IFERROR(VLOOKUP($X3613&amp;"-"&amp;TEXT($A3624,"mmm-aaaa"),Informes!$A:$P,COLUMN(Informes!K$1),FALSE), "")</f>
        <v/>
      </c>
      <c r="X3624" s="34" t="str">
        <f>IFERROR(VLOOKUP($X3590&amp;"-"&amp;TEXT($A3624,"mmm-aaaa"),Informes!$A:$P,COLUMN(Informes!C$1),FALSE), "")</f>
        <v/>
      </c>
    </row>
    <row r="3625" spans="1:24" ht="16.5" customHeight="1" x14ac:dyDescent="0.2">
      <c r="A3625" s="34">
        <f t="shared" si="709"/>
        <v>45689</v>
      </c>
      <c r="B3625" s="243" t="str">
        <f t="shared" si="707"/>
        <v>Febrero</v>
      </c>
      <c r="C3625" s="244"/>
      <c r="D3625" s="244"/>
      <c r="E3625" s="244"/>
      <c r="F3625" s="281" t="str">
        <f>IFERROR(IF(VLOOKUP($X3590&amp;"-"&amp;TEXT($A3625,"mmm-aaaa"),Informes!$A:$P,COLUMN(Informes!H$1),FALSE),"þ","¨"),"¨")</f>
        <v>¨</v>
      </c>
      <c r="G3625" s="281"/>
      <c r="H3625" s="281"/>
      <c r="I3625" s="248" t="str">
        <f>IFERROR(IF(ISBLANK(
VLOOKUP($X3613&amp;"-"&amp;TEXT($A3625,"mmm-aaaa"),Informes!$A:$P,COLUMN(Informes!I$1),FALSE)), "",
VLOOKUP($X3613&amp;"-"&amp;TEXT($A3625,"mmm-aaaa"),Informes!$A:$P,COLUMN(Informes!I$1),FALSE)), "")</f>
        <v/>
      </c>
      <c r="J3625" s="248"/>
      <c r="K3625" s="248"/>
      <c r="L3625" s="173" t="str">
        <f t="shared" si="708"/>
        <v>¨</v>
      </c>
      <c r="M3625" s="248" t="str">
        <f>IFERROR(IF(OR($X3625=$L$7,$X3625=$K$5,$X3625=$O$5,$X3625=$T$5),IF(ISBLANK(
VLOOKUP($X3590&amp;"-"&amp;TEXT($A3625,"mmm-aaaa"),Informes!$A:$P,COLUMN(Informes!J$1),FALSE)), "",
VLOOKUP($X3590&amp;"-"&amp;TEXT($A3625,"mmm-aaaa"),Informes!$A:$P,COLUMN(Informes!J$1),FALSE)), ""), "")</f>
        <v/>
      </c>
      <c r="N3625" s="248"/>
      <c r="O3625" s="248"/>
      <c r="P3625" s="248"/>
      <c r="Q3625" s="248"/>
      <c r="R3625" s="284" t="str">
        <f t="shared" si="706"/>
        <v/>
      </c>
      <c r="S3625" s="284"/>
      <c r="T3625" s="284"/>
      <c r="U3625" s="284"/>
      <c r="V3625" s="285"/>
      <c r="W3625" s="4" t="str">
        <f>IFERROR(VLOOKUP($X3613&amp;"-"&amp;TEXT($A3625,"mmm-aaaa"),Informes!$A:$P,COLUMN(Informes!K$1),FALSE), "")</f>
        <v/>
      </c>
      <c r="X3625" s="34" t="str">
        <f>IFERROR(VLOOKUP($X3590&amp;"-"&amp;TEXT($A3625,"mmm-aaaa"),Informes!$A:$P,COLUMN(Informes!C$1),FALSE), "")</f>
        <v/>
      </c>
    </row>
    <row r="3626" spans="1:24" ht="16.5" customHeight="1" x14ac:dyDescent="0.2">
      <c r="A3626" s="34">
        <f t="shared" si="709"/>
        <v>45717</v>
      </c>
      <c r="B3626" s="243" t="str">
        <f t="shared" si="707"/>
        <v>Marzo</v>
      </c>
      <c r="C3626" s="244"/>
      <c r="D3626" s="244"/>
      <c r="E3626" s="244"/>
      <c r="F3626" s="281" t="str">
        <f>IFERROR(IF(VLOOKUP($X3590&amp;"-"&amp;TEXT($A3626,"mmm-aaaa"),Informes!$A:$P,COLUMN(Informes!H$1),FALSE),"þ","¨"),"¨")</f>
        <v>¨</v>
      </c>
      <c r="G3626" s="281"/>
      <c r="H3626" s="281"/>
      <c r="I3626" s="248" t="str">
        <f>IFERROR(IF(ISBLANK(
VLOOKUP($X3613&amp;"-"&amp;TEXT($A3626,"mmm-aaaa"),Informes!$A:$P,COLUMN(Informes!I$1),FALSE)), "",
VLOOKUP($X3613&amp;"-"&amp;TEXT($A3626,"mmm-aaaa"),Informes!$A:$P,COLUMN(Informes!I$1),FALSE)), "")</f>
        <v/>
      </c>
      <c r="J3626" s="248"/>
      <c r="K3626" s="248"/>
      <c r="L3626" s="173" t="str">
        <f t="shared" si="708"/>
        <v>¨</v>
      </c>
      <c r="M3626" s="248" t="str">
        <f>IFERROR(IF(OR($X3626=$L$7,$X3626=$K$5,$X3626=$O$5,$X3626=$T$5),IF(ISBLANK(
VLOOKUP($X3590&amp;"-"&amp;TEXT($A3626,"mmm-aaaa"),Informes!$A:$P,COLUMN(Informes!J$1),FALSE)), "",
VLOOKUP($X3590&amp;"-"&amp;TEXT($A3626,"mmm-aaaa"),Informes!$A:$P,COLUMN(Informes!J$1),FALSE)), ""), "")</f>
        <v/>
      </c>
      <c r="N3626" s="248"/>
      <c r="O3626" s="248"/>
      <c r="P3626" s="248"/>
      <c r="Q3626" s="248"/>
      <c r="R3626" s="284" t="str">
        <f t="shared" si="706"/>
        <v/>
      </c>
      <c r="S3626" s="284"/>
      <c r="T3626" s="284"/>
      <c r="U3626" s="284"/>
      <c r="V3626" s="285"/>
      <c r="W3626" s="4" t="str">
        <f>IFERROR(VLOOKUP($X3613&amp;"-"&amp;TEXT($A3626,"mmm-aaaa"),Informes!$A:$P,COLUMN(Informes!K$1),FALSE), "")</f>
        <v/>
      </c>
      <c r="X3626" s="34" t="str">
        <f>IFERROR(VLOOKUP($X3590&amp;"-"&amp;TEXT($A3626,"mmm-aaaa"),Informes!$A:$P,COLUMN(Informes!C$1),FALSE), "")</f>
        <v/>
      </c>
    </row>
    <row r="3627" spans="1:24" ht="16.5" customHeight="1" x14ac:dyDescent="0.2">
      <c r="A3627" s="34">
        <f t="shared" si="709"/>
        <v>45748</v>
      </c>
      <c r="B3627" s="243" t="str">
        <f t="shared" si="707"/>
        <v>Abril</v>
      </c>
      <c r="C3627" s="244"/>
      <c r="D3627" s="244"/>
      <c r="E3627" s="244"/>
      <c r="F3627" s="281" t="str">
        <f>IFERROR(IF(VLOOKUP($X3590&amp;"-"&amp;TEXT($A3627,"mmm-aaaa"),Informes!$A:$P,COLUMN(Informes!H$1),FALSE),"þ","¨"),"¨")</f>
        <v>¨</v>
      </c>
      <c r="G3627" s="281"/>
      <c r="H3627" s="281"/>
      <c r="I3627" s="248" t="str">
        <f>IFERROR(IF(ISBLANK(
VLOOKUP($X3613&amp;"-"&amp;TEXT($A3627,"mmm-aaaa"),Informes!$A:$P,COLUMN(Informes!I$1),FALSE)), "",
VLOOKUP($X3613&amp;"-"&amp;TEXT($A3627,"mmm-aaaa"),Informes!$A:$P,COLUMN(Informes!I$1),FALSE)), "")</f>
        <v/>
      </c>
      <c r="J3627" s="248"/>
      <c r="K3627" s="248"/>
      <c r="L3627" s="173" t="str">
        <f t="shared" si="708"/>
        <v>¨</v>
      </c>
      <c r="M3627" s="248" t="str">
        <f>IFERROR(IF(OR($X3627=$L$7,$X3627=$K$5,$X3627=$O$5,$X3627=$T$5),IF(ISBLANK(
VLOOKUP($X3590&amp;"-"&amp;TEXT($A3627,"mmm-aaaa"),Informes!$A:$P,COLUMN(Informes!J$1),FALSE)), "",
VLOOKUP($X3590&amp;"-"&amp;TEXT($A3627,"mmm-aaaa"),Informes!$A:$P,COLUMN(Informes!J$1),FALSE)), ""), "")</f>
        <v/>
      </c>
      <c r="N3627" s="248"/>
      <c r="O3627" s="248"/>
      <c r="P3627" s="248"/>
      <c r="Q3627" s="248"/>
      <c r="R3627" s="284" t="str">
        <f t="shared" si="706"/>
        <v/>
      </c>
      <c r="S3627" s="284"/>
      <c r="T3627" s="284"/>
      <c r="U3627" s="284"/>
      <c r="V3627" s="285"/>
      <c r="W3627" s="4" t="str">
        <f>IFERROR(VLOOKUP($X3613&amp;"-"&amp;TEXT($A3627,"mmm-aaaa"),Informes!$A:$P,COLUMN(Informes!K$1),FALSE), "")</f>
        <v/>
      </c>
      <c r="X3627" s="34" t="str">
        <f>IFERROR(VLOOKUP($X3590&amp;"-"&amp;TEXT($A3627,"mmm-aaaa"),Informes!$A:$P,COLUMN(Informes!C$1),FALSE), "")</f>
        <v/>
      </c>
    </row>
    <row r="3628" spans="1:24" ht="16.5" customHeight="1" x14ac:dyDescent="0.2">
      <c r="A3628" s="34">
        <f t="shared" si="709"/>
        <v>45778</v>
      </c>
      <c r="B3628" s="243" t="str">
        <f t="shared" si="707"/>
        <v>Mayo</v>
      </c>
      <c r="C3628" s="244"/>
      <c r="D3628" s="244"/>
      <c r="E3628" s="244"/>
      <c r="F3628" s="281" t="str">
        <f>IFERROR(IF(VLOOKUP($X3590&amp;"-"&amp;TEXT($A3628,"mmm-aaaa"),Informes!$A:$P,COLUMN(Informes!H$1),FALSE),"þ","¨"),"¨")</f>
        <v>¨</v>
      </c>
      <c r="G3628" s="281"/>
      <c r="H3628" s="281"/>
      <c r="I3628" s="248" t="str">
        <f>IFERROR(IF(ISBLANK(
VLOOKUP($X3613&amp;"-"&amp;TEXT($A3628,"mmm-aaaa"),Informes!$A:$P,COLUMN(Informes!I$1),FALSE)), "",
VLOOKUP($X3613&amp;"-"&amp;TEXT($A3628,"mmm-aaaa"),Informes!$A:$P,COLUMN(Informes!I$1),FALSE)), "")</f>
        <v/>
      </c>
      <c r="J3628" s="248"/>
      <c r="K3628" s="248"/>
      <c r="L3628" s="173" t="str">
        <f t="shared" si="708"/>
        <v>¨</v>
      </c>
      <c r="M3628" s="248" t="str">
        <f>IFERROR(IF(OR($X3628=$L$7,$X3628=$K$5,$X3628=$O$5,$X3628=$T$5),IF(ISBLANK(
VLOOKUP($X3590&amp;"-"&amp;TEXT($A3628,"mmm-aaaa"),Informes!$A:$P,COLUMN(Informes!J$1),FALSE)), "",
VLOOKUP($X3590&amp;"-"&amp;TEXT($A3628,"mmm-aaaa"),Informes!$A:$P,COLUMN(Informes!J$1),FALSE)), ""), "")</f>
        <v/>
      </c>
      <c r="N3628" s="248"/>
      <c r="O3628" s="248"/>
      <c r="P3628" s="248"/>
      <c r="Q3628" s="248"/>
      <c r="R3628" s="284" t="str">
        <f t="shared" si="706"/>
        <v/>
      </c>
      <c r="S3628" s="284"/>
      <c r="T3628" s="284"/>
      <c r="U3628" s="284"/>
      <c r="V3628" s="285"/>
      <c r="W3628" s="4" t="str">
        <f>IFERROR(VLOOKUP($X3613&amp;"-"&amp;TEXT($A3628,"mmm-aaaa"),Informes!$A:$P,COLUMN(Informes!K$1),FALSE), "")</f>
        <v/>
      </c>
      <c r="X3628" s="34" t="str">
        <f>IFERROR(VLOOKUP($X3590&amp;"-"&amp;TEXT($A3628,"mmm-aaaa"),Informes!$A:$P,COLUMN(Informes!C$1),FALSE), "")</f>
        <v/>
      </c>
    </row>
    <row r="3629" spans="1:24" ht="16.5" customHeight="1" x14ac:dyDescent="0.2">
      <c r="A3629" s="34">
        <f t="shared" si="709"/>
        <v>45809</v>
      </c>
      <c r="B3629" s="243" t="str">
        <f t="shared" si="707"/>
        <v>Junio</v>
      </c>
      <c r="C3629" s="244"/>
      <c r="D3629" s="244"/>
      <c r="E3629" s="244"/>
      <c r="F3629" s="281" t="str">
        <f>IFERROR(IF(VLOOKUP($X3590&amp;"-"&amp;TEXT($A3629,"mmm-aaaa"),Informes!$A:$P,COLUMN(Informes!H$1),FALSE),"þ","¨"),"¨")</f>
        <v>¨</v>
      </c>
      <c r="G3629" s="281"/>
      <c r="H3629" s="281"/>
      <c r="I3629" s="248" t="str">
        <f>IFERROR(IF(ISBLANK(
VLOOKUP($X3613&amp;"-"&amp;TEXT($A3629,"mmm-aaaa"),Informes!$A:$P,COLUMN(Informes!I$1),FALSE)), "",
VLOOKUP($X3613&amp;"-"&amp;TEXT($A3629,"mmm-aaaa"),Informes!$A:$P,COLUMN(Informes!I$1),FALSE)), "")</f>
        <v/>
      </c>
      <c r="J3629" s="248"/>
      <c r="K3629" s="248"/>
      <c r="L3629" s="173" t="str">
        <f t="shared" si="708"/>
        <v>¨</v>
      </c>
      <c r="M3629" s="248" t="str">
        <f>IFERROR(IF(OR($X3629=$L$7,$X3629=$K$5,$X3629=$O$5,$X3629=$T$5),IF(ISBLANK(
VLOOKUP($X3590&amp;"-"&amp;TEXT($A3629,"mmm-aaaa"),Informes!$A:$P,COLUMN(Informes!J$1),FALSE)), "",
VLOOKUP($X3590&amp;"-"&amp;TEXT($A3629,"mmm-aaaa"),Informes!$A:$P,COLUMN(Informes!J$1),FALSE)), ""), "")</f>
        <v/>
      </c>
      <c r="N3629" s="248"/>
      <c r="O3629" s="248"/>
      <c r="P3629" s="248"/>
      <c r="Q3629" s="248"/>
      <c r="R3629" s="284" t="str">
        <f t="shared" si="706"/>
        <v/>
      </c>
      <c r="S3629" s="284"/>
      <c r="T3629" s="284"/>
      <c r="U3629" s="284"/>
      <c r="V3629" s="285"/>
      <c r="W3629" s="4" t="str">
        <f>IFERROR(VLOOKUP($X3613&amp;"-"&amp;TEXT($A3629,"mmm-aaaa"),Informes!$A:$P,COLUMN(Informes!K$1),FALSE), "")</f>
        <v/>
      </c>
      <c r="X3629" s="34" t="str">
        <f>IFERROR(VLOOKUP($X3590&amp;"-"&amp;TEXT($A3629,"mmm-aaaa"),Informes!$A:$P,COLUMN(Informes!C$1),FALSE), "")</f>
        <v/>
      </c>
    </row>
    <row r="3630" spans="1:24" ht="16.5" customHeight="1" x14ac:dyDescent="0.2">
      <c r="A3630" s="34">
        <f t="shared" si="709"/>
        <v>45839</v>
      </c>
      <c r="B3630" s="243" t="str">
        <f t="shared" si="707"/>
        <v>Julio</v>
      </c>
      <c r="C3630" s="244"/>
      <c r="D3630" s="244"/>
      <c r="E3630" s="244"/>
      <c r="F3630" s="281" t="str">
        <f>IFERROR(IF(VLOOKUP($X3590&amp;"-"&amp;TEXT($A3630,"mmm-aaaa"),Informes!$A:$P,COLUMN(Informes!H$1),FALSE),"þ","¨"),"¨")</f>
        <v>¨</v>
      </c>
      <c r="G3630" s="281"/>
      <c r="H3630" s="281"/>
      <c r="I3630" s="248" t="str">
        <f>IFERROR(IF(ISBLANK(
VLOOKUP($X3613&amp;"-"&amp;TEXT($A3630,"mmm-aaaa"),Informes!$A:$P,COLUMN(Informes!I$1),FALSE)), "",
VLOOKUP($X3613&amp;"-"&amp;TEXT($A3630,"mmm-aaaa"),Informes!$A:$P,COLUMN(Informes!I$1),FALSE)), "")</f>
        <v/>
      </c>
      <c r="J3630" s="248"/>
      <c r="K3630" s="248"/>
      <c r="L3630" s="173" t="str">
        <f t="shared" si="708"/>
        <v>¨</v>
      </c>
      <c r="M3630" s="248" t="str">
        <f>IFERROR(IF(OR($X3630=$L$7,$X3630=$K$5,$X3630=$O$5,$X3630=$T$5),IF(ISBLANK(
VLOOKUP($X3590&amp;"-"&amp;TEXT($A3630,"mmm-aaaa"),Informes!$A:$P,COLUMN(Informes!J$1),FALSE)), "",
VLOOKUP($X3590&amp;"-"&amp;TEXT($A3630,"mmm-aaaa"),Informes!$A:$P,COLUMN(Informes!J$1),FALSE)), ""), "")</f>
        <v/>
      </c>
      <c r="N3630" s="248"/>
      <c r="O3630" s="248"/>
      <c r="P3630" s="248"/>
      <c r="Q3630" s="248"/>
      <c r="R3630" s="284" t="str">
        <f t="shared" si="706"/>
        <v/>
      </c>
      <c r="S3630" s="284"/>
      <c r="T3630" s="284"/>
      <c r="U3630" s="284"/>
      <c r="V3630" s="285"/>
      <c r="W3630" s="4" t="str">
        <f>IFERROR(VLOOKUP($X3613&amp;"-"&amp;TEXT($A3630,"mmm-aaaa"),Informes!$A:$P,COLUMN(Informes!K$1),FALSE), "")</f>
        <v/>
      </c>
      <c r="X3630" s="34" t="str">
        <f>IFERROR(VLOOKUP($X3590&amp;"-"&amp;TEXT($A3630,"mmm-aaaa"),Informes!$A:$P,COLUMN(Informes!C$1),FALSE), "")</f>
        <v/>
      </c>
    </row>
    <row r="3631" spans="1:24" ht="16.5" customHeight="1" thickBot="1" x14ac:dyDescent="0.25">
      <c r="A3631" s="34">
        <f t="shared" si="709"/>
        <v>45870</v>
      </c>
      <c r="B3631" s="264" t="str">
        <f t="shared" si="707"/>
        <v>Agosto</v>
      </c>
      <c r="C3631" s="265"/>
      <c r="D3631" s="265"/>
      <c r="E3631" s="265"/>
      <c r="F3631" s="280" t="str">
        <f>IFERROR(IF(VLOOKUP($X3590&amp;"-"&amp;TEXT($A3631,"mmm-aaaa"),Informes!$A:$P,COLUMN(Informes!H$1),FALSE),"þ","¨"),"¨")</f>
        <v>¨</v>
      </c>
      <c r="G3631" s="280"/>
      <c r="H3631" s="280"/>
      <c r="I3631" s="269" t="str">
        <f>IFERROR(IF(ISBLANK(
VLOOKUP($X3613&amp;"-"&amp;TEXT($A3631,"mmm-aaaa"),Informes!$A:$P,COLUMN(Informes!I$1),FALSE)), "",
VLOOKUP($X3613&amp;"-"&amp;TEXT($A3631,"mmm-aaaa"),Informes!$A:$P,COLUMN(Informes!I$1),FALSE)), "")</f>
        <v/>
      </c>
      <c r="J3631" s="269"/>
      <c r="K3631" s="269"/>
      <c r="L3631" s="172" t="str">
        <f t="shared" si="708"/>
        <v>¨</v>
      </c>
      <c r="M3631" s="269" t="str">
        <f>IFERROR(IF(OR($X3631=$L$7,$X3631=$K$5,$X3631=$O$5,$X3631=$T$5),IF(ISBLANK(
VLOOKUP($X3590&amp;"-"&amp;TEXT($A3631,"mmm-aaaa"),Informes!$A:$P,COLUMN(Informes!J$1),FALSE)), "",
VLOOKUP($X3590&amp;"-"&amp;TEXT($A3631,"mmm-aaaa"),Informes!$A:$P,COLUMN(Informes!J$1),FALSE)), ""), "")</f>
        <v/>
      </c>
      <c r="N3631" s="269"/>
      <c r="O3631" s="269"/>
      <c r="P3631" s="269"/>
      <c r="Q3631" s="269"/>
      <c r="R3631" s="282" t="str">
        <f t="shared" si="706"/>
        <v/>
      </c>
      <c r="S3631" s="282"/>
      <c r="T3631" s="282"/>
      <c r="U3631" s="282"/>
      <c r="V3631" s="283"/>
      <c r="W3631" s="4" t="str">
        <f>IFERROR(VLOOKUP($X3613&amp;"-"&amp;TEXT($A3631,"mmm-aaaa"),Informes!$A:$P,COLUMN(Informes!K$1),FALSE), "")</f>
        <v/>
      </c>
      <c r="X3631" s="34" t="str">
        <f>IFERROR(VLOOKUP($X3590&amp;"-"&amp;TEXT($A3631,"mmm-aaaa"),Informes!$A:$P,COLUMN(Informes!C$1),FALSE), "")</f>
        <v/>
      </c>
    </row>
    <row r="3632" spans="1:24" ht="16.5" customHeight="1" thickBot="1" x14ac:dyDescent="0.3">
      <c r="D3632" s="124"/>
      <c r="E3632" s="124"/>
      <c r="F3632" s="129"/>
      <c r="G3632" s="124" t="str">
        <f>IF(SUM(F3620:F3631)=0,"",SUM(F3620:F3631))</f>
        <v/>
      </c>
      <c r="H3632" s="124"/>
      <c r="I3632" s="124"/>
      <c r="J3632" s="130"/>
      <c r="K3632" s="124"/>
      <c r="L3632" s="131" t="s">
        <v>107</v>
      </c>
      <c r="M3632" s="272" t="str">
        <f>IF(SUM(M3620:M3631)=0,"",SUM(M3620:M3631))</f>
        <v/>
      </c>
      <c r="N3632" s="273"/>
      <c r="O3632" s="273"/>
      <c r="P3632" s="273"/>
      <c r="Q3632" s="274"/>
      <c r="R3632" s="275"/>
      <c r="S3632" s="276"/>
      <c r="T3632" s="276"/>
      <c r="U3632" s="276"/>
      <c r="V3632" s="277"/>
      <c r="W3632" s="4"/>
      <c r="X3632" s="4"/>
    </row>
    <row r="3633" spans="1:24" ht="16.5" customHeight="1" x14ac:dyDescent="0.2">
      <c r="W3633" s="4"/>
      <c r="X3633" s="4"/>
    </row>
    <row r="3634" spans="1:24" ht="279.75" customHeight="1" x14ac:dyDescent="0.15">
      <c r="B3634" s="11"/>
      <c r="C3634" s="132" t="s">
        <v>136</v>
      </c>
      <c r="D3634" s="11"/>
      <c r="E3634" s="11"/>
      <c r="F3634" s="11"/>
      <c r="G3634" s="11"/>
      <c r="H3634" s="11"/>
      <c r="I3634" s="11"/>
      <c r="J3634" s="11"/>
      <c r="K3634" s="11"/>
      <c r="L3634" s="11"/>
      <c r="M3634" s="11"/>
      <c r="N3634" s="11"/>
      <c r="O3634" s="11"/>
      <c r="P3634" s="11"/>
      <c r="Q3634" s="11"/>
      <c r="R3634" s="11"/>
      <c r="S3634" s="11"/>
      <c r="T3634" s="11"/>
      <c r="U3634" s="11"/>
      <c r="V3634" s="11"/>
      <c r="W3634" s="11"/>
      <c r="X3634" s="11"/>
    </row>
    <row r="3635" spans="1:24" ht="24" customHeight="1" x14ac:dyDescent="0.2">
      <c r="A3635" s="35">
        <f>A3589+1</f>
        <v>80</v>
      </c>
      <c r="B3635" s="256" t="s">
        <v>127</v>
      </c>
      <c r="C3635" s="256"/>
      <c r="D3635" s="256"/>
      <c r="E3635" s="256"/>
      <c r="F3635" s="256"/>
      <c r="G3635" s="256"/>
      <c r="H3635" s="256"/>
      <c r="I3635" s="256"/>
      <c r="J3635" s="256"/>
      <c r="K3635" s="256"/>
      <c r="L3635" s="256"/>
      <c r="M3635" s="256"/>
      <c r="N3635" s="256"/>
      <c r="O3635" s="256"/>
      <c r="P3635" s="256"/>
      <c r="Q3635" s="256"/>
      <c r="R3635" s="256"/>
      <c r="S3635" s="256"/>
      <c r="T3635" s="256"/>
      <c r="U3635" s="256"/>
      <c r="V3635" s="256"/>
      <c r="X3635" s="2"/>
    </row>
    <row r="3636" spans="1:24" ht="17.25" customHeight="1" x14ac:dyDescent="0.2">
      <c r="A3636" s="35"/>
      <c r="B3636" s="120" t="s">
        <v>128</v>
      </c>
      <c r="D3636" s="123" t="e">
        <f>IF(A3635=0,0,INDEX(TblPublicadores[Nombre completo],A3635))</f>
        <v>#REF!</v>
      </c>
      <c r="F3636" s="123"/>
      <c r="G3636" s="123"/>
      <c r="H3636" s="123"/>
      <c r="I3636" s="123"/>
      <c r="J3636" s="123"/>
      <c r="K3636" s="123"/>
      <c r="L3636" s="123"/>
      <c r="M3636" s="123"/>
      <c r="N3636" s="123"/>
      <c r="O3636" s="123"/>
      <c r="P3636" s="123"/>
      <c r="Q3636" s="123"/>
      <c r="R3636" s="123"/>
      <c r="S3636" s="123"/>
      <c r="T3636" s="123"/>
      <c r="U3636" s="123"/>
      <c r="V3636" s="123"/>
      <c r="W3636" s="15"/>
      <c r="X3636" s="154" t="e">
        <f>IF(A3635=0,0,INDEX(TblPublicadores[Nombre],A3635))</f>
        <v>#REF!</v>
      </c>
    </row>
    <row r="3637" spans="1:24" ht="17.25" customHeight="1" x14ac:dyDescent="0.2">
      <c r="B3637" s="120" t="s">
        <v>129</v>
      </c>
      <c r="D3637" s="121"/>
      <c r="E3637" s="121"/>
      <c r="F3637" s="7"/>
      <c r="G3637" s="7"/>
      <c r="H3637" s="257" t="e">
        <f>IF(A3635=0,"",INDEX(TblPublicadores[Fecha de nacimiento],A3635))</f>
        <v>#REF!</v>
      </c>
      <c r="I3637" s="257"/>
      <c r="J3637" s="257"/>
      <c r="K3637" s="257"/>
      <c r="L3637" s="257"/>
      <c r="M3637" s="257"/>
      <c r="N3637" s="257"/>
      <c r="O3637" s="257"/>
      <c r="P3637" s="128" t="e">
        <f>IF(INDEX(TblPublicadores[Sexo],A3635)=Q3637,"þ","¨")</f>
        <v>#REF!</v>
      </c>
      <c r="Q3637" s="120" t="s">
        <v>75</v>
      </c>
      <c r="S3637" s="12"/>
      <c r="T3637" s="13"/>
      <c r="U3637" s="128" t="e">
        <f>IF(INDEX(TblPublicadores[Sexo],A3635)=V3637,"þ","¨")</f>
        <v>#REF!</v>
      </c>
      <c r="V3637" s="120" t="s">
        <v>79</v>
      </c>
      <c r="W3637" s="12"/>
      <c r="X3637" s="6"/>
    </row>
    <row r="3638" spans="1:24" ht="17.25" customHeight="1" x14ac:dyDescent="0.2">
      <c r="B3638" s="120" t="s">
        <v>130</v>
      </c>
      <c r="D3638" s="122"/>
      <c r="E3638" s="122"/>
      <c r="F3638" s="7"/>
      <c r="G3638" s="258" t="e">
        <f>IF(A3635=0,"",IF(INDEX(TblPublicadores[Fecha de bautismo],A3635)="", "",INDEX(TblPublicadores[Fecha de bautismo],A3635)))</f>
        <v>#REF!</v>
      </c>
      <c r="H3638" s="258"/>
      <c r="I3638" s="258"/>
      <c r="J3638" s="258"/>
      <c r="K3638" s="258"/>
      <c r="L3638" s="258"/>
      <c r="M3638" s="258"/>
      <c r="N3638" s="258"/>
      <c r="O3638" s="258"/>
      <c r="P3638" s="128" t="s">
        <v>137</v>
      </c>
      <c r="Q3638" s="120" t="s">
        <v>131</v>
      </c>
      <c r="S3638" s="12"/>
      <c r="T3638" s="12"/>
      <c r="U3638" s="128" t="s">
        <v>138</v>
      </c>
      <c r="V3638" s="120" t="s">
        <v>61</v>
      </c>
      <c r="W3638" s="12"/>
      <c r="X3638" s="6"/>
    </row>
    <row r="3639" spans="1:24" ht="28.5" customHeight="1" x14ac:dyDescent="0.2">
      <c r="B3639" s="127" t="e">
        <f>IF(INDEX(TblPublicadores[Privilegio],A3635)=C3639,"þ","¨")</f>
        <v>#REF!</v>
      </c>
      <c r="C3639" s="125" t="s">
        <v>76</v>
      </c>
      <c r="D3639" s="127" t="e">
        <f>IF(INDEX(TblPublicadores[Privilegio],A3635)=E3639,"þ","¨")</f>
        <v>#REF!</v>
      </c>
      <c r="E3639" s="125" t="s">
        <v>81</v>
      </c>
      <c r="F3639" s="7"/>
      <c r="G3639" s="7"/>
      <c r="H3639" s="5"/>
      <c r="I3639" s="10"/>
      <c r="J3639" s="127" t="e">
        <f>IF(INDEX(TblPublicadores[Tipo Publicador],A3635)=K3639,"þ","¨")</f>
        <v>#REF!</v>
      </c>
      <c r="K3639" s="125" t="s">
        <v>77</v>
      </c>
      <c r="L3639" s="5"/>
      <c r="M3639" s="5"/>
      <c r="N3639" s="127" t="e">
        <f>IF(INDEX(TblPublicadores[Tipo Publicador],A3635)=O3639,"þ","¨")</f>
        <v>#REF!</v>
      </c>
      <c r="O3639" s="125" t="s">
        <v>132</v>
      </c>
      <c r="P3639" s="126"/>
      <c r="Q3639" s="126"/>
      <c r="R3639" s="9"/>
      <c r="S3639" s="127" t="e">
        <f>IF(INDEX(TblPublicadores[Tipo Publicador],A3635)=T3639,"þ","¨")</f>
        <v>#REF!</v>
      </c>
      <c r="T3639" s="259" t="s">
        <v>133</v>
      </c>
      <c r="U3639" s="259"/>
      <c r="V3639" s="259"/>
      <c r="W3639" s="13"/>
      <c r="X3639" s="6"/>
    </row>
    <row r="3640" spans="1:24" ht="4.5" customHeight="1" thickBot="1" x14ac:dyDescent="0.25">
      <c r="B3640" s="8"/>
      <c r="C3640" s="7"/>
      <c r="D3640" s="8"/>
      <c r="E3640" s="7"/>
      <c r="F3640" s="7"/>
      <c r="G3640" s="7"/>
      <c r="H3640" s="5"/>
      <c r="I3640" s="10"/>
      <c r="J3640" s="8"/>
      <c r="K3640" s="5"/>
      <c r="L3640" s="5"/>
      <c r="M3640" s="5"/>
      <c r="N3640" s="7"/>
      <c r="O3640" s="5"/>
      <c r="P3640" s="8"/>
      <c r="Q3640" s="8"/>
      <c r="R3640" s="9"/>
      <c r="S3640" s="9"/>
      <c r="T3640" s="7"/>
      <c r="U3640" s="8"/>
      <c r="V3640" s="9"/>
      <c r="W3640" s="9"/>
      <c r="X3640" s="6"/>
    </row>
    <row r="3641" spans="1:24" ht="26.25" customHeight="1" x14ac:dyDescent="0.25">
      <c r="B3641" s="260" t="s">
        <v>17</v>
      </c>
      <c r="C3641" s="261"/>
      <c r="D3641" s="261"/>
      <c r="E3641" s="261"/>
      <c r="F3641" s="262" t="s">
        <v>134</v>
      </c>
      <c r="G3641" s="262"/>
      <c r="H3641" s="262"/>
      <c r="I3641" s="262" t="s">
        <v>12</v>
      </c>
      <c r="J3641" s="262"/>
      <c r="K3641" s="262"/>
      <c r="L3641" s="262" t="s">
        <v>105</v>
      </c>
      <c r="M3641" s="236" t="s">
        <v>135</v>
      </c>
      <c r="N3641" s="236"/>
      <c r="O3641" s="236"/>
      <c r="P3641" s="236"/>
      <c r="Q3641" s="236"/>
      <c r="R3641" s="236" t="s">
        <v>101</v>
      </c>
      <c r="S3641" s="236"/>
      <c r="T3641" s="236"/>
      <c r="U3641" s="236"/>
      <c r="V3641" s="237"/>
      <c r="W3641" s="14"/>
      <c r="X3641" s="3"/>
    </row>
    <row r="3642" spans="1:24" ht="27.75" customHeight="1" x14ac:dyDescent="0.2">
      <c r="B3642" s="240">
        <v>45292</v>
      </c>
      <c r="C3642" s="241"/>
      <c r="D3642" s="241"/>
      <c r="E3642" s="242"/>
      <c r="F3642" s="263"/>
      <c r="G3642" s="263"/>
      <c r="H3642" s="263"/>
      <c r="I3642" s="263"/>
      <c r="J3642" s="263"/>
      <c r="K3642" s="263"/>
      <c r="L3642" s="263"/>
      <c r="M3642" s="238"/>
      <c r="N3642" s="238"/>
      <c r="O3642" s="238"/>
      <c r="P3642" s="238"/>
      <c r="Q3642" s="238"/>
      <c r="R3642" s="238"/>
      <c r="S3642" s="238"/>
      <c r="T3642" s="238"/>
      <c r="U3642" s="238"/>
      <c r="V3642" s="239"/>
      <c r="W3642" s="14"/>
      <c r="X3642" s="3"/>
    </row>
    <row r="3643" spans="1:24" ht="16.5" customHeight="1" x14ac:dyDescent="0.2">
      <c r="A3643" s="34">
        <f>EDATE(B3642,-4)</f>
        <v>45170</v>
      </c>
      <c r="B3643" s="243" t="str">
        <f>PROPER(TEXT(A3643, "mmmm"))</f>
        <v>Septiembre</v>
      </c>
      <c r="C3643" s="244"/>
      <c r="D3643" s="244" t="str">
        <f>PROPER(TEXT(C3643, "mmmm"))</f>
        <v>Enero</v>
      </c>
      <c r="E3643" s="244"/>
      <c r="F3643" s="281" t="str">
        <f>IFERROR(IF(VLOOKUP($X3636&amp;"-"&amp;TEXT($A3643,"mmm-aaaa"),Informes!$A:$P,COLUMN(Informes!H$1),FALSE),"þ","¨"),"¨")</f>
        <v>¨</v>
      </c>
      <c r="G3643" s="281"/>
      <c r="H3643" s="281"/>
      <c r="I3643" s="248" t="str">
        <f>IFERROR(IF(ISBLANK(
VLOOKUP($X3636&amp;"-"&amp;TEXT($A3643,"mmm-aaaa"),Informes!$A:$P,COLUMN(Informes!I$1),FALSE)), "",
VLOOKUP($X3636&amp;"-"&amp;TEXT($A3643,"mmm-aaaa"),Informes!$A:$P,COLUMN(Informes!I$1),FALSE)), "")</f>
        <v/>
      </c>
      <c r="J3643" s="248"/>
      <c r="K3643" s="248"/>
      <c r="L3643" s="173" t="str">
        <f>IFERROR(IF($X3643=$L$7,"þ","¨"),"¨")</f>
        <v>¨</v>
      </c>
      <c r="M3643" s="248" t="str">
        <f>IFERROR(IF(OR($X3643=$L$7,$X3643=$K$5,$X3643=$O$5,$X3643=$T$5),IF(ISBLANK(
VLOOKUP($X3636&amp;"-"&amp;TEXT($A3643,"mmm-aaaa"),Informes!$A:$P,COLUMN(Informes!J$1),FALSE)), "",
VLOOKUP($X3636&amp;"-"&amp;TEXT($A3643,"mmm-aaaa"),Informes!$A:$P,COLUMN(Informes!J$1),FALSE)), ""), "")</f>
        <v/>
      </c>
      <c r="N3643" s="248"/>
      <c r="O3643" s="248"/>
      <c r="P3643" s="248"/>
      <c r="Q3643" s="248"/>
      <c r="R3643" s="284" t="str">
        <f t="shared" ref="R3643:R3654" si="710">IF(W3643=0, "", W3643)</f>
        <v/>
      </c>
      <c r="S3643" s="284"/>
      <c r="T3643" s="284"/>
      <c r="U3643" s="284"/>
      <c r="V3643" s="285"/>
      <c r="W3643" s="4" t="str">
        <f>IFERROR(VLOOKUP($X3636&amp;"-"&amp;TEXT($A3643,"mmm-aaaa"),Informes!$A:$P,COLUMN(Informes!K$1),FALSE), "")</f>
        <v/>
      </c>
      <c r="X3643" s="34" t="str">
        <f>IFERROR(VLOOKUP($X3636&amp;"-"&amp;TEXT($A3643,"mmm-aaaa"),Informes!$A:$P,COLUMN(Informes!C$1),FALSE), "")</f>
        <v/>
      </c>
    </row>
    <row r="3644" spans="1:24" ht="16.5" customHeight="1" x14ac:dyDescent="0.2">
      <c r="A3644" s="34">
        <f>EDATE(A3643,1)</f>
        <v>45200</v>
      </c>
      <c r="B3644" s="243" t="str">
        <f t="shared" ref="B3644:B3654" si="711">PROPER(TEXT(A3644, "mmmm"))</f>
        <v>Octubre</v>
      </c>
      <c r="C3644" s="244"/>
      <c r="D3644" s="244" t="str">
        <f t="shared" ref="D3644:D3654" si="712">PROPER(TEXT(C3644, "mmmm"))</f>
        <v>Enero</v>
      </c>
      <c r="E3644" s="244"/>
      <c r="F3644" s="281" t="str">
        <f>IFERROR(IF(VLOOKUP($X3636&amp;"-"&amp;TEXT($A3644,"mmm-aaaa"),Informes!$A:$P,COLUMN(Informes!H$1),FALSE),"þ","¨"),"¨")</f>
        <v>¨</v>
      </c>
      <c r="G3644" s="281"/>
      <c r="H3644" s="281"/>
      <c r="I3644" s="248" t="str">
        <f>IFERROR(IF(ISBLANK(
VLOOKUP($X3636&amp;"-"&amp;TEXT($A3644,"mmm-aaaa"),Informes!$A:$P,COLUMN(Informes!I$1),FALSE)), "",
VLOOKUP($X3636&amp;"-"&amp;TEXT($A3644,"mmm-aaaa"),Informes!$A:$P,COLUMN(Informes!I$1),FALSE)), "")</f>
        <v/>
      </c>
      <c r="J3644" s="248"/>
      <c r="K3644" s="248"/>
      <c r="L3644" s="173" t="str">
        <f t="shared" ref="L3644:L3654" si="713">IFERROR(IF($X3644=$L$7,"þ","¨"),"¨")</f>
        <v>¨</v>
      </c>
      <c r="M3644" s="248" t="str">
        <f>IFERROR(IF(OR($X3644=$L$7,$X3644=$K$5,$X3644=$O$5,$X3644=$T$5),IF(ISBLANK(
VLOOKUP($X3636&amp;"-"&amp;TEXT($A3644,"mmm-aaaa"),Informes!$A:$P,COLUMN(Informes!J$1),FALSE)), "",
VLOOKUP($X3636&amp;"-"&amp;TEXT($A3644,"mmm-aaaa"),Informes!$A:$P,COLUMN(Informes!J$1),FALSE)), ""), "")</f>
        <v/>
      </c>
      <c r="N3644" s="248"/>
      <c r="O3644" s="248"/>
      <c r="P3644" s="248"/>
      <c r="Q3644" s="248"/>
      <c r="R3644" s="284" t="str">
        <f t="shared" si="710"/>
        <v/>
      </c>
      <c r="S3644" s="284"/>
      <c r="T3644" s="284"/>
      <c r="U3644" s="284"/>
      <c r="V3644" s="285"/>
      <c r="W3644" s="4" t="str">
        <f>IFERROR(VLOOKUP($X3636&amp;"-"&amp;TEXT($A3644,"mmm-aaaa"),Informes!$A:$P,COLUMN(Informes!K$1),FALSE), "")</f>
        <v/>
      </c>
      <c r="X3644" s="34" t="str">
        <f>IFERROR(VLOOKUP($X3636&amp;"-"&amp;TEXT($A3644,"mmm-aaaa"),Informes!$A:$P,COLUMN(Informes!C$1),FALSE), "")</f>
        <v/>
      </c>
    </row>
    <row r="3645" spans="1:24" ht="16.5" customHeight="1" x14ac:dyDescent="0.2">
      <c r="A3645" s="34">
        <f t="shared" ref="A3645:A3654" si="714">EDATE(A3644,1)</f>
        <v>45231</v>
      </c>
      <c r="B3645" s="243" t="str">
        <f t="shared" si="711"/>
        <v>Noviembre</v>
      </c>
      <c r="C3645" s="244"/>
      <c r="D3645" s="244" t="str">
        <f t="shared" si="712"/>
        <v>Enero</v>
      </c>
      <c r="E3645" s="244"/>
      <c r="F3645" s="281" t="str">
        <f>IFERROR(IF(VLOOKUP($X3636&amp;"-"&amp;TEXT($A3645,"mmm-aaaa"),Informes!$A:$P,COLUMN(Informes!H$1),FALSE),"þ","¨"),"¨")</f>
        <v>¨</v>
      </c>
      <c r="G3645" s="281"/>
      <c r="H3645" s="281"/>
      <c r="I3645" s="248" t="str">
        <f>IFERROR(IF(ISBLANK(
VLOOKUP($X3636&amp;"-"&amp;TEXT($A3645,"mmm-aaaa"),Informes!$A:$P,COLUMN(Informes!I$1),FALSE)), "",
VLOOKUP($X3636&amp;"-"&amp;TEXT($A3645,"mmm-aaaa"),Informes!$A:$P,COLUMN(Informes!I$1),FALSE)), "")</f>
        <v/>
      </c>
      <c r="J3645" s="248"/>
      <c r="K3645" s="248"/>
      <c r="L3645" s="173" t="str">
        <f t="shared" si="713"/>
        <v>¨</v>
      </c>
      <c r="M3645" s="248" t="str">
        <f>IFERROR(IF(OR($X3645=$L$7,$X3645=$K$5,$X3645=$O$5,$X3645=$T$5),IF(ISBLANK(
VLOOKUP($X3636&amp;"-"&amp;TEXT($A3645,"mmm-aaaa"),Informes!$A:$P,COLUMN(Informes!J$1),FALSE)), "",
VLOOKUP($X3636&amp;"-"&amp;TEXT($A3645,"mmm-aaaa"),Informes!$A:$P,COLUMN(Informes!J$1),FALSE)), ""), "")</f>
        <v/>
      </c>
      <c r="N3645" s="248"/>
      <c r="O3645" s="248"/>
      <c r="P3645" s="248"/>
      <c r="Q3645" s="248"/>
      <c r="R3645" s="284" t="str">
        <f t="shared" si="710"/>
        <v/>
      </c>
      <c r="S3645" s="284"/>
      <c r="T3645" s="284"/>
      <c r="U3645" s="284"/>
      <c r="V3645" s="285"/>
      <c r="W3645" s="4" t="str">
        <f>IFERROR(VLOOKUP($X3636&amp;"-"&amp;TEXT($A3645,"mmm-aaaa"),Informes!$A:$P,COLUMN(Informes!K$1),FALSE), "")</f>
        <v/>
      </c>
      <c r="X3645" s="34" t="str">
        <f>IFERROR(VLOOKUP($X3636&amp;"-"&amp;TEXT($A3645,"mmm-aaaa"),Informes!$A:$P,COLUMN(Informes!C$1),FALSE), "")</f>
        <v/>
      </c>
    </row>
    <row r="3646" spans="1:24" ht="16.5" customHeight="1" x14ac:dyDescent="0.2">
      <c r="A3646" s="34">
        <f t="shared" si="714"/>
        <v>45261</v>
      </c>
      <c r="B3646" s="243" t="str">
        <f t="shared" si="711"/>
        <v>Diciembre</v>
      </c>
      <c r="C3646" s="244"/>
      <c r="D3646" s="244" t="str">
        <f t="shared" si="712"/>
        <v>Enero</v>
      </c>
      <c r="E3646" s="244"/>
      <c r="F3646" s="281" t="str">
        <f>IFERROR(IF(VLOOKUP($X3636&amp;"-"&amp;TEXT($A3646,"mmm-aaaa"),Informes!$A:$P,COLUMN(Informes!H$1),FALSE),"þ","¨"),"¨")</f>
        <v>¨</v>
      </c>
      <c r="G3646" s="281"/>
      <c r="H3646" s="281"/>
      <c r="I3646" s="248" t="str">
        <f>IFERROR(IF(ISBLANK(
VLOOKUP($X3636&amp;"-"&amp;TEXT($A3646,"mmm-aaaa"),Informes!$A:$P,COLUMN(Informes!I$1),FALSE)), "",
VLOOKUP($X3636&amp;"-"&amp;TEXT($A3646,"mmm-aaaa"),Informes!$A:$P,COLUMN(Informes!I$1),FALSE)), "")</f>
        <v/>
      </c>
      <c r="J3646" s="248"/>
      <c r="K3646" s="248"/>
      <c r="L3646" s="173" t="str">
        <f t="shared" si="713"/>
        <v>¨</v>
      </c>
      <c r="M3646" s="248" t="str">
        <f>IFERROR(IF(OR($X3646=$L$7,$X3646=$K$5,$X3646=$O$5,$X3646=$T$5),IF(ISBLANK(
VLOOKUP($X3636&amp;"-"&amp;TEXT($A3646,"mmm-aaaa"),Informes!$A:$P,COLUMN(Informes!J$1),FALSE)), "",
VLOOKUP($X3636&amp;"-"&amp;TEXT($A3646,"mmm-aaaa"),Informes!$A:$P,COLUMN(Informes!J$1),FALSE)), ""), "")</f>
        <v/>
      </c>
      <c r="N3646" s="248"/>
      <c r="O3646" s="248"/>
      <c r="P3646" s="248"/>
      <c r="Q3646" s="248"/>
      <c r="R3646" s="284" t="str">
        <f t="shared" si="710"/>
        <v/>
      </c>
      <c r="S3646" s="284"/>
      <c r="T3646" s="284"/>
      <c r="U3646" s="284"/>
      <c r="V3646" s="285"/>
      <c r="W3646" s="4" t="str">
        <f>IFERROR(VLOOKUP($X3636&amp;"-"&amp;TEXT($A3646,"mmm-aaaa"),Informes!$A:$P,COLUMN(Informes!K$1),FALSE), "")</f>
        <v/>
      </c>
      <c r="X3646" s="34" t="str">
        <f>IFERROR(VLOOKUP($X3636&amp;"-"&amp;TEXT($A3646,"mmm-aaaa"),Informes!$A:$P,COLUMN(Informes!C$1),FALSE), "")</f>
        <v/>
      </c>
    </row>
    <row r="3647" spans="1:24" ht="16.5" customHeight="1" x14ac:dyDescent="0.2">
      <c r="A3647" s="34">
        <f t="shared" si="714"/>
        <v>45292</v>
      </c>
      <c r="B3647" s="243" t="str">
        <f t="shared" si="711"/>
        <v>Enero</v>
      </c>
      <c r="C3647" s="244"/>
      <c r="D3647" s="244" t="str">
        <f t="shared" si="712"/>
        <v>Enero</v>
      </c>
      <c r="E3647" s="244"/>
      <c r="F3647" s="281" t="str">
        <f>IFERROR(IF(VLOOKUP($X3636&amp;"-"&amp;TEXT($A3647,"mmm-aaaa"),Informes!$A:$P,COLUMN(Informes!H$1),FALSE),"þ","¨"),"¨")</f>
        <v>¨</v>
      </c>
      <c r="G3647" s="281"/>
      <c r="H3647" s="281"/>
      <c r="I3647" s="248" t="str">
        <f>IFERROR(IF(ISBLANK(
VLOOKUP($X3636&amp;"-"&amp;TEXT($A3647,"mmm-aaaa"),Informes!$A:$P,COLUMN(Informes!I$1),FALSE)), "",
VLOOKUP($X3636&amp;"-"&amp;TEXT($A3647,"mmm-aaaa"),Informes!$A:$P,COLUMN(Informes!I$1),FALSE)), "")</f>
        <v/>
      </c>
      <c r="J3647" s="248"/>
      <c r="K3647" s="248"/>
      <c r="L3647" s="173" t="str">
        <f t="shared" si="713"/>
        <v>¨</v>
      </c>
      <c r="M3647" s="248" t="str">
        <f>IFERROR(IF(OR($X3647=$L$7,$X3647=$K$5,$X3647=$O$5,$X3647=$T$5),IF(ISBLANK(
VLOOKUP($X3636&amp;"-"&amp;TEXT($A3647,"mmm-aaaa"),Informes!$A:$P,COLUMN(Informes!J$1),FALSE)), "",
VLOOKUP($X3636&amp;"-"&amp;TEXT($A3647,"mmm-aaaa"),Informes!$A:$P,COLUMN(Informes!J$1),FALSE)), ""), "")</f>
        <v/>
      </c>
      <c r="N3647" s="248"/>
      <c r="O3647" s="248"/>
      <c r="P3647" s="248"/>
      <c r="Q3647" s="248"/>
      <c r="R3647" s="284" t="str">
        <f t="shared" si="710"/>
        <v/>
      </c>
      <c r="S3647" s="284"/>
      <c r="T3647" s="284"/>
      <c r="U3647" s="284"/>
      <c r="V3647" s="285"/>
      <c r="W3647" s="4" t="str">
        <f>IFERROR(VLOOKUP($X3636&amp;"-"&amp;TEXT($A3647,"mmm-aaaa"),Informes!$A:$P,COLUMN(Informes!K$1),FALSE), "")</f>
        <v/>
      </c>
      <c r="X3647" s="34" t="str">
        <f>IFERROR(VLOOKUP($X3636&amp;"-"&amp;TEXT($A3647,"mmm-aaaa"),Informes!$A:$P,COLUMN(Informes!C$1),FALSE), "")</f>
        <v/>
      </c>
    </row>
    <row r="3648" spans="1:24" ht="16.5" customHeight="1" x14ac:dyDescent="0.2">
      <c r="A3648" s="34">
        <f t="shared" si="714"/>
        <v>45323</v>
      </c>
      <c r="B3648" s="243" t="str">
        <f t="shared" si="711"/>
        <v>Febrero</v>
      </c>
      <c r="C3648" s="244"/>
      <c r="D3648" s="244" t="str">
        <f t="shared" si="712"/>
        <v>Enero</v>
      </c>
      <c r="E3648" s="244"/>
      <c r="F3648" s="281" t="str">
        <f>IFERROR(IF(VLOOKUP($X3636&amp;"-"&amp;TEXT($A3648,"mmm-aaaa"),Informes!$A:$P,COLUMN(Informes!H$1),FALSE),"þ","¨"),"¨")</f>
        <v>¨</v>
      </c>
      <c r="G3648" s="281"/>
      <c r="H3648" s="281"/>
      <c r="I3648" s="248" t="str">
        <f>IFERROR(IF(ISBLANK(
VLOOKUP($X3636&amp;"-"&amp;TEXT($A3648,"mmm-aaaa"),Informes!$A:$P,COLUMN(Informes!I$1),FALSE)), "",
VLOOKUP($X3636&amp;"-"&amp;TEXT($A3648,"mmm-aaaa"),Informes!$A:$P,COLUMN(Informes!I$1),FALSE)), "")</f>
        <v/>
      </c>
      <c r="J3648" s="248"/>
      <c r="K3648" s="248"/>
      <c r="L3648" s="173" t="str">
        <f t="shared" si="713"/>
        <v>¨</v>
      </c>
      <c r="M3648" s="248" t="str">
        <f>IFERROR(IF(OR($X3648=$L$7,$X3648=$K$5,$X3648=$O$5,$X3648=$T$5),IF(ISBLANK(
VLOOKUP($X3636&amp;"-"&amp;TEXT($A3648,"mmm-aaaa"),Informes!$A:$P,COLUMN(Informes!J$1),FALSE)), "",
VLOOKUP($X3636&amp;"-"&amp;TEXT($A3648,"mmm-aaaa"),Informes!$A:$P,COLUMN(Informes!J$1),FALSE)), ""), "")</f>
        <v/>
      </c>
      <c r="N3648" s="248"/>
      <c r="O3648" s="248"/>
      <c r="P3648" s="248"/>
      <c r="Q3648" s="248"/>
      <c r="R3648" s="284" t="str">
        <f t="shared" si="710"/>
        <v/>
      </c>
      <c r="S3648" s="284"/>
      <c r="T3648" s="284"/>
      <c r="U3648" s="284"/>
      <c r="V3648" s="285"/>
      <c r="W3648" s="4" t="str">
        <f>IFERROR(VLOOKUP($X3636&amp;"-"&amp;TEXT($A3648,"mmm-aaaa"),Informes!$A:$P,COLUMN(Informes!K$1),FALSE), "")</f>
        <v/>
      </c>
      <c r="X3648" s="34" t="str">
        <f>IFERROR(VLOOKUP($X3636&amp;"-"&amp;TEXT($A3648,"mmm-aaaa"),Informes!$A:$P,COLUMN(Informes!C$1),FALSE), "")</f>
        <v/>
      </c>
    </row>
    <row r="3649" spans="1:24" ht="16.5" customHeight="1" x14ac:dyDescent="0.2">
      <c r="A3649" s="34">
        <f t="shared" si="714"/>
        <v>45352</v>
      </c>
      <c r="B3649" s="243" t="str">
        <f t="shared" si="711"/>
        <v>Marzo</v>
      </c>
      <c r="C3649" s="244"/>
      <c r="D3649" s="244" t="str">
        <f t="shared" si="712"/>
        <v>Enero</v>
      </c>
      <c r="E3649" s="244"/>
      <c r="F3649" s="281" t="str">
        <f>IFERROR(IF(VLOOKUP($X3636&amp;"-"&amp;TEXT($A3649,"mmm-aaaa"),Informes!$A:$P,COLUMN(Informes!H$1),FALSE),"þ","¨"),"¨")</f>
        <v>¨</v>
      </c>
      <c r="G3649" s="281"/>
      <c r="H3649" s="281"/>
      <c r="I3649" s="248" t="str">
        <f>IFERROR(IF(ISBLANK(
VLOOKUP($X3636&amp;"-"&amp;TEXT($A3649,"mmm-aaaa"),Informes!$A:$P,COLUMN(Informes!I$1),FALSE)), "",
VLOOKUP($X3636&amp;"-"&amp;TEXT($A3649,"mmm-aaaa"),Informes!$A:$P,COLUMN(Informes!I$1),FALSE)), "")</f>
        <v/>
      </c>
      <c r="J3649" s="248"/>
      <c r="K3649" s="248"/>
      <c r="L3649" s="173" t="str">
        <f t="shared" si="713"/>
        <v>¨</v>
      </c>
      <c r="M3649" s="248" t="str">
        <f>IFERROR(IF(OR($X3649=$L$7,$X3649=$K$5,$X3649=$O$5,$X3649=$T$5),IF(ISBLANK(
VLOOKUP($X3636&amp;"-"&amp;TEXT($A3649,"mmm-aaaa"),Informes!$A:$P,COLUMN(Informes!J$1),FALSE)), "",
VLOOKUP($X3636&amp;"-"&amp;TEXT($A3649,"mmm-aaaa"),Informes!$A:$P,COLUMN(Informes!J$1),FALSE)), ""), "")</f>
        <v/>
      </c>
      <c r="N3649" s="248"/>
      <c r="O3649" s="248"/>
      <c r="P3649" s="248"/>
      <c r="Q3649" s="248"/>
      <c r="R3649" s="284" t="str">
        <f t="shared" si="710"/>
        <v/>
      </c>
      <c r="S3649" s="284"/>
      <c r="T3649" s="284"/>
      <c r="U3649" s="284"/>
      <c r="V3649" s="285"/>
      <c r="W3649" s="4" t="str">
        <f>IFERROR(VLOOKUP($X3636&amp;"-"&amp;TEXT($A3649,"mmm-aaaa"),Informes!$A:$P,COLUMN(Informes!K$1),FALSE), "")</f>
        <v/>
      </c>
      <c r="X3649" s="34" t="str">
        <f>IFERROR(VLOOKUP($X3636&amp;"-"&amp;TEXT($A3649,"mmm-aaaa"),Informes!$A:$P,COLUMN(Informes!C$1),FALSE), "")</f>
        <v/>
      </c>
    </row>
    <row r="3650" spans="1:24" ht="16.5" customHeight="1" x14ac:dyDescent="0.2">
      <c r="A3650" s="34">
        <f t="shared" si="714"/>
        <v>45383</v>
      </c>
      <c r="B3650" s="243" t="str">
        <f t="shared" si="711"/>
        <v>Abril</v>
      </c>
      <c r="C3650" s="244"/>
      <c r="D3650" s="244" t="str">
        <f t="shared" si="712"/>
        <v>Enero</v>
      </c>
      <c r="E3650" s="244"/>
      <c r="F3650" s="281" t="str">
        <f>IFERROR(IF(VLOOKUP($X3636&amp;"-"&amp;TEXT($A3650,"mmm-aaaa"),Informes!$A:$P,COLUMN(Informes!H$1),FALSE),"þ","¨"),"¨")</f>
        <v>¨</v>
      </c>
      <c r="G3650" s="281"/>
      <c r="H3650" s="281"/>
      <c r="I3650" s="248" t="str">
        <f>IFERROR(IF(ISBLANK(
VLOOKUP($X3636&amp;"-"&amp;TEXT($A3650,"mmm-aaaa"),Informes!$A:$P,COLUMN(Informes!I$1),FALSE)), "",
VLOOKUP($X3636&amp;"-"&amp;TEXT($A3650,"mmm-aaaa"),Informes!$A:$P,COLUMN(Informes!I$1),FALSE)), "")</f>
        <v/>
      </c>
      <c r="J3650" s="248"/>
      <c r="K3650" s="248"/>
      <c r="L3650" s="173" t="str">
        <f t="shared" si="713"/>
        <v>¨</v>
      </c>
      <c r="M3650" s="248" t="str">
        <f>IFERROR(IF(OR($X3650=$L$7,$X3650=$K$5,$X3650=$O$5,$X3650=$T$5),IF(ISBLANK(
VLOOKUP($X3636&amp;"-"&amp;TEXT($A3650,"mmm-aaaa"),Informes!$A:$P,COLUMN(Informes!J$1),FALSE)), "",
VLOOKUP($X3636&amp;"-"&amp;TEXT($A3650,"mmm-aaaa"),Informes!$A:$P,COLUMN(Informes!J$1),FALSE)), ""), "")</f>
        <v/>
      </c>
      <c r="N3650" s="248"/>
      <c r="O3650" s="248"/>
      <c r="P3650" s="248"/>
      <c r="Q3650" s="248"/>
      <c r="R3650" s="284" t="str">
        <f t="shared" si="710"/>
        <v/>
      </c>
      <c r="S3650" s="284"/>
      <c r="T3650" s="284"/>
      <c r="U3650" s="284"/>
      <c r="V3650" s="285"/>
      <c r="W3650" s="4" t="str">
        <f>IFERROR(VLOOKUP($X3636&amp;"-"&amp;TEXT($A3650,"mmm-aaaa"),Informes!$A:$P,COLUMN(Informes!K$1),FALSE), "")</f>
        <v/>
      </c>
      <c r="X3650" s="34" t="str">
        <f>IFERROR(VLOOKUP($X3636&amp;"-"&amp;TEXT($A3650,"mmm-aaaa"),Informes!$A:$P,COLUMN(Informes!C$1),FALSE), "")</f>
        <v/>
      </c>
    </row>
    <row r="3651" spans="1:24" ht="16.5" customHeight="1" x14ac:dyDescent="0.2">
      <c r="A3651" s="34">
        <f t="shared" si="714"/>
        <v>45413</v>
      </c>
      <c r="B3651" s="243" t="str">
        <f t="shared" si="711"/>
        <v>Mayo</v>
      </c>
      <c r="C3651" s="244"/>
      <c r="D3651" s="244" t="str">
        <f t="shared" si="712"/>
        <v>Enero</v>
      </c>
      <c r="E3651" s="244"/>
      <c r="F3651" s="281" t="str">
        <f>IFERROR(IF(VLOOKUP($X3636&amp;"-"&amp;TEXT($A3651,"mmm-aaaa"),Informes!$A:$P,COLUMN(Informes!H$1),FALSE),"þ","¨"),"¨")</f>
        <v>¨</v>
      </c>
      <c r="G3651" s="281"/>
      <c r="H3651" s="281"/>
      <c r="I3651" s="248" t="str">
        <f>IFERROR(IF(ISBLANK(
VLOOKUP($X3636&amp;"-"&amp;TEXT($A3651,"mmm-aaaa"),Informes!$A:$P,COLUMN(Informes!I$1),FALSE)), "",
VLOOKUP($X3636&amp;"-"&amp;TEXT($A3651,"mmm-aaaa"),Informes!$A:$P,COLUMN(Informes!I$1),FALSE)), "")</f>
        <v/>
      </c>
      <c r="J3651" s="248"/>
      <c r="K3651" s="248"/>
      <c r="L3651" s="173" t="str">
        <f t="shared" si="713"/>
        <v>¨</v>
      </c>
      <c r="M3651" s="248" t="str">
        <f>IFERROR(IF(OR($X3651=$L$7,$X3651=$K$5,$X3651=$O$5,$X3651=$T$5),IF(ISBLANK(
VLOOKUP($X3636&amp;"-"&amp;TEXT($A3651,"mmm-aaaa"),Informes!$A:$P,COLUMN(Informes!J$1),FALSE)), "",
VLOOKUP($X3636&amp;"-"&amp;TEXT($A3651,"mmm-aaaa"),Informes!$A:$P,COLUMN(Informes!J$1),FALSE)), ""), "")</f>
        <v/>
      </c>
      <c r="N3651" s="248"/>
      <c r="O3651" s="248"/>
      <c r="P3651" s="248"/>
      <c r="Q3651" s="248"/>
      <c r="R3651" s="284" t="str">
        <f t="shared" si="710"/>
        <v/>
      </c>
      <c r="S3651" s="284"/>
      <c r="T3651" s="284"/>
      <c r="U3651" s="284"/>
      <c r="V3651" s="285"/>
      <c r="W3651" s="4" t="str">
        <f>IFERROR(VLOOKUP($X3636&amp;"-"&amp;TEXT($A3651,"mmm-aaaa"),Informes!$A:$P,COLUMN(Informes!K$1),FALSE), "")</f>
        <v/>
      </c>
      <c r="X3651" s="34" t="str">
        <f>IFERROR(VLOOKUP($X3636&amp;"-"&amp;TEXT($A3651,"mmm-aaaa"),Informes!$A:$P,COLUMN(Informes!C$1),FALSE), "")</f>
        <v/>
      </c>
    </row>
    <row r="3652" spans="1:24" ht="16.5" customHeight="1" x14ac:dyDescent="0.2">
      <c r="A3652" s="34">
        <f t="shared" si="714"/>
        <v>45444</v>
      </c>
      <c r="B3652" s="243" t="str">
        <f t="shared" si="711"/>
        <v>Junio</v>
      </c>
      <c r="C3652" s="244"/>
      <c r="D3652" s="244" t="str">
        <f t="shared" si="712"/>
        <v>Enero</v>
      </c>
      <c r="E3652" s="244"/>
      <c r="F3652" s="281" t="str">
        <f>IFERROR(IF(VLOOKUP($X3636&amp;"-"&amp;TEXT($A3652,"mmm-aaaa"),Informes!$A:$P,COLUMN(Informes!H$1),FALSE),"þ","¨"),"¨")</f>
        <v>¨</v>
      </c>
      <c r="G3652" s="281"/>
      <c r="H3652" s="281"/>
      <c r="I3652" s="248" t="str">
        <f>IFERROR(IF(ISBLANK(
VLOOKUP($X3636&amp;"-"&amp;TEXT($A3652,"mmm-aaaa"),Informes!$A:$P,COLUMN(Informes!I$1),FALSE)), "",
VLOOKUP($X3636&amp;"-"&amp;TEXT($A3652,"mmm-aaaa"),Informes!$A:$P,COLUMN(Informes!I$1),FALSE)), "")</f>
        <v/>
      </c>
      <c r="J3652" s="248"/>
      <c r="K3652" s="248"/>
      <c r="L3652" s="173" t="str">
        <f t="shared" si="713"/>
        <v>¨</v>
      </c>
      <c r="M3652" s="248" t="str">
        <f>IFERROR(IF(OR($X3652=$L$7,$X3652=$K$5,$X3652=$O$5,$X3652=$T$5),IF(ISBLANK(
VLOOKUP($X3636&amp;"-"&amp;TEXT($A3652,"mmm-aaaa"),Informes!$A:$P,COLUMN(Informes!J$1),FALSE)), "",
VLOOKUP($X3636&amp;"-"&amp;TEXT($A3652,"mmm-aaaa"),Informes!$A:$P,COLUMN(Informes!J$1),FALSE)), ""), "")</f>
        <v/>
      </c>
      <c r="N3652" s="248"/>
      <c r="O3652" s="248"/>
      <c r="P3652" s="248"/>
      <c r="Q3652" s="248"/>
      <c r="R3652" s="284" t="str">
        <f t="shared" si="710"/>
        <v/>
      </c>
      <c r="S3652" s="284"/>
      <c r="T3652" s="284"/>
      <c r="U3652" s="284"/>
      <c r="V3652" s="285"/>
      <c r="W3652" s="4" t="str">
        <f>IFERROR(VLOOKUP($X3636&amp;"-"&amp;TEXT($A3652,"mmm-aaaa"),Informes!$A:$P,COLUMN(Informes!K$1),FALSE), "")</f>
        <v/>
      </c>
      <c r="X3652" s="34" t="str">
        <f>IFERROR(VLOOKUP($X3636&amp;"-"&amp;TEXT($A3652,"mmm-aaaa"),Informes!$A:$P,COLUMN(Informes!C$1),FALSE), "")</f>
        <v/>
      </c>
    </row>
    <row r="3653" spans="1:24" ht="16.5" customHeight="1" x14ac:dyDescent="0.2">
      <c r="A3653" s="34">
        <f t="shared" si="714"/>
        <v>45474</v>
      </c>
      <c r="B3653" s="243" t="str">
        <f t="shared" si="711"/>
        <v>Julio</v>
      </c>
      <c r="C3653" s="244"/>
      <c r="D3653" s="244" t="str">
        <f t="shared" si="712"/>
        <v>Enero</v>
      </c>
      <c r="E3653" s="244"/>
      <c r="F3653" s="281" t="str">
        <f>IFERROR(IF(VLOOKUP($X3636&amp;"-"&amp;TEXT($A3653,"mmm-aaaa"),Informes!$A:$P,COLUMN(Informes!H$1),FALSE),"þ","¨"),"¨")</f>
        <v>¨</v>
      </c>
      <c r="G3653" s="281"/>
      <c r="H3653" s="281"/>
      <c r="I3653" s="248" t="str">
        <f>IFERROR(IF(ISBLANK(
VLOOKUP($X3636&amp;"-"&amp;TEXT($A3653,"mmm-aaaa"),Informes!$A:$P,COLUMN(Informes!I$1),FALSE)), "",
VLOOKUP($X3636&amp;"-"&amp;TEXT($A3653,"mmm-aaaa"),Informes!$A:$P,COLUMN(Informes!I$1),FALSE)), "")</f>
        <v/>
      </c>
      <c r="J3653" s="248"/>
      <c r="K3653" s="248"/>
      <c r="L3653" s="173" t="str">
        <f t="shared" si="713"/>
        <v>¨</v>
      </c>
      <c r="M3653" s="248" t="str">
        <f>IFERROR(IF(OR($X3653=$L$7,$X3653=$K$5,$X3653=$O$5,$X3653=$T$5),IF(ISBLANK(
VLOOKUP($X3636&amp;"-"&amp;TEXT($A3653,"mmm-aaaa"),Informes!$A:$P,COLUMN(Informes!J$1),FALSE)), "",
VLOOKUP($X3636&amp;"-"&amp;TEXT($A3653,"mmm-aaaa"),Informes!$A:$P,COLUMN(Informes!J$1),FALSE)), ""), "")</f>
        <v/>
      </c>
      <c r="N3653" s="248"/>
      <c r="O3653" s="248"/>
      <c r="P3653" s="248"/>
      <c r="Q3653" s="248"/>
      <c r="R3653" s="284" t="str">
        <f t="shared" si="710"/>
        <v/>
      </c>
      <c r="S3653" s="284"/>
      <c r="T3653" s="284"/>
      <c r="U3653" s="284"/>
      <c r="V3653" s="285"/>
      <c r="W3653" s="4" t="str">
        <f>IFERROR(VLOOKUP($X3636&amp;"-"&amp;TEXT($A3653,"mmm-aaaa"),Informes!$A:$P,COLUMN(Informes!K$1),FALSE), "")</f>
        <v/>
      </c>
      <c r="X3653" s="34" t="str">
        <f>IFERROR(VLOOKUP($X3636&amp;"-"&amp;TEXT($A3653,"mmm-aaaa"),Informes!$A:$P,COLUMN(Informes!C$1),FALSE), "")</f>
        <v/>
      </c>
    </row>
    <row r="3654" spans="1:24" ht="16.5" customHeight="1" thickBot="1" x14ac:dyDescent="0.25">
      <c r="A3654" s="34">
        <f t="shared" si="714"/>
        <v>45505</v>
      </c>
      <c r="B3654" s="264" t="str">
        <f t="shared" si="711"/>
        <v>Agosto</v>
      </c>
      <c r="C3654" s="265"/>
      <c r="D3654" s="265" t="str">
        <f t="shared" si="712"/>
        <v>Enero</v>
      </c>
      <c r="E3654" s="265"/>
      <c r="F3654" s="280" t="str">
        <f>IFERROR(IF(VLOOKUP($X3636&amp;"-"&amp;TEXT($A3654,"mmm-aaaa"),Informes!$A:$P,COLUMN(Informes!H$1),FALSE),"þ","¨"),"¨")</f>
        <v>¨</v>
      </c>
      <c r="G3654" s="280"/>
      <c r="H3654" s="280"/>
      <c r="I3654" s="269" t="str">
        <f>IFERROR(IF(ISBLANK(
VLOOKUP($X3636&amp;"-"&amp;TEXT($A3654,"mmm-aaaa"),Informes!$A:$P,COLUMN(Informes!I$1),FALSE)), "",
VLOOKUP($X3636&amp;"-"&amp;TEXT($A3654,"mmm-aaaa"),Informes!$A:$P,COLUMN(Informes!I$1),FALSE)), "")</f>
        <v/>
      </c>
      <c r="J3654" s="269"/>
      <c r="K3654" s="269"/>
      <c r="L3654" s="172" t="str">
        <f t="shared" si="713"/>
        <v>¨</v>
      </c>
      <c r="M3654" s="269" t="str">
        <f>IFERROR(IF(OR($X3654=$L$7,$X3654=$K$5,$X3654=$O$5,$X3654=$T$5),IF(ISBLANK(
VLOOKUP($X3636&amp;"-"&amp;TEXT($A3654,"mmm-aaaa"),Informes!$A:$P,COLUMN(Informes!J$1),FALSE)), "",
VLOOKUP($X3636&amp;"-"&amp;TEXT($A3654,"mmm-aaaa"),Informes!$A:$P,COLUMN(Informes!J$1),FALSE)), ""), "")</f>
        <v/>
      </c>
      <c r="N3654" s="269"/>
      <c r="O3654" s="269"/>
      <c r="P3654" s="269"/>
      <c r="Q3654" s="269"/>
      <c r="R3654" s="282" t="str">
        <f t="shared" si="710"/>
        <v/>
      </c>
      <c r="S3654" s="282"/>
      <c r="T3654" s="282"/>
      <c r="U3654" s="282"/>
      <c r="V3654" s="283"/>
      <c r="W3654" s="4" t="str">
        <f>IFERROR(VLOOKUP($X3636&amp;"-"&amp;TEXT($A3654,"mmm-aaaa"),Informes!$A:$P,COLUMN(Informes!K$1),FALSE), "")</f>
        <v/>
      </c>
      <c r="X3654" s="34" t="str">
        <f>IFERROR(VLOOKUP($X3636&amp;"-"&amp;TEXT($A3654,"mmm-aaaa"),Informes!$A:$P,COLUMN(Informes!C$1),FALSE), "")</f>
        <v/>
      </c>
    </row>
    <row r="3655" spans="1:24" ht="16.5" customHeight="1" thickBot="1" x14ac:dyDescent="0.3">
      <c r="D3655" s="124"/>
      <c r="E3655" s="124"/>
      <c r="F3655" s="129"/>
      <c r="G3655" s="124" t="str">
        <f>IF(SUM(F3643:F3654)=0,"",SUM(F3643:F3654))</f>
        <v/>
      </c>
      <c r="H3655" s="124"/>
      <c r="I3655" s="124"/>
      <c r="J3655" s="130"/>
      <c r="K3655" s="124"/>
      <c r="L3655" s="131" t="s">
        <v>107</v>
      </c>
      <c r="M3655" s="272" t="str">
        <f>IF(SUM(M3643:M3654)=0,"",SUM(M3643:M3654))</f>
        <v/>
      </c>
      <c r="N3655" s="273"/>
      <c r="O3655" s="273"/>
      <c r="P3655" s="273"/>
      <c r="Q3655" s="274"/>
      <c r="R3655" s="275"/>
      <c r="S3655" s="276"/>
      <c r="T3655" s="276"/>
      <c r="U3655" s="276"/>
      <c r="V3655" s="277"/>
      <c r="W3655" s="4"/>
      <c r="X3655" s="4"/>
    </row>
    <row r="3656" spans="1:24" ht="16.5" customHeight="1" x14ac:dyDescent="0.2">
      <c r="W3656" s="4"/>
      <c r="X3656" s="4"/>
    </row>
    <row r="3657" spans="1:24" ht="279.75" customHeight="1" x14ac:dyDescent="0.15">
      <c r="B3657" s="11"/>
      <c r="C3657" s="132" t="s">
        <v>136</v>
      </c>
      <c r="D3657" s="11"/>
      <c r="E3657" s="11"/>
      <c r="F3657" s="11"/>
      <c r="G3657" s="11"/>
      <c r="H3657" s="11"/>
      <c r="I3657" s="11"/>
      <c r="J3657" s="11"/>
      <c r="K3657" s="11"/>
      <c r="L3657" s="11"/>
      <c r="M3657" s="11"/>
      <c r="N3657" s="11"/>
      <c r="O3657" s="11"/>
      <c r="P3657" s="11"/>
      <c r="Q3657" s="11"/>
      <c r="R3657" s="11"/>
      <c r="S3657" s="11"/>
      <c r="T3657" s="11"/>
      <c r="U3657" s="11"/>
      <c r="V3657" s="11"/>
      <c r="W3657" s="11"/>
      <c r="X3657" s="11"/>
    </row>
    <row r="3658" spans="1:24" ht="24" customHeight="1" x14ac:dyDescent="0.2">
      <c r="A3658" s="35"/>
      <c r="B3658" s="256" t="s">
        <v>127</v>
      </c>
      <c r="C3658" s="256"/>
      <c r="D3658" s="256"/>
      <c r="E3658" s="256"/>
      <c r="F3658" s="256"/>
      <c r="G3658" s="256"/>
      <c r="H3658" s="256"/>
      <c r="I3658" s="256"/>
      <c r="J3658" s="256"/>
      <c r="K3658" s="256"/>
      <c r="L3658" s="256"/>
      <c r="M3658" s="256"/>
      <c r="N3658" s="256"/>
      <c r="O3658" s="256"/>
      <c r="P3658" s="256"/>
      <c r="Q3658" s="256"/>
      <c r="R3658" s="256"/>
      <c r="S3658" s="256"/>
      <c r="T3658" s="256"/>
      <c r="U3658" s="256"/>
      <c r="V3658" s="256"/>
      <c r="X3658" s="2"/>
    </row>
    <row r="3659" spans="1:24" ht="15" x14ac:dyDescent="0.2">
      <c r="A3659" s="35"/>
      <c r="B3659" s="120" t="s">
        <v>128</v>
      </c>
      <c r="D3659" s="123" t="e">
        <f>D3636</f>
        <v>#REF!</v>
      </c>
      <c r="F3659" s="123"/>
      <c r="G3659" s="123"/>
      <c r="H3659" s="123"/>
      <c r="I3659" s="123"/>
      <c r="J3659" s="123"/>
      <c r="K3659" s="123"/>
      <c r="L3659" s="123"/>
      <c r="M3659" s="123"/>
      <c r="N3659" s="123"/>
      <c r="O3659" s="123"/>
      <c r="P3659" s="123"/>
      <c r="Q3659" s="123"/>
      <c r="R3659" s="123"/>
      <c r="S3659" s="123"/>
      <c r="T3659" s="123"/>
      <c r="U3659" s="123"/>
      <c r="V3659" s="123"/>
      <c r="W3659" s="15"/>
      <c r="X3659" s="154" t="e">
        <f>X3636</f>
        <v>#REF!</v>
      </c>
    </row>
    <row r="3660" spans="1:24" ht="17.25" x14ac:dyDescent="0.2">
      <c r="B3660" s="120" t="s">
        <v>129</v>
      </c>
      <c r="D3660" s="121"/>
      <c r="E3660" s="121"/>
      <c r="F3660" s="7"/>
      <c r="G3660" s="7"/>
      <c r="H3660" s="257" t="e">
        <f>H3637</f>
        <v>#REF!</v>
      </c>
      <c r="I3660" s="257"/>
      <c r="J3660" s="257"/>
      <c r="K3660" s="257"/>
      <c r="L3660" s="257"/>
      <c r="M3660" s="257"/>
      <c r="N3660" s="257"/>
      <c r="O3660" s="257"/>
      <c r="P3660" s="127" t="e">
        <f>P3637</f>
        <v>#REF!</v>
      </c>
      <c r="Q3660" s="120" t="s">
        <v>75</v>
      </c>
      <c r="S3660" s="12"/>
      <c r="T3660" s="13"/>
      <c r="U3660" s="127" t="e">
        <f>U3637</f>
        <v>#REF!</v>
      </c>
      <c r="V3660" s="120" t="s">
        <v>79</v>
      </c>
      <c r="W3660" s="12"/>
      <c r="X3660" s="6"/>
    </row>
    <row r="3661" spans="1:24" ht="17.25" x14ac:dyDescent="0.2">
      <c r="B3661" s="120" t="s">
        <v>130</v>
      </c>
      <c r="D3661" s="122"/>
      <c r="E3661" s="122"/>
      <c r="F3661" s="7"/>
      <c r="G3661" s="258" t="e">
        <f>G3638</f>
        <v>#REF!</v>
      </c>
      <c r="H3661" s="258"/>
      <c r="I3661" s="258"/>
      <c r="J3661" s="258"/>
      <c r="K3661" s="258"/>
      <c r="L3661" s="258"/>
      <c r="M3661" s="258"/>
      <c r="N3661" s="258"/>
      <c r="O3661" s="258"/>
      <c r="P3661" s="128" t="s">
        <v>137</v>
      </c>
      <c r="Q3661" s="120" t="s">
        <v>131</v>
      </c>
      <c r="S3661" s="12"/>
      <c r="T3661" s="12"/>
      <c r="U3661" s="128" t="s">
        <v>138</v>
      </c>
      <c r="V3661" s="120" t="s">
        <v>61</v>
      </c>
      <c r="W3661" s="12"/>
      <c r="X3661" s="6"/>
    </row>
    <row r="3662" spans="1:24" ht="28.5" customHeight="1" x14ac:dyDescent="0.2">
      <c r="B3662" s="127" t="e">
        <f>B3639</f>
        <v>#REF!</v>
      </c>
      <c r="C3662" s="125" t="s">
        <v>76</v>
      </c>
      <c r="D3662" s="127" t="e">
        <f>D3639</f>
        <v>#REF!</v>
      </c>
      <c r="E3662" s="125" t="s">
        <v>81</v>
      </c>
      <c r="F3662" s="7"/>
      <c r="G3662" s="7"/>
      <c r="H3662" s="5"/>
      <c r="I3662" s="10"/>
      <c r="J3662" s="127" t="e">
        <f>J3639</f>
        <v>#REF!</v>
      </c>
      <c r="K3662" s="125" t="s">
        <v>77</v>
      </c>
      <c r="L3662" s="5"/>
      <c r="M3662" s="5"/>
      <c r="N3662" s="127" t="e">
        <f>N3639</f>
        <v>#REF!</v>
      </c>
      <c r="O3662" s="125" t="s">
        <v>132</v>
      </c>
      <c r="P3662" s="126"/>
      <c r="Q3662" s="126"/>
      <c r="R3662" s="9"/>
      <c r="S3662" s="127" t="e">
        <f>S3639</f>
        <v>#REF!</v>
      </c>
      <c r="T3662" s="259" t="s">
        <v>133</v>
      </c>
      <c r="U3662" s="259"/>
      <c r="V3662" s="259"/>
      <c r="W3662" s="13"/>
      <c r="X3662" s="6"/>
    </row>
    <row r="3663" spans="1:24" ht="4.5" customHeight="1" thickBot="1" x14ac:dyDescent="0.25">
      <c r="B3663" s="8"/>
      <c r="C3663" s="7"/>
      <c r="D3663" s="8"/>
      <c r="E3663" s="7"/>
      <c r="F3663" s="7"/>
      <c r="G3663" s="7"/>
      <c r="H3663" s="5"/>
      <c r="I3663" s="10"/>
      <c r="J3663" s="8"/>
      <c r="K3663" s="5"/>
      <c r="L3663" s="5"/>
      <c r="M3663" s="5"/>
      <c r="N3663" s="7"/>
      <c r="O3663" s="5"/>
      <c r="P3663" s="8"/>
      <c r="Q3663" s="8"/>
      <c r="R3663" s="9"/>
      <c r="S3663" s="9"/>
      <c r="T3663" s="7"/>
      <c r="U3663" s="8"/>
      <c r="V3663" s="9"/>
      <c r="W3663" s="9"/>
      <c r="X3663" s="6"/>
    </row>
    <row r="3664" spans="1:24" ht="27" customHeight="1" x14ac:dyDescent="0.25">
      <c r="B3664" s="260" t="s">
        <v>17</v>
      </c>
      <c r="C3664" s="261"/>
      <c r="D3664" s="261"/>
      <c r="E3664" s="261"/>
      <c r="F3664" s="262" t="s">
        <v>134</v>
      </c>
      <c r="G3664" s="262"/>
      <c r="H3664" s="262"/>
      <c r="I3664" s="262" t="s">
        <v>12</v>
      </c>
      <c r="J3664" s="262"/>
      <c r="K3664" s="262"/>
      <c r="L3664" s="262" t="s">
        <v>105</v>
      </c>
      <c r="M3664" s="236" t="s">
        <v>135</v>
      </c>
      <c r="N3664" s="236"/>
      <c r="O3664" s="236"/>
      <c r="P3664" s="236"/>
      <c r="Q3664" s="236"/>
      <c r="R3664" s="236" t="s">
        <v>101</v>
      </c>
      <c r="S3664" s="236"/>
      <c r="T3664" s="236"/>
      <c r="U3664" s="236"/>
      <c r="V3664" s="237"/>
      <c r="W3664" s="14"/>
      <c r="X3664" s="3"/>
    </row>
    <row r="3665" spans="1:24" ht="27.75" customHeight="1" x14ac:dyDescent="0.2">
      <c r="B3665" s="240">
        <f>EDATE(B3642,12)</f>
        <v>45658</v>
      </c>
      <c r="C3665" s="241"/>
      <c r="D3665" s="241"/>
      <c r="E3665" s="242"/>
      <c r="F3665" s="263"/>
      <c r="G3665" s="263"/>
      <c r="H3665" s="263"/>
      <c r="I3665" s="263"/>
      <c r="J3665" s="263"/>
      <c r="K3665" s="263"/>
      <c r="L3665" s="263"/>
      <c r="M3665" s="238"/>
      <c r="N3665" s="238"/>
      <c r="O3665" s="238"/>
      <c r="P3665" s="238"/>
      <c r="Q3665" s="238"/>
      <c r="R3665" s="238"/>
      <c r="S3665" s="238"/>
      <c r="T3665" s="238"/>
      <c r="U3665" s="238"/>
      <c r="V3665" s="239"/>
      <c r="W3665" s="14"/>
      <c r="X3665" s="3"/>
    </row>
    <row r="3666" spans="1:24" ht="16.5" customHeight="1" x14ac:dyDescent="0.2">
      <c r="A3666" s="34">
        <f>EDATE(B3665,-4)</f>
        <v>45536</v>
      </c>
      <c r="B3666" s="243" t="str">
        <f>PROPER(TEXT(A3666, "mmmm"))</f>
        <v>Septiembre</v>
      </c>
      <c r="C3666" s="244"/>
      <c r="D3666" s="244"/>
      <c r="E3666" s="244"/>
      <c r="F3666" s="281" t="str">
        <f>IFERROR(IF(VLOOKUP($X3636&amp;"-"&amp;TEXT($A3666,"mmm-aaaa"),Informes!$A:$P,COLUMN(Informes!H$1),FALSE),"þ","¨"),"¨")</f>
        <v>¨</v>
      </c>
      <c r="G3666" s="281"/>
      <c r="H3666" s="281"/>
      <c r="I3666" s="248" t="str">
        <f>IFERROR(IF(ISBLANK(
VLOOKUP($X3659&amp;"-"&amp;TEXT($A3666,"mmm-aaaa"),Informes!$A:$P,COLUMN(Informes!I$1),FALSE)), "",
VLOOKUP($X3659&amp;"-"&amp;TEXT($A3666,"mmm-aaaa"),Informes!$A:$P,COLUMN(Informes!I$1),FALSE)), "")</f>
        <v/>
      </c>
      <c r="J3666" s="248"/>
      <c r="K3666" s="248"/>
      <c r="L3666" s="173" t="str">
        <f>IFERROR(IF($X3666=$L$7,"þ","¨"),"¨")</f>
        <v>¨</v>
      </c>
      <c r="M3666" s="248" t="str">
        <f>IFERROR(IF(OR($X3666=$L$7,$X3666=$K$5,$X3666=$O$5,$X3666=$T$5),IF(ISBLANK(
VLOOKUP($X3636&amp;"-"&amp;TEXT($A3666,"mmm-aaaa"),Informes!$A:$P,COLUMN(Informes!J$1),FALSE)), "",
VLOOKUP($X3636&amp;"-"&amp;TEXT($A3666,"mmm-aaaa"),Informes!$A:$P,COLUMN(Informes!J$1),FALSE)), ""), "")</f>
        <v/>
      </c>
      <c r="N3666" s="248"/>
      <c r="O3666" s="248"/>
      <c r="P3666" s="248"/>
      <c r="Q3666" s="248"/>
      <c r="R3666" s="284" t="str">
        <f t="shared" ref="R3666:R3677" si="715">IF(W3666=0, "", W3666)</f>
        <v/>
      </c>
      <c r="S3666" s="284"/>
      <c r="T3666" s="284"/>
      <c r="U3666" s="284"/>
      <c r="V3666" s="285"/>
      <c r="W3666" s="4" t="str">
        <f>IFERROR(VLOOKUP($X3659&amp;"-"&amp;TEXT($A3666,"mmm-aaaa"),Informes!$A:$P,COLUMN(Informes!K$1),FALSE), "")</f>
        <v/>
      </c>
      <c r="X3666" s="34" t="str">
        <f>IFERROR(VLOOKUP($X3636&amp;"-"&amp;TEXT($A3666,"mmm-aaaa"),Informes!$A:$P,COLUMN(Informes!C$1),FALSE), "")</f>
        <v/>
      </c>
    </row>
    <row r="3667" spans="1:24" ht="16.5" customHeight="1" x14ac:dyDescent="0.2">
      <c r="A3667" s="34">
        <f>EDATE(A3666,1)</f>
        <v>45566</v>
      </c>
      <c r="B3667" s="243" t="str">
        <f t="shared" ref="B3667:B3677" si="716">PROPER(TEXT(A3667, "mmmm"))</f>
        <v>Octubre</v>
      </c>
      <c r="C3667" s="244"/>
      <c r="D3667" s="244"/>
      <c r="E3667" s="244"/>
      <c r="F3667" s="281" t="str">
        <f>IFERROR(IF(VLOOKUP($X3636&amp;"-"&amp;TEXT($A3667,"mmm-aaaa"),Informes!$A:$P,COLUMN(Informes!H$1),FALSE),"þ","¨"),"¨")</f>
        <v>¨</v>
      </c>
      <c r="G3667" s="281"/>
      <c r="H3667" s="281"/>
      <c r="I3667" s="248" t="str">
        <f>IFERROR(IF(ISBLANK(
VLOOKUP($X3659&amp;"-"&amp;TEXT($A3667,"mmm-aaaa"),Informes!$A:$P,COLUMN(Informes!I$1),FALSE)), "",
VLOOKUP($X3659&amp;"-"&amp;TEXT($A3667,"mmm-aaaa"),Informes!$A:$P,COLUMN(Informes!I$1),FALSE)), "")</f>
        <v/>
      </c>
      <c r="J3667" s="248"/>
      <c r="K3667" s="248"/>
      <c r="L3667" s="173" t="str">
        <f t="shared" ref="L3667:L3677" si="717">IFERROR(IF($X3667=$L$7,"þ","¨"),"¨")</f>
        <v>¨</v>
      </c>
      <c r="M3667" s="248" t="str">
        <f>IFERROR(IF(OR($X3667=$L$7,$X3667=$K$5,$X3667=$O$5,$X3667=$T$5),IF(ISBLANK(
VLOOKUP($X3636&amp;"-"&amp;TEXT($A3667,"mmm-aaaa"),Informes!$A:$P,COLUMN(Informes!J$1),FALSE)), "",
VLOOKUP($X3636&amp;"-"&amp;TEXT($A3667,"mmm-aaaa"),Informes!$A:$P,COLUMN(Informes!J$1),FALSE)), ""), "")</f>
        <v/>
      </c>
      <c r="N3667" s="248"/>
      <c r="O3667" s="248"/>
      <c r="P3667" s="248"/>
      <c r="Q3667" s="248"/>
      <c r="R3667" s="284" t="str">
        <f t="shared" si="715"/>
        <v/>
      </c>
      <c r="S3667" s="284"/>
      <c r="T3667" s="284"/>
      <c r="U3667" s="284"/>
      <c r="V3667" s="285"/>
      <c r="W3667" s="4" t="str">
        <f>IFERROR(VLOOKUP($X3659&amp;"-"&amp;TEXT($A3667,"mmm-aaaa"),Informes!$A:$P,COLUMN(Informes!K$1),FALSE), "")</f>
        <v/>
      </c>
      <c r="X3667" s="34" t="str">
        <f>IFERROR(VLOOKUP($X3636&amp;"-"&amp;TEXT($A3667,"mmm-aaaa"),Informes!$A:$P,COLUMN(Informes!C$1),FALSE), "")</f>
        <v/>
      </c>
    </row>
    <row r="3668" spans="1:24" ht="16.5" customHeight="1" x14ac:dyDescent="0.2">
      <c r="A3668" s="34">
        <f t="shared" ref="A3668:A3677" si="718">EDATE(A3667,1)</f>
        <v>45597</v>
      </c>
      <c r="B3668" s="243" t="str">
        <f t="shared" si="716"/>
        <v>Noviembre</v>
      </c>
      <c r="C3668" s="244"/>
      <c r="D3668" s="244"/>
      <c r="E3668" s="244"/>
      <c r="F3668" s="281" t="str">
        <f>IFERROR(IF(VLOOKUP($X3636&amp;"-"&amp;TEXT($A3668,"mmm-aaaa"),Informes!$A:$P,COLUMN(Informes!H$1),FALSE),"þ","¨"),"¨")</f>
        <v>¨</v>
      </c>
      <c r="G3668" s="281"/>
      <c r="H3668" s="281"/>
      <c r="I3668" s="248" t="str">
        <f>IFERROR(IF(ISBLANK(
VLOOKUP($X3659&amp;"-"&amp;TEXT($A3668,"mmm-aaaa"),Informes!$A:$P,COLUMN(Informes!I$1),FALSE)), "",
VLOOKUP($X3659&amp;"-"&amp;TEXT($A3668,"mmm-aaaa"),Informes!$A:$P,COLUMN(Informes!I$1),FALSE)), "")</f>
        <v/>
      </c>
      <c r="J3668" s="248"/>
      <c r="K3668" s="248"/>
      <c r="L3668" s="173" t="str">
        <f t="shared" si="717"/>
        <v>¨</v>
      </c>
      <c r="M3668" s="248" t="str">
        <f>IFERROR(IF(OR($X3668=$L$7,$X3668=$K$5,$X3668=$O$5,$X3668=$T$5),IF(ISBLANK(
VLOOKUP($X3636&amp;"-"&amp;TEXT($A3668,"mmm-aaaa"),Informes!$A:$P,COLUMN(Informes!J$1),FALSE)), "",
VLOOKUP($X3636&amp;"-"&amp;TEXT($A3668,"mmm-aaaa"),Informes!$A:$P,COLUMN(Informes!J$1),FALSE)), ""), "")</f>
        <v/>
      </c>
      <c r="N3668" s="248"/>
      <c r="O3668" s="248"/>
      <c r="P3668" s="248"/>
      <c r="Q3668" s="248"/>
      <c r="R3668" s="284" t="str">
        <f t="shared" si="715"/>
        <v/>
      </c>
      <c r="S3668" s="284"/>
      <c r="T3668" s="284"/>
      <c r="U3668" s="284"/>
      <c r="V3668" s="285"/>
      <c r="W3668" s="4" t="str">
        <f>IFERROR(VLOOKUP($X3659&amp;"-"&amp;TEXT($A3668,"mmm-aaaa"),Informes!$A:$P,COLUMN(Informes!K$1),FALSE), "")</f>
        <v/>
      </c>
      <c r="X3668" s="34" t="str">
        <f>IFERROR(VLOOKUP($X3636&amp;"-"&amp;TEXT($A3668,"mmm-aaaa"),Informes!$A:$P,COLUMN(Informes!C$1),FALSE), "")</f>
        <v/>
      </c>
    </row>
    <row r="3669" spans="1:24" ht="16.5" customHeight="1" x14ac:dyDescent="0.2">
      <c r="A3669" s="34">
        <f t="shared" si="718"/>
        <v>45627</v>
      </c>
      <c r="B3669" s="243" t="str">
        <f t="shared" si="716"/>
        <v>Diciembre</v>
      </c>
      <c r="C3669" s="244"/>
      <c r="D3669" s="244"/>
      <c r="E3669" s="244"/>
      <c r="F3669" s="281" t="str">
        <f>IFERROR(IF(VLOOKUP($X3636&amp;"-"&amp;TEXT($A3669,"mmm-aaaa"),Informes!$A:$P,COLUMN(Informes!H$1),FALSE),"þ","¨"),"¨")</f>
        <v>¨</v>
      </c>
      <c r="G3669" s="281"/>
      <c r="H3669" s="281"/>
      <c r="I3669" s="248" t="str">
        <f>IFERROR(IF(ISBLANK(
VLOOKUP($X3659&amp;"-"&amp;TEXT($A3669,"mmm-aaaa"),Informes!$A:$P,COLUMN(Informes!I$1),FALSE)), "",
VLOOKUP($X3659&amp;"-"&amp;TEXT($A3669,"mmm-aaaa"),Informes!$A:$P,COLUMN(Informes!I$1),FALSE)), "")</f>
        <v/>
      </c>
      <c r="J3669" s="248"/>
      <c r="K3669" s="248"/>
      <c r="L3669" s="173" t="str">
        <f t="shared" si="717"/>
        <v>¨</v>
      </c>
      <c r="M3669" s="248" t="str">
        <f>IFERROR(IF(OR($X3669=$L$7,$X3669=$K$5,$X3669=$O$5,$X3669=$T$5),IF(ISBLANK(
VLOOKUP($X3636&amp;"-"&amp;TEXT($A3669,"mmm-aaaa"),Informes!$A:$P,COLUMN(Informes!J$1),FALSE)), "",
VLOOKUP($X3636&amp;"-"&amp;TEXT($A3669,"mmm-aaaa"),Informes!$A:$P,COLUMN(Informes!J$1),FALSE)), ""), "")</f>
        <v/>
      </c>
      <c r="N3669" s="248"/>
      <c r="O3669" s="248"/>
      <c r="P3669" s="248"/>
      <c r="Q3669" s="248"/>
      <c r="R3669" s="284" t="str">
        <f t="shared" si="715"/>
        <v/>
      </c>
      <c r="S3669" s="284"/>
      <c r="T3669" s="284"/>
      <c r="U3669" s="284"/>
      <c r="V3669" s="285"/>
      <c r="W3669" s="4" t="str">
        <f>IFERROR(VLOOKUP($X3659&amp;"-"&amp;TEXT($A3669,"mmm-aaaa"),Informes!$A:$P,COLUMN(Informes!K$1),FALSE), "")</f>
        <v/>
      </c>
      <c r="X3669" s="34" t="str">
        <f>IFERROR(VLOOKUP($X3636&amp;"-"&amp;TEXT($A3669,"mmm-aaaa"),Informes!$A:$P,COLUMN(Informes!C$1),FALSE), "")</f>
        <v/>
      </c>
    </row>
    <row r="3670" spans="1:24" ht="16.5" customHeight="1" x14ac:dyDescent="0.2">
      <c r="A3670" s="34">
        <f t="shared" si="718"/>
        <v>45658</v>
      </c>
      <c r="B3670" s="243" t="str">
        <f t="shared" si="716"/>
        <v>Enero</v>
      </c>
      <c r="C3670" s="244"/>
      <c r="D3670" s="244"/>
      <c r="E3670" s="244"/>
      <c r="F3670" s="281" t="str">
        <f>IFERROR(IF(VLOOKUP($X3636&amp;"-"&amp;TEXT($A3670,"mmm-aaaa"),Informes!$A:$P,COLUMN(Informes!H$1),FALSE),"þ","¨"),"¨")</f>
        <v>¨</v>
      </c>
      <c r="G3670" s="281"/>
      <c r="H3670" s="281"/>
      <c r="I3670" s="248" t="str">
        <f>IFERROR(IF(ISBLANK(
VLOOKUP($X3659&amp;"-"&amp;TEXT($A3670,"mmm-aaaa"),Informes!$A:$P,COLUMN(Informes!I$1),FALSE)), "",
VLOOKUP($X3659&amp;"-"&amp;TEXT($A3670,"mmm-aaaa"),Informes!$A:$P,COLUMN(Informes!I$1),FALSE)), "")</f>
        <v/>
      </c>
      <c r="J3670" s="248"/>
      <c r="K3670" s="248"/>
      <c r="L3670" s="173" t="str">
        <f t="shared" si="717"/>
        <v>¨</v>
      </c>
      <c r="M3670" s="248" t="str">
        <f>IFERROR(IF(OR($X3670=$L$7,$X3670=$K$5,$X3670=$O$5,$X3670=$T$5),IF(ISBLANK(
VLOOKUP($X3636&amp;"-"&amp;TEXT($A3670,"mmm-aaaa"),Informes!$A:$P,COLUMN(Informes!J$1),FALSE)), "",
VLOOKUP($X3636&amp;"-"&amp;TEXT($A3670,"mmm-aaaa"),Informes!$A:$P,COLUMN(Informes!J$1),FALSE)), ""), "")</f>
        <v/>
      </c>
      <c r="N3670" s="248"/>
      <c r="O3670" s="248"/>
      <c r="P3670" s="248"/>
      <c r="Q3670" s="248"/>
      <c r="R3670" s="284" t="str">
        <f t="shared" si="715"/>
        <v/>
      </c>
      <c r="S3670" s="284"/>
      <c r="T3670" s="284"/>
      <c r="U3670" s="284"/>
      <c r="V3670" s="285"/>
      <c r="W3670" s="4" t="str">
        <f>IFERROR(VLOOKUP($X3659&amp;"-"&amp;TEXT($A3670,"mmm-aaaa"),Informes!$A:$P,COLUMN(Informes!K$1),FALSE), "")</f>
        <v/>
      </c>
      <c r="X3670" s="34" t="str">
        <f>IFERROR(VLOOKUP($X3636&amp;"-"&amp;TEXT($A3670,"mmm-aaaa"),Informes!$A:$P,COLUMN(Informes!C$1),FALSE), "")</f>
        <v/>
      </c>
    </row>
    <row r="3671" spans="1:24" ht="16.5" customHeight="1" x14ac:dyDescent="0.2">
      <c r="A3671" s="34">
        <f t="shared" si="718"/>
        <v>45689</v>
      </c>
      <c r="B3671" s="243" t="str">
        <f t="shared" si="716"/>
        <v>Febrero</v>
      </c>
      <c r="C3671" s="244"/>
      <c r="D3671" s="244"/>
      <c r="E3671" s="244"/>
      <c r="F3671" s="281" t="str">
        <f>IFERROR(IF(VLOOKUP($X3636&amp;"-"&amp;TEXT($A3671,"mmm-aaaa"),Informes!$A:$P,COLUMN(Informes!H$1),FALSE),"þ","¨"),"¨")</f>
        <v>¨</v>
      </c>
      <c r="G3671" s="281"/>
      <c r="H3671" s="281"/>
      <c r="I3671" s="248" t="str">
        <f>IFERROR(IF(ISBLANK(
VLOOKUP($X3659&amp;"-"&amp;TEXT($A3671,"mmm-aaaa"),Informes!$A:$P,COLUMN(Informes!I$1),FALSE)), "",
VLOOKUP($X3659&amp;"-"&amp;TEXT($A3671,"mmm-aaaa"),Informes!$A:$P,COLUMN(Informes!I$1),FALSE)), "")</f>
        <v/>
      </c>
      <c r="J3671" s="248"/>
      <c r="K3671" s="248"/>
      <c r="L3671" s="173" t="str">
        <f t="shared" si="717"/>
        <v>¨</v>
      </c>
      <c r="M3671" s="248" t="str">
        <f>IFERROR(IF(OR($X3671=$L$7,$X3671=$K$5,$X3671=$O$5,$X3671=$T$5),IF(ISBLANK(
VLOOKUP($X3636&amp;"-"&amp;TEXT($A3671,"mmm-aaaa"),Informes!$A:$P,COLUMN(Informes!J$1),FALSE)), "",
VLOOKUP($X3636&amp;"-"&amp;TEXT($A3671,"mmm-aaaa"),Informes!$A:$P,COLUMN(Informes!J$1),FALSE)), ""), "")</f>
        <v/>
      </c>
      <c r="N3671" s="248"/>
      <c r="O3671" s="248"/>
      <c r="P3671" s="248"/>
      <c r="Q3671" s="248"/>
      <c r="R3671" s="284" t="str">
        <f t="shared" si="715"/>
        <v/>
      </c>
      <c r="S3671" s="284"/>
      <c r="T3671" s="284"/>
      <c r="U3671" s="284"/>
      <c r="V3671" s="285"/>
      <c r="W3671" s="4" t="str">
        <f>IFERROR(VLOOKUP($X3659&amp;"-"&amp;TEXT($A3671,"mmm-aaaa"),Informes!$A:$P,COLUMN(Informes!K$1),FALSE), "")</f>
        <v/>
      </c>
      <c r="X3671" s="34" t="str">
        <f>IFERROR(VLOOKUP($X3636&amp;"-"&amp;TEXT($A3671,"mmm-aaaa"),Informes!$A:$P,COLUMN(Informes!C$1),FALSE), "")</f>
        <v/>
      </c>
    </row>
    <row r="3672" spans="1:24" ht="16.5" customHeight="1" x14ac:dyDescent="0.2">
      <c r="A3672" s="34">
        <f t="shared" si="718"/>
        <v>45717</v>
      </c>
      <c r="B3672" s="243" t="str">
        <f t="shared" si="716"/>
        <v>Marzo</v>
      </c>
      <c r="C3672" s="244"/>
      <c r="D3672" s="244"/>
      <c r="E3672" s="244"/>
      <c r="F3672" s="281" t="str">
        <f>IFERROR(IF(VLOOKUP($X3636&amp;"-"&amp;TEXT($A3672,"mmm-aaaa"),Informes!$A:$P,COLUMN(Informes!H$1),FALSE),"þ","¨"),"¨")</f>
        <v>¨</v>
      </c>
      <c r="G3672" s="281"/>
      <c r="H3672" s="281"/>
      <c r="I3672" s="248" t="str">
        <f>IFERROR(IF(ISBLANK(
VLOOKUP($X3659&amp;"-"&amp;TEXT($A3672,"mmm-aaaa"),Informes!$A:$P,COLUMN(Informes!I$1),FALSE)), "",
VLOOKUP($X3659&amp;"-"&amp;TEXT($A3672,"mmm-aaaa"),Informes!$A:$P,COLUMN(Informes!I$1),FALSE)), "")</f>
        <v/>
      </c>
      <c r="J3672" s="248"/>
      <c r="K3672" s="248"/>
      <c r="L3672" s="173" t="str">
        <f t="shared" si="717"/>
        <v>¨</v>
      </c>
      <c r="M3672" s="248" t="str">
        <f>IFERROR(IF(OR($X3672=$L$7,$X3672=$K$5,$X3672=$O$5,$X3672=$T$5),IF(ISBLANK(
VLOOKUP($X3636&amp;"-"&amp;TEXT($A3672,"mmm-aaaa"),Informes!$A:$P,COLUMN(Informes!J$1),FALSE)), "",
VLOOKUP($X3636&amp;"-"&amp;TEXT($A3672,"mmm-aaaa"),Informes!$A:$P,COLUMN(Informes!J$1),FALSE)), ""), "")</f>
        <v/>
      </c>
      <c r="N3672" s="248"/>
      <c r="O3672" s="248"/>
      <c r="P3672" s="248"/>
      <c r="Q3672" s="248"/>
      <c r="R3672" s="284" t="str">
        <f t="shared" si="715"/>
        <v/>
      </c>
      <c r="S3672" s="284"/>
      <c r="T3672" s="284"/>
      <c r="U3672" s="284"/>
      <c r="V3672" s="285"/>
      <c r="W3672" s="4" t="str">
        <f>IFERROR(VLOOKUP($X3659&amp;"-"&amp;TEXT($A3672,"mmm-aaaa"),Informes!$A:$P,COLUMN(Informes!K$1),FALSE), "")</f>
        <v/>
      </c>
      <c r="X3672" s="34" t="str">
        <f>IFERROR(VLOOKUP($X3636&amp;"-"&amp;TEXT($A3672,"mmm-aaaa"),Informes!$A:$P,COLUMN(Informes!C$1),FALSE), "")</f>
        <v/>
      </c>
    </row>
    <row r="3673" spans="1:24" ht="16.5" customHeight="1" x14ac:dyDescent="0.2">
      <c r="A3673" s="34">
        <f t="shared" si="718"/>
        <v>45748</v>
      </c>
      <c r="B3673" s="243" t="str">
        <f t="shared" si="716"/>
        <v>Abril</v>
      </c>
      <c r="C3673" s="244"/>
      <c r="D3673" s="244"/>
      <c r="E3673" s="244"/>
      <c r="F3673" s="281" t="str">
        <f>IFERROR(IF(VLOOKUP($X3636&amp;"-"&amp;TEXT($A3673,"mmm-aaaa"),Informes!$A:$P,COLUMN(Informes!H$1),FALSE),"þ","¨"),"¨")</f>
        <v>¨</v>
      </c>
      <c r="G3673" s="281"/>
      <c r="H3673" s="281"/>
      <c r="I3673" s="248" t="str">
        <f>IFERROR(IF(ISBLANK(
VLOOKUP($X3659&amp;"-"&amp;TEXT($A3673,"mmm-aaaa"),Informes!$A:$P,COLUMN(Informes!I$1),FALSE)), "",
VLOOKUP($X3659&amp;"-"&amp;TEXT($A3673,"mmm-aaaa"),Informes!$A:$P,COLUMN(Informes!I$1),FALSE)), "")</f>
        <v/>
      </c>
      <c r="J3673" s="248"/>
      <c r="K3673" s="248"/>
      <c r="L3673" s="173" t="str">
        <f t="shared" si="717"/>
        <v>¨</v>
      </c>
      <c r="M3673" s="248" t="str">
        <f>IFERROR(IF(OR($X3673=$L$7,$X3673=$K$5,$X3673=$O$5,$X3673=$T$5),IF(ISBLANK(
VLOOKUP($X3636&amp;"-"&amp;TEXT($A3673,"mmm-aaaa"),Informes!$A:$P,COLUMN(Informes!J$1),FALSE)), "",
VLOOKUP($X3636&amp;"-"&amp;TEXT($A3673,"mmm-aaaa"),Informes!$A:$P,COLUMN(Informes!J$1),FALSE)), ""), "")</f>
        <v/>
      </c>
      <c r="N3673" s="248"/>
      <c r="O3673" s="248"/>
      <c r="P3673" s="248"/>
      <c r="Q3673" s="248"/>
      <c r="R3673" s="284" t="str">
        <f t="shared" si="715"/>
        <v/>
      </c>
      <c r="S3673" s="284"/>
      <c r="T3673" s="284"/>
      <c r="U3673" s="284"/>
      <c r="V3673" s="285"/>
      <c r="W3673" s="4" t="str">
        <f>IFERROR(VLOOKUP($X3659&amp;"-"&amp;TEXT($A3673,"mmm-aaaa"),Informes!$A:$P,COLUMN(Informes!K$1),FALSE), "")</f>
        <v/>
      </c>
      <c r="X3673" s="34" t="str">
        <f>IFERROR(VLOOKUP($X3636&amp;"-"&amp;TEXT($A3673,"mmm-aaaa"),Informes!$A:$P,COLUMN(Informes!C$1),FALSE), "")</f>
        <v/>
      </c>
    </row>
    <row r="3674" spans="1:24" ht="16.5" customHeight="1" x14ac:dyDescent="0.2">
      <c r="A3674" s="34">
        <f t="shared" si="718"/>
        <v>45778</v>
      </c>
      <c r="B3674" s="243" t="str">
        <f t="shared" si="716"/>
        <v>Mayo</v>
      </c>
      <c r="C3674" s="244"/>
      <c r="D3674" s="244"/>
      <c r="E3674" s="244"/>
      <c r="F3674" s="281" t="str">
        <f>IFERROR(IF(VLOOKUP($X3636&amp;"-"&amp;TEXT($A3674,"mmm-aaaa"),Informes!$A:$P,COLUMN(Informes!H$1),FALSE),"þ","¨"),"¨")</f>
        <v>¨</v>
      </c>
      <c r="G3674" s="281"/>
      <c r="H3674" s="281"/>
      <c r="I3674" s="248" t="str">
        <f>IFERROR(IF(ISBLANK(
VLOOKUP($X3659&amp;"-"&amp;TEXT($A3674,"mmm-aaaa"),Informes!$A:$P,COLUMN(Informes!I$1),FALSE)), "",
VLOOKUP($X3659&amp;"-"&amp;TEXT($A3674,"mmm-aaaa"),Informes!$A:$P,COLUMN(Informes!I$1),FALSE)), "")</f>
        <v/>
      </c>
      <c r="J3674" s="248"/>
      <c r="K3674" s="248"/>
      <c r="L3674" s="173" t="str">
        <f t="shared" si="717"/>
        <v>¨</v>
      </c>
      <c r="M3674" s="248" t="str">
        <f>IFERROR(IF(OR($X3674=$L$7,$X3674=$K$5,$X3674=$O$5,$X3674=$T$5),IF(ISBLANK(
VLOOKUP($X3636&amp;"-"&amp;TEXT($A3674,"mmm-aaaa"),Informes!$A:$P,COLUMN(Informes!J$1),FALSE)), "",
VLOOKUP($X3636&amp;"-"&amp;TEXT($A3674,"mmm-aaaa"),Informes!$A:$P,COLUMN(Informes!J$1),FALSE)), ""), "")</f>
        <v/>
      </c>
      <c r="N3674" s="248"/>
      <c r="O3674" s="248"/>
      <c r="P3674" s="248"/>
      <c r="Q3674" s="248"/>
      <c r="R3674" s="284" t="str">
        <f t="shared" si="715"/>
        <v/>
      </c>
      <c r="S3674" s="284"/>
      <c r="T3674" s="284"/>
      <c r="U3674" s="284"/>
      <c r="V3674" s="285"/>
      <c r="W3674" s="4" t="str">
        <f>IFERROR(VLOOKUP($X3659&amp;"-"&amp;TEXT($A3674,"mmm-aaaa"),Informes!$A:$P,COLUMN(Informes!K$1),FALSE), "")</f>
        <v/>
      </c>
      <c r="X3674" s="34" t="str">
        <f>IFERROR(VLOOKUP($X3636&amp;"-"&amp;TEXT($A3674,"mmm-aaaa"),Informes!$A:$P,COLUMN(Informes!C$1),FALSE), "")</f>
        <v/>
      </c>
    </row>
    <row r="3675" spans="1:24" ht="16.5" customHeight="1" x14ac:dyDescent="0.2">
      <c r="A3675" s="34">
        <f t="shared" si="718"/>
        <v>45809</v>
      </c>
      <c r="B3675" s="243" t="str">
        <f t="shared" si="716"/>
        <v>Junio</v>
      </c>
      <c r="C3675" s="244"/>
      <c r="D3675" s="244"/>
      <c r="E3675" s="244"/>
      <c r="F3675" s="281" t="str">
        <f>IFERROR(IF(VLOOKUP($X3636&amp;"-"&amp;TEXT($A3675,"mmm-aaaa"),Informes!$A:$P,COLUMN(Informes!H$1),FALSE),"þ","¨"),"¨")</f>
        <v>¨</v>
      </c>
      <c r="G3675" s="281"/>
      <c r="H3675" s="281"/>
      <c r="I3675" s="248" t="str">
        <f>IFERROR(IF(ISBLANK(
VLOOKUP($X3659&amp;"-"&amp;TEXT($A3675,"mmm-aaaa"),Informes!$A:$P,COLUMN(Informes!I$1),FALSE)), "",
VLOOKUP($X3659&amp;"-"&amp;TEXT($A3675,"mmm-aaaa"),Informes!$A:$P,COLUMN(Informes!I$1),FALSE)), "")</f>
        <v/>
      </c>
      <c r="J3675" s="248"/>
      <c r="K3675" s="248"/>
      <c r="L3675" s="173" t="str">
        <f t="shared" si="717"/>
        <v>¨</v>
      </c>
      <c r="M3675" s="248" t="str">
        <f>IFERROR(IF(OR($X3675=$L$7,$X3675=$K$5,$X3675=$O$5,$X3675=$T$5),IF(ISBLANK(
VLOOKUP($X3636&amp;"-"&amp;TEXT($A3675,"mmm-aaaa"),Informes!$A:$P,COLUMN(Informes!J$1),FALSE)), "",
VLOOKUP($X3636&amp;"-"&amp;TEXT($A3675,"mmm-aaaa"),Informes!$A:$P,COLUMN(Informes!J$1),FALSE)), ""), "")</f>
        <v/>
      </c>
      <c r="N3675" s="248"/>
      <c r="O3675" s="248"/>
      <c r="P3675" s="248"/>
      <c r="Q3675" s="248"/>
      <c r="R3675" s="284" t="str">
        <f t="shared" si="715"/>
        <v/>
      </c>
      <c r="S3675" s="284"/>
      <c r="T3675" s="284"/>
      <c r="U3675" s="284"/>
      <c r="V3675" s="285"/>
      <c r="W3675" s="4" t="str">
        <f>IFERROR(VLOOKUP($X3659&amp;"-"&amp;TEXT($A3675,"mmm-aaaa"),Informes!$A:$P,COLUMN(Informes!K$1),FALSE), "")</f>
        <v/>
      </c>
      <c r="X3675" s="34" t="str">
        <f>IFERROR(VLOOKUP($X3636&amp;"-"&amp;TEXT($A3675,"mmm-aaaa"),Informes!$A:$P,COLUMN(Informes!C$1),FALSE), "")</f>
        <v/>
      </c>
    </row>
    <row r="3676" spans="1:24" ht="16.5" customHeight="1" x14ac:dyDescent="0.2">
      <c r="A3676" s="34">
        <f t="shared" si="718"/>
        <v>45839</v>
      </c>
      <c r="B3676" s="243" t="str">
        <f t="shared" si="716"/>
        <v>Julio</v>
      </c>
      <c r="C3676" s="244"/>
      <c r="D3676" s="244"/>
      <c r="E3676" s="244"/>
      <c r="F3676" s="281" t="str">
        <f>IFERROR(IF(VLOOKUP($X3636&amp;"-"&amp;TEXT($A3676,"mmm-aaaa"),Informes!$A:$P,COLUMN(Informes!H$1),FALSE),"þ","¨"),"¨")</f>
        <v>¨</v>
      </c>
      <c r="G3676" s="281"/>
      <c r="H3676" s="281"/>
      <c r="I3676" s="248" t="str">
        <f>IFERROR(IF(ISBLANK(
VLOOKUP($X3659&amp;"-"&amp;TEXT($A3676,"mmm-aaaa"),Informes!$A:$P,COLUMN(Informes!I$1),FALSE)), "",
VLOOKUP($X3659&amp;"-"&amp;TEXT($A3676,"mmm-aaaa"),Informes!$A:$P,COLUMN(Informes!I$1),FALSE)), "")</f>
        <v/>
      </c>
      <c r="J3676" s="248"/>
      <c r="K3676" s="248"/>
      <c r="L3676" s="173" t="str">
        <f t="shared" si="717"/>
        <v>¨</v>
      </c>
      <c r="M3676" s="248" t="str">
        <f>IFERROR(IF(OR($X3676=$L$7,$X3676=$K$5,$X3676=$O$5,$X3676=$T$5),IF(ISBLANK(
VLOOKUP($X3636&amp;"-"&amp;TEXT($A3676,"mmm-aaaa"),Informes!$A:$P,COLUMN(Informes!J$1),FALSE)), "",
VLOOKUP($X3636&amp;"-"&amp;TEXT($A3676,"mmm-aaaa"),Informes!$A:$P,COLUMN(Informes!J$1),FALSE)), ""), "")</f>
        <v/>
      </c>
      <c r="N3676" s="248"/>
      <c r="O3676" s="248"/>
      <c r="P3676" s="248"/>
      <c r="Q3676" s="248"/>
      <c r="R3676" s="284" t="str">
        <f t="shared" si="715"/>
        <v/>
      </c>
      <c r="S3676" s="284"/>
      <c r="T3676" s="284"/>
      <c r="U3676" s="284"/>
      <c r="V3676" s="285"/>
      <c r="W3676" s="4" t="str">
        <f>IFERROR(VLOOKUP($X3659&amp;"-"&amp;TEXT($A3676,"mmm-aaaa"),Informes!$A:$P,COLUMN(Informes!K$1),FALSE), "")</f>
        <v/>
      </c>
      <c r="X3676" s="34" t="str">
        <f>IFERROR(VLOOKUP($X3636&amp;"-"&amp;TEXT($A3676,"mmm-aaaa"),Informes!$A:$P,COLUMN(Informes!C$1),FALSE), "")</f>
        <v/>
      </c>
    </row>
    <row r="3677" spans="1:24" ht="16.5" customHeight="1" thickBot="1" x14ac:dyDescent="0.25">
      <c r="A3677" s="34">
        <f t="shared" si="718"/>
        <v>45870</v>
      </c>
      <c r="B3677" s="264" t="str">
        <f t="shared" si="716"/>
        <v>Agosto</v>
      </c>
      <c r="C3677" s="265"/>
      <c r="D3677" s="265"/>
      <c r="E3677" s="265"/>
      <c r="F3677" s="280" t="str">
        <f>IFERROR(IF(VLOOKUP($X3636&amp;"-"&amp;TEXT($A3677,"mmm-aaaa"),Informes!$A:$P,COLUMN(Informes!H$1),FALSE),"þ","¨"),"¨")</f>
        <v>¨</v>
      </c>
      <c r="G3677" s="280"/>
      <c r="H3677" s="280"/>
      <c r="I3677" s="269" t="str">
        <f>IFERROR(IF(ISBLANK(
VLOOKUP($X3659&amp;"-"&amp;TEXT($A3677,"mmm-aaaa"),Informes!$A:$P,COLUMN(Informes!I$1),FALSE)), "",
VLOOKUP($X3659&amp;"-"&amp;TEXT($A3677,"mmm-aaaa"),Informes!$A:$P,COLUMN(Informes!I$1),FALSE)), "")</f>
        <v/>
      </c>
      <c r="J3677" s="269"/>
      <c r="K3677" s="269"/>
      <c r="L3677" s="172" t="str">
        <f t="shared" si="717"/>
        <v>¨</v>
      </c>
      <c r="M3677" s="269" t="str">
        <f>IFERROR(IF(OR($X3677=$L$7,$X3677=$K$5,$X3677=$O$5,$X3677=$T$5),IF(ISBLANK(
VLOOKUP($X3636&amp;"-"&amp;TEXT($A3677,"mmm-aaaa"),Informes!$A:$P,COLUMN(Informes!J$1),FALSE)), "",
VLOOKUP($X3636&amp;"-"&amp;TEXT($A3677,"mmm-aaaa"),Informes!$A:$P,COLUMN(Informes!J$1),FALSE)), ""), "")</f>
        <v/>
      </c>
      <c r="N3677" s="269"/>
      <c r="O3677" s="269"/>
      <c r="P3677" s="269"/>
      <c r="Q3677" s="269"/>
      <c r="R3677" s="282" t="str">
        <f t="shared" si="715"/>
        <v/>
      </c>
      <c r="S3677" s="282"/>
      <c r="T3677" s="282"/>
      <c r="U3677" s="282"/>
      <c r="V3677" s="283"/>
      <c r="W3677" s="4" t="str">
        <f>IFERROR(VLOOKUP($X3659&amp;"-"&amp;TEXT($A3677,"mmm-aaaa"),Informes!$A:$P,COLUMN(Informes!K$1),FALSE), "")</f>
        <v/>
      </c>
      <c r="X3677" s="34" t="str">
        <f>IFERROR(VLOOKUP($X3636&amp;"-"&amp;TEXT($A3677,"mmm-aaaa"),Informes!$A:$P,COLUMN(Informes!C$1),FALSE), "")</f>
        <v/>
      </c>
    </row>
    <row r="3678" spans="1:24" ht="16.5" customHeight="1" thickBot="1" x14ac:dyDescent="0.3">
      <c r="D3678" s="124"/>
      <c r="E3678" s="124"/>
      <c r="F3678" s="129"/>
      <c r="G3678" s="124" t="str">
        <f>IF(SUM(F3666:F3677)=0,"",SUM(F3666:F3677))</f>
        <v/>
      </c>
      <c r="H3678" s="124"/>
      <c r="I3678" s="124"/>
      <c r="J3678" s="130"/>
      <c r="K3678" s="124"/>
      <c r="L3678" s="131" t="s">
        <v>107</v>
      </c>
      <c r="M3678" s="272" t="str">
        <f>IF(SUM(M3666:M3677)=0,"",SUM(M3666:M3677))</f>
        <v/>
      </c>
      <c r="N3678" s="273"/>
      <c r="O3678" s="273"/>
      <c r="P3678" s="273"/>
      <c r="Q3678" s="274"/>
      <c r="R3678" s="275"/>
      <c r="S3678" s="276"/>
      <c r="T3678" s="276"/>
      <c r="U3678" s="276"/>
      <c r="V3678" s="277"/>
      <c r="W3678" s="4"/>
      <c r="X3678" s="4"/>
    </row>
    <row r="3679" spans="1:24" ht="16.5" customHeight="1" x14ac:dyDescent="0.2">
      <c r="W3679" s="4"/>
      <c r="X3679" s="4"/>
    </row>
    <row r="3680" spans="1:24" ht="279.75" customHeight="1" x14ac:dyDescent="0.15">
      <c r="B3680" s="11"/>
      <c r="C3680" s="132" t="s">
        <v>136</v>
      </c>
      <c r="D3680" s="11"/>
      <c r="E3680" s="11"/>
      <c r="F3680" s="11"/>
      <c r="G3680" s="11"/>
      <c r="H3680" s="11"/>
      <c r="I3680" s="11"/>
      <c r="J3680" s="11"/>
      <c r="K3680" s="11"/>
      <c r="L3680" s="11"/>
      <c r="M3680" s="11"/>
      <c r="N3680" s="11"/>
      <c r="O3680" s="11"/>
      <c r="P3680" s="11"/>
      <c r="Q3680" s="11"/>
      <c r="R3680" s="11"/>
      <c r="S3680" s="11"/>
      <c r="T3680" s="11"/>
      <c r="U3680" s="11"/>
      <c r="V3680" s="11"/>
      <c r="W3680" s="11"/>
      <c r="X3680" s="11"/>
    </row>
    <row r="3681" spans="1:24" ht="24" customHeight="1" x14ac:dyDescent="0.2">
      <c r="A3681" s="35">
        <f>A3635+1</f>
        <v>81</v>
      </c>
      <c r="B3681" s="256" t="s">
        <v>127</v>
      </c>
      <c r="C3681" s="256"/>
      <c r="D3681" s="256"/>
      <c r="E3681" s="256"/>
      <c r="F3681" s="256"/>
      <c r="G3681" s="256"/>
      <c r="H3681" s="256"/>
      <c r="I3681" s="256"/>
      <c r="J3681" s="256"/>
      <c r="K3681" s="256"/>
      <c r="L3681" s="256"/>
      <c r="M3681" s="256"/>
      <c r="N3681" s="256"/>
      <c r="O3681" s="256"/>
      <c r="P3681" s="256"/>
      <c r="Q3681" s="256"/>
      <c r="R3681" s="256"/>
      <c r="S3681" s="256"/>
      <c r="T3681" s="256"/>
      <c r="U3681" s="256"/>
      <c r="V3681" s="256"/>
      <c r="X3681" s="2"/>
    </row>
    <row r="3682" spans="1:24" ht="17.25" customHeight="1" x14ac:dyDescent="0.2">
      <c r="A3682" s="35"/>
      <c r="B3682" s="120" t="s">
        <v>128</v>
      </c>
      <c r="D3682" s="123" t="e">
        <f>IF(A3681=0,0,INDEX(TblPublicadores[Nombre completo],A3681))</f>
        <v>#REF!</v>
      </c>
      <c r="F3682" s="123"/>
      <c r="G3682" s="123"/>
      <c r="H3682" s="123"/>
      <c r="I3682" s="123"/>
      <c r="J3682" s="123"/>
      <c r="K3682" s="123"/>
      <c r="L3682" s="123"/>
      <c r="M3682" s="123"/>
      <c r="N3682" s="123"/>
      <c r="O3682" s="123"/>
      <c r="P3682" s="123"/>
      <c r="Q3682" s="123"/>
      <c r="R3682" s="123"/>
      <c r="S3682" s="123"/>
      <c r="T3682" s="123"/>
      <c r="U3682" s="123"/>
      <c r="V3682" s="123"/>
      <c r="W3682" s="15"/>
      <c r="X3682" s="154" t="e">
        <f>IF(A3681=0,0,INDEX(TblPublicadores[Nombre],A3681))</f>
        <v>#REF!</v>
      </c>
    </row>
    <row r="3683" spans="1:24" ht="17.25" customHeight="1" x14ac:dyDescent="0.2">
      <c r="B3683" s="120" t="s">
        <v>129</v>
      </c>
      <c r="D3683" s="121"/>
      <c r="E3683" s="121"/>
      <c r="F3683" s="7"/>
      <c r="G3683" s="7"/>
      <c r="H3683" s="257" t="e">
        <f>IF(A3681=0,"",INDEX(TblPublicadores[Fecha de nacimiento],A3681))</f>
        <v>#REF!</v>
      </c>
      <c r="I3683" s="257"/>
      <c r="J3683" s="257"/>
      <c r="K3683" s="257"/>
      <c r="L3683" s="257"/>
      <c r="M3683" s="257"/>
      <c r="N3683" s="257"/>
      <c r="O3683" s="257"/>
      <c r="P3683" s="128" t="e">
        <f>IF(INDEX(TblPublicadores[Sexo],A3681)=Q3683,"þ","¨")</f>
        <v>#REF!</v>
      </c>
      <c r="Q3683" s="120" t="s">
        <v>75</v>
      </c>
      <c r="S3683" s="12"/>
      <c r="T3683" s="13"/>
      <c r="U3683" s="128" t="e">
        <f>IF(INDEX(TblPublicadores[Sexo],A3681)=V3683,"þ","¨")</f>
        <v>#REF!</v>
      </c>
      <c r="V3683" s="120" t="s">
        <v>79</v>
      </c>
      <c r="W3683" s="12"/>
      <c r="X3683" s="6"/>
    </row>
    <row r="3684" spans="1:24" ht="17.25" customHeight="1" x14ac:dyDescent="0.2">
      <c r="B3684" s="120" t="s">
        <v>130</v>
      </c>
      <c r="D3684" s="122"/>
      <c r="E3684" s="122"/>
      <c r="F3684" s="7"/>
      <c r="G3684" s="258" t="e">
        <f>IF(A3681=0,"",IF(INDEX(TblPublicadores[Fecha de bautismo],A3681)="", "",INDEX(TblPublicadores[Fecha de bautismo],A3681)))</f>
        <v>#REF!</v>
      </c>
      <c r="H3684" s="258"/>
      <c r="I3684" s="258"/>
      <c r="J3684" s="258"/>
      <c r="K3684" s="258"/>
      <c r="L3684" s="258"/>
      <c r="M3684" s="258"/>
      <c r="N3684" s="258"/>
      <c r="O3684" s="258"/>
      <c r="P3684" s="128" t="s">
        <v>137</v>
      </c>
      <c r="Q3684" s="120" t="s">
        <v>131</v>
      </c>
      <c r="S3684" s="12"/>
      <c r="T3684" s="12"/>
      <c r="U3684" s="128" t="s">
        <v>138</v>
      </c>
      <c r="V3684" s="120" t="s">
        <v>61</v>
      </c>
      <c r="W3684" s="12"/>
      <c r="X3684" s="6"/>
    </row>
    <row r="3685" spans="1:24" ht="28.5" customHeight="1" x14ac:dyDescent="0.2">
      <c r="B3685" s="127" t="e">
        <f>IF(INDEX(TblPublicadores[Privilegio],A3681)=C3685,"þ","¨")</f>
        <v>#REF!</v>
      </c>
      <c r="C3685" s="125" t="s">
        <v>76</v>
      </c>
      <c r="D3685" s="127" t="e">
        <f>IF(INDEX(TblPublicadores[Privilegio],A3681)=E3685,"þ","¨")</f>
        <v>#REF!</v>
      </c>
      <c r="E3685" s="125" t="s">
        <v>81</v>
      </c>
      <c r="F3685" s="7"/>
      <c r="G3685" s="7"/>
      <c r="H3685" s="5"/>
      <c r="I3685" s="10"/>
      <c r="J3685" s="127" t="e">
        <f>IF(INDEX(TblPublicadores[Tipo Publicador],A3681)=K3685,"þ","¨")</f>
        <v>#REF!</v>
      </c>
      <c r="K3685" s="125" t="s">
        <v>77</v>
      </c>
      <c r="L3685" s="5"/>
      <c r="M3685" s="5"/>
      <c r="N3685" s="127" t="e">
        <f>IF(INDEX(TblPublicadores[Tipo Publicador],A3681)=O3685,"þ","¨")</f>
        <v>#REF!</v>
      </c>
      <c r="O3685" s="125" t="s">
        <v>132</v>
      </c>
      <c r="P3685" s="126"/>
      <c r="Q3685" s="126"/>
      <c r="R3685" s="9"/>
      <c r="S3685" s="127" t="e">
        <f>IF(INDEX(TblPublicadores[Tipo Publicador],A3681)=T3685,"þ","¨")</f>
        <v>#REF!</v>
      </c>
      <c r="T3685" s="259" t="s">
        <v>133</v>
      </c>
      <c r="U3685" s="259"/>
      <c r="V3685" s="259"/>
      <c r="W3685" s="13"/>
      <c r="X3685" s="6"/>
    </row>
    <row r="3686" spans="1:24" ht="4.5" customHeight="1" thickBot="1" x14ac:dyDescent="0.25">
      <c r="B3686" s="8"/>
      <c r="C3686" s="7"/>
      <c r="D3686" s="8"/>
      <c r="E3686" s="7"/>
      <c r="F3686" s="7"/>
      <c r="G3686" s="7"/>
      <c r="H3686" s="5"/>
      <c r="I3686" s="10"/>
      <c r="J3686" s="8"/>
      <c r="K3686" s="5"/>
      <c r="L3686" s="5"/>
      <c r="M3686" s="5"/>
      <c r="N3686" s="7"/>
      <c r="O3686" s="5"/>
      <c r="P3686" s="8"/>
      <c r="Q3686" s="8"/>
      <c r="R3686" s="9"/>
      <c r="S3686" s="9"/>
      <c r="T3686" s="7"/>
      <c r="U3686" s="8"/>
      <c r="V3686" s="9"/>
      <c r="W3686" s="9"/>
      <c r="X3686" s="6"/>
    </row>
    <row r="3687" spans="1:24" ht="26.25" customHeight="1" x14ac:dyDescent="0.25">
      <c r="B3687" s="260" t="s">
        <v>17</v>
      </c>
      <c r="C3687" s="261"/>
      <c r="D3687" s="261"/>
      <c r="E3687" s="261"/>
      <c r="F3687" s="262" t="s">
        <v>134</v>
      </c>
      <c r="G3687" s="262"/>
      <c r="H3687" s="262"/>
      <c r="I3687" s="262" t="s">
        <v>12</v>
      </c>
      <c r="J3687" s="262"/>
      <c r="K3687" s="262"/>
      <c r="L3687" s="262" t="s">
        <v>105</v>
      </c>
      <c r="M3687" s="236" t="s">
        <v>135</v>
      </c>
      <c r="N3687" s="236"/>
      <c r="O3687" s="236"/>
      <c r="P3687" s="236"/>
      <c r="Q3687" s="236"/>
      <c r="R3687" s="236" t="s">
        <v>101</v>
      </c>
      <c r="S3687" s="236"/>
      <c r="T3687" s="236"/>
      <c r="U3687" s="236"/>
      <c r="V3687" s="237"/>
      <c r="W3687" s="14"/>
      <c r="X3687" s="3"/>
    </row>
    <row r="3688" spans="1:24" ht="27.75" customHeight="1" x14ac:dyDescent="0.2">
      <c r="B3688" s="240">
        <v>45292</v>
      </c>
      <c r="C3688" s="241"/>
      <c r="D3688" s="241"/>
      <c r="E3688" s="242"/>
      <c r="F3688" s="263"/>
      <c r="G3688" s="263"/>
      <c r="H3688" s="263"/>
      <c r="I3688" s="263"/>
      <c r="J3688" s="263"/>
      <c r="K3688" s="263"/>
      <c r="L3688" s="263"/>
      <c r="M3688" s="238"/>
      <c r="N3688" s="238"/>
      <c r="O3688" s="238"/>
      <c r="P3688" s="238"/>
      <c r="Q3688" s="238"/>
      <c r="R3688" s="238"/>
      <c r="S3688" s="238"/>
      <c r="T3688" s="238"/>
      <c r="U3688" s="238"/>
      <c r="V3688" s="239"/>
      <c r="W3688" s="14"/>
      <c r="X3688" s="3"/>
    </row>
    <row r="3689" spans="1:24" ht="16.5" customHeight="1" x14ac:dyDescent="0.2">
      <c r="A3689" s="34">
        <f>EDATE(B3688,-4)</f>
        <v>45170</v>
      </c>
      <c r="B3689" s="243" t="str">
        <f>PROPER(TEXT(A3689, "mmmm"))</f>
        <v>Septiembre</v>
      </c>
      <c r="C3689" s="244"/>
      <c r="D3689" s="244" t="str">
        <f>PROPER(TEXT(C3689, "mmmm"))</f>
        <v>Enero</v>
      </c>
      <c r="E3689" s="244"/>
      <c r="F3689" s="281" t="str">
        <f>IFERROR(IF(VLOOKUP($X3682&amp;"-"&amp;TEXT($A3689,"mmm-aaaa"),Informes!$A:$P,COLUMN(Informes!H$1),FALSE),"þ","¨"),"¨")</f>
        <v>¨</v>
      </c>
      <c r="G3689" s="281"/>
      <c r="H3689" s="281"/>
      <c r="I3689" s="248" t="str">
        <f>IFERROR(IF(ISBLANK(
VLOOKUP($X3682&amp;"-"&amp;TEXT($A3689,"mmm-aaaa"),Informes!$A:$P,COLUMN(Informes!I$1),FALSE)), "",
VLOOKUP($X3682&amp;"-"&amp;TEXT($A3689,"mmm-aaaa"),Informes!$A:$P,COLUMN(Informes!I$1),FALSE)), "")</f>
        <v/>
      </c>
      <c r="J3689" s="248"/>
      <c r="K3689" s="248"/>
      <c r="L3689" s="173" t="str">
        <f>IFERROR(IF($X3689=$L$7,"þ","¨"),"¨")</f>
        <v>¨</v>
      </c>
      <c r="M3689" s="248" t="str">
        <f>IFERROR(IF(OR($X3689=$L$7,$X3689=$K$5,$X3689=$O$5,$X3689=$T$5),IF(ISBLANK(
VLOOKUP($X3682&amp;"-"&amp;TEXT($A3689,"mmm-aaaa"),Informes!$A:$P,COLUMN(Informes!J$1),FALSE)), "",
VLOOKUP($X3682&amp;"-"&amp;TEXT($A3689,"mmm-aaaa"),Informes!$A:$P,COLUMN(Informes!J$1),FALSE)), ""), "")</f>
        <v/>
      </c>
      <c r="N3689" s="248"/>
      <c r="O3689" s="248"/>
      <c r="P3689" s="248"/>
      <c r="Q3689" s="248"/>
      <c r="R3689" s="284" t="str">
        <f t="shared" ref="R3689:R3700" si="719">IF(W3689=0, "", W3689)</f>
        <v/>
      </c>
      <c r="S3689" s="284"/>
      <c r="T3689" s="284"/>
      <c r="U3689" s="284"/>
      <c r="V3689" s="285"/>
      <c r="W3689" s="4" t="str">
        <f>IFERROR(VLOOKUP($X3682&amp;"-"&amp;TEXT($A3689,"mmm-aaaa"),Informes!$A:$P,COLUMN(Informes!K$1),FALSE), "")</f>
        <v/>
      </c>
      <c r="X3689" s="34" t="str">
        <f>IFERROR(VLOOKUP($X3682&amp;"-"&amp;TEXT($A3689,"mmm-aaaa"),Informes!$A:$P,COLUMN(Informes!C$1),FALSE), "")</f>
        <v/>
      </c>
    </row>
    <row r="3690" spans="1:24" ht="16.5" customHeight="1" x14ac:dyDescent="0.2">
      <c r="A3690" s="34">
        <f>EDATE(A3689,1)</f>
        <v>45200</v>
      </c>
      <c r="B3690" s="243" t="str">
        <f t="shared" ref="B3690:B3700" si="720">PROPER(TEXT(A3690, "mmmm"))</f>
        <v>Octubre</v>
      </c>
      <c r="C3690" s="244"/>
      <c r="D3690" s="244" t="str">
        <f t="shared" ref="D3690:D3700" si="721">PROPER(TEXT(C3690, "mmmm"))</f>
        <v>Enero</v>
      </c>
      <c r="E3690" s="244"/>
      <c r="F3690" s="281" t="str">
        <f>IFERROR(IF(VLOOKUP($X3682&amp;"-"&amp;TEXT($A3690,"mmm-aaaa"),Informes!$A:$P,COLUMN(Informes!H$1),FALSE),"þ","¨"),"¨")</f>
        <v>¨</v>
      </c>
      <c r="G3690" s="281"/>
      <c r="H3690" s="281"/>
      <c r="I3690" s="248" t="str">
        <f>IFERROR(IF(ISBLANK(
VLOOKUP($X3682&amp;"-"&amp;TEXT($A3690,"mmm-aaaa"),Informes!$A:$P,COLUMN(Informes!I$1),FALSE)), "",
VLOOKUP($X3682&amp;"-"&amp;TEXT($A3690,"mmm-aaaa"),Informes!$A:$P,COLUMN(Informes!I$1),FALSE)), "")</f>
        <v/>
      </c>
      <c r="J3690" s="248"/>
      <c r="K3690" s="248"/>
      <c r="L3690" s="173" t="str">
        <f t="shared" ref="L3690:L3700" si="722">IFERROR(IF($X3690=$L$7,"þ","¨"),"¨")</f>
        <v>¨</v>
      </c>
      <c r="M3690" s="248" t="str">
        <f>IFERROR(IF(OR($X3690=$L$7,$X3690=$K$5,$X3690=$O$5,$X3690=$T$5),IF(ISBLANK(
VLOOKUP($X3682&amp;"-"&amp;TEXT($A3690,"mmm-aaaa"),Informes!$A:$P,COLUMN(Informes!J$1),FALSE)), "",
VLOOKUP($X3682&amp;"-"&amp;TEXT($A3690,"mmm-aaaa"),Informes!$A:$P,COLUMN(Informes!J$1),FALSE)), ""), "")</f>
        <v/>
      </c>
      <c r="N3690" s="248"/>
      <c r="O3690" s="248"/>
      <c r="P3690" s="248"/>
      <c r="Q3690" s="248"/>
      <c r="R3690" s="284" t="str">
        <f t="shared" si="719"/>
        <v/>
      </c>
      <c r="S3690" s="284"/>
      <c r="T3690" s="284"/>
      <c r="U3690" s="284"/>
      <c r="V3690" s="285"/>
      <c r="W3690" s="4" t="str">
        <f>IFERROR(VLOOKUP($X3682&amp;"-"&amp;TEXT($A3690,"mmm-aaaa"),Informes!$A:$P,COLUMN(Informes!K$1),FALSE), "")</f>
        <v/>
      </c>
      <c r="X3690" s="34" t="str">
        <f>IFERROR(VLOOKUP($X3682&amp;"-"&amp;TEXT($A3690,"mmm-aaaa"),Informes!$A:$P,COLUMN(Informes!C$1),FALSE), "")</f>
        <v/>
      </c>
    </row>
    <row r="3691" spans="1:24" ht="16.5" customHeight="1" x14ac:dyDescent="0.2">
      <c r="A3691" s="34">
        <f t="shared" ref="A3691:A3700" si="723">EDATE(A3690,1)</f>
        <v>45231</v>
      </c>
      <c r="B3691" s="243" t="str">
        <f t="shared" si="720"/>
        <v>Noviembre</v>
      </c>
      <c r="C3691" s="244"/>
      <c r="D3691" s="244" t="str">
        <f t="shared" si="721"/>
        <v>Enero</v>
      </c>
      <c r="E3691" s="244"/>
      <c r="F3691" s="281" t="str">
        <f>IFERROR(IF(VLOOKUP($X3682&amp;"-"&amp;TEXT($A3691,"mmm-aaaa"),Informes!$A:$P,COLUMN(Informes!H$1),FALSE),"þ","¨"),"¨")</f>
        <v>¨</v>
      </c>
      <c r="G3691" s="281"/>
      <c r="H3691" s="281"/>
      <c r="I3691" s="248" t="str">
        <f>IFERROR(IF(ISBLANK(
VLOOKUP($X3682&amp;"-"&amp;TEXT($A3691,"mmm-aaaa"),Informes!$A:$P,COLUMN(Informes!I$1),FALSE)), "",
VLOOKUP($X3682&amp;"-"&amp;TEXT($A3691,"mmm-aaaa"),Informes!$A:$P,COLUMN(Informes!I$1),FALSE)), "")</f>
        <v/>
      </c>
      <c r="J3691" s="248"/>
      <c r="K3691" s="248"/>
      <c r="L3691" s="173" t="str">
        <f t="shared" si="722"/>
        <v>¨</v>
      </c>
      <c r="M3691" s="248" t="str">
        <f>IFERROR(IF(OR($X3691=$L$7,$X3691=$K$5,$X3691=$O$5,$X3691=$T$5),IF(ISBLANK(
VLOOKUP($X3682&amp;"-"&amp;TEXT($A3691,"mmm-aaaa"),Informes!$A:$P,COLUMN(Informes!J$1),FALSE)), "",
VLOOKUP($X3682&amp;"-"&amp;TEXT($A3691,"mmm-aaaa"),Informes!$A:$P,COLUMN(Informes!J$1),FALSE)), ""), "")</f>
        <v/>
      </c>
      <c r="N3691" s="248"/>
      <c r="O3691" s="248"/>
      <c r="P3691" s="248"/>
      <c r="Q3691" s="248"/>
      <c r="R3691" s="284" t="str">
        <f t="shared" si="719"/>
        <v/>
      </c>
      <c r="S3691" s="284"/>
      <c r="T3691" s="284"/>
      <c r="U3691" s="284"/>
      <c r="V3691" s="285"/>
      <c r="W3691" s="4" t="str">
        <f>IFERROR(VLOOKUP($X3682&amp;"-"&amp;TEXT($A3691,"mmm-aaaa"),Informes!$A:$P,COLUMN(Informes!K$1),FALSE), "")</f>
        <v/>
      </c>
      <c r="X3691" s="34" t="str">
        <f>IFERROR(VLOOKUP($X3682&amp;"-"&amp;TEXT($A3691,"mmm-aaaa"),Informes!$A:$P,COLUMN(Informes!C$1),FALSE), "")</f>
        <v/>
      </c>
    </row>
    <row r="3692" spans="1:24" ht="16.5" customHeight="1" x14ac:dyDescent="0.2">
      <c r="A3692" s="34">
        <f t="shared" si="723"/>
        <v>45261</v>
      </c>
      <c r="B3692" s="243" t="str">
        <f t="shared" si="720"/>
        <v>Diciembre</v>
      </c>
      <c r="C3692" s="244"/>
      <c r="D3692" s="244" t="str">
        <f t="shared" si="721"/>
        <v>Enero</v>
      </c>
      <c r="E3692" s="244"/>
      <c r="F3692" s="281" t="str">
        <f>IFERROR(IF(VLOOKUP($X3682&amp;"-"&amp;TEXT($A3692,"mmm-aaaa"),Informes!$A:$P,COLUMN(Informes!H$1),FALSE),"þ","¨"),"¨")</f>
        <v>¨</v>
      </c>
      <c r="G3692" s="281"/>
      <c r="H3692" s="281"/>
      <c r="I3692" s="248" t="str">
        <f>IFERROR(IF(ISBLANK(
VLOOKUP($X3682&amp;"-"&amp;TEXT($A3692,"mmm-aaaa"),Informes!$A:$P,COLUMN(Informes!I$1),FALSE)), "",
VLOOKUP($X3682&amp;"-"&amp;TEXT($A3692,"mmm-aaaa"),Informes!$A:$P,COLUMN(Informes!I$1),FALSE)), "")</f>
        <v/>
      </c>
      <c r="J3692" s="248"/>
      <c r="K3692" s="248"/>
      <c r="L3692" s="173" t="str">
        <f t="shared" si="722"/>
        <v>¨</v>
      </c>
      <c r="M3692" s="248" t="str">
        <f>IFERROR(IF(OR($X3692=$L$7,$X3692=$K$5,$X3692=$O$5,$X3692=$T$5),IF(ISBLANK(
VLOOKUP($X3682&amp;"-"&amp;TEXT($A3692,"mmm-aaaa"),Informes!$A:$P,COLUMN(Informes!J$1),FALSE)), "",
VLOOKUP($X3682&amp;"-"&amp;TEXT($A3692,"mmm-aaaa"),Informes!$A:$P,COLUMN(Informes!J$1),FALSE)), ""), "")</f>
        <v/>
      </c>
      <c r="N3692" s="248"/>
      <c r="O3692" s="248"/>
      <c r="P3692" s="248"/>
      <c r="Q3692" s="248"/>
      <c r="R3692" s="284" t="str">
        <f t="shared" si="719"/>
        <v/>
      </c>
      <c r="S3692" s="284"/>
      <c r="T3692" s="284"/>
      <c r="U3692" s="284"/>
      <c r="V3692" s="285"/>
      <c r="W3692" s="4" t="str">
        <f>IFERROR(VLOOKUP($X3682&amp;"-"&amp;TEXT($A3692,"mmm-aaaa"),Informes!$A:$P,COLUMN(Informes!K$1),FALSE), "")</f>
        <v/>
      </c>
      <c r="X3692" s="34" t="str">
        <f>IFERROR(VLOOKUP($X3682&amp;"-"&amp;TEXT($A3692,"mmm-aaaa"),Informes!$A:$P,COLUMN(Informes!C$1),FALSE), "")</f>
        <v/>
      </c>
    </row>
    <row r="3693" spans="1:24" ht="16.5" customHeight="1" x14ac:dyDescent="0.2">
      <c r="A3693" s="34">
        <f t="shared" si="723"/>
        <v>45292</v>
      </c>
      <c r="B3693" s="243" t="str">
        <f t="shared" si="720"/>
        <v>Enero</v>
      </c>
      <c r="C3693" s="244"/>
      <c r="D3693" s="244" t="str">
        <f t="shared" si="721"/>
        <v>Enero</v>
      </c>
      <c r="E3693" s="244"/>
      <c r="F3693" s="281" t="str">
        <f>IFERROR(IF(VLOOKUP($X3682&amp;"-"&amp;TEXT($A3693,"mmm-aaaa"),Informes!$A:$P,COLUMN(Informes!H$1),FALSE),"þ","¨"),"¨")</f>
        <v>¨</v>
      </c>
      <c r="G3693" s="281"/>
      <c r="H3693" s="281"/>
      <c r="I3693" s="248" t="str">
        <f>IFERROR(IF(ISBLANK(
VLOOKUP($X3682&amp;"-"&amp;TEXT($A3693,"mmm-aaaa"),Informes!$A:$P,COLUMN(Informes!I$1),FALSE)), "",
VLOOKUP($X3682&amp;"-"&amp;TEXT($A3693,"mmm-aaaa"),Informes!$A:$P,COLUMN(Informes!I$1),FALSE)), "")</f>
        <v/>
      </c>
      <c r="J3693" s="248"/>
      <c r="K3693" s="248"/>
      <c r="L3693" s="173" t="str">
        <f t="shared" si="722"/>
        <v>¨</v>
      </c>
      <c r="M3693" s="248" t="str">
        <f>IFERROR(IF(OR($X3693=$L$7,$X3693=$K$5,$X3693=$O$5,$X3693=$T$5),IF(ISBLANK(
VLOOKUP($X3682&amp;"-"&amp;TEXT($A3693,"mmm-aaaa"),Informes!$A:$P,COLUMN(Informes!J$1),FALSE)), "",
VLOOKUP($X3682&amp;"-"&amp;TEXT($A3693,"mmm-aaaa"),Informes!$A:$P,COLUMN(Informes!J$1),FALSE)), ""), "")</f>
        <v/>
      </c>
      <c r="N3693" s="248"/>
      <c r="O3693" s="248"/>
      <c r="P3693" s="248"/>
      <c r="Q3693" s="248"/>
      <c r="R3693" s="284" t="str">
        <f t="shared" si="719"/>
        <v/>
      </c>
      <c r="S3693" s="284"/>
      <c r="T3693" s="284"/>
      <c r="U3693" s="284"/>
      <c r="V3693" s="285"/>
      <c r="W3693" s="4" t="str">
        <f>IFERROR(VLOOKUP($X3682&amp;"-"&amp;TEXT($A3693,"mmm-aaaa"),Informes!$A:$P,COLUMN(Informes!K$1),FALSE), "")</f>
        <v/>
      </c>
      <c r="X3693" s="34" t="str">
        <f>IFERROR(VLOOKUP($X3682&amp;"-"&amp;TEXT($A3693,"mmm-aaaa"),Informes!$A:$P,COLUMN(Informes!C$1),FALSE), "")</f>
        <v/>
      </c>
    </row>
    <row r="3694" spans="1:24" ht="16.5" customHeight="1" x14ac:dyDescent="0.2">
      <c r="A3694" s="34">
        <f t="shared" si="723"/>
        <v>45323</v>
      </c>
      <c r="B3694" s="243" t="str">
        <f t="shared" si="720"/>
        <v>Febrero</v>
      </c>
      <c r="C3694" s="244"/>
      <c r="D3694" s="244" t="str">
        <f t="shared" si="721"/>
        <v>Enero</v>
      </c>
      <c r="E3694" s="244"/>
      <c r="F3694" s="281" t="str">
        <f>IFERROR(IF(VLOOKUP($X3682&amp;"-"&amp;TEXT($A3694,"mmm-aaaa"),Informes!$A:$P,COLUMN(Informes!H$1),FALSE),"þ","¨"),"¨")</f>
        <v>¨</v>
      </c>
      <c r="G3694" s="281"/>
      <c r="H3694" s="281"/>
      <c r="I3694" s="248" t="str">
        <f>IFERROR(IF(ISBLANK(
VLOOKUP($X3682&amp;"-"&amp;TEXT($A3694,"mmm-aaaa"),Informes!$A:$P,COLUMN(Informes!I$1),FALSE)), "",
VLOOKUP($X3682&amp;"-"&amp;TEXT($A3694,"mmm-aaaa"),Informes!$A:$P,COLUMN(Informes!I$1),FALSE)), "")</f>
        <v/>
      </c>
      <c r="J3694" s="248"/>
      <c r="K3694" s="248"/>
      <c r="L3694" s="173" t="str">
        <f t="shared" si="722"/>
        <v>¨</v>
      </c>
      <c r="M3694" s="248" t="str">
        <f>IFERROR(IF(OR($X3694=$L$7,$X3694=$K$5,$X3694=$O$5,$X3694=$T$5),IF(ISBLANK(
VLOOKUP($X3682&amp;"-"&amp;TEXT($A3694,"mmm-aaaa"),Informes!$A:$P,COLUMN(Informes!J$1),FALSE)), "",
VLOOKUP($X3682&amp;"-"&amp;TEXT($A3694,"mmm-aaaa"),Informes!$A:$P,COLUMN(Informes!J$1),FALSE)), ""), "")</f>
        <v/>
      </c>
      <c r="N3694" s="248"/>
      <c r="O3694" s="248"/>
      <c r="P3694" s="248"/>
      <c r="Q3694" s="248"/>
      <c r="R3694" s="284" t="str">
        <f t="shared" si="719"/>
        <v/>
      </c>
      <c r="S3694" s="284"/>
      <c r="T3694" s="284"/>
      <c r="U3694" s="284"/>
      <c r="V3694" s="285"/>
      <c r="W3694" s="4" t="str">
        <f>IFERROR(VLOOKUP($X3682&amp;"-"&amp;TEXT($A3694,"mmm-aaaa"),Informes!$A:$P,COLUMN(Informes!K$1),FALSE), "")</f>
        <v/>
      </c>
      <c r="X3694" s="34" t="str">
        <f>IFERROR(VLOOKUP($X3682&amp;"-"&amp;TEXT($A3694,"mmm-aaaa"),Informes!$A:$P,COLUMN(Informes!C$1),FALSE), "")</f>
        <v/>
      </c>
    </row>
    <row r="3695" spans="1:24" ht="16.5" customHeight="1" x14ac:dyDescent="0.2">
      <c r="A3695" s="34">
        <f t="shared" si="723"/>
        <v>45352</v>
      </c>
      <c r="B3695" s="243" t="str">
        <f t="shared" si="720"/>
        <v>Marzo</v>
      </c>
      <c r="C3695" s="244"/>
      <c r="D3695" s="244" t="str">
        <f t="shared" si="721"/>
        <v>Enero</v>
      </c>
      <c r="E3695" s="244"/>
      <c r="F3695" s="281" t="str">
        <f>IFERROR(IF(VLOOKUP($X3682&amp;"-"&amp;TEXT($A3695,"mmm-aaaa"),Informes!$A:$P,COLUMN(Informes!H$1),FALSE),"þ","¨"),"¨")</f>
        <v>¨</v>
      </c>
      <c r="G3695" s="281"/>
      <c r="H3695" s="281"/>
      <c r="I3695" s="248" t="str">
        <f>IFERROR(IF(ISBLANK(
VLOOKUP($X3682&amp;"-"&amp;TEXT($A3695,"mmm-aaaa"),Informes!$A:$P,COLUMN(Informes!I$1),FALSE)), "",
VLOOKUP($X3682&amp;"-"&amp;TEXT($A3695,"mmm-aaaa"),Informes!$A:$P,COLUMN(Informes!I$1),FALSE)), "")</f>
        <v/>
      </c>
      <c r="J3695" s="248"/>
      <c r="K3695" s="248"/>
      <c r="L3695" s="173" t="str">
        <f t="shared" si="722"/>
        <v>¨</v>
      </c>
      <c r="M3695" s="248" t="str">
        <f>IFERROR(IF(OR($X3695=$L$7,$X3695=$K$5,$X3695=$O$5,$X3695=$T$5),IF(ISBLANK(
VLOOKUP($X3682&amp;"-"&amp;TEXT($A3695,"mmm-aaaa"),Informes!$A:$P,COLUMN(Informes!J$1),FALSE)), "",
VLOOKUP($X3682&amp;"-"&amp;TEXT($A3695,"mmm-aaaa"),Informes!$A:$P,COLUMN(Informes!J$1),FALSE)), ""), "")</f>
        <v/>
      </c>
      <c r="N3695" s="248"/>
      <c r="O3695" s="248"/>
      <c r="P3695" s="248"/>
      <c r="Q3695" s="248"/>
      <c r="R3695" s="284" t="str">
        <f t="shared" si="719"/>
        <v/>
      </c>
      <c r="S3695" s="284"/>
      <c r="T3695" s="284"/>
      <c r="U3695" s="284"/>
      <c r="V3695" s="285"/>
      <c r="W3695" s="4" t="str">
        <f>IFERROR(VLOOKUP($X3682&amp;"-"&amp;TEXT($A3695,"mmm-aaaa"),Informes!$A:$P,COLUMN(Informes!K$1),FALSE), "")</f>
        <v/>
      </c>
      <c r="X3695" s="34" t="str">
        <f>IFERROR(VLOOKUP($X3682&amp;"-"&amp;TEXT($A3695,"mmm-aaaa"),Informes!$A:$P,COLUMN(Informes!C$1),FALSE), "")</f>
        <v/>
      </c>
    </row>
    <row r="3696" spans="1:24" ht="16.5" customHeight="1" x14ac:dyDescent="0.2">
      <c r="A3696" s="34">
        <f t="shared" si="723"/>
        <v>45383</v>
      </c>
      <c r="B3696" s="243" t="str">
        <f t="shared" si="720"/>
        <v>Abril</v>
      </c>
      <c r="C3696" s="244"/>
      <c r="D3696" s="244" t="str">
        <f t="shared" si="721"/>
        <v>Enero</v>
      </c>
      <c r="E3696" s="244"/>
      <c r="F3696" s="281" t="str">
        <f>IFERROR(IF(VLOOKUP($X3682&amp;"-"&amp;TEXT($A3696,"mmm-aaaa"),Informes!$A:$P,COLUMN(Informes!H$1),FALSE),"þ","¨"),"¨")</f>
        <v>¨</v>
      </c>
      <c r="G3696" s="281"/>
      <c r="H3696" s="281"/>
      <c r="I3696" s="248" t="str">
        <f>IFERROR(IF(ISBLANK(
VLOOKUP($X3682&amp;"-"&amp;TEXT($A3696,"mmm-aaaa"),Informes!$A:$P,COLUMN(Informes!I$1),FALSE)), "",
VLOOKUP($X3682&amp;"-"&amp;TEXT($A3696,"mmm-aaaa"),Informes!$A:$P,COLUMN(Informes!I$1),FALSE)), "")</f>
        <v/>
      </c>
      <c r="J3696" s="248"/>
      <c r="K3696" s="248"/>
      <c r="L3696" s="173" t="str">
        <f t="shared" si="722"/>
        <v>¨</v>
      </c>
      <c r="M3696" s="248" t="str">
        <f>IFERROR(IF(OR($X3696=$L$7,$X3696=$K$5,$X3696=$O$5,$X3696=$T$5),IF(ISBLANK(
VLOOKUP($X3682&amp;"-"&amp;TEXT($A3696,"mmm-aaaa"),Informes!$A:$P,COLUMN(Informes!J$1),FALSE)), "",
VLOOKUP($X3682&amp;"-"&amp;TEXT($A3696,"mmm-aaaa"),Informes!$A:$P,COLUMN(Informes!J$1),FALSE)), ""), "")</f>
        <v/>
      </c>
      <c r="N3696" s="248"/>
      <c r="O3696" s="248"/>
      <c r="P3696" s="248"/>
      <c r="Q3696" s="248"/>
      <c r="R3696" s="284" t="str">
        <f t="shared" si="719"/>
        <v/>
      </c>
      <c r="S3696" s="284"/>
      <c r="T3696" s="284"/>
      <c r="U3696" s="284"/>
      <c r="V3696" s="285"/>
      <c r="W3696" s="4" t="str">
        <f>IFERROR(VLOOKUP($X3682&amp;"-"&amp;TEXT($A3696,"mmm-aaaa"),Informes!$A:$P,COLUMN(Informes!K$1),FALSE), "")</f>
        <v/>
      </c>
      <c r="X3696" s="34" t="str">
        <f>IFERROR(VLOOKUP($X3682&amp;"-"&amp;TEXT($A3696,"mmm-aaaa"),Informes!$A:$P,COLUMN(Informes!C$1),FALSE), "")</f>
        <v/>
      </c>
    </row>
    <row r="3697" spans="1:24" ht="16.5" customHeight="1" x14ac:dyDescent="0.2">
      <c r="A3697" s="34">
        <f t="shared" si="723"/>
        <v>45413</v>
      </c>
      <c r="B3697" s="243" t="str">
        <f t="shared" si="720"/>
        <v>Mayo</v>
      </c>
      <c r="C3697" s="244"/>
      <c r="D3697" s="244" t="str">
        <f t="shared" si="721"/>
        <v>Enero</v>
      </c>
      <c r="E3697" s="244"/>
      <c r="F3697" s="281" t="str">
        <f>IFERROR(IF(VLOOKUP($X3682&amp;"-"&amp;TEXT($A3697,"mmm-aaaa"),Informes!$A:$P,COLUMN(Informes!H$1),FALSE),"þ","¨"),"¨")</f>
        <v>¨</v>
      </c>
      <c r="G3697" s="281"/>
      <c r="H3697" s="281"/>
      <c r="I3697" s="248" t="str">
        <f>IFERROR(IF(ISBLANK(
VLOOKUP($X3682&amp;"-"&amp;TEXT($A3697,"mmm-aaaa"),Informes!$A:$P,COLUMN(Informes!I$1),FALSE)), "",
VLOOKUP($X3682&amp;"-"&amp;TEXT($A3697,"mmm-aaaa"),Informes!$A:$P,COLUMN(Informes!I$1),FALSE)), "")</f>
        <v/>
      </c>
      <c r="J3697" s="248"/>
      <c r="K3697" s="248"/>
      <c r="L3697" s="173" t="str">
        <f t="shared" si="722"/>
        <v>¨</v>
      </c>
      <c r="M3697" s="248" t="str">
        <f>IFERROR(IF(OR($X3697=$L$7,$X3697=$K$5,$X3697=$O$5,$X3697=$T$5),IF(ISBLANK(
VLOOKUP($X3682&amp;"-"&amp;TEXT($A3697,"mmm-aaaa"),Informes!$A:$P,COLUMN(Informes!J$1),FALSE)), "",
VLOOKUP($X3682&amp;"-"&amp;TEXT($A3697,"mmm-aaaa"),Informes!$A:$P,COLUMN(Informes!J$1),FALSE)), ""), "")</f>
        <v/>
      </c>
      <c r="N3697" s="248"/>
      <c r="O3697" s="248"/>
      <c r="P3697" s="248"/>
      <c r="Q3697" s="248"/>
      <c r="R3697" s="284" t="str">
        <f t="shared" si="719"/>
        <v/>
      </c>
      <c r="S3697" s="284"/>
      <c r="T3697" s="284"/>
      <c r="U3697" s="284"/>
      <c r="V3697" s="285"/>
      <c r="W3697" s="4" t="str">
        <f>IFERROR(VLOOKUP($X3682&amp;"-"&amp;TEXT($A3697,"mmm-aaaa"),Informes!$A:$P,COLUMN(Informes!K$1),FALSE), "")</f>
        <v/>
      </c>
      <c r="X3697" s="34" t="str">
        <f>IFERROR(VLOOKUP($X3682&amp;"-"&amp;TEXT($A3697,"mmm-aaaa"),Informes!$A:$P,COLUMN(Informes!C$1),FALSE), "")</f>
        <v/>
      </c>
    </row>
    <row r="3698" spans="1:24" ht="16.5" customHeight="1" x14ac:dyDescent="0.2">
      <c r="A3698" s="34">
        <f t="shared" si="723"/>
        <v>45444</v>
      </c>
      <c r="B3698" s="243" t="str">
        <f t="shared" si="720"/>
        <v>Junio</v>
      </c>
      <c r="C3698" s="244"/>
      <c r="D3698" s="244" t="str">
        <f t="shared" si="721"/>
        <v>Enero</v>
      </c>
      <c r="E3698" s="244"/>
      <c r="F3698" s="281" t="str">
        <f>IFERROR(IF(VLOOKUP($X3682&amp;"-"&amp;TEXT($A3698,"mmm-aaaa"),Informes!$A:$P,COLUMN(Informes!H$1),FALSE),"þ","¨"),"¨")</f>
        <v>¨</v>
      </c>
      <c r="G3698" s="281"/>
      <c r="H3698" s="281"/>
      <c r="I3698" s="248" t="str">
        <f>IFERROR(IF(ISBLANK(
VLOOKUP($X3682&amp;"-"&amp;TEXT($A3698,"mmm-aaaa"),Informes!$A:$P,COLUMN(Informes!I$1),FALSE)), "",
VLOOKUP($X3682&amp;"-"&amp;TEXT($A3698,"mmm-aaaa"),Informes!$A:$P,COLUMN(Informes!I$1),FALSE)), "")</f>
        <v/>
      </c>
      <c r="J3698" s="248"/>
      <c r="K3698" s="248"/>
      <c r="L3698" s="173" t="str">
        <f t="shared" si="722"/>
        <v>¨</v>
      </c>
      <c r="M3698" s="248" t="str">
        <f>IFERROR(IF(OR($X3698=$L$7,$X3698=$K$5,$X3698=$O$5,$X3698=$T$5),IF(ISBLANK(
VLOOKUP($X3682&amp;"-"&amp;TEXT($A3698,"mmm-aaaa"),Informes!$A:$P,COLUMN(Informes!J$1),FALSE)), "",
VLOOKUP($X3682&amp;"-"&amp;TEXT($A3698,"mmm-aaaa"),Informes!$A:$P,COLUMN(Informes!J$1),FALSE)), ""), "")</f>
        <v/>
      </c>
      <c r="N3698" s="248"/>
      <c r="O3698" s="248"/>
      <c r="P3698" s="248"/>
      <c r="Q3698" s="248"/>
      <c r="R3698" s="284" t="str">
        <f t="shared" si="719"/>
        <v/>
      </c>
      <c r="S3698" s="284"/>
      <c r="T3698" s="284"/>
      <c r="U3698" s="284"/>
      <c r="V3698" s="285"/>
      <c r="W3698" s="4" t="str">
        <f>IFERROR(VLOOKUP($X3682&amp;"-"&amp;TEXT($A3698,"mmm-aaaa"),Informes!$A:$P,COLUMN(Informes!K$1),FALSE), "")</f>
        <v/>
      </c>
      <c r="X3698" s="34" t="str">
        <f>IFERROR(VLOOKUP($X3682&amp;"-"&amp;TEXT($A3698,"mmm-aaaa"),Informes!$A:$P,COLUMN(Informes!C$1),FALSE), "")</f>
        <v/>
      </c>
    </row>
    <row r="3699" spans="1:24" ht="16.5" customHeight="1" x14ac:dyDescent="0.2">
      <c r="A3699" s="34">
        <f t="shared" si="723"/>
        <v>45474</v>
      </c>
      <c r="B3699" s="243" t="str">
        <f t="shared" si="720"/>
        <v>Julio</v>
      </c>
      <c r="C3699" s="244"/>
      <c r="D3699" s="244" t="str">
        <f t="shared" si="721"/>
        <v>Enero</v>
      </c>
      <c r="E3699" s="244"/>
      <c r="F3699" s="281" t="str">
        <f>IFERROR(IF(VLOOKUP($X3682&amp;"-"&amp;TEXT($A3699,"mmm-aaaa"),Informes!$A:$P,COLUMN(Informes!H$1),FALSE),"þ","¨"),"¨")</f>
        <v>¨</v>
      </c>
      <c r="G3699" s="281"/>
      <c r="H3699" s="281"/>
      <c r="I3699" s="248" t="str">
        <f>IFERROR(IF(ISBLANK(
VLOOKUP($X3682&amp;"-"&amp;TEXT($A3699,"mmm-aaaa"),Informes!$A:$P,COLUMN(Informes!I$1),FALSE)), "",
VLOOKUP($X3682&amp;"-"&amp;TEXT($A3699,"mmm-aaaa"),Informes!$A:$P,COLUMN(Informes!I$1),FALSE)), "")</f>
        <v/>
      </c>
      <c r="J3699" s="248"/>
      <c r="K3699" s="248"/>
      <c r="L3699" s="173" t="str">
        <f t="shared" si="722"/>
        <v>¨</v>
      </c>
      <c r="M3699" s="248" t="str">
        <f>IFERROR(IF(OR($X3699=$L$7,$X3699=$K$5,$X3699=$O$5,$X3699=$T$5),IF(ISBLANK(
VLOOKUP($X3682&amp;"-"&amp;TEXT($A3699,"mmm-aaaa"),Informes!$A:$P,COLUMN(Informes!J$1),FALSE)), "",
VLOOKUP($X3682&amp;"-"&amp;TEXT($A3699,"mmm-aaaa"),Informes!$A:$P,COLUMN(Informes!J$1),FALSE)), ""), "")</f>
        <v/>
      </c>
      <c r="N3699" s="248"/>
      <c r="O3699" s="248"/>
      <c r="P3699" s="248"/>
      <c r="Q3699" s="248"/>
      <c r="R3699" s="284" t="str">
        <f t="shared" si="719"/>
        <v/>
      </c>
      <c r="S3699" s="284"/>
      <c r="T3699" s="284"/>
      <c r="U3699" s="284"/>
      <c r="V3699" s="285"/>
      <c r="W3699" s="4" t="str">
        <f>IFERROR(VLOOKUP($X3682&amp;"-"&amp;TEXT($A3699,"mmm-aaaa"),Informes!$A:$P,COLUMN(Informes!K$1),FALSE), "")</f>
        <v/>
      </c>
      <c r="X3699" s="34" t="str">
        <f>IFERROR(VLOOKUP($X3682&amp;"-"&amp;TEXT($A3699,"mmm-aaaa"),Informes!$A:$P,COLUMN(Informes!C$1),FALSE), "")</f>
        <v/>
      </c>
    </row>
    <row r="3700" spans="1:24" ht="16.5" customHeight="1" thickBot="1" x14ac:dyDescent="0.25">
      <c r="A3700" s="34">
        <f t="shared" si="723"/>
        <v>45505</v>
      </c>
      <c r="B3700" s="264" t="str">
        <f t="shared" si="720"/>
        <v>Agosto</v>
      </c>
      <c r="C3700" s="265"/>
      <c r="D3700" s="265" t="str">
        <f t="shared" si="721"/>
        <v>Enero</v>
      </c>
      <c r="E3700" s="265"/>
      <c r="F3700" s="280" t="str">
        <f>IFERROR(IF(VLOOKUP($X3682&amp;"-"&amp;TEXT($A3700,"mmm-aaaa"),Informes!$A:$P,COLUMN(Informes!H$1),FALSE),"þ","¨"),"¨")</f>
        <v>¨</v>
      </c>
      <c r="G3700" s="280"/>
      <c r="H3700" s="280"/>
      <c r="I3700" s="269" t="str">
        <f>IFERROR(IF(ISBLANK(
VLOOKUP($X3682&amp;"-"&amp;TEXT($A3700,"mmm-aaaa"),Informes!$A:$P,COLUMN(Informes!I$1),FALSE)), "",
VLOOKUP($X3682&amp;"-"&amp;TEXT($A3700,"mmm-aaaa"),Informes!$A:$P,COLUMN(Informes!I$1),FALSE)), "")</f>
        <v/>
      </c>
      <c r="J3700" s="269"/>
      <c r="K3700" s="269"/>
      <c r="L3700" s="172" t="str">
        <f t="shared" si="722"/>
        <v>¨</v>
      </c>
      <c r="M3700" s="269" t="str">
        <f>IFERROR(IF(OR($X3700=$L$7,$X3700=$K$5,$X3700=$O$5,$X3700=$T$5),IF(ISBLANK(
VLOOKUP($X3682&amp;"-"&amp;TEXT($A3700,"mmm-aaaa"),Informes!$A:$P,COLUMN(Informes!J$1),FALSE)), "",
VLOOKUP($X3682&amp;"-"&amp;TEXT($A3700,"mmm-aaaa"),Informes!$A:$P,COLUMN(Informes!J$1),FALSE)), ""), "")</f>
        <v/>
      </c>
      <c r="N3700" s="269"/>
      <c r="O3700" s="269"/>
      <c r="P3700" s="269"/>
      <c r="Q3700" s="269"/>
      <c r="R3700" s="282" t="str">
        <f t="shared" si="719"/>
        <v/>
      </c>
      <c r="S3700" s="282"/>
      <c r="T3700" s="282"/>
      <c r="U3700" s="282"/>
      <c r="V3700" s="283"/>
      <c r="W3700" s="4" t="str">
        <f>IFERROR(VLOOKUP($X3682&amp;"-"&amp;TEXT($A3700,"mmm-aaaa"),Informes!$A:$P,COLUMN(Informes!K$1),FALSE), "")</f>
        <v/>
      </c>
      <c r="X3700" s="34" t="str">
        <f>IFERROR(VLOOKUP($X3682&amp;"-"&amp;TEXT($A3700,"mmm-aaaa"),Informes!$A:$P,COLUMN(Informes!C$1),FALSE), "")</f>
        <v/>
      </c>
    </row>
    <row r="3701" spans="1:24" ht="16.5" customHeight="1" thickBot="1" x14ac:dyDescent="0.3">
      <c r="D3701" s="124"/>
      <c r="E3701" s="124"/>
      <c r="F3701" s="129"/>
      <c r="G3701" s="124" t="str">
        <f>IF(SUM(F3689:F3700)=0,"",SUM(F3689:F3700))</f>
        <v/>
      </c>
      <c r="H3701" s="124"/>
      <c r="I3701" s="124"/>
      <c r="J3701" s="130"/>
      <c r="K3701" s="124"/>
      <c r="L3701" s="131" t="s">
        <v>107</v>
      </c>
      <c r="M3701" s="272" t="str">
        <f>IF(SUM(M3689:M3700)=0,"",SUM(M3689:M3700))</f>
        <v/>
      </c>
      <c r="N3701" s="273"/>
      <c r="O3701" s="273"/>
      <c r="P3701" s="273"/>
      <c r="Q3701" s="274"/>
      <c r="R3701" s="275"/>
      <c r="S3701" s="276"/>
      <c r="T3701" s="276"/>
      <c r="U3701" s="276"/>
      <c r="V3701" s="277"/>
      <c r="W3701" s="4"/>
      <c r="X3701" s="4"/>
    </row>
    <row r="3702" spans="1:24" ht="16.5" customHeight="1" x14ac:dyDescent="0.2">
      <c r="W3702" s="4"/>
      <c r="X3702" s="4"/>
    </row>
    <row r="3703" spans="1:24" ht="279.75" customHeight="1" x14ac:dyDescent="0.15">
      <c r="B3703" s="11"/>
      <c r="C3703" s="132" t="s">
        <v>136</v>
      </c>
      <c r="D3703" s="11"/>
      <c r="E3703" s="11"/>
      <c r="F3703" s="11"/>
      <c r="G3703" s="11"/>
      <c r="H3703" s="11"/>
      <c r="I3703" s="11"/>
      <c r="J3703" s="11"/>
      <c r="K3703" s="11"/>
      <c r="L3703" s="11"/>
      <c r="M3703" s="11"/>
      <c r="N3703" s="11"/>
      <c r="O3703" s="11"/>
      <c r="P3703" s="11"/>
      <c r="Q3703" s="11"/>
      <c r="R3703" s="11"/>
      <c r="S3703" s="11"/>
      <c r="T3703" s="11"/>
      <c r="U3703" s="11"/>
      <c r="V3703" s="11"/>
      <c r="W3703" s="11"/>
      <c r="X3703" s="11"/>
    </row>
    <row r="3704" spans="1:24" ht="24" customHeight="1" x14ac:dyDescent="0.2">
      <c r="A3704" s="35"/>
      <c r="B3704" s="256" t="s">
        <v>127</v>
      </c>
      <c r="C3704" s="256"/>
      <c r="D3704" s="256"/>
      <c r="E3704" s="256"/>
      <c r="F3704" s="256"/>
      <c r="G3704" s="256"/>
      <c r="H3704" s="256"/>
      <c r="I3704" s="256"/>
      <c r="J3704" s="256"/>
      <c r="K3704" s="256"/>
      <c r="L3704" s="256"/>
      <c r="M3704" s="256"/>
      <c r="N3704" s="256"/>
      <c r="O3704" s="256"/>
      <c r="P3704" s="256"/>
      <c r="Q3704" s="256"/>
      <c r="R3704" s="256"/>
      <c r="S3704" s="256"/>
      <c r="T3704" s="256"/>
      <c r="U3704" s="256"/>
      <c r="V3704" s="256"/>
      <c r="X3704" s="2"/>
    </row>
    <row r="3705" spans="1:24" ht="15" x14ac:dyDescent="0.2">
      <c r="A3705" s="35"/>
      <c r="B3705" s="120" t="s">
        <v>128</v>
      </c>
      <c r="D3705" s="123" t="e">
        <f>D3682</f>
        <v>#REF!</v>
      </c>
      <c r="F3705" s="123"/>
      <c r="G3705" s="123"/>
      <c r="H3705" s="123"/>
      <c r="I3705" s="123"/>
      <c r="J3705" s="123"/>
      <c r="K3705" s="123"/>
      <c r="L3705" s="123"/>
      <c r="M3705" s="123"/>
      <c r="N3705" s="123"/>
      <c r="O3705" s="123"/>
      <c r="P3705" s="123"/>
      <c r="Q3705" s="123"/>
      <c r="R3705" s="123"/>
      <c r="S3705" s="123"/>
      <c r="T3705" s="123"/>
      <c r="U3705" s="123"/>
      <c r="V3705" s="123"/>
      <c r="W3705" s="15"/>
      <c r="X3705" s="154" t="e">
        <f>X3682</f>
        <v>#REF!</v>
      </c>
    </row>
    <row r="3706" spans="1:24" ht="17.25" x14ac:dyDescent="0.2">
      <c r="B3706" s="120" t="s">
        <v>129</v>
      </c>
      <c r="D3706" s="121"/>
      <c r="E3706" s="121"/>
      <c r="F3706" s="7"/>
      <c r="G3706" s="7"/>
      <c r="H3706" s="257" t="e">
        <f>H3683</f>
        <v>#REF!</v>
      </c>
      <c r="I3706" s="257"/>
      <c r="J3706" s="257"/>
      <c r="K3706" s="257"/>
      <c r="L3706" s="257"/>
      <c r="M3706" s="257"/>
      <c r="N3706" s="257"/>
      <c r="O3706" s="257"/>
      <c r="P3706" s="127" t="e">
        <f>P3683</f>
        <v>#REF!</v>
      </c>
      <c r="Q3706" s="120" t="s">
        <v>75</v>
      </c>
      <c r="S3706" s="12"/>
      <c r="T3706" s="13"/>
      <c r="U3706" s="127" t="e">
        <f>U3683</f>
        <v>#REF!</v>
      </c>
      <c r="V3706" s="120" t="s">
        <v>79</v>
      </c>
      <c r="W3706" s="12"/>
      <c r="X3706" s="6"/>
    </row>
    <row r="3707" spans="1:24" ht="17.25" x14ac:dyDescent="0.2">
      <c r="B3707" s="120" t="s">
        <v>130</v>
      </c>
      <c r="D3707" s="122"/>
      <c r="E3707" s="122"/>
      <c r="F3707" s="7"/>
      <c r="G3707" s="258" t="e">
        <f>G3684</f>
        <v>#REF!</v>
      </c>
      <c r="H3707" s="258"/>
      <c r="I3707" s="258"/>
      <c r="J3707" s="258"/>
      <c r="K3707" s="258"/>
      <c r="L3707" s="258"/>
      <c r="M3707" s="258"/>
      <c r="N3707" s="258"/>
      <c r="O3707" s="258"/>
      <c r="P3707" s="128" t="s">
        <v>137</v>
      </c>
      <c r="Q3707" s="120" t="s">
        <v>131</v>
      </c>
      <c r="S3707" s="12"/>
      <c r="T3707" s="12"/>
      <c r="U3707" s="128" t="s">
        <v>138</v>
      </c>
      <c r="V3707" s="120" t="s">
        <v>61</v>
      </c>
      <c r="W3707" s="12"/>
      <c r="X3707" s="6"/>
    </row>
    <row r="3708" spans="1:24" ht="28.5" customHeight="1" x14ac:dyDescent="0.2">
      <c r="B3708" s="127" t="e">
        <f>B3685</f>
        <v>#REF!</v>
      </c>
      <c r="C3708" s="125" t="s">
        <v>76</v>
      </c>
      <c r="D3708" s="127" t="e">
        <f>D3685</f>
        <v>#REF!</v>
      </c>
      <c r="E3708" s="125" t="s">
        <v>81</v>
      </c>
      <c r="F3708" s="7"/>
      <c r="G3708" s="7"/>
      <c r="H3708" s="5"/>
      <c r="I3708" s="10"/>
      <c r="J3708" s="127" t="e">
        <f>J3685</f>
        <v>#REF!</v>
      </c>
      <c r="K3708" s="125" t="s">
        <v>77</v>
      </c>
      <c r="L3708" s="5"/>
      <c r="M3708" s="5"/>
      <c r="N3708" s="127" t="e">
        <f>N3685</f>
        <v>#REF!</v>
      </c>
      <c r="O3708" s="125" t="s">
        <v>132</v>
      </c>
      <c r="P3708" s="126"/>
      <c r="Q3708" s="126"/>
      <c r="R3708" s="9"/>
      <c r="S3708" s="127" t="e">
        <f>S3685</f>
        <v>#REF!</v>
      </c>
      <c r="T3708" s="259" t="s">
        <v>133</v>
      </c>
      <c r="U3708" s="259"/>
      <c r="V3708" s="259"/>
      <c r="W3708" s="13"/>
      <c r="X3708" s="6"/>
    </row>
    <row r="3709" spans="1:24" ht="4.5" customHeight="1" thickBot="1" x14ac:dyDescent="0.25">
      <c r="B3709" s="8"/>
      <c r="C3709" s="7"/>
      <c r="D3709" s="8"/>
      <c r="E3709" s="7"/>
      <c r="F3709" s="7"/>
      <c r="G3709" s="7"/>
      <c r="H3709" s="5"/>
      <c r="I3709" s="10"/>
      <c r="J3709" s="8"/>
      <c r="K3709" s="5"/>
      <c r="L3709" s="5"/>
      <c r="M3709" s="5"/>
      <c r="N3709" s="7"/>
      <c r="O3709" s="5"/>
      <c r="P3709" s="8"/>
      <c r="Q3709" s="8"/>
      <c r="R3709" s="9"/>
      <c r="S3709" s="9"/>
      <c r="T3709" s="7"/>
      <c r="U3709" s="8"/>
      <c r="V3709" s="9"/>
      <c r="W3709" s="9"/>
      <c r="X3709" s="6"/>
    </row>
    <row r="3710" spans="1:24" ht="27" customHeight="1" x14ac:dyDescent="0.25">
      <c r="B3710" s="260" t="s">
        <v>17</v>
      </c>
      <c r="C3710" s="261"/>
      <c r="D3710" s="261"/>
      <c r="E3710" s="261"/>
      <c r="F3710" s="262" t="s">
        <v>134</v>
      </c>
      <c r="G3710" s="262"/>
      <c r="H3710" s="262"/>
      <c r="I3710" s="262" t="s">
        <v>12</v>
      </c>
      <c r="J3710" s="262"/>
      <c r="K3710" s="262"/>
      <c r="L3710" s="262" t="s">
        <v>105</v>
      </c>
      <c r="M3710" s="236" t="s">
        <v>135</v>
      </c>
      <c r="N3710" s="236"/>
      <c r="O3710" s="236"/>
      <c r="P3710" s="236"/>
      <c r="Q3710" s="236"/>
      <c r="R3710" s="236" t="s">
        <v>101</v>
      </c>
      <c r="S3710" s="236"/>
      <c r="T3710" s="236"/>
      <c r="U3710" s="236"/>
      <c r="V3710" s="237"/>
      <c r="W3710" s="14"/>
      <c r="X3710" s="3"/>
    </row>
    <row r="3711" spans="1:24" ht="27.75" customHeight="1" x14ac:dyDescent="0.2">
      <c r="B3711" s="240">
        <f>EDATE(B3688,12)</f>
        <v>45658</v>
      </c>
      <c r="C3711" s="241"/>
      <c r="D3711" s="241"/>
      <c r="E3711" s="242"/>
      <c r="F3711" s="263"/>
      <c r="G3711" s="263"/>
      <c r="H3711" s="263"/>
      <c r="I3711" s="263"/>
      <c r="J3711" s="263"/>
      <c r="K3711" s="263"/>
      <c r="L3711" s="263"/>
      <c r="M3711" s="238"/>
      <c r="N3711" s="238"/>
      <c r="O3711" s="238"/>
      <c r="P3711" s="238"/>
      <c r="Q3711" s="238"/>
      <c r="R3711" s="238"/>
      <c r="S3711" s="238"/>
      <c r="T3711" s="238"/>
      <c r="U3711" s="238"/>
      <c r="V3711" s="239"/>
      <c r="W3711" s="14"/>
      <c r="X3711" s="3"/>
    </row>
    <row r="3712" spans="1:24" ht="16.5" customHeight="1" x14ac:dyDescent="0.2">
      <c r="A3712" s="34">
        <f>EDATE(B3711,-4)</f>
        <v>45536</v>
      </c>
      <c r="B3712" s="243" t="str">
        <f>PROPER(TEXT(A3712, "mmmm"))</f>
        <v>Septiembre</v>
      </c>
      <c r="C3712" s="244"/>
      <c r="D3712" s="244"/>
      <c r="E3712" s="244"/>
      <c r="F3712" s="281" t="str">
        <f>IFERROR(IF(VLOOKUP($X3682&amp;"-"&amp;TEXT($A3712,"mmm-aaaa"),Informes!$A:$P,COLUMN(Informes!H$1),FALSE),"þ","¨"),"¨")</f>
        <v>¨</v>
      </c>
      <c r="G3712" s="281"/>
      <c r="H3712" s="281"/>
      <c r="I3712" s="248" t="str">
        <f>IFERROR(IF(ISBLANK(
VLOOKUP($X3705&amp;"-"&amp;TEXT($A3712,"mmm-aaaa"),Informes!$A:$P,COLUMN(Informes!I$1),FALSE)), "",
VLOOKUP($X3705&amp;"-"&amp;TEXT($A3712,"mmm-aaaa"),Informes!$A:$P,COLUMN(Informes!I$1),FALSE)), "")</f>
        <v/>
      </c>
      <c r="J3712" s="248"/>
      <c r="K3712" s="248"/>
      <c r="L3712" s="173" t="str">
        <f>IFERROR(IF($X3712=$L$7,"þ","¨"),"¨")</f>
        <v>¨</v>
      </c>
      <c r="M3712" s="248" t="str">
        <f>IFERROR(IF(OR($X3712=$L$7,$X3712=$K$5,$X3712=$O$5,$X3712=$T$5),IF(ISBLANK(
VLOOKUP($X3682&amp;"-"&amp;TEXT($A3712,"mmm-aaaa"),Informes!$A:$P,COLUMN(Informes!J$1),FALSE)), "",
VLOOKUP($X3682&amp;"-"&amp;TEXT($A3712,"mmm-aaaa"),Informes!$A:$P,COLUMN(Informes!J$1),FALSE)), ""), "")</f>
        <v/>
      </c>
      <c r="N3712" s="248"/>
      <c r="O3712" s="248"/>
      <c r="P3712" s="248"/>
      <c r="Q3712" s="248"/>
      <c r="R3712" s="284" t="str">
        <f t="shared" ref="R3712:R3723" si="724">IF(W3712=0, "", W3712)</f>
        <v/>
      </c>
      <c r="S3712" s="284"/>
      <c r="T3712" s="284"/>
      <c r="U3712" s="284"/>
      <c r="V3712" s="285"/>
      <c r="W3712" s="4" t="str">
        <f>IFERROR(VLOOKUP($X3705&amp;"-"&amp;TEXT($A3712,"mmm-aaaa"),Informes!$A:$P,COLUMN(Informes!K$1),FALSE), "")</f>
        <v/>
      </c>
      <c r="X3712" s="34" t="str">
        <f>IFERROR(VLOOKUP($X3682&amp;"-"&amp;TEXT($A3712,"mmm-aaaa"),Informes!$A:$P,COLUMN(Informes!C$1),FALSE), "")</f>
        <v/>
      </c>
    </row>
    <row r="3713" spans="1:24" ht="16.5" customHeight="1" x14ac:dyDescent="0.2">
      <c r="A3713" s="34">
        <f>EDATE(A3712,1)</f>
        <v>45566</v>
      </c>
      <c r="B3713" s="243" t="str">
        <f t="shared" ref="B3713:B3723" si="725">PROPER(TEXT(A3713, "mmmm"))</f>
        <v>Octubre</v>
      </c>
      <c r="C3713" s="244"/>
      <c r="D3713" s="244"/>
      <c r="E3713" s="244"/>
      <c r="F3713" s="281" t="str">
        <f>IFERROR(IF(VLOOKUP($X3682&amp;"-"&amp;TEXT($A3713,"mmm-aaaa"),Informes!$A:$P,COLUMN(Informes!H$1),FALSE),"þ","¨"),"¨")</f>
        <v>¨</v>
      </c>
      <c r="G3713" s="281"/>
      <c r="H3713" s="281"/>
      <c r="I3713" s="248" t="str">
        <f>IFERROR(IF(ISBLANK(
VLOOKUP($X3705&amp;"-"&amp;TEXT($A3713,"mmm-aaaa"),Informes!$A:$P,COLUMN(Informes!I$1),FALSE)), "",
VLOOKUP($X3705&amp;"-"&amp;TEXT($A3713,"mmm-aaaa"),Informes!$A:$P,COLUMN(Informes!I$1),FALSE)), "")</f>
        <v/>
      </c>
      <c r="J3713" s="248"/>
      <c r="K3713" s="248"/>
      <c r="L3713" s="173" t="str">
        <f t="shared" ref="L3713:L3723" si="726">IFERROR(IF($X3713=$L$7,"þ","¨"),"¨")</f>
        <v>¨</v>
      </c>
      <c r="M3713" s="248" t="str">
        <f>IFERROR(IF(OR($X3713=$L$7,$X3713=$K$5,$X3713=$O$5,$X3713=$T$5),IF(ISBLANK(
VLOOKUP($X3682&amp;"-"&amp;TEXT($A3713,"mmm-aaaa"),Informes!$A:$P,COLUMN(Informes!J$1),FALSE)), "",
VLOOKUP($X3682&amp;"-"&amp;TEXT($A3713,"mmm-aaaa"),Informes!$A:$P,COLUMN(Informes!J$1),FALSE)), ""), "")</f>
        <v/>
      </c>
      <c r="N3713" s="248"/>
      <c r="O3713" s="248"/>
      <c r="P3713" s="248"/>
      <c r="Q3713" s="248"/>
      <c r="R3713" s="284" t="str">
        <f t="shared" si="724"/>
        <v/>
      </c>
      <c r="S3713" s="284"/>
      <c r="T3713" s="284"/>
      <c r="U3713" s="284"/>
      <c r="V3713" s="285"/>
      <c r="W3713" s="4" t="str">
        <f>IFERROR(VLOOKUP($X3705&amp;"-"&amp;TEXT($A3713,"mmm-aaaa"),Informes!$A:$P,COLUMN(Informes!K$1),FALSE), "")</f>
        <v/>
      </c>
      <c r="X3713" s="34" t="str">
        <f>IFERROR(VLOOKUP($X3682&amp;"-"&amp;TEXT($A3713,"mmm-aaaa"),Informes!$A:$P,COLUMN(Informes!C$1),FALSE), "")</f>
        <v/>
      </c>
    </row>
    <row r="3714" spans="1:24" ht="16.5" customHeight="1" x14ac:dyDescent="0.2">
      <c r="A3714" s="34">
        <f t="shared" ref="A3714:A3723" si="727">EDATE(A3713,1)</f>
        <v>45597</v>
      </c>
      <c r="B3714" s="243" t="str">
        <f t="shared" si="725"/>
        <v>Noviembre</v>
      </c>
      <c r="C3714" s="244"/>
      <c r="D3714" s="244"/>
      <c r="E3714" s="244"/>
      <c r="F3714" s="281" t="str">
        <f>IFERROR(IF(VLOOKUP($X3682&amp;"-"&amp;TEXT($A3714,"mmm-aaaa"),Informes!$A:$P,COLUMN(Informes!H$1),FALSE),"þ","¨"),"¨")</f>
        <v>¨</v>
      </c>
      <c r="G3714" s="281"/>
      <c r="H3714" s="281"/>
      <c r="I3714" s="248" t="str">
        <f>IFERROR(IF(ISBLANK(
VLOOKUP($X3705&amp;"-"&amp;TEXT($A3714,"mmm-aaaa"),Informes!$A:$P,COLUMN(Informes!I$1),FALSE)), "",
VLOOKUP($X3705&amp;"-"&amp;TEXT($A3714,"mmm-aaaa"),Informes!$A:$P,COLUMN(Informes!I$1),FALSE)), "")</f>
        <v/>
      </c>
      <c r="J3714" s="248"/>
      <c r="K3714" s="248"/>
      <c r="L3714" s="173" t="str">
        <f t="shared" si="726"/>
        <v>¨</v>
      </c>
      <c r="M3714" s="248" t="str">
        <f>IFERROR(IF(OR($X3714=$L$7,$X3714=$K$5,$X3714=$O$5,$X3714=$T$5),IF(ISBLANK(
VLOOKUP($X3682&amp;"-"&amp;TEXT($A3714,"mmm-aaaa"),Informes!$A:$P,COLUMN(Informes!J$1),FALSE)), "",
VLOOKUP($X3682&amp;"-"&amp;TEXT($A3714,"mmm-aaaa"),Informes!$A:$P,COLUMN(Informes!J$1),FALSE)), ""), "")</f>
        <v/>
      </c>
      <c r="N3714" s="248"/>
      <c r="O3714" s="248"/>
      <c r="P3714" s="248"/>
      <c r="Q3714" s="248"/>
      <c r="R3714" s="284" t="str">
        <f t="shared" si="724"/>
        <v/>
      </c>
      <c r="S3714" s="284"/>
      <c r="T3714" s="284"/>
      <c r="U3714" s="284"/>
      <c r="V3714" s="285"/>
      <c r="W3714" s="4" t="str">
        <f>IFERROR(VLOOKUP($X3705&amp;"-"&amp;TEXT($A3714,"mmm-aaaa"),Informes!$A:$P,COLUMN(Informes!K$1),FALSE), "")</f>
        <v/>
      </c>
      <c r="X3714" s="34" t="str">
        <f>IFERROR(VLOOKUP($X3682&amp;"-"&amp;TEXT($A3714,"mmm-aaaa"),Informes!$A:$P,COLUMN(Informes!C$1),FALSE), "")</f>
        <v/>
      </c>
    </row>
    <row r="3715" spans="1:24" ht="16.5" customHeight="1" x14ac:dyDescent="0.2">
      <c r="A3715" s="34">
        <f t="shared" si="727"/>
        <v>45627</v>
      </c>
      <c r="B3715" s="243" t="str">
        <f t="shared" si="725"/>
        <v>Diciembre</v>
      </c>
      <c r="C3715" s="244"/>
      <c r="D3715" s="244"/>
      <c r="E3715" s="244"/>
      <c r="F3715" s="281" t="str">
        <f>IFERROR(IF(VLOOKUP($X3682&amp;"-"&amp;TEXT($A3715,"mmm-aaaa"),Informes!$A:$P,COLUMN(Informes!H$1),FALSE),"þ","¨"),"¨")</f>
        <v>¨</v>
      </c>
      <c r="G3715" s="281"/>
      <c r="H3715" s="281"/>
      <c r="I3715" s="248" t="str">
        <f>IFERROR(IF(ISBLANK(
VLOOKUP($X3705&amp;"-"&amp;TEXT($A3715,"mmm-aaaa"),Informes!$A:$P,COLUMN(Informes!I$1),FALSE)), "",
VLOOKUP($X3705&amp;"-"&amp;TEXT($A3715,"mmm-aaaa"),Informes!$A:$P,COLUMN(Informes!I$1),FALSE)), "")</f>
        <v/>
      </c>
      <c r="J3715" s="248"/>
      <c r="K3715" s="248"/>
      <c r="L3715" s="173" t="str">
        <f t="shared" si="726"/>
        <v>¨</v>
      </c>
      <c r="M3715" s="248" t="str">
        <f>IFERROR(IF(OR($X3715=$L$7,$X3715=$K$5,$X3715=$O$5,$X3715=$T$5),IF(ISBLANK(
VLOOKUP($X3682&amp;"-"&amp;TEXT($A3715,"mmm-aaaa"),Informes!$A:$P,COLUMN(Informes!J$1),FALSE)), "",
VLOOKUP($X3682&amp;"-"&amp;TEXT($A3715,"mmm-aaaa"),Informes!$A:$P,COLUMN(Informes!J$1),FALSE)), ""), "")</f>
        <v/>
      </c>
      <c r="N3715" s="248"/>
      <c r="O3715" s="248"/>
      <c r="P3715" s="248"/>
      <c r="Q3715" s="248"/>
      <c r="R3715" s="284" t="str">
        <f t="shared" si="724"/>
        <v/>
      </c>
      <c r="S3715" s="284"/>
      <c r="T3715" s="284"/>
      <c r="U3715" s="284"/>
      <c r="V3715" s="285"/>
      <c r="W3715" s="4" t="str">
        <f>IFERROR(VLOOKUP($X3705&amp;"-"&amp;TEXT($A3715,"mmm-aaaa"),Informes!$A:$P,COLUMN(Informes!K$1),FALSE), "")</f>
        <v/>
      </c>
      <c r="X3715" s="34" t="str">
        <f>IFERROR(VLOOKUP($X3682&amp;"-"&amp;TEXT($A3715,"mmm-aaaa"),Informes!$A:$P,COLUMN(Informes!C$1),FALSE), "")</f>
        <v/>
      </c>
    </row>
    <row r="3716" spans="1:24" ht="16.5" customHeight="1" x14ac:dyDescent="0.2">
      <c r="A3716" s="34">
        <f t="shared" si="727"/>
        <v>45658</v>
      </c>
      <c r="B3716" s="243" t="str">
        <f t="shared" si="725"/>
        <v>Enero</v>
      </c>
      <c r="C3716" s="244"/>
      <c r="D3716" s="244"/>
      <c r="E3716" s="244"/>
      <c r="F3716" s="281" t="str">
        <f>IFERROR(IF(VLOOKUP($X3682&amp;"-"&amp;TEXT($A3716,"mmm-aaaa"),Informes!$A:$P,COLUMN(Informes!H$1),FALSE),"þ","¨"),"¨")</f>
        <v>¨</v>
      </c>
      <c r="G3716" s="281"/>
      <c r="H3716" s="281"/>
      <c r="I3716" s="248" t="str">
        <f>IFERROR(IF(ISBLANK(
VLOOKUP($X3705&amp;"-"&amp;TEXT($A3716,"mmm-aaaa"),Informes!$A:$P,COLUMN(Informes!I$1),FALSE)), "",
VLOOKUP($X3705&amp;"-"&amp;TEXT($A3716,"mmm-aaaa"),Informes!$A:$P,COLUMN(Informes!I$1),FALSE)), "")</f>
        <v/>
      </c>
      <c r="J3716" s="248"/>
      <c r="K3716" s="248"/>
      <c r="L3716" s="173" t="str">
        <f t="shared" si="726"/>
        <v>¨</v>
      </c>
      <c r="M3716" s="248" t="str">
        <f>IFERROR(IF(OR($X3716=$L$7,$X3716=$K$5,$X3716=$O$5,$X3716=$T$5),IF(ISBLANK(
VLOOKUP($X3682&amp;"-"&amp;TEXT($A3716,"mmm-aaaa"),Informes!$A:$P,COLUMN(Informes!J$1),FALSE)), "",
VLOOKUP($X3682&amp;"-"&amp;TEXT($A3716,"mmm-aaaa"),Informes!$A:$P,COLUMN(Informes!J$1),FALSE)), ""), "")</f>
        <v/>
      </c>
      <c r="N3716" s="248"/>
      <c r="O3716" s="248"/>
      <c r="P3716" s="248"/>
      <c r="Q3716" s="248"/>
      <c r="R3716" s="284" t="str">
        <f t="shared" si="724"/>
        <v/>
      </c>
      <c r="S3716" s="284"/>
      <c r="T3716" s="284"/>
      <c r="U3716" s="284"/>
      <c r="V3716" s="285"/>
      <c r="W3716" s="4" t="str">
        <f>IFERROR(VLOOKUP($X3705&amp;"-"&amp;TEXT($A3716,"mmm-aaaa"),Informes!$A:$P,COLUMN(Informes!K$1),FALSE), "")</f>
        <v/>
      </c>
      <c r="X3716" s="34" t="str">
        <f>IFERROR(VLOOKUP($X3682&amp;"-"&amp;TEXT($A3716,"mmm-aaaa"),Informes!$A:$P,COLUMN(Informes!C$1),FALSE), "")</f>
        <v/>
      </c>
    </row>
    <row r="3717" spans="1:24" ht="16.5" customHeight="1" x14ac:dyDescent="0.2">
      <c r="A3717" s="34">
        <f t="shared" si="727"/>
        <v>45689</v>
      </c>
      <c r="B3717" s="243" t="str">
        <f t="shared" si="725"/>
        <v>Febrero</v>
      </c>
      <c r="C3717" s="244"/>
      <c r="D3717" s="244"/>
      <c r="E3717" s="244"/>
      <c r="F3717" s="281" t="str">
        <f>IFERROR(IF(VLOOKUP($X3682&amp;"-"&amp;TEXT($A3717,"mmm-aaaa"),Informes!$A:$P,COLUMN(Informes!H$1),FALSE),"þ","¨"),"¨")</f>
        <v>¨</v>
      </c>
      <c r="G3717" s="281"/>
      <c r="H3717" s="281"/>
      <c r="I3717" s="248" t="str">
        <f>IFERROR(IF(ISBLANK(
VLOOKUP($X3705&amp;"-"&amp;TEXT($A3717,"mmm-aaaa"),Informes!$A:$P,COLUMN(Informes!I$1),FALSE)), "",
VLOOKUP($X3705&amp;"-"&amp;TEXT($A3717,"mmm-aaaa"),Informes!$A:$P,COLUMN(Informes!I$1),FALSE)), "")</f>
        <v/>
      </c>
      <c r="J3717" s="248"/>
      <c r="K3717" s="248"/>
      <c r="L3717" s="173" t="str">
        <f t="shared" si="726"/>
        <v>¨</v>
      </c>
      <c r="M3717" s="248" t="str">
        <f>IFERROR(IF(OR($X3717=$L$7,$X3717=$K$5,$X3717=$O$5,$X3717=$T$5),IF(ISBLANK(
VLOOKUP($X3682&amp;"-"&amp;TEXT($A3717,"mmm-aaaa"),Informes!$A:$P,COLUMN(Informes!J$1),FALSE)), "",
VLOOKUP($X3682&amp;"-"&amp;TEXT($A3717,"mmm-aaaa"),Informes!$A:$P,COLUMN(Informes!J$1),FALSE)), ""), "")</f>
        <v/>
      </c>
      <c r="N3717" s="248"/>
      <c r="O3717" s="248"/>
      <c r="P3717" s="248"/>
      <c r="Q3717" s="248"/>
      <c r="R3717" s="284" t="str">
        <f t="shared" si="724"/>
        <v/>
      </c>
      <c r="S3717" s="284"/>
      <c r="T3717" s="284"/>
      <c r="U3717" s="284"/>
      <c r="V3717" s="285"/>
      <c r="W3717" s="4" t="str">
        <f>IFERROR(VLOOKUP($X3705&amp;"-"&amp;TEXT($A3717,"mmm-aaaa"),Informes!$A:$P,COLUMN(Informes!K$1),FALSE), "")</f>
        <v/>
      </c>
      <c r="X3717" s="34" t="str">
        <f>IFERROR(VLOOKUP($X3682&amp;"-"&amp;TEXT($A3717,"mmm-aaaa"),Informes!$A:$P,COLUMN(Informes!C$1),FALSE), "")</f>
        <v/>
      </c>
    </row>
    <row r="3718" spans="1:24" ht="16.5" customHeight="1" x14ac:dyDescent="0.2">
      <c r="A3718" s="34">
        <f t="shared" si="727"/>
        <v>45717</v>
      </c>
      <c r="B3718" s="243" t="str">
        <f t="shared" si="725"/>
        <v>Marzo</v>
      </c>
      <c r="C3718" s="244"/>
      <c r="D3718" s="244"/>
      <c r="E3718" s="244"/>
      <c r="F3718" s="281" t="str">
        <f>IFERROR(IF(VLOOKUP($X3682&amp;"-"&amp;TEXT($A3718,"mmm-aaaa"),Informes!$A:$P,COLUMN(Informes!H$1),FALSE),"þ","¨"),"¨")</f>
        <v>¨</v>
      </c>
      <c r="G3718" s="281"/>
      <c r="H3718" s="281"/>
      <c r="I3718" s="248" t="str">
        <f>IFERROR(IF(ISBLANK(
VLOOKUP($X3705&amp;"-"&amp;TEXT($A3718,"mmm-aaaa"),Informes!$A:$P,COLUMN(Informes!I$1),FALSE)), "",
VLOOKUP($X3705&amp;"-"&amp;TEXT($A3718,"mmm-aaaa"),Informes!$A:$P,COLUMN(Informes!I$1),FALSE)), "")</f>
        <v/>
      </c>
      <c r="J3718" s="248"/>
      <c r="K3718" s="248"/>
      <c r="L3718" s="173" t="str">
        <f t="shared" si="726"/>
        <v>¨</v>
      </c>
      <c r="M3718" s="248" t="str">
        <f>IFERROR(IF(OR($X3718=$L$7,$X3718=$K$5,$X3718=$O$5,$X3718=$T$5),IF(ISBLANK(
VLOOKUP($X3682&amp;"-"&amp;TEXT($A3718,"mmm-aaaa"),Informes!$A:$P,COLUMN(Informes!J$1),FALSE)), "",
VLOOKUP($X3682&amp;"-"&amp;TEXT($A3718,"mmm-aaaa"),Informes!$A:$P,COLUMN(Informes!J$1),FALSE)), ""), "")</f>
        <v/>
      </c>
      <c r="N3718" s="248"/>
      <c r="O3718" s="248"/>
      <c r="P3718" s="248"/>
      <c r="Q3718" s="248"/>
      <c r="R3718" s="284" t="str">
        <f t="shared" si="724"/>
        <v/>
      </c>
      <c r="S3718" s="284"/>
      <c r="T3718" s="284"/>
      <c r="U3718" s="284"/>
      <c r="V3718" s="285"/>
      <c r="W3718" s="4" t="str">
        <f>IFERROR(VLOOKUP($X3705&amp;"-"&amp;TEXT($A3718,"mmm-aaaa"),Informes!$A:$P,COLUMN(Informes!K$1),FALSE), "")</f>
        <v/>
      </c>
      <c r="X3718" s="34" t="str">
        <f>IFERROR(VLOOKUP($X3682&amp;"-"&amp;TEXT($A3718,"mmm-aaaa"),Informes!$A:$P,COLUMN(Informes!C$1),FALSE), "")</f>
        <v/>
      </c>
    </row>
    <row r="3719" spans="1:24" ht="16.5" customHeight="1" x14ac:dyDescent="0.2">
      <c r="A3719" s="34">
        <f t="shared" si="727"/>
        <v>45748</v>
      </c>
      <c r="B3719" s="243" t="str">
        <f t="shared" si="725"/>
        <v>Abril</v>
      </c>
      <c r="C3719" s="244"/>
      <c r="D3719" s="244"/>
      <c r="E3719" s="244"/>
      <c r="F3719" s="281" t="str">
        <f>IFERROR(IF(VLOOKUP($X3682&amp;"-"&amp;TEXT($A3719,"mmm-aaaa"),Informes!$A:$P,COLUMN(Informes!H$1),FALSE),"þ","¨"),"¨")</f>
        <v>¨</v>
      </c>
      <c r="G3719" s="281"/>
      <c r="H3719" s="281"/>
      <c r="I3719" s="248" t="str">
        <f>IFERROR(IF(ISBLANK(
VLOOKUP($X3705&amp;"-"&amp;TEXT($A3719,"mmm-aaaa"),Informes!$A:$P,COLUMN(Informes!I$1),FALSE)), "",
VLOOKUP($X3705&amp;"-"&amp;TEXT($A3719,"mmm-aaaa"),Informes!$A:$P,COLUMN(Informes!I$1),FALSE)), "")</f>
        <v/>
      </c>
      <c r="J3719" s="248"/>
      <c r="K3719" s="248"/>
      <c r="L3719" s="173" t="str">
        <f t="shared" si="726"/>
        <v>¨</v>
      </c>
      <c r="M3719" s="248" t="str">
        <f>IFERROR(IF(OR($X3719=$L$7,$X3719=$K$5,$X3719=$O$5,$X3719=$T$5),IF(ISBLANK(
VLOOKUP($X3682&amp;"-"&amp;TEXT($A3719,"mmm-aaaa"),Informes!$A:$P,COLUMN(Informes!J$1),FALSE)), "",
VLOOKUP($X3682&amp;"-"&amp;TEXT($A3719,"mmm-aaaa"),Informes!$A:$P,COLUMN(Informes!J$1),FALSE)), ""), "")</f>
        <v/>
      </c>
      <c r="N3719" s="248"/>
      <c r="O3719" s="248"/>
      <c r="P3719" s="248"/>
      <c r="Q3719" s="248"/>
      <c r="R3719" s="284" t="str">
        <f t="shared" si="724"/>
        <v/>
      </c>
      <c r="S3719" s="284"/>
      <c r="T3719" s="284"/>
      <c r="U3719" s="284"/>
      <c r="V3719" s="285"/>
      <c r="W3719" s="4" t="str">
        <f>IFERROR(VLOOKUP($X3705&amp;"-"&amp;TEXT($A3719,"mmm-aaaa"),Informes!$A:$P,COLUMN(Informes!K$1),FALSE), "")</f>
        <v/>
      </c>
      <c r="X3719" s="34" t="str">
        <f>IFERROR(VLOOKUP($X3682&amp;"-"&amp;TEXT($A3719,"mmm-aaaa"),Informes!$A:$P,COLUMN(Informes!C$1),FALSE), "")</f>
        <v/>
      </c>
    </row>
    <row r="3720" spans="1:24" ht="16.5" customHeight="1" x14ac:dyDescent="0.2">
      <c r="A3720" s="34">
        <f t="shared" si="727"/>
        <v>45778</v>
      </c>
      <c r="B3720" s="243" t="str">
        <f t="shared" si="725"/>
        <v>Mayo</v>
      </c>
      <c r="C3720" s="244"/>
      <c r="D3720" s="244"/>
      <c r="E3720" s="244"/>
      <c r="F3720" s="281" t="str">
        <f>IFERROR(IF(VLOOKUP($X3682&amp;"-"&amp;TEXT($A3720,"mmm-aaaa"),Informes!$A:$P,COLUMN(Informes!H$1),FALSE),"þ","¨"),"¨")</f>
        <v>¨</v>
      </c>
      <c r="G3720" s="281"/>
      <c r="H3720" s="281"/>
      <c r="I3720" s="248" t="str">
        <f>IFERROR(IF(ISBLANK(
VLOOKUP($X3705&amp;"-"&amp;TEXT($A3720,"mmm-aaaa"),Informes!$A:$P,COLUMN(Informes!I$1),FALSE)), "",
VLOOKUP($X3705&amp;"-"&amp;TEXT($A3720,"mmm-aaaa"),Informes!$A:$P,COLUMN(Informes!I$1),FALSE)), "")</f>
        <v/>
      </c>
      <c r="J3720" s="248"/>
      <c r="K3720" s="248"/>
      <c r="L3720" s="173" t="str">
        <f t="shared" si="726"/>
        <v>¨</v>
      </c>
      <c r="M3720" s="248" t="str">
        <f>IFERROR(IF(OR($X3720=$L$7,$X3720=$K$5,$X3720=$O$5,$X3720=$T$5),IF(ISBLANK(
VLOOKUP($X3682&amp;"-"&amp;TEXT($A3720,"mmm-aaaa"),Informes!$A:$P,COLUMN(Informes!J$1),FALSE)), "",
VLOOKUP($X3682&amp;"-"&amp;TEXT($A3720,"mmm-aaaa"),Informes!$A:$P,COLUMN(Informes!J$1),FALSE)), ""), "")</f>
        <v/>
      </c>
      <c r="N3720" s="248"/>
      <c r="O3720" s="248"/>
      <c r="P3720" s="248"/>
      <c r="Q3720" s="248"/>
      <c r="R3720" s="284" t="str">
        <f t="shared" si="724"/>
        <v/>
      </c>
      <c r="S3720" s="284"/>
      <c r="T3720" s="284"/>
      <c r="U3720" s="284"/>
      <c r="V3720" s="285"/>
      <c r="W3720" s="4" t="str">
        <f>IFERROR(VLOOKUP($X3705&amp;"-"&amp;TEXT($A3720,"mmm-aaaa"),Informes!$A:$P,COLUMN(Informes!K$1),FALSE), "")</f>
        <v/>
      </c>
      <c r="X3720" s="34" t="str">
        <f>IFERROR(VLOOKUP($X3682&amp;"-"&amp;TEXT($A3720,"mmm-aaaa"),Informes!$A:$P,COLUMN(Informes!C$1),FALSE), "")</f>
        <v/>
      </c>
    </row>
    <row r="3721" spans="1:24" ht="16.5" customHeight="1" x14ac:dyDescent="0.2">
      <c r="A3721" s="34">
        <f t="shared" si="727"/>
        <v>45809</v>
      </c>
      <c r="B3721" s="243" t="str">
        <f t="shared" si="725"/>
        <v>Junio</v>
      </c>
      <c r="C3721" s="244"/>
      <c r="D3721" s="244"/>
      <c r="E3721" s="244"/>
      <c r="F3721" s="281" t="str">
        <f>IFERROR(IF(VLOOKUP($X3682&amp;"-"&amp;TEXT($A3721,"mmm-aaaa"),Informes!$A:$P,COLUMN(Informes!H$1),FALSE),"þ","¨"),"¨")</f>
        <v>¨</v>
      </c>
      <c r="G3721" s="281"/>
      <c r="H3721" s="281"/>
      <c r="I3721" s="248" t="str">
        <f>IFERROR(IF(ISBLANK(
VLOOKUP($X3705&amp;"-"&amp;TEXT($A3721,"mmm-aaaa"),Informes!$A:$P,COLUMN(Informes!I$1),FALSE)), "",
VLOOKUP($X3705&amp;"-"&amp;TEXT($A3721,"mmm-aaaa"),Informes!$A:$P,COLUMN(Informes!I$1),FALSE)), "")</f>
        <v/>
      </c>
      <c r="J3721" s="248"/>
      <c r="K3721" s="248"/>
      <c r="L3721" s="173" t="str">
        <f t="shared" si="726"/>
        <v>¨</v>
      </c>
      <c r="M3721" s="248" t="str">
        <f>IFERROR(IF(OR($X3721=$L$7,$X3721=$K$5,$X3721=$O$5,$X3721=$T$5),IF(ISBLANK(
VLOOKUP($X3682&amp;"-"&amp;TEXT($A3721,"mmm-aaaa"),Informes!$A:$P,COLUMN(Informes!J$1),FALSE)), "",
VLOOKUP($X3682&amp;"-"&amp;TEXT($A3721,"mmm-aaaa"),Informes!$A:$P,COLUMN(Informes!J$1),FALSE)), ""), "")</f>
        <v/>
      </c>
      <c r="N3721" s="248"/>
      <c r="O3721" s="248"/>
      <c r="P3721" s="248"/>
      <c r="Q3721" s="248"/>
      <c r="R3721" s="284" t="str">
        <f t="shared" si="724"/>
        <v/>
      </c>
      <c r="S3721" s="284"/>
      <c r="T3721" s="284"/>
      <c r="U3721" s="284"/>
      <c r="V3721" s="285"/>
      <c r="W3721" s="4" t="str">
        <f>IFERROR(VLOOKUP($X3705&amp;"-"&amp;TEXT($A3721,"mmm-aaaa"),Informes!$A:$P,COLUMN(Informes!K$1),FALSE), "")</f>
        <v/>
      </c>
      <c r="X3721" s="34" t="str">
        <f>IFERROR(VLOOKUP($X3682&amp;"-"&amp;TEXT($A3721,"mmm-aaaa"),Informes!$A:$P,COLUMN(Informes!C$1),FALSE), "")</f>
        <v/>
      </c>
    </row>
    <row r="3722" spans="1:24" ht="16.5" customHeight="1" x14ac:dyDescent="0.2">
      <c r="A3722" s="34">
        <f t="shared" si="727"/>
        <v>45839</v>
      </c>
      <c r="B3722" s="243" t="str">
        <f t="shared" si="725"/>
        <v>Julio</v>
      </c>
      <c r="C3722" s="244"/>
      <c r="D3722" s="244"/>
      <c r="E3722" s="244"/>
      <c r="F3722" s="281" t="str">
        <f>IFERROR(IF(VLOOKUP($X3682&amp;"-"&amp;TEXT($A3722,"mmm-aaaa"),Informes!$A:$P,COLUMN(Informes!H$1),FALSE),"þ","¨"),"¨")</f>
        <v>¨</v>
      </c>
      <c r="G3722" s="281"/>
      <c r="H3722" s="281"/>
      <c r="I3722" s="248" t="str">
        <f>IFERROR(IF(ISBLANK(
VLOOKUP($X3705&amp;"-"&amp;TEXT($A3722,"mmm-aaaa"),Informes!$A:$P,COLUMN(Informes!I$1),FALSE)), "",
VLOOKUP($X3705&amp;"-"&amp;TEXT($A3722,"mmm-aaaa"),Informes!$A:$P,COLUMN(Informes!I$1),FALSE)), "")</f>
        <v/>
      </c>
      <c r="J3722" s="248"/>
      <c r="K3722" s="248"/>
      <c r="L3722" s="173" t="str">
        <f t="shared" si="726"/>
        <v>¨</v>
      </c>
      <c r="M3722" s="248" t="str">
        <f>IFERROR(IF(OR($X3722=$L$7,$X3722=$K$5,$X3722=$O$5,$X3722=$T$5),IF(ISBLANK(
VLOOKUP($X3682&amp;"-"&amp;TEXT($A3722,"mmm-aaaa"),Informes!$A:$P,COLUMN(Informes!J$1),FALSE)), "",
VLOOKUP($X3682&amp;"-"&amp;TEXT($A3722,"mmm-aaaa"),Informes!$A:$P,COLUMN(Informes!J$1),FALSE)), ""), "")</f>
        <v/>
      </c>
      <c r="N3722" s="248"/>
      <c r="O3722" s="248"/>
      <c r="P3722" s="248"/>
      <c r="Q3722" s="248"/>
      <c r="R3722" s="284" t="str">
        <f t="shared" si="724"/>
        <v/>
      </c>
      <c r="S3722" s="284"/>
      <c r="T3722" s="284"/>
      <c r="U3722" s="284"/>
      <c r="V3722" s="285"/>
      <c r="W3722" s="4" t="str">
        <f>IFERROR(VLOOKUP($X3705&amp;"-"&amp;TEXT($A3722,"mmm-aaaa"),Informes!$A:$P,COLUMN(Informes!K$1),FALSE), "")</f>
        <v/>
      </c>
      <c r="X3722" s="34" t="str">
        <f>IFERROR(VLOOKUP($X3682&amp;"-"&amp;TEXT($A3722,"mmm-aaaa"),Informes!$A:$P,COLUMN(Informes!C$1),FALSE), "")</f>
        <v/>
      </c>
    </row>
    <row r="3723" spans="1:24" ht="16.5" customHeight="1" thickBot="1" x14ac:dyDescent="0.25">
      <c r="A3723" s="34">
        <f t="shared" si="727"/>
        <v>45870</v>
      </c>
      <c r="B3723" s="264" t="str">
        <f t="shared" si="725"/>
        <v>Agosto</v>
      </c>
      <c r="C3723" s="265"/>
      <c r="D3723" s="265"/>
      <c r="E3723" s="265"/>
      <c r="F3723" s="280" t="str">
        <f>IFERROR(IF(VLOOKUP($X3682&amp;"-"&amp;TEXT($A3723,"mmm-aaaa"),Informes!$A:$P,COLUMN(Informes!H$1),FALSE),"þ","¨"),"¨")</f>
        <v>¨</v>
      </c>
      <c r="G3723" s="280"/>
      <c r="H3723" s="280"/>
      <c r="I3723" s="269" t="str">
        <f>IFERROR(IF(ISBLANK(
VLOOKUP($X3705&amp;"-"&amp;TEXT($A3723,"mmm-aaaa"),Informes!$A:$P,COLUMN(Informes!I$1),FALSE)), "",
VLOOKUP($X3705&amp;"-"&amp;TEXT($A3723,"mmm-aaaa"),Informes!$A:$P,COLUMN(Informes!I$1),FALSE)), "")</f>
        <v/>
      </c>
      <c r="J3723" s="269"/>
      <c r="K3723" s="269"/>
      <c r="L3723" s="172" t="str">
        <f t="shared" si="726"/>
        <v>¨</v>
      </c>
      <c r="M3723" s="269" t="str">
        <f>IFERROR(IF(OR($X3723=$L$7,$X3723=$K$5,$X3723=$O$5,$X3723=$T$5),IF(ISBLANK(
VLOOKUP($X3682&amp;"-"&amp;TEXT($A3723,"mmm-aaaa"),Informes!$A:$P,COLUMN(Informes!J$1),FALSE)), "",
VLOOKUP($X3682&amp;"-"&amp;TEXT($A3723,"mmm-aaaa"),Informes!$A:$P,COLUMN(Informes!J$1),FALSE)), ""), "")</f>
        <v/>
      </c>
      <c r="N3723" s="269"/>
      <c r="O3723" s="269"/>
      <c r="P3723" s="269"/>
      <c r="Q3723" s="269"/>
      <c r="R3723" s="282" t="str">
        <f t="shared" si="724"/>
        <v/>
      </c>
      <c r="S3723" s="282"/>
      <c r="T3723" s="282"/>
      <c r="U3723" s="282"/>
      <c r="V3723" s="283"/>
      <c r="W3723" s="4" t="str">
        <f>IFERROR(VLOOKUP($X3705&amp;"-"&amp;TEXT($A3723,"mmm-aaaa"),Informes!$A:$P,COLUMN(Informes!K$1),FALSE), "")</f>
        <v/>
      </c>
      <c r="X3723" s="34" t="str">
        <f>IFERROR(VLOOKUP($X3682&amp;"-"&amp;TEXT($A3723,"mmm-aaaa"),Informes!$A:$P,COLUMN(Informes!C$1),FALSE), "")</f>
        <v/>
      </c>
    </row>
    <row r="3724" spans="1:24" ht="16.5" customHeight="1" thickBot="1" x14ac:dyDescent="0.3">
      <c r="D3724" s="124"/>
      <c r="E3724" s="124"/>
      <c r="F3724" s="129"/>
      <c r="G3724" s="124" t="str">
        <f>IF(SUM(F3712:F3723)=0,"",SUM(F3712:F3723))</f>
        <v/>
      </c>
      <c r="H3724" s="124"/>
      <c r="I3724" s="124"/>
      <c r="J3724" s="130"/>
      <c r="K3724" s="124"/>
      <c r="L3724" s="131" t="s">
        <v>107</v>
      </c>
      <c r="M3724" s="272" t="str">
        <f>IF(SUM(M3712:M3723)=0,"",SUM(M3712:M3723))</f>
        <v/>
      </c>
      <c r="N3724" s="273"/>
      <c r="O3724" s="273"/>
      <c r="P3724" s="273"/>
      <c r="Q3724" s="274"/>
      <c r="R3724" s="275"/>
      <c r="S3724" s="276"/>
      <c r="T3724" s="276"/>
      <c r="U3724" s="276"/>
      <c r="V3724" s="277"/>
      <c r="W3724" s="4"/>
      <c r="X3724" s="4"/>
    </row>
    <row r="3725" spans="1:24" ht="16.5" customHeight="1" x14ac:dyDescent="0.2">
      <c r="W3725" s="4"/>
      <c r="X3725" s="4"/>
    </row>
    <row r="3726" spans="1:24" ht="279.75" customHeight="1" x14ac:dyDescent="0.15">
      <c r="B3726" s="11"/>
      <c r="C3726" s="132" t="s">
        <v>136</v>
      </c>
      <c r="D3726" s="11"/>
      <c r="E3726" s="11"/>
      <c r="F3726" s="11"/>
      <c r="G3726" s="11"/>
      <c r="H3726" s="11"/>
      <c r="I3726" s="11"/>
      <c r="J3726" s="11"/>
      <c r="K3726" s="11"/>
      <c r="L3726" s="11"/>
      <c r="M3726" s="11"/>
      <c r="N3726" s="11"/>
      <c r="O3726" s="11"/>
      <c r="P3726" s="11"/>
      <c r="Q3726" s="11"/>
      <c r="R3726" s="11"/>
      <c r="S3726" s="11"/>
      <c r="T3726" s="11"/>
      <c r="U3726" s="11"/>
      <c r="V3726" s="11"/>
      <c r="W3726" s="11"/>
      <c r="X3726" s="11"/>
    </row>
    <row r="3727" spans="1:24" ht="24" customHeight="1" x14ac:dyDescent="0.2">
      <c r="A3727" s="35">
        <f>A3681+1</f>
        <v>82</v>
      </c>
      <c r="B3727" s="256" t="s">
        <v>127</v>
      </c>
      <c r="C3727" s="256"/>
      <c r="D3727" s="256"/>
      <c r="E3727" s="256"/>
      <c r="F3727" s="256"/>
      <c r="G3727" s="256"/>
      <c r="H3727" s="256"/>
      <c r="I3727" s="256"/>
      <c r="J3727" s="256"/>
      <c r="K3727" s="256"/>
      <c r="L3727" s="256"/>
      <c r="M3727" s="256"/>
      <c r="N3727" s="256"/>
      <c r="O3727" s="256"/>
      <c r="P3727" s="256"/>
      <c r="Q3727" s="256"/>
      <c r="R3727" s="256"/>
      <c r="S3727" s="256"/>
      <c r="T3727" s="256"/>
      <c r="U3727" s="256"/>
      <c r="V3727" s="256"/>
      <c r="X3727" s="2"/>
    </row>
    <row r="3728" spans="1:24" ht="17.25" customHeight="1" x14ac:dyDescent="0.2">
      <c r="A3728" s="35"/>
      <c r="B3728" s="120" t="s">
        <v>128</v>
      </c>
      <c r="D3728" s="123" t="e">
        <f>IF(A3727=0,0,INDEX(TblPublicadores[Nombre completo],A3727))</f>
        <v>#REF!</v>
      </c>
      <c r="F3728" s="123"/>
      <c r="G3728" s="123"/>
      <c r="H3728" s="123"/>
      <c r="I3728" s="123"/>
      <c r="J3728" s="123"/>
      <c r="K3728" s="123"/>
      <c r="L3728" s="123"/>
      <c r="M3728" s="123"/>
      <c r="N3728" s="123"/>
      <c r="O3728" s="123"/>
      <c r="P3728" s="123"/>
      <c r="Q3728" s="123"/>
      <c r="R3728" s="123"/>
      <c r="S3728" s="123"/>
      <c r="T3728" s="123"/>
      <c r="U3728" s="123"/>
      <c r="V3728" s="123"/>
      <c r="W3728" s="15"/>
      <c r="X3728" s="154" t="e">
        <f>IF(A3727=0,0,INDEX(TblPublicadores[Nombre],A3727))</f>
        <v>#REF!</v>
      </c>
    </row>
    <row r="3729" spans="1:24" ht="17.25" customHeight="1" x14ac:dyDescent="0.2">
      <c r="B3729" s="120" t="s">
        <v>129</v>
      </c>
      <c r="D3729" s="121"/>
      <c r="E3729" s="121"/>
      <c r="F3729" s="7"/>
      <c r="G3729" s="7"/>
      <c r="H3729" s="257" t="e">
        <f>IF(A3727=0,"",INDEX(TblPublicadores[Fecha de nacimiento],A3727))</f>
        <v>#REF!</v>
      </c>
      <c r="I3729" s="257"/>
      <c r="J3729" s="257"/>
      <c r="K3729" s="257"/>
      <c r="L3729" s="257"/>
      <c r="M3729" s="257"/>
      <c r="N3729" s="257"/>
      <c r="O3729" s="257"/>
      <c r="P3729" s="128" t="e">
        <f>IF(INDEX(TblPublicadores[Sexo],A3727)=Q3729,"þ","¨")</f>
        <v>#REF!</v>
      </c>
      <c r="Q3729" s="120" t="s">
        <v>75</v>
      </c>
      <c r="S3729" s="12"/>
      <c r="T3729" s="13"/>
      <c r="U3729" s="128" t="e">
        <f>IF(INDEX(TblPublicadores[Sexo],A3727)=V3729,"þ","¨")</f>
        <v>#REF!</v>
      </c>
      <c r="V3729" s="120" t="s">
        <v>79</v>
      </c>
      <c r="W3729" s="12"/>
      <c r="X3729" s="6"/>
    </row>
    <row r="3730" spans="1:24" ht="17.25" customHeight="1" x14ac:dyDescent="0.2">
      <c r="B3730" s="120" t="s">
        <v>130</v>
      </c>
      <c r="D3730" s="122"/>
      <c r="E3730" s="122"/>
      <c r="F3730" s="7"/>
      <c r="G3730" s="258" t="e">
        <f>IF(A3727=0,"",IF(INDEX(TblPublicadores[Fecha de bautismo],A3727)="", "",INDEX(TblPublicadores[Fecha de bautismo],A3727)))</f>
        <v>#REF!</v>
      </c>
      <c r="H3730" s="258"/>
      <c r="I3730" s="258"/>
      <c r="J3730" s="258"/>
      <c r="K3730" s="258"/>
      <c r="L3730" s="258"/>
      <c r="M3730" s="258"/>
      <c r="N3730" s="258"/>
      <c r="O3730" s="258"/>
      <c r="P3730" s="128" t="s">
        <v>137</v>
      </c>
      <c r="Q3730" s="120" t="s">
        <v>131</v>
      </c>
      <c r="S3730" s="12"/>
      <c r="T3730" s="12"/>
      <c r="U3730" s="128" t="s">
        <v>138</v>
      </c>
      <c r="V3730" s="120" t="s">
        <v>61</v>
      </c>
      <c r="W3730" s="12"/>
      <c r="X3730" s="6"/>
    </row>
    <row r="3731" spans="1:24" ht="28.5" customHeight="1" x14ac:dyDescent="0.2">
      <c r="B3731" s="127" t="e">
        <f>IF(INDEX(TblPublicadores[Privilegio],A3727)=C3731,"þ","¨")</f>
        <v>#REF!</v>
      </c>
      <c r="C3731" s="125" t="s">
        <v>76</v>
      </c>
      <c r="D3731" s="127" t="e">
        <f>IF(INDEX(TblPublicadores[Privilegio],A3727)=E3731,"þ","¨")</f>
        <v>#REF!</v>
      </c>
      <c r="E3731" s="125" t="s">
        <v>81</v>
      </c>
      <c r="F3731" s="7"/>
      <c r="G3731" s="7"/>
      <c r="H3731" s="5"/>
      <c r="I3731" s="10"/>
      <c r="J3731" s="127" t="e">
        <f>IF(INDEX(TblPublicadores[Tipo Publicador],A3727)=K3731,"þ","¨")</f>
        <v>#REF!</v>
      </c>
      <c r="K3731" s="125" t="s">
        <v>77</v>
      </c>
      <c r="L3731" s="5"/>
      <c r="M3731" s="5"/>
      <c r="N3731" s="127" t="e">
        <f>IF(INDEX(TblPublicadores[Tipo Publicador],A3727)=O3731,"þ","¨")</f>
        <v>#REF!</v>
      </c>
      <c r="O3731" s="125" t="s">
        <v>132</v>
      </c>
      <c r="P3731" s="126"/>
      <c r="Q3731" s="126"/>
      <c r="R3731" s="9"/>
      <c r="S3731" s="127" t="e">
        <f>IF(INDEX(TblPublicadores[Tipo Publicador],A3727)=T3731,"þ","¨")</f>
        <v>#REF!</v>
      </c>
      <c r="T3731" s="259" t="s">
        <v>133</v>
      </c>
      <c r="U3731" s="259"/>
      <c r="V3731" s="259"/>
      <c r="W3731" s="13"/>
      <c r="X3731" s="6"/>
    </row>
    <row r="3732" spans="1:24" ht="4.5" customHeight="1" thickBot="1" x14ac:dyDescent="0.25">
      <c r="B3732" s="8"/>
      <c r="C3732" s="7"/>
      <c r="D3732" s="8"/>
      <c r="E3732" s="7"/>
      <c r="F3732" s="7"/>
      <c r="G3732" s="7"/>
      <c r="H3732" s="5"/>
      <c r="I3732" s="10"/>
      <c r="J3732" s="8"/>
      <c r="K3732" s="5"/>
      <c r="L3732" s="5"/>
      <c r="M3732" s="5"/>
      <c r="N3732" s="7"/>
      <c r="O3732" s="5"/>
      <c r="P3732" s="8"/>
      <c r="Q3732" s="8"/>
      <c r="R3732" s="9"/>
      <c r="S3732" s="9"/>
      <c r="T3732" s="7"/>
      <c r="U3732" s="8"/>
      <c r="V3732" s="9"/>
      <c r="W3732" s="9"/>
      <c r="X3732" s="6"/>
    </row>
    <row r="3733" spans="1:24" ht="26.25" customHeight="1" x14ac:dyDescent="0.25">
      <c r="B3733" s="260" t="s">
        <v>17</v>
      </c>
      <c r="C3733" s="261"/>
      <c r="D3733" s="261"/>
      <c r="E3733" s="261"/>
      <c r="F3733" s="262" t="s">
        <v>134</v>
      </c>
      <c r="G3733" s="262"/>
      <c r="H3733" s="262"/>
      <c r="I3733" s="262" t="s">
        <v>12</v>
      </c>
      <c r="J3733" s="262"/>
      <c r="K3733" s="262"/>
      <c r="L3733" s="262" t="s">
        <v>105</v>
      </c>
      <c r="M3733" s="236" t="s">
        <v>135</v>
      </c>
      <c r="N3733" s="236"/>
      <c r="O3733" s="236"/>
      <c r="P3733" s="236"/>
      <c r="Q3733" s="236"/>
      <c r="R3733" s="236" t="s">
        <v>101</v>
      </c>
      <c r="S3733" s="236"/>
      <c r="T3733" s="236"/>
      <c r="U3733" s="236"/>
      <c r="V3733" s="237"/>
      <c r="W3733" s="14"/>
      <c r="X3733" s="3"/>
    </row>
    <row r="3734" spans="1:24" ht="27.75" customHeight="1" x14ac:dyDescent="0.2">
      <c r="B3734" s="240">
        <v>45292</v>
      </c>
      <c r="C3734" s="241"/>
      <c r="D3734" s="241"/>
      <c r="E3734" s="242"/>
      <c r="F3734" s="263"/>
      <c r="G3734" s="263"/>
      <c r="H3734" s="263"/>
      <c r="I3734" s="263"/>
      <c r="J3734" s="263"/>
      <c r="K3734" s="263"/>
      <c r="L3734" s="263"/>
      <c r="M3734" s="238"/>
      <c r="N3734" s="238"/>
      <c r="O3734" s="238"/>
      <c r="P3734" s="238"/>
      <c r="Q3734" s="238"/>
      <c r="R3734" s="238"/>
      <c r="S3734" s="238"/>
      <c r="T3734" s="238"/>
      <c r="U3734" s="238"/>
      <c r="V3734" s="239"/>
      <c r="W3734" s="14"/>
      <c r="X3734" s="3"/>
    </row>
    <row r="3735" spans="1:24" ht="16.5" customHeight="1" x14ac:dyDescent="0.2">
      <c r="A3735" s="34">
        <f>EDATE(B3734,-4)</f>
        <v>45170</v>
      </c>
      <c r="B3735" s="243" t="str">
        <f>PROPER(TEXT(A3735, "mmmm"))</f>
        <v>Septiembre</v>
      </c>
      <c r="C3735" s="244"/>
      <c r="D3735" s="244" t="str">
        <f>PROPER(TEXT(C3735, "mmmm"))</f>
        <v>Enero</v>
      </c>
      <c r="E3735" s="244"/>
      <c r="F3735" s="281" t="str">
        <f>IFERROR(IF(VLOOKUP($X3728&amp;"-"&amp;TEXT($A3735,"mmm-aaaa"),Informes!$A:$P,COLUMN(Informes!H$1),FALSE),"þ","¨"),"¨")</f>
        <v>¨</v>
      </c>
      <c r="G3735" s="281"/>
      <c r="H3735" s="281"/>
      <c r="I3735" s="248" t="str">
        <f>IFERROR(IF(ISBLANK(
VLOOKUP($X3728&amp;"-"&amp;TEXT($A3735,"mmm-aaaa"),Informes!$A:$P,COLUMN(Informes!I$1),FALSE)), "",
VLOOKUP($X3728&amp;"-"&amp;TEXT($A3735,"mmm-aaaa"),Informes!$A:$P,COLUMN(Informes!I$1),FALSE)), "")</f>
        <v/>
      </c>
      <c r="J3735" s="248"/>
      <c r="K3735" s="248"/>
      <c r="L3735" s="173" t="str">
        <f>IFERROR(IF($X3735=$L$7,"þ","¨"),"¨")</f>
        <v>¨</v>
      </c>
      <c r="M3735" s="248" t="str">
        <f>IFERROR(IF(OR($X3735=$L$7,$X3735=$K$5,$X3735=$O$5,$X3735=$T$5),IF(ISBLANK(
VLOOKUP($X3728&amp;"-"&amp;TEXT($A3735,"mmm-aaaa"),Informes!$A:$P,COLUMN(Informes!J$1),FALSE)), "",
VLOOKUP($X3728&amp;"-"&amp;TEXT($A3735,"mmm-aaaa"),Informes!$A:$P,COLUMN(Informes!J$1),FALSE)), ""), "")</f>
        <v/>
      </c>
      <c r="N3735" s="248"/>
      <c r="O3735" s="248"/>
      <c r="P3735" s="248"/>
      <c r="Q3735" s="248"/>
      <c r="R3735" s="284" t="str">
        <f t="shared" ref="R3735:R3746" si="728">IF(W3735=0, "", W3735)</f>
        <v/>
      </c>
      <c r="S3735" s="284"/>
      <c r="T3735" s="284"/>
      <c r="U3735" s="284"/>
      <c r="V3735" s="285"/>
      <c r="W3735" s="4" t="str">
        <f>IFERROR(VLOOKUP($X3728&amp;"-"&amp;TEXT($A3735,"mmm-aaaa"),Informes!$A:$P,COLUMN(Informes!K$1),FALSE), "")</f>
        <v/>
      </c>
      <c r="X3735" s="34" t="str">
        <f>IFERROR(VLOOKUP($X3728&amp;"-"&amp;TEXT($A3735,"mmm-aaaa"),Informes!$A:$P,COLUMN(Informes!C$1),FALSE), "")</f>
        <v/>
      </c>
    </row>
    <row r="3736" spans="1:24" ht="16.5" customHeight="1" x14ac:dyDescent="0.2">
      <c r="A3736" s="34">
        <f>EDATE(A3735,1)</f>
        <v>45200</v>
      </c>
      <c r="B3736" s="243" t="str">
        <f t="shared" ref="B3736:B3746" si="729">PROPER(TEXT(A3736, "mmmm"))</f>
        <v>Octubre</v>
      </c>
      <c r="C3736" s="244"/>
      <c r="D3736" s="244" t="str">
        <f t="shared" ref="D3736:D3746" si="730">PROPER(TEXT(C3736, "mmmm"))</f>
        <v>Enero</v>
      </c>
      <c r="E3736" s="244"/>
      <c r="F3736" s="281" t="str">
        <f>IFERROR(IF(VLOOKUP($X3728&amp;"-"&amp;TEXT($A3736,"mmm-aaaa"),Informes!$A:$P,COLUMN(Informes!H$1),FALSE),"þ","¨"),"¨")</f>
        <v>¨</v>
      </c>
      <c r="G3736" s="281"/>
      <c r="H3736" s="281"/>
      <c r="I3736" s="248" t="str">
        <f>IFERROR(IF(ISBLANK(
VLOOKUP($X3728&amp;"-"&amp;TEXT($A3736,"mmm-aaaa"),Informes!$A:$P,COLUMN(Informes!I$1),FALSE)), "",
VLOOKUP($X3728&amp;"-"&amp;TEXT($A3736,"mmm-aaaa"),Informes!$A:$P,COLUMN(Informes!I$1),FALSE)), "")</f>
        <v/>
      </c>
      <c r="J3736" s="248"/>
      <c r="K3736" s="248"/>
      <c r="L3736" s="173" t="str">
        <f t="shared" ref="L3736:L3746" si="731">IFERROR(IF($X3736=$L$7,"þ","¨"),"¨")</f>
        <v>¨</v>
      </c>
      <c r="M3736" s="248" t="str">
        <f>IFERROR(IF(OR($X3736=$L$7,$X3736=$K$5,$X3736=$O$5,$X3736=$T$5),IF(ISBLANK(
VLOOKUP($X3728&amp;"-"&amp;TEXT($A3736,"mmm-aaaa"),Informes!$A:$P,COLUMN(Informes!J$1),FALSE)), "",
VLOOKUP($X3728&amp;"-"&amp;TEXT($A3736,"mmm-aaaa"),Informes!$A:$P,COLUMN(Informes!J$1),FALSE)), ""), "")</f>
        <v/>
      </c>
      <c r="N3736" s="248"/>
      <c r="O3736" s="248"/>
      <c r="P3736" s="248"/>
      <c r="Q3736" s="248"/>
      <c r="R3736" s="284" t="str">
        <f t="shared" si="728"/>
        <v/>
      </c>
      <c r="S3736" s="284"/>
      <c r="T3736" s="284"/>
      <c r="U3736" s="284"/>
      <c r="V3736" s="285"/>
      <c r="W3736" s="4" t="str">
        <f>IFERROR(VLOOKUP($X3728&amp;"-"&amp;TEXT($A3736,"mmm-aaaa"),Informes!$A:$P,COLUMN(Informes!K$1),FALSE), "")</f>
        <v/>
      </c>
      <c r="X3736" s="34" t="str">
        <f>IFERROR(VLOOKUP($X3728&amp;"-"&amp;TEXT($A3736,"mmm-aaaa"),Informes!$A:$P,COLUMN(Informes!C$1),FALSE), "")</f>
        <v/>
      </c>
    </row>
    <row r="3737" spans="1:24" ht="16.5" customHeight="1" x14ac:dyDescent="0.2">
      <c r="A3737" s="34">
        <f t="shared" ref="A3737:A3746" si="732">EDATE(A3736,1)</f>
        <v>45231</v>
      </c>
      <c r="B3737" s="243" t="str">
        <f t="shared" si="729"/>
        <v>Noviembre</v>
      </c>
      <c r="C3737" s="244"/>
      <c r="D3737" s="244" t="str">
        <f t="shared" si="730"/>
        <v>Enero</v>
      </c>
      <c r="E3737" s="244"/>
      <c r="F3737" s="281" t="str">
        <f>IFERROR(IF(VLOOKUP($X3728&amp;"-"&amp;TEXT($A3737,"mmm-aaaa"),Informes!$A:$P,COLUMN(Informes!H$1),FALSE),"þ","¨"),"¨")</f>
        <v>¨</v>
      </c>
      <c r="G3737" s="281"/>
      <c r="H3737" s="281"/>
      <c r="I3737" s="248" t="str">
        <f>IFERROR(IF(ISBLANK(
VLOOKUP($X3728&amp;"-"&amp;TEXT($A3737,"mmm-aaaa"),Informes!$A:$P,COLUMN(Informes!I$1),FALSE)), "",
VLOOKUP($X3728&amp;"-"&amp;TEXT($A3737,"mmm-aaaa"),Informes!$A:$P,COLUMN(Informes!I$1),FALSE)), "")</f>
        <v/>
      </c>
      <c r="J3737" s="248"/>
      <c r="K3737" s="248"/>
      <c r="L3737" s="173" t="str">
        <f t="shared" si="731"/>
        <v>¨</v>
      </c>
      <c r="M3737" s="248" t="str">
        <f>IFERROR(IF(OR($X3737=$L$7,$X3737=$K$5,$X3737=$O$5,$X3737=$T$5),IF(ISBLANK(
VLOOKUP($X3728&amp;"-"&amp;TEXT($A3737,"mmm-aaaa"),Informes!$A:$P,COLUMN(Informes!J$1),FALSE)), "",
VLOOKUP($X3728&amp;"-"&amp;TEXT($A3737,"mmm-aaaa"),Informes!$A:$P,COLUMN(Informes!J$1),FALSE)), ""), "")</f>
        <v/>
      </c>
      <c r="N3737" s="248"/>
      <c r="O3737" s="248"/>
      <c r="P3737" s="248"/>
      <c r="Q3737" s="248"/>
      <c r="R3737" s="284" t="str">
        <f t="shared" si="728"/>
        <v/>
      </c>
      <c r="S3737" s="284"/>
      <c r="T3737" s="284"/>
      <c r="U3737" s="284"/>
      <c r="V3737" s="285"/>
      <c r="W3737" s="4" t="str">
        <f>IFERROR(VLOOKUP($X3728&amp;"-"&amp;TEXT($A3737,"mmm-aaaa"),Informes!$A:$P,COLUMN(Informes!K$1),FALSE), "")</f>
        <v/>
      </c>
      <c r="X3737" s="34" t="str">
        <f>IFERROR(VLOOKUP($X3728&amp;"-"&amp;TEXT($A3737,"mmm-aaaa"),Informes!$A:$P,COLUMN(Informes!C$1),FALSE), "")</f>
        <v/>
      </c>
    </row>
    <row r="3738" spans="1:24" ht="16.5" customHeight="1" x14ac:dyDescent="0.2">
      <c r="A3738" s="34">
        <f t="shared" si="732"/>
        <v>45261</v>
      </c>
      <c r="B3738" s="243" t="str">
        <f t="shared" si="729"/>
        <v>Diciembre</v>
      </c>
      <c r="C3738" s="244"/>
      <c r="D3738" s="244" t="str">
        <f t="shared" si="730"/>
        <v>Enero</v>
      </c>
      <c r="E3738" s="244"/>
      <c r="F3738" s="281" t="str">
        <f>IFERROR(IF(VLOOKUP($X3728&amp;"-"&amp;TEXT($A3738,"mmm-aaaa"),Informes!$A:$P,COLUMN(Informes!H$1),FALSE),"þ","¨"),"¨")</f>
        <v>¨</v>
      </c>
      <c r="G3738" s="281"/>
      <c r="H3738" s="281"/>
      <c r="I3738" s="248" t="str">
        <f>IFERROR(IF(ISBLANK(
VLOOKUP($X3728&amp;"-"&amp;TEXT($A3738,"mmm-aaaa"),Informes!$A:$P,COLUMN(Informes!I$1),FALSE)), "",
VLOOKUP($X3728&amp;"-"&amp;TEXT($A3738,"mmm-aaaa"),Informes!$A:$P,COLUMN(Informes!I$1),FALSE)), "")</f>
        <v/>
      </c>
      <c r="J3738" s="248"/>
      <c r="K3738" s="248"/>
      <c r="L3738" s="173" t="str">
        <f t="shared" si="731"/>
        <v>¨</v>
      </c>
      <c r="M3738" s="248" t="str">
        <f>IFERROR(IF(OR($X3738=$L$7,$X3738=$K$5,$X3738=$O$5,$X3738=$T$5),IF(ISBLANK(
VLOOKUP($X3728&amp;"-"&amp;TEXT($A3738,"mmm-aaaa"),Informes!$A:$P,COLUMN(Informes!J$1),FALSE)), "",
VLOOKUP($X3728&amp;"-"&amp;TEXT($A3738,"mmm-aaaa"),Informes!$A:$P,COLUMN(Informes!J$1),FALSE)), ""), "")</f>
        <v/>
      </c>
      <c r="N3738" s="248"/>
      <c r="O3738" s="248"/>
      <c r="P3738" s="248"/>
      <c r="Q3738" s="248"/>
      <c r="R3738" s="284" t="str">
        <f t="shared" si="728"/>
        <v/>
      </c>
      <c r="S3738" s="284"/>
      <c r="T3738" s="284"/>
      <c r="U3738" s="284"/>
      <c r="V3738" s="285"/>
      <c r="W3738" s="4" t="str">
        <f>IFERROR(VLOOKUP($X3728&amp;"-"&amp;TEXT($A3738,"mmm-aaaa"),Informes!$A:$P,COLUMN(Informes!K$1),FALSE), "")</f>
        <v/>
      </c>
      <c r="X3738" s="34" t="str">
        <f>IFERROR(VLOOKUP($X3728&amp;"-"&amp;TEXT($A3738,"mmm-aaaa"),Informes!$A:$P,COLUMN(Informes!C$1),FALSE), "")</f>
        <v/>
      </c>
    </row>
    <row r="3739" spans="1:24" ht="16.5" customHeight="1" x14ac:dyDescent="0.2">
      <c r="A3739" s="34">
        <f t="shared" si="732"/>
        <v>45292</v>
      </c>
      <c r="B3739" s="243" t="str">
        <f t="shared" si="729"/>
        <v>Enero</v>
      </c>
      <c r="C3739" s="244"/>
      <c r="D3739" s="244" t="str">
        <f t="shared" si="730"/>
        <v>Enero</v>
      </c>
      <c r="E3739" s="244"/>
      <c r="F3739" s="281" t="str">
        <f>IFERROR(IF(VLOOKUP($X3728&amp;"-"&amp;TEXT($A3739,"mmm-aaaa"),Informes!$A:$P,COLUMN(Informes!H$1),FALSE),"þ","¨"),"¨")</f>
        <v>¨</v>
      </c>
      <c r="G3739" s="281"/>
      <c r="H3739" s="281"/>
      <c r="I3739" s="248" t="str">
        <f>IFERROR(IF(ISBLANK(
VLOOKUP($X3728&amp;"-"&amp;TEXT($A3739,"mmm-aaaa"),Informes!$A:$P,COLUMN(Informes!I$1),FALSE)), "",
VLOOKUP($X3728&amp;"-"&amp;TEXT($A3739,"mmm-aaaa"),Informes!$A:$P,COLUMN(Informes!I$1),FALSE)), "")</f>
        <v/>
      </c>
      <c r="J3739" s="248"/>
      <c r="K3739" s="248"/>
      <c r="L3739" s="173" t="str">
        <f t="shared" si="731"/>
        <v>¨</v>
      </c>
      <c r="M3739" s="248" t="str">
        <f>IFERROR(IF(OR($X3739=$L$7,$X3739=$K$5,$X3739=$O$5,$X3739=$T$5),IF(ISBLANK(
VLOOKUP($X3728&amp;"-"&amp;TEXT($A3739,"mmm-aaaa"),Informes!$A:$P,COLUMN(Informes!J$1),FALSE)), "",
VLOOKUP($X3728&amp;"-"&amp;TEXT($A3739,"mmm-aaaa"),Informes!$A:$P,COLUMN(Informes!J$1),FALSE)), ""), "")</f>
        <v/>
      </c>
      <c r="N3739" s="248"/>
      <c r="O3739" s="248"/>
      <c r="P3739" s="248"/>
      <c r="Q3739" s="248"/>
      <c r="R3739" s="284" t="str">
        <f t="shared" si="728"/>
        <v/>
      </c>
      <c r="S3739" s="284"/>
      <c r="T3739" s="284"/>
      <c r="U3739" s="284"/>
      <c r="V3739" s="285"/>
      <c r="W3739" s="4" t="str">
        <f>IFERROR(VLOOKUP($X3728&amp;"-"&amp;TEXT($A3739,"mmm-aaaa"),Informes!$A:$P,COLUMN(Informes!K$1),FALSE), "")</f>
        <v/>
      </c>
      <c r="X3739" s="34" t="str">
        <f>IFERROR(VLOOKUP($X3728&amp;"-"&amp;TEXT($A3739,"mmm-aaaa"),Informes!$A:$P,COLUMN(Informes!C$1),FALSE), "")</f>
        <v/>
      </c>
    </row>
    <row r="3740" spans="1:24" ht="16.5" customHeight="1" x14ac:dyDescent="0.2">
      <c r="A3740" s="34">
        <f t="shared" si="732"/>
        <v>45323</v>
      </c>
      <c r="B3740" s="243" t="str">
        <f t="shared" si="729"/>
        <v>Febrero</v>
      </c>
      <c r="C3740" s="244"/>
      <c r="D3740" s="244" t="str">
        <f t="shared" si="730"/>
        <v>Enero</v>
      </c>
      <c r="E3740" s="244"/>
      <c r="F3740" s="281" t="str">
        <f>IFERROR(IF(VLOOKUP($X3728&amp;"-"&amp;TEXT($A3740,"mmm-aaaa"),Informes!$A:$P,COLUMN(Informes!H$1),FALSE),"þ","¨"),"¨")</f>
        <v>¨</v>
      </c>
      <c r="G3740" s="281"/>
      <c r="H3740" s="281"/>
      <c r="I3740" s="248" t="str">
        <f>IFERROR(IF(ISBLANK(
VLOOKUP($X3728&amp;"-"&amp;TEXT($A3740,"mmm-aaaa"),Informes!$A:$P,COLUMN(Informes!I$1),FALSE)), "",
VLOOKUP($X3728&amp;"-"&amp;TEXT($A3740,"mmm-aaaa"),Informes!$A:$P,COLUMN(Informes!I$1),FALSE)), "")</f>
        <v/>
      </c>
      <c r="J3740" s="248"/>
      <c r="K3740" s="248"/>
      <c r="L3740" s="173" t="str">
        <f t="shared" si="731"/>
        <v>¨</v>
      </c>
      <c r="M3740" s="248" t="str">
        <f>IFERROR(IF(OR($X3740=$L$7,$X3740=$K$5,$X3740=$O$5,$X3740=$T$5),IF(ISBLANK(
VLOOKUP($X3728&amp;"-"&amp;TEXT($A3740,"mmm-aaaa"),Informes!$A:$P,COLUMN(Informes!J$1),FALSE)), "",
VLOOKUP($X3728&amp;"-"&amp;TEXT($A3740,"mmm-aaaa"),Informes!$A:$P,COLUMN(Informes!J$1),FALSE)), ""), "")</f>
        <v/>
      </c>
      <c r="N3740" s="248"/>
      <c r="O3740" s="248"/>
      <c r="P3740" s="248"/>
      <c r="Q3740" s="248"/>
      <c r="R3740" s="284" t="str">
        <f t="shared" si="728"/>
        <v/>
      </c>
      <c r="S3740" s="284"/>
      <c r="T3740" s="284"/>
      <c r="U3740" s="284"/>
      <c r="V3740" s="285"/>
      <c r="W3740" s="4" t="str">
        <f>IFERROR(VLOOKUP($X3728&amp;"-"&amp;TEXT($A3740,"mmm-aaaa"),Informes!$A:$P,COLUMN(Informes!K$1),FALSE), "")</f>
        <v/>
      </c>
      <c r="X3740" s="34" t="str">
        <f>IFERROR(VLOOKUP($X3728&amp;"-"&amp;TEXT($A3740,"mmm-aaaa"),Informes!$A:$P,COLUMN(Informes!C$1),FALSE), "")</f>
        <v/>
      </c>
    </row>
    <row r="3741" spans="1:24" ht="16.5" customHeight="1" x14ac:dyDescent="0.2">
      <c r="A3741" s="34">
        <f t="shared" si="732"/>
        <v>45352</v>
      </c>
      <c r="B3741" s="243" t="str">
        <f t="shared" si="729"/>
        <v>Marzo</v>
      </c>
      <c r="C3741" s="244"/>
      <c r="D3741" s="244" t="str">
        <f t="shared" si="730"/>
        <v>Enero</v>
      </c>
      <c r="E3741" s="244"/>
      <c r="F3741" s="281" t="str">
        <f>IFERROR(IF(VLOOKUP($X3728&amp;"-"&amp;TEXT($A3741,"mmm-aaaa"),Informes!$A:$P,COLUMN(Informes!H$1),FALSE),"þ","¨"),"¨")</f>
        <v>¨</v>
      </c>
      <c r="G3741" s="281"/>
      <c r="H3741" s="281"/>
      <c r="I3741" s="248" t="str">
        <f>IFERROR(IF(ISBLANK(
VLOOKUP($X3728&amp;"-"&amp;TEXT($A3741,"mmm-aaaa"),Informes!$A:$P,COLUMN(Informes!I$1),FALSE)), "",
VLOOKUP($X3728&amp;"-"&amp;TEXT($A3741,"mmm-aaaa"),Informes!$A:$P,COLUMN(Informes!I$1),FALSE)), "")</f>
        <v/>
      </c>
      <c r="J3741" s="248"/>
      <c r="K3741" s="248"/>
      <c r="L3741" s="173" t="str">
        <f t="shared" si="731"/>
        <v>¨</v>
      </c>
      <c r="M3741" s="248" t="str">
        <f>IFERROR(IF(OR($X3741=$L$7,$X3741=$K$5,$X3741=$O$5,$X3741=$T$5),IF(ISBLANK(
VLOOKUP($X3728&amp;"-"&amp;TEXT($A3741,"mmm-aaaa"),Informes!$A:$P,COLUMN(Informes!J$1),FALSE)), "",
VLOOKUP($X3728&amp;"-"&amp;TEXT($A3741,"mmm-aaaa"),Informes!$A:$P,COLUMN(Informes!J$1),FALSE)), ""), "")</f>
        <v/>
      </c>
      <c r="N3741" s="248"/>
      <c r="O3741" s="248"/>
      <c r="P3741" s="248"/>
      <c r="Q3741" s="248"/>
      <c r="R3741" s="284" t="str">
        <f t="shared" si="728"/>
        <v/>
      </c>
      <c r="S3741" s="284"/>
      <c r="T3741" s="284"/>
      <c r="U3741" s="284"/>
      <c r="V3741" s="285"/>
      <c r="W3741" s="4" t="str">
        <f>IFERROR(VLOOKUP($X3728&amp;"-"&amp;TEXT($A3741,"mmm-aaaa"),Informes!$A:$P,COLUMN(Informes!K$1),FALSE), "")</f>
        <v/>
      </c>
      <c r="X3741" s="34" t="str">
        <f>IFERROR(VLOOKUP($X3728&amp;"-"&amp;TEXT($A3741,"mmm-aaaa"),Informes!$A:$P,COLUMN(Informes!C$1),FALSE), "")</f>
        <v/>
      </c>
    </row>
    <row r="3742" spans="1:24" ht="16.5" customHeight="1" x14ac:dyDescent="0.2">
      <c r="A3742" s="34">
        <f t="shared" si="732"/>
        <v>45383</v>
      </c>
      <c r="B3742" s="243" t="str">
        <f t="shared" si="729"/>
        <v>Abril</v>
      </c>
      <c r="C3742" s="244"/>
      <c r="D3742" s="244" t="str">
        <f t="shared" si="730"/>
        <v>Enero</v>
      </c>
      <c r="E3742" s="244"/>
      <c r="F3742" s="281" t="str">
        <f>IFERROR(IF(VLOOKUP($X3728&amp;"-"&amp;TEXT($A3742,"mmm-aaaa"),Informes!$A:$P,COLUMN(Informes!H$1),FALSE),"þ","¨"),"¨")</f>
        <v>¨</v>
      </c>
      <c r="G3742" s="281"/>
      <c r="H3742" s="281"/>
      <c r="I3742" s="248" t="str">
        <f>IFERROR(IF(ISBLANK(
VLOOKUP($X3728&amp;"-"&amp;TEXT($A3742,"mmm-aaaa"),Informes!$A:$P,COLUMN(Informes!I$1),FALSE)), "",
VLOOKUP($X3728&amp;"-"&amp;TEXT($A3742,"mmm-aaaa"),Informes!$A:$P,COLUMN(Informes!I$1),FALSE)), "")</f>
        <v/>
      </c>
      <c r="J3742" s="248"/>
      <c r="K3742" s="248"/>
      <c r="L3742" s="173" t="str">
        <f t="shared" si="731"/>
        <v>¨</v>
      </c>
      <c r="M3742" s="248" t="str">
        <f>IFERROR(IF(OR($X3742=$L$7,$X3742=$K$5,$X3742=$O$5,$X3742=$T$5),IF(ISBLANK(
VLOOKUP($X3728&amp;"-"&amp;TEXT($A3742,"mmm-aaaa"),Informes!$A:$P,COLUMN(Informes!J$1),FALSE)), "",
VLOOKUP($X3728&amp;"-"&amp;TEXT($A3742,"mmm-aaaa"),Informes!$A:$P,COLUMN(Informes!J$1),FALSE)), ""), "")</f>
        <v/>
      </c>
      <c r="N3742" s="248"/>
      <c r="O3742" s="248"/>
      <c r="P3742" s="248"/>
      <c r="Q3742" s="248"/>
      <c r="R3742" s="284" t="str">
        <f t="shared" si="728"/>
        <v/>
      </c>
      <c r="S3742" s="284"/>
      <c r="T3742" s="284"/>
      <c r="U3742" s="284"/>
      <c r="V3742" s="285"/>
      <c r="W3742" s="4" t="str">
        <f>IFERROR(VLOOKUP($X3728&amp;"-"&amp;TEXT($A3742,"mmm-aaaa"),Informes!$A:$P,COLUMN(Informes!K$1),FALSE), "")</f>
        <v/>
      </c>
      <c r="X3742" s="34" t="str">
        <f>IFERROR(VLOOKUP($X3728&amp;"-"&amp;TEXT($A3742,"mmm-aaaa"),Informes!$A:$P,COLUMN(Informes!C$1),FALSE), "")</f>
        <v/>
      </c>
    </row>
    <row r="3743" spans="1:24" ht="16.5" customHeight="1" x14ac:dyDescent="0.2">
      <c r="A3743" s="34">
        <f t="shared" si="732"/>
        <v>45413</v>
      </c>
      <c r="B3743" s="243" t="str">
        <f t="shared" si="729"/>
        <v>Mayo</v>
      </c>
      <c r="C3743" s="244"/>
      <c r="D3743" s="244" t="str">
        <f t="shared" si="730"/>
        <v>Enero</v>
      </c>
      <c r="E3743" s="244"/>
      <c r="F3743" s="281" t="str">
        <f>IFERROR(IF(VLOOKUP($X3728&amp;"-"&amp;TEXT($A3743,"mmm-aaaa"),Informes!$A:$P,COLUMN(Informes!H$1),FALSE),"þ","¨"),"¨")</f>
        <v>¨</v>
      </c>
      <c r="G3743" s="281"/>
      <c r="H3743" s="281"/>
      <c r="I3743" s="248" t="str">
        <f>IFERROR(IF(ISBLANK(
VLOOKUP($X3728&amp;"-"&amp;TEXT($A3743,"mmm-aaaa"),Informes!$A:$P,COLUMN(Informes!I$1),FALSE)), "",
VLOOKUP($X3728&amp;"-"&amp;TEXT($A3743,"mmm-aaaa"),Informes!$A:$P,COLUMN(Informes!I$1),FALSE)), "")</f>
        <v/>
      </c>
      <c r="J3743" s="248"/>
      <c r="K3743" s="248"/>
      <c r="L3743" s="173" t="str">
        <f t="shared" si="731"/>
        <v>¨</v>
      </c>
      <c r="M3743" s="248" t="str">
        <f>IFERROR(IF(OR($X3743=$L$7,$X3743=$K$5,$X3743=$O$5,$X3743=$T$5),IF(ISBLANK(
VLOOKUP($X3728&amp;"-"&amp;TEXT($A3743,"mmm-aaaa"),Informes!$A:$P,COLUMN(Informes!J$1),FALSE)), "",
VLOOKUP($X3728&amp;"-"&amp;TEXT($A3743,"mmm-aaaa"),Informes!$A:$P,COLUMN(Informes!J$1),FALSE)), ""), "")</f>
        <v/>
      </c>
      <c r="N3743" s="248"/>
      <c r="O3743" s="248"/>
      <c r="P3743" s="248"/>
      <c r="Q3743" s="248"/>
      <c r="R3743" s="284" t="str">
        <f t="shared" si="728"/>
        <v/>
      </c>
      <c r="S3743" s="284"/>
      <c r="T3743" s="284"/>
      <c r="U3743" s="284"/>
      <c r="V3743" s="285"/>
      <c r="W3743" s="4" t="str">
        <f>IFERROR(VLOOKUP($X3728&amp;"-"&amp;TEXT($A3743,"mmm-aaaa"),Informes!$A:$P,COLUMN(Informes!K$1),FALSE), "")</f>
        <v/>
      </c>
      <c r="X3743" s="34" t="str">
        <f>IFERROR(VLOOKUP($X3728&amp;"-"&amp;TEXT($A3743,"mmm-aaaa"),Informes!$A:$P,COLUMN(Informes!C$1),FALSE), "")</f>
        <v/>
      </c>
    </row>
    <row r="3744" spans="1:24" ht="16.5" customHeight="1" x14ac:dyDescent="0.2">
      <c r="A3744" s="34">
        <f t="shared" si="732"/>
        <v>45444</v>
      </c>
      <c r="B3744" s="243" t="str">
        <f t="shared" si="729"/>
        <v>Junio</v>
      </c>
      <c r="C3744" s="244"/>
      <c r="D3744" s="244" t="str">
        <f t="shared" si="730"/>
        <v>Enero</v>
      </c>
      <c r="E3744" s="244"/>
      <c r="F3744" s="281" t="str">
        <f>IFERROR(IF(VLOOKUP($X3728&amp;"-"&amp;TEXT($A3744,"mmm-aaaa"),Informes!$A:$P,COLUMN(Informes!H$1),FALSE),"þ","¨"),"¨")</f>
        <v>¨</v>
      </c>
      <c r="G3744" s="281"/>
      <c r="H3744" s="281"/>
      <c r="I3744" s="248" t="str">
        <f>IFERROR(IF(ISBLANK(
VLOOKUP($X3728&amp;"-"&amp;TEXT($A3744,"mmm-aaaa"),Informes!$A:$P,COLUMN(Informes!I$1),FALSE)), "",
VLOOKUP($X3728&amp;"-"&amp;TEXT($A3744,"mmm-aaaa"),Informes!$A:$P,COLUMN(Informes!I$1),FALSE)), "")</f>
        <v/>
      </c>
      <c r="J3744" s="248"/>
      <c r="K3744" s="248"/>
      <c r="L3744" s="173" t="str">
        <f t="shared" si="731"/>
        <v>¨</v>
      </c>
      <c r="M3744" s="248" t="str">
        <f>IFERROR(IF(OR($X3744=$L$7,$X3744=$K$5,$X3744=$O$5,$X3744=$T$5),IF(ISBLANK(
VLOOKUP($X3728&amp;"-"&amp;TEXT($A3744,"mmm-aaaa"),Informes!$A:$P,COLUMN(Informes!J$1),FALSE)), "",
VLOOKUP($X3728&amp;"-"&amp;TEXT($A3744,"mmm-aaaa"),Informes!$A:$P,COLUMN(Informes!J$1),FALSE)), ""), "")</f>
        <v/>
      </c>
      <c r="N3744" s="248"/>
      <c r="O3744" s="248"/>
      <c r="P3744" s="248"/>
      <c r="Q3744" s="248"/>
      <c r="R3744" s="284" t="str">
        <f t="shared" si="728"/>
        <v/>
      </c>
      <c r="S3744" s="284"/>
      <c r="T3744" s="284"/>
      <c r="U3744" s="284"/>
      <c r="V3744" s="285"/>
      <c r="W3744" s="4" t="str">
        <f>IFERROR(VLOOKUP($X3728&amp;"-"&amp;TEXT($A3744,"mmm-aaaa"),Informes!$A:$P,COLUMN(Informes!K$1),FALSE), "")</f>
        <v/>
      </c>
      <c r="X3744" s="34" t="str">
        <f>IFERROR(VLOOKUP($X3728&amp;"-"&amp;TEXT($A3744,"mmm-aaaa"),Informes!$A:$P,COLUMN(Informes!C$1),FALSE), "")</f>
        <v/>
      </c>
    </row>
    <row r="3745" spans="1:24" ht="16.5" customHeight="1" x14ac:dyDescent="0.2">
      <c r="A3745" s="34">
        <f t="shared" si="732"/>
        <v>45474</v>
      </c>
      <c r="B3745" s="243" t="str">
        <f t="shared" si="729"/>
        <v>Julio</v>
      </c>
      <c r="C3745" s="244"/>
      <c r="D3745" s="244" t="str">
        <f t="shared" si="730"/>
        <v>Enero</v>
      </c>
      <c r="E3745" s="244"/>
      <c r="F3745" s="281" t="str">
        <f>IFERROR(IF(VLOOKUP($X3728&amp;"-"&amp;TEXT($A3745,"mmm-aaaa"),Informes!$A:$P,COLUMN(Informes!H$1),FALSE),"þ","¨"),"¨")</f>
        <v>¨</v>
      </c>
      <c r="G3745" s="281"/>
      <c r="H3745" s="281"/>
      <c r="I3745" s="248" t="str">
        <f>IFERROR(IF(ISBLANK(
VLOOKUP($X3728&amp;"-"&amp;TEXT($A3745,"mmm-aaaa"),Informes!$A:$P,COLUMN(Informes!I$1),FALSE)), "",
VLOOKUP($X3728&amp;"-"&amp;TEXT($A3745,"mmm-aaaa"),Informes!$A:$P,COLUMN(Informes!I$1),FALSE)), "")</f>
        <v/>
      </c>
      <c r="J3745" s="248"/>
      <c r="K3745" s="248"/>
      <c r="L3745" s="173" t="str">
        <f t="shared" si="731"/>
        <v>¨</v>
      </c>
      <c r="M3745" s="248" t="str">
        <f>IFERROR(IF(OR($X3745=$L$7,$X3745=$K$5,$X3745=$O$5,$X3745=$T$5),IF(ISBLANK(
VLOOKUP($X3728&amp;"-"&amp;TEXT($A3745,"mmm-aaaa"),Informes!$A:$P,COLUMN(Informes!J$1),FALSE)), "",
VLOOKUP($X3728&amp;"-"&amp;TEXT($A3745,"mmm-aaaa"),Informes!$A:$P,COLUMN(Informes!J$1),FALSE)), ""), "")</f>
        <v/>
      </c>
      <c r="N3745" s="248"/>
      <c r="O3745" s="248"/>
      <c r="P3745" s="248"/>
      <c r="Q3745" s="248"/>
      <c r="R3745" s="284" t="str">
        <f t="shared" si="728"/>
        <v/>
      </c>
      <c r="S3745" s="284"/>
      <c r="T3745" s="284"/>
      <c r="U3745" s="284"/>
      <c r="V3745" s="285"/>
      <c r="W3745" s="4" t="str">
        <f>IFERROR(VLOOKUP($X3728&amp;"-"&amp;TEXT($A3745,"mmm-aaaa"),Informes!$A:$P,COLUMN(Informes!K$1),FALSE), "")</f>
        <v/>
      </c>
      <c r="X3745" s="34" t="str">
        <f>IFERROR(VLOOKUP($X3728&amp;"-"&amp;TEXT($A3745,"mmm-aaaa"),Informes!$A:$P,COLUMN(Informes!C$1),FALSE), "")</f>
        <v/>
      </c>
    </row>
    <row r="3746" spans="1:24" ht="16.5" customHeight="1" thickBot="1" x14ac:dyDescent="0.25">
      <c r="A3746" s="34">
        <f t="shared" si="732"/>
        <v>45505</v>
      </c>
      <c r="B3746" s="264" t="str">
        <f t="shared" si="729"/>
        <v>Agosto</v>
      </c>
      <c r="C3746" s="265"/>
      <c r="D3746" s="265" t="str">
        <f t="shared" si="730"/>
        <v>Enero</v>
      </c>
      <c r="E3746" s="265"/>
      <c r="F3746" s="280" t="str">
        <f>IFERROR(IF(VLOOKUP($X3728&amp;"-"&amp;TEXT($A3746,"mmm-aaaa"),Informes!$A:$P,COLUMN(Informes!H$1),FALSE),"þ","¨"),"¨")</f>
        <v>¨</v>
      </c>
      <c r="G3746" s="280"/>
      <c r="H3746" s="280"/>
      <c r="I3746" s="269" t="str">
        <f>IFERROR(IF(ISBLANK(
VLOOKUP($X3728&amp;"-"&amp;TEXT($A3746,"mmm-aaaa"),Informes!$A:$P,COLUMN(Informes!I$1),FALSE)), "",
VLOOKUP($X3728&amp;"-"&amp;TEXT($A3746,"mmm-aaaa"),Informes!$A:$P,COLUMN(Informes!I$1),FALSE)), "")</f>
        <v/>
      </c>
      <c r="J3746" s="269"/>
      <c r="K3746" s="269"/>
      <c r="L3746" s="172" t="str">
        <f t="shared" si="731"/>
        <v>¨</v>
      </c>
      <c r="M3746" s="269" t="str">
        <f>IFERROR(IF(OR($X3746=$L$7,$X3746=$K$5,$X3746=$O$5,$X3746=$T$5),IF(ISBLANK(
VLOOKUP($X3728&amp;"-"&amp;TEXT($A3746,"mmm-aaaa"),Informes!$A:$P,COLUMN(Informes!J$1),FALSE)), "",
VLOOKUP($X3728&amp;"-"&amp;TEXT($A3746,"mmm-aaaa"),Informes!$A:$P,COLUMN(Informes!J$1),FALSE)), ""), "")</f>
        <v/>
      </c>
      <c r="N3746" s="269"/>
      <c r="O3746" s="269"/>
      <c r="P3746" s="269"/>
      <c r="Q3746" s="269"/>
      <c r="R3746" s="282" t="str">
        <f t="shared" si="728"/>
        <v/>
      </c>
      <c r="S3746" s="282"/>
      <c r="T3746" s="282"/>
      <c r="U3746" s="282"/>
      <c r="V3746" s="283"/>
      <c r="W3746" s="4" t="str">
        <f>IFERROR(VLOOKUP($X3728&amp;"-"&amp;TEXT($A3746,"mmm-aaaa"),Informes!$A:$P,COLUMN(Informes!K$1),FALSE), "")</f>
        <v/>
      </c>
      <c r="X3746" s="34" t="str">
        <f>IFERROR(VLOOKUP($X3728&amp;"-"&amp;TEXT($A3746,"mmm-aaaa"),Informes!$A:$P,COLUMN(Informes!C$1),FALSE), "")</f>
        <v/>
      </c>
    </row>
    <row r="3747" spans="1:24" ht="16.5" customHeight="1" thickBot="1" x14ac:dyDescent="0.3">
      <c r="D3747" s="124"/>
      <c r="E3747" s="124"/>
      <c r="F3747" s="129"/>
      <c r="G3747" s="124" t="str">
        <f>IF(SUM(F3735:F3746)=0,"",SUM(F3735:F3746))</f>
        <v/>
      </c>
      <c r="H3747" s="124"/>
      <c r="I3747" s="124"/>
      <c r="J3747" s="130"/>
      <c r="K3747" s="124"/>
      <c r="L3747" s="131" t="s">
        <v>107</v>
      </c>
      <c r="M3747" s="272" t="str">
        <f>IF(SUM(M3735:M3746)=0,"",SUM(M3735:M3746))</f>
        <v/>
      </c>
      <c r="N3747" s="273"/>
      <c r="O3747" s="273"/>
      <c r="P3747" s="273"/>
      <c r="Q3747" s="274"/>
      <c r="R3747" s="275"/>
      <c r="S3747" s="276"/>
      <c r="T3747" s="276"/>
      <c r="U3747" s="276"/>
      <c r="V3747" s="277"/>
      <c r="W3747" s="4"/>
      <c r="X3747" s="4"/>
    </row>
    <row r="3748" spans="1:24" ht="16.5" customHeight="1" x14ac:dyDescent="0.2">
      <c r="W3748" s="4"/>
      <c r="X3748" s="4"/>
    </row>
    <row r="3749" spans="1:24" ht="279.75" customHeight="1" x14ac:dyDescent="0.15">
      <c r="B3749" s="11"/>
      <c r="C3749" s="132" t="s">
        <v>136</v>
      </c>
      <c r="D3749" s="11"/>
      <c r="E3749" s="11"/>
      <c r="F3749" s="11"/>
      <c r="G3749" s="11"/>
      <c r="H3749" s="11"/>
      <c r="I3749" s="11"/>
      <c r="J3749" s="11"/>
      <c r="K3749" s="11"/>
      <c r="L3749" s="11"/>
      <c r="M3749" s="11"/>
      <c r="N3749" s="11"/>
      <c r="O3749" s="11"/>
      <c r="P3749" s="11"/>
      <c r="Q3749" s="11"/>
      <c r="R3749" s="11"/>
      <c r="S3749" s="11"/>
      <c r="T3749" s="11"/>
      <c r="U3749" s="11"/>
      <c r="V3749" s="11"/>
      <c r="W3749" s="11"/>
      <c r="X3749" s="11"/>
    </row>
    <row r="3750" spans="1:24" ht="24" customHeight="1" x14ac:dyDescent="0.2">
      <c r="A3750" s="35"/>
      <c r="B3750" s="256" t="s">
        <v>127</v>
      </c>
      <c r="C3750" s="256"/>
      <c r="D3750" s="256"/>
      <c r="E3750" s="256"/>
      <c r="F3750" s="256"/>
      <c r="G3750" s="256"/>
      <c r="H3750" s="256"/>
      <c r="I3750" s="256"/>
      <c r="J3750" s="256"/>
      <c r="K3750" s="256"/>
      <c r="L3750" s="256"/>
      <c r="M3750" s="256"/>
      <c r="N3750" s="256"/>
      <c r="O3750" s="256"/>
      <c r="P3750" s="256"/>
      <c r="Q3750" s="256"/>
      <c r="R3750" s="256"/>
      <c r="S3750" s="256"/>
      <c r="T3750" s="256"/>
      <c r="U3750" s="256"/>
      <c r="V3750" s="256"/>
      <c r="X3750" s="2"/>
    </row>
    <row r="3751" spans="1:24" ht="15" x14ac:dyDescent="0.2">
      <c r="A3751" s="35"/>
      <c r="B3751" s="120" t="s">
        <v>128</v>
      </c>
      <c r="D3751" s="123" t="e">
        <f>D3728</f>
        <v>#REF!</v>
      </c>
      <c r="F3751" s="123"/>
      <c r="G3751" s="123"/>
      <c r="H3751" s="123"/>
      <c r="I3751" s="123"/>
      <c r="J3751" s="123"/>
      <c r="K3751" s="123"/>
      <c r="L3751" s="123"/>
      <c r="M3751" s="123"/>
      <c r="N3751" s="123"/>
      <c r="O3751" s="123"/>
      <c r="P3751" s="123"/>
      <c r="Q3751" s="123"/>
      <c r="R3751" s="123"/>
      <c r="S3751" s="123"/>
      <c r="T3751" s="123"/>
      <c r="U3751" s="123"/>
      <c r="V3751" s="123"/>
      <c r="W3751" s="15"/>
      <c r="X3751" s="154" t="e">
        <f>X3728</f>
        <v>#REF!</v>
      </c>
    </row>
    <row r="3752" spans="1:24" ht="17.25" x14ac:dyDescent="0.2">
      <c r="B3752" s="120" t="s">
        <v>129</v>
      </c>
      <c r="D3752" s="121"/>
      <c r="E3752" s="121"/>
      <c r="F3752" s="7"/>
      <c r="G3752" s="7"/>
      <c r="H3752" s="257" t="e">
        <f>H3729</f>
        <v>#REF!</v>
      </c>
      <c r="I3752" s="257"/>
      <c r="J3752" s="257"/>
      <c r="K3752" s="257"/>
      <c r="L3752" s="257"/>
      <c r="M3752" s="257"/>
      <c r="N3752" s="257"/>
      <c r="O3752" s="257"/>
      <c r="P3752" s="127" t="e">
        <f>P3729</f>
        <v>#REF!</v>
      </c>
      <c r="Q3752" s="120" t="s">
        <v>75</v>
      </c>
      <c r="S3752" s="12"/>
      <c r="T3752" s="13"/>
      <c r="U3752" s="127" t="e">
        <f>U3729</f>
        <v>#REF!</v>
      </c>
      <c r="V3752" s="120" t="s">
        <v>79</v>
      </c>
      <c r="W3752" s="12"/>
      <c r="X3752" s="6"/>
    </row>
    <row r="3753" spans="1:24" ht="17.25" x14ac:dyDescent="0.2">
      <c r="B3753" s="120" t="s">
        <v>130</v>
      </c>
      <c r="D3753" s="122"/>
      <c r="E3753" s="122"/>
      <c r="F3753" s="7"/>
      <c r="G3753" s="258" t="e">
        <f>G3730</f>
        <v>#REF!</v>
      </c>
      <c r="H3753" s="258"/>
      <c r="I3753" s="258"/>
      <c r="J3753" s="258"/>
      <c r="K3753" s="258"/>
      <c r="L3753" s="258"/>
      <c r="M3753" s="258"/>
      <c r="N3753" s="258"/>
      <c r="O3753" s="258"/>
      <c r="P3753" s="128" t="s">
        <v>137</v>
      </c>
      <c r="Q3753" s="120" t="s">
        <v>131</v>
      </c>
      <c r="S3753" s="12"/>
      <c r="T3753" s="12"/>
      <c r="U3753" s="128" t="s">
        <v>138</v>
      </c>
      <c r="V3753" s="120" t="s">
        <v>61</v>
      </c>
      <c r="W3753" s="12"/>
      <c r="X3753" s="6"/>
    </row>
    <row r="3754" spans="1:24" ht="28.5" customHeight="1" x14ac:dyDescent="0.2">
      <c r="B3754" s="127" t="e">
        <f>B3731</f>
        <v>#REF!</v>
      </c>
      <c r="C3754" s="125" t="s">
        <v>76</v>
      </c>
      <c r="D3754" s="127" t="e">
        <f>D3731</f>
        <v>#REF!</v>
      </c>
      <c r="E3754" s="125" t="s">
        <v>81</v>
      </c>
      <c r="F3754" s="7"/>
      <c r="G3754" s="7"/>
      <c r="H3754" s="5"/>
      <c r="I3754" s="10"/>
      <c r="J3754" s="127" t="e">
        <f>J3731</f>
        <v>#REF!</v>
      </c>
      <c r="K3754" s="125" t="s">
        <v>77</v>
      </c>
      <c r="L3754" s="5"/>
      <c r="M3754" s="5"/>
      <c r="N3754" s="127" t="e">
        <f>N3731</f>
        <v>#REF!</v>
      </c>
      <c r="O3754" s="125" t="s">
        <v>132</v>
      </c>
      <c r="P3754" s="126"/>
      <c r="Q3754" s="126"/>
      <c r="R3754" s="9"/>
      <c r="S3754" s="127" t="e">
        <f>S3731</f>
        <v>#REF!</v>
      </c>
      <c r="T3754" s="259" t="s">
        <v>133</v>
      </c>
      <c r="U3754" s="259"/>
      <c r="V3754" s="259"/>
      <c r="W3754" s="13"/>
      <c r="X3754" s="6"/>
    </row>
    <row r="3755" spans="1:24" ht="4.5" customHeight="1" thickBot="1" x14ac:dyDescent="0.25">
      <c r="B3755" s="8"/>
      <c r="C3755" s="7"/>
      <c r="D3755" s="8"/>
      <c r="E3755" s="7"/>
      <c r="F3755" s="7"/>
      <c r="G3755" s="7"/>
      <c r="H3755" s="5"/>
      <c r="I3755" s="10"/>
      <c r="J3755" s="8"/>
      <c r="K3755" s="5"/>
      <c r="L3755" s="5"/>
      <c r="M3755" s="5"/>
      <c r="N3755" s="7"/>
      <c r="O3755" s="5"/>
      <c r="P3755" s="8"/>
      <c r="Q3755" s="8"/>
      <c r="R3755" s="9"/>
      <c r="S3755" s="9"/>
      <c r="T3755" s="7"/>
      <c r="U3755" s="8"/>
      <c r="V3755" s="9"/>
      <c r="W3755" s="9"/>
      <c r="X3755" s="6"/>
    </row>
    <row r="3756" spans="1:24" ht="27" customHeight="1" x14ac:dyDescent="0.25">
      <c r="B3756" s="260" t="s">
        <v>17</v>
      </c>
      <c r="C3756" s="261"/>
      <c r="D3756" s="261"/>
      <c r="E3756" s="261"/>
      <c r="F3756" s="262" t="s">
        <v>134</v>
      </c>
      <c r="G3756" s="262"/>
      <c r="H3756" s="262"/>
      <c r="I3756" s="262" t="s">
        <v>12</v>
      </c>
      <c r="J3756" s="262"/>
      <c r="K3756" s="262"/>
      <c r="L3756" s="262" t="s">
        <v>105</v>
      </c>
      <c r="M3756" s="236" t="s">
        <v>135</v>
      </c>
      <c r="N3756" s="236"/>
      <c r="O3756" s="236"/>
      <c r="P3756" s="236"/>
      <c r="Q3756" s="236"/>
      <c r="R3756" s="236" t="s">
        <v>101</v>
      </c>
      <c r="S3756" s="236"/>
      <c r="T3756" s="236"/>
      <c r="U3756" s="236"/>
      <c r="V3756" s="237"/>
      <c r="W3756" s="14"/>
      <c r="X3756" s="3"/>
    </row>
    <row r="3757" spans="1:24" ht="27.75" customHeight="1" x14ac:dyDescent="0.2">
      <c r="B3757" s="240">
        <f>EDATE(B3734,12)</f>
        <v>45658</v>
      </c>
      <c r="C3757" s="241"/>
      <c r="D3757" s="241"/>
      <c r="E3757" s="242"/>
      <c r="F3757" s="263"/>
      <c r="G3757" s="263"/>
      <c r="H3757" s="263"/>
      <c r="I3757" s="263"/>
      <c r="J3757" s="263"/>
      <c r="K3757" s="263"/>
      <c r="L3757" s="263"/>
      <c r="M3757" s="238"/>
      <c r="N3757" s="238"/>
      <c r="O3757" s="238"/>
      <c r="P3757" s="238"/>
      <c r="Q3757" s="238"/>
      <c r="R3757" s="238"/>
      <c r="S3757" s="238"/>
      <c r="T3757" s="238"/>
      <c r="U3757" s="238"/>
      <c r="V3757" s="239"/>
      <c r="W3757" s="14"/>
      <c r="X3757" s="3"/>
    </row>
    <row r="3758" spans="1:24" ht="16.5" customHeight="1" x14ac:dyDescent="0.2">
      <c r="A3758" s="34">
        <f>EDATE(B3757,-4)</f>
        <v>45536</v>
      </c>
      <c r="B3758" s="243" t="str">
        <f>PROPER(TEXT(A3758, "mmmm"))</f>
        <v>Septiembre</v>
      </c>
      <c r="C3758" s="244"/>
      <c r="D3758" s="244"/>
      <c r="E3758" s="244"/>
      <c r="F3758" s="281" t="str">
        <f>IFERROR(IF(VLOOKUP($X3728&amp;"-"&amp;TEXT($A3758,"mmm-aaaa"),Informes!$A:$P,COLUMN(Informes!H$1),FALSE),"þ","¨"),"¨")</f>
        <v>¨</v>
      </c>
      <c r="G3758" s="281"/>
      <c r="H3758" s="281"/>
      <c r="I3758" s="248" t="str">
        <f>IFERROR(IF(ISBLANK(
VLOOKUP($X3751&amp;"-"&amp;TEXT($A3758,"mmm-aaaa"),Informes!$A:$P,COLUMN(Informes!I$1),FALSE)), "",
VLOOKUP($X3751&amp;"-"&amp;TEXT($A3758,"mmm-aaaa"),Informes!$A:$P,COLUMN(Informes!I$1),FALSE)), "")</f>
        <v/>
      </c>
      <c r="J3758" s="248"/>
      <c r="K3758" s="248"/>
      <c r="L3758" s="173" t="str">
        <f>IFERROR(IF($X3758=$L$7,"þ","¨"),"¨")</f>
        <v>¨</v>
      </c>
      <c r="M3758" s="248" t="str">
        <f>IFERROR(IF(OR($X3758=$L$7,$X3758=$K$5,$X3758=$O$5,$X3758=$T$5),IF(ISBLANK(
VLOOKUP($X3728&amp;"-"&amp;TEXT($A3758,"mmm-aaaa"),Informes!$A:$P,COLUMN(Informes!J$1),FALSE)), "",
VLOOKUP($X3728&amp;"-"&amp;TEXT($A3758,"mmm-aaaa"),Informes!$A:$P,COLUMN(Informes!J$1),FALSE)), ""), "")</f>
        <v/>
      </c>
      <c r="N3758" s="248"/>
      <c r="O3758" s="248"/>
      <c r="P3758" s="248"/>
      <c r="Q3758" s="248"/>
      <c r="R3758" s="284" t="str">
        <f t="shared" ref="R3758:R3769" si="733">IF(W3758=0, "", W3758)</f>
        <v/>
      </c>
      <c r="S3758" s="284"/>
      <c r="T3758" s="284"/>
      <c r="U3758" s="284"/>
      <c r="V3758" s="285"/>
      <c r="W3758" s="4" t="str">
        <f>IFERROR(VLOOKUP($X3751&amp;"-"&amp;TEXT($A3758,"mmm-aaaa"),Informes!$A:$P,COLUMN(Informes!K$1),FALSE), "")</f>
        <v/>
      </c>
      <c r="X3758" s="34" t="str">
        <f>IFERROR(VLOOKUP($X3728&amp;"-"&amp;TEXT($A3758,"mmm-aaaa"),Informes!$A:$P,COLUMN(Informes!C$1),FALSE), "")</f>
        <v/>
      </c>
    </row>
    <row r="3759" spans="1:24" ht="16.5" customHeight="1" x14ac:dyDescent="0.2">
      <c r="A3759" s="34">
        <f>EDATE(A3758,1)</f>
        <v>45566</v>
      </c>
      <c r="B3759" s="243" t="str">
        <f t="shared" ref="B3759:B3769" si="734">PROPER(TEXT(A3759, "mmmm"))</f>
        <v>Octubre</v>
      </c>
      <c r="C3759" s="244"/>
      <c r="D3759" s="244"/>
      <c r="E3759" s="244"/>
      <c r="F3759" s="281" t="str">
        <f>IFERROR(IF(VLOOKUP($X3728&amp;"-"&amp;TEXT($A3759,"mmm-aaaa"),Informes!$A:$P,COLUMN(Informes!H$1),FALSE),"þ","¨"),"¨")</f>
        <v>¨</v>
      </c>
      <c r="G3759" s="281"/>
      <c r="H3759" s="281"/>
      <c r="I3759" s="248" t="str">
        <f>IFERROR(IF(ISBLANK(
VLOOKUP($X3751&amp;"-"&amp;TEXT($A3759,"mmm-aaaa"),Informes!$A:$P,COLUMN(Informes!I$1),FALSE)), "",
VLOOKUP($X3751&amp;"-"&amp;TEXT($A3759,"mmm-aaaa"),Informes!$A:$P,COLUMN(Informes!I$1),FALSE)), "")</f>
        <v/>
      </c>
      <c r="J3759" s="248"/>
      <c r="K3759" s="248"/>
      <c r="L3759" s="173" t="str">
        <f t="shared" ref="L3759:L3769" si="735">IFERROR(IF($X3759=$L$7,"þ","¨"),"¨")</f>
        <v>¨</v>
      </c>
      <c r="M3759" s="248" t="str">
        <f>IFERROR(IF(OR($X3759=$L$7,$X3759=$K$5,$X3759=$O$5,$X3759=$T$5),IF(ISBLANK(
VLOOKUP($X3728&amp;"-"&amp;TEXT($A3759,"mmm-aaaa"),Informes!$A:$P,COLUMN(Informes!J$1),FALSE)), "",
VLOOKUP($X3728&amp;"-"&amp;TEXT($A3759,"mmm-aaaa"),Informes!$A:$P,COLUMN(Informes!J$1),FALSE)), ""), "")</f>
        <v/>
      </c>
      <c r="N3759" s="248"/>
      <c r="O3759" s="248"/>
      <c r="P3759" s="248"/>
      <c r="Q3759" s="248"/>
      <c r="R3759" s="284" t="str">
        <f t="shared" si="733"/>
        <v/>
      </c>
      <c r="S3759" s="284"/>
      <c r="T3759" s="284"/>
      <c r="U3759" s="284"/>
      <c r="V3759" s="285"/>
      <c r="W3759" s="4" t="str">
        <f>IFERROR(VLOOKUP($X3751&amp;"-"&amp;TEXT($A3759,"mmm-aaaa"),Informes!$A:$P,COLUMN(Informes!K$1),FALSE), "")</f>
        <v/>
      </c>
      <c r="X3759" s="34" t="str">
        <f>IFERROR(VLOOKUP($X3728&amp;"-"&amp;TEXT($A3759,"mmm-aaaa"),Informes!$A:$P,COLUMN(Informes!C$1),FALSE), "")</f>
        <v/>
      </c>
    </row>
    <row r="3760" spans="1:24" ht="16.5" customHeight="1" x14ac:dyDescent="0.2">
      <c r="A3760" s="34">
        <f t="shared" ref="A3760:A3769" si="736">EDATE(A3759,1)</f>
        <v>45597</v>
      </c>
      <c r="B3760" s="243" t="str">
        <f t="shared" si="734"/>
        <v>Noviembre</v>
      </c>
      <c r="C3760" s="244"/>
      <c r="D3760" s="244"/>
      <c r="E3760" s="244"/>
      <c r="F3760" s="281" t="str">
        <f>IFERROR(IF(VLOOKUP($X3728&amp;"-"&amp;TEXT($A3760,"mmm-aaaa"),Informes!$A:$P,COLUMN(Informes!H$1),FALSE),"þ","¨"),"¨")</f>
        <v>¨</v>
      </c>
      <c r="G3760" s="281"/>
      <c r="H3760" s="281"/>
      <c r="I3760" s="248" t="str">
        <f>IFERROR(IF(ISBLANK(
VLOOKUP($X3751&amp;"-"&amp;TEXT($A3760,"mmm-aaaa"),Informes!$A:$P,COLUMN(Informes!I$1),FALSE)), "",
VLOOKUP($X3751&amp;"-"&amp;TEXT($A3760,"mmm-aaaa"),Informes!$A:$P,COLUMN(Informes!I$1),FALSE)), "")</f>
        <v/>
      </c>
      <c r="J3760" s="248"/>
      <c r="K3760" s="248"/>
      <c r="L3760" s="173" t="str">
        <f t="shared" si="735"/>
        <v>¨</v>
      </c>
      <c r="M3760" s="248" t="str">
        <f>IFERROR(IF(OR($X3760=$L$7,$X3760=$K$5,$X3760=$O$5,$X3760=$T$5),IF(ISBLANK(
VLOOKUP($X3728&amp;"-"&amp;TEXT($A3760,"mmm-aaaa"),Informes!$A:$P,COLUMN(Informes!J$1),FALSE)), "",
VLOOKUP($X3728&amp;"-"&amp;TEXT($A3760,"mmm-aaaa"),Informes!$A:$P,COLUMN(Informes!J$1),FALSE)), ""), "")</f>
        <v/>
      </c>
      <c r="N3760" s="248"/>
      <c r="O3760" s="248"/>
      <c r="P3760" s="248"/>
      <c r="Q3760" s="248"/>
      <c r="R3760" s="284" t="str">
        <f t="shared" si="733"/>
        <v/>
      </c>
      <c r="S3760" s="284"/>
      <c r="T3760" s="284"/>
      <c r="U3760" s="284"/>
      <c r="V3760" s="285"/>
      <c r="W3760" s="4" t="str">
        <f>IFERROR(VLOOKUP($X3751&amp;"-"&amp;TEXT($A3760,"mmm-aaaa"),Informes!$A:$P,COLUMN(Informes!K$1),FALSE), "")</f>
        <v/>
      </c>
      <c r="X3760" s="34" t="str">
        <f>IFERROR(VLOOKUP($X3728&amp;"-"&amp;TEXT($A3760,"mmm-aaaa"),Informes!$A:$P,COLUMN(Informes!C$1),FALSE), "")</f>
        <v/>
      </c>
    </row>
    <row r="3761" spans="1:24" ht="16.5" customHeight="1" x14ac:dyDescent="0.2">
      <c r="A3761" s="34">
        <f t="shared" si="736"/>
        <v>45627</v>
      </c>
      <c r="B3761" s="243" t="str">
        <f t="shared" si="734"/>
        <v>Diciembre</v>
      </c>
      <c r="C3761" s="244"/>
      <c r="D3761" s="244"/>
      <c r="E3761" s="244"/>
      <c r="F3761" s="281" t="str">
        <f>IFERROR(IF(VLOOKUP($X3728&amp;"-"&amp;TEXT($A3761,"mmm-aaaa"),Informes!$A:$P,COLUMN(Informes!H$1),FALSE),"þ","¨"),"¨")</f>
        <v>¨</v>
      </c>
      <c r="G3761" s="281"/>
      <c r="H3761" s="281"/>
      <c r="I3761" s="248" t="str">
        <f>IFERROR(IF(ISBLANK(
VLOOKUP($X3751&amp;"-"&amp;TEXT($A3761,"mmm-aaaa"),Informes!$A:$P,COLUMN(Informes!I$1),FALSE)), "",
VLOOKUP($X3751&amp;"-"&amp;TEXT($A3761,"mmm-aaaa"),Informes!$A:$P,COLUMN(Informes!I$1),FALSE)), "")</f>
        <v/>
      </c>
      <c r="J3761" s="248"/>
      <c r="K3761" s="248"/>
      <c r="L3761" s="173" t="str">
        <f t="shared" si="735"/>
        <v>¨</v>
      </c>
      <c r="M3761" s="248" t="str">
        <f>IFERROR(IF(OR($X3761=$L$7,$X3761=$K$5,$X3761=$O$5,$X3761=$T$5),IF(ISBLANK(
VLOOKUP($X3728&amp;"-"&amp;TEXT($A3761,"mmm-aaaa"),Informes!$A:$P,COLUMN(Informes!J$1),FALSE)), "",
VLOOKUP($X3728&amp;"-"&amp;TEXT($A3761,"mmm-aaaa"),Informes!$A:$P,COLUMN(Informes!J$1),FALSE)), ""), "")</f>
        <v/>
      </c>
      <c r="N3761" s="248"/>
      <c r="O3761" s="248"/>
      <c r="P3761" s="248"/>
      <c r="Q3761" s="248"/>
      <c r="R3761" s="284" t="str">
        <f t="shared" si="733"/>
        <v/>
      </c>
      <c r="S3761" s="284"/>
      <c r="T3761" s="284"/>
      <c r="U3761" s="284"/>
      <c r="V3761" s="285"/>
      <c r="W3761" s="4" t="str">
        <f>IFERROR(VLOOKUP($X3751&amp;"-"&amp;TEXT($A3761,"mmm-aaaa"),Informes!$A:$P,COLUMN(Informes!K$1),FALSE), "")</f>
        <v/>
      </c>
      <c r="X3761" s="34" t="str">
        <f>IFERROR(VLOOKUP($X3728&amp;"-"&amp;TEXT($A3761,"mmm-aaaa"),Informes!$A:$P,COLUMN(Informes!C$1),FALSE), "")</f>
        <v/>
      </c>
    </row>
    <row r="3762" spans="1:24" ht="16.5" customHeight="1" x14ac:dyDescent="0.2">
      <c r="A3762" s="34">
        <f t="shared" si="736"/>
        <v>45658</v>
      </c>
      <c r="B3762" s="243" t="str">
        <f t="shared" si="734"/>
        <v>Enero</v>
      </c>
      <c r="C3762" s="244"/>
      <c r="D3762" s="244"/>
      <c r="E3762" s="244"/>
      <c r="F3762" s="281" t="str">
        <f>IFERROR(IF(VLOOKUP($X3728&amp;"-"&amp;TEXT($A3762,"mmm-aaaa"),Informes!$A:$P,COLUMN(Informes!H$1),FALSE),"þ","¨"),"¨")</f>
        <v>¨</v>
      </c>
      <c r="G3762" s="281"/>
      <c r="H3762" s="281"/>
      <c r="I3762" s="248" t="str">
        <f>IFERROR(IF(ISBLANK(
VLOOKUP($X3751&amp;"-"&amp;TEXT($A3762,"mmm-aaaa"),Informes!$A:$P,COLUMN(Informes!I$1),FALSE)), "",
VLOOKUP($X3751&amp;"-"&amp;TEXT($A3762,"mmm-aaaa"),Informes!$A:$P,COLUMN(Informes!I$1),FALSE)), "")</f>
        <v/>
      </c>
      <c r="J3762" s="248"/>
      <c r="K3762" s="248"/>
      <c r="L3762" s="173" t="str">
        <f t="shared" si="735"/>
        <v>¨</v>
      </c>
      <c r="M3762" s="248" t="str">
        <f>IFERROR(IF(OR($X3762=$L$7,$X3762=$K$5,$X3762=$O$5,$X3762=$T$5),IF(ISBLANK(
VLOOKUP($X3728&amp;"-"&amp;TEXT($A3762,"mmm-aaaa"),Informes!$A:$P,COLUMN(Informes!J$1),FALSE)), "",
VLOOKUP($X3728&amp;"-"&amp;TEXT($A3762,"mmm-aaaa"),Informes!$A:$P,COLUMN(Informes!J$1),FALSE)), ""), "")</f>
        <v/>
      </c>
      <c r="N3762" s="248"/>
      <c r="O3762" s="248"/>
      <c r="P3762" s="248"/>
      <c r="Q3762" s="248"/>
      <c r="R3762" s="284" t="str">
        <f t="shared" si="733"/>
        <v/>
      </c>
      <c r="S3762" s="284"/>
      <c r="T3762" s="284"/>
      <c r="U3762" s="284"/>
      <c r="V3762" s="285"/>
      <c r="W3762" s="4" t="str">
        <f>IFERROR(VLOOKUP($X3751&amp;"-"&amp;TEXT($A3762,"mmm-aaaa"),Informes!$A:$P,COLUMN(Informes!K$1),FALSE), "")</f>
        <v/>
      </c>
      <c r="X3762" s="34" t="str">
        <f>IFERROR(VLOOKUP($X3728&amp;"-"&amp;TEXT($A3762,"mmm-aaaa"),Informes!$A:$P,COLUMN(Informes!C$1),FALSE), "")</f>
        <v/>
      </c>
    </row>
    <row r="3763" spans="1:24" ht="16.5" customHeight="1" x14ac:dyDescent="0.2">
      <c r="A3763" s="34">
        <f t="shared" si="736"/>
        <v>45689</v>
      </c>
      <c r="B3763" s="243" t="str">
        <f t="shared" si="734"/>
        <v>Febrero</v>
      </c>
      <c r="C3763" s="244"/>
      <c r="D3763" s="244"/>
      <c r="E3763" s="244"/>
      <c r="F3763" s="281" t="str">
        <f>IFERROR(IF(VLOOKUP($X3728&amp;"-"&amp;TEXT($A3763,"mmm-aaaa"),Informes!$A:$P,COLUMN(Informes!H$1),FALSE),"þ","¨"),"¨")</f>
        <v>¨</v>
      </c>
      <c r="G3763" s="281"/>
      <c r="H3763" s="281"/>
      <c r="I3763" s="248" t="str">
        <f>IFERROR(IF(ISBLANK(
VLOOKUP($X3751&amp;"-"&amp;TEXT($A3763,"mmm-aaaa"),Informes!$A:$P,COLUMN(Informes!I$1),FALSE)), "",
VLOOKUP($X3751&amp;"-"&amp;TEXT($A3763,"mmm-aaaa"),Informes!$A:$P,COLUMN(Informes!I$1),FALSE)), "")</f>
        <v/>
      </c>
      <c r="J3763" s="248"/>
      <c r="K3763" s="248"/>
      <c r="L3763" s="173" t="str">
        <f t="shared" si="735"/>
        <v>¨</v>
      </c>
      <c r="M3763" s="248" t="str">
        <f>IFERROR(IF(OR($X3763=$L$7,$X3763=$K$5,$X3763=$O$5,$X3763=$T$5),IF(ISBLANK(
VLOOKUP($X3728&amp;"-"&amp;TEXT($A3763,"mmm-aaaa"),Informes!$A:$P,COLUMN(Informes!J$1),FALSE)), "",
VLOOKUP($X3728&amp;"-"&amp;TEXT($A3763,"mmm-aaaa"),Informes!$A:$P,COLUMN(Informes!J$1),FALSE)), ""), "")</f>
        <v/>
      </c>
      <c r="N3763" s="248"/>
      <c r="O3763" s="248"/>
      <c r="P3763" s="248"/>
      <c r="Q3763" s="248"/>
      <c r="R3763" s="284" t="str">
        <f t="shared" si="733"/>
        <v/>
      </c>
      <c r="S3763" s="284"/>
      <c r="T3763" s="284"/>
      <c r="U3763" s="284"/>
      <c r="V3763" s="285"/>
      <c r="W3763" s="4" t="str">
        <f>IFERROR(VLOOKUP($X3751&amp;"-"&amp;TEXT($A3763,"mmm-aaaa"),Informes!$A:$P,COLUMN(Informes!K$1),FALSE), "")</f>
        <v/>
      </c>
      <c r="X3763" s="34" t="str">
        <f>IFERROR(VLOOKUP($X3728&amp;"-"&amp;TEXT($A3763,"mmm-aaaa"),Informes!$A:$P,COLUMN(Informes!C$1),FALSE), "")</f>
        <v/>
      </c>
    </row>
    <row r="3764" spans="1:24" ht="16.5" customHeight="1" x14ac:dyDescent="0.2">
      <c r="A3764" s="34">
        <f t="shared" si="736"/>
        <v>45717</v>
      </c>
      <c r="B3764" s="243" t="str">
        <f t="shared" si="734"/>
        <v>Marzo</v>
      </c>
      <c r="C3764" s="244"/>
      <c r="D3764" s="244"/>
      <c r="E3764" s="244"/>
      <c r="F3764" s="281" t="str">
        <f>IFERROR(IF(VLOOKUP($X3728&amp;"-"&amp;TEXT($A3764,"mmm-aaaa"),Informes!$A:$P,COLUMN(Informes!H$1),FALSE),"þ","¨"),"¨")</f>
        <v>¨</v>
      </c>
      <c r="G3764" s="281"/>
      <c r="H3764" s="281"/>
      <c r="I3764" s="248" t="str">
        <f>IFERROR(IF(ISBLANK(
VLOOKUP($X3751&amp;"-"&amp;TEXT($A3764,"mmm-aaaa"),Informes!$A:$P,COLUMN(Informes!I$1),FALSE)), "",
VLOOKUP($X3751&amp;"-"&amp;TEXT($A3764,"mmm-aaaa"),Informes!$A:$P,COLUMN(Informes!I$1),FALSE)), "")</f>
        <v/>
      </c>
      <c r="J3764" s="248"/>
      <c r="K3764" s="248"/>
      <c r="L3764" s="173" t="str">
        <f t="shared" si="735"/>
        <v>¨</v>
      </c>
      <c r="M3764" s="248" t="str">
        <f>IFERROR(IF(OR($X3764=$L$7,$X3764=$K$5,$X3764=$O$5,$X3764=$T$5),IF(ISBLANK(
VLOOKUP($X3728&amp;"-"&amp;TEXT($A3764,"mmm-aaaa"),Informes!$A:$P,COLUMN(Informes!J$1),FALSE)), "",
VLOOKUP($X3728&amp;"-"&amp;TEXT($A3764,"mmm-aaaa"),Informes!$A:$P,COLUMN(Informes!J$1),FALSE)), ""), "")</f>
        <v/>
      </c>
      <c r="N3764" s="248"/>
      <c r="O3764" s="248"/>
      <c r="P3764" s="248"/>
      <c r="Q3764" s="248"/>
      <c r="R3764" s="284" t="str">
        <f t="shared" si="733"/>
        <v/>
      </c>
      <c r="S3764" s="284"/>
      <c r="T3764" s="284"/>
      <c r="U3764" s="284"/>
      <c r="V3764" s="285"/>
      <c r="W3764" s="4" t="str">
        <f>IFERROR(VLOOKUP($X3751&amp;"-"&amp;TEXT($A3764,"mmm-aaaa"),Informes!$A:$P,COLUMN(Informes!K$1),FALSE), "")</f>
        <v/>
      </c>
      <c r="X3764" s="34" t="str">
        <f>IFERROR(VLOOKUP($X3728&amp;"-"&amp;TEXT($A3764,"mmm-aaaa"),Informes!$A:$P,COLUMN(Informes!C$1),FALSE), "")</f>
        <v/>
      </c>
    </row>
    <row r="3765" spans="1:24" ht="16.5" customHeight="1" x14ac:dyDescent="0.2">
      <c r="A3765" s="34">
        <f t="shared" si="736"/>
        <v>45748</v>
      </c>
      <c r="B3765" s="243" t="str">
        <f t="shared" si="734"/>
        <v>Abril</v>
      </c>
      <c r="C3765" s="244"/>
      <c r="D3765" s="244"/>
      <c r="E3765" s="244"/>
      <c r="F3765" s="281" t="str">
        <f>IFERROR(IF(VLOOKUP($X3728&amp;"-"&amp;TEXT($A3765,"mmm-aaaa"),Informes!$A:$P,COLUMN(Informes!H$1),FALSE),"þ","¨"),"¨")</f>
        <v>¨</v>
      </c>
      <c r="G3765" s="281"/>
      <c r="H3765" s="281"/>
      <c r="I3765" s="248" t="str">
        <f>IFERROR(IF(ISBLANK(
VLOOKUP($X3751&amp;"-"&amp;TEXT($A3765,"mmm-aaaa"),Informes!$A:$P,COLUMN(Informes!I$1),FALSE)), "",
VLOOKUP($X3751&amp;"-"&amp;TEXT($A3765,"mmm-aaaa"),Informes!$A:$P,COLUMN(Informes!I$1),FALSE)), "")</f>
        <v/>
      </c>
      <c r="J3765" s="248"/>
      <c r="K3765" s="248"/>
      <c r="L3765" s="173" t="str">
        <f t="shared" si="735"/>
        <v>¨</v>
      </c>
      <c r="M3765" s="248" t="str">
        <f>IFERROR(IF(OR($X3765=$L$7,$X3765=$K$5,$X3765=$O$5,$X3765=$T$5),IF(ISBLANK(
VLOOKUP($X3728&amp;"-"&amp;TEXT($A3765,"mmm-aaaa"),Informes!$A:$P,COLUMN(Informes!J$1),FALSE)), "",
VLOOKUP($X3728&amp;"-"&amp;TEXT($A3765,"mmm-aaaa"),Informes!$A:$P,COLUMN(Informes!J$1),FALSE)), ""), "")</f>
        <v/>
      </c>
      <c r="N3765" s="248"/>
      <c r="O3765" s="248"/>
      <c r="P3765" s="248"/>
      <c r="Q3765" s="248"/>
      <c r="R3765" s="284" t="str">
        <f t="shared" si="733"/>
        <v/>
      </c>
      <c r="S3765" s="284"/>
      <c r="T3765" s="284"/>
      <c r="U3765" s="284"/>
      <c r="V3765" s="285"/>
      <c r="W3765" s="4" t="str">
        <f>IFERROR(VLOOKUP($X3751&amp;"-"&amp;TEXT($A3765,"mmm-aaaa"),Informes!$A:$P,COLUMN(Informes!K$1),FALSE), "")</f>
        <v/>
      </c>
      <c r="X3765" s="34" t="str">
        <f>IFERROR(VLOOKUP($X3728&amp;"-"&amp;TEXT($A3765,"mmm-aaaa"),Informes!$A:$P,COLUMN(Informes!C$1),FALSE), "")</f>
        <v/>
      </c>
    </row>
    <row r="3766" spans="1:24" ht="16.5" customHeight="1" x14ac:dyDescent="0.2">
      <c r="A3766" s="34">
        <f t="shared" si="736"/>
        <v>45778</v>
      </c>
      <c r="B3766" s="243" t="str">
        <f t="shared" si="734"/>
        <v>Mayo</v>
      </c>
      <c r="C3766" s="244"/>
      <c r="D3766" s="244"/>
      <c r="E3766" s="244"/>
      <c r="F3766" s="281" t="str">
        <f>IFERROR(IF(VLOOKUP($X3728&amp;"-"&amp;TEXT($A3766,"mmm-aaaa"),Informes!$A:$P,COLUMN(Informes!H$1),FALSE),"þ","¨"),"¨")</f>
        <v>¨</v>
      </c>
      <c r="G3766" s="281"/>
      <c r="H3766" s="281"/>
      <c r="I3766" s="248" t="str">
        <f>IFERROR(IF(ISBLANK(
VLOOKUP($X3751&amp;"-"&amp;TEXT($A3766,"mmm-aaaa"),Informes!$A:$P,COLUMN(Informes!I$1),FALSE)), "",
VLOOKUP($X3751&amp;"-"&amp;TEXT($A3766,"mmm-aaaa"),Informes!$A:$P,COLUMN(Informes!I$1),FALSE)), "")</f>
        <v/>
      </c>
      <c r="J3766" s="248"/>
      <c r="K3766" s="248"/>
      <c r="L3766" s="173" t="str">
        <f t="shared" si="735"/>
        <v>¨</v>
      </c>
      <c r="M3766" s="248" t="str">
        <f>IFERROR(IF(OR($X3766=$L$7,$X3766=$K$5,$X3766=$O$5,$X3766=$T$5),IF(ISBLANK(
VLOOKUP($X3728&amp;"-"&amp;TEXT($A3766,"mmm-aaaa"),Informes!$A:$P,COLUMN(Informes!J$1),FALSE)), "",
VLOOKUP($X3728&amp;"-"&amp;TEXT($A3766,"mmm-aaaa"),Informes!$A:$P,COLUMN(Informes!J$1),FALSE)), ""), "")</f>
        <v/>
      </c>
      <c r="N3766" s="248"/>
      <c r="O3766" s="248"/>
      <c r="P3766" s="248"/>
      <c r="Q3766" s="248"/>
      <c r="R3766" s="284" t="str">
        <f t="shared" si="733"/>
        <v/>
      </c>
      <c r="S3766" s="284"/>
      <c r="T3766" s="284"/>
      <c r="U3766" s="284"/>
      <c r="V3766" s="285"/>
      <c r="W3766" s="4" t="str">
        <f>IFERROR(VLOOKUP($X3751&amp;"-"&amp;TEXT($A3766,"mmm-aaaa"),Informes!$A:$P,COLUMN(Informes!K$1),FALSE), "")</f>
        <v/>
      </c>
      <c r="X3766" s="34" t="str">
        <f>IFERROR(VLOOKUP($X3728&amp;"-"&amp;TEXT($A3766,"mmm-aaaa"),Informes!$A:$P,COLUMN(Informes!C$1),FALSE), "")</f>
        <v/>
      </c>
    </row>
    <row r="3767" spans="1:24" ht="16.5" customHeight="1" x14ac:dyDescent="0.2">
      <c r="A3767" s="34">
        <f t="shared" si="736"/>
        <v>45809</v>
      </c>
      <c r="B3767" s="243" t="str">
        <f t="shared" si="734"/>
        <v>Junio</v>
      </c>
      <c r="C3767" s="244"/>
      <c r="D3767" s="244"/>
      <c r="E3767" s="244"/>
      <c r="F3767" s="281" t="str">
        <f>IFERROR(IF(VLOOKUP($X3728&amp;"-"&amp;TEXT($A3767,"mmm-aaaa"),Informes!$A:$P,COLUMN(Informes!H$1),FALSE),"þ","¨"),"¨")</f>
        <v>¨</v>
      </c>
      <c r="G3767" s="281"/>
      <c r="H3767" s="281"/>
      <c r="I3767" s="248" t="str">
        <f>IFERROR(IF(ISBLANK(
VLOOKUP($X3751&amp;"-"&amp;TEXT($A3767,"mmm-aaaa"),Informes!$A:$P,COLUMN(Informes!I$1),FALSE)), "",
VLOOKUP($X3751&amp;"-"&amp;TEXT($A3767,"mmm-aaaa"),Informes!$A:$P,COLUMN(Informes!I$1),FALSE)), "")</f>
        <v/>
      </c>
      <c r="J3767" s="248"/>
      <c r="K3767" s="248"/>
      <c r="L3767" s="173" t="str">
        <f t="shared" si="735"/>
        <v>¨</v>
      </c>
      <c r="M3767" s="248" t="str">
        <f>IFERROR(IF(OR($X3767=$L$7,$X3767=$K$5,$X3767=$O$5,$X3767=$T$5),IF(ISBLANK(
VLOOKUP($X3728&amp;"-"&amp;TEXT($A3767,"mmm-aaaa"),Informes!$A:$P,COLUMN(Informes!J$1),FALSE)), "",
VLOOKUP($X3728&amp;"-"&amp;TEXT($A3767,"mmm-aaaa"),Informes!$A:$P,COLUMN(Informes!J$1),FALSE)), ""), "")</f>
        <v/>
      </c>
      <c r="N3767" s="248"/>
      <c r="O3767" s="248"/>
      <c r="P3767" s="248"/>
      <c r="Q3767" s="248"/>
      <c r="R3767" s="284" t="str">
        <f t="shared" si="733"/>
        <v/>
      </c>
      <c r="S3767" s="284"/>
      <c r="T3767" s="284"/>
      <c r="U3767" s="284"/>
      <c r="V3767" s="285"/>
      <c r="W3767" s="4" t="str">
        <f>IFERROR(VLOOKUP($X3751&amp;"-"&amp;TEXT($A3767,"mmm-aaaa"),Informes!$A:$P,COLUMN(Informes!K$1),FALSE), "")</f>
        <v/>
      </c>
      <c r="X3767" s="34" t="str">
        <f>IFERROR(VLOOKUP($X3728&amp;"-"&amp;TEXT($A3767,"mmm-aaaa"),Informes!$A:$P,COLUMN(Informes!C$1),FALSE), "")</f>
        <v/>
      </c>
    </row>
    <row r="3768" spans="1:24" ht="16.5" customHeight="1" x14ac:dyDescent="0.2">
      <c r="A3768" s="34">
        <f t="shared" si="736"/>
        <v>45839</v>
      </c>
      <c r="B3768" s="243" t="str">
        <f t="shared" si="734"/>
        <v>Julio</v>
      </c>
      <c r="C3768" s="244"/>
      <c r="D3768" s="244"/>
      <c r="E3768" s="244"/>
      <c r="F3768" s="281" t="str">
        <f>IFERROR(IF(VLOOKUP($X3728&amp;"-"&amp;TEXT($A3768,"mmm-aaaa"),Informes!$A:$P,COLUMN(Informes!H$1),FALSE),"þ","¨"),"¨")</f>
        <v>¨</v>
      </c>
      <c r="G3768" s="281"/>
      <c r="H3768" s="281"/>
      <c r="I3768" s="248" t="str">
        <f>IFERROR(IF(ISBLANK(
VLOOKUP($X3751&amp;"-"&amp;TEXT($A3768,"mmm-aaaa"),Informes!$A:$P,COLUMN(Informes!I$1),FALSE)), "",
VLOOKUP($X3751&amp;"-"&amp;TEXT($A3768,"mmm-aaaa"),Informes!$A:$P,COLUMN(Informes!I$1),FALSE)), "")</f>
        <v/>
      </c>
      <c r="J3768" s="248"/>
      <c r="K3768" s="248"/>
      <c r="L3768" s="173" t="str">
        <f t="shared" si="735"/>
        <v>¨</v>
      </c>
      <c r="M3768" s="248" t="str">
        <f>IFERROR(IF(OR($X3768=$L$7,$X3768=$K$5,$X3768=$O$5,$X3768=$T$5),IF(ISBLANK(
VLOOKUP($X3728&amp;"-"&amp;TEXT($A3768,"mmm-aaaa"),Informes!$A:$P,COLUMN(Informes!J$1),FALSE)), "",
VLOOKUP($X3728&amp;"-"&amp;TEXT($A3768,"mmm-aaaa"),Informes!$A:$P,COLUMN(Informes!J$1),FALSE)), ""), "")</f>
        <v/>
      </c>
      <c r="N3768" s="248"/>
      <c r="O3768" s="248"/>
      <c r="P3768" s="248"/>
      <c r="Q3768" s="248"/>
      <c r="R3768" s="284" t="str">
        <f t="shared" si="733"/>
        <v/>
      </c>
      <c r="S3768" s="284"/>
      <c r="T3768" s="284"/>
      <c r="U3768" s="284"/>
      <c r="V3768" s="285"/>
      <c r="W3768" s="4" t="str">
        <f>IFERROR(VLOOKUP($X3751&amp;"-"&amp;TEXT($A3768,"mmm-aaaa"),Informes!$A:$P,COLUMN(Informes!K$1),FALSE), "")</f>
        <v/>
      </c>
      <c r="X3768" s="34" t="str">
        <f>IFERROR(VLOOKUP($X3728&amp;"-"&amp;TEXT($A3768,"mmm-aaaa"),Informes!$A:$P,COLUMN(Informes!C$1),FALSE), "")</f>
        <v/>
      </c>
    </row>
    <row r="3769" spans="1:24" ht="16.5" customHeight="1" thickBot="1" x14ac:dyDescent="0.25">
      <c r="A3769" s="34">
        <f t="shared" si="736"/>
        <v>45870</v>
      </c>
      <c r="B3769" s="264" t="str">
        <f t="shared" si="734"/>
        <v>Agosto</v>
      </c>
      <c r="C3769" s="265"/>
      <c r="D3769" s="265"/>
      <c r="E3769" s="265"/>
      <c r="F3769" s="280" t="str">
        <f>IFERROR(IF(VLOOKUP($X3728&amp;"-"&amp;TEXT($A3769,"mmm-aaaa"),Informes!$A:$P,COLUMN(Informes!H$1),FALSE),"þ","¨"),"¨")</f>
        <v>¨</v>
      </c>
      <c r="G3769" s="280"/>
      <c r="H3769" s="280"/>
      <c r="I3769" s="269" t="str">
        <f>IFERROR(IF(ISBLANK(
VLOOKUP($X3751&amp;"-"&amp;TEXT($A3769,"mmm-aaaa"),Informes!$A:$P,COLUMN(Informes!I$1),FALSE)), "",
VLOOKUP($X3751&amp;"-"&amp;TEXT($A3769,"mmm-aaaa"),Informes!$A:$P,COLUMN(Informes!I$1),FALSE)), "")</f>
        <v/>
      </c>
      <c r="J3769" s="269"/>
      <c r="K3769" s="269"/>
      <c r="L3769" s="172" t="str">
        <f t="shared" si="735"/>
        <v>¨</v>
      </c>
      <c r="M3769" s="269" t="str">
        <f>IFERROR(IF(OR($X3769=$L$7,$X3769=$K$5,$X3769=$O$5,$X3769=$T$5),IF(ISBLANK(
VLOOKUP($X3728&amp;"-"&amp;TEXT($A3769,"mmm-aaaa"),Informes!$A:$P,COLUMN(Informes!J$1),FALSE)), "",
VLOOKUP($X3728&amp;"-"&amp;TEXT($A3769,"mmm-aaaa"),Informes!$A:$P,COLUMN(Informes!J$1),FALSE)), ""), "")</f>
        <v/>
      </c>
      <c r="N3769" s="269"/>
      <c r="O3769" s="269"/>
      <c r="P3769" s="269"/>
      <c r="Q3769" s="269"/>
      <c r="R3769" s="282" t="str">
        <f t="shared" si="733"/>
        <v/>
      </c>
      <c r="S3769" s="282"/>
      <c r="T3769" s="282"/>
      <c r="U3769" s="282"/>
      <c r="V3769" s="283"/>
      <c r="W3769" s="4" t="str">
        <f>IFERROR(VLOOKUP($X3751&amp;"-"&amp;TEXT($A3769,"mmm-aaaa"),Informes!$A:$P,COLUMN(Informes!K$1),FALSE), "")</f>
        <v/>
      </c>
      <c r="X3769" s="34" t="str">
        <f>IFERROR(VLOOKUP($X3728&amp;"-"&amp;TEXT($A3769,"mmm-aaaa"),Informes!$A:$P,COLUMN(Informes!C$1),FALSE), "")</f>
        <v/>
      </c>
    </row>
    <row r="3770" spans="1:24" ht="16.5" customHeight="1" thickBot="1" x14ac:dyDescent="0.3">
      <c r="D3770" s="124"/>
      <c r="E3770" s="124"/>
      <c r="F3770" s="129"/>
      <c r="G3770" s="124" t="str">
        <f>IF(SUM(F3758:F3769)=0,"",SUM(F3758:F3769))</f>
        <v/>
      </c>
      <c r="H3770" s="124"/>
      <c r="I3770" s="124"/>
      <c r="J3770" s="130"/>
      <c r="K3770" s="124"/>
      <c r="L3770" s="131" t="s">
        <v>107</v>
      </c>
      <c r="M3770" s="272" t="str">
        <f>IF(SUM(M3758:M3769)=0,"",SUM(M3758:M3769))</f>
        <v/>
      </c>
      <c r="N3770" s="273"/>
      <c r="O3770" s="273"/>
      <c r="P3770" s="273"/>
      <c r="Q3770" s="274"/>
      <c r="R3770" s="275"/>
      <c r="S3770" s="276"/>
      <c r="T3770" s="276"/>
      <c r="U3770" s="276"/>
      <c r="V3770" s="277"/>
      <c r="W3770" s="4"/>
      <c r="X3770" s="4"/>
    </row>
    <row r="3771" spans="1:24" ht="16.5" customHeight="1" x14ac:dyDescent="0.2">
      <c r="W3771" s="4"/>
      <c r="X3771" s="4"/>
    </row>
    <row r="3772" spans="1:24" ht="279.75" customHeight="1" x14ac:dyDescent="0.15">
      <c r="B3772" s="11"/>
      <c r="C3772" s="132" t="s">
        <v>136</v>
      </c>
      <c r="D3772" s="11"/>
      <c r="E3772" s="11"/>
      <c r="F3772" s="11"/>
      <c r="G3772" s="11"/>
      <c r="H3772" s="11"/>
      <c r="I3772" s="11"/>
      <c r="J3772" s="11"/>
      <c r="K3772" s="11"/>
      <c r="L3772" s="11"/>
      <c r="M3772" s="11"/>
      <c r="N3772" s="11"/>
      <c r="O3772" s="11"/>
      <c r="P3772" s="11"/>
      <c r="Q3772" s="11"/>
      <c r="R3772" s="11"/>
      <c r="S3772" s="11"/>
      <c r="T3772" s="11"/>
      <c r="U3772" s="11"/>
      <c r="V3772" s="11"/>
      <c r="W3772" s="11"/>
      <c r="X3772" s="11"/>
    </row>
    <row r="3773" spans="1:24" ht="24" customHeight="1" x14ac:dyDescent="0.2">
      <c r="A3773" s="35">
        <f>A3727+1</f>
        <v>83</v>
      </c>
      <c r="B3773" s="256" t="s">
        <v>127</v>
      </c>
      <c r="C3773" s="256"/>
      <c r="D3773" s="256"/>
      <c r="E3773" s="256"/>
      <c r="F3773" s="256"/>
      <c r="G3773" s="256"/>
      <c r="H3773" s="256"/>
      <c r="I3773" s="256"/>
      <c r="J3773" s="256"/>
      <c r="K3773" s="256"/>
      <c r="L3773" s="256"/>
      <c r="M3773" s="256"/>
      <c r="N3773" s="256"/>
      <c r="O3773" s="256"/>
      <c r="P3773" s="256"/>
      <c r="Q3773" s="256"/>
      <c r="R3773" s="256"/>
      <c r="S3773" s="256"/>
      <c r="T3773" s="256"/>
      <c r="U3773" s="256"/>
      <c r="V3773" s="256"/>
      <c r="X3773" s="2"/>
    </row>
    <row r="3774" spans="1:24" ht="17.25" customHeight="1" x14ac:dyDescent="0.2">
      <c r="A3774" s="35"/>
      <c r="B3774" s="120" t="s">
        <v>128</v>
      </c>
      <c r="D3774" s="123" t="e">
        <f>IF(A3773=0,0,INDEX(TblPublicadores[Nombre completo],A3773))</f>
        <v>#REF!</v>
      </c>
      <c r="F3774" s="123"/>
      <c r="G3774" s="123"/>
      <c r="H3774" s="123"/>
      <c r="I3774" s="123"/>
      <c r="J3774" s="123"/>
      <c r="K3774" s="123"/>
      <c r="L3774" s="123"/>
      <c r="M3774" s="123"/>
      <c r="N3774" s="123"/>
      <c r="O3774" s="123"/>
      <c r="P3774" s="123"/>
      <c r="Q3774" s="123"/>
      <c r="R3774" s="123"/>
      <c r="S3774" s="123"/>
      <c r="T3774" s="123"/>
      <c r="U3774" s="123"/>
      <c r="V3774" s="123"/>
      <c r="W3774" s="15"/>
      <c r="X3774" s="154" t="e">
        <f>IF(A3773=0,0,INDEX(TblPublicadores[Nombre],A3773))</f>
        <v>#REF!</v>
      </c>
    </row>
    <row r="3775" spans="1:24" ht="17.25" customHeight="1" x14ac:dyDescent="0.2">
      <c r="B3775" s="120" t="s">
        <v>129</v>
      </c>
      <c r="D3775" s="121"/>
      <c r="E3775" s="121"/>
      <c r="F3775" s="7"/>
      <c r="G3775" s="7"/>
      <c r="H3775" s="257" t="e">
        <f>IF(A3773=0,"",INDEX(TblPublicadores[Fecha de nacimiento],A3773))</f>
        <v>#REF!</v>
      </c>
      <c r="I3775" s="257"/>
      <c r="J3775" s="257"/>
      <c r="K3775" s="257"/>
      <c r="L3775" s="257"/>
      <c r="M3775" s="257"/>
      <c r="N3775" s="257"/>
      <c r="O3775" s="257"/>
      <c r="P3775" s="128" t="e">
        <f>IF(INDEX(TblPublicadores[Sexo],A3773)=Q3775,"þ","¨")</f>
        <v>#REF!</v>
      </c>
      <c r="Q3775" s="120" t="s">
        <v>75</v>
      </c>
      <c r="S3775" s="12"/>
      <c r="T3775" s="13"/>
      <c r="U3775" s="128" t="e">
        <f>IF(INDEX(TblPublicadores[Sexo],A3773)=V3775,"þ","¨")</f>
        <v>#REF!</v>
      </c>
      <c r="V3775" s="120" t="s">
        <v>79</v>
      </c>
      <c r="W3775" s="12"/>
      <c r="X3775" s="6"/>
    </row>
    <row r="3776" spans="1:24" ht="17.25" customHeight="1" x14ac:dyDescent="0.2">
      <c r="B3776" s="120" t="s">
        <v>130</v>
      </c>
      <c r="D3776" s="122"/>
      <c r="E3776" s="122"/>
      <c r="F3776" s="7"/>
      <c r="G3776" s="258" t="e">
        <f>IF(A3773=0,"",IF(INDEX(TblPublicadores[Fecha de bautismo],A3773)="", "",INDEX(TblPublicadores[Fecha de bautismo],A3773)))</f>
        <v>#REF!</v>
      </c>
      <c r="H3776" s="258"/>
      <c r="I3776" s="258"/>
      <c r="J3776" s="258"/>
      <c r="K3776" s="258"/>
      <c r="L3776" s="258"/>
      <c r="M3776" s="258"/>
      <c r="N3776" s="258"/>
      <c r="O3776" s="258"/>
      <c r="P3776" s="128" t="s">
        <v>137</v>
      </c>
      <c r="Q3776" s="120" t="s">
        <v>131</v>
      </c>
      <c r="S3776" s="12"/>
      <c r="T3776" s="12"/>
      <c r="U3776" s="128" t="s">
        <v>138</v>
      </c>
      <c r="V3776" s="120" t="s">
        <v>61</v>
      </c>
      <c r="W3776" s="12"/>
      <c r="X3776" s="6"/>
    </row>
    <row r="3777" spans="1:24" ht="28.5" customHeight="1" x14ac:dyDescent="0.2">
      <c r="B3777" s="127" t="e">
        <f>IF(INDEX(TblPublicadores[Privilegio],A3773)=C3777,"þ","¨")</f>
        <v>#REF!</v>
      </c>
      <c r="C3777" s="125" t="s">
        <v>76</v>
      </c>
      <c r="D3777" s="127" t="e">
        <f>IF(INDEX(TblPublicadores[Privilegio],A3773)=E3777,"þ","¨")</f>
        <v>#REF!</v>
      </c>
      <c r="E3777" s="125" t="s">
        <v>81</v>
      </c>
      <c r="F3777" s="7"/>
      <c r="G3777" s="7"/>
      <c r="H3777" s="5"/>
      <c r="I3777" s="10"/>
      <c r="J3777" s="127" t="e">
        <f>IF(INDEX(TblPublicadores[Tipo Publicador],A3773)=K3777,"þ","¨")</f>
        <v>#REF!</v>
      </c>
      <c r="K3777" s="125" t="s">
        <v>77</v>
      </c>
      <c r="L3777" s="5"/>
      <c r="M3777" s="5"/>
      <c r="N3777" s="127" t="e">
        <f>IF(INDEX(TblPublicadores[Tipo Publicador],A3773)=O3777,"þ","¨")</f>
        <v>#REF!</v>
      </c>
      <c r="O3777" s="125" t="s">
        <v>132</v>
      </c>
      <c r="P3777" s="126"/>
      <c r="Q3777" s="126"/>
      <c r="R3777" s="9"/>
      <c r="S3777" s="127" t="e">
        <f>IF(INDEX(TblPublicadores[Tipo Publicador],A3773)=T3777,"þ","¨")</f>
        <v>#REF!</v>
      </c>
      <c r="T3777" s="259" t="s">
        <v>133</v>
      </c>
      <c r="U3777" s="259"/>
      <c r="V3777" s="259"/>
      <c r="W3777" s="13"/>
      <c r="X3777" s="6"/>
    </row>
    <row r="3778" spans="1:24" ht="4.5" customHeight="1" thickBot="1" x14ac:dyDescent="0.25">
      <c r="B3778" s="8"/>
      <c r="C3778" s="7"/>
      <c r="D3778" s="8"/>
      <c r="E3778" s="7"/>
      <c r="F3778" s="7"/>
      <c r="G3778" s="7"/>
      <c r="H3778" s="5"/>
      <c r="I3778" s="10"/>
      <c r="J3778" s="8"/>
      <c r="K3778" s="5"/>
      <c r="L3778" s="5"/>
      <c r="M3778" s="5"/>
      <c r="N3778" s="7"/>
      <c r="O3778" s="5"/>
      <c r="P3778" s="8"/>
      <c r="Q3778" s="8"/>
      <c r="R3778" s="9"/>
      <c r="S3778" s="9"/>
      <c r="T3778" s="7"/>
      <c r="U3778" s="8"/>
      <c r="V3778" s="9"/>
      <c r="W3778" s="9"/>
      <c r="X3778" s="6"/>
    </row>
    <row r="3779" spans="1:24" ht="26.25" customHeight="1" x14ac:dyDescent="0.25">
      <c r="B3779" s="260" t="s">
        <v>17</v>
      </c>
      <c r="C3779" s="261"/>
      <c r="D3779" s="261"/>
      <c r="E3779" s="261"/>
      <c r="F3779" s="262" t="s">
        <v>134</v>
      </c>
      <c r="G3779" s="262"/>
      <c r="H3779" s="262"/>
      <c r="I3779" s="262" t="s">
        <v>12</v>
      </c>
      <c r="J3779" s="262"/>
      <c r="K3779" s="262"/>
      <c r="L3779" s="262" t="s">
        <v>105</v>
      </c>
      <c r="M3779" s="236" t="s">
        <v>135</v>
      </c>
      <c r="N3779" s="236"/>
      <c r="O3779" s="236"/>
      <c r="P3779" s="236"/>
      <c r="Q3779" s="236"/>
      <c r="R3779" s="236" t="s">
        <v>101</v>
      </c>
      <c r="S3779" s="236"/>
      <c r="T3779" s="236"/>
      <c r="U3779" s="236"/>
      <c r="V3779" s="237"/>
      <c r="W3779" s="14"/>
      <c r="X3779" s="3"/>
    </row>
    <row r="3780" spans="1:24" ht="27.75" customHeight="1" x14ac:dyDescent="0.2">
      <c r="B3780" s="240">
        <v>45292</v>
      </c>
      <c r="C3780" s="241"/>
      <c r="D3780" s="241"/>
      <c r="E3780" s="242"/>
      <c r="F3780" s="263"/>
      <c r="G3780" s="263"/>
      <c r="H3780" s="263"/>
      <c r="I3780" s="263"/>
      <c r="J3780" s="263"/>
      <c r="K3780" s="263"/>
      <c r="L3780" s="263"/>
      <c r="M3780" s="238"/>
      <c r="N3780" s="238"/>
      <c r="O3780" s="238"/>
      <c r="P3780" s="238"/>
      <c r="Q3780" s="238"/>
      <c r="R3780" s="238"/>
      <c r="S3780" s="238"/>
      <c r="T3780" s="238"/>
      <c r="U3780" s="238"/>
      <c r="V3780" s="239"/>
      <c r="W3780" s="14"/>
      <c r="X3780" s="3"/>
    </row>
    <row r="3781" spans="1:24" ht="16.5" customHeight="1" x14ac:dyDescent="0.2">
      <c r="A3781" s="34">
        <f>EDATE(B3780,-4)</f>
        <v>45170</v>
      </c>
      <c r="B3781" s="243" t="str">
        <f>PROPER(TEXT(A3781, "mmmm"))</f>
        <v>Septiembre</v>
      </c>
      <c r="C3781" s="244"/>
      <c r="D3781" s="244" t="str">
        <f>PROPER(TEXT(C3781, "mmmm"))</f>
        <v>Enero</v>
      </c>
      <c r="E3781" s="244"/>
      <c r="F3781" s="281" t="str">
        <f>IFERROR(IF(VLOOKUP($X3774&amp;"-"&amp;TEXT($A3781,"mmm-aaaa"),Informes!$A:$P,COLUMN(Informes!H$1),FALSE),"þ","¨"),"¨")</f>
        <v>¨</v>
      </c>
      <c r="G3781" s="281"/>
      <c r="H3781" s="281"/>
      <c r="I3781" s="248" t="str">
        <f>IFERROR(IF(ISBLANK(
VLOOKUP($X3774&amp;"-"&amp;TEXT($A3781,"mmm-aaaa"),Informes!$A:$P,COLUMN(Informes!I$1),FALSE)), "",
VLOOKUP($X3774&amp;"-"&amp;TEXT($A3781,"mmm-aaaa"),Informes!$A:$P,COLUMN(Informes!I$1),FALSE)), "")</f>
        <v/>
      </c>
      <c r="J3781" s="248"/>
      <c r="K3781" s="248"/>
      <c r="L3781" s="173" t="str">
        <f>IFERROR(IF($X3781=$L$7,"þ","¨"),"¨")</f>
        <v>¨</v>
      </c>
      <c r="M3781" s="248" t="str">
        <f>IFERROR(IF(OR($X3781=$L$7,$X3781=$K$5,$X3781=$O$5,$X3781=$T$5),IF(ISBLANK(
VLOOKUP($X3774&amp;"-"&amp;TEXT($A3781,"mmm-aaaa"),Informes!$A:$P,COLUMN(Informes!J$1),FALSE)), "",
VLOOKUP($X3774&amp;"-"&amp;TEXT($A3781,"mmm-aaaa"),Informes!$A:$P,COLUMN(Informes!J$1),FALSE)), ""), "")</f>
        <v/>
      </c>
      <c r="N3781" s="248"/>
      <c r="O3781" s="248"/>
      <c r="P3781" s="248"/>
      <c r="Q3781" s="248"/>
      <c r="R3781" s="284" t="str">
        <f t="shared" ref="R3781:R3792" si="737">IF(W3781=0, "", W3781)</f>
        <v/>
      </c>
      <c r="S3781" s="284"/>
      <c r="T3781" s="284"/>
      <c r="U3781" s="284"/>
      <c r="V3781" s="285"/>
      <c r="W3781" s="4" t="str">
        <f>IFERROR(VLOOKUP($X3774&amp;"-"&amp;TEXT($A3781,"mmm-aaaa"),Informes!$A:$P,COLUMN(Informes!K$1),FALSE), "")</f>
        <v/>
      </c>
      <c r="X3781" s="34" t="str">
        <f>IFERROR(VLOOKUP($X3774&amp;"-"&amp;TEXT($A3781,"mmm-aaaa"),Informes!$A:$P,COLUMN(Informes!C$1),FALSE), "")</f>
        <v/>
      </c>
    </row>
    <row r="3782" spans="1:24" ht="16.5" customHeight="1" x14ac:dyDescent="0.2">
      <c r="A3782" s="34">
        <f>EDATE(A3781,1)</f>
        <v>45200</v>
      </c>
      <c r="B3782" s="243" t="str">
        <f t="shared" ref="B3782:B3792" si="738">PROPER(TEXT(A3782, "mmmm"))</f>
        <v>Octubre</v>
      </c>
      <c r="C3782" s="244"/>
      <c r="D3782" s="244" t="str">
        <f t="shared" ref="D3782:D3792" si="739">PROPER(TEXT(C3782, "mmmm"))</f>
        <v>Enero</v>
      </c>
      <c r="E3782" s="244"/>
      <c r="F3782" s="281" t="str">
        <f>IFERROR(IF(VLOOKUP($X3774&amp;"-"&amp;TEXT($A3782,"mmm-aaaa"),Informes!$A:$P,COLUMN(Informes!H$1),FALSE),"þ","¨"),"¨")</f>
        <v>¨</v>
      </c>
      <c r="G3782" s="281"/>
      <c r="H3782" s="281"/>
      <c r="I3782" s="248" t="str">
        <f>IFERROR(IF(ISBLANK(
VLOOKUP($X3774&amp;"-"&amp;TEXT($A3782,"mmm-aaaa"),Informes!$A:$P,COLUMN(Informes!I$1),FALSE)), "",
VLOOKUP($X3774&amp;"-"&amp;TEXT($A3782,"mmm-aaaa"),Informes!$A:$P,COLUMN(Informes!I$1),FALSE)), "")</f>
        <v/>
      </c>
      <c r="J3782" s="248"/>
      <c r="K3782" s="248"/>
      <c r="L3782" s="173" t="str">
        <f t="shared" ref="L3782:L3792" si="740">IFERROR(IF($X3782=$L$7,"þ","¨"),"¨")</f>
        <v>¨</v>
      </c>
      <c r="M3782" s="248" t="str">
        <f>IFERROR(IF(OR($X3782=$L$7,$X3782=$K$5,$X3782=$O$5,$X3782=$T$5),IF(ISBLANK(
VLOOKUP($X3774&amp;"-"&amp;TEXT($A3782,"mmm-aaaa"),Informes!$A:$P,COLUMN(Informes!J$1),FALSE)), "",
VLOOKUP($X3774&amp;"-"&amp;TEXT($A3782,"mmm-aaaa"),Informes!$A:$P,COLUMN(Informes!J$1),FALSE)), ""), "")</f>
        <v/>
      </c>
      <c r="N3782" s="248"/>
      <c r="O3782" s="248"/>
      <c r="P3782" s="248"/>
      <c r="Q3782" s="248"/>
      <c r="R3782" s="284" t="str">
        <f t="shared" si="737"/>
        <v/>
      </c>
      <c r="S3782" s="284"/>
      <c r="T3782" s="284"/>
      <c r="U3782" s="284"/>
      <c r="V3782" s="285"/>
      <c r="W3782" s="4" t="str">
        <f>IFERROR(VLOOKUP($X3774&amp;"-"&amp;TEXT($A3782,"mmm-aaaa"),Informes!$A:$P,COLUMN(Informes!K$1),FALSE), "")</f>
        <v/>
      </c>
      <c r="X3782" s="34" t="str">
        <f>IFERROR(VLOOKUP($X3774&amp;"-"&amp;TEXT($A3782,"mmm-aaaa"),Informes!$A:$P,COLUMN(Informes!C$1),FALSE), "")</f>
        <v/>
      </c>
    </row>
    <row r="3783" spans="1:24" ht="16.5" customHeight="1" x14ac:dyDescent="0.2">
      <c r="A3783" s="34">
        <f t="shared" ref="A3783:A3792" si="741">EDATE(A3782,1)</f>
        <v>45231</v>
      </c>
      <c r="B3783" s="243" t="str">
        <f t="shared" si="738"/>
        <v>Noviembre</v>
      </c>
      <c r="C3783" s="244"/>
      <c r="D3783" s="244" t="str">
        <f t="shared" si="739"/>
        <v>Enero</v>
      </c>
      <c r="E3783" s="244"/>
      <c r="F3783" s="281" t="str">
        <f>IFERROR(IF(VLOOKUP($X3774&amp;"-"&amp;TEXT($A3783,"mmm-aaaa"),Informes!$A:$P,COLUMN(Informes!H$1),FALSE),"þ","¨"),"¨")</f>
        <v>¨</v>
      </c>
      <c r="G3783" s="281"/>
      <c r="H3783" s="281"/>
      <c r="I3783" s="248" t="str">
        <f>IFERROR(IF(ISBLANK(
VLOOKUP($X3774&amp;"-"&amp;TEXT($A3783,"mmm-aaaa"),Informes!$A:$P,COLUMN(Informes!I$1),FALSE)), "",
VLOOKUP($X3774&amp;"-"&amp;TEXT($A3783,"mmm-aaaa"),Informes!$A:$P,COLUMN(Informes!I$1),FALSE)), "")</f>
        <v/>
      </c>
      <c r="J3783" s="248"/>
      <c r="K3783" s="248"/>
      <c r="L3783" s="173" t="str">
        <f t="shared" si="740"/>
        <v>¨</v>
      </c>
      <c r="M3783" s="248" t="str">
        <f>IFERROR(IF(OR($X3783=$L$7,$X3783=$K$5,$X3783=$O$5,$X3783=$T$5),IF(ISBLANK(
VLOOKUP($X3774&amp;"-"&amp;TEXT($A3783,"mmm-aaaa"),Informes!$A:$P,COLUMN(Informes!J$1),FALSE)), "",
VLOOKUP($X3774&amp;"-"&amp;TEXT($A3783,"mmm-aaaa"),Informes!$A:$P,COLUMN(Informes!J$1),FALSE)), ""), "")</f>
        <v/>
      </c>
      <c r="N3783" s="248"/>
      <c r="O3783" s="248"/>
      <c r="P3783" s="248"/>
      <c r="Q3783" s="248"/>
      <c r="R3783" s="284" t="str">
        <f t="shared" si="737"/>
        <v/>
      </c>
      <c r="S3783" s="284"/>
      <c r="T3783" s="284"/>
      <c r="U3783" s="284"/>
      <c r="V3783" s="285"/>
      <c r="W3783" s="4" t="str">
        <f>IFERROR(VLOOKUP($X3774&amp;"-"&amp;TEXT($A3783,"mmm-aaaa"),Informes!$A:$P,COLUMN(Informes!K$1),FALSE), "")</f>
        <v/>
      </c>
      <c r="X3783" s="34" t="str">
        <f>IFERROR(VLOOKUP($X3774&amp;"-"&amp;TEXT($A3783,"mmm-aaaa"),Informes!$A:$P,COLUMN(Informes!C$1),FALSE), "")</f>
        <v/>
      </c>
    </row>
    <row r="3784" spans="1:24" ht="16.5" customHeight="1" x14ac:dyDescent="0.2">
      <c r="A3784" s="34">
        <f t="shared" si="741"/>
        <v>45261</v>
      </c>
      <c r="B3784" s="243" t="str">
        <f t="shared" si="738"/>
        <v>Diciembre</v>
      </c>
      <c r="C3784" s="244"/>
      <c r="D3784" s="244" t="str">
        <f t="shared" si="739"/>
        <v>Enero</v>
      </c>
      <c r="E3784" s="244"/>
      <c r="F3784" s="281" t="str">
        <f>IFERROR(IF(VLOOKUP($X3774&amp;"-"&amp;TEXT($A3784,"mmm-aaaa"),Informes!$A:$P,COLUMN(Informes!H$1),FALSE),"þ","¨"),"¨")</f>
        <v>¨</v>
      </c>
      <c r="G3784" s="281"/>
      <c r="H3784" s="281"/>
      <c r="I3784" s="248" t="str">
        <f>IFERROR(IF(ISBLANK(
VLOOKUP($X3774&amp;"-"&amp;TEXT($A3784,"mmm-aaaa"),Informes!$A:$P,COLUMN(Informes!I$1),FALSE)), "",
VLOOKUP($X3774&amp;"-"&amp;TEXT($A3784,"mmm-aaaa"),Informes!$A:$P,COLUMN(Informes!I$1),FALSE)), "")</f>
        <v/>
      </c>
      <c r="J3784" s="248"/>
      <c r="K3784" s="248"/>
      <c r="L3784" s="173" t="str">
        <f t="shared" si="740"/>
        <v>¨</v>
      </c>
      <c r="M3784" s="248" t="str">
        <f>IFERROR(IF(OR($X3784=$L$7,$X3784=$K$5,$X3784=$O$5,$X3784=$T$5),IF(ISBLANK(
VLOOKUP($X3774&amp;"-"&amp;TEXT($A3784,"mmm-aaaa"),Informes!$A:$P,COLUMN(Informes!J$1),FALSE)), "",
VLOOKUP($X3774&amp;"-"&amp;TEXT($A3784,"mmm-aaaa"),Informes!$A:$P,COLUMN(Informes!J$1),FALSE)), ""), "")</f>
        <v/>
      </c>
      <c r="N3784" s="248"/>
      <c r="O3784" s="248"/>
      <c r="P3784" s="248"/>
      <c r="Q3784" s="248"/>
      <c r="R3784" s="284" t="str">
        <f t="shared" si="737"/>
        <v/>
      </c>
      <c r="S3784" s="284"/>
      <c r="T3784" s="284"/>
      <c r="U3784" s="284"/>
      <c r="V3784" s="285"/>
      <c r="W3784" s="4" t="str">
        <f>IFERROR(VLOOKUP($X3774&amp;"-"&amp;TEXT($A3784,"mmm-aaaa"),Informes!$A:$P,COLUMN(Informes!K$1),FALSE), "")</f>
        <v/>
      </c>
      <c r="X3784" s="34" t="str">
        <f>IFERROR(VLOOKUP($X3774&amp;"-"&amp;TEXT($A3784,"mmm-aaaa"),Informes!$A:$P,COLUMN(Informes!C$1),FALSE), "")</f>
        <v/>
      </c>
    </row>
    <row r="3785" spans="1:24" ht="16.5" customHeight="1" x14ac:dyDescent="0.2">
      <c r="A3785" s="34">
        <f t="shared" si="741"/>
        <v>45292</v>
      </c>
      <c r="B3785" s="243" t="str">
        <f t="shared" si="738"/>
        <v>Enero</v>
      </c>
      <c r="C3785" s="244"/>
      <c r="D3785" s="244" t="str">
        <f t="shared" si="739"/>
        <v>Enero</v>
      </c>
      <c r="E3785" s="244"/>
      <c r="F3785" s="281" t="str">
        <f>IFERROR(IF(VLOOKUP($X3774&amp;"-"&amp;TEXT($A3785,"mmm-aaaa"),Informes!$A:$P,COLUMN(Informes!H$1),FALSE),"þ","¨"),"¨")</f>
        <v>¨</v>
      </c>
      <c r="G3785" s="281"/>
      <c r="H3785" s="281"/>
      <c r="I3785" s="248" t="str">
        <f>IFERROR(IF(ISBLANK(
VLOOKUP($X3774&amp;"-"&amp;TEXT($A3785,"mmm-aaaa"),Informes!$A:$P,COLUMN(Informes!I$1),FALSE)), "",
VLOOKUP($X3774&amp;"-"&amp;TEXT($A3785,"mmm-aaaa"),Informes!$A:$P,COLUMN(Informes!I$1),FALSE)), "")</f>
        <v/>
      </c>
      <c r="J3785" s="248"/>
      <c r="K3785" s="248"/>
      <c r="L3785" s="173" t="str">
        <f t="shared" si="740"/>
        <v>¨</v>
      </c>
      <c r="M3785" s="248" t="str">
        <f>IFERROR(IF(OR($X3785=$L$7,$X3785=$K$5,$X3785=$O$5,$X3785=$T$5),IF(ISBLANK(
VLOOKUP($X3774&amp;"-"&amp;TEXT($A3785,"mmm-aaaa"),Informes!$A:$P,COLUMN(Informes!J$1),FALSE)), "",
VLOOKUP($X3774&amp;"-"&amp;TEXT($A3785,"mmm-aaaa"),Informes!$A:$P,COLUMN(Informes!J$1),FALSE)), ""), "")</f>
        <v/>
      </c>
      <c r="N3785" s="248"/>
      <c r="O3785" s="248"/>
      <c r="P3785" s="248"/>
      <c r="Q3785" s="248"/>
      <c r="R3785" s="284" t="str">
        <f t="shared" si="737"/>
        <v/>
      </c>
      <c r="S3785" s="284"/>
      <c r="T3785" s="284"/>
      <c r="U3785" s="284"/>
      <c r="V3785" s="285"/>
      <c r="W3785" s="4" t="str">
        <f>IFERROR(VLOOKUP($X3774&amp;"-"&amp;TEXT($A3785,"mmm-aaaa"),Informes!$A:$P,COLUMN(Informes!K$1),FALSE), "")</f>
        <v/>
      </c>
      <c r="X3785" s="34" t="str">
        <f>IFERROR(VLOOKUP($X3774&amp;"-"&amp;TEXT($A3785,"mmm-aaaa"),Informes!$A:$P,COLUMN(Informes!C$1),FALSE), "")</f>
        <v/>
      </c>
    </row>
    <row r="3786" spans="1:24" ht="16.5" customHeight="1" x14ac:dyDescent="0.2">
      <c r="A3786" s="34">
        <f t="shared" si="741"/>
        <v>45323</v>
      </c>
      <c r="B3786" s="243" t="str">
        <f t="shared" si="738"/>
        <v>Febrero</v>
      </c>
      <c r="C3786" s="244"/>
      <c r="D3786" s="244" t="str">
        <f t="shared" si="739"/>
        <v>Enero</v>
      </c>
      <c r="E3786" s="244"/>
      <c r="F3786" s="281" t="str">
        <f>IFERROR(IF(VLOOKUP($X3774&amp;"-"&amp;TEXT($A3786,"mmm-aaaa"),Informes!$A:$P,COLUMN(Informes!H$1),FALSE),"þ","¨"),"¨")</f>
        <v>¨</v>
      </c>
      <c r="G3786" s="281"/>
      <c r="H3786" s="281"/>
      <c r="I3786" s="248" t="str">
        <f>IFERROR(IF(ISBLANK(
VLOOKUP($X3774&amp;"-"&amp;TEXT($A3786,"mmm-aaaa"),Informes!$A:$P,COLUMN(Informes!I$1),FALSE)), "",
VLOOKUP($X3774&amp;"-"&amp;TEXT($A3786,"mmm-aaaa"),Informes!$A:$P,COLUMN(Informes!I$1),FALSE)), "")</f>
        <v/>
      </c>
      <c r="J3786" s="248"/>
      <c r="K3786" s="248"/>
      <c r="L3786" s="173" t="str">
        <f t="shared" si="740"/>
        <v>¨</v>
      </c>
      <c r="M3786" s="248" t="str">
        <f>IFERROR(IF(OR($X3786=$L$7,$X3786=$K$5,$X3786=$O$5,$X3786=$T$5),IF(ISBLANK(
VLOOKUP($X3774&amp;"-"&amp;TEXT($A3786,"mmm-aaaa"),Informes!$A:$P,COLUMN(Informes!J$1),FALSE)), "",
VLOOKUP($X3774&amp;"-"&amp;TEXT($A3786,"mmm-aaaa"),Informes!$A:$P,COLUMN(Informes!J$1),FALSE)), ""), "")</f>
        <v/>
      </c>
      <c r="N3786" s="248"/>
      <c r="O3786" s="248"/>
      <c r="P3786" s="248"/>
      <c r="Q3786" s="248"/>
      <c r="R3786" s="284" t="str">
        <f t="shared" si="737"/>
        <v/>
      </c>
      <c r="S3786" s="284"/>
      <c r="T3786" s="284"/>
      <c r="U3786" s="284"/>
      <c r="V3786" s="285"/>
      <c r="W3786" s="4" t="str">
        <f>IFERROR(VLOOKUP($X3774&amp;"-"&amp;TEXT($A3786,"mmm-aaaa"),Informes!$A:$P,COLUMN(Informes!K$1),FALSE), "")</f>
        <v/>
      </c>
      <c r="X3786" s="34" t="str">
        <f>IFERROR(VLOOKUP($X3774&amp;"-"&amp;TEXT($A3786,"mmm-aaaa"),Informes!$A:$P,COLUMN(Informes!C$1),FALSE), "")</f>
        <v/>
      </c>
    </row>
    <row r="3787" spans="1:24" ht="16.5" customHeight="1" x14ac:dyDescent="0.2">
      <c r="A3787" s="34">
        <f t="shared" si="741"/>
        <v>45352</v>
      </c>
      <c r="B3787" s="243" t="str">
        <f t="shared" si="738"/>
        <v>Marzo</v>
      </c>
      <c r="C3787" s="244"/>
      <c r="D3787" s="244" t="str">
        <f t="shared" si="739"/>
        <v>Enero</v>
      </c>
      <c r="E3787" s="244"/>
      <c r="F3787" s="281" t="str">
        <f>IFERROR(IF(VLOOKUP($X3774&amp;"-"&amp;TEXT($A3787,"mmm-aaaa"),Informes!$A:$P,COLUMN(Informes!H$1),FALSE),"þ","¨"),"¨")</f>
        <v>¨</v>
      </c>
      <c r="G3787" s="281"/>
      <c r="H3787" s="281"/>
      <c r="I3787" s="248" t="str">
        <f>IFERROR(IF(ISBLANK(
VLOOKUP($X3774&amp;"-"&amp;TEXT($A3787,"mmm-aaaa"),Informes!$A:$P,COLUMN(Informes!I$1),FALSE)), "",
VLOOKUP($X3774&amp;"-"&amp;TEXT($A3787,"mmm-aaaa"),Informes!$A:$P,COLUMN(Informes!I$1),FALSE)), "")</f>
        <v/>
      </c>
      <c r="J3787" s="248"/>
      <c r="K3787" s="248"/>
      <c r="L3787" s="173" t="str">
        <f t="shared" si="740"/>
        <v>¨</v>
      </c>
      <c r="M3787" s="248" t="str">
        <f>IFERROR(IF(OR($X3787=$L$7,$X3787=$K$5,$X3787=$O$5,$X3787=$T$5),IF(ISBLANK(
VLOOKUP($X3774&amp;"-"&amp;TEXT($A3787,"mmm-aaaa"),Informes!$A:$P,COLUMN(Informes!J$1),FALSE)), "",
VLOOKUP($X3774&amp;"-"&amp;TEXT($A3787,"mmm-aaaa"),Informes!$A:$P,COLUMN(Informes!J$1),FALSE)), ""), "")</f>
        <v/>
      </c>
      <c r="N3787" s="248"/>
      <c r="O3787" s="248"/>
      <c r="P3787" s="248"/>
      <c r="Q3787" s="248"/>
      <c r="R3787" s="284" t="str">
        <f t="shared" si="737"/>
        <v/>
      </c>
      <c r="S3787" s="284"/>
      <c r="T3787" s="284"/>
      <c r="U3787" s="284"/>
      <c r="V3787" s="285"/>
      <c r="W3787" s="4" t="str">
        <f>IFERROR(VLOOKUP($X3774&amp;"-"&amp;TEXT($A3787,"mmm-aaaa"),Informes!$A:$P,COLUMN(Informes!K$1),FALSE), "")</f>
        <v/>
      </c>
      <c r="X3787" s="34" t="str">
        <f>IFERROR(VLOOKUP($X3774&amp;"-"&amp;TEXT($A3787,"mmm-aaaa"),Informes!$A:$P,COLUMN(Informes!C$1),FALSE), "")</f>
        <v/>
      </c>
    </row>
    <row r="3788" spans="1:24" ht="16.5" customHeight="1" x14ac:dyDescent="0.2">
      <c r="A3788" s="34">
        <f t="shared" si="741"/>
        <v>45383</v>
      </c>
      <c r="B3788" s="243" t="str">
        <f t="shared" si="738"/>
        <v>Abril</v>
      </c>
      <c r="C3788" s="244"/>
      <c r="D3788" s="244" t="str">
        <f t="shared" si="739"/>
        <v>Enero</v>
      </c>
      <c r="E3788" s="244"/>
      <c r="F3788" s="281" t="str">
        <f>IFERROR(IF(VLOOKUP($X3774&amp;"-"&amp;TEXT($A3788,"mmm-aaaa"),Informes!$A:$P,COLUMN(Informes!H$1),FALSE),"þ","¨"),"¨")</f>
        <v>¨</v>
      </c>
      <c r="G3788" s="281"/>
      <c r="H3788" s="281"/>
      <c r="I3788" s="248" t="str">
        <f>IFERROR(IF(ISBLANK(
VLOOKUP($X3774&amp;"-"&amp;TEXT($A3788,"mmm-aaaa"),Informes!$A:$P,COLUMN(Informes!I$1),FALSE)), "",
VLOOKUP($X3774&amp;"-"&amp;TEXT($A3788,"mmm-aaaa"),Informes!$A:$P,COLUMN(Informes!I$1),FALSE)), "")</f>
        <v/>
      </c>
      <c r="J3788" s="248"/>
      <c r="K3788" s="248"/>
      <c r="L3788" s="173" t="str">
        <f t="shared" si="740"/>
        <v>¨</v>
      </c>
      <c r="M3788" s="248" t="str">
        <f>IFERROR(IF(OR($X3788=$L$7,$X3788=$K$5,$X3788=$O$5,$X3788=$T$5),IF(ISBLANK(
VLOOKUP($X3774&amp;"-"&amp;TEXT($A3788,"mmm-aaaa"),Informes!$A:$P,COLUMN(Informes!J$1),FALSE)), "",
VLOOKUP($X3774&amp;"-"&amp;TEXT($A3788,"mmm-aaaa"),Informes!$A:$P,COLUMN(Informes!J$1),FALSE)), ""), "")</f>
        <v/>
      </c>
      <c r="N3788" s="248"/>
      <c r="O3788" s="248"/>
      <c r="P3788" s="248"/>
      <c r="Q3788" s="248"/>
      <c r="R3788" s="284" t="str">
        <f t="shared" si="737"/>
        <v/>
      </c>
      <c r="S3788" s="284"/>
      <c r="T3788" s="284"/>
      <c r="U3788" s="284"/>
      <c r="V3788" s="285"/>
      <c r="W3788" s="4" t="str">
        <f>IFERROR(VLOOKUP($X3774&amp;"-"&amp;TEXT($A3788,"mmm-aaaa"),Informes!$A:$P,COLUMN(Informes!K$1),FALSE), "")</f>
        <v/>
      </c>
      <c r="X3788" s="34" t="str">
        <f>IFERROR(VLOOKUP($X3774&amp;"-"&amp;TEXT($A3788,"mmm-aaaa"),Informes!$A:$P,COLUMN(Informes!C$1),FALSE), "")</f>
        <v/>
      </c>
    </row>
    <row r="3789" spans="1:24" ht="16.5" customHeight="1" x14ac:dyDescent="0.2">
      <c r="A3789" s="34">
        <f t="shared" si="741"/>
        <v>45413</v>
      </c>
      <c r="B3789" s="243" t="str">
        <f t="shared" si="738"/>
        <v>Mayo</v>
      </c>
      <c r="C3789" s="244"/>
      <c r="D3789" s="244" t="str">
        <f t="shared" si="739"/>
        <v>Enero</v>
      </c>
      <c r="E3789" s="244"/>
      <c r="F3789" s="281" t="str">
        <f>IFERROR(IF(VLOOKUP($X3774&amp;"-"&amp;TEXT($A3789,"mmm-aaaa"),Informes!$A:$P,COLUMN(Informes!H$1),FALSE),"þ","¨"),"¨")</f>
        <v>¨</v>
      </c>
      <c r="G3789" s="281"/>
      <c r="H3789" s="281"/>
      <c r="I3789" s="248" t="str">
        <f>IFERROR(IF(ISBLANK(
VLOOKUP($X3774&amp;"-"&amp;TEXT($A3789,"mmm-aaaa"),Informes!$A:$P,COLUMN(Informes!I$1),FALSE)), "",
VLOOKUP($X3774&amp;"-"&amp;TEXT($A3789,"mmm-aaaa"),Informes!$A:$P,COLUMN(Informes!I$1),FALSE)), "")</f>
        <v/>
      </c>
      <c r="J3789" s="248"/>
      <c r="K3789" s="248"/>
      <c r="L3789" s="173" t="str">
        <f t="shared" si="740"/>
        <v>¨</v>
      </c>
      <c r="M3789" s="248" t="str">
        <f>IFERROR(IF(OR($X3789=$L$7,$X3789=$K$5,$X3789=$O$5,$X3789=$T$5),IF(ISBLANK(
VLOOKUP($X3774&amp;"-"&amp;TEXT($A3789,"mmm-aaaa"),Informes!$A:$P,COLUMN(Informes!J$1),FALSE)), "",
VLOOKUP($X3774&amp;"-"&amp;TEXT($A3789,"mmm-aaaa"),Informes!$A:$P,COLUMN(Informes!J$1),FALSE)), ""), "")</f>
        <v/>
      </c>
      <c r="N3789" s="248"/>
      <c r="O3789" s="248"/>
      <c r="P3789" s="248"/>
      <c r="Q3789" s="248"/>
      <c r="R3789" s="284" t="str">
        <f t="shared" si="737"/>
        <v/>
      </c>
      <c r="S3789" s="284"/>
      <c r="T3789" s="284"/>
      <c r="U3789" s="284"/>
      <c r="V3789" s="285"/>
      <c r="W3789" s="4" t="str">
        <f>IFERROR(VLOOKUP($X3774&amp;"-"&amp;TEXT($A3789,"mmm-aaaa"),Informes!$A:$P,COLUMN(Informes!K$1),FALSE), "")</f>
        <v/>
      </c>
      <c r="X3789" s="34" t="str">
        <f>IFERROR(VLOOKUP($X3774&amp;"-"&amp;TEXT($A3789,"mmm-aaaa"),Informes!$A:$P,COLUMN(Informes!C$1),FALSE), "")</f>
        <v/>
      </c>
    </row>
    <row r="3790" spans="1:24" ht="16.5" customHeight="1" x14ac:dyDescent="0.2">
      <c r="A3790" s="34">
        <f t="shared" si="741"/>
        <v>45444</v>
      </c>
      <c r="B3790" s="243" t="str">
        <f t="shared" si="738"/>
        <v>Junio</v>
      </c>
      <c r="C3790" s="244"/>
      <c r="D3790" s="244" t="str">
        <f t="shared" si="739"/>
        <v>Enero</v>
      </c>
      <c r="E3790" s="244"/>
      <c r="F3790" s="281" t="str">
        <f>IFERROR(IF(VLOOKUP($X3774&amp;"-"&amp;TEXT($A3790,"mmm-aaaa"),Informes!$A:$P,COLUMN(Informes!H$1),FALSE),"þ","¨"),"¨")</f>
        <v>¨</v>
      </c>
      <c r="G3790" s="281"/>
      <c r="H3790" s="281"/>
      <c r="I3790" s="248" t="str">
        <f>IFERROR(IF(ISBLANK(
VLOOKUP($X3774&amp;"-"&amp;TEXT($A3790,"mmm-aaaa"),Informes!$A:$P,COLUMN(Informes!I$1),FALSE)), "",
VLOOKUP($X3774&amp;"-"&amp;TEXT($A3790,"mmm-aaaa"),Informes!$A:$P,COLUMN(Informes!I$1),FALSE)), "")</f>
        <v/>
      </c>
      <c r="J3790" s="248"/>
      <c r="K3790" s="248"/>
      <c r="L3790" s="173" t="str">
        <f t="shared" si="740"/>
        <v>¨</v>
      </c>
      <c r="M3790" s="248" t="str">
        <f>IFERROR(IF(OR($X3790=$L$7,$X3790=$K$5,$X3790=$O$5,$X3790=$T$5),IF(ISBLANK(
VLOOKUP($X3774&amp;"-"&amp;TEXT($A3790,"mmm-aaaa"),Informes!$A:$P,COLUMN(Informes!J$1),FALSE)), "",
VLOOKUP($X3774&amp;"-"&amp;TEXT($A3790,"mmm-aaaa"),Informes!$A:$P,COLUMN(Informes!J$1),FALSE)), ""), "")</f>
        <v/>
      </c>
      <c r="N3790" s="248"/>
      <c r="O3790" s="248"/>
      <c r="P3790" s="248"/>
      <c r="Q3790" s="248"/>
      <c r="R3790" s="284" t="str">
        <f t="shared" si="737"/>
        <v/>
      </c>
      <c r="S3790" s="284"/>
      <c r="T3790" s="284"/>
      <c r="U3790" s="284"/>
      <c r="V3790" s="285"/>
      <c r="W3790" s="4" t="str">
        <f>IFERROR(VLOOKUP($X3774&amp;"-"&amp;TEXT($A3790,"mmm-aaaa"),Informes!$A:$P,COLUMN(Informes!K$1),FALSE), "")</f>
        <v/>
      </c>
      <c r="X3790" s="34" t="str">
        <f>IFERROR(VLOOKUP($X3774&amp;"-"&amp;TEXT($A3790,"mmm-aaaa"),Informes!$A:$P,COLUMN(Informes!C$1),FALSE), "")</f>
        <v/>
      </c>
    </row>
    <row r="3791" spans="1:24" ht="16.5" customHeight="1" x14ac:dyDescent="0.2">
      <c r="A3791" s="34">
        <f t="shared" si="741"/>
        <v>45474</v>
      </c>
      <c r="B3791" s="243" t="str">
        <f t="shared" si="738"/>
        <v>Julio</v>
      </c>
      <c r="C3791" s="244"/>
      <c r="D3791" s="244" t="str">
        <f t="shared" si="739"/>
        <v>Enero</v>
      </c>
      <c r="E3791" s="244"/>
      <c r="F3791" s="281" t="str">
        <f>IFERROR(IF(VLOOKUP($X3774&amp;"-"&amp;TEXT($A3791,"mmm-aaaa"),Informes!$A:$P,COLUMN(Informes!H$1),FALSE),"þ","¨"),"¨")</f>
        <v>¨</v>
      </c>
      <c r="G3791" s="281"/>
      <c r="H3791" s="281"/>
      <c r="I3791" s="248" t="str">
        <f>IFERROR(IF(ISBLANK(
VLOOKUP($X3774&amp;"-"&amp;TEXT($A3791,"mmm-aaaa"),Informes!$A:$P,COLUMN(Informes!I$1),FALSE)), "",
VLOOKUP($X3774&amp;"-"&amp;TEXT($A3791,"mmm-aaaa"),Informes!$A:$P,COLUMN(Informes!I$1),FALSE)), "")</f>
        <v/>
      </c>
      <c r="J3791" s="248"/>
      <c r="K3791" s="248"/>
      <c r="L3791" s="173" t="str">
        <f t="shared" si="740"/>
        <v>¨</v>
      </c>
      <c r="M3791" s="248" t="str">
        <f>IFERROR(IF(OR($X3791=$L$7,$X3791=$K$5,$X3791=$O$5,$X3791=$T$5),IF(ISBLANK(
VLOOKUP($X3774&amp;"-"&amp;TEXT($A3791,"mmm-aaaa"),Informes!$A:$P,COLUMN(Informes!J$1),FALSE)), "",
VLOOKUP($X3774&amp;"-"&amp;TEXT($A3791,"mmm-aaaa"),Informes!$A:$P,COLUMN(Informes!J$1),FALSE)), ""), "")</f>
        <v/>
      </c>
      <c r="N3791" s="248"/>
      <c r="O3791" s="248"/>
      <c r="P3791" s="248"/>
      <c r="Q3791" s="248"/>
      <c r="R3791" s="284" t="str">
        <f t="shared" si="737"/>
        <v/>
      </c>
      <c r="S3791" s="284"/>
      <c r="T3791" s="284"/>
      <c r="U3791" s="284"/>
      <c r="V3791" s="285"/>
      <c r="W3791" s="4" t="str">
        <f>IFERROR(VLOOKUP($X3774&amp;"-"&amp;TEXT($A3791,"mmm-aaaa"),Informes!$A:$P,COLUMN(Informes!K$1),FALSE), "")</f>
        <v/>
      </c>
      <c r="X3791" s="34" t="str">
        <f>IFERROR(VLOOKUP($X3774&amp;"-"&amp;TEXT($A3791,"mmm-aaaa"),Informes!$A:$P,COLUMN(Informes!C$1),FALSE), "")</f>
        <v/>
      </c>
    </row>
    <row r="3792" spans="1:24" ht="16.5" customHeight="1" thickBot="1" x14ac:dyDescent="0.25">
      <c r="A3792" s="34">
        <f t="shared" si="741"/>
        <v>45505</v>
      </c>
      <c r="B3792" s="264" t="str">
        <f t="shared" si="738"/>
        <v>Agosto</v>
      </c>
      <c r="C3792" s="265"/>
      <c r="D3792" s="265" t="str">
        <f t="shared" si="739"/>
        <v>Enero</v>
      </c>
      <c r="E3792" s="265"/>
      <c r="F3792" s="280" t="str">
        <f>IFERROR(IF(VLOOKUP($X3774&amp;"-"&amp;TEXT($A3792,"mmm-aaaa"),Informes!$A:$P,COLUMN(Informes!H$1),FALSE),"þ","¨"),"¨")</f>
        <v>¨</v>
      </c>
      <c r="G3792" s="280"/>
      <c r="H3792" s="280"/>
      <c r="I3792" s="269" t="str">
        <f>IFERROR(IF(ISBLANK(
VLOOKUP($X3774&amp;"-"&amp;TEXT($A3792,"mmm-aaaa"),Informes!$A:$P,COLUMN(Informes!I$1),FALSE)), "",
VLOOKUP($X3774&amp;"-"&amp;TEXT($A3792,"mmm-aaaa"),Informes!$A:$P,COLUMN(Informes!I$1),FALSE)), "")</f>
        <v/>
      </c>
      <c r="J3792" s="269"/>
      <c r="K3792" s="269"/>
      <c r="L3792" s="172" t="str">
        <f t="shared" si="740"/>
        <v>¨</v>
      </c>
      <c r="M3792" s="269" t="str">
        <f>IFERROR(IF(OR($X3792=$L$7,$X3792=$K$5,$X3792=$O$5,$X3792=$T$5),IF(ISBLANK(
VLOOKUP($X3774&amp;"-"&amp;TEXT($A3792,"mmm-aaaa"),Informes!$A:$P,COLUMN(Informes!J$1),FALSE)), "",
VLOOKUP($X3774&amp;"-"&amp;TEXT($A3792,"mmm-aaaa"),Informes!$A:$P,COLUMN(Informes!J$1),FALSE)), ""), "")</f>
        <v/>
      </c>
      <c r="N3792" s="269"/>
      <c r="O3792" s="269"/>
      <c r="P3792" s="269"/>
      <c r="Q3792" s="269"/>
      <c r="R3792" s="282" t="str">
        <f t="shared" si="737"/>
        <v/>
      </c>
      <c r="S3792" s="282"/>
      <c r="T3792" s="282"/>
      <c r="U3792" s="282"/>
      <c r="V3792" s="283"/>
      <c r="W3792" s="4" t="str">
        <f>IFERROR(VLOOKUP($X3774&amp;"-"&amp;TEXT($A3792,"mmm-aaaa"),Informes!$A:$P,COLUMN(Informes!K$1),FALSE), "")</f>
        <v/>
      </c>
      <c r="X3792" s="34" t="str">
        <f>IFERROR(VLOOKUP($X3774&amp;"-"&amp;TEXT($A3792,"mmm-aaaa"),Informes!$A:$P,COLUMN(Informes!C$1),FALSE), "")</f>
        <v/>
      </c>
    </row>
    <row r="3793" spans="1:24" ht="16.5" customHeight="1" thickBot="1" x14ac:dyDescent="0.3">
      <c r="D3793" s="124"/>
      <c r="E3793" s="124"/>
      <c r="F3793" s="129"/>
      <c r="G3793" s="124" t="str">
        <f>IF(SUM(F3781:F3792)=0,"",SUM(F3781:F3792))</f>
        <v/>
      </c>
      <c r="H3793" s="124"/>
      <c r="I3793" s="124"/>
      <c r="J3793" s="130"/>
      <c r="K3793" s="124"/>
      <c r="L3793" s="131" t="s">
        <v>107</v>
      </c>
      <c r="M3793" s="272" t="str">
        <f>IF(SUM(M3781:M3792)=0,"",SUM(M3781:M3792))</f>
        <v/>
      </c>
      <c r="N3793" s="273"/>
      <c r="O3793" s="273"/>
      <c r="P3793" s="273"/>
      <c r="Q3793" s="274"/>
      <c r="R3793" s="275"/>
      <c r="S3793" s="276"/>
      <c r="T3793" s="276"/>
      <c r="U3793" s="276"/>
      <c r="V3793" s="277"/>
      <c r="W3793" s="4"/>
      <c r="X3793" s="4"/>
    </row>
    <row r="3794" spans="1:24" ht="16.5" customHeight="1" x14ac:dyDescent="0.2">
      <c r="W3794" s="4"/>
      <c r="X3794" s="4"/>
    </row>
    <row r="3795" spans="1:24" ht="279.75" customHeight="1" x14ac:dyDescent="0.15">
      <c r="B3795" s="11"/>
      <c r="C3795" s="132" t="s">
        <v>136</v>
      </c>
      <c r="D3795" s="11"/>
      <c r="E3795" s="11"/>
      <c r="F3795" s="11"/>
      <c r="G3795" s="11"/>
      <c r="H3795" s="11"/>
      <c r="I3795" s="11"/>
      <c r="J3795" s="11"/>
      <c r="K3795" s="11"/>
      <c r="L3795" s="11"/>
      <c r="M3795" s="11"/>
      <c r="N3795" s="11"/>
      <c r="O3795" s="11"/>
      <c r="P3795" s="11"/>
      <c r="Q3795" s="11"/>
      <c r="R3795" s="11"/>
      <c r="S3795" s="11"/>
      <c r="T3795" s="11"/>
      <c r="U3795" s="11"/>
      <c r="V3795" s="11"/>
      <c r="W3795" s="11"/>
      <c r="X3795" s="11"/>
    </row>
    <row r="3796" spans="1:24" ht="24" customHeight="1" x14ac:dyDescent="0.2">
      <c r="A3796" s="35"/>
      <c r="B3796" s="256" t="s">
        <v>127</v>
      </c>
      <c r="C3796" s="256"/>
      <c r="D3796" s="256"/>
      <c r="E3796" s="256"/>
      <c r="F3796" s="256"/>
      <c r="G3796" s="256"/>
      <c r="H3796" s="256"/>
      <c r="I3796" s="256"/>
      <c r="J3796" s="256"/>
      <c r="K3796" s="256"/>
      <c r="L3796" s="256"/>
      <c r="M3796" s="256"/>
      <c r="N3796" s="256"/>
      <c r="O3796" s="256"/>
      <c r="P3796" s="256"/>
      <c r="Q3796" s="256"/>
      <c r="R3796" s="256"/>
      <c r="S3796" s="256"/>
      <c r="T3796" s="256"/>
      <c r="U3796" s="256"/>
      <c r="V3796" s="256"/>
      <c r="X3796" s="2"/>
    </row>
    <row r="3797" spans="1:24" ht="15" x14ac:dyDescent="0.2">
      <c r="A3797" s="35"/>
      <c r="B3797" s="120" t="s">
        <v>128</v>
      </c>
      <c r="D3797" s="123" t="e">
        <f>D3774</f>
        <v>#REF!</v>
      </c>
      <c r="F3797" s="123"/>
      <c r="G3797" s="123"/>
      <c r="H3797" s="123"/>
      <c r="I3797" s="123"/>
      <c r="J3797" s="123"/>
      <c r="K3797" s="123"/>
      <c r="L3797" s="123"/>
      <c r="M3797" s="123"/>
      <c r="N3797" s="123"/>
      <c r="O3797" s="123"/>
      <c r="P3797" s="123"/>
      <c r="Q3797" s="123"/>
      <c r="R3797" s="123"/>
      <c r="S3797" s="123"/>
      <c r="T3797" s="123"/>
      <c r="U3797" s="123"/>
      <c r="V3797" s="123"/>
      <c r="W3797" s="15"/>
      <c r="X3797" s="154" t="e">
        <f>X3774</f>
        <v>#REF!</v>
      </c>
    </row>
    <row r="3798" spans="1:24" ht="17.25" x14ac:dyDescent="0.2">
      <c r="B3798" s="120" t="s">
        <v>129</v>
      </c>
      <c r="D3798" s="121"/>
      <c r="E3798" s="121"/>
      <c r="F3798" s="7"/>
      <c r="G3798" s="7"/>
      <c r="H3798" s="257" t="e">
        <f>H3775</f>
        <v>#REF!</v>
      </c>
      <c r="I3798" s="257"/>
      <c r="J3798" s="257"/>
      <c r="K3798" s="257"/>
      <c r="L3798" s="257"/>
      <c r="M3798" s="257"/>
      <c r="N3798" s="257"/>
      <c r="O3798" s="257"/>
      <c r="P3798" s="127" t="e">
        <f>P3775</f>
        <v>#REF!</v>
      </c>
      <c r="Q3798" s="120" t="s">
        <v>75</v>
      </c>
      <c r="S3798" s="12"/>
      <c r="T3798" s="13"/>
      <c r="U3798" s="127" t="e">
        <f>U3775</f>
        <v>#REF!</v>
      </c>
      <c r="V3798" s="120" t="s">
        <v>79</v>
      </c>
      <c r="W3798" s="12"/>
      <c r="X3798" s="6"/>
    </row>
    <row r="3799" spans="1:24" ht="17.25" x14ac:dyDescent="0.2">
      <c r="B3799" s="120" t="s">
        <v>130</v>
      </c>
      <c r="D3799" s="122"/>
      <c r="E3799" s="122"/>
      <c r="F3799" s="7"/>
      <c r="G3799" s="258" t="e">
        <f>G3776</f>
        <v>#REF!</v>
      </c>
      <c r="H3799" s="258"/>
      <c r="I3799" s="258"/>
      <c r="J3799" s="258"/>
      <c r="K3799" s="258"/>
      <c r="L3799" s="258"/>
      <c r="M3799" s="258"/>
      <c r="N3799" s="258"/>
      <c r="O3799" s="258"/>
      <c r="P3799" s="128" t="s">
        <v>137</v>
      </c>
      <c r="Q3799" s="120" t="s">
        <v>131</v>
      </c>
      <c r="S3799" s="12"/>
      <c r="T3799" s="12"/>
      <c r="U3799" s="128" t="s">
        <v>138</v>
      </c>
      <c r="V3799" s="120" t="s">
        <v>61</v>
      </c>
      <c r="W3799" s="12"/>
      <c r="X3799" s="6"/>
    </row>
    <row r="3800" spans="1:24" ht="28.5" customHeight="1" x14ac:dyDescent="0.2">
      <c r="B3800" s="127" t="e">
        <f>B3777</f>
        <v>#REF!</v>
      </c>
      <c r="C3800" s="125" t="s">
        <v>76</v>
      </c>
      <c r="D3800" s="127" t="e">
        <f>D3777</f>
        <v>#REF!</v>
      </c>
      <c r="E3800" s="125" t="s">
        <v>81</v>
      </c>
      <c r="F3800" s="7"/>
      <c r="G3800" s="7"/>
      <c r="H3800" s="5"/>
      <c r="I3800" s="10"/>
      <c r="J3800" s="127" t="e">
        <f>J3777</f>
        <v>#REF!</v>
      </c>
      <c r="K3800" s="125" t="s">
        <v>77</v>
      </c>
      <c r="L3800" s="5"/>
      <c r="M3800" s="5"/>
      <c r="N3800" s="127" t="e">
        <f>N3777</f>
        <v>#REF!</v>
      </c>
      <c r="O3800" s="125" t="s">
        <v>132</v>
      </c>
      <c r="P3800" s="126"/>
      <c r="Q3800" s="126"/>
      <c r="R3800" s="9"/>
      <c r="S3800" s="127" t="e">
        <f>S3777</f>
        <v>#REF!</v>
      </c>
      <c r="T3800" s="259" t="s">
        <v>133</v>
      </c>
      <c r="U3800" s="259"/>
      <c r="V3800" s="259"/>
      <c r="W3800" s="13"/>
      <c r="X3800" s="6"/>
    </row>
    <row r="3801" spans="1:24" ht="4.5" customHeight="1" thickBot="1" x14ac:dyDescent="0.25">
      <c r="B3801" s="8"/>
      <c r="C3801" s="7"/>
      <c r="D3801" s="8"/>
      <c r="E3801" s="7"/>
      <c r="F3801" s="7"/>
      <c r="G3801" s="7"/>
      <c r="H3801" s="5"/>
      <c r="I3801" s="10"/>
      <c r="J3801" s="8"/>
      <c r="K3801" s="5"/>
      <c r="L3801" s="5"/>
      <c r="M3801" s="5"/>
      <c r="N3801" s="7"/>
      <c r="O3801" s="5"/>
      <c r="P3801" s="8"/>
      <c r="Q3801" s="8"/>
      <c r="R3801" s="9"/>
      <c r="S3801" s="9"/>
      <c r="T3801" s="7"/>
      <c r="U3801" s="8"/>
      <c r="V3801" s="9"/>
      <c r="W3801" s="9"/>
      <c r="X3801" s="6"/>
    </row>
    <row r="3802" spans="1:24" ht="27" customHeight="1" x14ac:dyDescent="0.25">
      <c r="B3802" s="260" t="s">
        <v>17</v>
      </c>
      <c r="C3802" s="261"/>
      <c r="D3802" s="261"/>
      <c r="E3802" s="261"/>
      <c r="F3802" s="262" t="s">
        <v>134</v>
      </c>
      <c r="G3802" s="262"/>
      <c r="H3802" s="262"/>
      <c r="I3802" s="262" t="s">
        <v>12</v>
      </c>
      <c r="J3802" s="262"/>
      <c r="K3802" s="262"/>
      <c r="L3802" s="262" t="s">
        <v>105</v>
      </c>
      <c r="M3802" s="236" t="s">
        <v>135</v>
      </c>
      <c r="N3802" s="236"/>
      <c r="O3802" s="236"/>
      <c r="P3802" s="236"/>
      <c r="Q3802" s="236"/>
      <c r="R3802" s="236" t="s">
        <v>101</v>
      </c>
      <c r="S3802" s="236"/>
      <c r="T3802" s="236"/>
      <c r="U3802" s="236"/>
      <c r="V3802" s="237"/>
      <c r="W3802" s="14"/>
      <c r="X3802" s="3"/>
    </row>
    <row r="3803" spans="1:24" ht="27.75" customHeight="1" x14ac:dyDescent="0.2">
      <c r="B3803" s="240">
        <f>EDATE(B3780,12)</f>
        <v>45658</v>
      </c>
      <c r="C3803" s="241"/>
      <c r="D3803" s="241"/>
      <c r="E3803" s="242"/>
      <c r="F3803" s="263"/>
      <c r="G3803" s="263"/>
      <c r="H3803" s="263"/>
      <c r="I3803" s="263"/>
      <c r="J3803" s="263"/>
      <c r="K3803" s="263"/>
      <c r="L3803" s="263"/>
      <c r="M3803" s="238"/>
      <c r="N3803" s="238"/>
      <c r="O3803" s="238"/>
      <c r="P3803" s="238"/>
      <c r="Q3803" s="238"/>
      <c r="R3803" s="238"/>
      <c r="S3803" s="238"/>
      <c r="T3803" s="238"/>
      <c r="U3803" s="238"/>
      <c r="V3803" s="239"/>
      <c r="W3803" s="14"/>
      <c r="X3803" s="3"/>
    </row>
    <row r="3804" spans="1:24" ht="16.5" customHeight="1" x14ac:dyDescent="0.2">
      <c r="A3804" s="34">
        <f>EDATE(B3803,-4)</f>
        <v>45536</v>
      </c>
      <c r="B3804" s="243" t="str">
        <f>PROPER(TEXT(A3804, "mmmm"))</f>
        <v>Septiembre</v>
      </c>
      <c r="C3804" s="244"/>
      <c r="D3804" s="244"/>
      <c r="E3804" s="244"/>
      <c r="F3804" s="281" t="str">
        <f>IFERROR(IF(VLOOKUP($X3774&amp;"-"&amp;TEXT($A3804,"mmm-aaaa"),Informes!$A:$P,COLUMN(Informes!H$1),FALSE),"þ","¨"),"¨")</f>
        <v>¨</v>
      </c>
      <c r="G3804" s="281"/>
      <c r="H3804" s="281"/>
      <c r="I3804" s="248" t="str">
        <f>IFERROR(IF(ISBLANK(
VLOOKUP($X3797&amp;"-"&amp;TEXT($A3804,"mmm-aaaa"),Informes!$A:$P,COLUMN(Informes!I$1),FALSE)), "",
VLOOKUP($X3797&amp;"-"&amp;TEXT($A3804,"mmm-aaaa"),Informes!$A:$P,COLUMN(Informes!I$1),FALSE)), "")</f>
        <v/>
      </c>
      <c r="J3804" s="248"/>
      <c r="K3804" s="248"/>
      <c r="L3804" s="173" t="str">
        <f>IFERROR(IF($X3804=$L$7,"þ","¨"),"¨")</f>
        <v>¨</v>
      </c>
      <c r="M3804" s="248" t="str">
        <f>IFERROR(IF(OR($X3804=$L$7,$X3804=$K$5,$X3804=$O$5,$X3804=$T$5),IF(ISBLANK(
VLOOKUP($X3774&amp;"-"&amp;TEXT($A3804,"mmm-aaaa"),Informes!$A:$P,COLUMN(Informes!J$1),FALSE)), "",
VLOOKUP($X3774&amp;"-"&amp;TEXT($A3804,"mmm-aaaa"),Informes!$A:$P,COLUMN(Informes!J$1),FALSE)), ""), "")</f>
        <v/>
      </c>
      <c r="N3804" s="248"/>
      <c r="O3804" s="248"/>
      <c r="P3804" s="248"/>
      <c r="Q3804" s="248"/>
      <c r="R3804" s="284" t="str">
        <f t="shared" ref="R3804:R3815" si="742">IF(W3804=0, "", W3804)</f>
        <v/>
      </c>
      <c r="S3804" s="284"/>
      <c r="T3804" s="284"/>
      <c r="U3804" s="284"/>
      <c r="V3804" s="285"/>
      <c r="W3804" s="4" t="str">
        <f>IFERROR(VLOOKUP($X3797&amp;"-"&amp;TEXT($A3804,"mmm-aaaa"),Informes!$A:$P,COLUMN(Informes!K$1),FALSE), "")</f>
        <v/>
      </c>
      <c r="X3804" s="34" t="str">
        <f>IFERROR(VLOOKUP($X3774&amp;"-"&amp;TEXT($A3804,"mmm-aaaa"),Informes!$A:$P,COLUMN(Informes!C$1),FALSE), "")</f>
        <v/>
      </c>
    </row>
    <row r="3805" spans="1:24" ht="16.5" customHeight="1" x14ac:dyDescent="0.2">
      <c r="A3805" s="34">
        <f>EDATE(A3804,1)</f>
        <v>45566</v>
      </c>
      <c r="B3805" s="243" t="str">
        <f t="shared" ref="B3805:B3815" si="743">PROPER(TEXT(A3805, "mmmm"))</f>
        <v>Octubre</v>
      </c>
      <c r="C3805" s="244"/>
      <c r="D3805" s="244"/>
      <c r="E3805" s="244"/>
      <c r="F3805" s="281" t="str">
        <f>IFERROR(IF(VLOOKUP($X3774&amp;"-"&amp;TEXT($A3805,"mmm-aaaa"),Informes!$A:$P,COLUMN(Informes!H$1),FALSE),"þ","¨"),"¨")</f>
        <v>¨</v>
      </c>
      <c r="G3805" s="281"/>
      <c r="H3805" s="281"/>
      <c r="I3805" s="248" t="str">
        <f>IFERROR(IF(ISBLANK(
VLOOKUP($X3797&amp;"-"&amp;TEXT($A3805,"mmm-aaaa"),Informes!$A:$P,COLUMN(Informes!I$1),FALSE)), "",
VLOOKUP($X3797&amp;"-"&amp;TEXT($A3805,"mmm-aaaa"),Informes!$A:$P,COLUMN(Informes!I$1),FALSE)), "")</f>
        <v/>
      </c>
      <c r="J3805" s="248"/>
      <c r="K3805" s="248"/>
      <c r="L3805" s="173" t="str">
        <f t="shared" ref="L3805:L3815" si="744">IFERROR(IF($X3805=$L$7,"þ","¨"),"¨")</f>
        <v>¨</v>
      </c>
      <c r="M3805" s="248" t="str">
        <f>IFERROR(IF(OR($X3805=$L$7,$X3805=$K$5,$X3805=$O$5,$X3805=$T$5),IF(ISBLANK(
VLOOKUP($X3774&amp;"-"&amp;TEXT($A3805,"mmm-aaaa"),Informes!$A:$P,COLUMN(Informes!J$1),FALSE)), "",
VLOOKUP($X3774&amp;"-"&amp;TEXT($A3805,"mmm-aaaa"),Informes!$A:$P,COLUMN(Informes!J$1),FALSE)), ""), "")</f>
        <v/>
      </c>
      <c r="N3805" s="248"/>
      <c r="O3805" s="248"/>
      <c r="P3805" s="248"/>
      <c r="Q3805" s="248"/>
      <c r="R3805" s="284" t="str">
        <f t="shared" si="742"/>
        <v/>
      </c>
      <c r="S3805" s="284"/>
      <c r="T3805" s="284"/>
      <c r="U3805" s="284"/>
      <c r="V3805" s="285"/>
      <c r="W3805" s="4" t="str">
        <f>IFERROR(VLOOKUP($X3797&amp;"-"&amp;TEXT($A3805,"mmm-aaaa"),Informes!$A:$P,COLUMN(Informes!K$1),FALSE), "")</f>
        <v/>
      </c>
      <c r="X3805" s="34" t="str">
        <f>IFERROR(VLOOKUP($X3774&amp;"-"&amp;TEXT($A3805,"mmm-aaaa"),Informes!$A:$P,COLUMN(Informes!C$1),FALSE), "")</f>
        <v/>
      </c>
    </row>
    <row r="3806" spans="1:24" ht="16.5" customHeight="1" x14ac:dyDescent="0.2">
      <c r="A3806" s="34">
        <f t="shared" ref="A3806:A3815" si="745">EDATE(A3805,1)</f>
        <v>45597</v>
      </c>
      <c r="B3806" s="243" t="str">
        <f t="shared" si="743"/>
        <v>Noviembre</v>
      </c>
      <c r="C3806" s="244"/>
      <c r="D3806" s="244"/>
      <c r="E3806" s="244"/>
      <c r="F3806" s="281" t="str">
        <f>IFERROR(IF(VLOOKUP($X3774&amp;"-"&amp;TEXT($A3806,"mmm-aaaa"),Informes!$A:$P,COLUMN(Informes!H$1),FALSE),"þ","¨"),"¨")</f>
        <v>¨</v>
      </c>
      <c r="G3806" s="281"/>
      <c r="H3806" s="281"/>
      <c r="I3806" s="248" t="str">
        <f>IFERROR(IF(ISBLANK(
VLOOKUP($X3797&amp;"-"&amp;TEXT($A3806,"mmm-aaaa"),Informes!$A:$P,COLUMN(Informes!I$1),FALSE)), "",
VLOOKUP($X3797&amp;"-"&amp;TEXT($A3806,"mmm-aaaa"),Informes!$A:$P,COLUMN(Informes!I$1),FALSE)), "")</f>
        <v/>
      </c>
      <c r="J3806" s="248"/>
      <c r="K3806" s="248"/>
      <c r="L3806" s="173" t="str">
        <f t="shared" si="744"/>
        <v>¨</v>
      </c>
      <c r="M3806" s="248" t="str">
        <f>IFERROR(IF(OR($X3806=$L$7,$X3806=$K$5,$X3806=$O$5,$X3806=$T$5),IF(ISBLANK(
VLOOKUP($X3774&amp;"-"&amp;TEXT($A3806,"mmm-aaaa"),Informes!$A:$P,COLUMN(Informes!J$1),FALSE)), "",
VLOOKUP($X3774&amp;"-"&amp;TEXT($A3806,"mmm-aaaa"),Informes!$A:$P,COLUMN(Informes!J$1),FALSE)), ""), "")</f>
        <v/>
      </c>
      <c r="N3806" s="248"/>
      <c r="O3806" s="248"/>
      <c r="P3806" s="248"/>
      <c r="Q3806" s="248"/>
      <c r="R3806" s="284" t="str">
        <f t="shared" si="742"/>
        <v/>
      </c>
      <c r="S3806" s="284"/>
      <c r="T3806" s="284"/>
      <c r="U3806" s="284"/>
      <c r="V3806" s="285"/>
      <c r="W3806" s="4" t="str">
        <f>IFERROR(VLOOKUP($X3797&amp;"-"&amp;TEXT($A3806,"mmm-aaaa"),Informes!$A:$P,COLUMN(Informes!K$1),FALSE), "")</f>
        <v/>
      </c>
      <c r="X3806" s="34" t="str">
        <f>IFERROR(VLOOKUP($X3774&amp;"-"&amp;TEXT($A3806,"mmm-aaaa"),Informes!$A:$P,COLUMN(Informes!C$1),FALSE), "")</f>
        <v/>
      </c>
    </row>
    <row r="3807" spans="1:24" ht="16.5" customHeight="1" x14ac:dyDescent="0.2">
      <c r="A3807" s="34">
        <f t="shared" si="745"/>
        <v>45627</v>
      </c>
      <c r="B3807" s="243" t="str">
        <f t="shared" si="743"/>
        <v>Diciembre</v>
      </c>
      <c r="C3807" s="244"/>
      <c r="D3807" s="244"/>
      <c r="E3807" s="244"/>
      <c r="F3807" s="281" t="str">
        <f>IFERROR(IF(VLOOKUP($X3774&amp;"-"&amp;TEXT($A3807,"mmm-aaaa"),Informes!$A:$P,COLUMN(Informes!H$1),FALSE),"þ","¨"),"¨")</f>
        <v>¨</v>
      </c>
      <c r="G3807" s="281"/>
      <c r="H3807" s="281"/>
      <c r="I3807" s="248" t="str">
        <f>IFERROR(IF(ISBLANK(
VLOOKUP($X3797&amp;"-"&amp;TEXT($A3807,"mmm-aaaa"),Informes!$A:$P,COLUMN(Informes!I$1),FALSE)), "",
VLOOKUP($X3797&amp;"-"&amp;TEXT($A3807,"mmm-aaaa"),Informes!$A:$P,COLUMN(Informes!I$1),FALSE)), "")</f>
        <v/>
      </c>
      <c r="J3807" s="248"/>
      <c r="K3807" s="248"/>
      <c r="L3807" s="173" t="str">
        <f t="shared" si="744"/>
        <v>¨</v>
      </c>
      <c r="M3807" s="248" t="str">
        <f>IFERROR(IF(OR($X3807=$L$7,$X3807=$K$5,$X3807=$O$5,$X3807=$T$5),IF(ISBLANK(
VLOOKUP($X3774&amp;"-"&amp;TEXT($A3807,"mmm-aaaa"),Informes!$A:$P,COLUMN(Informes!J$1),FALSE)), "",
VLOOKUP($X3774&amp;"-"&amp;TEXT($A3807,"mmm-aaaa"),Informes!$A:$P,COLUMN(Informes!J$1),FALSE)), ""), "")</f>
        <v/>
      </c>
      <c r="N3807" s="248"/>
      <c r="O3807" s="248"/>
      <c r="P3807" s="248"/>
      <c r="Q3807" s="248"/>
      <c r="R3807" s="284" t="str">
        <f t="shared" si="742"/>
        <v/>
      </c>
      <c r="S3807" s="284"/>
      <c r="T3807" s="284"/>
      <c r="U3807" s="284"/>
      <c r="V3807" s="285"/>
      <c r="W3807" s="4" t="str">
        <f>IFERROR(VLOOKUP($X3797&amp;"-"&amp;TEXT($A3807,"mmm-aaaa"),Informes!$A:$P,COLUMN(Informes!K$1),FALSE), "")</f>
        <v/>
      </c>
      <c r="X3807" s="34" t="str">
        <f>IFERROR(VLOOKUP($X3774&amp;"-"&amp;TEXT($A3807,"mmm-aaaa"),Informes!$A:$P,COLUMN(Informes!C$1),FALSE), "")</f>
        <v/>
      </c>
    </row>
    <row r="3808" spans="1:24" ht="16.5" customHeight="1" x14ac:dyDescent="0.2">
      <c r="A3808" s="34">
        <f t="shared" si="745"/>
        <v>45658</v>
      </c>
      <c r="B3808" s="243" t="str">
        <f t="shared" si="743"/>
        <v>Enero</v>
      </c>
      <c r="C3808" s="244"/>
      <c r="D3808" s="244"/>
      <c r="E3808" s="244"/>
      <c r="F3808" s="281" t="str">
        <f>IFERROR(IF(VLOOKUP($X3774&amp;"-"&amp;TEXT($A3808,"mmm-aaaa"),Informes!$A:$P,COLUMN(Informes!H$1),FALSE),"þ","¨"),"¨")</f>
        <v>¨</v>
      </c>
      <c r="G3808" s="281"/>
      <c r="H3808" s="281"/>
      <c r="I3808" s="248" t="str">
        <f>IFERROR(IF(ISBLANK(
VLOOKUP($X3797&amp;"-"&amp;TEXT($A3808,"mmm-aaaa"),Informes!$A:$P,COLUMN(Informes!I$1),FALSE)), "",
VLOOKUP($X3797&amp;"-"&amp;TEXT($A3808,"mmm-aaaa"),Informes!$A:$P,COLUMN(Informes!I$1),FALSE)), "")</f>
        <v/>
      </c>
      <c r="J3808" s="248"/>
      <c r="K3808" s="248"/>
      <c r="L3808" s="173" t="str">
        <f t="shared" si="744"/>
        <v>¨</v>
      </c>
      <c r="M3808" s="248" t="str">
        <f>IFERROR(IF(OR($X3808=$L$7,$X3808=$K$5,$X3808=$O$5,$X3808=$T$5),IF(ISBLANK(
VLOOKUP($X3774&amp;"-"&amp;TEXT($A3808,"mmm-aaaa"),Informes!$A:$P,COLUMN(Informes!J$1),FALSE)), "",
VLOOKUP($X3774&amp;"-"&amp;TEXT($A3808,"mmm-aaaa"),Informes!$A:$P,COLUMN(Informes!J$1),FALSE)), ""), "")</f>
        <v/>
      </c>
      <c r="N3808" s="248"/>
      <c r="O3808" s="248"/>
      <c r="P3808" s="248"/>
      <c r="Q3808" s="248"/>
      <c r="R3808" s="284" t="str">
        <f t="shared" si="742"/>
        <v/>
      </c>
      <c r="S3808" s="284"/>
      <c r="T3808" s="284"/>
      <c r="U3808" s="284"/>
      <c r="V3808" s="285"/>
      <c r="W3808" s="4" t="str">
        <f>IFERROR(VLOOKUP($X3797&amp;"-"&amp;TEXT($A3808,"mmm-aaaa"),Informes!$A:$P,COLUMN(Informes!K$1),FALSE), "")</f>
        <v/>
      </c>
      <c r="X3808" s="34" t="str">
        <f>IFERROR(VLOOKUP($X3774&amp;"-"&amp;TEXT($A3808,"mmm-aaaa"),Informes!$A:$P,COLUMN(Informes!C$1),FALSE), "")</f>
        <v/>
      </c>
    </row>
    <row r="3809" spans="1:24" ht="16.5" customHeight="1" x14ac:dyDescent="0.2">
      <c r="A3809" s="34">
        <f t="shared" si="745"/>
        <v>45689</v>
      </c>
      <c r="B3809" s="243" t="str">
        <f t="shared" si="743"/>
        <v>Febrero</v>
      </c>
      <c r="C3809" s="244"/>
      <c r="D3809" s="244"/>
      <c r="E3809" s="244"/>
      <c r="F3809" s="281" t="str">
        <f>IFERROR(IF(VLOOKUP($X3774&amp;"-"&amp;TEXT($A3809,"mmm-aaaa"),Informes!$A:$P,COLUMN(Informes!H$1),FALSE),"þ","¨"),"¨")</f>
        <v>¨</v>
      </c>
      <c r="G3809" s="281"/>
      <c r="H3809" s="281"/>
      <c r="I3809" s="248" t="str">
        <f>IFERROR(IF(ISBLANK(
VLOOKUP($X3797&amp;"-"&amp;TEXT($A3809,"mmm-aaaa"),Informes!$A:$P,COLUMN(Informes!I$1),FALSE)), "",
VLOOKUP($X3797&amp;"-"&amp;TEXT($A3809,"mmm-aaaa"),Informes!$A:$P,COLUMN(Informes!I$1),FALSE)), "")</f>
        <v/>
      </c>
      <c r="J3809" s="248"/>
      <c r="K3809" s="248"/>
      <c r="L3809" s="173" t="str">
        <f t="shared" si="744"/>
        <v>¨</v>
      </c>
      <c r="M3809" s="248" t="str">
        <f>IFERROR(IF(OR($X3809=$L$7,$X3809=$K$5,$X3809=$O$5,$X3809=$T$5),IF(ISBLANK(
VLOOKUP($X3774&amp;"-"&amp;TEXT($A3809,"mmm-aaaa"),Informes!$A:$P,COLUMN(Informes!J$1),FALSE)), "",
VLOOKUP($X3774&amp;"-"&amp;TEXT($A3809,"mmm-aaaa"),Informes!$A:$P,COLUMN(Informes!J$1),FALSE)), ""), "")</f>
        <v/>
      </c>
      <c r="N3809" s="248"/>
      <c r="O3809" s="248"/>
      <c r="P3809" s="248"/>
      <c r="Q3809" s="248"/>
      <c r="R3809" s="284" t="str">
        <f t="shared" si="742"/>
        <v/>
      </c>
      <c r="S3809" s="284"/>
      <c r="T3809" s="284"/>
      <c r="U3809" s="284"/>
      <c r="V3809" s="285"/>
      <c r="W3809" s="4" t="str">
        <f>IFERROR(VLOOKUP($X3797&amp;"-"&amp;TEXT($A3809,"mmm-aaaa"),Informes!$A:$P,COLUMN(Informes!K$1),FALSE), "")</f>
        <v/>
      </c>
      <c r="X3809" s="34" t="str">
        <f>IFERROR(VLOOKUP($X3774&amp;"-"&amp;TEXT($A3809,"mmm-aaaa"),Informes!$A:$P,COLUMN(Informes!C$1),FALSE), "")</f>
        <v/>
      </c>
    </row>
    <row r="3810" spans="1:24" ht="16.5" customHeight="1" x14ac:dyDescent="0.2">
      <c r="A3810" s="34">
        <f t="shared" si="745"/>
        <v>45717</v>
      </c>
      <c r="B3810" s="243" t="str">
        <f t="shared" si="743"/>
        <v>Marzo</v>
      </c>
      <c r="C3810" s="244"/>
      <c r="D3810" s="244"/>
      <c r="E3810" s="244"/>
      <c r="F3810" s="281" t="str">
        <f>IFERROR(IF(VLOOKUP($X3774&amp;"-"&amp;TEXT($A3810,"mmm-aaaa"),Informes!$A:$P,COLUMN(Informes!H$1),FALSE),"þ","¨"),"¨")</f>
        <v>¨</v>
      </c>
      <c r="G3810" s="281"/>
      <c r="H3810" s="281"/>
      <c r="I3810" s="248" t="str">
        <f>IFERROR(IF(ISBLANK(
VLOOKUP($X3797&amp;"-"&amp;TEXT($A3810,"mmm-aaaa"),Informes!$A:$P,COLUMN(Informes!I$1),FALSE)), "",
VLOOKUP($X3797&amp;"-"&amp;TEXT($A3810,"mmm-aaaa"),Informes!$A:$P,COLUMN(Informes!I$1),FALSE)), "")</f>
        <v/>
      </c>
      <c r="J3810" s="248"/>
      <c r="K3810" s="248"/>
      <c r="L3810" s="173" t="str">
        <f t="shared" si="744"/>
        <v>¨</v>
      </c>
      <c r="M3810" s="248" t="str">
        <f>IFERROR(IF(OR($X3810=$L$7,$X3810=$K$5,$X3810=$O$5,$X3810=$T$5),IF(ISBLANK(
VLOOKUP($X3774&amp;"-"&amp;TEXT($A3810,"mmm-aaaa"),Informes!$A:$P,COLUMN(Informes!J$1),FALSE)), "",
VLOOKUP($X3774&amp;"-"&amp;TEXT($A3810,"mmm-aaaa"),Informes!$A:$P,COLUMN(Informes!J$1),FALSE)), ""), "")</f>
        <v/>
      </c>
      <c r="N3810" s="248"/>
      <c r="O3810" s="248"/>
      <c r="P3810" s="248"/>
      <c r="Q3810" s="248"/>
      <c r="R3810" s="284" t="str">
        <f t="shared" si="742"/>
        <v/>
      </c>
      <c r="S3810" s="284"/>
      <c r="T3810" s="284"/>
      <c r="U3810" s="284"/>
      <c r="V3810" s="285"/>
      <c r="W3810" s="4" t="str">
        <f>IFERROR(VLOOKUP($X3797&amp;"-"&amp;TEXT($A3810,"mmm-aaaa"),Informes!$A:$P,COLUMN(Informes!K$1),FALSE), "")</f>
        <v/>
      </c>
      <c r="X3810" s="34" t="str">
        <f>IFERROR(VLOOKUP($X3774&amp;"-"&amp;TEXT($A3810,"mmm-aaaa"),Informes!$A:$P,COLUMN(Informes!C$1),FALSE), "")</f>
        <v/>
      </c>
    </row>
    <row r="3811" spans="1:24" ht="16.5" customHeight="1" x14ac:dyDescent="0.2">
      <c r="A3811" s="34">
        <f t="shared" si="745"/>
        <v>45748</v>
      </c>
      <c r="B3811" s="243" t="str">
        <f t="shared" si="743"/>
        <v>Abril</v>
      </c>
      <c r="C3811" s="244"/>
      <c r="D3811" s="244"/>
      <c r="E3811" s="244"/>
      <c r="F3811" s="281" t="str">
        <f>IFERROR(IF(VLOOKUP($X3774&amp;"-"&amp;TEXT($A3811,"mmm-aaaa"),Informes!$A:$P,COLUMN(Informes!H$1),FALSE),"þ","¨"),"¨")</f>
        <v>¨</v>
      </c>
      <c r="G3811" s="281"/>
      <c r="H3811" s="281"/>
      <c r="I3811" s="248" t="str">
        <f>IFERROR(IF(ISBLANK(
VLOOKUP($X3797&amp;"-"&amp;TEXT($A3811,"mmm-aaaa"),Informes!$A:$P,COLUMN(Informes!I$1),FALSE)), "",
VLOOKUP($X3797&amp;"-"&amp;TEXT($A3811,"mmm-aaaa"),Informes!$A:$P,COLUMN(Informes!I$1),FALSE)), "")</f>
        <v/>
      </c>
      <c r="J3811" s="248"/>
      <c r="K3811" s="248"/>
      <c r="L3811" s="173" t="str">
        <f t="shared" si="744"/>
        <v>¨</v>
      </c>
      <c r="M3811" s="248" t="str">
        <f>IFERROR(IF(OR($X3811=$L$7,$X3811=$K$5,$X3811=$O$5,$X3811=$T$5),IF(ISBLANK(
VLOOKUP($X3774&amp;"-"&amp;TEXT($A3811,"mmm-aaaa"),Informes!$A:$P,COLUMN(Informes!J$1),FALSE)), "",
VLOOKUP($X3774&amp;"-"&amp;TEXT($A3811,"mmm-aaaa"),Informes!$A:$P,COLUMN(Informes!J$1),FALSE)), ""), "")</f>
        <v/>
      </c>
      <c r="N3811" s="248"/>
      <c r="O3811" s="248"/>
      <c r="P3811" s="248"/>
      <c r="Q3811" s="248"/>
      <c r="R3811" s="284" t="str">
        <f t="shared" si="742"/>
        <v/>
      </c>
      <c r="S3811" s="284"/>
      <c r="T3811" s="284"/>
      <c r="U3811" s="284"/>
      <c r="V3811" s="285"/>
      <c r="W3811" s="4" t="str">
        <f>IFERROR(VLOOKUP($X3797&amp;"-"&amp;TEXT($A3811,"mmm-aaaa"),Informes!$A:$P,COLUMN(Informes!K$1),FALSE), "")</f>
        <v/>
      </c>
      <c r="X3811" s="34" t="str">
        <f>IFERROR(VLOOKUP($X3774&amp;"-"&amp;TEXT($A3811,"mmm-aaaa"),Informes!$A:$P,COLUMN(Informes!C$1),FALSE), "")</f>
        <v/>
      </c>
    </row>
    <row r="3812" spans="1:24" ht="16.5" customHeight="1" x14ac:dyDescent="0.2">
      <c r="A3812" s="34">
        <f t="shared" si="745"/>
        <v>45778</v>
      </c>
      <c r="B3812" s="243" t="str">
        <f t="shared" si="743"/>
        <v>Mayo</v>
      </c>
      <c r="C3812" s="244"/>
      <c r="D3812" s="244"/>
      <c r="E3812" s="244"/>
      <c r="F3812" s="281" t="str">
        <f>IFERROR(IF(VLOOKUP($X3774&amp;"-"&amp;TEXT($A3812,"mmm-aaaa"),Informes!$A:$P,COLUMN(Informes!H$1),FALSE),"þ","¨"),"¨")</f>
        <v>¨</v>
      </c>
      <c r="G3812" s="281"/>
      <c r="H3812" s="281"/>
      <c r="I3812" s="248" t="str">
        <f>IFERROR(IF(ISBLANK(
VLOOKUP($X3797&amp;"-"&amp;TEXT($A3812,"mmm-aaaa"),Informes!$A:$P,COLUMN(Informes!I$1),FALSE)), "",
VLOOKUP($X3797&amp;"-"&amp;TEXT($A3812,"mmm-aaaa"),Informes!$A:$P,COLUMN(Informes!I$1),FALSE)), "")</f>
        <v/>
      </c>
      <c r="J3812" s="248"/>
      <c r="K3812" s="248"/>
      <c r="L3812" s="173" t="str">
        <f t="shared" si="744"/>
        <v>¨</v>
      </c>
      <c r="M3812" s="248" t="str">
        <f>IFERROR(IF(OR($X3812=$L$7,$X3812=$K$5,$X3812=$O$5,$X3812=$T$5),IF(ISBLANK(
VLOOKUP($X3774&amp;"-"&amp;TEXT($A3812,"mmm-aaaa"),Informes!$A:$P,COLUMN(Informes!J$1),FALSE)), "",
VLOOKUP($X3774&amp;"-"&amp;TEXT($A3812,"mmm-aaaa"),Informes!$A:$P,COLUMN(Informes!J$1),FALSE)), ""), "")</f>
        <v/>
      </c>
      <c r="N3812" s="248"/>
      <c r="O3812" s="248"/>
      <c r="P3812" s="248"/>
      <c r="Q3812" s="248"/>
      <c r="R3812" s="284" t="str">
        <f t="shared" si="742"/>
        <v/>
      </c>
      <c r="S3812" s="284"/>
      <c r="T3812" s="284"/>
      <c r="U3812" s="284"/>
      <c r="V3812" s="285"/>
      <c r="W3812" s="4" t="str">
        <f>IFERROR(VLOOKUP($X3797&amp;"-"&amp;TEXT($A3812,"mmm-aaaa"),Informes!$A:$P,COLUMN(Informes!K$1),FALSE), "")</f>
        <v/>
      </c>
      <c r="X3812" s="34" t="str">
        <f>IFERROR(VLOOKUP($X3774&amp;"-"&amp;TEXT($A3812,"mmm-aaaa"),Informes!$A:$P,COLUMN(Informes!C$1),FALSE), "")</f>
        <v/>
      </c>
    </row>
    <row r="3813" spans="1:24" ht="16.5" customHeight="1" x14ac:dyDescent="0.2">
      <c r="A3813" s="34">
        <f t="shared" si="745"/>
        <v>45809</v>
      </c>
      <c r="B3813" s="243" t="str">
        <f t="shared" si="743"/>
        <v>Junio</v>
      </c>
      <c r="C3813" s="244"/>
      <c r="D3813" s="244"/>
      <c r="E3813" s="244"/>
      <c r="F3813" s="281" t="str">
        <f>IFERROR(IF(VLOOKUP($X3774&amp;"-"&amp;TEXT($A3813,"mmm-aaaa"),Informes!$A:$P,COLUMN(Informes!H$1),FALSE),"þ","¨"),"¨")</f>
        <v>¨</v>
      </c>
      <c r="G3813" s="281"/>
      <c r="H3813" s="281"/>
      <c r="I3813" s="248" t="str">
        <f>IFERROR(IF(ISBLANK(
VLOOKUP($X3797&amp;"-"&amp;TEXT($A3813,"mmm-aaaa"),Informes!$A:$P,COLUMN(Informes!I$1),FALSE)), "",
VLOOKUP($X3797&amp;"-"&amp;TEXT($A3813,"mmm-aaaa"),Informes!$A:$P,COLUMN(Informes!I$1),FALSE)), "")</f>
        <v/>
      </c>
      <c r="J3813" s="248"/>
      <c r="K3813" s="248"/>
      <c r="L3813" s="173" t="str">
        <f t="shared" si="744"/>
        <v>¨</v>
      </c>
      <c r="M3813" s="248" t="str">
        <f>IFERROR(IF(OR($X3813=$L$7,$X3813=$K$5,$X3813=$O$5,$X3813=$T$5),IF(ISBLANK(
VLOOKUP($X3774&amp;"-"&amp;TEXT($A3813,"mmm-aaaa"),Informes!$A:$P,COLUMN(Informes!J$1),FALSE)), "",
VLOOKUP($X3774&amp;"-"&amp;TEXT($A3813,"mmm-aaaa"),Informes!$A:$P,COLUMN(Informes!J$1),FALSE)), ""), "")</f>
        <v/>
      </c>
      <c r="N3813" s="248"/>
      <c r="O3813" s="248"/>
      <c r="P3813" s="248"/>
      <c r="Q3813" s="248"/>
      <c r="R3813" s="284" t="str">
        <f t="shared" si="742"/>
        <v/>
      </c>
      <c r="S3813" s="284"/>
      <c r="T3813" s="284"/>
      <c r="U3813" s="284"/>
      <c r="V3813" s="285"/>
      <c r="W3813" s="4" t="str">
        <f>IFERROR(VLOOKUP($X3797&amp;"-"&amp;TEXT($A3813,"mmm-aaaa"),Informes!$A:$P,COLUMN(Informes!K$1),FALSE), "")</f>
        <v/>
      </c>
      <c r="X3813" s="34" t="str">
        <f>IFERROR(VLOOKUP($X3774&amp;"-"&amp;TEXT($A3813,"mmm-aaaa"),Informes!$A:$P,COLUMN(Informes!C$1),FALSE), "")</f>
        <v/>
      </c>
    </row>
    <row r="3814" spans="1:24" ht="16.5" customHeight="1" x14ac:dyDescent="0.2">
      <c r="A3814" s="34">
        <f t="shared" si="745"/>
        <v>45839</v>
      </c>
      <c r="B3814" s="243" t="str">
        <f t="shared" si="743"/>
        <v>Julio</v>
      </c>
      <c r="C3814" s="244"/>
      <c r="D3814" s="244"/>
      <c r="E3814" s="244"/>
      <c r="F3814" s="281" t="str">
        <f>IFERROR(IF(VLOOKUP($X3774&amp;"-"&amp;TEXT($A3814,"mmm-aaaa"),Informes!$A:$P,COLUMN(Informes!H$1),FALSE),"þ","¨"),"¨")</f>
        <v>¨</v>
      </c>
      <c r="G3814" s="281"/>
      <c r="H3814" s="281"/>
      <c r="I3814" s="248" t="str">
        <f>IFERROR(IF(ISBLANK(
VLOOKUP($X3797&amp;"-"&amp;TEXT($A3814,"mmm-aaaa"),Informes!$A:$P,COLUMN(Informes!I$1),FALSE)), "",
VLOOKUP($X3797&amp;"-"&amp;TEXT($A3814,"mmm-aaaa"),Informes!$A:$P,COLUMN(Informes!I$1),FALSE)), "")</f>
        <v/>
      </c>
      <c r="J3814" s="248"/>
      <c r="K3814" s="248"/>
      <c r="L3814" s="173" t="str">
        <f t="shared" si="744"/>
        <v>¨</v>
      </c>
      <c r="M3814" s="248" t="str">
        <f>IFERROR(IF(OR($X3814=$L$7,$X3814=$K$5,$X3814=$O$5,$X3814=$T$5),IF(ISBLANK(
VLOOKUP($X3774&amp;"-"&amp;TEXT($A3814,"mmm-aaaa"),Informes!$A:$P,COLUMN(Informes!J$1),FALSE)), "",
VLOOKUP($X3774&amp;"-"&amp;TEXT($A3814,"mmm-aaaa"),Informes!$A:$P,COLUMN(Informes!J$1),FALSE)), ""), "")</f>
        <v/>
      </c>
      <c r="N3814" s="248"/>
      <c r="O3814" s="248"/>
      <c r="P3814" s="248"/>
      <c r="Q3814" s="248"/>
      <c r="R3814" s="284" t="str">
        <f t="shared" si="742"/>
        <v/>
      </c>
      <c r="S3814" s="284"/>
      <c r="T3814" s="284"/>
      <c r="U3814" s="284"/>
      <c r="V3814" s="285"/>
      <c r="W3814" s="4" t="str">
        <f>IFERROR(VLOOKUP($X3797&amp;"-"&amp;TEXT($A3814,"mmm-aaaa"),Informes!$A:$P,COLUMN(Informes!K$1),FALSE), "")</f>
        <v/>
      </c>
      <c r="X3814" s="34" t="str">
        <f>IFERROR(VLOOKUP($X3774&amp;"-"&amp;TEXT($A3814,"mmm-aaaa"),Informes!$A:$P,COLUMN(Informes!C$1),FALSE), "")</f>
        <v/>
      </c>
    </row>
    <row r="3815" spans="1:24" ht="16.5" customHeight="1" thickBot="1" x14ac:dyDescent="0.25">
      <c r="A3815" s="34">
        <f t="shared" si="745"/>
        <v>45870</v>
      </c>
      <c r="B3815" s="264" t="str">
        <f t="shared" si="743"/>
        <v>Agosto</v>
      </c>
      <c r="C3815" s="265"/>
      <c r="D3815" s="265"/>
      <c r="E3815" s="265"/>
      <c r="F3815" s="280" t="str">
        <f>IFERROR(IF(VLOOKUP($X3774&amp;"-"&amp;TEXT($A3815,"mmm-aaaa"),Informes!$A:$P,COLUMN(Informes!H$1),FALSE),"þ","¨"),"¨")</f>
        <v>¨</v>
      </c>
      <c r="G3815" s="280"/>
      <c r="H3815" s="280"/>
      <c r="I3815" s="269" t="str">
        <f>IFERROR(IF(ISBLANK(
VLOOKUP($X3797&amp;"-"&amp;TEXT($A3815,"mmm-aaaa"),Informes!$A:$P,COLUMN(Informes!I$1),FALSE)), "",
VLOOKUP($X3797&amp;"-"&amp;TEXT($A3815,"mmm-aaaa"),Informes!$A:$P,COLUMN(Informes!I$1),FALSE)), "")</f>
        <v/>
      </c>
      <c r="J3815" s="269"/>
      <c r="K3815" s="269"/>
      <c r="L3815" s="172" t="str">
        <f t="shared" si="744"/>
        <v>¨</v>
      </c>
      <c r="M3815" s="269" t="str">
        <f>IFERROR(IF(OR($X3815=$L$7,$X3815=$K$5,$X3815=$O$5,$X3815=$T$5),IF(ISBLANK(
VLOOKUP($X3774&amp;"-"&amp;TEXT($A3815,"mmm-aaaa"),Informes!$A:$P,COLUMN(Informes!J$1),FALSE)), "",
VLOOKUP($X3774&amp;"-"&amp;TEXT($A3815,"mmm-aaaa"),Informes!$A:$P,COLUMN(Informes!J$1),FALSE)), ""), "")</f>
        <v/>
      </c>
      <c r="N3815" s="269"/>
      <c r="O3815" s="269"/>
      <c r="P3815" s="269"/>
      <c r="Q3815" s="269"/>
      <c r="R3815" s="282" t="str">
        <f t="shared" si="742"/>
        <v/>
      </c>
      <c r="S3815" s="282"/>
      <c r="T3815" s="282"/>
      <c r="U3815" s="282"/>
      <c r="V3815" s="283"/>
      <c r="W3815" s="4" t="str">
        <f>IFERROR(VLOOKUP($X3797&amp;"-"&amp;TEXT($A3815,"mmm-aaaa"),Informes!$A:$P,COLUMN(Informes!K$1),FALSE), "")</f>
        <v/>
      </c>
      <c r="X3815" s="34" t="str">
        <f>IFERROR(VLOOKUP($X3774&amp;"-"&amp;TEXT($A3815,"mmm-aaaa"),Informes!$A:$P,COLUMN(Informes!C$1),FALSE), "")</f>
        <v/>
      </c>
    </row>
    <row r="3816" spans="1:24" ht="16.5" customHeight="1" thickBot="1" x14ac:dyDescent="0.3">
      <c r="D3816" s="124"/>
      <c r="E3816" s="124"/>
      <c r="F3816" s="129"/>
      <c r="G3816" s="124" t="str">
        <f>IF(SUM(F3804:F3815)=0,"",SUM(F3804:F3815))</f>
        <v/>
      </c>
      <c r="H3816" s="124"/>
      <c r="I3816" s="124"/>
      <c r="J3816" s="130"/>
      <c r="K3816" s="124"/>
      <c r="L3816" s="131" t="s">
        <v>107</v>
      </c>
      <c r="M3816" s="272" t="str">
        <f>IF(SUM(M3804:M3815)=0,"",SUM(M3804:M3815))</f>
        <v/>
      </c>
      <c r="N3816" s="273"/>
      <c r="O3816" s="273"/>
      <c r="P3816" s="273"/>
      <c r="Q3816" s="274"/>
      <c r="R3816" s="275"/>
      <c r="S3816" s="276"/>
      <c r="T3816" s="276"/>
      <c r="U3816" s="276"/>
      <c r="V3816" s="277"/>
      <c r="W3816" s="4"/>
      <c r="X3816" s="4"/>
    </row>
    <row r="3817" spans="1:24" ht="16.5" customHeight="1" x14ac:dyDescent="0.2">
      <c r="W3817" s="4"/>
      <c r="X3817" s="4"/>
    </row>
    <row r="3818" spans="1:24" ht="279.75" customHeight="1" x14ac:dyDescent="0.15">
      <c r="B3818" s="11"/>
      <c r="C3818" s="132" t="s">
        <v>136</v>
      </c>
      <c r="D3818" s="11"/>
      <c r="E3818" s="11"/>
      <c r="F3818" s="11"/>
      <c r="G3818" s="11"/>
      <c r="H3818" s="11"/>
      <c r="I3818" s="11"/>
      <c r="J3818" s="11"/>
      <c r="K3818" s="11"/>
      <c r="L3818" s="11"/>
      <c r="M3818" s="11"/>
      <c r="N3818" s="11"/>
      <c r="O3818" s="11"/>
      <c r="P3818" s="11"/>
      <c r="Q3818" s="11"/>
      <c r="R3818" s="11"/>
      <c r="S3818" s="11"/>
      <c r="T3818" s="11"/>
      <c r="U3818" s="11"/>
      <c r="V3818" s="11"/>
      <c r="W3818" s="11"/>
      <c r="X3818" s="11"/>
    </row>
    <row r="3819" spans="1:24" ht="24" customHeight="1" x14ac:dyDescent="0.2">
      <c r="A3819" s="35">
        <f>A3773+1</f>
        <v>84</v>
      </c>
      <c r="B3819" s="256" t="s">
        <v>127</v>
      </c>
      <c r="C3819" s="256"/>
      <c r="D3819" s="256"/>
      <c r="E3819" s="256"/>
      <c r="F3819" s="256"/>
      <c r="G3819" s="256"/>
      <c r="H3819" s="256"/>
      <c r="I3819" s="256"/>
      <c r="J3819" s="256"/>
      <c r="K3819" s="256"/>
      <c r="L3819" s="256"/>
      <c r="M3819" s="256"/>
      <c r="N3819" s="256"/>
      <c r="O3819" s="256"/>
      <c r="P3819" s="256"/>
      <c r="Q3819" s="256"/>
      <c r="R3819" s="256"/>
      <c r="S3819" s="256"/>
      <c r="T3819" s="256"/>
      <c r="U3819" s="256"/>
      <c r="V3819" s="256"/>
      <c r="X3819" s="2"/>
    </row>
    <row r="3820" spans="1:24" ht="17.25" customHeight="1" x14ac:dyDescent="0.2">
      <c r="A3820" s="35"/>
      <c r="B3820" s="120" t="s">
        <v>128</v>
      </c>
      <c r="D3820" s="123" t="e">
        <f>IF(A3819=0,0,INDEX(TblPublicadores[Nombre completo],A3819))</f>
        <v>#REF!</v>
      </c>
      <c r="F3820" s="123"/>
      <c r="G3820" s="123"/>
      <c r="H3820" s="123"/>
      <c r="I3820" s="123"/>
      <c r="J3820" s="123"/>
      <c r="K3820" s="123"/>
      <c r="L3820" s="123"/>
      <c r="M3820" s="123"/>
      <c r="N3820" s="123"/>
      <c r="O3820" s="123"/>
      <c r="P3820" s="123"/>
      <c r="Q3820" s="123"/>
      <c r="R3820" s="123"/>
      <c r="S3820" s="123"/>
      <c r="T3820" s="123"/>
      <c r="U3820" s="123"/>
      <c r="V3820" s="123"/>
      <c r="W3820" s="15"/>
      <c r="X3820" s="154" t="e">
        <f>IF(A3819=0,0,INDEX(TblPublicadores[Nombre],A3819))</f>
        <v>#REF!</v>
      </c>
    </row>
    <row r="3821" spans="1:24" ht="17.25" customHeight="1" x14ac:dyDescent="0.2">
      <c r="B3821" s="120" t="s">
        <v>129</v>
      </c>
      <c r="D3821" s="121"/>
      <c r="E3821" s="121"/>
      <c r="F3821" s="7"/>
      <c r="G3821" s="7"/>
      <c r="H3821" s="257" t="e">
        <f>IF(A3819=0,"",INDEX(TblPublicadores[Fecha de nacimiento],A3819))</f>
        <v>#REF!</v>
      </c>
      <c r="I3821" s="257"/>
      <c r="J3821" s="257"/>
      <c r="K3821" s="257"/>
      <c r="L3821" s="257"/>
      <c r="M3821" s="257"/>
      <c r="N3821" s="257"/>
      <c r="O3821" s="257"/>
      <c r="P3821" s="128" t="e">
        <f>IF(INDEX(TblPublicadores[Sexo],A3819)=Q3821,"þ","¨")</f>
        <v>#REF!</v>
      </c>
      <c r="Q3821" s="120" t="s">
        <v>75</v>
      </c>
      <c r="S3821" s="12"/>
      <c r="T3821" s="13"/>
      <c r="U3821" s="128" t="e">
        <f>IF(INDEX(TblPublicadores[Sexo],A3819)=V3821,"þ","¨")</f>
        <v>#REF!</v>
      </c>
      <c r="V3821" s="120" t="s">
        <v>79</v>
      </c>
      <c r="W3821" s="12"/>
      <c r="X3821" s="6"/>
    </row>
    <row r="3822" spans="1:24" ht="17.25" customHeight="1" x14ac:dyDescent="0.2">
      <c r="B3822" s="120" t="s">
        <v>130</v>
      </c>
      <c r="D3822" s="122"/>
      <c r="E3822" s="122"/>
      <c r="F3822" s="7"/>
      <c r="G3822" s="258" t="e">
        <f>IF(A3819=0,"",IF(INDEX(TblPublicadores[Fecha de bautismo],A3819)="", "",INDEX(TblPublicadores[Fecha de bautismo],A3819)))</f>
        <v>#REF!</v>
      </c>
      <c r="H3822" s="258"/>
      <c r="I3822" s="258"/>
      <c r="J3822" s="258"/>
      <c r="K3822" s="258"/>
      <c r="L3822" s="258"/>
      <c r="M3822" s="258"/>
      <c r="N3822" s="258"/>
      <c r="O3822" s="258"/>
      <c r="P3822" s="128" t="s">
        <v>137</v>
      </c>
      <c r="Q3822" s="120" t="s">
        <v>131</v>
      </c>
      <c r="S3822" s="12"/>
      <c r="T3822" s="12"/>
      <c r="U3822" s="128" t="s">
        <v>138</v>
      </c>
      <c r="V3822" s="120" t="s">
        <v>61</v>
      </c>
      <c r="W3822" s="12"/>
      <c r="X3822" s="6"/>
    </row>
    <row r="3823" spans="1:24" ht="28.5" customHeight="1" x14ac:dyDescent="0.2">
      <c r="B3823" s="127" t="e">
        <f>IF(INDEX(TblPublicadores[Privilegio],A3819)=C3823,"þ","¨")</f>
        <v>#REF!</v>
      </c>
      <c r="C3823" s="125" t="s">
        <v>76</v>
      </c>
      <c r="D3823" s="127" t="e">
        <f>IF(INDEX(TblPublicadores[Privilegio],A3819)=E3823,"þ","¨")</f>
        <v>#REF!</v>
      </c>
      <c r="E3823" s="125" t="s">
        <v>81</v>
      </c>
      <c r="F3823" s="7"/>
      <c r="G3823" s="7"/>
      <c r="H3823" s="5"/>
      <c r="I3823" s="10"/>
      <c r="J3823" s="127" t="e">
        <f>IF(INDEX(TblPublicadores[Tipo Publicador],A3819)=K3823,"þ","¨")</f>
        <v>#REF!</v>
      </c>
      <c r="K3823" s="125" t="s">
        <v>77</v>
      </c>
      <c r="L3823" s="5"/>
      <c r="M3823" s="5"/>
      <c r="N3823" s="127" t="e">
        <f>IF(INDEX(TblPublicadores[Tipo Publicador],A3819)=O3823,"þ","¨")</f>
        <v>#REF!</v>
      </c>
      <c r="O3823" s="125" t="s">
        <v>132</v>
      </c>
      <c r="P3823" s="126"/>
      <c r="Q3823" s="126"/>
      <c r="R3823" s="9"/>
      <c r="S3823" s="127" t="e">
        <f>IF(INDEX(TblPublicadores[Tipo Publicador],A3819)=T3823,"þ","¨")</f>
        <v>#REF!</v>
      </c>
      <c r="T3823" s="259" t="s">
        <v>133</v>
      </c>
      <c r="U3823" s="259"/>
      <c r="V3823" s="259"/>
      <c r="W3823" s="13"/>
      <c r="X3823" s="6"/>
    </row>
    <row r="3824" spans="1:24" ht="4.5" customHeight="1" thickBot="1" x14ac:dyDescent="0.25">
      <c r="B3824" s="8"/>
      <c r="C3824" s="7"/>
      <c r="D3824" s="8"/>
      <c r="E3824" s="7"/>
      <c r="F3824" s="7"/>
      <c r="G3824" s="7"/>
      <c r="H3824" s="5"/>
      <c r="I3824" s="10"/>
      <c r="J3824" s="8"/>
      <c r="K3824" s="5"/>
      <c r="L3824" s="5"/>
      <c r="M3824" s="5"/>
      <c r="N3824" s="7"/>
      <c r="O3824" s="5"/>
      <c r="P3824" s="8"/>
      <c r="Q3824" s="8"/>
      <c r="R3824" s="9"/>
      <c r="S3824" s="9"/>
      <c r="T3824" s="7"/>
      <c r="U3824" s="8"/>
      <c r="V3824" s="9"/>
      <c r="W3824" s="9"/>
      <c r="X3824" s="6"/>
    </row>
    <row r="3825" spans="1:24" ht="26.25" customHeight="1" x14ac:dyDescent="0.25">
      <c r="B3825" s="260" t="s">
        <v>17</v>
      </c>
      <c r="C3825" s="261"/>
      <c r="D3825" s="261"/>
      <c r="E3825" s="261"/>
      <c r="F3825" s="262" t="s">
        <v>134</v>
      </c>
      <c r="G3825" s="262"/>
      <c r="H3825" s="262"/>
      <c r="I3825" s="262" t="s">
        <v>12</v>
      </c>
      <c r="J3825" s="262"/>
      <c r="K3825" s="262"/>
      <c r="L3825" s="262" t="s">
        <v>105</v>
      </c>
      <c r="M3825" s="236" t="s">
        <v>135</v>
      </c>
      <c r="N3825" s="236"/>
      <c r="O3825" s="236"/>
      <c r="P3825" s="236"/>
      <c r="Q3825" s="236"/>
      <c r="R3825" s="236" t="s">
        <v>101</v>
      </c>
      <c r="S3825" s="236"/>
      <c r="T3825" s="236"/>
      <c r="U3825" s="236"/>
      <c r="V3825" s="237"/>
      <c r="W3825" s="14"/>
      <c r="X3825" s="3"/>
    </row>
    <row r="3826" spans="1:24" ht="27.75" customHeight="1" x14ac:dyDescent="0.2">
      <c r="B3826" s="240">
        <v>45292</v>
      </c>
      <c r="C3826" s="241"/>
      <c r="D3826" s="241"/>
      <c r="E3826" s="242"/>
      <c r="F3826" s="263"/>
      <c r="G3826" s="263"/>
      <c r="H3826" s="263"/>
      <c r="I3826" s="263"/>
      <c r="J3826" s="263"/>
      <c r="K3826" s="263"/>
      <c r="L3826" s="263"/>
      <c r="M3826" s="238"/>
      <c r="N3826" s="238"/>
      <c r="O3826" s="238"/>
      <c r="P3826" s="238"/>
      <c r="Q3826" s="238"/>
      <c r="R3826" s="238"/>
      <c r="S3826" s="238"/>
      <c r="T3826" s="238"/>
      <c r="U3826" s="238"/>
      <c r="V3826" s="239"/>
      <c r="W3826" s="14"/>
      <c r="X3826" s="3"/>
    </row>
    <row r="3827" spans="1:24" ht="16.5" customHeight="1" x14ac:dyDescent="0.2">
      <c r="A3827" s="34">
        <f>EDATE(B3826,-4)</f>
        <v>45170</v>
      </c>
      <c r="B3827" s="243" t="str">
        <f>PROPER(TEXT(A3827, "mmmm"))</f>
        <v>Septiembre</v>
      </c>
      <c r="C3827" s="244"/>
      <c r="D3827" s="244" t="str">
        <f>PROPER(TEXT(C3827, "mmmm"))</f>
        <v>Enero</v>
      </c>
      <c r="E3827" s="244"/>
      <c r="F3827" s="281" t="str">
        <f>IFERROR(IF(VLOOKUP($X3820&amp;"-"&amp;TEXT($A3827,"mmm-aaaa"),Informes!$A:$P,COLUMN(Informes!H$1),FALSE),"þ","¨"),"¨")</f>
        <v>¨</v>
      </c>
      <c r="G3827" s="281"/>
      <c r="H3827" s="281"/>
      <c r="I3827" s="248" t="str">
        <f>IFERROR(IF(ISBLANK(
VLOOKUP($X3820&amp;"-"&amp;TEXT($A3827,"mmm-aaaa"),Informes!$A:$P,COLUMN(Informes!I$1),FALSE)), "",
VLOOKUP($X3820&amp;"-"&amp;TEXT($A3827,"mmm-aaaa"),Informes!$A:$P,COLUMN(Informes!I$1),FALSE)), "")</f>
        <v/>
      </c>
      <c r="J3827" s="248"/>
      <c r="K3827" s="248"/>
      <c r="L3827" s="173" t="str">
        <f>IFERROR(IF($X3827=$L$7,"þ","¨"),"¨")</f>
        <v>¨</v>
      </c>
      <c r="M3827" s="248" t="str">
        <f>IFERROR(IF(OR($X3827=$L$7,$X3827=$K$5,$X3827=$O$5,$X3827=$T$5),IF(ISBLANK(
VLOOKUP($X3820&amp;"-"&amp;TEXT($A3827,"mmm-aaaa"),Informes!$A:$P,COLUMN(Informes!J$1),FALSE)), "",
VLOOKUP($X3820&amp;"-"&amp;TEXT($A3827,"mmm-aaaa"),Informes!$A:$P,COLUMN(Informes!J$1),FALSE)), ""), "")</f>
        <v/>
      </c>
      <c r="N3827" s="248"/>
      <c r="O3827" s="248"/>
      <c r="P3827" s="248"/>
      <c r="Q3827" s="248"/>
      <c r="R3827" s="284" t="str">
        <f t="shared" ref="R3827:R3838" si="746">IF(W3827=0, "", W3827)</f>
        <v/>
      </c>
      <c r="S3827" s="284"/>
      <c r="T3827" s="284"/>
      <c r="U3827" s="284"/>
      <c r="V3827" s="285"/>
      <c r="W3827" s="4" t="str">
        <f>IFERROR(VLOOKUP($X3820&amp;"-"&amp;TEXT($A3827,"mmm-aaaa"),Informes!$A:$P,COLUMN(Informes!K$1),FALSE), "")</f>
        <v/>
      </c>
      <c r="X3827" s="34" t="str">
        <f>IFERROR(VLOOKUP($X3820&amp;"-"&amp;TEXT($A3827,"mmm-aaaa"),Informes!$A:$P,COLUMN(Informes!C$1),FALSE), "")</f>
        <v/>
      </c>
    </row>
    <row r="3828" spans="1:24" ht="16.5" customHeight="1" x14ac:dyDescent="0.2">
      <c r="A3828" s="34">
        <f>EDATE(A3827,1)</f>
        <v>45200</v>
      </c>
      <c r="B3828" s="243" t="str">
        <f t="shared" ref="B3828:B3838" si="747">PROPER(TEXT(A3828, "mmmm"))</f>
        <v>Octubre</v>
      </c>
      <c r="C3828" s="244"/>
      <c r="D3828" s="244" t="str">
        <f t="shared" ref="D3828:D3838" si="748">PROPER(TEXT(C3828, "mmmm"))</f>
        <v>Enero</v>
      </c>
      <c r="E3828" s="244"/>
      <c r="F3828" s="281" t="str">
        <f>IFERROR(IF(VLOOKUP($X3820&amp;"-"&amp;TEXT($A3828,"mmm-aaaa"),Informes!$A:$P,COLUMN(Informes!H$1),FALSE),"þ","¨"),"¨")</f>
        <v>¨</v>
      </c>
      <c r="G3828" s="281"/>
      <c r="H3828" s="281"/>
      <c r="I3828" s="248" t="str">
        <f>IFERROR(IF(ISBLANK(
VLOOKUP($X3820&amp;"-"&amp;TEXT($A3828,"mmm-aaaa"),Informes!$A:$P,COLUMN(Informes!I$1),FALSE)), "",
VLOOKUP($X3820&amp;"-"&amp;TEXT($A3828,"mmm-aaaa"),Informes!$A:$P,COLUMN(Informes!I$1),FALSE)), "")</f>
        <v/>
      </c>
      <c r="J3828" s="248"/>
      <c r="K3828" s="248"/>
      <c r="L3828" s="173" t="str">
        <f t="shared" ref="L3828:L3838" si="749">IFERROR(IF($X3828=$L$7,"þ","¨"),"¨")</f>
        <v>¨</v>
      </c>
      <c r="M3828" s="248" t="str">
        <f>IFERROR(IF(OR($X3828=$L$7,$X3828=$K$5,$X3828=$O$5,$X3828=$T$5),IF(ISBLANK(
VLOOKUP($X3820&amp;"-"&amp;TEXT($A3828,"mmm-aaaa"),Informes!$A:$P,COLUMN(Informes!J$1),FALSE)), "",
VLOOKUP($X3820&amp;"-"&amp;TEXT($A3828,"mmm-aaaa"),Informes!$A:$P,COLUMN(Informes!J$1),FALSE)), ""), "")</f>
        <v/>
      </c>
      <c r="N3828" s="248"/>
      <c r="O3828" s="248"/>
      <c r="P3828" s="248"/>
      <c r="Q3828" s="248"/>
      <c r="R3828" s="284" t="str">
        <f t="shared" si="746"/>
        <v/>
      </c>
      <c r="S3828" s="284"/>
      <c r="T3828" s="284"/>
      <c r="U3828" s="284"/>
      <c r="V3828" s="285"/>
      <c r="W3828" s="4" t="str">
        <f>IFERROR(VLOOKUP($X3820&amp;"-"&amp;TEXT($A3828,"mmm-aaaa"),Informes!$A:$P,COLUMN(Informes!K$1),FALSE), "")</f>
        <v/>
      </c>
      <c r="X3828" s="34" t="str">
        <f>IFERROR(VLOOKUP($X3820&amp;"-"&amp;TEXT($A3828,"mmm-aaaa"),Informes!$A:$P,COLUMN(Informes!C$1),FALSE), "")</f>
        <v/>
      </c>
    </row>
    <row r="3829" spans="1:24" ht="16.5" customHeight="1" x14ac:dyDescent="0.2">
      <c r="A3829" s="34">
        <f t="shared" ref="A3829:A3838" si="750">EDATE(A3828,1)</f>
        <v>45231</v>
      </c>
      <c r="B3829" s="243" t="str">
        <f t="shared" si="747"/>
        <v>Noviembre</v>
      </c>
      <c r="C3829" s="244"/>
      <c r="D3829" s="244" t="str">
        <f t="shared" si="748"/>
        <v>Enero</v>
      </c>
      <c r="E3829" s="244"/>
      <c r="F3829" s="281" t="str">
        <f>IFERROR(IF(VLOOKUP($X3820&amp;"-"&amp;TEXT($A3829,"mmm-aaaa"),Informes!$A:$P,COLUMN(Informes!H$1),FALSE),"þ","¨"),"¨")</f>
        <v>¨</v>
      </c>
      <c r="G3829" s="281"/>
      <c r="H3829" s="281"/>
      <c r="I3829" s="248" t="str">
        <f>IFERROR(IF(ISBLANK(
VLOOKUP($X3820&amp;"-"&amp;TEXT($A3829,"mmm-aaaa"),Informes!$A:$P,COLUMN(Informes!I$1),FALSE)), "",
VLOOKUP($X3820&amp;"-"&amp;TEXT($A3829,"mmm-aaaa"),Informes!$A:$P,COLUMN(Informes!I$1),FALSE)), "")</f>
        <v/>
      </c>
      <c r="J3829" s="248"/>
      <c r="K3829" s="248"/>
      <c r="L3829" s="173" t="str">
        <f t="shared" si="749"/>
        <v>¨</v>
      </c>
      <c r="M3829" s="248" t="str">
        <f>IFERROR(IF(OR($X3829=$L$7,$X3829=$K$5,$X3829=$O$5,$X3829=$T$5),IF(ISBLANK(
VLOOKUP($X3820&amp;"-"&amp;TEXT($A3829,"mmm-aaaa"),Informes!$A:$P,COLUMN(Informes!J$1),FALSE)), "",
VLOOKUP($X3820&amp;"-"&amp;TEXT($A3829,"mmm-aaaa"),Informes!$A:$P,COLUMN(Informes!J$1),FALSE)), ""), "")</f>
        <v/>
      </c>
      <c r="N3829" s="248"/>
      <c r="O3829" s="248"/>
      <c r="P3829" s="248"/>
      <c r="Q3829" s="248"/>
      <c r="R3829" s="284" t="str">
        <f t="shared" si="746"/>
        <v/>
      </c>
      <c r="S3829" s="284"/>
      <c r="T3829" s="284"/>
      <c r="U3829" s="284"/>
      <c r="V3829" s="285"/>
      <c r="W3829" s="4" t="str">
        <f>IFERROR(VLOOKUP($X3820&amp;"-"&amp;TEXT($A3829,"mmm-aaaa"),Informes!$A:$P,COLUMN(Informes!K$1),FALSE), "")</f>
        <v/>
      </c>
      <c r="X3829" s="34" t="str">
        <f>IFERROR(VLOOKUP($X3820&amp;"-"&amp;TEXT($A3829,"mmm-aaaa"),Informes!$A:$P,COLUMN(Informes!C$1),FALSE), "")</f>
        <v/>
      </c>
    </row>
    <row r="3830" spans="1:24" ht="16.5" customHeight="1" x14ac:dyDescent="0.2">
      <c r="A3830" s="34">
        <f t="shared" si="750"/>
        <v>45261</v>
      </c>
      <c r="B3830" s="243" t="str">
        <f t="shared" si="747"/>
        <v>Diciembre</v>
      </c>
      <c r="C3830" s="244"/>
      <c r="D3830" s="244" t="str">
        <f t="shared" si="748"/>
        <v>Enero</v>
      </c>
      <c r="E3830" s="244"/>
      <c r="F3830" s="281" t="str">
        <f>IFERROR(IF(VLOOKUP($X3820&amp;"-"&amp;TEXT($A3830,"mmm-aaaa"),Informes!$A:$P,COLUMN(Informes!H$1),FALSE),"þ","¨"),"¨")</f>
        <v>¨</v>
      </c>
      <c r="G3830" s="281"/>
      <c r="H3830" s="281"/>
      <c r="I3830" s="248" t="str">
        <f>IFERROR(IF(ISBLANK(
VLOOKUP($X3820&amp;"-"&amp;TEXT($A3830,"mmm-aaaa"),Informes!$A:$P,COLUMN(Informes!I$1),FALSE)), "",
VLOOKUP($X3820&amp;"-"&amp;TEXT($A3830,"mmm-aaaa"),Informes!$A:$P,COLUMN(Informes!I$1),FALSE)), "")</f>
        <v/>
      </c>
      <c r="J3830" s="248"/>
      <c r="K3830" s="248"/>
      <c r="L3830" s="173" t="str">
        <f t="shared" si="749"/>
        <v>¨</v>
      </c>
      <c r="M3830" s="248" t="str">
        <f>IFERROR(IF(OR($X3830=$L$7,$X3830=$K$5,$X3830=$O$5,$X3830=$T$5),IF(ISBLANK(
VLOOKUP($X3820&amp;"-"&amp;TEXT($A3830,"mmm-aaaa"),Informes!$A:$P,COLUMN(Informes!J$1),FALSE)), "",
VLOOKUP($X3820&amp;"-"&amp;TEXT($A3830,"mmm-aaaa"),Informes!$A:$P,COLUMN(Informes!J$1),FALSE)), ""), "")</f>
        <v/>
      </c>
      <c r="N3830" s="248"/>
      <c r="O3830" s="248"/>
      <c r="P3830" s="248"/>
      <c r="Q3830" s="248"/>
      <c r="R3830" s="284" t="str">
        <f t="shared" si="746"/>
        <v/>
      </c>
      <c r="S3830" s="284"/>
      <c r="T3830" s="284"/>
      <c r="U3830" s="284"/>
      <c r="V3830" s="285"/>
      <c r="W3830" s="4" t="str">
        <f>IFERROR(VLOOKUP($X3820&amp;"-"&amp;TEXT($A3830,"mmm-aaaa"),Informes!$A:$P,COLUMN(Informes!K$1),FALSE), "")</f>
        <v/>
      </c>
      <c r="X3830" s="34" t="str">
        <f>IFERROR(VLOOKUP($X3820&amp;"-"&amp;TEXT($A3830,"mmm-aaaa"),Informes!$A:$P,COLUMN(Informes!C$1),FALSE), "")</f>
        <v/>
      </c>
    </row>
    <row r="3831" spans="1:24" ht="16.5" customHeight="1" x14ac:dyDescent="0.2">
      <c r="A3831" s="34">
        <f t="shared" si="750"/>
        <v>45292</v>
      </c>
      <c r="B3831" s="243" t="str">
        <f t="shared" si="747"/>
        <v>Enero</v>
      </c>
      <c r="C3831" s="244"/>
      <c r="D3831" s="244" t="str">
        <f t="shared" si="748"/>
        <v>Enero</v>
      </c>
      <c r="E3831" s="244"/>
      <c r="F3831" s="281" t="str">
        <f>IFERROR(IF(VLOOKUP($X3820&amp;"-"&amp;TEXT($A3831,"mmm-aaaa"),Informes!$A:$P,COLUMN(Informes!H$1),FALSE),"þ","¨"),"¨")</f>
        <v>¨</v>
      </c>
      <c r="G3831" s="281"/>
      <c r="H3831" s="281"/>
      <c r="I3831" s="248" t="str">
        <f>IFERROR(IF(ISBLANK(
VLOOKUP($X3820&amp;"-"&amp;TEXT($A3831,"mmm-aaaa"),Informes!$A:$P,COLUMN(Informes!I$1),FALSE)), "",
VLOOKUP($X3820&amp;"-"&amp;TEXT($A3831,"mmm-aaaa"),Informes!$A:$P,COLUMN(Informes!I$1),FALSE)), "")</f>
        <v/>
      </c>
      <c r="J3831" s="248"/>
      <c r="K3831" s="248"/>
      <c r="L3831" s="173" t="str">
        <f t="shared" si="749"/>
        <v>¨</v>
      </c>
      <c r="M3831" s="248" t="str">
        <f>IFERROR(IF(OR($X3831=$L$7,$X3831=$K$5,$X3831=$O$5,$X3831=$T$5),IF(ISBLANK(
VLOOKUP($X3820&amp;"-"&amp;TEXT($A3831,"mmm-aaaa"),Informes!$A:$P,COLUMN(Informes!J$1),FALSE)), "",
VLOOKUP($X3820&amp;"-"&amp;TEXT($A3831,"mmm-aaaa"),Informes!$A:$P,COLUMN(Informes!J$1),FALSE)), ""), "")</f>
        <v/>
      </c>
      <c r="N3831" s="248"/>
      <c r="O3831" s="248"/>
      <c r="P3831" s="248"/>
      <c r="Q3831" s="248"/>
      <c r="R3831" s="284" t="str">
        <f t="shared" si="746"/>
        <v/>
      </c>
      <c r="S3831" s="284"/>
      <c r="T3831" s="284"/>
      <c r="U3831" s="284"/>
      <c r="V3831" s="285"/>
      <c r="W3831" s="4" t="str">
        <f>IFERROR(VLOOKUP($X3820&amp;"-"&amp;TEXT($A3831,"mmm-aaaa"),Informes!$A:$P,COLUMN(Informes!K$1),FALSE), "")</f>
        <v/>
      </c>
      <c r="X3831" s="34" t="str">
        <f>IFERROR(VLOOKUP($X3820&amp;"-"&amp;TEXT($A3831,"mmm-aaaa"),Informes!$A:$P,COLUMN(Informes!C$1),FALSE), "")</f>
        <v/>
      </c>
    </row>
    <row r="3832" spans="1:24" ht="16.5" customHeight="1" x14ac:dyDescent="0.2">
      <c r="A3832" s="34">
        <f t="shared" si="750"/>
        <v>45323</v>
      </c>
      <c r="B3832" s="243" t="str">
        <f t="shared" si="747"/>
        <v>Febrero</v>
      </c>
      <c r="C3832" s="244"/>
      <c r="D3832" s="244" t="str">
        <f t="shared" si="748"/>
        <v>Enero</v>
      </c>
      <c r="E3832" s="244"/>
      <c r="F3832" s="281" t="str">
        <f>IFERROR(IF(VLOOKUP($X3820&amp;"-"&amp;TEXT($A3832,"mmm-aaaa"),Informes!$A:$P,COLUMN(Informes!H$1),FALSE),"þ","¨"),"¨")</f>
        <v>¨</v>
      </c>
      <c r="G3832" s="281"/>
      <c r="H3832" s="281"/>
      <c r="I3832" s="248" t="str">
        <f>IFERROR(IF(ISBLANK(
VLOOKUP($X3820&amp;"-"&amp;TEXT($A3832,"mmm-aaaa"),Informes!$A:$P,COLUMN(Informes!I$1),FALSE)), "",
VLOOKUP($X3820&amp;"-"&amp;TEXT($A3832,"mmm-aaaa"),Informes!$A:$P,COLUMN(Informes!I$1),FALSE)), "")</f>
        <v/>
      </c>
      <c r="J3832" s="248"/>
      <c r="K3832" s="248"/>
      <c r="L3832" s="173" t="str">
        <f t="shared" si="749"/>
        <v>¨</v>
      </c>
      <c r="M3832" s="248" t="str">
        <f>IFERROR(IF(OR($X3832=$L$7,$X3832=$K$5,$X3832=$O$5,$X3832=$T$5),IF(ISBLANK(
VLOOKUP($X3820&amp;"-"&amp;TEXT($A3832,"mmm-aaaa"),Informes!$A:$P,COLUMN(Informes!J$1),FALSE)), "",
VLOOKUP($X3820&amp;"-"&amp;TEXT($A3832,"mmm-aaaa"),Informes!$A:$P,COLUMN(Informes!J$1),FALSE)), ""), "")</f>
        <v/>
      </c>
      <c r="N3832" s="248"/>
      <c r="O3832" s="248"/>
      <c r="P3832" s="248"/>
      <c r="Q3832" s="248"/>
      <c r="R3832" s="284" t="str">
        <f t="shared" si="746"/>
        <v/>
      </c>
      <c r="S3832" s="284"/>
      <c r="T3832" s="284"/>
      <c r="U3832" s="284"/>
      <c r="V3832" s="285"/>
      <c r="W3832" s="4" t="str">
        <f>IFERROR(VLOOKUP($X3820&amp;"-"&amp;TEXT($A3832,"mmm-aaaa"),Informes!$A:$P,COLUMN(Informes!K$1),FALSE), "")</f>
        <v/>
      </c>
      <c r="X3832" s="34" t="str">
        <f>IFERROR(VLOOKUP($X3820&amp;"-"&amp;TEXT($A3832,"mmm-aaaa"),Informes!$A:$P,COLUMN(Informes!C$1),FALSE), "")</f>
        <v/>
      </c>
    </row>
    <row r="3833" spans="1:24" ht="16.5" customHeight="1" x14ac:dyDescent="0.2">
      <c r="A3833" s="34">
        <f t="shared" si="750"/>
        <v>45352</v>
      </c>
      <c r="B3833" s="243" t="str">
        <f t="shared" si="747"/>
        <v>Marzo</v>
      </c>
      <c r="C3833" s="244"/>
      <c r="D3833" s="244" t="str">
        <f t="shared" si="748"/>
        <v>Enero</v>
      </c>
      <c r="E3833" s="244"/>
      <c r="F3833" s="281" t="str">
        <f>IFERROR(IF(VLOOKUP($X3820&amp;"-"&amp;TEXT($A3833,"mmm-aaaa"),Informes!$A:$P,COLUMN(Informes!H$1),FALSE),"þ","¨"),"¨")</f>
        <v>¨</v>
      </c>
      <c r="G3833" s="281"/>
      <c r="H3833" s="281"/>
      <c r="I3833" s="248" t="str">
        <f>IFERROR(IF(ISBLANK(
VLOOKUP($X3820&amp;"-"&amp;TEXT($A3833,"mmm-aaaa"),Informes!$A:$P,COLUMN(Informes!I$1),FALSE)), "",
VLOOKUP($X3820&amp;"-"&amp;TEXT($A3833,"mmm-aaaa"),Informes!$A:$P,COLUMN(Informes!I$1),FALSE)), "")</f>
        <v/>
      </c>
      <c r="J3833" s="248"/>
      <c r="K3833" s="248"/>
      <c r="L3833" s="173" t="str">
        <f t="shared" si="749"/>
        <v>¨</v>
      </c>
      <c r="M3833" s="248" t="str">
        <f>IFERROR(IF(OR($X3833=$L$7,$X3833=$K$5,$X3833=$O$5,$X3833=$T$5),IF(ISBLANK(
VLOOKUP($X3820&amp;"-"&amp;TEXT($A3833,"mmm-aaaa"),Informes!$A:$P,COLUMN(Informes!J$1),FALSE)), "",
VLOOKUP($X3820&amp;"-"&amp;TEXT($A3833,"mmm-aaaa"),Informes!$A:$P,COLUMN(Informes!J$1),FALSE)), ""), "")</f>
        <v/>
      </c>
      <c r="N3833" s="248"/>
      <c r="O3833" s="248"/>
      <c r="P3833" s="248"/>
      <c r="Q3833" s="248"/>
      <c r="R3833" s="284" t="str">
        <f t="shared" si="746"/>
        <v/>
      </c>
      <c r="S3833" s="284"/>
      <c r="T3833" s="284"/>
      <c r="U3833" s="284"/>
      <c r="V3833" s="285"/>
      <c r="W3833" s="4" t="str">
        <f>IFERROR(VLOOKUP($X3820&amp;"-"&amp;TEXT($A3833,"mmm-aaaa"),Informes!$A:$P,COLUMN(Informes!K$1),FALSE), "")</f>
        <v/>
      </c>
      <c r="X3833" s="34" t="str">
        <f>IFERROR(VLOOKUP($X3820&amp;"-"&amp;TEXT($A3833,"mmm-aaaa"),Informes!$A:$P,COLUMN(Informes!C$1),FALSE), "")</f>
        <v/>
      </c>
    </row>
    <row r="3834" spans="1:24" ht="16.5" customHeight="1" x14ac:dyDescent="0.2">
      <c r="A3834" s="34">
        <f t="shared" si="750"/>
        <v>45383</v>
      </c>
      <c r="B3834" s="243" t="str">
        <f t="shared" si="747"/>
        <v>Abril</v>
      </c>
      <c r="C3834" s="244"/>
      <c r="D3834" s="244" t="str">
        <f t="shared" si="748"/>
        <v>Enero</v>
      </c>
      <c r="E3834" s="244"/>
      <c r="F3834" s="281" t="str">
        <f>IFERROR(IF(VLOOKUP($X3820&amp;"-"&amp;TEXT($A3834,"mmm-aaaa"),Informes!$A:$P,COLUMN(Informes!H$1),FALSE),"þ","¨"),"¨")</f>
        <v>¨</v>
      </c>
      <c r="G3834" s="281"/>
      <c r="H3834" s="281"/>
      <c r="I3834" s="248" t="str">
        <f>IFERROR(IF(ISBLANK(
VLOOKUP($X3820&amp;"-"&amp;TEXT($A3834,"mmm-aaaa"),Informes!$A:$P,COLUMN(Informes!I$1),FALSE)), "",
VLOOKUP($X3820&amp;"-"&amp;TEXT($A3834,"mmm-aaaa"),Informes!$A:$P,COLUMN(Informes!I$1),FALSE)), "")</f>
        <v/>
      </c>
      <c r="J3834" s="248"/>
      <c r="K3834" s="248"/>
      <c r="L3834" s="173" t="str">
        <f t="shared" si="749"/>
        <v>¨</v>
      </c>
      <c r="M3834" s="248" t="str">
        <f>IFERROR(IF(OR($X3834=$L$7,$X3834=$K$5,$X3834=$O$5,$X3834=$T$5),IF(ISBLANK(
VLOOKUP($X3820&amp;"-"&amp;TEXT($A3834,"mmm-aaaa"),Informes!$A:$P,COLUMN(Informes!J$1),FALSE)), "",
VLOOKUP($X3820&amp;"-"&amp;TEXT($A3834,"mmm-aaaa"),Informes!$A:$P,COLUMN(Informes!J$1),FALSE)), ""), "")</f>
        <v/>
      </c>
      <c r="N3834" s="248"/>
      <c r="O3834" s="248"/>
      <c r="P3834" s="248"/>
      <c r="Q3834" s="248"/>
      <c r="R3834" s="284" t="str">
        <f t="shared" si="746"/>
        <v/>
      </c>
      <c r="S3834" s="284"/>
      <c r="T3834" s="284"/>
      <c r="U3834" s="284"/>
      <c r="V3834" s="285"/>
      <c r="W3834" s="4" t="str">
        <f>IFERROR(VLOOKUP($X3820&amp;"-"&amp;TEXT($A3834,"mmm-aaaa"),Informes!$A:$P,COLUMN(Informes!K$1),FALSE), "")</f>
        <v/>
      </c>
      <c r="X3834" s="34" t="str">
        <f>IFERROR(VLOOKUP($X3820&amp;"-"&amp;TEXT($A3834,"mmm-aaaa"),Informes!$A:$P,COLUMN(Informes!C$1),FALSE), "")</f>
        <v/>
      </c>
    </row>
    <row r="3835" spans="1:24" ht="16.5" customHeight="1" x14ac:dyDescent="0.2">
      <c r="A3835" s="34">
        <f t="shared" si="750"/>
        <v>45413</v>
      </c>
      <c r="B3835" s="243" t="str">
        <f t="shared" si="747"/>
        <v>Mayo</v>
      </c>
      <c r="C3835" s="244"/>
      <c r="D3835" s="244" t="str">
        <f t="shared" si="748"/>
        <v>Enero</v>
      </c>
      <c r="E3835" s="244"/>
      <c r="F3835" s="281" t="str">
        <f>IFERROR(IF(VLOOKUP($X3820&amp;"-"&amp;TEXT($A3835,"mmm-aaaa"),Informes!$A:$P,COLUMN(Informes!H$1),FALSE),"þ","¨"),"¨")</f>
        <v>¨</v>
      </c>
      <c r="G3835" s="281"/>
      <c r="H3835" s="281"/>
      <c r="I3835" s="248" t="str">
        <f>IFERROR(IF(ISBLANK(
VLOOKUP($X3820&amp;"-"&amp;TEXT($A3835,"mmm-aaaa"),Informes!$A:$P,COLUMN(Informes!I$1),FALSE)), "",
VLOOKUP($X3820&amp;"-"&amp;TEXT($A3835,"mmm-aaaa"),Informes!$A:$P,COLUMN(Informes!I$1),FALSE)), "")</f>
        <v/>
      </c>
      <c r="J3835" s="248"/>
      <c r="K3835" s="248"/>
      <c r="L3835" s="173" t="str">
        <f t="shared" si="749"/>
        <v>¨</v>
      </c>
      <c r="M3835" s="248" t="str">
        <f>IFERROR(IF(OR($X3835=$L$7,$X3835=$K$5,$X3835=$O$5,$X3835=$T$5),IF(ISBLANK(
VLOOKUP($X3820&amp;"-"&amp;TEXT($A3835,"mmm-aaaa"),Informes!$A:$P,COLUMN(Informes!J$1),FALSE)), "",
VLOOKUP($X3820&amp;"-"&amp;TEXT($A3835,"mmm-aaaa"),Informes!$A:$P,COLUMN(Informes!J$1),FALSE)), ""), "")</f>
        <v/>
      </c>
      <c r="N3835" s="248"/>
      <c r="O3835" s="248"/>
      <c r="P3835" s="248"/>
      <c r="Q3835" s="248"/>
      <c r="R3835" s="284" t="str">
        <f t="shared" si="746"/>
        <v/>
      </c>
      <c r="S3835" s="284"/>
      <c r="T3835" s="284"/>
      <c r="U3835" s="284"/>
      <c r="V3835" s="285"/>
      <c r="W3835" s="4" t="str">
        <f>IFERROR(VLOOKUP($X3820&amp;"-"&amp;TEXT($A3835,"mmm-aaaa"),Informes!$A:$P,COLUMN(Informes!K$1),FALSE), "")</f>
        <v/>
      </c>
      <c r="X3835" s="34" t="str">
        <f>IFERROR(VLOOKUP($X3820&amp;"-"&amp;TEXT($A3835,"mmm-aaaa"),Informes!$A:$P,COLUMN(Informes!C$1),FALSE), "")</f>
        <v/>
      </c>
    </row>
    <row r="3836" spans="1:24" ht="16.5" customHeight="1" x14ac:dyDescent="0.2">
      <c r="A3836" s="34">
        <f t="shared" si="750"/>
        <v>45444</v>
      </c>
      <c r="B3836" s="243" t="str">
        <f t="shared" si="747"/>
        <v>Junio</v>
      </c>
      <c r="C3836" s="244"/>
      <c r="D3836" s="244" t="str">
        <f t="shared" si="748"/>
        <v>Enero</v>
      </c>
      <c r="E3836" s="244"/>
      <c r="F3836" s="281" t="str">
        <f>IFERROR(IF(VLOOKUP($X3820&amp;"-"&amp;TEXT($A3836,"mmm-aaaa"),Informes!$A:$P,COLUMN(Informes!H$1),FALSE),"þ","¨"),"¨")</f>
        <v>¨</v>
      </c>
      <c r="G3836" s="281"/>
      <c r="H3836" s="281"/>
      <c r="I3836" s="248" t="str">
        <f>IFERROR(IF(ISBLANK(
VLOOKUP($X3820&amp;"-"&amp;TEXT($A3836,"mmm-aaaa"),Informes!$A:$P,COLUMN(Informes!I$1),FALSE)), "",
VLOOKUP($X3820&amp;"-"&amp;TEXT($A3836,"mmm-aaaa"),Informes!$A:$P,COLUMN(Informes!I$1),FALSE)), "")</f>
        <v/>
      </c>
      <c r="J3836" s="248"/>
      <c r="K3836" s="248"/>
      <c r="L3836" s="173" t="str">
        <f t="shared" si="749"/>
        <v>¨</v>
      </c>
      <c r="M3836" s="248" t="str">
        <f>IFERROR(IF(OR($X3836=$L$7,$X3836=$K$5,$X3836=$O$5,$X3836=$T$5),IF(ISBLANK(
VLOOKUP($X3820&amp;"-"&amp;TEXT($A3836,"mmm-aaaa"),Informes!$A:$P,COLUMN(Informes!J$1),FALSE)), "",
VLOOKUP($X3820&amp;"-"&amp;TEXT($A3836,"mmm-aaaa"),Informes!$A:$P,COLUMN(Informes!J$1),FALSE)), ""), "")</f>
        <v/>
      </c>
      <c r="N3836" s="248"/>
      <c r="O3836" s="248"/>
      <c r="P3836" s="248"/>
      <c r="Q3836" s="248"/>
      <c r="R3836" s="284" t="str">
        <f t="shared" si="746"/>
        <v/>
      </c>
      <c r="S3836" s="284"/>
      <c r="T3836" s="284"/>
      <c r="U3836" s="284"/>
      <c r="V3836" s="285"/>
      <c r="W3836" s="4" t="str">
        <f>IFERROR(VLOOKUP($X3820&amp;"-"&amp;TEXT($A3836,"mmm-aaaa"),Informes!$A:$P,COLUMN(Informes!K$1),FALSE), "")</f>
        <v/>
      </c>
      <c r="X3836" s="34" t="str">
        <f>IFERROR(VLOOKUP($X3820&amp;"-"&amp;TEXT($A3836,"mmm-aaaa"),Informes!$A:$P,COLUMN(Informes!C$1),FALSE), "")</f>
        <v/>
      </c>
    </row>
    <row r="3837" spans="1:24" ht="16.5" customHeight="1" x14ac:dyDescent="0.2">
      <c r="A3837" s="34">
        <f t="shared" si="750"/>
        <v>45474</v>
      </c>
      <c r="B3837" s="243" t="str">
        <f t="shared" si="747"/>
        <v>Julio</v>
      </c>
      <c r="C3837" s="244"/>
      <c r="D3837" s="244" t="str">
        <f t="shared" si="748"/>
        <v>Enero</v>
      </c>
      <c r="E3837" s="244"/>
      <c r="F3837" s="281" t="str">
        <f>IFERROR(IF(VLOOKUP($X3820&amp;"-"&amp;TEXT($A3837,"mmm-aaaa"),Informes!$A:$P,COLUMN(Informes!H$1),FALSE),"þ","¨"),"¨")</f>
        <v>¨</v>
      </c>
      <c r="G3837" s="281"/>
      <c r="H3837" s="281"/>
      <c r="I3837" s="248" t="str">
        <f>IFERROR(IF(ISBLANK(
VLOOKUP($X3820&amp;"-"&amp;TEXT($A3837,"mmm-aaaa"),Informes!$A:$P,COLUMN(Informes!I$1),FALSE)), "",
VLOOKUP($X3820&amp;"-"&amp;TEXT($A3837,"mmm-aaaa"),Informes!$A:$P,COLUMN(Informes!I$1),FALSE)), "")</f>
        <v/>
      </c>
      <c r="J3837" s="248"/>
      <c r="K3837" s="248"/>
      <c r="L3837" s="173" t="str">
        <f t="shared" si="749"/>
        <v>¨</v>
      </c>
      <c r="M3837" s="248" t="str">
        <f>IFERROR(IF(OR($X3837=$L$7,$X3837=$K$5,$X3837=$O$5,$X3837=$T$5),IF(ISBLANK(
VLOOKUP($X3820&amp;"-"&amp;TEXT($A3837,"mmm-aaaa"),Informes!$A:$P,COLUMN(Informes!J$1),FALSE)), "",
VLOOKUP($X3820&amp;"-"&amp;TEXT($A3837,"mmm-aaaa"),Informes!$A:$P,COLUMN(Informes!J$1),FALSE)), ""), "")</f>
        <v/>
      </c>
      <c r="N3837" s="248"/>
      <c r="O3837" s="248"/>
      <c r="P3837" s="248"/>
      <c r="Q3837" s="248"/>
      <c r="R3837" s="284" t="str">
        <f t="shared" si="746"/>
        <v/>
      </c>
      <c r="S3837" s="284"/>
      <c r="T3837" s="284"/>
      <c r="U3837" s="284"/>
      <c r="V3837" s="285"/>
      <c r="W3837" s="4" t="str">
        <f>IFERROR(VLOOKUP($X3820&amp;"-"&amp;TEXT($A3837,"mmm-aaaa"),Informes!$A:$P,COLUMN(Informes!K$1),FALSE), "")</f>
        <v/>
      </c>
      <c r="X3837" s="34" t="str">
        <f>IFERROR(VLOOKUP($X3820&amp;"-"&amp;TEXT($A3837,"mmm-aaaa"),Informes!$A:$P,COLUMN(Informes!C$1),FALSE), "")</f>
        <v/>
      </c>
    </row>
    <row r="3838" spans="1:24" ht="16.5" customHeight="1" thickBot="1" x14ac:dyDescent="0.25">
      <c r="A3838" s="34">
        <f t="shared" si="750"/>
        <v>45505</v>
      </c>
      <c r="B3838" s="264" t="str">
        <f t="shared" si="747"/>
        <v>Agosto</v>
      </c>
      <c r="C3838" s="265"/>
      <c r="D3838" s="265" t="str">
        <f t="shared" si="748"/>
        <v>Enero</v>
      </c>
      <c r="E3838" s="265"/>
      <c r="F3838" s="280" t="str">
        <f>IFERROR(IF(VLOOKUP($X3820&amp;"-"&amp;TEXT($A3838,"mmm-aaaa"),Informes!$A:$P,COLUMN(Informes!H$1),FALSE),"þ","¨"),"¨")</f>
        <v>¨</v>
      </c>
      <c r="G3838" s="280"/>
      <c r="H3838" s="280"/>
      <c r="I3838" s="269" t="str">
        <f>IFERROR(IF(ISBLANK(
VLOOKUP($X3820&amp;"-"&amp;TEXT($A3838,"mmm-aaaa"),Informes!$A:$P,COLUMN(Informes!I$1),FALSE)), "",
VLOOKUP($X3820&amp;"-"&amp;TEXT($A3838,"mmm-aaaa"),Informes!$A:$P,COLUMN(Informes!I$1),FALSE)), "")</f>
        <v/>
      </c>
      <c r="J3838" s="269"/>
      <c r="K3838" s="269"/>
      <c r="L3838" s="172" t="str">
        <f t="shared" si="749"/>
        <v>¨</v>
      </c>
      <c r="M3838" s="269" t="str">
        <f>IFERROR(IF(OR($X3838=$L$7,$X3838=$K$5,$X3838=$O$5,$X3838=$T$5),IF(ISBLANK(
VLOOKUP($X3820&amp;"-"&amp;TEXT($A3838,"mmm-aaaa"),Informes!$A:$P,COLUMN(Informes!J$1),FALSE)), "",
VLOOKUP($X3820&amp;"-"&amp;TEXT($A3838,"mmm-aaaa"),Informes!$A:$P,COLUMN(Informes!J$1),FALSE)), ""), "")</f>
        <v/>
      </c>
      <c r="N3838" s="269"/>
      <c r="O3838" s="269"/>
      <c r="P3838" s="269"/>
      <c r="Q3838" s="269"/>
      <c r="R3838" s="282" t="str">
        <f t="shared" si="746"/>
        <v/>
      </c>
      <c r="S3838" s="282"/>
      <c r="T3838" s="282"/>
      <c r="U3838" s="282"/>
      <c r="V3838" s="283"/>
      <c r="W3838" s="4" t="str">
        <f>IFERROR(VLOOKUP($X3820&amp;"-"&amp;TEXT($A3838,"mmm-aaaa"),Informes!$A:$P,COLUMN(Informes!K$1),FALSE), "")</f>
        <v/>
      </c>
      <c r="X3838" s="34" t="str">
        <f>IFERROR(VLOOKUP($X3820&amp;"-"&amp;TEXT($A3838,"mmm-aaaa"),Informes!$A:$P,COLUMN(Informes!C$1),FALSE), "")</f>
        <v/>
      </c>
    </row>
    <row r="3839" spans="1:24" ht="16.5" customHeight="1" thickBot="1" x14ac:dyDescent="0.3">
      <c r="D3839" s="124"/>
      <c r="E3839" s="124"/>
      <c r="F3839" s="129"/>
      <c r="G3839" s="124" t="str">
        <f>IF(SUM(F3827:F3838)=0,"",SUM(F3827:F3838))</f>
        <v/>
      </c>
      <c r="H3839" s="124"/>
      <c r="I3839" s="124"/>
      <c r="J3839" s="130"/>
      <c r="K3839" s="124"/>
      <c r="L3839" s="131" t="s">
        <v>107</v>
      </c>
      <c r="M3839" s="272" t="str">
        <f>IF(SUM(M3827:M3838)=0,"",SUM(M3827:M3838))</f>
        <v/>
      </c>
      <c r="N3839" s="273"/>
      <c r="O3839" s="273"/>
      <c r="P3839" s="273"/>
      <c r="Q3839" s="274"/>
      <c r="R3839" s="275"/>
      <c r="S3839" s="276"/>
      <c r="T3839" s="276"/>
      <c r="U3839" s="276"/>
      <c r="V3839" s="277"/>
      <c r="W3839" s="4"/>
      <c r="X3839" s="4"/>
    </row>
    <row r="3840" spans="1:24" ht="16.5" customHeight="1" x14ac:dyDescent="0.2">
      <c r="W3840" s="4"/>
      <c r="X3840" s="4"/>
    </row>
    <row r="3841" spans="1:24" ht="279.75" customHeight="1" x14ac:dyDescent="0.15">
      <c r="B3841" s="11"/>
      <c r="C3841" s="132" t="s">
        <v>136</v>
      </c>
      <c r="D3841" s="11"/>
      <c r="E3841" s="11"/>
      <c r="F3841" s="11"/>
      <c r="G3841" s="11"/>
      <c r="H3841" s="11"/>
      <c r="I3841" s="11"/>
      <c r="J3841" s="11"/>
      <c r="K3841" s="11"/>
      <c r="L3841" s="11"/>
      <c r="M3841" s="11"/>
      <c r="N3841" s="11"/>
      <c r="O3841" s="11"/>
      <c r="P3841" s="11"/>
      <c r="Q3841" s="11"/>
      <c r="R3841" s="11"/>
      <c r="S3841" s="11"/>
      <c r="T3841" s="11"/>
      <c r="U3841" s="11"/>
      <c r="V3841" s="11"/>
      <c r="W3841" s="11"/>
      <c r="X3841" s="11"/>
    </row>
    <row r="3842" spans="1:24" ht="24" customHeight="1" x14ac:dyDescent="0.2">
      <c r="A3842" s="35"/>
      <c r="B3842" s="256" t="s">
        <v>127</v>
      </c>
      <c r="C3842" s="256"/>
      <c r="D3842" s="256"/>
      <c r="E3842" s="256"/>
      <c r="F3842" s="256"/>
      <c r="G3842" s="256"/>
      <c r="H3842" s="256"/>
      <c r="I3842" s="256"/>
      <c r="J3842" s="256"/>
      <c r="K3842" s="256"/>
      <c r="L3842" s="256"/>
      <c r="M3842" s="256"/>
      <c r="N3842" s="256"/>
      <c r="O3842" s="256"/>
      <c r="P3842" s="256"/>
      <c r="Q3842" s="256"/>
      <c r="R3842" s="256"/>
      <c r="S3842" s="256"/>
      <c r="T3842" s="256"/>
      <c r="U3842" s="256"/>
      <c r="V3842" s="256"/>
      <c r="X3842" s="2"/>
    </row>
    <row r="3843" spans="1:24" ht="15" x14ac:dyDescent="0.2">
      <c r="A3843" s="35"/>
      <c r="B3843" s="120" t="s">
        <v>128</v>
      </c>
      <c r="D3843" s="123" t="e">
        <f>D3820</f>
        <v>#REF!</v>
      </c>
      <c r="F3843" s="123"/>
      <c r="G3843" s="123"/>
      <c r="H3843" s="123"/>
      <c r="I3843" s="123"/>
      <c r="J3843" s="123"/>
      <c r="K3843" s="123"/>
      <c r="L3843" s="123"/>
      <c r="M3843" s="123"/>
      <c r="N3843" s="123"/>
      <c r="O3843" s="123"/>
      <c r="P3843" s="123"/>
      <c r="Q3843" s="123"/>
      <c r="R3843" s="123"/>
      <c r="S3843" s="123"/>
      <c r="T3843" s="123"/>
      <c r="U3843" s="123"/>
      <c r="V3843" s="123"/>
      <c r="W3843" s="15"/>
      <c r="X3843" s="154" t="e">
        <f>X3820</f>
        <v>#REF!</v>
      </c>
    </row>
    <row r="3844" spans="1:24" ht="17.25" x14ac:dyDescent="0.2">
      <c r="B3844" s="120" t="s">
        <v>129</v>
      </c>
      <c r="D3844" s="121"/>
      <c r="E3844" s="121"/>
      <c r="F3844" s="7"/>
      <c r="G3844" s="7"/>
      <c r="H3844" s="257" t="e">
        <f>H3821</f>
        <v>#REF!</v>
      </c>
      <c r="I3844" s="257"/>
      <c r="J3844" s="257"/>
      <c r="K3844" s="257"/>
      <c r="L3844" s="257"/>
      <c r="M3844" s="257"/>
      <c r="N3844" s="257"/>
      <c r="O3844" s="257"/>
      <c r="P3844" s="127" t="e">
        <f>P3821</f>
        <v>#REF!</v>
      </c>
      <c r="Q3844" s="120" t="s">
        <v>75</v>
      </c>
      <c r="S3844" s="12"/>
      <c r="T3844" s="13"/>
      <c r="U3844" s="127" t="e">
        <f>U3821</f>
        <v>#REF!</v>
      </c>
      <c r="V3844" s="120" t="s">
        <v>79</v>
      </c>
      <c r="W3844" s="12"/>
      <c r="X3844" s="6"/>
    </row>
    <row r="3845" spans="1:24" ht="17.25" x14ac:dyDescent="0.2">
      <c r="B3845" s="120" t="s">
        <v>130</v>
      </c>
      <c r="D3845" s="122"/>
      <c r="E3845" s="122"/>
      <c r="F3845" s="7"/>
      <c r="G3845" s="258" t="e">
        <f>G3822</f>
        <v>#REF!</v>
      </c>
      <c r="H3845" s="258"/>
      <c r="I3845" s="258"/>
      <c r="J3845" s="258"/>
      <c r="K3845" s="258"/>
      <c r="L3845" s="258"/>
      <c r="M3845" s="258"/>
      <c r="N3845" s="258"/>
      <c r="O3845" s="258"/>
      <c r="P3845" s="128" t="s">
        <v>137</v>
      </c>
      <c r="Q3845" s="120" t="s">
        <v>131</v>
      </c>
      <c r="S3845" s="12"/>
      <c r="T3845" s="12"/>
      <c r="U3845" s="128" t="s">
        <v>138</v>
      </c>
      <c r="V3845" s="120" t="s">
        <v>61</v>
      </c>
      <c r="W3845" s="12"/>
      <c r="X3845" s="6"/>
    </row>
    <row r="3846" spans="1:24" ht="28.5" customHeight="1" x14ac:dyDescent="0.2">
      <c r="B3846" s="127" t="e">
        <f>B3823</f>
        <v>#REF!</v>
      </c>
      <c r="C3846" s="125" t="s">
        <v>76</v>
      </c>
      <c r="D3846" s="127" t="e">
        <f>D3823</f>
        <v>#REF!</v>
      </c>
      <c r="E3846" s="125" t="s">
        <v>81</v>
      </c>
      <c r="F3846" s="7"/>
      <c r="G3846" s="7"/>
      <c r="H3846" s="5"/>
      <c r="I3846" s="10"/>
      <c r="J3846" s="127" t="e">
        <f>J3823</f>
        <v>#REF!</v>
      </c>
      <c r="K3846" s="125" t="s">
        <v>77</v>
      </c>
      <c r="L3846" s="5"/>
      <c r="M3846" s="5"/>
      <c r="N3846" s="127" t="e">
        <f>N3823</f>
        <v>#REF!</v>
      </c>
      <c r="O3846" s="125" t="s">
        <v>132</v>
      </c>
      <c r="P3846" s="126"/>
      <c r="Q3846" s="126"/>
      <c r="R3846" s="9"/>
      <c r="S3846" s="127" t="e">
        <f>S3823</f>
        <v>#REF!</v>
      </c>
      <c r="T3846" s="259" t="s">
        <v>133</v>
      </c>
      <c r="U3846" s="259"/>
      <c r="V3846" s="259"/>
      <c r="W3846" s="13"/>
      <c r="X3846" s="6"/>
    </row>
    <row r="3847" spans="1:24" ht="4.5" customHeight="1" thickBot="1" x14ac:dyDescent="0.25">
      <c r="B3847" s="8"/>
      <c r="C3847" s="7"/>
      <c r="D3847" s="8"/>
      <c r="E3847" s="7"/>
      <c r="F3847" s="7"/>
      <c r="G3847" s="7"/>
      <c r="H3847" s="5"/>
      <c r="I3847" s="10"/>
      <c r="J3847" s="8"/>
      <c r="K3847" s="5"/>
      <c r="L3847" s="5"/>
      <c r="M3847" s="5"/>
      <c r="N3847" s="7"/>
      <c r="O3847" s="5"/>
      <c r="P3847" s="8"/>
      <c r="Q3847" s="8"/>
      <c r="R3847" s="9"/>
      <c r="S3847" s="9"/>
      <c r="T3847" s="7"/>
      <c r="U3847" s="8"/>
      <c r="V3847" s="9"/>
      <c r="W3847" s="9"/>
      <c r="X3847" s="6"/>
    </row>
    <row r="3848" spans="1:24" ht="27" customHeight="1" x14ac:dyDescent="0.25">
      <c r="B3848" s="260" t="s">
        <v>17</v>
      </c>
      <c r="C3848" s="261"/>
      <c r="D3848" s="261"/>
      <c r="E3848" s="261"/>
      <c r="F3848" s="262" t="s">
        <v>134</v>
      </c>
      <c r="G3848" s="262"/>
      <c r="H3848" s="262"/>
      <c r="I3848" s="262" t="s">
        <v>12</v>
      </c>
      <c r="J3848" s="262"/>
      <c r="K3848" s="262"/>
      <c r="L3848" s="262" t="s">
        <v>105</v>
      </c>
      <c r="M3848" s="236" t="s">
        <v>135</v>
      </c>
      <c r="N3848" s="236"/>
      <c r="O3848" s="236"/>
      <c r="P3848" s="236"/>
      <c r="Q3848" s="236"/>
      <c r="R3848" s="236" t="s">
        <v>101</v>
      </c>
      <c r="S3848" s="236"/>
      <c r="T3848" s="236"/>
      <c r="U3848" s="236"/>
      <c r="V3848" s="237"/>
      <c r="W3848" s="14"/>
      <c r="X3848" s="3"/>
    </row>
    <row r="3849" spans="1:24" ht="27.75" customHeight="1" x14ac:dyDescent="0.2">
      <c r="B3849" s="240">
        <f>EDATE(B3826,12)</f>
        <v>45658</v>
      </c>
      <c r="C3849" s="241"/>
      <c r="D3849" s="241"/>
      <c r="E3849" s="242"/>
      <c r="F3849" s="263"/>
      <c r="G3849" s="263"/>
      <c r="H3849" s="263"/>
      <c r="I3849" s="263"/>
      <c r="J3849" s="263"/>
      <c r="K3849" s="263"/>
      <c r="L3849" s="263"/>
      <c r="M3849" s="238"/>
      <c r="N3849" s="238"/>
      <c r="O3849" s="238"/>
      <c r="P3849" s="238"/>
      <c r="Q3849" s="238"/>
      <c r="R3849" s="238"/>
      <c r="S3849" s="238"/>
      <c r="T3849" s="238"/>
      <c r="U3849" s="238"/>
      <c r="V3849" s="239"/>
      <c r="W3849" s="14"/>
      <c r="X3849" s="3"/>
    </row>
    <row r="3850" spans="1:24" ht="16.5" customHeight="1" x14ac:dyDescent="0.2">
      <c r="A3850" s="34">
        <f>EDATE(B3849,-4)</f>
        <v>45536</v>
      </c>
      <c r="B3850" s="243" t="str">
        <f>PROPER(TEXT(A3850, "mmmm"))</f>
        <v>Septiembre</v>
      </c>
      <c r="C3850" s="244"/>
      <c r="D3850" s="244"/>
      <c r="E3850" s="244"/>
      <c r="F3850" s="281" t="str">
        <f>IFERROR(IF(VLOOKUP($X3820&amp;"-"&amp;TEXT($A3850,"mmm-aaaa"),Informes!$A:$P,COLUMN(Informes!H$1),FALSE),"þ","¨"),"¨")</f>
        <v>¨</v>
      </c>
      <c r="G3850" s="281"/>
      <c r="H3850" s="281"/>
      <c r="I3850" s="248" t="str">
        <f>IFERROR(IF(ISBLANK(
VLOOKUP($X3843&amp;"-"&amp;TEXT($A3850,"mmm-aaaa"),Informes!$A:$P,COLUMN(Informes!I$1),FALSE)), "",
VLOOKUP($X3843&amp;"-"&amp;TEXT($A3850,"mmm-aaaa"),Informes!$A:$P,COLUMN(Informes!I$1),FALSE)), "")</f>
        <v/>
      </c>
      <c r="J3850" s="248"/>
      <c r="K3850" s="248"/>
      <c r="L3850" s="173" t="str">
        <f>IFERROR(IF($X3850=$L$7,"þ","¨"),"¨")</f>
        <v>¨</v>
      </c>
      <c r="M3850" s="248" t="str">
        <f>IFERROR(IF(OR($X3850=$L$7,$X3850=$K$5,$X3850=$O$5,$X3850=$T$5),IF(ISBLANK(
VLOOKUP($X3820&amp;"-"&amp;TEXT($A3850,"mmm-aaaa"),Informes!$A:$P,COLUMN(Informes!J$1),FALSE)), "",
VLOOKUP($X3820&amp;"-"&amp;TEXT($A3850,"mmm-aaaa"),Informes!$A:$P,COLUMN(Informes!J$1),FALSE)), ""), "")</f>
        <v/>
      </c>
      <c r="N3850" s="248"/>
      <c r="O3850" s="248"/>
      <c r="P3850" s="248"/>
      <c r="Q3850" s="248"/>
      <c r="R3850" s="284" t="str">
        <f t="shared" ref="R3850:R3861" si="751">IF(W3850=0, "", W3850)</f>
        <v/>
      </c>
      <c r="S3850" s="284"/>
      <c r="T3850" s="284"/>
      <c r="U3850" s="284"/>
      <c r="V3850" s="285"/>
      <c r="W3850" s="4" t="str">
        <f>IFERROR(VLOOKUP($X3843&amp;"-"&amp;TEXT($A3850,"mmm-aaaa"),Informes!$A:$P,COLUMN(Informes!K$1),FALSE), "")</f>
        <v/>
      </c>
      <c r="X3850" s="34" t="str">
        <f>IFERROR(VLOOKUP($X3820&amp;"-"&amp;TEXT($A3850,"mmm-aaaa"),Informes!$A:$P,COLUMN(Informes!C$1),FALSE), "")</f>
        <v/>
      </c>
    </row>
    <row r="3851" spans="1:24" ht="16.5" customHeight="1" x14ac:dyDescent="0.2">
      <c r="A3851" s="34">
        <f>EDATE(A3850,1)</f>
        <v>45566</v>
      </c>
      <c r="B3851" s="243" t="str">
        <f t="shared" ref="B3851:B3861" si="752">PROPER(TEXT(A3851, "mmmm"))</f>
        <v>Octubre</v>
      </c>
      <c r="C3851" s="244"/>
      <c r="D3851" s="244"/>
      <c r="E3851" s="244"/>
      <c r="F3851" s="281" t="str">
        <f>IFERROR(IF(VLOOKUP($X3820&amp;"-"&amp;TEXT($A3851,"mmm-aaaa"),Informes!$A:$P,COLUMN(Informes!H$1),FALSE),"þ","¨"),"¨")</f>
        <v>¨</v>
      </c>
      <c r="G3851" s="281"/>
      <c r="H3851" s="281"/>
      <c r="I3851" s="248" t="str">
        <f>IFERROR(IF(ISBLANK(
VLOOKUP($X3843&amp;"-"&amp;TEXT($A3851,"mmm-aaaa"),Informes!$A:$P,COLUMN(Informes!I$1),FALSE)), "",
VLOOKUP($X3843&amp;"-"&amp;TEXT($A3851,"mmm-aaaa"),Informes!$A:$P,COLUMN(Informes!I$1),FALSE)), "")</f>
        <v/>
      </c>
      <c r="J3851" s="248"/>
      <c r="K3851" s="248"/>
      <c r="L3851" s="173" t="str">
        <f t="shared" ref="L3851:L3861" si="753">IFERROR(IF($X3851=$L$7,"þ","¨"),"¨")</f>
        <v>¨</v>
      </c>
      <c r="M3851" s="248" t="str">
        <f>IFERROR(IF(OR($X3851=$L$7,$X3851=$K$5,$X3851=$O$5,$X3851=$T$5),IF(ISBLANK(
VLOOKUP($X3820&amp;"-"&amp;TEXT($A3851,"mmm-aaaa"),Informes!$A:$P,COLUMN(Informes!J$1),FALSE)), "",
VLOOKUP($X3820&amp;"-"&amp;TEXT($A3851,"mmm-aaaa"),Informes!$A:$P,COLUMN(Informes!J$1),FALSE)), ""), "")</f>
        <v/>
      </c>
      <c r="N3851" s="248"/>
      <c r="O3851" s="248"/>
      <c r="P3851" s="248"/>
      <c r="Q3851" s="248"/>
      <c r="R3851" s="284" t="str">
        <f t="shared" si="751"/>
        <v/>
      </c>
      <c r="S3851" s="284"/>
      <c r="T3851" s="284"/>
      <c r="U3851" s="284"/>
      <c r="V3851" s="285"/>
      <c r="W3851" s="4" t="str">
        <f>IFERROR(VLOOKUP($X3843&amp;"-"&amp;TEXT($A3851,"mmm-aaaa"),Informes!$A:$P,COLUMN(Informes!K$1),FALSE), "")</f>
        <v/>
      </c>
      <c r="X3851" s="34" t="str">
        <f>IFERROR(VLOOKUP($X3820&amp;"-"&amp;TEXT($A3851,"mmm-aaaa"),Informes!$A:$P,COLUMN(Informes!C$1),FALSE), "")</f>
        <v/>
      </c>
    </row>
    <row r="3852" spans="1:24" ht="16.5" customHeight="1" x14ac:dyDescent="0.2">
      <c r="A3852" s="34">
        <f t="shared" ref="A3852:A3861" si="754">EDATE(A3851,1)</f>
        <v>45597</v>
      </c>
      <c r="B3852" s="243" t="str">
        <f t="shared" si="752"/>
        <v>Noviembre</v>
      </c>
      <c r="C3852" s="244"/>
      <c r="D3852" s="244"/>
      <c r="E3852" s="244"/>
      <c r="F3852" s="281" t="str">
        <f>IFERROR(IF(VLOOKUP($X3820&amp;"-"&amp;TEXT($A3852,"mmm-aaaa"),Informes!$A:$P,COLUMN(Informes!H$1),FALSE),"þ","¨"),"¨")</f>
        <v>¨</v>
      </c>
      <c r="G3852" s="281"/>
      <c r="H3852" s="281"/>
      <c r="I3852" s="248" t="str">
        <f>IFERROR(IF(ISBLANK(
VLOOKUP($X3843&amp;"-"&amp;TEXT($A3852,"mmm-aaaa"),Informes!$A:$P,COLUMN(Informes!I$1),FALSE)), "",
VLOOKUP($X3843&amp;"-"&amp;TEXT($A3852,"mmm-aaaa"),Informes!$A:$P,COLUMN(Informes!I$1),FALSE)), "")</f>
        <v/>
      </c>
      <c r="J3852" s="248"/>
      <c r="K3852" s="248"/>
      <c r="L3852" s="173" t="str">
        <f t="shared" si="753"/>
        <v>¨</v>
      </c>
      <c r="M3852" s="248" t="str">
        <f>IFERROR(IF(OR($X3852=$L$7,$X3852=$K$5,$X3852=$O$5,$X3852=$T$5),IF(ISBLANK(
VLOOKUP($X3820&amp;"-"&amp;TEXT($A3852,"mmm-aaaa"),Informes!$A:$P,COLUMN(Informes!J$1),FALSE)), "",
VLOOKUP($X3820&amp;"-"&amp;TEXT($A3852,"mmm-aaaa"),Informes!$A:$P,COLUMN(Informes!J$1),FALSE)), ""), "")</f>
        <v/>
      </c>
      <c r="N3852" s="248"/>
      <c r="O3852" s="248"/>
      <c r="P3852" s="248"/>
      <c r="Q3852" s="248"/>
      <c r="R3852" s="284" t="str">
        <f t="shared" si="751"/>
        <v/>
      </c>
      <c r="S3852" s="284"/>
      <c r="T3852" s="284"/>
      <c r="U3852" s="284"/>
      <c r="V3852" s="285"/>
      <c r="W3852" s="4" t="str">
        <f>IFERROR(VLOOKUP($X3843&amp;"-"&amp;TEXT($A3852,"mmm-aaaa"),Informes!$A:$P,COLUMN(Informes!K$1),FALSE), "")</f>
        <v/>
      </c>
      <c r="X3852" s="34" t="str">
        <f>IFERROR(VLOOKUP($X3820&amp;"-"&amp;TEXT($A3852,"mmm-aaaa"),Informes!$A:$P,COLUMN(Informes!C$1),FALSE), "")</f>
        <v/>
      </c>
    </row>
    <row r="3853" spans="1:24" ht="16.5" customHeight="1" x14ac:dyDescent="0.2">
      <c r="A3853" s="34">
        <f t="shared" si="754"/>
        <v>45627</v>
      </c>
      <c r="B3853" s="243" t="str">
        <f t="shared" si="752"/>
        <v>Diciembre</v>
      </c>
      <c r="C3853" s="244"/>
      <c r="D3853" s="244"/>
      <c r="E3853" s="244"/>
      <c r="F3853" s="281" t="str">
        <f>IFERROR(IF(VLOOKUP($X3820&amp;"-"&amp;TEXT($A3853,"mmm-aaaa"),Informes!$A:$P,COLUMN(Informes!H$1),FALSE),"þ","¨"),"¨")</f>
        <v>¨</v>
      </c>
      <c r="G3853" s="281"/>
      <c r="H3853" s="281"/>
      <c r="I3853" s="248" t="str">
        <f>IFERROR(IF(ISBLANK(
VLOOKUP($X3843&amp;"-"&amp;TEXT($A3853,"mmm-aaaa"),Informes!$A:$P,COLUMN(Informes!I$1),FALSE)), "",
VLOOKUP($X3843&amp;"-"&amp;TEXT($A3853,"mmm-aaaa"),Informes!$A:$P,COLUMN(Informes!I$1),FALSE)), "")</f>
        <v/>
      </c>
      <c r="J3853" s="248"/>
      <c r="K3853" s="248"/>
      <c r="L3853" s="173" t="str">
        <f t="shared" si="753"/>
        <v>¨</v>
      </c>
      <c r="M3853" s="248" t="str">
        <f>IFERROR(IF(OR($X3853=$L$7,$X3853=$K$5,$X3853=$O$5,$X3853=$T$5),IF(ISBLANK(
VLOOKUP($X3820&amp;"-"&amp;TEXT($A3853,"mmm-aaaa"),Informes!$A:$P,COLUMN(Informes!J$1),FALSE)), "",
VLOOKUP($X3820&amp;"-"&amp;TEXT($A3853,"mmm-aaaa"),Informes!$A:$P,COLUMN(Informes!J$1),FALSE)), ""), "")</f>
        <v/>
      </c>
      <c r="N3853" s="248"/>
      <c r="O3853" s="248"/>
      <c r="P3853" s="248"/>
      <c r="Q3853" s="248"/>
      <c r="R3853" s="284" t="str">
        <f t="shared" si="751"/>
        <v/>
      </c>
      <c r="S3853" s="284"/>
      <c r="T3853" s="284"/>
      <c r="U3853" s="284"/>
      <c r="V3853" s="285"/>
      <c r="W3853" s="4" t="str">
        <f>IFERROR(VLOOKUP($X3843&amp;"-"&amp;TEXT($A3853,"mmm-aaaa"),Informes!$A:$P,COLUMN(Informes!K$1),FALSE), "")</f>
        <v/>
      </c>
      <c r="X3853" s="34" t="str">
        <f>IFERROR(VLOOKUP($X3820&amp;"-"&amp;TEXT($A3853,"mmm-aaaa"),Informes!$A:$P,COLUMN(Informes!C$1),FALSE), "")</f>
        <v/>
      </c>
    </row>
    <row r="3854" spans="1:24" ht="16.5" customHeight="1" x14ac:dyDescent="0.2">
      <c r="A3854" s="34">
        <f t="shared" si="754"/>
        <v>45658</v>
      </c>
      <c r="B3854" s="243" t="str">
        <f t="shared" si="752"/>
        <v>Enero</v>
      </c>
      <c r="C3854" s="244"/>
      <c r="D3854" s="244"/>
      <c r="E3854" s="244"/>
      <c r="F3854" s="281" t="str">
        <f>IFERROR(IF(VLOOKUP($X3820&amp;"-"&amp;TEXT($A3854,"mmm-aaaa"),Informes!$A:$P,COLUMN(Informes!H$1),FALSE),"þ","¨"),"¨")</f>
        <v>¨</v>
      </c>
      <c r="G3854" s="281"/>
      <c r="H3854" s="281"/>
      <c r="I3854" s="248" t="str">
        <f>IFERROR(IF(ISBLANK(
VLOOKUP($X3843&amp;"-"&amp;TEXT($A3854,"mmm-aaaa"),Informes!$A:$P,COLUMN(Informes!I$1),FALSE)), "",
VLOOKUP($X3843&amp;"-"&amp;TEXT($A3854,"mmm-aaaa"),Informes!$A:$P,COLUMN(Informes!I$1),FALSE)), "")</f>
        <v/>
      </c>
      <c r="J3854" s="248"/>
      <c r="K3854" s="248"/>
      <c r="L3854" s="173" t="str">
        <f t="shared" si="753"/>
        <v>¨</v>
      </c>
      <c r="M3854" s="248" t="str">
        <f>IFERROR(IF(OR($X3854=$L$7,$X3854=$K$5,$X3854=$O$5,$X3854=$T$5),IF(ISBLANK(
VLOOKUP($X3820&amp;"-"&amp;TEXT($A3854,"mmm-aaaa"),Informes!$A:$P,COLUMN(Informes!J$1),FALSE)), "",
VLOOKUP($X3820&amp;"-"&amp;TEXT($A3854,"mmm-aaaa"),Informes!$A:$P,COLUMN(Informes!J$1),FALSE)), ""), "")</f>
        <v/>
      </c>
      <c r="N3854" s="248"/>
      <c r="O3854" s="248"/>
      <c r="P3854" s="248"/>
      <c r="Q3854" s="248"/>
      <c r="R3854" s="284" t="str">
        <f t="shared" si="751"/>
        <v/>
      </c>
      <c r="S3854" s="284"/>
      <c r="T3854" s="284"/>
      <c r="U3854" s="284"/>
      <c r="V3854" s="285"/>
      <c r="W3854" s="4" t="str">
        <f>IFERROR(VLOOKUP($X3843&amp;"-"&amp;TEXT($A3854,"mmm-aaaa"),Informes!$A:$P,COLUMN(Informes!K$1),FALSE), "")</f>
        <v/>
      </c>
      <c r="X3854" s="34" t="str">
        <f>IFERROR(VLOOKUP($X3820&amp;"-"&amp;TEXT($A3854,"mmm-aaaa"),Informes!$A:$P,COLUMN(Informes!C$1),FALSE), "")</f>
        <v/>
      </c>
    </row>
    <row r="3855" spans="1:24" ht="16.5" customHeight="1" x14ac:dyDescent="0.2">
      <c r="A3855" s="34">
        <f t="shared" si="754"/>
        <v>45689</v>
      </c>
      <c r="B3855" s="243" t="str">
        <f t="shared" si="752"/>
        <v>Febrero</v>
      </c>
      <c r="C3855" s="244"/>
      <c r="D3855" s="244"/>
      <c r="E3855" s="244"/>
      <c r="F3855" s="281" t="str">
        <f>IFERROR(IF(VLOOKUP($X3820&amp;"-"&amp;TEXT($A3855,"mmm-aaaa"),Informes!$A:$P,COLUMN(Informes!H$1),FALSE),"þ","¨"),"¨")</f>
        <v>¨</v>
      </c>
      <c r="G3855" s="281"/>
      <c r="H3855" s="281"/>
      <c r="I3855" s="248" t="str">
        <f>IFERROR(IF(ISBLANK(
VLOOKUP($X3843&amp;"-"&amp;TEXT($A3855,"mmm-aaaa"),Informes!$A:$P,COLUMN(Informes!I$1),FALSE)), "",
VLOOKUP($X3843&amp;"-"&amp;TEXT($A3855,"mmm-aaaa"),Informes!$A:$P,COLUMN(Informes!I$1),FALSE)), "")</f>
        <v/>
      </c>
      <c r="J3855" s="248"/>
      <c r="K3855" s="248"/>
      <c r="L3855" s="173" t="str">
        <f t="shared" si="753"/>
        <v>¨</v>
      </c>
      <c r="M3855" s="248" t="str">
        <f>IFERROR(IF(OR($X3855=$L$7,$X3855=$K$5,$X3855=$O$5,$X3855=$T$5),IF(ISBLANK(
VLOOKUP($X3820&amp;"-"&amp;TEXT($A3855,"mmm-aaaa"),Informes!$A:$P,COLUMN(Informes!J$1),FALSE)), "",
VLOOKUP($X3820&amp;"-"&amp;TEXT($A3855,"mmm-aaaa"),Informes!$A:$P,COLUMN(Informes!J$1),FALSE)), ""), "")</f>
        <v/>
      </c>
      <c r="N3855" s="248"/>
      <c r="O3855" s="248"/>
      <c r="P3855" s="248"/>
      <c r="Q3855" s="248"/>
      <c r="R3855" s="284" t="str">
        <f t="shared" si="751"/>
        <v/>
      </c>
      <c r="S3855" s="284"/>
      <c r="T3855" s="284"/>
      <c r="U3855" s="284"/>
      <c r="V3855" s="285"/>
      <c r="W3855" s="4" t="str">
        <f>IFERROR(VLOOKUP($X3843&amp;"-"&amp;TEXT($A3855,"mmm-aaaa"),Informes!$A:$P,COLUMN(Informes!K$1),FALSE), "")</f>
        <v/>
      </c>
      <c r="X3855" s="34" t="str">
        <f>IFERROR(VLOOKUP($X3820&amp;"-"&amp;TEXT($A3855,"mmm-aaaa"),Informes!$A:$P,COLUMN(Informes!C$1),FALSE), "")</f>
        <v/>
      </c>
    </row>
    <row r="3856" spans="1:24" ht="16.5" customHeight="1" x14ac:dyDescent="0.2">
      <c r="A3856" s="34">
        <f t="shared" si="754"/>
        <v>45717</v>
      </c>
      <c r="B3856" s="243" t="str">
        <f t="shared" si="752"/>
        <v>Marzo</v>
      </c>
      <c r="C3856" s="244"/>
      <c r="D3856" s="244"/>
      <c r="E3856" s="244"/>
      <c r="F3856" s="281" t="str">
        <f>IFERROR(IF(VLOOKUP($X3820&amp;"-"&amp;TEXT($A3856,"mmm-aaaa"),Informes!$A:$P,COLUMN(Informes!H$1),FALSE),"þ","¨"),"¨")</f>
        <v>¨</v>
      </c>
      <c r="G3856" s="281"/>
      <c r="H3856" s="281"/>
      <c r="I3856" s="248" t="str">
        <f>IFERROR(IF(ISBLANK(
VLOOKUP($X3843&amp;"-"&amp;TEXT($A3856,"mmm-aaaa"),Informes!$A:$P,COLUMN(Informes!I$1),FALSE)), "",
VLOOKUP($X3843&amp;"-"&amp;TEXT($A3856,"mmm-aaaa"),Informes!$A:$P,COLUMN(Informes!I$1),FALSE)), "")</f>
        <v/>
      </c>
      <c r="J3856" s="248"/>
      <c r="K3856" s="248"/>
      <c r="L3856" s="173" t="str">
        <f t="shared" si="753"/>
        <v>¨</v>
      </c>
      <c r="M3856" s="248" t="str">
        <f>IFERROR(IF(OR($X3856=$L$7,$X3856=$K$5,$X3856=$O$5,$X3856=$T$5),IF(ISBLANK(
VLOOKUP($X3820&amp;"-"&amp;TEXT($A3856,"mmm-aaaa"),Informes!$A:$P,COLUMN(Informes!J$1),FALSE)), "",
VLOOKUP($X3820&amp;"-"&amp;TEXT($A3856,"mmm-aaaa"),Informes!$A:$P,COLUMN(Informes!J$1),FALSE)), ""), "")</f>
        <v/>
      </c>
      <c r="N3856" s="248"/>
      <c r="O3856" s="248"/>
      <c r="P3856" s="248"/>
      <c r="Q3856" s="248"/>
      <c r="R3856" s="284" t="str">
        <f t="shared" si="751"/>
        <v/>
      </c>
      <c r="S3856" s="284"/>
      <c r="T3856" s="284"/>
      <c r="U3856" s="284"/>
      <c r="V3856" s="285"/>
      <c r="W3856" s="4" t="str">
        <f>IFERROR(VLOOKUP($X3843&amp;"-"&amp;TEXT($A3856,"mmm-aaaa"),Informes!$A:$P,COLUMN(Informes!K$1),FALSE), "")</f>
        <v/>
      </c>
      <c r="X3856" s="34" t="str">
        <f>IFERROR(VLOOKUP($X3820&amp;"-"&amp;TEXT($A3856,"mmm-aaaa"),Informes!$A:$P,COLUMN(Informes!C$1),FALSE), "")</f>
        <v/>
      </c>
    </row>
    <row r="3857" spans="1:24" ht="16.5" customHeight="1" x14ac:dyDescent="0.2">
      <c r="A3857" s="34">
        <f t="shared" si="754"/>
        <v>45748</v>
      </c>
      <c r="B3857" s="243" t="str">
        <f t="shared" si="752"/>
        <v>Abril</v>
      </c>
      <c r="C3857" s="244"/>
      <c r="D3857" s="244"/>
      <c r="E3857" s="244"/>
      <c r="F3857" s="281" t="str">
        <f>IFERROR(IF(VLOOKUP($X3820&amp;"-"&amp;TEXT($A3857,"mmm-aaaa"),Informes!$A:$P,COLUMN(Informes!H$1),FALSE),"þ","¨"),"¨")</f>
        <v>¨</v>
      </c>
      <c r="G3857" s="281"/>
      <c r="H3857" s="281"/>
      <c r="I3857" s="248" t="str">
        <f>IFERROR(IF(ISBLANK(
VLOOKUP($X3843&amp;"-"&amp;TEXT($A3857,"mmm-aaaa"),Informes!$A:$P,COLUMN(Informes!I$1),FALSE)), "",
VLOOKUP($X3843&amp;"-"&amp;TEXT($A3857,"mmm-aaaa"),Informes!$A:$P,COLUMN(Informes!I$1),FALSE)), "")</f>
        <v/>
      </c>
      <c r="J3857" s="248"/>
      <c r="K3857" s="248"/>
      <c r="L3857" s="173" t="str">
        <f t="shared" si="753"/>
        <v>¨</v>
      </c>
      <c r="M3857" s="248" t="str">
        <f>IFERROR(IF(OR($X3857=$L$7,$X3857=$K$5,$X3857=$O$5,$X3857=$T$5),IF(ISBLANK(
VLOOKUP($X3820&amp;"-"&amp;TEXT($A3857,"mmm-aaaa"),Informes!$A:$P,COLUMN(Informes!J$1),FALSE)), "",
VLOOKUP($X3820&amp;"-"&amp;TEXT($A3857,"mmm-aaaa"),Informes!$A:$P,COLUMN(Informes!J$1),FALSE)), ""), "")</f>
        <v/>
      </c>
      <c r="N3857" s="248"/>
      <c r="O3857" s="248"/>
      <c r="P3857" s="248"/>
      <c r="Q3857" s="248"/>
      <c r="R3857" s="284" t="str">
        <f t="shared" si="751"/>
        <v/>
      </c>
      <c r="S3857" s="284"/>
      <c r="T3857" s="284"/>
      <c r="U3857" s="284"/>
      <c r="V3857" s="285"/>
      <c r="W3857" s="4" t="str">
        <f>IFERROR(VLOOKUP($X3843&amp;"-"&amp;TEXT($A3857,"mmm-aaaa"),Informes!$A:$P,COLUMN(Informes!K$1),FALSE), "")</f>
        <v/>
      </c>
      <c r="X3857" s="34" t="str">
        <f>IFERROR(VLOOKUP($X3820&amp;"-"&amp;TEXT($A3857,"mmm-aaaa"),Informes!$A:$P,COLUMN(Informes!C$1),FALSE), "")</f>
        <v/>
      </c>
    </row>
    <row r="3858" spans="1:24" ht="16.5" customHeight="1" x14ac:dyDescent="0.2">
      <c r="A3858" s="34">
        <f t="shared" si="754"/>
        <v>45778</v>
      </c>
      <c r="B3858" s="243" t="str">
        <f t="shared" si="752"/>
        <v>Mayo</v>
      </c>
      <c r="C3858" s="244"/>
      <c r="D3858" s="244"/>
      <c r="E3858" s="244"/>
      <c r="F3858" s="281" t="str">
        <f>IFERROR(IF(VLOOKUP($X3820&amp;"-"&amp;TEXT($A3858,"mmm-aaaa"),Informes!$A:$P,COLUMN(Informes!H$1),FALSE),"þ","¨"),"¨")</f>
        <v>¨</v>
      </c>
      <c r="G3858" s="281"/>
      <c r="H3858" s="281"/>
      <c r="I3858" s="248" t="str">
        <f>IFERROR(IF(ISBLANK(
VLOOKUP($X3843&amp;"-"&amp;TEXT($A3858,"mmm-aaaa"),Informes!$A:$P,COLUMN(Informes!I$1),FALSE)), "",
VLOOKUP($X3843&amp;"-"&amp;TEXT($A3858,"mmm-aaaa"),Informes!$A:$P,COLUMN(Informes!I$1),FALSE)), "")</f>
        <v/>
      </c>
      <c r="J3858" s="248"/>
      <c r="K3858" s="248"/>
      <c r="L3858" s="173" t="str">
        <f t="shared" si="753"/>
        <v>¨</v>
      </c>
      <c r="M3858" s="248" t="str">
        <f>IFERROR(IF(OR($X3858=$L$7,$X3858=$K$5,$X3858=$O$5,$X3858=$T$5),IF(ISBLANK(
VLOOKUP($X3820&amp;"-"&amp;TEXT($A3858,"mmm-aaaa"),Informes!$A:$P,COLUMN(Informes!J$1),FALSE)), "",
VLOOKUP($X3820&amp;"-"&amp;TEXT($A3858,"mmm-aaaa"),Informes!$A:$P,COLUMN(Informes!J$1),FALSE)), ""), "")</f>
        <v/>
      </c>
      <c r="N3858" s="248"/>
      <c r="O3858" s="248"/>
      <c r="P3858" s="248"/>
      <c r="Q3858" s="248"/>
      <c r="R3858" s="284" t="str">
        <f t="shared" si="751"/>
        <v/>
      </c>
      <c r="S3858" s="284"/>
      <c r="T3858" s="284"/>
      <c r="U3858" s="284"/>
      <c r="V3858" s="285"/>
      <c r="W3858" s="4" t="str">
        <f>IFERROR(VLOOKUP($X3843&amp;"-"&amp;TEXT($A3858,"mmm-aaaa"),Informes!$A:$P,COLUMN(Informes!K$1),FALSE), "")</f>
        <v/>
      </c>
      <c r="X3858" s="34" t="str">
        <f>IFERROR(VLOOKUP($X3820&amp;"-"&amp;TEXT($A3858,"mmm-aaaa"),Informes!$A:$P,COLUMN(Informes!C$1),FALSE), "")</f>
        <v/>
      </c>
    </row>
    <row r="3859" spans="1:24" ht="16.5" customHeight="1" x14ac:dyDescent="0.2">
      <c r="A3859" s="34">
        <f t="shared" si="754"/>
        <v>45809</v>
      </c>
      <c r="B3859" s="243" t="str">
        <f t="shared" si="752"/>
        <v>Junio</v>
      </c>
      <c r="C3859" s="244"/>
      <c r="D3859" s="244"/>
      <c r="E3859" s="244"/>
      <c r="F3859" s="281" t="str">
        <f>IFERROR(IF(VLOOKUP($X3820&amp;"-"&amp;TEXT($A3859,"mmm-aaaa"),Informes!$A:$P,COLUMN(Informes!H$1),FALSE),"þ","¨"),"¨")</f>
        <v>¨</v>
      </c>
      <c r="G3859" s="281"/>
      <c r="H3859" s="281"/>
      <c r="I3859" s="248" t="str">
        <f>IFERROR(IF(ISBLANK(
VLOOKUP($X3843&amp;"-"&amp;TEXT($A3859,"mmm-aaaa"),Informes!$A:$P,COLUMN(Informes!I$1),FALSE)), "",
VLOOKUP($X3843&amp;"-"&amp;TEXT($A3859,"mmm-aaaa"),Informes!$A:$P,COLUMN(Informes!I$1),FALSE)), "")</f>
        <v/>
      </c>
      <c r="J3859" s="248"/>
      <c r="K3859" s="248"/>
      <c r="L3859" s="173" t="str">
        <f t="shared" si="753"/>
        <v>¨</v>
      </c>
      <c r="M3859" s="248" t="str">
        <f>IFERROR(IF(OR($X3859=$L$7,$X3859=$K$5,$X3859=$O$5,$X3859=$T$5),IF(ISBLANK(
VLOOKUP($X3820&amp;"-"&amp;TEXT($A3859,"mmm-aaaa"),Informes!$A:$P,COLUMN(Informes!J$1),FALSE)), "",
VLOOKUP($X3820&amp;"-"&amp;TEXT($A3859,"mmm-aaaa"),Informes!$A:$P,COLUMN(Informes!J$1),FALSE)), ""), "")</f>
        <v/>
      </c>
      <c r="N3859" s="248"/>
      <c r="O3859" s="248"/>
      <c r="P3859" s="248"/>
      <c r="Q3859" s="248"/>
      <c r="R3859" s="284" t="str">
        <f t="shared" si="751"/>
        <v/>
      </c>
      <c r="S3859" s="284"/>
      <c r="T3859" s="284"/>
      <c r="U3859" s="284"/>
      <c r="V3859" s="285"/>
      <c r="W3859" s="4" t="str">
        <f>IFERROR(VLOOKUP($X3843&amp;"-"&amp;TEXT($A3859,"mmm-aaaa"),Informes!$A:$P,COLUMN(Informes!K$1),FALSE), "")</f>
        <v/>
      </c>
      <c r="X3859" s="34" t="str">
        <f>IFERROR(VLOOKUP($X3820&amp;"-"&amp;TEXT($A3859,"mmm-aaaa"),Informes!$A:$P,COLUMN(Informes!C$1),FALSE), "")</f>
        <v/>
      </c>
    </row>
    <row r="3860" spans="1:24" ht="16.5" customHeight="1" x14ac:dyDescent="0.2">
      <c r="A3860" s="34">
        <f t="shared" si="754"/>
        <v>45839</v>
      </c>
      <c r="B3860" s="243" t="str">
        <f t="shared" si="752"/>
        <v>Julio</v>
      </c>
      <c r="C3860" s="244"/>
      <c r="D3860" s="244"/>
      <c r="E3860" s="244"/>
      <c r="F3860" s="281" t="str">
        <f>IFERROR(IF(VLOOKUP($X3820&amp;"-"&amp;TEXT($A3860,"mmm-aaaa"),Informes!$A:$P,COLUMN(Informes!H$1),FALSE),"þ","¨"),"¨")</f>
        <v>¨</v>
      </c>
      <c r="G3860" s="281"/>
      <c r="H3860" s="281"/>
      <c r="I3860" s="248" t="str">
        <f>IFERROR(IF(ISBLANK(
VLOOKUP($X3843&amp;"-"&amp;TEXT($A3860,"mmm-aaaa"),Informes!$A:$P,COLUMN(Informes!I$1),FALSE)), "",
VLOOKUP($X3843&amp;"-"&amp;TEXT($A3860,"mmm-aaaa"),Informes!$A:$P,COLUMN(Informes!I$1),FALSE)), "")</f>
        <v/>
      </c>
      <c r="J3860" s="248"/>
      <c r="K3860" s="248"/>
      <c r="L3860" s="173" t="str">
        <f t="shared" si="753"/>
        <v>¨</v>
      </c>
      <c r="M3860" s="248" t="str">
        <f>IFERROR(IF(OR($X3860=$L$7,$X3860=$K$5,$X3860=$O$5,$X3860=$T$5),IF(ISBLANK(
VLOOKUP($X3820&amp;"-"&amp;TEXT($A3860,"mmm-aaaa"),Informes!$A:$P,COLUMN(Informes!J$1),FALSE)), "",
VLOOKUP($X3820&amp;"-"&amp;TEXT($A3860,"mmm-aaaa"),Informes!$A:$P,COLUMN(Informes!J$1),FALSE)), ""), "")</f>
        <v/>
      </c>
      <c r="N3860" s="248"/>
      <c r="O3860" s="248"/>
      <c r="P3860" s="248"/>
      <c r="Q3860" s="248"/>
      <c r="R3860" s="284" t="str">
        <f t="shared" si="751"/>
        <v/>
      </c>
      <c r="S3860" s="284"/>
      <c r="T3860" s="284"/>
      <c r="U3860" s="284"/>
      <c r="V3860" s="285"/>
      <c r="W3860" s="4" t="str">
        <f>IFERROR(VLOOKUP($X3843&amp;"-"&amp;TEXT($A3860,"mmm-aaaa"),Informes!$A:$P,COLUMN(Informes!K$1),FALSE), "")</f>
        <v/>
      </c>
      <c r="X3860" s="34" t="str">
        <f>IFERROR(VLOOKUP($X3820&amp;"-"&amp;TEXT($A3860,"mmm-aaaa"),Informes!$A:$P,COLUMN(Informes!C$1),FALSE), "")</f>
        <v/>
      </c>
    </row>
    <row r="3861" spans="1:24" ht="16.5" customHeight="1" thickBot="1" x14ac:dyDescent="0.25">
      <c r="A3861" s="34">
        <f t="shared" si="754"/>
        <v>45870</v>
      </c>
      <c r="B3861" s="264" t="str">
        <f t="shared" si="752"/>
        <v>Agosto</v>
      </c>
      <c r="C3861" s="265"/>
      <c r="D3861" s="265"/>
      <c r="E3861" s="265"/>
      <c r="F3861" s="280" t="str">
        <f>IFERROR(IF(VLOOKUP($X3820&amp;"-"&amp;TEXT($A3861,"mmm-aaaa"),Informes!$A:$P,COLUMN(Informes!H$1),FALSE),"þ","¨"),"¨")</f>
        <v>¨</v>
      </c>
      <c r="G3861" s="280"/>
      <c r="H3861" s="280"/>
      <c r="I3861" s="269" t="str">
        <f>IFERROR(IF(ISBLANK(
VLOOKUP($X3843&amp;"-"&amp;TEXT($A3861,"mmm-aaaa"),Informes!$A:$P,COLUMN(Informes!I$1),FALSE)), "",
VLOOKUP($X3843&amp;"-"&amp;TEXT($A3861,"mmm-aaaa"),Informes!$A:$P,COLUMN(Informes!I$1),FALSE)), "")</f>
        <v/>
      </c>
      <c r="J3861" s="269"/>
      <c r="K3861" s="269"/>
      <c r="L3861" s="172" t="str">
        <f t="shared" si="753"/>
        <v>¨</v>
      </c>
      <c r="M3861" s="269" t="str">
        <f>IFERROR(IF(OR($X3861=$L$7,$X3861=$K$5,$X3861=$O$5,$X3861=$T$5),IF(ISBLANK(
VLOOKUP($X3820&amp;"-"&amp;TEXT($A3861,"mmm-aaaa"),Informes!$A:$P,COLUMN(Informes!J$1),FALSE)), "",
VLOOKUP($X3820&amp;"-"&amp;TEXT($A3861,"mmm-aaaa"),Informes!$A:$P,COLUMN(Informes!J$1),FALSE)), ""), "")</f>
        <v/>
      </c>
      <c r="N3861" s="269"/>
      <c r="O3861" s="269"/>
      <c r="P3861" s="269"/>
      <c r="Q3861" s="269"/>
      <c r="R3861" s="282" t="str">
        <f t="shared" si="751"/>
        <v/>
      </c>
      <c r="S3861" s="282"/>
      <c r="T3861" s="282"/>
      <c r="U3861" s="282"/>
      <c r="V3861" s="283"/>
      <c r="W3861" s="4" t="str">
        <f>IFERROR(VLOOKUP($X3843&amp;"-"&amp;TEXT($A3861,"mmm-aaaa"),Informes!$A:$P,COLUMN(Informes!K$1),FALSE), "")</f>
        <v/>
      </c>
      <c r="X3861" s="34" t="str">
        <f>IFERROR(VLOOKUP($X3820&amp;"-"&amp;TEXT($A3861,"mmm-aaaa"),Informes!$A:$P,COLUMN(Informes!C$1),FALSE), "")</f>
        <v/>
      </c>
    </row>
    <row r="3862" spans="1:24" ht="16.5" customHeight="1" thickBot="1" x14ac:dyDescent="0.3">
      <c r="D3862" s="124"/>
      <c r="E3862" s="124"/>
      <c r="F3862" s="129"/>
      <c r="G3862" s="124" t="str">
        <f>IF(SUM(F3850:F3861)=0,"",SUM(F3850:F3861))</f>
        <v/>
      </c>
      <c r="H3862" s="124"/>
      <c r="I3862" s="124"/>
      <c r="J3862" s="130"/>
      <c r="K3862" s="124"/>
      <c r="L3862" s="131" t="s">
        <v>107</v>
      </c>
      <c r="M3862" s="272" t="str">
        <f>IF(SUM(M3850:M3861)=0,"",SUM(M3850:M3861))</f>
        <v/>
      </c>
      <c r="N3862" s="273"/>
      <c r="O3862" s="273"/>
      <c r="P3862" s="273"/>
      <c r="Q3862" s="274"/>
      <c r="R3862" s="275"/>
      <c r="S3862" s="276"/>
      <c r="T3862" s="276"/>
      <c r="U3862" s="276"/>
      <c r="V3862" s="277"/>
      <c r="W3862" s="4"/>
      <c r="X3862" s="4"/>
    </row>
    <row r="3863" spans="1:24" ht="16.5" customHeight="1" x14ac:dyDescent="0.2">
      <c r="W3863" s="4"/>
      <c r="X3863" s="4"/>
    </row>
    <row r="3864" spans="1:24" ht="279.75" customHeight="1" x14ac:dyDescent="0.15">
      <c r="B3864" s="11"/>
      <c r="C3864" s="132" t="s">
        <v>136</v>
      </c>
      <c r="D3864" s="11"/>
      <c r="E3864" s="11"/>
      <c r="F3864" s="11"/>
      <c r="G3864" s="11"/>
      <c r="H3864" s="11"/>
      <c r="I3864" s="11"/>
      <c r="J3864" s="11"/>
      <c r="K3864" s="11"/>
      <c r="L3864" s="11"/>
      <c r="M3864" s="11"/>
      <c r="N3864" s="11"/>
      <c r="O3864" s="11"/>
      <c r="P3864" s="11"/>
      <c r="Q3864" s="11"/>
      <c r="R3864" s="11"/>
      <c r="S3864" s="11"/>
      <c r="T3864" s="11"/>
      <c r="U3864" s="11"/>
      <c r="V3864" s="11"/>
      <c r="W3864" s="11"/>
      <c r="X3864" s="11"/>
    </row>
    <row r="3865" spans="1:24" ht="24" customHeight="1" x14ac:dyDescent="0.2">
      <c r="A3865" s="35">
        <f>A3819+1</f>
        <v>85</v>
      </c>
      <c r="B3865" s="256" t="s">
        <v>127</v>
      </c>
      <c r="C3865" s="256"/>
      <c r="D3865" s="256"/>
      <c r="E3865" s="256"/>
      <c r="F3865" s="256"/>
      <c r="G3865" s="256"/>
      <c r="H3865" s="256"/>
      <c r="I3865" s="256"/>
      <c r="J3865" s="256"/>
      <c r="K3865" s="256"/>
      <c r="L3865" s="256"/>
      <c r="M3865" s="256"/>
      <c r="N3865" s="256"/>
      <c r="O3865" s="256"/>
      <c r="P3865" s="256"/>
      <c r="Q3865" s="256"/>
      <c r="R3865" s="256"/>
      <c r="S3865" s="256"/>
      <c r="T3865" s="256"/>
      <c r="U3865" s="256"/>
      <c r="V3865" s="256"/>
      <c r="X3865" s="2"/>
    </row>
    <row r="3866" spans="1:24" ht="17.25" customHeight="1" x14ac:dyDescent="0.2">
      <c r="A3866" s="35"/>
      <c r="B3866" s="120" t="s">
        <v>128</v>
      </c>
      <c r="D3866" s="123" t="e">
        <f>IF(A3865=0,0,INDEX(TblPublicadores[Nombre completo],A3865))</f>
        <v>#REF!</v>
      </c>
      <c r="F3866" s="123"/>
      <c r="G3866" s="123"/>
      <c r="H3866" s="123"/>
      <c r="I3866" s="123"/>
      <c r="J3866" s="123"/>
      <c r="K3866" s="123"/>
      <c r="L3866" s="123"/>
      <c r="M3866" s="123"/>
      <c r="N3866" s="123"/>
      <c r="O3866" s="123"/>
      <c r="P3866" s="123"/>
      <c r="Q3866" s="123"/>
      <c r="R3866" s="123"/>
      <c r="S3866" s="123"/>
      <c r="T3866" s="123"/>
      <c r="U3866" s="123"/>
      <c r="V3866" s="123"/>
      <c r="W3866" s="15"/>
      <c r="X3866" s="154" t="e">
        <f>IF(A3865=0,0,INDEX(TblPublicadores[Nombre],A3865))</f>
        <v>#REF!</v>
      </c>
    </row>
    <row r="3867" spans="1:24" ht="17.25" customHeight="1" x14ac:dyDescent="0.2">
      <c r="B3867" s="120" t="s">
        <v>129</v>
      </c>
      <c r="D3867" s="121"/>
      <c r="E3867" s="121"/>
      <c r="F3867" s="7"/>
      <c r="G3867" s="7"/>
      <c r="H3867" s="257" t="e">
        <f>IF(A3865=0,"",INDEX(TblPublicadores[Fecha de nacimiento],A3865))</f>
        <v>#REF!</v>
      </c>
      <c r="I3867" s="257"/>
      <c r="J3867" s="257"/>
      <c r="K3867" s="257"/>
      <c r="L3867" s="257"/>
      <c r="M3867" s="257"/>
      <c r="N3867" s="257"/>
      <c r="O3867" s="257"/>
      <c r="P3867" s="128" t="e">
        <f>IF(INDEX(TblPublicadores[Sexo],A3865)=Q3867,"þ","¨")</f>
        <v>#REF!</v>
      </c>
      <c r="Q3867" s="120" t="s">
        <v>75</v>
      </c>
      <c r="S3867" s="12"/>
      <c r="T3867" s="13"/>
      <c r="U3867" s="128" t="e">
        <f>IF(INDEX(TblPublicadores[Sexo],A3865)=V3867,"þ","¨")</f>
        <v>#REF!</v>
      </c>
      <c r="V3867" s="120" t="s">
        <v>79</v>
      </c>
      <c r="W3867" s="12"/>
      <c r="X3867" s="6"/>
    </row>
    <row r="3868" spans="1:24" ht="17.25" customHeight="1" x14ac:dyDescent="0.2">
      <c r="B3868" s="120" t="s">
        <v>130</v>
      </c>
      <c r="D3868" s="122"/>
      <c r="E3868" s="122"/>
      <c r="F3868" s="7"/>
      <c r="G3868" s="258" t="e">
        <f>IF(A3865=0,"",IF(INDEX(TblPublicadores[Fecha de bautismo],A3865)="", "",INDEX(TblPublicadores[Fecha de bautismo],A3865)))</f>
        <v>#REF!</v>
      </c>
      <c r="H3868" s="258"/>
      <c r="I3868" s="258"/>
      <c r="J3868" s="258"/>
      <c r="K3868" s="258"/>
      <c r="L3868" s="258"/>
      <c r="M3868" s="258"/>
      <c r="N3868" s="258"/>
      <c r="O3868" s="258"/>
      <c r="P3868" s="128" t="s">
        <v>137</v>
      </c>
      <c r="Q3868" s="120" t="s">
        <v>131</v>
      </c>
      <c r="S3868" s="12"/>
      <c r="T3868" s="12"/>
      <c r="U3868" s="128" t="s">
        <v>138</v>
      </c>
      <c r="V3868" s="120" t="s">
        <v>61</v>
      </c>
      <c r="W3868" s="12"/>
      <c r="X3868" s="6"/>
    </row>
    <row r="3869" spans="1:24" ht="28.5" customHeight="1" x14ac:dyDescent="0.2">
      <c r="B3869" s="127" t="e">
        <f>IF(INDEX(TblPublicadores[Privilegio],A3865)=C3869,"þ","¨")</f>
        <v>#REF!</v>
      </c>
      <c r="C3869" s="125" t="s">
        <v>76</v>
      </c>
      <c r="D3869" s="127" t="e">
        <f>IF(INDEX(TblPublicadores[Privilegio],A3865)=E3869,"þ","¨")</f>
        <v>#REF!</v>
      </c>
      <c r="E3869" s="125" t="s">
        <v>81</v>
      </c>
      <c r="F3869" s="7"/>
      <c r="G3869" s="7"/>
      <c r="H3869" s="5"/>
      <c r="I3869" s="10"/>
      <c r="J3869" s="127" t="e">
        <f>IF(INDEX(TblPublicadores[Tipo Publicador],A3865)=K3869,"þ","¨")</f>
        <v>#REF!</v>
      </c>
      <c r="K3869" s="125" t="s">
        <v>77</v>
      </c>
      <c r="L3869" s="5"/>
      <c r="M3869" s="5"/>
      <c r="N3869" s="127" t="e">
        <f>IF(INDEX(TblPublicadores[Tipo Publicador],A3865)=O3869,"þ","¨")</f>
        <v>#REF!</v>
      </c>
      <c r="O3869" s="125" t="s">
        <v>132</v>
      </c>
      <c r="P3869" s="126"/>
      <c r="Q3869" s="126"/>
      <c r="R3869" s="9"/>
      <c r="S3869" s="127" t="e">
        <f>IF(INDEX(TblPublicadores[Tipo Publicador],A3865)=T3869,"þ","¨")</f>
        <v>#REF!</v>
      </c>
      <c r="T3869" s="259" t="s">
        <v>133</v>
      </c>
      <c r="U3869" s="259"/>
      <c r="V3869" s="259"/>
      <c r="W3869" s="13"/>
      <c r="X3869" s="6"/>
    </row>
    <row r="3870" spans="1:24" ht="4.5" customHeight="1" thickBot="1" x14ac:dyDescent="0.25">
      <c r="B3870" s="8"/>
      <c r="C3870" s="7"/>
      <c r="D3870" s="8"/>
      <c r="E3870" s="7"/>
      <c r="F3870" s="7"/>
      <c r="G3870" s="7"/>
      <c r="H3870" s="5"/>
      <c r="I3870" s="10"/>
      <c r="J3870" s="8"/>
      <c r="K3870" s="5"/>
      <c r="L3870" s="5"/>
      <c r="M3870" s="5"/>
      <c r="N3870" s="7"/>
      <c r="O3870" s="5"/>
      <c r="P3870" s="8"/>
      <c r="Q3870" s="8"/>
      <c r="R3870" s="9"/>
      <c r="S3870" s="9"/>
      <c r="T3870" s="7"/>
      <c r="U3870" s="8"/>
      <c r="V3870" s="9"/>
      <c r="W3870" s="9"/>
      <c r="X3870" s="6"/>
    </row>
    <row r="3871" spans="1:24" ht="26.25" customHeight="1" x14ac:dyDescent="0.25">
      <c r="B3871" s="260" t="s">
        <v>17</v>
      </c>
      <c r="C3871" s="261"/>
      <c r="D3871" s="261"/>
      <c r="E3871" s="261"/>
      <c r="F3871" s="262" t="s">
        <v>134</v>
      </c>
      <c r="G3871" s="262"/>
      <c r="H3871" s="262"/>
      <c r="I3871" s="262" t="s">
        <v>12</v>
      </c>
      <c r="J3871" s="262"/>
      <c r="K3871" s="262"/>
      <c r="L3871" s="262" t="s">
        <v>105</v>
      </c>
      <c r="M3871" s="236" t="s">
        <v>135</v>
      </c>
      <c r="N3871" s="236"/>
      <c r="O3871" s="236"/>
      <c r="P3871" s="236"/>
      <c r="Q3871" s="236"/>
      <c r="R3871" s="236" t="s">
        <v>101</v>
      </c>
      <c r="S3871" s="236"/>
      <c r="T3871" s="236"/>
      <c r="U3871" s="236"/>
      <c r="V3871" s="237"/>
      <c r="W3871" s="14"/>
      <c r="X3871" s="3"/>
    </row>
    <row r="3872" spans="1:24" ht="27.75" customHeight="1" x14ac:dyDescent="0.2">
      <c r="B3872" s="240">
        <v>45292</v>
      </c>
      <c r="C3872" s="241"/>
      <c r="D3872" s="241"/>
      <c r="E3872" s="242"/>
      <c r="F3872" s="263"/>
      <c r="G3872" s="263"/>
      <c r="H3872" s="263"/>
      <c r="I3872" s="263"/>
      <c r="J3872" s="263"/>
      <c r="K3872" s="263"/>
      <c r="L3872" s="263"/>
      <c r="M3872" s="238"/>
      <c r="N3872" s="238"/>
      <c r="O3872" s="238"/>
      <c r="P3872" s="238"/>
      <c r="Q3872" s="238"/>
      <c r="R3872" s="238"/>
      <c r="S3872" s="238"/>
      <c r="T3872" s="238"/>
      <c r="U3872" s="238"/>
      <c r="V3872" s="239"/>
      <c r="W3872" s="14"/>
      <c r="X3872" s="3"/>
    </row>
    <row r="3873" spans="1:24" ht="16.5" customHeight="1" x14ac:dyDescent="0.2">
      <c r="A3873" s="34">
        <f>EDATE(B3872,-4)</f>
        <v>45170</v>
      </c>
      <c r="B3873" s="243" t="str">
        <f>PROPER(TEXT(A3873, "mmmm"))</f>
        <v>Septiembre</v>
      </c>
      <c r="C3873" s="244"/>
      <c r="D3873" s="244" t="str">
        <f>PROPER(TEXT(C3873, "mmmm"))</f>
        <v>Enero</v>
      </c>
      <c r="E3873" s="244"/>
      <c r="F3873" s="281" t="str">
        <f>IFERROR(IF(VLOOKUP($X3866&amp;"-"&amp;TEXT($A3873,"mmm-aaaa"),Informes!$A:$P,COLUMN(Informes!H$1),FALSE),"þ","¨"),"¨")</f>
        <v>¨</v>
      </c>
      <c r="G3873" s="281"/>
      <c r="H3873" s="281"/>
      <c r="I3873" s="248" t="str">
        <f>IFERROR(IF(ISBLANK(
VLOOKUP($X3866&amp;"-"&amp;TEXT($A3873,"mmm-aaaa"),Informes!$A:$P,COLUMN(Informes!I$1),FALSE)), "",
VLOOKUP($X3866&amp;"-"&amp;TEXT($A3873,"mmm-aaaa"),Informes!$A:$P,COLUMN(Informes!I$1),FALSE)), "")</f>
        <v/>
      </c>
      <c r="J3873" s="248"/>
      <c r="K3873" s="248"/>
      <c r="L3873" s="173" t="str">
        <f>IFERROR(IF($X3873=$L$7,"þ","¨"),"¨")</f>
        <v>¨</v>
      </c>
      <c r="M3873" s="248" t="str">
        <f>IFERROR(IF(OR($X3873=$L$7,$X3873=$K$5,$X3873=$O$5,$X3873=$T$5),IF(ISBLANK(
VLOOKUP($X3866&amp;"-"&amp;TEXT($A3873,"mmm-aaaa"),Informes!$A:$P,COLUMN(Informes!J$1),FALSE)), "",
VLOOKUP($X3866&amp;"-"&amp;TEXT($A3873,"mmm-aaaa"),Informes!$A:$P,COLUMN(Informes!J$1),FALSE)), ""), "")</f>
        <v/>
      </c>
      <c r="N3873" s="248"/>
      <c r="O3873" s="248"/>
      <c r="P3873" s="248"/>
      <c r="Q3873" s="248"/>
      <c r="R3873" s="284" t="str">
        <f t="shared" ref="R3873:R3884" si="755">IF(W3873=0, "", W3873)</f>
        <v/>
      </c>
      <c r="S3873" s="284"/>
      <c r="T3873" s="284"/>
      <c r="U3873" s="284"/>
      <c r="V3873" s="285"/>
      <c r="W3873" s="4" t="str">
        <f>IFERROR(VLOOKUP($X3866&amp;"-"&amp;TEXT($A3873,"mmm-aaaa"),Informes!$A:$P,COLUMN(Informes!K$1),FALSE), "")</f>
        <v/>
      </c>
      <c r="X3873" s="34" t="str">
        <f>IFERROR(VLOOKUP($X3866&amp;"-"&amp;TEXT($A3873,"mmm-aaaa"),Informes!$A:$P,COLUMN(Informes!C$1),FALSE), "")</f>
        <v/>
      </c>
    </row>
    <row r="3874" spans="1:24" ht="16.5" customHeight="1" x14ac:dyDescent="0.2">
      <c r="A3874" s="34">
        <f>EDATE(A3873,1)</f>
        <v>45200</v>
      </c>
      <c r="B3874" s="243" t="str">
        <f t="shared" ref="B3874:B3884" si="756">PROPER(TEXT(A3874, "mmmm"))</f>
        <v>Octubre</v>
      </c>
      <c r="C3874" s="244"/>
      <c r="D3874" s="244" t="str">
        <f t="shared" ref="D3874:D3884" si="757">PROPER(TEXT(C3874, "mmmm"))</f>
        <v>Enero</v>
      </c>
      <c r="E3874" s="244"/>
      <c r="F3874" s="281" t="str">
        <f>IFERROR(IF(VLOOKUP($X3866&amp;"-"&amp;TEXT($A3874,"mmm-aaaa"),Informes!$A:$P,COLUMN(Informes!H$1),FALSE),"þ","¨"),"¨")</f>
        <v>¨</v>
      </c>
      <c r="G3874" s="281"/>
      <c r="H3874" s="281"/>
      <c r="I3874" s="248" t="str">
        <f>IFERROR(IF(ISBLANK(
VLOOKUP($X3866&amp;"-"&amp;TEXT($A3874,"mmm-aaaa"),Informes!$A:$P,COLUMN(Informes!I$1),FALSE)), "",
VLOOKUP($X3866&amp;"-"&amp;TEXT($A3874,"mmm-aaaa"),Informes!$A:$P,COLUMN(Informes!I$1),FALSE)), "")</f>
        <v/>
      </c>
      <c r="J3874" s="248"/>
      <c r="K3874" s="248"/>
      <c r="L3874" s="173" t="str">
        <f t="shared" ref="L3874:L3884" si="758">IFERROR(IF($X3874=$L$7,"þ","¨"),"¨")</f>
        <v>¨</v>
      </c>
      <c r="M3874" s="248" t="str">
        <f>IFERROR(IF(OR($X3874=$L$7,$X3874=$K$5,$X3874=$O$5,$X3874=$T$5),IF(ISBLANK(
VLOOKUP($X3866&amp;"-"&amp;TEXT($A3874,"mmm-aaaa"),Informes!$A:$P,COLUMN(Informes!J$1),FALSE)), "",
VLOOKUP($X3866&amp;"-"&amp;TEXT($A3874,"mmm-aaaa"),Informes!$A:$P,COLUMN(Informes!J$1),FALSE)), ""), "")</f>
        <v/>
      </c>
      <c r="N3874" s="248"/>
      <c r="O3874" s="248"/>
      <c r="P3874" s="248"/>
      <c r="Q3874" s="248"/>
      <c r="R3874" s="284" t="str">
        <f t="shared" si="755"/>
        <v/>
      </c>
      <c r="S3874" s="284"/>
      <c r="T3874" s="284"/>
      <c r="U3874" s="284"/>
      <c r="V3874" s="285"/>
      <c r="W3874" s="4" t="str">
        <f>IFERROR(VLOOKUP($X3866&amp;"-"&amp;TEXT($A3874,"mmm-aaaa"),Informes!$A:$P,COLUMN(Informes!K$1),FALSE), "")</f>
        <v/>
      </c>
      <c r="X3874" s="34" t="str">
        <f>IFERROR(VLOOKUP($X3866&amp;"-"&amp;TEXT($A3874,"mmm-aaaa"),Informes!$A:$P,COLUMN(Informes!C$1),FALSE), "")</f>
        <v/>
      </c>
    </row>
    <row r="3875" spans="1:24" ht="16.5" customHeight="1" x14ac:dyDescent="0.2">
      <c r="A3875" s="34">
        <f t="shared" ref="A3875:A3884" si="759">EDATE(A3874,1)</f>
        <v>45231</v>
      </c>
      <c r="B3875" s="243" t="str">
        <f t="shared" si="756"/>
        <v>Noviembre</v>
      </c>
      <c r="C3875" s="244"/>
      <c r="D3875" s="244" t="str">
        <f t="shared" si="757"/>
        <v>Enero</v>
      </c>
      <c r="E3875" s="244"/>
      <c r="F3875" s="281" t="str">
        <f>IFERROR(IF(VLOOKUP($X3866&amp;"-"&amp;TEXT($A3875,"mmm-aaaa"),Informes!$A:$P,COLUMN(Informes!H$1),FALSE),"þ","¨"),"¨")</f>
        <v>¨</v>
      </c>
      <c r="G3875" s="281"/>
      <c r="H3875" s="281"/>
      <c r="I3875" s="248" t="str">
        <f>IFERROR(IF(ISBLANK(
VLOOKUP($X3866&amp;"-"&amp;TEXT($A3875,"mmm-aaaa"),Informes!$A:$P,COLUMN(Informes!I$1),FALSE)), "",
VLOOKUP($X3866&amp;"-"&amp;TEXT($A3875,"mmm-aaaa"),Informes!$A:$P,COLUMN(Informes!I$1),FALSE)), "")</f>
        <v/>
      </c>
      <c r="J3875" s="248"/>
      <c r="K3875" s="248"/>
      <c r="L3875" s="173" t="str">
        <f t="shared" si="758"/>
        <v>¨</v>
      </c>
      <c r="M3875" s="248" t="str">
        <f>IFERROR(IF(OR($X3875=$L$7,$X3875=$K$5,$X3875=$O$5,$X3875=$T$5),IF(ISBLANK(
VLOOKUP($X3866&amp;"-"&amp;TEXT($A3875,"mmm-aaaa"),Informes!$A:$P,COLUMN(Informes!J$1),FALSE)), "",
VLOOKUP($X3866&amp;"-"&amp;TEXT($A3875,"mmm-aaaa"),Informes!$A:$P,COLUMN(Informes!J$1),FALSE)), ""), "")</f>
        <v/>
      </c>
      <c r="N3875" s="248"/>
      <c r="O3875" s="248"/>
      <c r="P3875" s="248"/>
      <c r="Q3875" s="248"/>
      <c r="R3875" s="284" t="str">
        <f t="shared" si="755"/>
        <v/>
      </c>
      <c r="S3875" s="284"/>
      <c r="T3875" s="284"/>
      <c r="U3875" s="284"/>
      <c r="V3875" s="285"/>
      <c r="W3875" s="4" t="str">
        <f>IFERROR(VLOOKUP($X3866&amp;"-"&amp;TEXT($A3875,"mmm-aaaa"),Informes!$A:$P,COLUMN(Informes!K$1),FALSE), "")</f>
        <v/>
      </c>
      <c r="X3875" s="34" t="str">
        <f>IFERROR(VLOOKUP($X3866&amp;"-"&amp;TEXT($A3875,"mmm-aaaa"),Informes!$A:$P,COLUMN(Informes!C$1),FALSE), "")</f>
        <v/>
      </c>
    </row>
    <row r="3876" spans="1:24" ht="16.5" customHeight="1" x14ac:dyDescent="0.2">
      <c r="A3876" s="34">
        <f t="shared" si="759"/>
        <v>45261</v>
      </c>
      <c r="B3876" s="243" t="str">
        <f t="shared" si="756"/>
        <v>Diciembre</v>
      </c>
      <c r="C3876" s="244"/>
      <c r="D3876" s="244" t="str">
        <f t="shared" si="757"/>
        <v>Enero</v>
      </c>
      <c r="E3876" s="244"/>
      <c r="F3876" s="281" t="str">
        <f>IFERROR(IF(VLOOKUP($X3866&amp;"-"&amp;TEXT($A3876,"mmm-aaaa"),Informes!$A:$P,COLUMN(Informes!H$1),FALSE),"þ","¨"),"¨")</f>
        <v>¨</v>
      </c>
      <c r="G3876" s="281"/>
      <c r="H3876" s="281"/>
      <c r="I3876" s="248" t="str">
        <f>IFERROR(IF(ISBLANK(
VLOOKUP($X3866&amp;"-"&amp;TEXT($A3876,"mmm-aaaa"),Informes!$A:$P,COLUMN(Informes!I$1),FALSE)), "",
VLOOKUP($X3866&amp;"-"&amp;TEXT($A3876,"mmm-aaaa"),Informes!$A:$P,COLUMN(Informes!I$1),FALSE)), "")</f>
        <v/>
      </c>
      <c r="J3876" s="248"/>
      <c r="K3876" s="248"/>
      <c r="L3876" s="173" t="str">
        <f t="shared" si="758"/>
        <v>¨</v>
      </c>
      <c r="M3876" s="248" t="str">
        <f>IFERROR(IF(OR($X3876=$L$7,$X3876=$K$5,$X3876=$O$5,$X3876=$T$5),IF(ISBLANK(
VLOOKUP($X3866&amp;"-"&amp;TEXT($A3876,"mmm-aaaa"),Informes!$A:$P,COLUMN(Informes!J$1),FALSE)), "",
VLOOKUP($X3866&amp;"-"&amp;TEXT($A3876,"mmm-aaaa"),Informes!$A:$P,COLUMN(Informes!J$1),FALSE)), ""), "")</f>
        <v/>
      </c>
      <c r="N3876" s="248"/>
      <c r="O3876" s="248"/>
      <c r="P3876" s="248"/>
      <c r="Q3876" s="248"/>
      <c r="R3876" s="284" t="str">
        <f t="shared" si="755"/>
        <v/>
      </c>
      <c r="S3876" s="284"/>
      <c r="T3876" s="284"/>
      <c r="U3876" s="284"/>
      <c r="V3876" s="285"/>
      <c r="W3876" s="4" t="str">
        <f>IFERROR(VLOOKUP($X3866&amp;"-"&amp;TEXT($A3876,"mmm-aaaa"),Informes!$A:$P,COLUMN(Informes!K$1),FALSE), "")</f>
        <v/>
      </c>
      <c r="X3876" s="34" t="str">
        <f>IFERROR(VLOOKUP($X3866&amp;"-"&amp;TEXT($A3876,"mmm-aaaa"),Informes!$A:$P,COLUMN(Informes!C$1),FALSE), "")</f>
        <v/>
      </c>
    </row>
    <row r="3877" spans="1:24" ht="16.5" customHeight="1" x14ac:dyDescent="0.2">
      <c r="A3877" s="34">
        <f t="shared" si="759"/>
        <v>45292</v>
      </c>
      <c r="B3877" s="243" t="str">
        <f t="shared" si="756"/>
        <v>Enero</v>
      </c>
      <c r="C3877" s="244"/>
      <c r="D3877" s="244" t="str">
        <f t="shared" si="757"/>
        <v>Enero</v>
      </c>
      <c r="E3877" s="244"/>
      <c r="F3877" s="281" t="str">
        <f>IFERROR(IF(VLOOKUP($X3866&amp;"-"&amp;TEXT($A3877,"mmm-aaaa"),Informes!$A:$P,COLUMN(Informes!H$1),FALSE),"þ","¨"),"¨")</f>
        <v>¨</v>
      </c>
      <c r="G3877" s="281"/>
      <c r="H3877" s="281"/>
      <c r="I3877" s="248" t="str">
        <f>IFERROR(IF(ISBLANK(
VLOOKUP($X3866&amp;"-"&amp;TEXT($A3877,"mmm-aaaa"),Informes!$A:$P,COLUMN(Informes!I$1),FALSE)), "",
VLOOKUP($X3866&amp;"-"&amp;TEXT($A3877,"mmm-aaaa"),Informes!$A:$P,COLUMN(Informes!I$1),FALSE)), "")</f>
        <v/>
      </c>
      <c r="J3877" s="248"/>
      <c r="K3877" s="248"/>
      <c r="L3877" s="173" t="str">
        <f t="shared" si="758"/>
        <v>¨</v>
      </c>
      <c r="M3877" s="248" t="str">
        <f>IFERROR(IF(OR($X3877=$L$7,$X3877=$K$5,$X3877=$O$5,$X3877=$T$5),IF(ISBLANK(
VLOOKUP($X3866&amp;"-"&amp;TEXT($A3877,"mmm-aaaa"),Informes!$A:$P,COLUMN(Informes!J$1),FALSE)), "",
VLOOKUP($X3866&amp;"-"&amp;TEXT($A3877,"mmm-aaaa"),Informes!$A:$P,COLUMN(Informes!J$1),FALSE)), ""), "")</f>
        <v/>
      </c>
      <c r="N3877" s="248"/>
      <c r="O3877" s="248"/>
      <c r="P3877" s="248"/>
      <c r="Q3877" s="248"/>
      <c r="R3877" s="284" t="str">
        <f t="shared" si="755"/>
        <v/>
      </c>
      <c r="S3877" s="284"/>
      <c r="T3877" s="284"/>
      <c r="U3877" s="284"/>
      <c r="V3877" s="285"/>
      <c r="W3877" s="4" t="str">
        <f>IFERROR(VLOOKUP($X3866&amp;"-"&amp;TEXT($A3877,"mmm-aaaa"),Informes!$A:$P,COLUMN(Informes!K$1),FALSE), "")</f>
        <v/>
      </c>
      <c r="X3877" s="34" t="str">
        <f>IFERROR(VLOOKUP($X3866&amp;"-"&amp;TEXT($A3877,"mmm-aaaa"),Informes!$A:$P,COLUMN(Informes!C$1),FALSE), "")</f>
        <v/>
      </c>
    </row>
    <row r="3878" spans="1:24" ht="16.5" customHeight="1" x14ac:dyDescent="0.2">
      <c r="A3878" s="34">
        <f t="shared" si="759"/>
        <v>45323</v>
      </c>
      <c r="B3878" s="243" t="str">
        <f t="shared" si="756"/>
        <v>Febrero</v>
      </c>
      <c r="C3878" s="244"/>
      <c r="D3878" s="244" t="str">
        <f t="shared" si="757"/>
        <v>Enero</v>
      </c>
      <c r="E3878" s="244"/>
      <c r="F3878" s="281" t="str">
        <f>IFERROR(IF(VLOOKUP($X3866&amp;"-"&amp;TEXT($A3878,"mmm-aaaa"),Informes!$A:$P,COLUMN(Informes!H$1),FALSE),"þ","¨"),"¨")</f>
        <v>¨</v>
      </c>
      <c r="G3878" s="281"/>
      <c r="H3878" s="281"/>
      <c r="I3878" s="248" t="str">
        <f>IFERROR(IF(ISBLANK(
VLOOKUP($X3866&amp;"-"&amp;TEXT($A3878,"mmm-aaaa"),Informes!$A:$P,COLUMN(Informes!I$1),FALSE)), "",
VLOOKUP($X3866&amp;"-"&amp;TEXT($A3878,"mmm-aaaa"),Informes!$A:$P,COLUMN(Informes!I$1),FALSE)), "")</f>
        <v/>
      </c>
      <c r="J3878" s="248"/>
      <c r="K3878" s="248"/>
      <c r="L3878" s="173" t="str">
        <f t="shared" si="758"/>
        <v>¨</v>
      </c>
      <c r="M3878" s="248" t="str">
        <f>IFERROR(IF(OR($X3878=$L$7,$X3878=$K$5,$X3878=$O$5,$X3878=$T$5),IF(ISBLANK(
VLOOKUP($X3866&amp;"-"&amp;TEXT($A3878,"mmm-aaaa"),Informes!$A:$P,COLUMN(Informes!J$1),FALSE)), "",
VLOOKUP($X3866&amp;"-"&amp;TEXT($A3878,"mmm-aaaa"),Informes!$A:$P,COLUMN(Informes!J$1),FALSE)), ""), "")</f>
        <v/>
      </c>
      <c r="N3878" s="248"/>
      <c r="O3878" s="248"/>
      <c r="P3878" s="248"/>
      <c r="Q3878" s="248"/>
      <c r="R3878" s="284" t="str">
        <f t="shared" si="755"/>
        <v/>
      </c>
      <c r="S3878" s="284"/>
      <c r="T3878" s="284"/>
      <c r="U3878" s="284"/>
      <c r="V3878" s="285"/>
      <c r="W3878" s="4" t="str">
        <f>IFERROR(VLOOKUP($X3866&amp;"-"&amp;TEXT($A3878,"mmm-aaaa"),Informes!$A:$P,COLUMN(Informes!K$1),FALSE), "")</f>
        <v/>
      </c>
      <c r="X3878" s="34" t="str">
        <f>IFERROR(VLOOKUP($X3866&amp;"-"&amp;TEXT($A3878,"mmm-aaaa"),Informes!$A:$P,COLUMN(Informes!C$1),FALSE), "")</f>
        <v/>
      </c>
    </row>
    <row r="3879" spans="1:24" ht="16.5" customHeight="1" x14ac:dyDescent="0.2">
      <c r="A3879" s="34">
        <f t="shared" si="759"/>
        <v>45352</v>
      </c>
      <c r="B3879" s="243" t="str">
        <f t="shared" si="756"/>
        <v>Marzo</v>
      </c>
      <c r="C3879" s="244"/>
      <c r="D3879" s="244" t="str">
        <f t="shared" si="757"/>
        <v>Enero</v>
      </c>
      <c r="E3879" s="244"/>
      <c r="F3879" s="281" t="str">
        <f>IFERROR(IF(VLOOKUP($X3866&amp;"-"&amp;TEXT($A3879,"mmm-aaaa"),Informes!$A:$P,COLUMN(Informes!H$1),FALSE),"þ","¨"),"¨")</f>
        <v>¨</v>
      </c>
      <c r="G3879" s="281"/>
      <c r="H3879" s="281"/>
      <c r="I3879" s="248" t="str">
        <f>IFERROR(IF(ISBLANK(
VLOOKUP($X3866&amp;"-"&amp;TEXT($A3879,"mmm-aaaa"),Informes!$A:$P,COLUMN(Informes!I$1),FALSE)), "",
VLOOKUP($X3866&amp;"-"&amp;TEXT($A3879,"mmm-aaaa"),Informes!$A:$P,COLUMN(Informes!I$1),FALSE)), "")</f>
        <v/>
      </c>
      <c r="J3879" s="248"/>
      <c r="K3879" s="248"/>
      <c r="L3879" s="173" t="str">
        <f t="shared" si="758"/>
        <v>¨</v>
      </c>
      <c r="M3879" s="248" t="str">
        <f>IFERROR(IF(OR($X3879=$L$7,$X3879=$K$5,$X3879=$O$5,$X3879=$T$5),IF(ISBLANK(
VLOOKUP($X3866&amp;"-"&amp;TEXT($A3879,"mmm-aaaa"),Informes!$A:$P,COLUMN(Informes!J$1),FALSE)), "",
VLOOKUP($X3866&amp;"-"&amp;TEXT($A3879,"mmm-aaaa"),Informes!$A:$P,COLUMN(Informes!J$1),FALSE)), ""), "")</f>
        <v/>
      </c>
      <c r="N3879" s="248"/>
      <c r="O3879" s="248"/>
      <c r="P3879" s="248"/>
      <c r="Q3879" s="248"/>
      <c r="R3879" s="284" t="str">
        <f t="shared" si="755"/>
        <v/>
      </c>
      <c r="S3879" s="284"/>
      <c r="T3879" s="284"/>
      <c r="U3879" s="284"/>
      <c r="V3879" s="285"/>
      <c r="W3879" s="4" t="str">
        <f>IFERROR(VLOOKUP($X3866&amp;"-"&amp;TEXT($A3879,"mmm-aaaa"),Informes!$A:$P,COLUMN(Informes!K$1),FALSE), "")</f>
        <v/>
      </c>
      <c r="X3879" s="34" t="str">
        <f>IFERROR(VLOOKUP($X3866&amp;"-"&amp;TEXT($A3879,"mmm-aaaa"),Informes!$A:$P,COLUMN(Informes!C$1),FALSE), "")</f>
        <v/>
      </c>
    </row>
    <row r="3880" spans="1:24" ht="16.5" customHeight="1" x14ac:dyDescent="0.2">
      <c r="A3880" s="34">
        <f t="shared" si="759"/>
        <v>45383</v>
      </c>
      <c r="B3880" s="243" t="str">
        <f t="shared" si="756"/>
        <v>Abril</v>
      </c>
      <c r="C3880" s="244"/>
      <c r="D3880" s="244" t="str">
        <f t="shared" si="757"/>
        <v>Enero</v>
      </c>
      <c r="E3880" s="244"/>
      <c r="F3880" s="281" t="str">
        <f>IFERROR(IF(VLOOKUP($X3866&amp;"-"&amp;TEXT($A3880,"mmm-aaaa"),Informes!$A:$P,COLUMN(Informes!H$1),FALSE),"þ","¨"),"¨")</f>
        <v>¨</v>
      </c>
      <c r="G3880" s="281"/>
      <c r="H3880" s="281"/>
      <c r="I3880" s="248" t="str">
        <f>IFERROR(IF(ISBLANK(
VLOOKUP($X3866&amp;"-"&amp;TEXT($A3880,"mmm-aaaa"),Informes!$A:$P,COLUMN(Informes!I$1),FALSE)), "",
VLOOKUP($X3866&amp;"-"&amp;TEXT($A3880,"mmm-aaaa"),Informes!$A:$P,COLUMN(Informes!I$1),FALSE)), "")</f>
        <v/>
      </c>
      <c r="J3880" s="248"/>
      <c r="K3880" s="248"/>
      <c r="L3880" s="173" t="str">
        <f t="shared" si="758"/>
        <v>¨</v>
      </c>
      <c r="M3880" s="248" t="str">
        <f>IFERROR(IF(OR($X3880=$L$7,$X3880=$K$5,$X3880=$O$5,$X3880=$T$5),IF(ISBLANK(
VLOOKUP($X3866&amp;"-"&amp;TEXT($A3880,"mmm-aaaa"),Informes!$A:$P,COLUMN(Informes!J$1),FALSE)), "",
VLOOKUP($X3866&amp;"-"&amp;TEXT($A3880,"mmm-aaaa"),Informes!$A:$P,COLUMN(Informes!J$1),FALSE)), ""), "")</f>
        <v/>
      </c>
      <c r="N3880" s="248"/>
      <c r="O3880" s="248"/>
      <c r="P3880" s="248"/>
      <c r="Q3880" s="248"/>
      <c r="R3880" s="284" t="str">
        <f t="shared" si="755"/>
        <v/>
      </c>
      <c r="S3880" s="284"/>
      <c r="T3880" s="284"/>
      <c r="U3880" s="284"/>
      <c r="V3880" s="285"/>
      <c r="W3880" s="4" t="str">
        <f>IFERROR(VLOOKUP($X3866&amp;"-"&amp;TEXT($A3880,"mmm-aaaa"),Informes!$A:$P,COLUMN(Informes!K$1),FALSE), "")</f>
        <v/>
      </c>
      <c r="X3880" s="34" t="str">
        <f>IFERROR(VLOOKUP($X3866&amp;"-"&amp;TEXT($A3880,"mmm-aaaa"),Informes!$A:$P,COLUMN(Informes!C$1),FALSE), "")</f>
        <v/>
      </c>
    </row>
    <row r="3881" spans="1:24" ht="16.5" customHeight="1" x14ac:dyDescent="0.2">
      <c r="A3881" s="34">
        <f t="shared" si="759"/>
        <v>45413</v>
      </c>
      <c r="B3881" s="243" t="str">
        <f t="shared" si="756"/>
        <v>Mayo</v>
      </c>
      <c r="C3881" s="244"/>
      <c r="D3881" s="244" t="str">
        <f t="shared" si="757"/>
        <v>Enero</v>
      </c>
      <c r="E3881" s="244"/>
      <c r="F3881" s="281" t="str">
        <f>IFERROR(IF(VLOOKUP($X3866&amp;"-"&amp;TEXT($A3881,"mmm-aaaa"),Informes!$A:$P,COLUMN(Informes!H$1),FALSE),"þ","¨"),"¨")</f>
        <v>¨</v>
      </c>
      <c r="G3881" s="281"/>
      <c r="H3881" s="281"/>
      <c r="I3881" s="248" t="str">
        <f>IFERROR(IF(ISBLANK(
VLOOKUP($X3866&amp;"-"&amp;TEXT($A3881,"mmm-aaaa"),Informes!$A:$P,COLUMN(Informes!I$1),FALSE)), "",
VLOOKUP($X3866&amp;"-"&amp;TEXT($A3881,"mmm-aaaa"),Informes!$A:$P,COLUMN(Informes!I$1),FALSE)), "")</f>
        <v/>
      </c>
      <c r="J3881" s="248"/>
      <c r="K3881" s="248"/>
      <c r="L3881" s="173" t="str">
        <f t="shared" si="758"/>
        <v>¨</v>
      </c>
      <c r="M3881" s="248" t="str">
        <f>IFERROR(IF(OR($X3881=$L$7,$X3881=$K$5,$X3881=$O$5,$X3881=$T$5),IF(ISBLANK(
VLOOKUP($X3866&amp;"-"&amp;TEXT($A3881,"mmm-aaaa"),Informes!$A:$P,COLUMN(Informes!J$1),FALSE)), "",
VLOOKUP($X3866&amp;"-"&amp;TEXT($A3881,"mmm-aaaa"),Informes!$A:$P,COLUMN(Informes!J$1),FALSE)), ""), "")</f>
        <v/>
      </c>
      <c r="N3881" s="248"/>
      <c r="O3881" s="248"/>
      <c r="P3881" s="248"/>
      <c r="Q3881" s="248"/>
      <c r="R3881" s="284" t="str">
        <f t="shared" si="755"/>
        <v/>
      </c>
      <c r="S3881" s="284"/>
      <c r="T3881" s="284"/>
      <c r="U3881" s="284"/>
      <c r="V3881" s="285"/>
      <c r="W3881" s="4" t="str">
        <f>IFERROR(VLOOKUP($X3866&amp;"-"&amp;TEXT($A3881,"mmm-aaaa"),Informes!$A:$P,COLUMN(Informes!K$1),FALSE), "")</f>
        <v/>
      </c>
      <c r="X3881" s="34" t="str">
        <f>IFERROR(VLOOKUP($X3866&amp;"-"&amp;TEXT($A3881,"mmm-aaaa"),Informes!$A:$P,COLUMN(Informes!C$1),FALSE), "")</f>
        <v/>
      </c>
    </row>
    <row r="3882" spans="1:24" ht="16.5" customHeight="1" x14ac:dyDescent="0.2">
      <c r="A3882" s="34">
        <f t="shared" si="759"/>
        <v>45444</v>
      </c>
      <c r="B3882" s="243" t="str">
        <f t="shared" si="756"/>
        <v>Junio</v>
      </c>
      <c r="C3882" s="244"/>
      <c r="D3882" s="244" t="str">
        <f t="shared" si="757"/>
        <v>Enero</v>
      </c>
      <c r="E3882" s="244"/>
      <c r="F3882" s="281" t="str">
        <f>IFERROR(IF(VLOOKUP($X3866&amp;"-"&amp;TEXT($A3882,"mmm-aaaa"),Informes!$A:$P,COLUMN(Informes!H$1),FALSE),"þ","¨"),"¨")</f>
        <v>¨</v>
      </c>
      <c r="G3882" s="281"/>
      <c r="H3882" s="281"/>
      <c r="I3882" s="248" t="str">
        <f>IFERROR(IF(ISBLANK(
VLOOKUP($X3866&amp;"-"&amp;TEXT($A3882,"mmm-aaaa"),Informes!$A:$P,COLUMN(Informes!I$1),FALSE)), "",
VLOOKUP($X3866&amp;"-"&amp;TEXT($A3882,"mmm-aaaa"),Informes!$A:$P,COLUMN(Informes!I$1),FALSE)), "")</f>
        <v/>
      </c>
      <c r="J3882" s="248"/>
      <c r="K3882" s="248"/>
      <c r="L3882" s="173" t="str">
        <f t="shared" si="758"/>
        <v>¨</v>
      </c>
      <c r="M3882" s="248" t="str">
        <f>IFERROR(IF(OR($X3882=$L$7,$X3882=$K$5,$X3882=$O$5,$X3882=$T$5),IF(ISBLANK(
VLOOKUP($X3866&amp;"-"&amp;TEXT($A3882,"mmm-aaaa"),Informes!$A:$P,COLUMN(Informes!J$1),FALSE)), "",
VLOOKUP($X3866&amp;"-"&amp;TEXT($A3882,"mmm-aaaa"),Informes!$A:$P,COLUMN(Informes!J$1),FALSE)), ""), "")</f>
        <v/>
      </c>
      <c r="N3882" s="248"/>
      <c r="O3882" s="248"/>
      <c r="P3882" s="248"/>
      <c r="Q3882" s="248"/>
      <c r="R3882" s="284" t="str">
        <f t="shared" si="755"/>
        <v/>
      </c>
      <c r="S3882" s="284"/>
      <c r="T3882" s="284"/>
      <c r="U3882" s="284"/>
      <c r="V3882" s="285"/>
      <c r="W3882" s="4" t="str">
        <f>IFERROR(VLOOKUP($X3866&amp;"-"&amp;TEXT($A3882,"mmm-aaaa"),Informes!$A:$P,COLUMN(Informes!K$1),FALSE), "")</f>
        <v/>
      </c>
      <c r="X3882" s="34" t="str">
        <f>IFERROR(VLOOKUP($X3866&amp;"-"&amp;TEXT($A3882,"mmm-aaaa"),Informes!$A:$P,COLUMN(Informes!C$1),FALSE), "")</f>
        <v/>
      </c>
    </row>
    <row r="3883" spans="1:24" ht="16.5" customHeight="1" x14ac:dyDescent="0.2">
      <c r="A3883" s="34">
        <f t="shared" si="759"/>
        <v>45474</v>
      </c>
      <c r="B3883" s="243" t="str">
        <f t="shared" si="756"/>
        <v>Julio</v>
      </c>
      <c r="C3883" s="244"/>
      <c r="D3883" s="244" t="str">
        <f t="shared" si="757"/>
        <v>Enero</v>
      </c>
      <c r="E3883" s="244"/>
      <c r="F3883" s="281" t="str">
        <f>IFERROR(IF(VLOOKUP($X3866&amp;"-"&amp;TEXT($A3883,"mmm-aaaa"),Informes!$A:$P,COLUMN(Informes!H$1),FALSE),"þ","¨"),"¨")</f>
        <v>¨</v>
      </c>
      <c r="G3883" s="281"/>
      <c r="H3883" s="281"/>
      <c r="I3883" s="248" t="str">
        <f>IFERROR(IF(ISBLANK(
VLOOKUP($X3866&amp;"-"&amp;TEXT($A3883,"mmm-aaaa"),Informes!$A:$P,COLUMN(Informes!I$1),FALSE)), "",
VLOOKUP($X3866&amp;"-"&amp;TEXT($A3883,"mmm-aaaa"),Informes!$A:$P,COLUMN(Informes!I$1),FALSE)), "")</f>
        <v/>
      </c>
      <c r="J3883" s="248"/>
      <c r="K3883" s="248"/>
      <c r="L3883" s="173" t="str">
        <f t="shared" si="758"/>
        <v>¨</v>
      </c>
      <c r="M3883" s="248" t="str">
        <f>IFERROR(IF(OR($X3883=$L$7,$X3883=$K$5,$X3883=$O$5,$X3883=$T$5),IF(ISBLANK(
VLOOKUP($X3866&amp;"-"&amp;TEXT($A3883,"mmm-aaaa"),Informes!$A:$P,COLUMN(Informes!J$1),FALSE)), "",
VLOOKUP($X3866&amp;"-"&amp;TEXT($A3883,"mmm-aaaa"),Informes!$A:$P,COLUMN(Informes!J$1),FALSE)), ""), "")</f>
        <v/>
      </c>
      <c r="N3883" s="248"/>
      <c r="O3883" s="248"/>
      <c r="P3883" s="248"/>
      <c r="Q3883" s="248"/>
      <c r="R3883" s="284" t="str">
        <f t="shared" si="755"/>
        <v/>
      </c>
      <c r="S3883" s="284"/>
      <c r="T3883" s="284"/>
      <c r="U3883" s="284"/>
      <c r="V3883" s="285"/>
      <c r="W3883" s="4" t="str">
        <f>IFERROR(VLOOKUP($X3866&amp;"-"&amp;TEXT($A3883,"mmm-aaaa"),Informes!$A:$P,COLUMN(Informes!K$1),FALSE), "")</f>
        <v/>
      </c>
      <c r="X3883" s="34" t="str">
        <f>IFERROR(VLOOKUP($X3866&amp;"-"&amp;TEXT($A3883,"mmm-aaaa"),Informes!$A:$P,COLUMN(Informes!C$1),FALSE), "")</f>
        <v/>
      </c>
    </row>
    <row r="3884" spans="1:24" ht="16.5" customHeight="1" thickBot="1" x14ac:dyDescent="0.25">
      <c r="A3884" s="34">
        <f t="shared" si="759"/>
        <v>45505</v>
      </c>
      <c r="B3884" s="264" t="str">
        <f t="shared" si="756"/>
        <v>Agosto</v>
      </c>
      <c r="C3884" s="265"/>
      <c r="D3884" s="265" t="str">
        <f t="shared" si="757"/>
        <v>Enero</v>
      </c>
      <c r="E3884" s="265"/>
      <c r="F3884" s="280" t="str">
        <f>IFERROR(IF(VLOOKUP($X3866&amp;"-"&amp;TEXT($A3884,"mmm-aaaa"),Informes!$A:$P,COLUMN(Informes!H$1),FALSE),"þ","¨"),"¨")</f>
        <v>¨</v>
      </c>
      <c r="G3884" s="280"/>
      <c r="H3884" s="280"/>
      <c r="I3884" s="269" t="str">
        <f>IFERROR(IF(ISBLANK(
VLOOKUP($X3866&amp;"-"&amp;TEXT($A3884,"mmm-aaaa"),Informes!$A:$P,COLUMN(Informes!I$1),FALSE)), "",
VLOOKUP($X3866&amp;"-"&amp;TEXT($A3884,"mmm-aaaa"),Informes!$A:$P,COLUMN(Informes!I$1),FALSE)), "")</f>
        <v/>
      </c>
      <c r="J3884" s="269"/>
      <c r="K3884" s="269"/>
      <c r="L3884" s="172" t="str">
        <f t="shared" si="758"/>
        <v>¨</v>
      </c>
      <c r="M3884" s="269" t="str">
        <f>IFERROR(IF(OR($X3884=$L$7,$X3884=$K$5,$X3884=$O$5,$X3884=$T$5),IF(ISBLANK(
VLOOKUP($X3866&amp;"-"&amp;TEXT($A3884,"mmm-aaaa"),Informes!$A:$P,COLUMN(Informes!J$1),FALSE)), "",
VLOOKUP($X3866&amp;"-"&amp;TEXT($A3884,"mmm-aaaa"),Informes!$A:$P,COLUMN(Informes!J$1),FALSE)), ""), "")</f>
        <v/>
      </c>
      <c r="N3884" s="269"/>
      <c r="O3884" s="269"/>
      <c r="P3884" s="269"/>
      <c r="Q3884" s="269"/>
      <c r="R3884" s="282" t="str">
        <f t="shared" si="755"/>
        <v/>
      </c>
      <c r="S3884" s="282"/>
      <c r="T3884" s="282"/>
      <c r="U3884" s="282"/>
      <c r="V3884" s="283"/>
      <c r="W3884" s="4" t="str">
        <f>IFERROR(VLOOKUP($X3866&amp;"-"&amp;TEXT($A3884,"mmm-aaaa"),Informes!$A:$P,COLUMN(Informes!K$1),FALSE), "")</f>
        <v/>
      </c>
      <c r="X3884" s="34" t="str">
        <f>IFERROR(VLOOKUP($X3866&amp;"-"&amp;TEXT($A3884,"mmm-aaaa"),Informes!$A:$P,COLUMN(Informes!C$1),FALSE), "")</f>
        <v/>
      </c>
    </row>
    <row r="3885" spans="1:24" ht="16.5" customHeight="1" thickBot="1" x14ac:dyDescent="0.3">
      <c r="D3885" s="124"/>
      <c r="E3885" s="124"/>
      <c r="F3885" s="129"/>
      <c r="G3885" s="124" t="str">
        <f>IF(SUM(F3873:F3884)=0,"",SUM(F3873:F3884))</f>
        <v/>
      </c>
      <c r="H3885" s="124"/>
      <c r="I3885" s="124"/>
      <c r="J3885" s="130"/>
      <c r="K3885" s="124"/>
      <c r="L3885" s="131" t="s">
        <v>107</v>
      </c>
      <c r="M3885" s="272" t="str">
        <f>IF(SUM(M3873:M3884)=0,"",SUM(M3873:M3884))</f>
        <v/>
      </c>
      <c r="N3885" s="273"/>
      <c r="O3885" s="273"/>
      <c r="P3885" s="273"/>
      <c r="Q3885" s="274"/>
      <c r="R3885" s="275"/>
      <c r="S3885" s="276"/>
      <c r="T3885" s="276"/>
      <c r="U3885" s="276"/>
      <c r="V3885" s="277"/>
      <c r="W3885" s="4"/>
      <c r="X3885" s="4"/>
    </row>
    <row r="3886" spans="1:24" ht="16.5" customHeight="1" x14ac:dyDescent="0.2">
      <c r="W3886" s="4"/>
      <c r="X3886" s="4"/>
    </row>
    <row r="3887" spans="1:24" ht="279.75" customHeight="1" x14ac:dyDescent="0.15">
      <c r="B3887" s="11"/>
      <c r="C3887" s="132" t="s">
        <v>136</v>
      </c>
      <c r="D3887" s="11"/>
      <c r="E3887" s="11"/>
      <c r="F3887" s="11"/>
      <c r="G3887" s="11"/>
      <c r="H3887" s="11"/>
      <c r="I3887" s="11"/>
      <c r="J3887" s="11"/>
      <c r="K3887" s="11"/>
      <c r="L3887" s="11"/>
      <c r="M3887" s="11"/>
      <c r="N3887" s="11"/>
      <c r="O3887" s="11"/>
      <c r="P3887" s="11"/>
      <c r="Q3887" s="11"/>
      <c r="R3887" s="11"/>
      <c r="S3887" s="11"/>
      <c r="T3887" s="11"/>
      <c r="U3887" s="11"/>
      <c r="V3887" s="11"/>
      <c r="W3887" s="11"/>
      <c r="X3887" s="11"/>
    </row>
    <row r="3888" spans="1:24" ht="24" customHeight="1" x14ac:dyDescent="0.2">
      <c r="A3888" s="35"/>
      <c r="B3888" s="256" t="s">
        <v>127</v>
      </c>
      <c r="C3888" s="256"/>
      <c r="D3888" s="256"/>
      <c r="E3888" s="256"/>
      <c r="F3888" s="256"/>
      <c r="G3888" s="256"/>
      <c r="H3888" s="256"/>
      <c r="I3888" s="256"/>
      <c r="J3888" s="256"/>
      <c r="K3888" s="256"/>
      <c r="L3888" s="256"/>
      <c r="M3888" s="256"/>
      <c r="N3888" s="256"/>
      <c r="O3888" s="256"/>
      <c r="P3888" s="256"/>
      <c r="Q3888" s="256"/>
      <c r="R3888" s="256"/>
      <c r="S3888" s="256"/>
      <c r="T3888" s="256"/>
      <c r="U3888" s="256"/>
      <c r="V3888" s="256"/>
      <c r="X3888" s="2"/>
    </row>
    <row r="3889" spans="1:24" ht="15" x14ac:dyDescent="0.2">
      <c r="A3889" s="35"/>
      <c r="B3889" s="120" t="s">
        <v>128</v>
      </c>
      <c r="D3889" s="123" t="e">
        <f>D3866</f>
        <v>#REF!</v>
      </c>
      <c r="F3889" s="123"/>
      <c r="G3889" s="123"/>
      <c r="H3889" s="123"/>
      <c r="I3889" s="123"/>
      <c r="J3889" s="123"/>
      <c r="K3889" s="123"/>
      <c r="L3889" s="123"/>
      <c r="M3889" s="123"/>
      <c r="N3889" s="123"/>
      <c r="O3889" s="123"/>
      <c r="P3889" s="123"/>
      <c r="Q3889" s="123"/>
      <c r="R3889" s="123"/>
      <c r="S3889" s="123"/>
      <c r="T3889" s="123"/>
      <c r="U3889" s="123"/>
      <c r="V3889" s="123"/>
      <c r="W3889" s="15"/>
      <c r="X3889" s="154" t="e">
        <f>X3866</f>
        <v>#REF!</v>
      </c>
    </row>
    <row r="3890" spans="1:24" ht="17.25" x14ac:dyDescent="0.2">
      <c r="B3890" s="120" t="s">
        <v>129</v>
      </c>
      <c r="D3890" s="121"/>
      <c r="E3890" s="121"/>
      <c r="F3890" s="7"/>
      <c r="G3890" s="7"/>
      <c r="H3890" s="257" t="e">
        <f>H3867</f>
        <v>#REF!</v>
      </c>
      <c r="I3890" s="257"/>
      <c r="J3890" s="257"/>
      <c r="K3890" s="257"/>
      <c r="L3890" s="257"/>
      <c r="M3890" s="257"/>
      <c r="N3890" s="257"/>
      <c r="O3890" s="257"/>
      <c r="P3890" s="127" t="e">
        <f>P3867</f>
        <v>#REF!</v>
      </c>
      <c r="Q3890" s="120" t="s">
        <v>75</v>
      </c>
      <c r="S3890" s="12"/>
      <c r="T3890" s="13"/>
      <c r="U3890" s="127" t="e">
        <f>U3867</f>
        <v>#REF!</v>
      </c>
      <c r="V3890" s="120" t="s">
        <v>79</v>
      </c>
      <c r="W3890" s="12"/>
      <c r="X3890" s="6"/>
    </row>
    <row r="3891" spans="1:24" ht="17.25" x14ac:dyDescent="0.2">
      <c r="B3891" s="120" t="s">
        <v>130</v>
      </c>
      <c r="D3891" s="122"/>
      <c r="E3891" s="122"/>
      <c r="F3891" s="7"/>
      <c r="G3891" s="258" t="e">
        <f>G3868</f>
        <v>#REF!</v>
      </c>
      <c r="H3891" s="258"/>
      <c r="I3891" s="258"/>
      <c r="J3891" s="258"/>
      <c r="K3891" s="258"/>
      <c r="L3891" s="258"/>
      <c r="M3891" s="258"/>
      <c r="N3891" s="258"/>
      <c r="O3891" s="258"/>
      <c r="P3891" s="128" t="s">
        <v>137</v>
      </c>
      <c r="Q3891" s="120" t="s">
        <v>131</v>
      </c>
      <c r="S3891" s="12"/>
      <c r="T3891" s="12"/>
      <c r="U3891" s="128" t="s">
        <v>138</v>
      </c>
      <c r="V3891" s="120" t="s">
        <v>61</v>
      </c>
      <c r="W3891" s="12"/>
      <c r="X3891" s="6"/>
    </row>
    <row r="3892" spans="1:24" ht="28.5" customHeight="1" x14ac:dyDescent="0.2">
      <c r="B3892" s="127" t="e">
        <f>B3869</f>
        <v>#REF!</v>
      </c>
      <c r="C3892" s="125" t="s">
        <v>76</v>
      </c>
      <c r="D3892" s="127" t="e">
        <f>D3869</f>
        <v>#REF!</v>
      </c>
      <c r="E3892" s="125" t="s">
        <v>81</v>
      </c>
      <c r="F3892" s="7"/>
      <c r="G3892" s="7"/>
      <c r="H3892" s="5"/>
      <c r="I3892" s="10"/>
      <c r="J3892" s="127" t="e">
        <f>J3869</f>
        <v>#REF!</v>
      </c>
      <c r="K3892" s="125" t="s">
        <v>77</v>
      </c>
      <c r="L3892" s="5"/>
      <c r="M3892" s="5"/>
      <c r="N3892" s="127" t="e">
        <f>N3869</f>
        <v>#REF!</v>
      </c>
      <c r="O3892" s="125" t="s">
        <v>132</v>
      </c>
      <c r="P3892" s="126"/>
      <c r="Q3892" s="126"/>
      <c r="R3892" s="9"/>
      <c r="S3892" s="127" t="e">
        <f>S3869</f>
        <v>#REF!</v>
      </c>
      <c r="T3892" s="259" t="s">
        <v>133</v>
      </c>
      <c r="U3892" s="259"/>
      <c r="V3892" s="259"/>
      <c r="W3892" s="13"/>
      <c r="X3892" s="6"/>
    </row>
    <row r="3893" spans="1:24" ht="4.5" customHeight="1" thickBot="1" x14ac:dyDescent="0.25">
      <c r="B3893" s="8"/>
      <c r="C3893" s="7"/>
      <c r="D3893" s="8"/>
      <c r="E3893" s="7"/>
      <c r="F3893" s="7"/>
      <c r="G3893" s="7"/>
      <c r="H3893" s="5"/>
      <c r="I3893" s="10"/>
      <c r="J3893" s="8"/>
      <c r="K3893" s="5"/>
      <c r="L3893" s="5"/>
      <c r="M3893" s="5"/>
      <c r="N3893" s="7"/>
      <c r="O3893" s="5"/>
      <c r="P3893" s="8"/>
      <c r="Q3893" s="8"/>
      <c r="R3893" s="9"/>
      <c r="S3893" s="9"/>
      <c r="T3893" s="7"/>
      <c r="U3893" s="8"/>
      <c r="V3893" s="9"/>
      <c r="W3893" s="9"/>
      <c r="X3893" s="6"/>
    </row>
    <row r="3894" spans="1:24" ht="27" customHeight="1" x14ac:dyDescent="0.25">
      <c r="B3894" s="260" t="s">
        <v>17</v>
      </c>
      <c r="C3894" s="261"/>
      <c r="D3894" s="261"/>
      <c r="E3894" s="261"/>
      <c r="F3894" s="262" t="s">
        <v>134</v>
      </c>
      <c r="G3894" s="262"/>
      <c r="H3894" s="262"/>
      <c r="I3894" s="262" t="s">
        <v>12</v>
      </c>
      <c r="J3894" s="262"/>
      <c r="K3894" s="262"/>
      <c r="L3894" s="262" t="s">
        <v>105</v>
      </c>
      <c r="M3894" s="236" t="s">
        <v>135</v>
      </c>
      <c r="N3894" s="236"/>
      <c r="O3894" s="236"/>
      <c r="P3894" s="236"/>
      <c r="Q3894" s="236"/>
      <c r="R3894" s="236" t="s">
        <v>101</v>
      </c>
      <c r="S3894" s="236"/>
      <c r="T3894" s="236"/>
      <c r="U3894" s="236"/>
      <c r="V3894" s="237"/>
      <c r="W3894" s="14"/>
      <c r="X3894" s="3"/>
    </row>
    <row r="3895" spans="1:24" ht="27.75" customHeight="1" x14ac:dyDescent="0.2">
      <c r="B3895" s="240">
        <f>EDATE(B3872,12)</f>
        <v>45658</v>
      </c>
      <c r="C3895" s="241"/>
      <c r="D3895" s="241"/>
      <c r="E3895" s="242"/>
      <c r="F3895" s="263"/>
      <c r="G3895" s="263"/>
      <c r="H3895" s="263"/>
      <c r="I3895" s="263"/>
      <c r="J3895" s="263"/>
      <c r="K3895" s="263"/>
      <c r="L3895" s="263"/>
      <c r="M3895" s="238"/>
      <c r="N3895" s="238"/>
      <c r="O3895" s="238"/>
      <c r="P3895" s="238"/>
      <c r="Q3895" s="238"/>
      <c r="R3895" s="238"/>
      <c r="S3895" s="238"/>
      <c r="T3895" s="238"/>
      <c r="U3895" s="238"/>
      <c r="V3895" s="239"/>
      <c r="W3895" s="14"/>
      <c r="X3895" s="3"/>
    </row>
    <row r="3896" spans="1:24" ht="16.5" customHeight="1" x14ac:dyDescent="0.2">
      <c r="A3896" s="34">
        <f>EDATE(B3895,-4)</f>
        <v>45536</v>
      </c>
      <c r="B3896" s="243" t="str">
        <f>PROPER(TEXT(A3896, "mmmm"))</f>
        <v>Septiembre</v>
      </c>
      <c r="C3896" s="244"/>
      <c r="D3896" s="244"/>
      <c r="E3896" s="244"/>
      <c r="F3896" s="281" t="str">
        <f>IFERROR(IF(VLOOKUP($X3866&amp;"-"&amp;TEXT($A3896,"mmm-aaaa"),Informes!$A:$P,COLUMN(Informes!H$1),FALSE),"þ","¨"),"¨")</f>
        <v>¨</v>
      </c>
      <c r="G3896" s="281"/>
      <c r="H3896" s="281"/>
      <c r="I3896" s="248" t="str">
        <f>IFERROR(IF(ISBLANK(
VLOOKUP($X3889&amp;"-"&amp;TEXT($A3896,"mmm-aaaa"),Informes!$A:$P,COLUMN(Informes!I$1),FALSE)), "",
VLOOKUP($X3889&amp;"-"&amp;TEXT($A3896,"mmm-aaaa"),Informes!$A:$P,COLUMN(Informes!I$1),FALSE)), "")</f>
        <v/>
      </c>
      <c r="J3896" s="248"/>
      <c r="K3896" s="248"/>
      <c r="L3896" s="173" t="str">
        <f>IFERROR(IF($X3896=$L$7,"þ","¨"),"¨")</f>
        <v>¨</v>
      </c>
      <c r="M3896" s="248" t="str">
        <f>IFERROR(IF(OR($X3896=$L$7,$X3896=$K$5,$X3896=$O$5,$X3896=$T$5),IF(ISBLANK(
VLOOKUP($X3866&amp;"-"&amp;TEXT($A3896,"mmm-aaaa"),Informes!$A:$P,COLUMN(Informes!J$1),FALSE)), "",
VLOOKUP($X3866&amp;"-"&amp;TEXT($A3896,"mmm-aaaa"),Informes!$A:$P,COLUMN(Informes!J$1),FALSE)), ""), "")</f>
        <v/>
      </c>
      <c r="N3896" s="248"/>
      <c r="O3896" s="248"/>
      <c r="P3896" s="248"/>
      <c r="Q3896" s="248"/>
      <c r="R3896" s="284" t="str">
        <f t="shared" ref="R3896:R3907" si="760">IF(W3896=0, "", W3896)</f>
        <v/>
      </c>
      <c r="S3896" s="284"/>
      <c r="T3896" s="284"/>
      <c r="U3896" s="284"/>
      <c r="V3896" s="285"/>
      <c r="W3896" s="4" t="str">
        <f>IFERROR(VLOOKUP($X3889&amp;"-"&amp;TEXT($A3896,"mmm-aaaa"),Informes!$A:$P,COLUMN(Informes!K$1),FALSE), "")</f>
        <v/>
      </c>
      <c r="X3896" s="34" t="str">
        <f>IFERROR(VLOOKUP($X3866&amp;"-"&amp;TEXT($A3896,"mmm-aaaa"),Informes!$A:$P,COLUMN(Informes!C$1),FALSE), "")</f>
        <v/>
      </c>
    </row>
    <row r="3897" spans="1:24" ht="16.5" customHeight="1" x14ac:dyDescent="0.2">
      <c r="A3897" s="34">
        <f>EDATE(A3896,1)</f>
        <v>45566</v>
      </c>
      <c r="B3897" s="243" t="str">
        <f t="shared" ref="B3897:B3907" si="761">PROPER(TEXT(A3897, "mmmm"))</f>
        <v>Octubre</v>
      </c>
      <c r="C3897" s="244"/>
      <c r="D3897" s="244"/>
      <c r="E3897" s="244"/>
      <c r="F3897" s="281" t="str">
        <f>IFERROR(IF(VLOOKUP($X3866&amp;"-"&amp;TEXT($A3897,"mmm-aaaa"),Informes!$A:$P,COLUMN(Informes!H$1),FALSE),"þ","¨"),"¨")</f>
        <v>¨</v>
      </c>
      <c r="G3897" s="281"/>
      <c r="H3897" s="281"/>
      <c r="I3897" s="248" t="str">
        <f>IFERROR(IF(ISBLANK(
VLOOKUP($X3889&amp;"-"&amp;TEXT($A3897,"mmm-aaaa"),Informes!$A:$P,COLUMN(Informes!I$1),FALSE)), "",
VLOOKUP($X3889&amp;"-"&amp;TEXT($A3897,"mmm-aaaa"),Informes!$A:$P,COLUMN(Informes!I$1),FALSE)), "")</f>
        <v/>
      </c>
      <c r="J3897" s="248"/>
      <c r="K3897" s="248"/>
      <c r="L3897" s="173" t="str">
        <f t="shared" ref="L3897:L3907" si="762">IFERROR(IF($X3897=$L$7,"þ","¨"),"¨")</f>
        <v>¨</v>
      </c>
      <c r="M3897" s="248" t="str">
        <f>IFERROR(IF(OR($X3897=$L$7,$X3897=$K$5,$X3897=$O$5,$X3897=$T$5),IF(ISBLANK(
VLOOKUP($X3866&amp;"-"&amp;TEXT($A3897,"mmm-aaaa"),Informes!$A:$P,COLUMN(Informes!J$1),FALSE)), "",
VLOOKUP($X3866&amp;"-"&amp;TEXT($A3897,"mmm-aaaa"),Informes!$A:$P,COLUMN(Informes!J$1),FALSE)), ""), "")</f>
        <v/>
      </c>
      <c r="N3897" s="248"/>
      <c r="O3897" s="248"/>
      <c r="P3897" s="248"/>
      <c r="Q3897" s="248"/>
      <c r="R3897" s="284" t="str">
        <f t="shared" si="760"/>
        <v/>
      </c>
      <c r="S3897" s="284"/>
      <c r="T3897" s="284"/>
      <c r="U3897" s="284"/>
      <c r="V3897" s="285"/>
      <c r="W3897" s="4" t="str">
        <f>IFERROR(VLOOKUP($X3889&amp;"-"&amp;TEXT($A3897,"mmm-aaaa"),Informes!$A:$P,COLUMN(Informes!K$1),FALSE), "")</f>
        <v/>
      </c>
      <c r="X3897" s="34" t="str">
        <f>IFERROR(VLOOKUP($X3866&amp;"-"&amp;TEXT($A3897,"mmm-aaaa"),Informes!$A:$P,COLUMN(Informes!C$1),FALSE), "")</f>
        <v/>
      </c>
    </row>
    <row r="3898" spans="1:24" ht="16.5" customHeight="1" x14ac:dyDescent="0.2">
      <c r="A3898" s="34">
        <f t="shared" ref="A3898:A3907" si="763">EDATE(A3897,1)</f>
        <v>45597</v>
      </c>
      <c r="B3898" s="243" t="str">
        <f t="shared" si="761"/>
        <v>Noviembre</v>
      </c>
      <c r="C3898" s="244"/>
      <c r="D3898" s="244"/>
      <c r="E3898" s="244"/>
      <c r="F3898" s="281" t="str">
        <f>IFERROR(IF(VLOOKUP($X3866&amp;"-"&amp;TEXT($A3898,"mmm-aaaa"),Informes!$A:$P,COLUMN(Informes!H$1),FALSE),"þ","¨"),"¨")</f>
        <v>¨</v>
      </c>
      <c r="G3898" s="281"/>
      <c r="H3898" s="281"/>
      <c r="I3898" s="248" t="str">
        <f>IFERROR(IF(ISBLANK(
VLOOKUP($X3889&amp;"-"&amp;TEXT($A3898,"mmm-aaaa"),Informes!$A:$P,COLUMN(Informes!I$1),FALSE)), "",
VLOOKUP($X3889&amp;"-"&amp;TEXT($A3898,"mmm-aaaa"),Informes!$A:$P,COLUMN(Informes!I$1),FALSE)), "")</f>
        <v/>
      </c>
      <c r="J3898" s="248"/>
      <c r="K3898" s="248"/>
      <c r="L3898" s="173" t="str">
        <f t="shared" si="762"/>
        <v>¨</v>
      </c>
      <c r="M3898" s="248" t="str">
        <f>IFERROR(IF(OR($X3898=$L$7,$X3898=$K$5,$X3898=$O$5,$X3898=$T$5),IF(ISBLANK(
VLOOKUP($X3866&amp;"-"&amp;TEXT($A3898,"mmm-aaaa"),Informes!$A:$P,COLUMN(Informes!J$1),FALSE)), "",
VLOOKUP($X3866&amp;"-"&amp;TEXT($A3898,"mmm-aaaa"),Informes!$A:$P,COLUMN(Informes!J$1),FALSE)), ""), "")</f>
        <v/>
      </c>
      <c r="N3898" s="248"/>
      <c r="O3898" s="248"/>
      <c r="P3898" s="248"/>
      <c r="Q3898" s="248"/>
      <c r="R3898" s="284" t="str">
        <f t="shared" si="760"/>
        <v/>
      </c>
      <c r="S3898" s="284"/>
      <c r="T3898" s="284"/>
      <c r="U3898" s="284"/>
      <c r="V3898" s="285"/>
      <c r="W3898" s="4" t="str">
        <f>IFERROR(VLOOKUP($X3889&amp;"-"&amp;TEXT($A3898,"mmm-aaaa"),Informes!$A:$P,COLUMN(Informes!K$1),FALSE), "")</f>
        <v/>
      </c>
      <c r="X3898" s="34" t="str">
        <f>IFERROR(VLOOKUP($X3866&amp;"-"&amp;TEXT($A3898,"mmm-aaaa"),Informes!$A:$P,COLUMN(Informes!C$1),FALSE), "")</f>
        <v/>
      </c>
    </row>
    <row r="3899" spans="1:24" ht="16.5" customHeight="1" x14ac:dyDescent="0.2">
      <c r="A3899" s="34">
        <f t="shared" si="763"/>
        <v>45627</v>
      </c>
      <c r="B3899" s="243" t="str">
        <f t="shared" si="761"/>
        <v>Diciembre</v>
      </c>
      <c r="C3899" s="244"/>
      <c r="D3899" s="244"/>
      <c r="E3899" s="244"/>
      <c r="F3899" s="281" t="str">
        <f>IFERROR(IF(VLOOKUP($X3866&amp;"-"&amp;TEXT($A3899,"mmm-aaaa"),Informes!$A:$P,COLUMN(Informes!H$1),FALSE),"þ","¨"),"¨")</f>
        <v>¨</v>
      </c>
      <c r="G3899" s="281"/>
      <c r="H3899" s="281"/>
      <c r="I3899" s="248" t="str">
        <f>IFERROR(IF(ISBLANK(
VLOOKUP($X3889&amp;"-"&amp;TEXT($A3899,"mmm-aaaa"),Informes!$A:$P,COLUMN(Informes!I$1),FALSE)), "",
VLOOKUP($X3889&amp;"-"&amp;TEXT($A3899,"mmm-aaaa"),Informes!$A:$P,COLUMN(Informes!I$1),FALSE)), "")</f>
        <v/>
      </c>
      <c r="J3899" s="248"/>
      <c r="K3899" s="248"/>
      <c r="L3899" s="173" t="str">
        <f t="shared" si="762"/>
        <v>¨</v>
      </c>
      <c r="M3899" s="248" t="str">
        <f>IFERROR(IF(OR($X3899=$L$7,$X3899=$K$5,$X3899=$O$5,$X3899=$T$5),IF(ISBLANK(
VLOOKUP($X3866&amp;"-"&amp;TEXT($A3899,"mmm-aaaa"),Informes!$A:$P,COLUMN(Informes!J$1),FALSE)), "",
VLOOKUP($X3866&amp;"-"&amp;TEXT($A3899,"mmm-aaaa"),Informes!$A:$P,COLUMN(Informes!J$1),FALSE)), ""), "")</f>
        <v/>
      </c>
      <c r="N3899" s="248"/>
      <c r="O3899" s="248"/>
      <c r="P3899" s="248"/>
      <c r="Q3899" s="248"/>
      <c r="R3899" s="284" t="str">
        <f t="shared" si="760"/>
        <v/>
      </c>
      <c r="S3899" s="284"/>
      <c r="T3899" s="284"/>
      <c r="U3899" s="284"/>
      <c r="V3899" s="285"/>
      <c r="W3899" s="4" t="str">
        <f>IFERROR(VLOOKUP($X3889&amp;"-"&amp;TEXT($A3899,"mmm-aaaa"),Informes!$A:$P,COLUMN(Informes!K$1),FALSE), "")</f>
        <v/>
      </c>
      <c r="X3899" s="34" t="str">
        <f>IFERROR(VLOOKUP($X3866&amp;"-"&amp;TEXT($A3899,"mmm-aaaa"),Informes!$A:$P,COLUMN(Informes!C$1),FALSE), "")</f>
        <v/>
      </c>
    </row>
    <row r="3900" spans="1:24" ht="16.5" customHeight="1" x14ac:dyDescent="0.2">
      <c r="A3900" s="34">
        <f t="shared" si="763"/>
        <v>45658</v>
      </c>
      <c r="B3900" s="243" t="str">
        <f t="shared" si="761"/>
        <v>Enero</v>
      </c>
      <c r="C3900" s="244"/>
      <c r="D3900" s="244"/>
      <c r="E3900" s="244"/>
      <c r="F3900" s="281" t="str">
        <f>IFERROR(IF(VLOOKUP($X3866&amp;"-"&amp;TEXT($A3900,"mmm-aaaa"),Informes!$A:$P,COLUMN(Informes!H$1),FALSE),"þ","¨"),"¨")</f>
        <v>¨</v>
      </c>
      <c r="G3900" s="281"/>
      <c r="H3900" s="281"/>
      <c r="I3900" s="248" t="str">
        <f>IFERROR(IF(ISBLANK(
VLOOKUP($X3889&amp;"-"&amp;TEXT($A3900,"mmm-aaaa"),Informes!$A:$P,COLUMN(Informes!I$1),FALSE)), "",
VLOOKUP($X3889&amp;"-"&amp;TEXT($A3900,"mmm-aaaa"),Informes!$A:$P,COLUMN(Informes!I$1),FALSE)), "")</f>
        <v/>
      </c>
      <c r="J3900" s="248"/>
      <c r="K3900" s="248"/>
      <c r="L3900" s="173" t="str">
        <f t="shared" si="762"/>
        <v>¨</v>
      </c>
      <c r="M3900" s="248" t="str">
        <f>IFERROR(IF(OR($X3900=$L$7,$X3900=$K$5,$X3900=$O$5,$X3900=$T$5),IF(ISBLANK(
VLOOKUP($X3866&amp;"-"&amp;TEXT($A3900,"mmm-aaaa"),Informes!$A:$P,COLUMN(Informes!J$1),FALSE)), "",
VLOOKUP($X3866&amp;"-"&amp;TEXT($A3900,"mmm-aaaa"),Informes!$A:$P,COLUMN(Informes!J$1),FALSE)), ""), "")</f>
        <v/>
      </c>
      <c r="N3900" s="248"/>
      <c r="O3900" s="248"/>
      <c r="P3900" s="248"/>
      <c r="Q3900" s="248"/>
      <c r="R3900" s="284" t="str">
        <f t="shared" si="760"/>
        <v/>
      </c>
      <c r="S3900" s="284"/>
      <c r="T3900" s="284"/>
      <c r="U3900" s="284"/>
      <c r="V3900" s="285"/>
      <c r="W3900" s="4" t="str">
        <f>IFERROR(VLOOKUP($X3889&amp;"-"&amp;TEXT($A3900,"mmm-aaaa"),Informes!$A:$P,COLUMN(Informes!K$1),FALSE), "")</f>
        <v/>
      </c>
      <c r="X3900" s="34" t="str">
        <f>IFERROR(VLOOKUP($X3866&amp;"-"&amp;TEXT($A3900,"mmm-aaaa"),Informes!$A:$P,COLUMN(Informes!C$1),FALSE), "")</f>
        <v/>
      </c>
    </row>
    <row r="3901" spans="1:24" ht="16.5" customHeight="1" x14ac:dyDescent="0.2">
      <c r="A3901" s="34">
        <f t="shared" si="763"/>
        <v>45689</v>
      </c>
      <c r="B3901" s="243" t="str">
        <f t="shared" si="761"/>
        <v>Febrero</v>
      </c>
      <c r="C3901" s="244"/>
      <c r="D3901" s="244"/>
      <c r="E3901" s="244"/>
      <c r="F3901" s="281" t="str">
        <f>IFERROR(IF(VLOOKUP($X3866&amp;"-"&amp;TEXT($A3901,"mmm-aaaa"),Informes!$A:$P,COLUMN(Informes!H$1),FALSE),"þ","¨"),"¨")</f>
        <v>¨</v>
      </c>
      <c r="G3901" s="281"/>
      <c r="H3901" s="281"/>
      <c r="I3901" s="248" t="str">
        <f>IFERROR(IF(ISBLANK(
VLOOKUP($X3889&amp;"-"&amp;TEXT($A3901,"mmm-aaaa"),Informes!$A:$P,COLUMN(Informes!I$1),FALSE)), "",
VLOOKUP($X3889&amp;"-"&amp;TEXT($A3901,"mmm-aaaa"),Informes!$A:$P,COLUMN(Informes!I$1),FALSE)), "")</f>
        <v/>
      </c>
      <c r="J3901" s="248"/>
      <c r="K3901" s="248"/>
      <c r="L3901" s="173" t="str">
        <f t="shared" si="762"/>
        <v>¨</v>
      </c>
      <c r="M3901" s="248" t="str">
        <f>IFERROR(IF(OR($X3901=$L$7,$X3901=$K$5,$X3901=$O$5,$X3901=$T$5),IF(ISBLANK(
VLOOKUP($X3866&amp;"-"&amp;TEXT($A3901,"mmm-aaaa"),Informes!$A:$P,COLUMN(Informes!J$1),FALSE)), "",
VLOOKUP($X3866&amp;"-"&amp;TEXT($A3901,"mmm-aaaa"),Informes!$A:$P,COLUMN(Informes!J$1),FALSE)), ""), "")</f>
        <v/>
      </c>
      <c r="N3901" s="248"/>
      <c r="O3901" s="248"/>
      <c r="P3901" s="248"/>
      <c r="Q3901" s="248"/>
      <c r="R3901" s="284" t="str">
        <f t="shared" si="760"/>
        <v/>
      </c>
      <c r="S3901" s="284"/>
      <c r="T3901" s="284"/>
      <c r="U3901" s="284"/>
      <c r="V3901" s="285"/>
      <c r="W3901" s="4" t="str">
        <f>IFERROR(VLOOKUP($X3889&amp;"-"&amp;TEXT($A3901,"mmm-aaaa"),Informes!$A:$P,COLUMN(Informes!K$1),FALSE), "")</f>
        <v/>
      </c>
      <c r="X3901" s="34" t="str">
        <f>IFERROR(VLOOKUP($X3866&amp;"-"&amp;TEXT($A3901,"mmm-aaaa"),Informes!$A:$P,COLUMN(Informes!C$1),FALSE), "")</f>
        <v/>
      </c>
    </row>
    <row r="3902" spans="1:24" ht="16.5" customHeight="1" x14ac:dyDescent="0.2">
      <c r="A3902" s="34">
        <f t="shared" si="763"/>
        <v>45717</v>
      </c>
      <c r="B3902" s="243" t="str">
        <f t="shared" si="761"/>
        <v>Marzo</v>
      </c>
      <c r="C3902" s="244"/>
      <c r="D3902" s="244"/>
      <c r="E3902" s="244"/>
      <c r="F3902" s="281" t="str">
        <f>IFERROR(IF(VLOOKUP($X3866&amp;"-"&amp;TEXT($A3902,"mmm-aaaa"),Informes!$A:$P,COLUMN(Informes!H$1),FALSE),"þ","¨"),"¨")</f>
        <v>¨</v>
      </c>
      <c r="G3902" s="281"/>
      <c r="H3902" s="281"/>
      <c r="I3902" s="248" t="str">
        <f>IFERROR(IF(ISBLANK(
VLOOKUP($X3889&amp;"-"&amp;TEXT($A3902,"mmm-aaaa"),Informes!$A:$P,COLUMN(Informes!I$1),FALSE)), "",
VLOOKUP($X3889&amp;"-"&amp;TEXT($A3902,"mmm-aaaa"),Informes!$A:$P,COLUMN(Informes!I$1),FALSE)), "")</f>
        <v/>
      </c>
      <c r="J3902" s="248"/>
      <c r="K3902" s="248"/>
      <c r="L3902" s="173" t="str">
        <f t="shared" si="762"/>
        <v>¨</v>
      </c>
      <c r="M3902" s="248" t="str">
        <f>IFERROR(IF(OR($X3902=$L$7,$X3902=$K$5,$X3902=$O$5,$X3902=$T$5),IF(ISBLANK(
VLOOKUP($X3866&amp;"-"&amp;TEXT($A3902,"mmm-aaaa"),Informes!$A:$P,COLUMN(Informes!J$1),FALSE)), "",
VLOOKUP($X3866&amp;"-"&amp;TEXT($A3902,"mmm-aaaa"),Informes!$A:$P,COLUMN(Informes!J$1),FALSE)), ""), "")</f>
        <v/>
      </c>
      <c r="N3902" s="248"/>
      <c r="O3902" s="248"/>
      <c r="P3902" s="248"/>
      <c r="Q3902" s="248"/>
      <c r="R3902" s="284" t="str">
        <f t="shared" si="760"/>
        <v/>
      </c>
      <c r="S3902" s="284"/>
      <c r="T3902" s="284"/>
      <c r="U3902" s="284"/>
      <c r="V3902" s="285"/>
      <c r="W3902" s="4" t="str">
        <f>IFERROR(VLOOKUP($X3889&amp;"-"&amp;TEXT($A3902,"mmm-aaaa"),Informes!$A:$P,COLUMN(Informes!K$1),FALSE), "")</f>
        <v/>
      </c>
      <c r="X3902" s="34" t="str">
        <f>IFERROR(VLOOKUP($X3866&amp;"-"&amp;TEXT($A3902,"mmm-aaaa"),Informes!$A:$P,COLUMN(Informes!C$1),FALSE), "")</f>
        <v/>
      </c>
    </row>
    <row r="3903" spans="1:24" ht="16.5" customHeight="1" x14ac:dyDescent="0.2">
      <c r="A3903" s="34">
        <f t="shared" si="763"/>
        <v>45748</v>
      </c>
      <c r="B3903" s="243" t="str">
        <f t="shared" si="761"/>
        <v>Abril</v>
      </c>
      <c r="C3903" s="244"/>
      <c r="D3903" s="244"/>
      <c r="E3903" s="244"/>
      <c r="F3903" s="281" t="str">
        <f>IFERROR(IF(VLOOKUP($X3866&amp;"-"&amp;TEXT($A3903,"mmm-aaaa"),Informes!$A:$P,COLUMN(Informes!H$1),FALSE),"þ","¨"),"¨")</f>
        <v>¨</v>
      </c>
      <c r="G3903" s="281"/>
      <c r="H3903" s="281"/>
      <c r="I3903" s="248" t="str">
        <f>IFERROR(IF(ISBLANK(
VLOOKUP($X3889&amp;"-"&amp;TEXT($A3903,"mmm-aaaa"),Informes!$A:$P,COLUMN(Informes!I$1),FALSE)), "",
VLOOKUP($X3889&amp;"-"&amp;TEXT($A3903,"mmm-aaaa"),Informes!$A:$P,COLUMN(Informes!I$1),FALSE)), "")</f>
        <v/>
      </c>
      <c r="J3903" s="248"/>
      <c r="K3903" s="248"/>
      <c r="L3903" s="173" t="str">
        <f t="shared" si="762"/>
        <v>¨</v>
      </c>
      <c r="M3903" s="248" t="str">
        <f>IFERROR(IF(OR($X3903=$L$7,$X3903=$K$5,$X3903=$O$5,$X3903=$T$5),IF(ISBLANK(
VLOOKUP($X3866&amp;"-"&amp;TEXT($A3903,"mmm-aaaa"),Informes!$A:$P,COLUMN(Informes!J$1),FALSE)), "",
VLOOKUP($X3866&amp;"-"&amp;TEXT($A3903,"mmm-aaaa"),Informes!$A:$P,COLUMN(Informes!J$1),FALSE)), ""), "")</f>
        <v/>
      </c>
      <c r="N3903" s="248"/>
      <c r="O3903" s="248"/>
      <c r="P3903" s="248"/>
      <c r="Q3903" s="248"/>
      <c r="R3903" s="284" t="str">
        <f t="shared" si="760"/>
        <v/>
      </c>
      <c r="S3903" s="284"/>
      <c r="T3903" s="284"/>
      <c r="U3903" s="284"/>
      <c r="V3903" s="285"/>
      <c r="W3903" s="4" t="str">
        <f>IFERROR(VLOOKUP($X3889&amp;"-"&amp;TEXT($A3903,"mmm-aaaa"),Informes!$A:$P,COLUMN(Informes!K$1),FALSE), "")</f>
        <v/>
      </c>
      <c r="X3903" s="34" t="str">
        <f>IFERROR(VLOOKUP($X3866&amp;"-"&amp;TEXT($A3903,"mmm-aaaa"),Informes!$A:$P,COLUMN(Informes!C$1),FALSE), "")</f>
        <v/>
      </c>
    </row>
    <row r="3904" spans="1:24" ht="16.5" customHeight="1" x14ac:dyDescent="0.2">
      <c r="A3904" s="34">
        <f t="shared" si="763"/>
        <v>45778</v>
      </c>
      <c r="B3904" s="243" t="str">
        <f t="shared" si="761"/>
        <v>Mayo</v>
      </c>
      <c r="C3904" s="244"/>
      <c r="D3904" s="244"/>
      <c r="E3904" s="244"/>
      <c r="F3904" s="281" t="str">
        <f>IFERROR(IF(VLOOKUP($X3866&amp;"-"&amp;TEXT($A3904,"mmm-aaaa"),Informes!$A:$P,COLUMN(Informes!H$1),FALSE),"þ","¨"),"¨")</f>
        <v>¨</v>
      </c>
      <c r="G3904" s="281"/>
      <c r="H3904" s="281"/>
      <c r="I3904" s="248" t="str">
        <f>IFERROR(IF(ISBLANK(
VLOOKUP($X3889&amp;"-"&amp;TEXT($A3904,"mmm-aaaa"),Informes!$A:$P,COLUMN(Informes!I$1),FALSE)), "",
VLOOKUP($X3889&amp;"-"&amp;TEXT($A3904,"mmm-aaaa"),Informes!$A:$P,COLUMN(Informes!I$1),FALSE)), "")</f>
        <v/>
      </c>
      <c r="J3904" s="248"/>
      <c r="K3904" s="248"/>
      <c r="L3904" s="173" t="str">
        <f t="shared" si="762"/>
        <v>¨</v>
      </c>
      <c r="M3904" s="248" t="str">
        <f>IFERROR(IF(OR($X3904=$L$7,$X3904=$K$5,$X3904=$O$5,$X3904=$T$5),IF(ISBLANK(
VLOOKUP($X3866&amp;"-"&amp;TEXT($A3904,"mmm-aaaa"),Informes!$A:$P,COLUMN(Informes!J$1),FALSE)), "",
VLOOKUP($X3866&amp;"-"&amp;TEXT($A3904,"mmm-aaaa"),Informes!$A:$P,COLUMN(Informes!J$1),FALSE)), ""), "")</f>
        <v/>
      </c>
      <c r="N3904" s="248"/>
      <c r="O3904" s="248"/>
      <c r="P3904" s="248"/>
      <c r="Q3904" s="248"/>
      <c r="R3904" s="284" t="str">
        <f t="shared" si="760"/>
        <v/>
      </c>
      <c r="S3904" s="284"/>
      <c r="T3904" s="284"/>
      <c r="U3904" s="284"/>
      <c r="V3904" s="285"/>
      <c r="W3904" s="4" t="str">
        <f>IFERROR(VLOOKUP($X3889&amp;"-"&amp;TEXT($A3904,"mmm-aaaa"),Informes!$A:$P,COLUMN(Informes!K$1),FALSE), "")</f>
        <v/>
      </c>
      <c r="X3904" s="34" t="str">
        <f>IFERROR(VLOOKUP($X3866&amp;"-"&amp;TEXT($A3904,"mmm-aaaa"),Informes!$A:$P,COLUMN(Informes!C$1),FALSE), "")</f>
        <v/>
      </c>
    </row>
    <row r="3905" spans="1:24" ht="16.5" customHeight="1" x14ac:dyDescent="0.2">
      <c r="A3905" s="34">
        <f t="shared" si="763"/>
        <v>45809</v>
      </c>
      <c r="B3905" s="243" t="str">
        <f t="shared" si="761"/>
        <v>Junio</v>
      </c>
      <c r="C3905" s="244"/>
      <c r="D3905" s="244"/>
      <c r="E3905" s="244"/>
      <c r="F3905" s="281" t="str">
        <f>IFERROR(IF(VLOOKUP($X3866&amp;"-"&amp;TEXT($A3905,"mmm-aaaa"),Informes!$A:$P,COLUMN(Informes!H$1),FALSE),"þ","¨"),"¨")</f>
        <v>¨</v>
      </c>
      <c r="G3905" s="281"/>
      <c r="H3905" s="281"/>
      <c r="I3905" s="248" t="str">
        <f>IFERROR(IF(ISBLANK(
VLOOKUP($X3889&amp;"-"&amp;TEXT($A3905,"mmm-aaaa"),Informes!$A:$P,COLUMN(Informes!I$1),FALSE)), "",
VLOOKUP($X3889&amp;"-"&amp;TEXT($A3905,"mmm-aaaa"),Informes!$A:$P,COLUMN(Informes!I$1),FALSE)), "")</f>
        <v/>
      </c>
      <c r="J3905" s="248"/>
      <c r="K3905" s="248"/>
      <c r="L3905" s="173" t="str">
        <f t="shared" si="762"/>
        <v>¨</v>
      </c>
      <c r="M3905" s="248" t="str">
        <f>IFERROR(IF(OR($X3905=$L$7,$X3905=$K$5,$X3905=$O$5,$X3905=$T$5),IF(ISBLANK(
VLOOKUP($X3866&amp;"-"&amp;TEXT($A3905,"mmm-aaaa"),Informes!$A:$P,COLUMN(Informes!J$1),FALSE)), "",
VLOOKUP($X3866&amp;"-"&amp;TEXT($A3905,"mmm-aaaa"),Informes!$A:$P,COLUMN(Informes!J$1),FALSE)), ""), "")</f>
        <v/>
      </c>
      <c r="N3905" s="248"/>
      <c r="O3905" s="248"/>
      <c r="P3905" s="248"/>
      <c r="Q3905" s="248"/>
      <c r="R3905" s="284" t="str">
        <f t="shared" si="760"/>
        <v/>
      </c>
      <c r="S3905" s="284"/>
      <c r="T3905" s="284"/>
      <c r="U3905" s="284"/>
      <c r="V3905" s="285"/>
      <c r="W3905" s="4" t="str">
        <f>IFERROR(VLOOKUP($X3889&amp;"-"&amp;TEXT($A3905,"mmm-aaaa"),Informes!$A:$P,COLUMN(Informes!K$1),FALSE), "")</f>
        <v/>
      </c>
      <c r="X3905" s="34" t="str">
        <f>IFERROR(VLOOKUP($X3866&amp;"-"&amp;TEXT($A3905,"mmm-aaaa"),Informes!$A:$P,COLUMN(Informes!C$1),FALSE), "")</f>
        <v/>
      </c>
    </row>
    <row r="3906" spans="1:24" ht="16.5" customHeight="1" x14ac:dyDescent="0.2">
      <c r="A3906" s="34">
        <f t="shared" si="763"/>
        <v>45839</v>
      </c>
      <c r="B3906" s="243" t="str">
        <f t="shared" si="761"/>
        <v>Julio</v>
      </c>
      <c r="C3906" s="244"/>
      <c r="D3906" s="244"/>
      <c r="E3906" s="244"/>
      <c r="F3906" s="281" t="str">
        <f>IFERROR(IF(VLOOKUP($X3866&amp;"-"&amp;TEXT($A3906,"mmm-aaaa"),Informes!$A:$P,COLUMN(Informes!H$1),FALSE),"þ","¨"),"¨")</f>
        <v>¨</v>
      </c>
      <c r="G3906" s="281"/>
      <c r="H3906" s="281"/>
      <c r="I3906" s="248" t="str">
        <f>IFERROR(IF(ISBLANK(
VLOOKUP($X3889&amp;"-"&amp;TEXT($A3906,"mmm-aaaa"),Informes!$A:$P,COLUMN(Informes!I$1),FALSE)), "",
VLOOKUP($X3889&amp;"-"&amp;TEXT($A3906,"mmm-aaaa"),Informes!$A:$P,COLUMN(Informes!I$1),FALSE)), "")</f>
        <v/>
      </c>
      <c r="J3906" s="248"/>
      <c r="K3906" s="248"/>
      <c r="L3906" s="173" t="str">
        <f t="shared" si="762"/>
        <v>¨</v>
      </c>
      <c r="M3906" s="248" t="str">
        <f>IFERROR(IF(OR($X3906=$L$7,$X3906=$K$5,$X3906=$O$5,$X3906=$T$5),IF(ISBLANK(
VLOOKUP($X3866&amp;"-"&amp;TEXT($A3906,"mmm-aaaa"),Informes!$A:$P,COLUMN(Informes!J$1),FALSE)), "",
VLOOKUP($X3866&amp;"-"&amp;TEXT($A3906,"mmm-aaaa"),Informes!$A:$P,COLUMN(Informes!J$1),FALSE)), ""), "")</f>
        <v/>
      </c>
      <c r="N3906" s="248"/>
      <c r="O3906" s="248"/>
      <c r="P3906" s="248"/>
      <c r="Q3906" s="248"/>
      <c r="R3906" s="284" t="str">
        <f t="shared" si="760"/>
        <v/>
      </c>
      <c r="S3906" s="284"/>
      <c r="T3906" s="284"/>
      <c r="U3906" s="284"/>
      <c r="V3906" s="285"/>
      <c r="W3906" s="4" t="str">
        <f>IFERROR(VLOOKUP($X3889&amp;"-"&amp;TEXT($A3906,"mmm-aaaa"),Informes!$A:$P,COLUMN(Informes!K$1),FALSE), "")</f>
        <v/>
      </c>
      <c r="X3906" s="34" t="str">
        <f>IFERROR(VLOOKUP($X3866&amp;"-"&amp;TEXT($A3906,"mmm-aaaa"),Informes!$A:$P,COLUMN(Informes!C$1),FALSE), "")</f>
        <v/>
      </c>
    </row>
    <row r="3907" spans="1:24" ht="16.5" customHeight="1" thickBot="1" x14ac:dyDescent="0.25">
      <c r="A3907" s="34">
        <f t="shared" si="763"/>
        <v>45870</v>
      </c>
      <c r="B3907" s="264" t="str">
        <f t="shared" si="761"/>
        <v>Agosto</v>
      </c>
      <c r="C3907" s="265"/>
      <c r="D3907" s="265"/>
      <c r="E3907" s="265"/>
      <c r="F3907" s="280" t="str">
        <f>IFERROR(IF(VLOOKUP($X3866&amp;"-"&amp;TEXT($A3907,"mmm-aaaa"),Informes!$A:$P,COLUMN(Informes!H$1),FALSE),"þ","¨"),"¨")</f>
        <v>¨</v>
      </c>
      <c r="G3907" s="280"/>
      <c r="H3907" s="280"/>
      <c r="I3907" s="269" t="str">
        <f>IFERROR(IF(ISBLANK(
VLOOKUP($X3889&amp;"-"&amp;TEXT($A3907,"mmm-aaaa"),Informes!$A:$P,COLUMN(Informes!I$1),FALSE)), "",
VLOOKUP($X3889&amp;"-"&amp;TEXT($A3907,"mmm-aaaa"),Informes!$A:$P,COLUMN(Informes!I$1),FALSE)), "")</f>
        <v/>
      </c>
      <c r="J3907" s="269"/>
      <c r="K3907" s="269"/>
      <c r="L3907" s="172" t="str">
        <f t="shared" si="762"/>
        <v>¨</v>
      </c>
      <c r="M3907" s="269" t="str">
        <f>IFERROR(IF(OR($X3907=$L$7,$X3907=$K$5,$X3907=$O$5,$X3907=$T$5),IF(ISBLANK(
VLOOKUP($X3866&amp;"-"&amp;TEXT($A3907,"mmm-aaaa"),Informes!$A:$P,COLUMN(Informes!J$1),FALSE)), "",
VLOOKUP($X3866&amp;"-"&amp;TEXT($A3907,"mmm-aaaa"),Informes!$A:$P,COLUMN(Informes!J$1),FALSE)), ""), "")</f>
        <v/>
      </c>
      <c r="N3907" s="269"/>
      <c r="O3907" s="269"/>
      <c r="P3907" s="269"/>
      <c r="Q3907" s="269"/>
      <c r="R3907" s="282" t="str">
        <f t="shared" si="760"/>
        <v/>
      </c>
      <c r="S3907" s="282"/>
      <c r="T3907" s="282"/>
      <c r="U3907" s="282"/>
      <c r="V3907" s="283"/>
      <c r="W3907" s="4" t="str">
        <f>IFERROR(VLOOKUP($X3889&amp;"-"&amp;TEXT($A3907,"mmm-aaaa"),Informes!$A:$P,COLUMN(Informes!K$1),FALSE), "")</f>
        <v/>
      </c>
      <c r="X3907" s="34" t="str">
        <f>IFERROR(VLOOKUP($X3866&amp;"-"&amp;TEXT($A3907,"mmm-aaaa"),Informes!$A:$P,COLUMN(Informes!C$1),FALSE), "")</f>
        <v/>
      </c>
    </row>
    <row r="3908" spans="1:24" ht="16.5" customHeight="1" thickBot="1" x14ac:dyDescent="0.3">
      <c r="D3908" s="124"/>
      <c r="E3908" s="124"/>
      <c r="F3908" s="129"/>
      <c r="G3908" s="124" t="str">
        <f>IF(SUM(F3896:F3907)=0,"",SUM(F3896:F3907))</f>
        <v/>
      </c>
      <c r="H3908" s="124"/>
      <c r="I3908" s="124"/>
      <c r="J3908" s="130"/>
      <c r="K3908" s="124"/>
      <c r="L3908" s="131" t="s">
        <v>107</v>
      </c>
      <c r="M3908" s="272" t="str">
        <f>IF(SUM(M3896:M3907)=0,"",SUM(M3896:M3907))</f>
        <v/>
      </c>
      <c r="N3908" s="273"/>
      <c r="O3908" s="273"/>
      <c r="P3908" s="273"/>
      <c r="Q3908" s="274"/>
      <c r="R3908" s="275"/>
      <c r="S3908" s="276"/>
      <c r="T3908" s="276"/>
      <c r="U3908" s="276"/>
      <c r="V3908" s="277"/>
      <c r="W3908" s="4"/>
      <c r="X3908" s="4"/>
    </row>
    <row r="3909" spans="1:24" ht="16.5" customHeight="1" x14ac:dyDescent="0.2">
      <c r="W3909" s="4"/>
      <c r="X3909" s="4"/>
    </row>
    <row r="3910" spans="1:24" ht="279.75" customHeight="1" x14ac:dyDescent="0.15">
      <c r="B3910" s="11"/>
      <c r="C3910" s="132" t="s">
        <v>136</v>
      </c>
      <c r="D3910" s="11"/>
      <c r="E3910" s="11"/>
      <c r="F3910" s="11"/>
      <c r="G3910" s="11"/>
      <c r="H3910" s="11"/>
      <c r="I3910" s="11"/>
      <c r="J3910" s="11"/>
      <c r="K3910" s="11"/>
      <c r="L3910" s="11"/>
      <c r="M3910" s="11"/>
      <c r="N3910" s="11"/>
      <c r="O3910" s="11"/>
      <c r="P3910" s="11"/>
      <c r="Q3910" s="11"/>
      <c r="R3910" s="11"/>
      <c r="S3910" s="11"/>
      <c r="T3910" s="11"/>
      <c r="U3910" s="11"/>
      <c r="V3910" s="11"/>
      <c r="W3910" s="11"/>
      <c r="X3910" s="11"/>
    </row>
    <row r="3911" spans="1:24" ht="24" customHeight="1" x14ac:dyDescent="0.2">
      <c r="A3911" s="35">
        <f>A3865+1</f>
        <v>86</v>
      </c>
      <c r="B3911" s="256" t="s">
        <v>127</v>
      </c>
      <c r="C3911" s="256"/>
      <c r="D3911" s="256"/>
      <c r="E3911" s="256"/>
      <c r="F3911" s="256"/>
      <c r="G3911" s="256"/>
      <c r="H3911" s="256"/>
      <c r="I3911" s="256"/>
      <c r="J3911" s="256"/>
      <c r="K3911" s="256"/>
      <c r="L3911" s="256"/>
      <c r="M3911" s="256"/>
      <c r="N3911" s="256"/>
      <c r="O3911" s="256"/>
      <c r="P3911" s="256"/>
      <c r="Q3911" s="256"/>
      <c r="R3911" s="256"/>
      <c r="S3911" s="256"/>
      <c r="T3911" s="256"/>
      <c r="U3911" s="256"/>
      <c r="V3911" s="256"/>
      <c r="X3911" s="2"/>
    </row>
    <row r="3912" spans="1:24" ht="17.25" customHeight="1" x14ac:dyDescent="0.2">
      <c r="A3912" s="35"/>
      <c r="B3912" s="120" t="s">
        <v>128</v>
      </c>
      <c r="D3912" s="123" t="e">
        <f>IF(A3911=0,0,INDEX(TblPublicadores[Nombre completo],A3911))</f>
        <v>#REF!</v>
      </c>
      <c r="F3912" s="123"/>
      <c r="G3912" s="123"/>
      <c r="H3912" s="123"/>
      <c r="I3912" s="123"/>
      <c r="J3912" s="123"/>
      <c r="K3912" s="123"/>
      <c r="L3912" s="123"/>
      <c r="M3912" s="123"/>
      <c r="N3912" s="123"/>
      <c r="O3912" s="123"/>
      <c r="P3912" s="123"/>
      <c r="Q3912" s="123"/>
      <c r="R3912" s="123"/>
      <c r="S3912" s="123"/>
      <c r="T3912" s="123"/>
      <c r="U3912" s="123"/>
      <c r="V3912" s="123"/>
      <c r="W3912" s="15"/>
      <c r="X3912" s="154" t="e">
        <f>IF(A3911=0,0,INDEX(TblPublicadores[Nombre],A3911))</f>
        <v>#REF!</v>
      </c>
    </row>
    <row r="3913" spans="1:24" ht="17.25" customHeight="1" x14ac:dyDescent="0.2">
      <c r="B3913" s="120" t="s">
        <v>129</v>
      </c>
      <c r="D3913" s="121"/>
      <c r="E3913" s="121"/>
      <c r="F3913" s="7"/>
      <c r="G3913" s="7"/>
      <c r="H3913" s="257" t="e">
        <f>IF(A3911=0,"",INDEX(TblPublicadores[Fecha de nacimiento],A3911))</f>
        <v>#REF!</v>
      </c>
      <c r="I3913" s="257"/>
      <c r="J3913" s="257"/>
      <c r="K3913" s="257"/>
      <c r="L3913" s="257"/>
      <c r="M3913" s="257"/>
      <c r="N3913" s="257"/>
      <c r="O3913" s="257"/>
      <c r="P3913" s="128" t="e">
        <f>IF(INDEX(TblPublicadores[Sexo],A3911)=Q3913,"þ","¨")</f>
        <v>#REF!</v>
      </c>
      <c r="Q3913" s="120" t="s">
        <v>75</v>
      </c>
      <c r="S3913" s="12"/>
      <c r="T3913" s="13"/>
      <c r="U3913" s="128" t="e">
        <f>IF(INDEX(TblPublicadores[Sexo],A3911)=V3913,"þ","¨")</f>
        <v>#REF!</v>
      </c>
      <c r="V3913" s="120" t="s">
        <v>79</v>
      </c>
      <c r="W3913" s="12"/>
      <c r="X3913" s="6"/>
    </row>
    <row r="3914" spans="1:24" ht="17.25" customHeight="1" x14ac:dyDescent="0.2">
      <c r="B3914" s="120" t="s">
        <v>130</v>
      </c>
      <c r="D3914" s="122"/>
      <c r="E3914" s="122"/>
      <c r="F3914" s="7"/>
      <c r="G3914" s="258" t="e">
        <f>IF(A3911=0,"",IF(INDEX(TblPublicadores[Fecha de bautismo],A3911)="", "",INDEX(TblPublicadores[Fecha de bautismo],A3911)))</f>
        <v>#REF!</v>
      </c>
      <c r="H3914" s="258"/>
      <c r="I3914" s="258"/>
      <c r="J3914" s="258"/>
      <c r="K3914" s="258"/>
      <c r="L3914" s="258"/>
      <c r="M3914" s="258"/>
      <c r="N3914" s="258"/>
      <c r="O3914" s="258"/>
      <c r="P3914" s="128" t="s">
        <v>137</v>
      </c>
      <c r="Q3914" s="120" t="s">
        <v>131</v>
      </c>
      <c r="S3914" s="12"/>
      <c r="T3914" s="12"/>
      <c r="U3914" s="128" t="s">
        <v>138</v>
      </c>
      <c r="V3914" s="120" t="s">
        <v>61</v>
      </c>
      <c r="W3914" s="12"/>
      <c r="X3914" s="6"/>
    </row>
    <row r="3915" spans="1:24" ht="28.5" customHeight="1" x14ac:dyDescent="0.2">
      <c r="B3915" s="127" t="e">
        <f>IF(INDEX(TblPublicadores[Privilegio],A3911)=C3915,"þ","¨")</f>
        <v>#REF!</v>
      </c>
      <c r="C3915" s="125" t="s">
        <v>76</v>
      </c>
      <c r="D3915" s="127" t="e">
        <f>IF(INDEX(TblPublicadores[Privilegio],A3911)=E3915,"þ","¨")</f>
        <v>#REF!</v>
      </c>
      <c r="E3915" s="125" t="s">
        <v>81</v>
      </c>
      <c r="F3915" s="7"/>
      <c r="G3915" s="7"/>
      <c r="H3915" s="5"/>
      <c r="I3915" s="10"/>
      <c r="J3915" s="127" t="e">
        <f>IF(INDEX(TblPublicadores[Tipo Publicador],A3911)=K3915,"þ","¨")</f>
        <v>#REF!</v>
      </c>
      <c r="K3915" s="125" t="s">
        <v>77</v>
      </c>
      <c r="L3915" s="5"/>
      <c r="M3915" s="5"/>
      <c r="N3915" s="127" t="e">
        <f>IF(INDEX(TblPublicadores[Tipo Publicador],A3911)=O3915,"þ","¨")</f>
        <v>#REF!</v>
      </c>
      <c r="O3915" s="125" t="s">
        <v>132</v>
      </c>
      <c r="P3915" s="126"/>
      <c r="Q3915" s="126"/>
      <c r="R3915" s="9"/>
      <c r="S3915" s="127" t="e">
        <f>IF(INDEX(TblPublicadores[Tipo Publicador],A3911)=T3915,"þ","¨")</f>
        <v>#REF!</v>
      </c>
      <c r="T3915" s="259" t="s">
        <v>133</v>
      </c>
      <c r="U3915" s="259"/>
      <c r="V3915" s="259"/>
      <c r="W3915" s="13"/>
      <c r="X3915" s="6"/>
    </row>
    <row r="3916" spans="1:24" ht="4.5" customHeight="1" thickBot="1" x14ac:dyDescent="0.25">
      <c r="B3916" s="8"/>
      <c r="C3916" s="7"/>
      <c r="D3916" s="8"/>
      <c r="E3916" s="7"/>
      <c r="F3916" s="7"/>
      <c r="G3916" s="7"/>
      <c r="H3916" s="5"/>
      <c r="I3916" s="10"/>
      <c r="J3916" s="8"/>
      <c r="K3916" s="5"/>
      <c r="L3916" s="5"/>
      <c r="M3916" s="5"/>
      <c r="N3916" s="7"/>
      <c r="O3916" s="5"/>
      <c r="P3916" s="8"/>
      <c r="Q3916" s="8"/>
      <c r="R3916" s="9"/>
      <c r="S3916" s="9"/>
      <c r="T3916" s="7"/>
      <c r="U3916" s="8"/>
      <c r="V3916" s="9"/>
      <c r="W3916" s="9"/>
      <c r="X3916" s="6"/>
    </row>
    <row r="3917" spans="1:24" ht="26.25" customHeight="1" x14ac:dyDescent="0.25">
      <c r="B3917" s="260" t="s">
        <v>17</v>
      </c>
      <c r="C3917" s="261"/>
      <c r="D3917" s="261"/>
      <c r="E3917" s="261"/>
      <c r="F3917" s="262" t="s">
        <v>134</v>
      </c>
      <c r="G3917" s="262"/>
      <c r="H3917" s="262"/>
      <c r="I3917" s="262" t="s">
        <v>12</v>
      </c>
      <c r="J3917" s="262"/>
      <c r="K3917" s="262"/>
      <c r="L3917" s="262" t="s">
        <v>105</v>
      </c>
      <c r="M3917" s="236" t="s">
        <v>135</v>
      </c>
      <c r="N3917" s="236"/>
      <c r="O3917" s="236"/>
      <c r="P3917" s="236"/>
      <c r="Q3917" s="236"/>
      <c r="R3917" s="236" t="s">
        <v>101</v>
      </c>
      <c r="S3917" s="236"/>
      <c r="T3917" s="236"/>
      <c r="U3917" s="236"/>
      <c r="V3917" s="237"/>
      <c r="W3917" s="14"/>
      <c r="X3917" s="3"/>
    </row>
    <row r="3918" spans="1:24" ht="27.75" customHeight="1" x14ac:dyDescent="0.2">
      <c r="B3918" s="240">
        <v>45292</v>
      </c>
      <c r="C3918" s="241"/>
      <c r="D3918" s="241"/>
      <c r="E3918" s="242"/>
      <c r="F3918" s="263"/>
      <c r="G3918" s="263"/>
      <c r="H3918" s="263"/>
      <c r="I3918" s="263"/>
      <c r="J3918" s="263"/>
      <c r="K3918" s="263"/>
      <c r="L3918" s="263"/>
      <c r="M3918" s="238"/>
      <c r="N3918" s="238"/>
      <c r="O3918" s="238"/>
      <c r="P3918" s="238"/>
      <c r="Q3918" s="238"/>
      <c r="R3918" s="238"/>
      <c r="S3918" s="238"/>
      <c r="T3918" s="238"/>
      <c r="U3918" s="238"/>
      <c r="V3918" s="239"/>
      <c r="W3918" s="14"/>
      <c r="X3918" s="3"/>
    </row>
    <row r="3919" spans="1:24" ht="16.5" customHeight="1" x14ac:dyDescent="0.2">
      <c r="A3919" s="34">
        <f>EDATE(B3918,-4)</f>
        <v>45170</v>
      </c>
      <c r="B3919" s="243" t="str">
        <f>PROPER(TEXT(A3919, "mmmm"))</f>
        <v>Septiembre</v>
      </c>
      <c r="C3919" s="244"/>
      <c r="D3919" s="244" t="str">
        <f>PROPER(TEXT(C3919, "mmmm"))</f>
        <v>Enero</v>
      </c>
      <c r="E3919" s="244"/>
      <c r="F3919" s="281" t="str">
        <f>IFERROR(IF(VLOOKUP($X3912&amp;"-"&amp;TEXT($A3919,"mmm-aaaa"),Informes!$A:$P,COLUMN(Informes!H$1),FALSE),"þ","¨"),"¨")</f>
        <v>¨</v>
      </c>
      <c r="G3919" s="281"/>
      <c r="H3919" s="281"/>
      <c r="I3919" s="248" t="str">
        <f>IFERROR(IF(ISBLANK(
VLOOKUP($X3912&amp;"-"&amp;TEXT($A3919,"mmm-aaaa"),Informes!$A:$P,COLUMN(Informes!I$1),FALSE)), "",
VLOOKUP($X3912&amp;"-"&amp;TEXT($A3919,"mmm-aaaa"),Informes!$A:$P,COLUMN(Informes!I$1),FALSE)), "")</f>
        <v/>
      </c>
      <c r="J3919" s="248"/>
      <c r="K3919" s="248"/>
      <c r="L3919" s="173" t="str">
        <f>IFERROR(IF($X3919=$L$7,"þ","¨"),"¨")</f>
        <v>¨</v>
      </c>
      <c r="M3919" s="248" t="str">
        <f>IFERROR(IF(OR($X3919=$L$7,$X3919=$K$5,$X3919=$O$5,$X3919=$T$5),IF(ISBLANK(
VLOOKUP($X3912&amp;"-"&amp;TEXT($A3919,"mmm-aaaa"),Informes!$A:$P,COLUMN(Informes!J$1),FALSE)), "",
VLOOKUP($X3912&amp;"-"&amp;TEXT($A3919,"mmm-aaaa"),Informes!$A:$P,COLUMN(Informes!J$1),FALSE)), ""), "")</f>
        <v/>
      </c>
      <c r="N3919" s="248"/>
      <c r="O3919" s="248"/>
      <c r="P3919" s="248"/>
      <c r="Q3919" s="248"/>
      <c r="R3919" s="284" t="str">
        <f t="shared" ref="R3919:R3930" si="764">IF(W3919=0, "", W3919)</f>
        <v/>
      </c>
      <c r="S3919" s="284"/>
      <c r="T3919" s="284"/>
      <c r="U3919" s="284"/>
      <c r="V3919" s="285"/>
      <c r="W3919" s="4" t="str">
        <f>IFERROR(VLOOKUP($X3912&amp;"-"&amp;TEXT($A3919,"mmm-aaaa"),Informes!$A:$P,COLUMN(Informes!K$1),FALSE), "")</f>
        <v/>
      </c>
      <c r="X3919" s="34" t="str">
        <f>IFERROR(VLOOKUP($X3912&amp;"-"&amp;TEXT($A3919,"mmm-aaaa"),Informes!$A:$P,COLUMN(Informes!C$1),FALSE), "")</f>
        <v/>
      </c>
    </row>
    <row r="3920" spans="1:24" ht="16.5" customHeight="1" x14ac:dyDescent="0.2">
      <c r="A3920" s="34">
        <f>EDATE(A3919,1)</f>
        <v>45200</v>
      </c>
      <c r="B3920" s="243" t="str">
        <f t="shared" ref="B3920:B3930" si="765">PROPER(TEXT(A3920, "mmmm"))</f>
        <v>Octubre</v>
      </c>
      <c r="C3920" s="244"/>
      <c r="D3920" s="244" t="str">
        <f t="shared" ref="D3920:D3930" si="766">PROPER(TEXT(C3920, "mmmm"))</f>
        <v>Enero</v>
      </c>
      <c r="E3920" s="244"/>
      <c r="F3920" s="281" t="str">
        <f>IFERROR(IF(VLOOKUP($X3912&amp;"-"&amp;TEXT($A3920,"mmm-aaaa"),Informes!$A:$P,COLUMN(Informes!H$1),FALSE),"þ","¨"),"¨")</f>
        <v>¨</v>
      </c>
      <c r="G3920" s="281"/>
      <c r="H3920" s="281"/>
      <c r="I3920" s="248" t="str">
        <f>IFERROR(IF(ISBLANK(
VLOOKUP($X3912&amp;"-"&amp;TEXT($A3920,"mmm-aaaa"),Informes!$A:$P,COLUMN(Informes!I$1),FALSE)), "",
VLOOKUP($X3912&amp;"-"&amp;TEXT($A3920,"mmm-aaaa"),Informes!$A:$P,COLUMN(Informes!I$1),FALSE)), "")</f>
        <v/>
      </c>
      <c r="J3920" s="248"/>
      <c r="K3920" s="248"/>
      <c r="L3920" s="173" t="str">
        <f t="shared" ref="L3920:L3930" si="767">IFERROR(IF($X3920=$L$7,"þ","¨"),"¨")</f>
        <v>¨</v>
      </c>
      <c r="M3920" s="248" t="str">
        <f>IFERROR(IF(OR($X3920=$L$7,$X3920=$K$5,$X3920=$O$5,$X3920=$T$5),IF(ISBLANK(
VLOOKUP($X3912&amp;"-"&amp;TEXT($A3920,"mmm-aaaa"),Informes!$A:$P,COLUMN(Informes!J$1),FALSE)), "",
VLOOKUP($X3912&amp;"-"&amp;TEXT($A3920,"mmm-aaaa"),Informes!$A:$P,COLUMN(Informes!J$1),FALSE)), ""), "")</f>
        <v/>
      </c>
      <c r="N3920" s="248"/>
      <c r="O3920" s="248"/>
      <c r="P3920" s="248"/>
      <c r="Q3920" s="248"/>
      <c r="R3920" s="284" t="str">
        <f t="shared" si="764"/>
        <v/>
      </c>
      <c r="S3920" s="284"/>
      <c r="T3920" s="284"/>
      <c r="U3920" s="284"/>
      <c r="V3920" s="285"/>
      <c r="W3920" s="4" t="str">
        <f>IFERROR(VLOOKUP($X3912&amp;"-"&amp;TEXT($A3920,"mmm-aaaa"),Informes!$A:$P,COLUMN(Informes!K$1),FALSE), "")</f>
        <v/>
      </c>
      <c r="X3920" s="34" t="str">
        <f>IFERROR(VLOOKUP($X3912&amp;"-"&amp;TEXT($A3920,"mmm-aaaa"),Informes!$A:$P,COLUMN(Informes!C$1),FALSE), "")</f>
        <v/>
      </c>
    </row>
    <row r="3921" spans="1:24" ht="16.5" customHeight="1" x14ac:dyDescent="0.2">
      <c r="A3921" s="34">
        <f t="shared" ref="A3921:A3930" si="768">EDATE(A3920,1)</f>
        <v>45231</v>
      </c>
      <c r="B3921" s="243" t="str">
        <f t="shared" si="765"/>
        <v>Noviembre</v>
      </c>
      <c r="C3921" s="244"/>
      <c r="D3921" s="244" t="str">
        <f t="shared" si="766"/>
        <v>Enero</v>
      </c>
      <c r="E3921" s="244"/>
      <c r="F3921" s="281" t="str">
        <f>IFERROR(IF(VLOOKUP($X3912&amp;"-"&amp;TEXT($A3921,"mmm-aaaa"),Informes!$A:$P,COLUMN(Informes!H$1),FALSE),"þ","¨"),"¨")</f>
        <v>¨</v>
      </c>
      <c r="G3921" s="281"/>
      <c r="H3921" s="281"/>
      <c r="I3921" s="248" t="str">
        <f>IFERROR(IF(ISBLANK(
VLOOKUP($X3912&amp;"-"&amp;TEXT($A3921,"mmm-aaaa"),Informes!$A:$P,COLUMN(Informes!I$1),FALSE)), "",
VLOOKUP($X3912&amp;"-"&amp;TEXT($A3921,"mmm-aaaa"),Informes!$A:$P,COLUMN(Informes!I$1),FALSE)), "")</f>
        <v/>
      </c>
      <c r="J3921" s="248"/>
      <c r="K3921" s="248"/>
      <c r="L3921" s="173" t="str">
        <f t="shared" si="767"/>
        <v>¨</v>
      </c>
      <c r="M3921" s="248" t="str">
        <f>IFERROR(IF(OR($X3921=$L$7,$X3921=$K$5,$X3921=$O$5,$X3921=$T$5),IF(ISBLANK(
VLOOKUP($X3912&amp;"-"&amp;TEXT($A3921,"mmm-aaaa"),Informes!$A:$P,COLUMN(Informes!J$1),FALSE)), "",
VLOOKUP($X3912&amp;"-"&amp;TEXT($A3921,"mmm-aaaa"),Informes!$A:$P,COLUMN(Informes!J$1),FALSE)), ""), "")</f>
        <v/>
      </c>
      <c r="N3921" s="248"/>
      <c r="O3921" s="248"/>
      <c r="P3921" s="248"/>
      <c r="Q3921" s="248"/>
      <c r="R3921" s="284" t="str">
        <f t="shared" si="764"/>
        <v/>
      </c>
      <c r="S3921" s="284"/>
      <c r="T3921" s="284"/>
      <c r="U3921" s="284"/>
      <c r="V3921" s="285"/>
      <c r="W3921" s="4" t="str">
        <f>IFERROR(VLOOKUP($X3912&amp;"-"&amp;TEXT($A3921,"mmm-aaaa"),Informes!$A:$P,COLUMN(Informes!K$1),FALSE), "")</f>
        <v/>
      </c>
      <c r="X3921" s="34" t="str">
        <f>IFERROR(VLOOKUP($X3912&amp;"-"&amp;TEXT($A3921,"mmm-aaaa"),Informes!$A:$P,COLUMN(Informes!C$1),FALSE), "")</f>
        <v/>
      </c>
    </row>
    <row r="3922" spans="1:24" ht="16.5" customHeight="1" x14ac:dyDescent="0.2">
      <c r="A3922" s="34">
        <f t="shared" si="768"/>
        <v>45261</v>
      </c>
      <c r="B3922" s="243" t="str">
        <f t="shared" si="765"/>
        <v>Diciembre</v>
      </c>
      <c r="C3922" s="244"/>
      <c r="D3922" s="244" t="str">
        <f t="shared" si="766"/>
        <v>Enero</v>
      </c>
      <c r="E3922" s="244"/>
      <c r="F3922" s="281" t="str">
        <f>IFERROR(IF(VLOOKUP($X3912&amp;"-"&amp;TEXT($A3922,"mmm-aaaa"),Informes!$A:$P,COLUMN(Informes!H$1),FALSE),"þ","¨"),"¨")</f>
        <v>¨</v>
      </c>
      <c r="G3922" s="281"/>
      <c r="H3922" s="281"/>
      <c r="I3922" s="248" t="str">
        <f>IFERROR(IF(ISBLANK(
VLOOKUP($X3912&amp;"-"&amp;TEXT($A3922,"mmm-aaaa"),Informes!$A:$P,COLUMN(Informes!I$1),FALSE)), "",
VLOOKUP($X3912&amp;"-"&amp;TEXT($A3922,"mmm-aaaa"),Informes!$A:$P,COLUMN(Informes!I$1),FALSE)), "")</f>
        <v/>
      </c>
      <c r="J3922" s="248"/>
      <c r="K3922" s="248"/>
      <c r="L3922" s="173" t="str">
        <f t="shared" si="767"/>
        <v>¨</v>
      </c>
      <c r="M3922" s="248" t="str">
        <f>IFERROR(IF(OR($X3922=$L$7,$X3922=$K$5,$X3922=$O$5,$X3922=$T$5),IF(ISBLANK(
VLOOKUP($X3912&amp;"-"&amp;TEXT($A3922,"mmm-aaaa"),Informes!$A:$P,COLUMN(Informes!J$1),FALSE)), "",
VLOOKUP($X3912&amp;"-"&amp;TEXT($A3922,"mmm-aaaa"),Informes!$A:$P,COLUMN(Informes!J$1),FALSE)), ""), "")</f>
        <v/>
      </c>
      <c r="N3922" s="248"/>
      <c r="O3922" s="248"/>
      <c r="P3922" s="248"/>
      <c r="Q3922" s="248"/>
      <c r="R3922" s="284" t="str">
        <f t="shared" si="764"/>
        <v/>
      </c>
      <c r="S3922" s="284"/>
      <c r="T3922" s="284"/>
      <c r="U3922" s="284"/>
      <c r="V3922" s="285"/>
      <c r="W3922" s="4" t="str">
        <f>IFERROR(VLOOKUP($X3912&amp;"-"&amp;TEXT($A3922,"mmm-aaaa"),Informes!$A:$P,COLUMN(Informes!K$1),FALSE), "")</f>
        <v/>
      </c>
      <c r="X3922" s="34" t="str">
        <f>IFERROR(VLOOKUP($X3912&amp;"-"&amp;TEXT($A3922,"mmm-aaaa"),Informes!$A:$P,COLUMN(Informes!C$1),FALSE), "")</f>
        <v/>
      </c>
    </row>
    <row r="3923" spans="1:24" ht="16.5" customHeight="1" x14ac:dyDescent="0.2">
      <c r="A3923" s="34">
        <f t="shared" si="768"/>
        <v>45292</v>
      </c>
      <c r="B3923" s="243" t="str">
        <f t="shared" si="765"/>
        <v>Enero</v>
      </c>
      <c r="C3923" s="244"/>
      <c r="D3923" s="244" t="str">
        <f t="shared" si="766"/>
        <v>Enero</v>
      </c>
      <c r="E3923" s="244"/>
      <c r="F3923" s="281" t="str">
        <f>IFERROR(IF(VLOOKUP($X3912&amp;"-"&amp;TEXT($A3923,"mmm-aaaa"),Informes!$A:$P,COLUMN(Informes!H$1),FALSE),"þ","¨"),"¨")</f>
        <v>¨</v>
      </c>
      <c r="G3923" s="281"/>
      <c r="H3923" s="281"/>
      <c r="I3923" s="248" t="str">
        <f>IFERROR(IF(ISBLANK(
VLOOKUP($X3912&amp;"-"&amp;TEXT($A3923,"mmm-aaaa"),Informes!$A:$P,COLUMN(Informes!I$1),FALSE)), "",
VLOOKUP($X3912&amp;"-"&amp;TEXT($A3923,"mmm-aaaa"),Informes!$A:$P,COLUMN(Informes!I$1),FALSE)), "")</f>
        <v/>
      </c>
      <c r="J3923" s="248"/>
      <c r="K3923" s="248"/>
      <c r="L3923" s="173" t="str">
        <f t="shared" si="767"/>
        <v>¨</v>
      </c>
      <c r="M3923" s="248" t="str">
        <f>IFERROR(IF(OR($X3923=$L$7,$X3923=$K$5,$X3923=$O$5,$X3923=$T$5),IF(ISBLANK(
VLOOKUP($X3912&amp;"-"&amp;TEXT($A3923,"mmm-aaaa"),Informes!$A:$P,COLUMN(Informes!J$1),FALSE)), "",
VLOOKUP($X3912&amp;"-"&amp;TEXT($A3923,"mmm-aaaa"),Informes!$A:$P,COLUMN(Informes!J$1),FALSE)), ""), "")</f>
        <v/>
      </c>
      <c r="N3923" s="248"/>
      <c r="O3923" s="248"/>
      <c r="P3923" s="248"/>
      <c r="Q3923" s="248"/>
      <c r="R3923" s="284" t="str">
        <f t="shared" si="764"/>
        <v/>
      </c>
      <c r="S3923" s="284"/>
      <c r="T3923" s="284"/>
      <c r="U3923" s="284"/>
      <c r="V3923" s="285"/>
      <c r="W3923" s="4" t="str">
        <f>IFERROR(VLOOKUP($X3912&amp;"-"&amp;TEXT($A3923,"mmm-aaaa"),Informes!$A:$P,COLUMN(Informes!K$1),FALSE), "")</f>
        <v/>
      </c>
      <c r="X3923" s="34" t="str">
        <f>IFERROR(VLOOKUP($X3912&amp;"-"&amp;TEXT($A3923,"mmm-aaaa"),Informes!$A:$P,COLUMN(Informes!C$1),FALSE), "")</f>
        <v/>
      </c>
    </row>
    <row r="3924" spans="1:24" ht="16.5" customHeight="1" x14ac:dyDescent="0.2">
      <c r="A3924" s="34">
        <f t="shared" si="768"/>
        <v>45323</v>
      </c>
      <c r="B3924" s="243" t="str">
        <f t="shared" si="765"/>
        <v>Febrero</v>
      </c>
      <c r="C3924" s="244"/>
      <c r="D3924" s="244" t="str">
        <f t="shared" si="766"/>
        <v>Enero</v>
      </c>
      <c r="E3924" s="244"/>
      <c r="F3924" s="281" t="str">
        <f>IFERROR(IF(VLOOKUP($X3912&amp;"-"&amp;TEXT($A3924,"mmm-aaaa"),Informes!$A:$P,COLUMN(Informes!H$1),FALSE),"þ","¨"),"¨")</f>
        <v>¨</v>
      </c>
      <c r="G3924" s="281"/>
      <c r="H3924" s="281"/>
      <c r="I3924" s="248" t="str">
        <f>IFERROR(IF(ISBLANK(
VLOOKUP($X3912&amp;"-"&amp;TEXT($A3924,"mmm-aaaa"),Informes!$A:$P,COLUMN(Informes!I$1),FALSE)), "",
VLOOKUP($X3912&amp;"-"&amp;TEXT($A3924,"mmm-aaaa"),Informes!$A:$P,COLUMN(Informes!I$1),FALSE)), "")</f>
        <v/>
      </c>
      <c r="J3924" s="248"/>
      <c r="K3924" s="248"/>
      <c r="L3924" s="173" t="str">
        <f t="shared" si="767"/>
        <v>¨</v>
      </c>
      <c r="M3924" s="248" t="str">
        <f>IFERROR(IF(OR($X3924=$L$7,$X3924=$K$5,$X3924=$O$5,$X3924=$T$5),IF(ISBLANK(
VLOOKUP($X3912&amp;"-"&amp;TEXT($A3924,"mmm-aaaa"),Informes!$A:$P,COLUMN(Informes!J$1),FALSE)), "",
VLOOKUP($X3912&amp;"-"&amp;TEXT($A3924,"mmm-aaaa"),Informes!$A:$P,COLUMN(Informes!J$1),FALSE)), ""), "")</f>
        <v/>
      </c>
      <c r="N3924" s="248"/>
      <c r="O3924" s="248"/>
      <c r="P3924" s="248"/>
      <c r="Q3924" s="248"/>
      <c r="R3924" s="284" t="str">
        <f t="shared" si="764"/>
        <v/>
      </c>
      <c r="S3924" s="284"/>
      <c r="T3924" s="284"/>
      <c r="U3924" s="284"/>
      <c r="V3924" s="285"/>
      <c r="W3924" s="4" t="str">
        <f>IFERROR(VLOOKUP($X3912&amp;"-"&amp;TEXT($A3924,"mmm-aaaa"),Informes!$A:$P,COLUMN(Informes!K$1),FALSE), "")</f>
        <v/>
      </c>
      <c r="X3924" s="34" t="str">
        <f>IFERROR(VLOOKUP($X3912&amp;"-"&amp;TEXT($A3924,"mmm-aaaa"),Informes!$A:$P,COLUMN(Informes!C$1),FALSE), "")</f>
        <v/>
      </c>
    </row>
    <row r="3925" spans="1:24" ht="16.5" customHeight="1" x14ac:dyDescent="0.2">
      <c r="A3925" s="34">
        <f t="shared" si="768"/>
        <v>45352</v>
      </c>
      <c r="B3925" s="243" t="str">
        <f t="shared" si="765"/>
        <v>Marzo</v>
      </c>
      <c r="C3925" s="244"/>
      <c r="D3925" s="244" t="str">
        <f t="shared" si="766"/>
        <v>Enero</v>
      </c>
      <c r="E3925" s="244"/>
      <c r="F3925" s="281" t="str">
        <f>IFERROR(IF(VLOOKUP($X3912&amp;"-"&amp;TEXT($A3925,"mmm-aaaa"),Informes!$A:$P,COLUMN(Informes!H$1),FALSE),"þ","¨"),"¨")</f>
        <v>¨</v>
      </c>
      <c r="G3925" s="281"/>
      <c r="H3925" s="281"/>
      <c r="I3925" s="248" t="str">
        <f>IFERROR(IF(ISBLANK(
VLOOKUP($X3912&amp;"-"&amp;TEXT($A3925,"mmm-aaaa"),Informes!$A:$P,COLUMN(Informes!I$1),FALSE)), "",
VLOOKUP($X3912&amp;"-"&amp;TEXT($A3925,"mmm-aaaa"),Informes!$A:$P,COLUMN(Informes!I$1),FALSE)), "")</f>
        <v/>
      </c>
      <c r="J3925" s="248"/>
      <c r="K3925" s="248"/>
      <c r="L3925" s="173" t="str">
        <f t="shared" si="767"/>
        <v>¨</v>
      </c>
      <c r="M3925" s="248" t="str">
        <f>IFERROR(IF(OR($X3925=$L$7,$X3925=$K$5,$X3925=$O$5,$X3925=$T$5),IF(ISBLANK(
VLOOKUP($X3912&amp;"-"&amp;TEXT($A3925,"mmm-aaaa"),Informes!$A:$P,COLUMN(Informes!J$1),FALSE)), "",
VLOOKUP($X3912&amp;"-"&amp;TEXT($A3925,"mmm-aaaa"),Informes!$A:$P,COLUMN(Informes!J$1),FALSE)), ""), "")</f>
        <v/>
      </c>
      <c r="N3925" s="248"/>
      <c r="O3925" s="248"/>
      <c r="P3925" s="248"/>
      <c r="Q3925" s="248"/>
      <c r="R3925" s="284" t="str">
        <f t="shared" si="764"/>
        <v/>
      </c>
      <c r="S3925" s="284"/>
      <c r="T3925" s="284"/>
      <c r="U3925" s="284"/>
      <c r="V3925" s="285"/>
      <c r="W3925" s="4" t="str">
        <f>IFERROR(VLOOKUP($X3912&amp;"-"&amp;TEXT($A3925,"mmm-aaaa"),Informes!$A:$P,COLUMN(Informes!K$1),FALSE), "")</f>
        <v/>
      </c>
      <c r="X3925" s="34" t="str">
        <f>IFERROR(VLOOKUP($X3912&amp;"-"&amp;TEXT($A3925,"mmm-aaaa"),Informes!$A:$P,COLUMN(Informes!C$1),FALSE), "")</f>
        <v/>
      </c>
    </row>
    <row r="3926" spans="1:24" ht="16.5" customHeight="1" x14ac:dyDescent="0.2">
      <c r="A3926" s="34">
        <f t="shared" si="768"/>
        <v>45383</v>
      </c>
      <c r="B3926" s="243" t="str">
        <f t="shared" si="765"/>
        <v>Abril</v>
      </c>
      <c r="C3926" s="244"/>
      <c r="D3926" s="244" t="str">
        <f t="shared" si="766"/>
        <v>Enero</v>
      </c>
      <c r="E3926" s="244"/>
      <c r="F3926" s="281" t="str">
        <f>IFERROR(IF(VLOOKUP($X3912&amp;"-"&amp;TEXT($A3926,"mmm-aaaa"),Informes!$A:$P,COLUMN(Informes!H$1),FALSE),"þ","¨"),"¨")</f>
        <v>¨</v>
      </c>
      <c r="G3926" s="281"/>
      <c r="H3926" s="281"/>
      <c r="I3926" s="248" t="str">
        <f>IFERROR(IF(ISBLANK(
VLOOKUP($X3912&amp;"-"&amp;TEXT($A3926,"mmm-aaaa"),Informes!$A:$P,COLUMN(Informes!I$1),FALSE)), "",
VLOOKUP($X3912&amp;"-"&amp;TEXT($A3926,"mmm-aaaa"),Informes!$A:$P,COLUMN(Informes!I$1),FALSE)), "")</f>
        <v/>
      </c>
      <c r="J3926" s="248"/>
      <c r="K3926" s="248"/>
      <c r="L3926" s="173" t="str">
        <f t="shared" si="767"/>
        <v>¨</v>
      </c>
      <c r="M3926" s="248" t="str">
        <f>IFERROR(IF(OR($X3926=$L$7,$X3926=$K$5,$X3926=$O$5,$X3926=$T$5),IF(ISBLANK(
VLOOKUP($X3912&amp;"-"&amp;TEXT($A3926,"mmm-aaaa"),Informes!$A:$P,COLUMN(Informes!J$1),FALSE)), "",
VLOOKUP($X3912&amp;"-"&amp;TEXT($A3926,"mmm-aaaa"),Informes!$A:$P,COLUMN(Informes!J$1),FALSE)), ""), "")</f>
        <v/>
      </c>
      <c r="N3926" s="248"/>
      <c r="O3926" s="248"/>
      <c r="P3926" s="248"/>
      <c r="Q3926" s="248"/>
      <c r="R3926" s="284" t="str">
        <f t="shared" si="764"/>
        <v/>
      </c>
      <c r="S3926" s="284"/>
      <c r="T3926" s="284"/>
      <c r="U3926" s="284"/>
      <c r="V3926" s="285"/>
      <c r="W3926" s="4" t="str">
        <f>IFERROR(VLOOKUP($X3912&amp;"-"&amp;TEXT($A3926,"mmm-aaaa"),Informes!$A:$P,COLUMN(Informes!K$1),FALSE), "")</f>
        <v/>
      </c>
      <c r="X3926" s="34" t="str">
        <f>IFERROR(VLOOKUP($X3912&amp;"-"&amp;TEXT($A3926,"mmm-aaaa"),Informes!$A:$P,COLUMN(Informes!C$1),FALSE), "")</f>
        <v/>
      </c>
    </row>
    <row r="3927" spans="1:24" ht="16.5" customHeight="1" x14ac:dyDescent="0.2">
      <c r="A3927" s="34">
        <f t="shared" si="768"/>
        <v>45413</v>
      </c>
      <c r="B3927" s="243" t="str">
        <f t="shared" si="765"/>
        <v>Mayo</v>
      </c>
      <c r="C3927" s="244"/>
      <c r="D3927" s="244" t="str">
        <f t="shared" si="766"/>
        <v>Enero</v>
      </c>
      <c r="E3927" s="244"/>
      <c r="F3927" s="281" t="str">
        <f>IFERROR(IF(VLOOKUP($X3912&amp;"-"&amp;TEXT($A3927,"mmm-aaaa"),Informes!$A:$P,COLUMN(Informes!H$1),FALSE),"þ","¨"),"¨")</f>
        <v>¨</v>
      </c>
      <c r="G3927" s="281"/>
      <c r="H3927" s="281"/>
      <c r="I3927" s="248" t="str">
        <f>IFERROR(IF(ISBLANK(
VLOOKUP($X3912&amp;"-"&amp;TEXT($A3927,"mmm-aaaa"),Informes!$A:$P,COLUMN(Informes!I$1),FALSE)), "",
VLOOKUP($X3912&amp;"-"&amp;TEXT($A3927,"mmm-aaaa"),Informes!$A:$P,COLUMN(Informes!I$1),FALSE)), "")</f>
        <v/>
      </c>
      <c r="J3927" s="248"/>
      <c r="K3927" s="248"/>
      <c r="L3927" s="173" t="str">
        <f t="shared" si="767"/>
        <v>¨</v>
      </c>
      <c r="M3927" s="248" t="str">
        <f>IFERROR(IF(OR($X3927=$L$7,$X3927=$K$5,$X3927=$O$5,$X3927=$T$5),IF(ISBLANK(
VLOOKUP($X3912&amp;"-"&amp;TEXT($A3927,"mmm-aaaa"),Informes!$A:$P,COLUMN(Informes!J$1),FALSE)), "",
VLOOKUP($X3912&amp;"-"&amp;TEXT($A3927,"mmm-aaaa"),Informes!$A:$P,COLUMN(Informes!J$1),FALSE)), ""), "")</f>
        <v/>
      </c>
      <c r="N3927" s="248"/>
      <c r="O3927" s="248"/>
      <c r="P3927" s="248"/>
      <c r="Q3927" s="248"/>
      <c r="R3927" s="284" t="str">
        <f t="shared" si="764"/>
        <v/>
      </c>
      <c r="S3927" s="284"/>
      <c r="T3927" s="284"/>
      <c r="U3927" s="284"/>
      <c r="V3927" s="285"/>
      <c r="W3927" s="4" t="str">
        <f>IFERROR(VLOOKUP($X3912&amp;"-"&amp;TEXT($A3927,"mmm-aaaa"),Informes!$A:$P,COLUMN(Informes!K$1),FALSE), "")</f>
        <v/>
      </c>
      <c r="X3927" s="34" t="str">
        <f>IFERROR(VLOOKUP($X3912&amp;"-"&amp;TEXT($A3927,"mmm-aaaa"),Informes!$A:$P,COLUMN(Informes!C$1),FALSE), "")</f>
        <v/>
      </c>
    </row>
    <row r="3928" spans="1:24" ht="16.5" customHeight="1" x14ac:dyDescent="0.2">
      <c r="A3928" s="34">
        <f t="shared" si="768"/>
        <v>45444</v>
      </c>
      <c r="B3928" s="243" t="str">
        <f t="shared" si="765"/>
        <v>Junio</v>
      </c>
      <c r="C3928" s="244"/>
      <c r="D3928" s="244" t="str">
        <f t="shared" si="766"/>
        <v>Enero</v>
      </c>
      <c r="E3928" s="244"/>
      <c r="F3928" s="281" t="str">
        <f>IFERROR(IF(VLOOKUP($X3912&amp;"-"&amp;TEXT($A3928,"mmm-aaaa"),Informes!$A:$P,COLUMN(Informes!H$1),FALSE),"þ","¨"),"¨")</f>
        <v>¨</v>
      </c>
      <c r="G3928" s="281"/>
      <c r="H3928" s="281"/>
      <c r="I3928" s="248" t="str">
        <f>IFERROR(IF(ISBLANK(
VLOOKUP($X3912&amp;"-"&amp;TEXT($A3928,"mmm-aaaa"),Informes!$A:$P,COLUMN(Informes!I$1),FALSE)), "",
VLOOKUP($X3912&amp;"-"&amp;TEXT($A3928,"mmm-aaaa"),Informes!$A:$P,COLUMN(Informes!I$1),FALSE)), "")</f>
        <v/>
      </c>
      <c r="J3928" s="248"/>
      <c r="K3928" s="248"/>
      <c r="L3928" s="173" t="str">
        <f t="shared" si="767"/>
        <v>¨</v>
      </c>
      <c r="M3928" s="248" t="str">
        <f>IFERROR(IF(OR($X3928=$L$7,$X3928=$K$5,$X3928=$O$5,$X3928=$T$5),IF(ISBLANK(
VLOOKUP($X3912&amp;"-"&amp;TEXT($A3928,"mmm-aaaa"),Informes!$A:$P,COLUMN(Informes!J$1),FALSE)), "",
VLOOKUP($X3912&amp;"-"&amp;TEXT($A3928,"mmm-aaaa"),Informes!$A:$P,COLUMN(Informes!J$1),FALSE)), ""), "")</f>
        <v/>
      </c>
      <c r="N3928" s="248"/>
      <c r="O3928" s="248"/>
      <c r="P3928" s="248"/>
      <c r="Q3928" s="248"/>
      <c r="R3928" s="284" t="str">
        <f t="shared" si="764"/>
        <v/>
      </c>
      <c r="S3928" s="284"/>
      <c r="T3928" s="284"/>
      <c r="U3928" s="284"/>
      <c r="V3928" s="285"/>
      <c r="W3928" s="4" t="str">
        <f>IFERROR(VLOOKUP($X3912&amp;"-"&amp;TEXT($A3928,"mmm-aaaa"),Informes!$A:$P,COLUMN(Informes!K$1),FALSE), "")</f>
        <v/>
      </c>
      <c r="X3928" s="34" t="str">
        <f>IFERROR(VLOOKUP($X3912&amp;"-"&amp;TEXT($A3928,"mmm-aaaa"),Informes!$A:$P,COLUMN(Informes!C$1),FALSE), "")</f>
        <v/>
      </c>
    </row>
    <row r="3929" spans="1:24" ht="16.5" customHeight="1" x14ac:dyDescent="0.2">
      <c r="A3929" s="34">
        <f t="shared" si="768"/>
        <v>45474</v>
      </c>
      <c r="B3929" s="243" t="str">
        <f t="shared" si="765"/>
        <v>Julio</v>
      </c>
      <c r="C3929" s="244"/>
      <c r="D3929" s="244" t="str">
        <f t="shared" si="766"/>
        <v>Enero</v>
      </c>
      <c r="E3929" s="244"/>
      <c r="F3929" s="281" t="str">
        <f>IFERROR(IF(VLOOKUP($X3912&amp;"-"&amp;TEXT($A3929,"mmm-aaaa"),Informes!$A:$P,COLUMN(Informes!H$1),FALSE),"þ","¨"),"¨")</f>
        <v>¨</v>
      </c>
      <c r="G3929" s="281"/>
      <c r="H3929" s="281"/>
      <c r="I3929" s="248" t="str">
        <f>IFERROR(IF(ISBLANK(
VLOOKUP($X3912&amp;"-"&amp;TEXT($A3929,"mmm-aaaa"),Informes!$A:$P,COLUMN(Informes!I$1),FALSE)), "",
VLOOKUP($X3912&amp;"-"&amp;TEXT($A3929,"mmm-aaaa"),Informes!$A:$P,COLUMN(Informes!I$1),FALSE)), "")</f>
        <v/>
      </c>
      <c r="J3929" s="248"/>
      <c r="K3929" s="248"/>
      <c r="L3929" s="173" t="str">
        <f t="shared" si="767"/>
        <v>¨</v>
      </c>
      <c r="M3929" s="248" t="str">
        <f>IFERROR(IF(OR($X3929=$L$7,$X3929=$K$5,$X3929=$O$5,$X3929=$T$5),IF(ISBLANK(
VLOOKUP($X3912&amp;"-"&amp;TEXT($A3929,"mmm-aaaa"),Informes!$A:$P,COLUMN(Informes!J$1),FALSE)), "",
VLOOKUP($X3912&amp;"-"&amp;TEXT($A3929,"mmm-aaaa"),Informes!$A:$P,COLUMN(Informes!J$1),FALSE)), ""), "")</f>
        <v/>
      </c>
      <c r="N3929" s="248"/>
      <c r="O3929" s="248"/>
      <c r="P3929" s="248"/>
      <c r="Q3929" s="248"/>
      <c r="R3929" s="284" t="str">
        <f t="shared" si="764"/>
        <v/>
      </c>
      <c r="S3929" s="284"/>
      <c r="T3929" s="284"/>
      <c r="U3929" s="284"/>
      <c r="V3929" s="285"/>
      <c r="W3929" s="4" t="str">
        <f>IFERROR(VLOOKUP($X3912&amp;"-"&amp;TEXT($A3929,"mmm-aaaa"),Informes!$A:$P,COLUMN(Informes!K$1),FALSE), "")</f>
        <v/>
      </c>
      <c r="X3929" s="34" t="str">
        <f>IFERROR(VLOOKUP($X3912&amp;"-"&amp;TEXT($A3929,"mmm-aaaa"),Informes!$A:$P,COLUMN(Informes!C$1),FALSE), "")</f>
        <v/>
      </c>
    </row>
    <row r="3930" spans="1:24" ht="16.5" customHeight="1" thickBot="1" x14ac:dyDescent="0.25">
      <c r="A3930" s="34">
        <f t="shared" si="768"/>
        <v>45505</v>
      </c>
      <c r="B3930" s="264" t="str">
        <f t="shared" si="765"/>
        <v>Agosto</v>
      </c>
      <c r="C3930" s="265"/>
      <c r="D3930" s="265" t="str">
        <f t="shared" si="766"/>
        <v>Enero</v>
      </c>
      <c r="E3930" s="265"/>
      <c r="F3930" s="280" t="str">
        <f>IFERROR(IF(VLOOKUP($X3912&amp;"-"&amp;TEXT($A3930,"mmm-aaaa"),Informes!$A:$P,COLUMN(Informes!H$1),FALSE),"þ","¨"),"¨")</f>
        <v>¨</v>
      </c>
      <c r="G3930" s="280"/>
      <c r="H3930" s="280"/>
      <c r="I3930" s="269" t="str">
        <f>IFERROR(IF(ISBLANK(
VLOOKUP($X3912&amp;"-"&amp;TEXT($A3930,"mmm-aaaa"),Informes!$A:$P,COLUMN(Informes!I$1),FALSE)), "",
VLOOKUP($X3912&amp;"-"&amp;TEXT($A3930,"mmm-aaaa"),Informes!$A:$P,COLUMN(Informes!I$1),FALSE)), "")</f>
        <v/>
      </c>
      <c r="J3930" s="269"/>
      <c r="K3930" s="269"/>
      <c r="L3930" s="172" t="str">
        <f t="shared" si="767"/>
        <v>¨</v>
      </c>
      <c r="M3930" s="269" t="str">
        <f>IFERROR(IF(OR($X3930=$L$7,$X3930=$K$5,$X3930=$O$5,$X3930=$T$5),IF(ISBLANK(
VLOOKUP($X3912&amp;"-"&amp;TEXT($A3930,"mmm-aaaa"),Informes!$A:$P,COLUMN(Informes!J$1),FALSE)), "",
VLOOKUP($X3912&amp;"-"&amp;TEXT($A3930,"mmm-aaaa"),Informes!$A:$P,COLUMN(Informes!J$1),FALSE)), ""), "")</f>
        <v/>
      </c>
      <c r="N3930" s="269"/>
      <c r="O3930" s="269"/>
      <c r="P3930" s="269"/>
      <c r="Q3930" s="269"/>
      <c r="R3930" s="282" t="str">
        <f t="shared" si="764"/>
        <v/>
      </c>
      <c r="S3930" s="282"/>
      <c r="T3930" s="282"/>
      <c r="U3930" s="282"/>
      <c r="V3930" s="283"/>
      <c r="W3930" s="4" t="str">
        <f>IFERROR(VLOOKUP($X3912&amp;"-"&amp;TEXT($A3930,"mmm-aaaa"),Informes!$A:$P,COLUMN(Informes!K$1),FALSE), "")</f>
        <v/>
      </c>
      <c r="X3930" s="34" t="str">
        <f>IFERROR(VLOOKUP($X3912&amp;"-"&amp;TEXT($A3930,"mmm-aaaa"),Informes!$A:$P,COLUMN(Informes!C$1),FALSE), "")</f>
        <v/>
      </c>
    </row>
    <row r="3931" spans="1:24" ht="16.5" customHeight="1" thickBot="1" x14ac:dyDescent="0.3">
      <c r="D3931" s="124"/>
      <c r="E3931" s="124"/>
      <c r="F3931" s="129"/>
      <c r="G3931" s="124" t="str">
        <f>IF(SUM(F3919:F3930)=0,"",SUM(F3919:F3930))</f>
        <v/>
      </c>
      <c r="H3931" s="124"/>
      <c r="I3931" s="124"/>
      <c r="J3931" s="130"/>
      <c r="K3931" s="124"/>
      <c r="L3931" s="131" t="s">
        <v>107</v>
      </c>
      <c r="M3931" s="272" t="str">
        <f>IF(SUM(M3919:M3930)=0,"",SUM(M3919:M3930))</f>
        <v/>
      </c>
      <c r="N3931" s="273"/>
      <c r="O3931" s="273"/>
      <c r="P3931" s="273"/>
      <c r="Q3931" s="274"/>
      <c r="R3931" s="275"/>
      <c r="S3931" s="276"/>
      <c r="T3931" s="276"/>
      <c r="U3931" s="276"/>
      <c r="V3931" s="277"/>
      <c r="W3931" s="4"/>
      <c r="X3931" s="4"/>
    </row>
    <row r="3932" spans="1:24" ht="16.5" customHeight="1" x14ac:dyDescent="0.2">
      <c r="W3932" s="4"/>
      <c r="X3932" s="4"/>
    </row>
    <row r="3933" spans="1:24" ht="279.75" customHeight="1" x14ac:dyDescent="0.15">
      <c r="B3933" s="11"/>
      <c r="C3933" s="132" t="s">
        <v>136</v>
      </c>
      <c r="D3933" s="11"/>
      <c r="E3933" s="11"/>
      <c r="F3933" s="11"/>
      <c r="G3933" s="11"/>
      <c r="H3933" s="11"/>
      <c r="I3933" s="11"/>
      <c r="J3933" s="11"/>
      <c r="K3933" s="11"/>
      <c r="L3933" s="11"/>
      <c r="M3933" s="11"/>
      <c r="N3933" s="11"/>
      <c r="O3933" s="11"/>
      <c r="P3933" s="11"/>
      <c r="Q3933" s="11"/>
      <c r="R3933" s="11"/>
      <c r="S3933" s="11"/>
      <c r="T3933" s="11"/>
      <c r="U3933" s="11"/>
      <c r="V3933" s="11"/>
      <c r="W3933" s="11"/>
      <c r="X3933" s="11"/>
    </row>
    <row r="3934" spans="1:24" ht="24" customHeight="1" x14ac:dyDescent="0.2">
      <c r="A3934" s="35"/>
      <c r="B3934" s="256" t="s">
        <v>127</v>
      </c>
      <c r="C3934" s="256"/>
      <c r="D3934" s="256"/>
      <c r="E3934" s="256"/>
      <c r="F3934" s="256"/>
      <c r="G3934" s="256"/>
      <c r="H3934" s="256"/>
      <c r="I3934" s="256"/>
      <c r="J3934" s="256"/>
      <c r="K3934" s="256"/>
      <c r="L3934" s="256"/>
      <c r="M3934" s="256"/>
      <c r="N3934" s="256"/>
      <c r="O3934" s="256"/>
      <c r="P3934" s="256"/>
      <c r="Q3934" s="256"/>
      <c r="R3934" s="256"/>
      <c r="S3934" s="256"/>
      <c r="T3934" s="256"/>
      <c r="U3934" s="256"/>
      <c r="V3934" s="256"/>
      <c r="X3934" s="2"/>
    </row>
    <row r="3935" spans="1:24" ht="15" x14ac:dyDescent="0.2">
      <c r="A3935" s="35"/>
      <c r="B3935" s="120" t="s">
        <v>128</v>
      </c>
      <c r="D3935" s="123" t="e">
        <f>D3912</f>
        <v>#REF!</v>
      </c>
      <c r="F3935" s="123"/>
      <c r="G3935" s="123"/>
      <c r="H3935" s="123"/>
      <c r="I3935" s="123"/>
      <c r="J3935" s="123"/>
      <c r="K3935" s="123"/>
      <c r="L3935" s="123"/>
      <c r="M3935" s="123"/>
      <c r="N3935" s="123"/>
      <c r="O3935" s="123"/>
      <c r="P3935" s="123"/>
      <c r="Q3935" s="123"/>
      <c r="R3935" s="123"/>
      <c r="S3935" s="123"/>
      <c r="T3935" s="123"/>
      <c r="U3935" s="123"/>
      <c r="V3935" s="123"/>
      <c r="W3935" s="15"/>
      <c r="X3935" s="154" t="e">
        <f>X3912</f>
        <v>#REF!</v>
      </c>
    </row>
    <row r="3936" spans="1:24" ht="17.25" x14ac:dyDescent="0.2">
      <c r="B3936" s="120" t="s">
        <v>129</v>
      </c>
      <c r="D3936" s="121"/>
      <c r="E3936" s="121"/>
      <c r="F3936" s="7"/>
      <c r="G3936" s="7"/>
      <c r="H3936" s="257" t="e">
        <f>H3913</f>
        <v>#REF!</v>
      </c>
      <c r="I3936" s="257"/>
      <c r="J3936" s="257"/>
      <c r="K3936" s="257"/>
      <c r="L3936" s="257"/>
      <c r="M3936" s="257"/>
      <c r="N3936" s="257"/>
      <c r="O3936" s="257"/>
      <c r="P3936" s="127" t="e">
        <f>P3913</f>
        <v>#REF!</v>
      </c>
      <c r="Q3936" s="120" t="s">
        <v>75</v>
      </c>
      <c r="S3936" s="12"/>
      <c r="T3936" s="13"/>
      <c r="U3936" s="127" t="e">
        <f>U3913</f>
        <v>#REF!</v>
      </c>
      <c r="V3936" s="120" t="s">
        <v>79</v>
      </c>
      <c r="W3936" s="12"/>
      <c r="X3936" s="6"/>
    </row>
    <row r="3937" spans="1:24" ht="17.25" x14ac:dyDescent="0.2">
      <c r="B3937" s="120" t="s">
        <v>130</v>
      </c>
      <c r="D3937" s="122"/>
      <c r="E3937" s="122"/>
      <c r="F3937" s="7"/>
      <c r="G3937" s="258" t="e">
        <f>G3914</f>
        <v>#REF!</v>
      </c>
      <c r="H3937" s="258"/>
      <c r="I3937" s="258"/>
      <c r="J3937" s="258"/>
      <c r="K3937" s="258"/>
      <c r="L3937" s="258"/>
      <c r="M3937" s="258"/>
      <c r="N3937" s="258"/>
      <c r="O3937" s="258"/>
      <c r="P3937" s="128" t="s">
        <v>137</v>
      </c>
      <c r="Q3937" s="120" t="s">
        <v>131</v>
      </c>
      <c r="S3937" s="12"/>
      <c r="T3937" s="12"/>
      <c r="U3937" s="128" t="s">
        <v>138</v>
      </c>
      <c r="V3937" s="120" t="s">
        <v>61</v>
      </c>
      <c r="W3937" s="12"/>
      <c r="X3937" s="6"/>
    </row>
    <row r="3938" spans="1:24" ht="28.5" customHeight="1" x14ac:dyDescent="0.2">
      <c r="B3938" s="127" t="e">
        <f>B3915</f>
        <v>#REF!</v>
      </c>
      <c r="C3938" s="125" t="s">
        <v>76</v>
      </c>
      <c r="D3938" s="127" t="e">
        <f>D3915</f>
        <v>#REF!</v>
      </c>
      <c r="E3938" s="125" t="s">
        <v>81</v>
      </c>
      <c r="F3938" s="7"/>
      <c r="G3938" s="7"/>
      <c r="H3938" s="5"/>
      <c r="I3938" s="10"/>
      <c r="J3938" s="127" t="e">
        <f>J3915</f>
        <v>#REF!</v>
      </c>
      <c r="K3938" s="125" t="s">
        <v>77</v>
      </c>
      <c r="L3938" s="5"/>
      <c r="M3938" s="5"/>
      <c r="N3938" s="127" t="e">
        <f>N3915</f>
        <v>#REF!</v>
      </c>
      <c r="O3938" s="125" t="s">
        <v>132</v>
      </c>
      <c r="P3938" s="126"/>
      <c r="Q3938" s="126"/>
      <c r="R3938" s="9"/>
      <c r="S3938" s="127" t="e">
        <f>S3915</f>
        <v>#REF!</v>
      </c>
      <c r="T3938" s="259" t="s">
        <v>133</v>
      </c>
      <c r="U3938" s="259"/>
      <c r="V3938" s="259"/>
      <c r="W3938" s="13"/>
      <c r="X3938" s="6"/>
    </row>
    <row r="3939" spans="1:24" ht="4.5" customHeight="1" thickBot="1" x14ac:dyDescent="0.25">
      <c r="B3939" s="8"/>
      <c r="C3939" s="7"/>
      <c r="D3939" s="8"/>
      <c r="E3939" s="7"/>
      <c r="F3939" s="7"/>
      <c r="G3939" s="7"/>
      <c r="H3939" s="5"/>
      <c r="I3939" s="10"/>
      <c r="J3939" s="8"/>
      <c r="K3939" s="5"/>
      <c r="L3939" s="5"/>
      <c r="M3939" s="5"/>
      <c r="N3939" s="7"/>
      <c r="O3939" s="5"/>
      <c r="P3939" s="8"/>
      <c r="Q3939" s="8"/>
      <c r="R3939" s="9"/>
      <c r="S3939" s="9"/>
      <c r="T3939" s="7"/>
      <c r="U3939" s="8"/>
      <c r="V3939" s="9"/>
      <c r="W3939" s="9"/>
      <c r="X3939" s="6"/>
    </row>
    <row r="3940" spans="1:24" ht="27" customHeight="1" x14ac:dyDescent="0.25">
      <c r="B3940" s="260" t="s">
        <v>17</v>
      </c>
      <c r="C3940" s="261"/>
      <c r="D3940" s="261"/>
      <c r="E3940" s="261"/>
      <c r="F3940" s="262" t="s">
        <v>134</v>
      </c>
      <c r="G3940" s="262"/>
      <c r="H3940" s="262"/>
      <c r="I3940" s="262" t="s">
        <v>12</v>
      </c>
      <c r="J3940" s="262"/>
      <c r="K3940" s="262"/>
      <c r="L3940" s="262" t="s">
        <v>105</v>
      </c>
      <c r="M3940" s="236" t="s">
        <v>135</v>
      </c>
      <c r="N3940" s="236"/>
      <c r="O3940" s="236"/>
      <c r="P3940" s="236"/>
      <c r="Q3940" s="236"/>
      <c r="R3940" s="236" t="s">
        <v>101</v>
      </c>
      <c r="S3940" s="236"/>
      <c r="T3940" s="236"/>
      <c r="U3940" s="236"/>
      <c r="V3940" s="237"/>
      <c r="W3940" s="14"/>
      <c r="X3940" s="3"/>
    </row>
    <row r="3941" spans="1:24" ht="27.75" customHeight="1" x14ac:dyDescent="0.2">
      <c r="B3941" s="240">
        <f>EDATE(B3918,12)</f>
        <v>45658</v>
      </c>
      <c r="C3941" s="241"/>
      <c r="D3941" s="241"/>
      <c r="E3941" s="242"/>
      <c r="F3941" s="263"/>
      <c r="G3941" s="263"/>
      <c r="H3941" s="263"/>
      <c r="I3941" s="263"/>
      <c r="J3941" s="263"/>
      <c r="K3941" s="263"/>
      <c r="L3941" s="263"/>
      <c r="M3941" s="238"/>
      <c r="N3941" s="238"/>
      <c r="O3941" s="238"/>
      <c r="P3941" s="238"/>
      <c r="Q3941" s="238"/>
      <c r="R3941" s="238"/>
      <c r="S3941" s="238"/>
      <c r="T3941" s="238"/>
      <c r="U3941" s="238"/>
      <c r="V3941" s="239"/>
      <c r="W3941" s="14"/>
      <c r="X3941" s="3"/>
    </row>
    <row r="3942" spans="1:24" ht="16.5" customHeight="1" x14ac:dyDescent="0.2">
      <c r="A3942" s="34">
        <f>EDATE(B3941,-4)</f>
        <v>45536</v>
      </c>
      <c r="B3942" s="243" t="str">
        <f>PROPER(TEXT(A3942, "mmmm"))</f>
        <v>Septiembre</v>
      </c>
      <c r="C3942" s="244"/>
      <c r="D3942" s="244"/>
      <c r="E3942" s="244"/>
      <c r="F3942" s="281" t="str">
        <f>IFERROR(IF(VLOOKUP($X3912&amp;"-"&amp;TEXT($A3942,"mmm-aaaa"),Informes!$A:$P,COLUMN(Informes!H$1),FALSE),"þ","¨"),"¨")</f>
        <v>¨</v>
      </c>
      <c r="G3942" s="281"/>
      <c r="H3942" s="281"/>
      <c r="I3942" s="248" t="str">
        <f>IFERROR(IF(ISBLANK(
VLOOKUP($X3935&amp;"-"&amp;TEXT($A3942,"mmm-aaaa"),Informes!$A:$P,COLUMN(Informes!I$1),FALSE)), "",
VLOOKUP($X3935&amp;"-"&amp;TEXT($A3942,"mmm-aaaa"),Informes!$A:$P,COLUMN(Informes!I$1),FALSE)), "")</f>
        <v/>
      </c>
      <c r="J3942" s="248"/>
      <c r="K3942" s="248"/>
      <c r="L3942" s="173" t="str">
        <f>IFERROR(IF($X3942=$L$7,"þ","¨"),"¨")</f>
        <v>¨</v>
      </c>
      <c r="M3942" s="248" t="str">
        <f>IFERROR(IF(OR($X3942=$L$7,$X3942=$K$5,$X3942=$O$5,$X3942=$T$5),IF(ISBLANK(
VLOOKUP($X3912&amp;"-"&amp;TEXT($A3942,"mmm-aaaa"),Informes!$A:$P,COLUMN(Informes!J$1),FALSE)), "",
VLOOKUP($X3912&amp;"-"&amp;TEXT($A3942,"mmm-aaaa"),Informes!$A:$P,COLUMN(Informes!J$1),FALSE)), ""), "")</f>
        <v/>
      </c>
      <c r="N3942" s="248"/>
      <c r="O3942" s="248"/>
      <c r="P3942" s="248"/>
      <c r="Q3942" s="248"/>
      <c r="R3942" s="284" t="str">
        <f t="shared" ref="R3942:R3953" si="769">IF(W3942=0, "", W3942)</f>
        <v/>
      </c>
      <c r="S3942" s="284"/>
      <c r="T3942" s="284"/>
      <c r="U3942" s="284"/>
      <c r="V3942" s="285"/>
      <c r="W3942" s="4" t="str">
        <f>IFERROR(VLOOKUP($X3935&amp;"-"&amp;TEXT($A3942,"mmm-aaaa"),Informes!$A:$P,COLUMN(Informes!K$1),FALSE), "")</f>
        <v/>
      </c>
      <c r="X3942" s="34" t="str">
        <f>IFERROR(VLOOKUP($X3912&amp;"-"&amp;TEXT($A3942,"mmm-aaaa"),Informes!$A:$P,COLUMN(Informes!C$1),FALSE), "")</f>
        <v/>
      </c>
    </row>
    <row r="3943" spans="1:24" ht="16.5" customHeight="1" x14ac:dyDescent="0.2">
      <c r="A3943" s="34">
        <f>EDATE(A3942,1)</f>
        <v>45566</v>
      </c>
      <c r="B3943" s="243" t="str">
        <f t="shared" ref="B3943:B3953" si="770">PROPER(TEXT(A3943, "mmmm"))</f>
        <v>Octubre</v>
      </c>
      <c r="C3943" s="244"/>
      <c r="D3943" s="244"/>
      <c r="E3943" s="244"/>
      <c r="F3943" s="281" t="str">
        <f>IFERROR(IF(VLOOKUP($X3912&amp;"-"&amp;TEXT($A3943,"mmm-aaaa"),Informes!$A:$P,COLUMN(Informes!H$1),FALSE),"þ","¨"),"¨")</f>
        <v>¨</v>
      </c>
      <c r="G3943" s="281"/>
      <c r="H3943" s="281"/>
      <c r="I3943" s="248" t="str">
        <f>IFERROR(IF(ISBLANK(
VLOOKUP($X3935&amp;"-"&amp;TEXT($A3943,"mmm-aaaa"),Informes!$A:$P,COLUMN(Informes!I$1),FALSE)), "",
VLOOKUP($X3935&amp;"-"&amp;TEXT($A3943,"mmm-aaaa"),Informes!$A:$P,COLUMN(Informes!I$1),FALSE)), "")</f>
        <v/>
      </c>
      <c r="J3943" s="248"/>
      <c r="K3943" s="248"/>
      <c r="L3943" s="173" t="str">
        <f t="shared" ref="L3943:L3953" si="771">IFERROR(IF($X3943=$L$7,"þ","¨"),"¨")</f>
        <v>¨</v>
      </c>
      <c r="M3943" s="248" t="str">
        <f>IFERROR(IF(OR($X3943=$L$7,$X3943=$K$5,$X3943=$O$5,$X3943=$T$5),IF(ISBLANK(
VLOOKUP($X3912&amp;"-"&amp;TEXT($A3943,"mmm-aaaa"),Informes!$A:$P,COLUMN(Informes!J$1),FALSE)), "",
VLOOKUP($X3912&amp;"-"&amp;TEXT($A3943,"mmm-aaaa"),Informes!$A:$P,COLUMN(Informes!J$1),FALSE)), ""), "")</f>
        <v/>
      </c>
      <c r="N3943" s="248"/>
      <c r="O3943" s="248"/>
      <c r="P3943" s="248"/>
      <c r="Q3943" s="248"/>
      <c r="R3943" s="284" t="str">
        <f t="shared" si="769"/>
        <v/>
      </c>
      <c r="S3943" s="284"/>
      <c r="T3943" s="284"/>
      <c r="U3943" s="284"/>
      <c r="V3943" s="285"/>
      <c r="W3943" s="4" t="str">
        <f>IFERROR(VLOOKUP($X3935&amp;"-"&amp;TEXT($A3943,"mmm-aaaa"),Informes!$A:$P,COLUMN(Informes!K$1),FALSE), "")</f>
        <v/>
      </c>
      <c r="X3943" s="34" t="str">
        <f>IFERROR(VLOOKUP($X3912&amp;"-"&amp;TEXT($A3943,"mmm-aaaa"),Informes!$A:$P,COLUMN(Informes!C$1),FALSE), "")</f>
        <v/>
      </c>
    </row>
    <row r="3944" spans="1:24" ht="16.5" customHeight="1" x14ac:dyDescent="0.2">
      <c r="A3944" s="34">
        <f t="shared" ref="A3944:A3953" si="772">EDATE(A3943,1)</f>
        <v>45597</v>
      </c>
      <c r="B3944" s="243" t="str">
        <f t="shared" si="770"/>
        <v>Noviembre</v>
      </c>
      <c r="C3944" s="244"/>
      <c r="D3944" s="244"/>
      <c r="E3944" s="244"/>
      <c r="F3944" s="281" t="str">
        <f>IFERROR(IF(VLOOKUP($X3912&amp;"-"&amp;TEXT($A3944,"mmm-aaaa"),Informes!$A:$P,COLUMN(Informes!H$1),FALSE),"þ","¨"),"¨")</f>
        <v>¨</v>
      </c>
      <c r="G3944" s="281"/>
      <c r="H3944" s="281"/>
      <c r="I3944" s="248" t="str">
        <f>IFERROR(IF(ISBLANK(
VLOOKUP($X3935&amp;"-"&amp;TEXT($A3944,"mmm-aaaa"),Informes!$A:$P,COLUMN(Informes!I$1),FALSE)), "",
VLOOKUP($X3935&amp;"-"&amp;TEXT($A3944,"mmm-aaaa"),Informes!$A:$P,COLUMN(Informes!I$1),FALSE)), "")</f>
        <v/>
      </c>
      <c r="J3944" s="248"/>
      <c r="K3944" s="248"/>
      <c r="L3944" s="173" t="str">
        <f t="shared" si="771"/>
        <v>¨</v>
      </c>
      <c r="M3944" s="248" t="str">
        <f>IFERROR(IF(OR($X3944=$L$7,$X3944=$K$5,$X3944=$O$5,$X3944=$T$5),IF(ISBLANK(
VLOOKUP($X3912&amp;"-"&amp;TEXT($A3944,"mmm-aaaa"),Informes!$A:$P,COLUMN(Informes!J$1),FALSE)), "",
VLOOKUP($X3912&amp;"-"&amp;TEXT($A3944,"mmm-aaaa"),Informes!$A:$P,COLUMN(Informes!J$1),FALSE)), ""), "")</f>
        <v/>
      </c>
      <c r="N3944" s="248"/>
      <c r="O3944" s="248"/>
      <c r="P3944" s="248"/>
      <c r="Q3944" s="248"/>
      <c r="R3944" s="284" t="str">
        <f t="shared" si="769"/>
        <v/>
      </c>
      <c r="S3944" s="284"/>
      <c r="T3944" s="284"/>
      <c r="U3944" s="284"/>
      <c r="V3944" s="285"/>
      <c r="W3944" s="4" t="str">
        <f>IFERROR(VLOOKUP($X3935&amp;"-"&amp;TEXT($A3944,"mmm-aaaa"),Informes!$A:$P,COLUMN(Informes!K$1),FALSE), "")</f>
        <v/>
      </c>
      <c r="X3944" s="34" t="str">
        <f>IFERROR(VLOOKUP($X3912&amp;"-"&amp;TEXT($A3944,"mmm-aaaa"),Informes!$A:$P,COLUMN(Informes!C$1),FALSE), "")</f>
        <v/>
      </c>
    </row>
    <row r="3945" spans="1:24" ht="16.5" customHeight="1" x14ac:dyDescent="0.2">
      <c r="A3945" s="34">
        <f t="shared" si="772"/>
        <v>45627</v>
      </c>
      <c r="B3945" s="243" t="str">
        <f t="shared" si="770"/>
        <v>Diciembre</v>
      </c>
      <c r="C3945" s="244"/>
      <c r="D3945" s="244"/>
      <c r="E3945" s="244"/>
      <c r="F3945" s="281" t="str">
        <f>IFERROR(IF(VLOOKUP($X3912&amp;"-"&amp;TEXT($A3945,"mmm-aaaa"),Informes!$A:$P,COLUMN(Informes!H$1),FALSE),"þ","¨"),"¨")</f>
        <v>¨</v>
      </c>
      <c r="G3945" s="281"/>
      <c r="H3945" s="281"/>
      <c r="I3945" s="248" t="str">
        <f>IFERROR(IF(ISBLANK(
VLOOKUP($X3935&amp;"-"&amp;TEXT($A3945,"mmm-aaaa"),Informes!$A:$P,COLUMN(Informes!I$1),FALSE)), "",
VLOOKUP($X3935&amp;"-"&amp;TEXT($A3945,"mmm-aaaa"),Informes!$A:$P,COLUMN(Informes!I$1),FALSE)), "")</f>
        <v/>
      </c>
      <c r="J3945" s="248"/>
      <c r="K3945" s="248"/>
      <c r="L3945" s="173" t="str">
        <f t="shared" si="771"/>
        <v>¨</v>
      </c>
      <c r="M3945" s="248" t="str">
        <f>IFERROR(IF(OR($X3945=$L$7,$X3945=$K$5,$X3945=$O$5,$X3945=$T$5),IF(ISBLANK(
VLOOKUP($X3912&amp;"-"&amp;TEXT($A3945,"mmm-aaaa"),Informes!$A:$P,COLUMN(Informes!J$1),FALSE)), "",
VLOOKUP($X3912&amp;"-"&amp;TEXT($A3945,"mmm-aaaa"),Informes!$A:$P,COLUMN(Informes!J$1),FALSE)), ""), "")</f>
        <v/>
      </c>
      <c r="N3945" s="248"/>
      <c r="O3945" s="248"/>
      <c r="P3945" s="248"/>
      <c r="Q3945" s="248"/>
      <c r="R3945" s="284" t="str">
        <f t="shared" si="769"/>
        <v/>
      </c>
      <c r="S3945" s="284"/>
      <c r="T3945" s="284"/>
      <c r="U3945" s="284"/>
      <c r="V3945" s="285"/>
      <c r="W3945" s="4" t="str">
        <f>IFERROR(VLOOKUP($X3935&amp;"-"&amp;TEXT($A3945,"mmm-aaaa"),Informes!$A:$P,COLUMN(Informes!K$1),FALSE), "")</f>
        <v/>
      </c>
      <c r="X3945" s="34" t="str">
        <f>IFERROR(VLOOKUP($X3912&amp;"-"&amp;TEXT($A3945,"mmm-aaaa"),Informes!$A:$P,COLUMN(Informes!C$1),FALSE), "")</f>
        <v/>
      </c>
    </row>
    <row r="3946" spans="1:24" ht="16.5" customHeight="1" x14ac:dyDescent="0.2">
      <c r="A3946" s="34">
        <f t="shared" si="772"/>
        <v>45658</v>
      </c>
      <c r="B3946" s="243" t="str">
        <f t="shared" si="770"/>
        <v>Enero</v>
      </c>
      <c r="C3946" s="244"/>
      <c r="D3946" s="244"/>
      <c r="E3946" s="244"/>
      <c r="F3946" s="281" t="str">
        <f>IFERROR(IF(VLOOKUP($X3912&amp;"-"&amp;TEXT($A3946,"mmm-aaaa"),Informes!$A:$P,COLUMN(Informes!H$1),FALSE),"þ","¨"),"¨")</f>
        <v>¨</v>
      </c>
      <c r="G3946" s="281"/>
      <c r="H3946" s="281"/>
      <c r="I3946" s="248" t="str">
        <f>IFERROR(IF(ISBLANK(
VLOOKUP($X3935&amp;"-"&amp;TEXT($A3946,"mmm-aaaa"),Informes!$A:$P,COLUMN(Informes!I$1),FALSE)), "",
VLOOKUP($X3935&amp;"-"&amp;TEXT($A3946,"mmm-aaaa"),Informes!$A:$P,COLUMN(Informes!I$1),FALSE)), "")</f>
        <v/>
      </c>
      <c r="J3946" s="248"/>
      <c r="K3946" s="248"/>
      <c r="L3946" s="173" t="str">
        <f t="shared" si="771"/>
        <v>¨</v>
      </c>
      <c r="M3946" s="248" t="str">
        <f>IFERROR(IF(OR($X3946=$L$7,$X3946=$K$5,$X3946=$O$5,$X3946=$T$5),IF(ISBLANK(
VLOOKUP($X3912&amp;"-"&amp;TEXT($A3946,"mmm-aaaa"),Informes!$A:$P,COLUMN(Informes!J$1),FALSE)), "",
VLOOKUP($X3912&amp;"-"&amp;TEXT($A3946,"mmm-aaaa"),Informes!$A:$P,COLUMN(Informes!J$1),FALSE)), ""), "")</f>
        <v/>
      </c>
      <c r="N3946" s="248"/>
      <c r="O3946" s="248"/>
      <c r="P3946" s="248"/>
      <c r="Q3946" s="248"/>
      <c r="R3946" s="284" t="str">
        <f t="shared" si="769"/>
        <v/>
      </c>
      <c r="S3946" s="284"/>
      <c r="T3946" s="284"/>
      <c r="U3946" s="284"/>
      <c r="V3946" s="285"/>
      <c r="W3946" s="4" t="str">
        <f>IFERROR(VLOOKUP($X3935&amp;"-"&amp;TEXT($A3946,"mmm-aaaa"),Informes!$A:$P,COLUMN(Informes!K$1),FALSE), "")</f>
        <v/>
      </c>
      <c r="X3946" s="34" t="str">
        <f>IFERROR(VLOOKUP($X3912&amp;"-"&amp;TEXT($A3946,"mmm-aaaa"),Informes!$A:$P,COLUMN(Informes!C$1),FALSE), "")</f>
        <v/>
      </c>
    </row>
    <row r="3947" spans="1:24" ht="16.5" customHeight="1" x14ac:dyDescent="0.2">
      <c r="A3947" s="34">
        <f t="shared" si="772"/>
        <v>45689</v>
      </c>
      <c r="B3947" s="243" t="str">
        <f t="shared" si="770"/>
        <v>Febrero</v>
      </c>
      <c r="C3947" s="244"/>
      <c r="D3947" s="244"/>
      <c r="E3947" s="244"/>
      <c r="F3947" s="281" t="str">
        <f>IFERROR(IF(VLOOKUP($X3912&amp;"-"&amp;TEXT($A3947,"mmm-aaaa"),Informes!$A:$P,COLUMN(Informes!H$1),FALSE),"þ","¨"),"¨")</f>
        <v>¨</v>
      </c>
      <c r="G3947" s="281"/>
      <c r="H3947" s="281"/>
      <c r="I3947" s="248" t="str">
        <f>IFERROR(IF(ISBLANK(
VLOOKUP($X3935&amp;"-"&amp;TEXT($A3947,"mmm-aaaa"),Informes!$A:$P,COLUMN(Informes!I$1),FALSE)), "",
VLOOKUP($X3935&amp;"-"&amp;TEXT($A3947,"mmm-aaaa"),Informes!$A:$P,COLUMN(Informes!I$1),FALSE)), "")</f>
        <v/>
      </c>
      <c r="J3947" s="248"/>
      <c r="K3947" s="248"/>
      <c r="L3947" s="173" t="str">
        <f t="shared" si="771"/>
        <v>¨</v>
      </c>
      <c r="M3947" s="248" t="str">
        <f>IFERROR(IF(OR($X3947=$L$7,$X3947=$K$5,$X3947=$O$5,$X3947=$T$5),IF(ISBLANK(
VLOOKUP($X3912&amp;"-"&amp;TEXT($A3947,"mmm-aaaa"),Informes!$A:$P,COLUMN(Informes!J$1),FALSE)), "",
VLOOKUP($X3912&amp;"-"&amp;TEXT($A3947,"mmm-aaaa"),Informes!$A:$P,COLUMN(Informes!J$1),FALSE)), ""), "")</f>
        <v/>
      </c>
      <c r="N3947" s="248"/>
      <c r="O3947" s="248"/>
      <c r="P3947" s="248"/>
      <c r="Q3947" s="248"/>
      <c r="R3947" s="284" t="str">
        <f t="shared" si="769"/>
        <v/>
      </c>
      <c r="S3947" s="284"/>
      <c r="T3947" s="284"/>
      <c r="U3947" s="284"/>
      <c r="V3947" s="285"/>
      <c r="W3947" s="4" t="str">
        <f>IFERROR(VLOOKUP($X3935&amp;"-"&amp;TEXT($A3947,"mmm-aaaa"),Informes!$A:$P,COLUMN(Informes!K$1),FALSE), "")</f>
        <v/>
      </c>
      <c r="X3947" s="34" t="str">
        <f>IFERROR(VLOOKUP($X3912&amp;"-"&amp;TEXT($A3947,"mmm-aaaa"),Informes!$A:$P,COLUMN(Informes!C$1),FALSE), "")</f>
        <v/>
      </c>
    </row>
    <row r="3948" spans="1:24" ht="16.5" customHeight="1" x14ac:dyDescent="0.2">
      <c r="A3948" s="34">
        <f t="shared" si="772"/>
        <v>45717</v>
      </c>
      <c r="B3948" s="243" t="str">
        <f t="shared" si="770"/>
        <v>Marzo</v>
      </c>
      <c r="C3948" s="244"/>
      <c r="D3948" s="244"/>
      <c r="E3948" s="244"/>
      <c r="F3948" s="281" t="str">
        <f>IFERROR(IF(VLOOKUP($X3912&amp;"-"&amp;TEXT($A3948,"mmm-aaaa"),Informes!$A:$P,COLUMN(Informes!H$1),FALSE),"þ","¨"),"¨")</f>
        <v>¨</v>
      </c>
      <c r="G3948" s="281"/>
      <c r="H3948" s="281"/>
      <c r="I3948" s="248" t="str">
        <f>IFERROR(IF(ISBLANK(
VLOOKUP($X3935&amp;"-"&amp;TEXT($A3948,"mmm-aaaa"),Informes!$A:$P,COLUMN(Informes!I$1),FALSE)), "",
VLOOKUP($X3935&amp;"-"&amp;TEXT($A3948,"mmm-aaaa"),Informes!$A:$P,COLUMN(Informes!I$1),FALSE)), "")</f>
        <v/>
      </c>
      <c r="J3948" s="248"/>
      <c r="K3948" s="248"/>
      <c r="L3948" s="173" t="str">
        <f t="shared" si="771"/>
        <v>¨</v>
      </c>
      <c r="M3948" s="248" t="str">
        <f>IFERROR(IF(OR($X3948=$L$7,$X3948=$K$5,$X3948=$O$5,$X3948=$T$5),IF(ISBLANK(
VLOOKUP($X3912&amp;"-"&amp;TEXT($A3948,"mmm-aaaa"),Informes!$A:$P,COLUMN(Informes!J$1),FALSE)), "",
VLOOKUP($X3912&amp;"-"&amp;TEXT($A3948,"mmm-aaaa"),Informes!$A:$P,COLUMN(Informes!J$1),FALSE)), ""), "")</f>
        <v/>
      </c>
      <c r="N3948" s="248"/>
      <c r="O3948" s="248"/>
      <c r="P3948" s="248"/>
      <c r="Q3948" s="248"/>
      <c r="R3948" s="284" t="str">
        <f t="shared" si="769"/>
        <v/>
      </c>
      <c r="S3948" s="284"/>
      <c r="T3948" s="284"/>
      <c r="U3948" s="284"/>
      <c r="V3948" s="285"/>
      <c r="W3948" s="4" t="str">
        <f>IFERROR(VLOOKUP($X3935&amp;"-"&amp;TEXT($A3948,"mmm-aaaa"),Informes!$A:$P,COLUMN(Informes!K$1),FALSE), "")</f>
        <v/>
      </c>
      <c r="X3948" s="34" t="str">
        <f>IFERROR(VLOOKUP($X3912&amp;"-"&amp;TEXT($A3948,"mmm-aaaa"),Informes!$A:$P,COLUMN(Informes!C$1),FALSE), "")</f>
        <v/>
      </c>
    </row>
    <row r="3949" spans="1:24" ht="16.5" customHeight="1" x14ac:dyDescent="0.2">
      <c r="A3949" s="34">
        <f t="shared" si="772"/>
        <v>45748</v>
      </c>
      <c r="B3949" s="243" t="str">
        <f t="shared" si="770"/>
        <v>Abril</v>
      </c>
      <c r="C3949" s="244"/>
      <c r="D3949" s="244"/>
      <c r="E3949" s="244"/>
      <c r="F3949" s="281" t="str">
        <f>IFERROR(IF(VLOOKUP($X3912&amp;"-"&amp;TEXT($A3949,"mmm-aaaa"),Informes!$A:$P,COLUMN(Informes!H$1),FALSE),"þ","¨"),"¨")</f>
        <v>¨</v>
      </c>
      <c r="G3949" s="281"/>
      <c r="H3949" s="281"/>
      <c r="I3949" s="248" t="str">
        <f>IFERROR(IF(ISBLANK(
VLOOKUP($X3935&amp;"-"&amp;TEXT($A3949,"mmm-aaaa"),Informes!$A:$P,COLUMN(Informes!I$1),FALSE)), "",
VLOOKUP($X3935&amp;"-"&amp;TEXT($A3949,"mmm-aaaa"),Informes!$A:$P,COLUMN(Informes!I$1),FALSE)), "")</f>
        <v/>
      </c>
      <c r="J3949" s="248"/>
      <c r="K3949" s="248"/>
      <c r="L3949" s="173" t="str">
        <f t="shared" si="771"/>
        <v>¨</v>
      </c>
      <c r="M3949" s="248" t="str">
        <f>IFERROR(IF(OR($X3949=$L$7,$X3949=$K$5,$X3949=$O$5,$X3949=$T$5),IF(ISBLANK(
VLOOKUP($X3912&amp;"-"&amp;TEXT($A3949,"mmm-aaaa"),Informes!$A:$P,COLUMN(Informes!J$1),FALSE)), "",
VLOOKUP($X3912&amp;"-"&amp;TEXT($A3949,"mmm-aaaa"),Informes!$A:$P,COLUMN(Informes!J$1),FALSE)), ""), "")</f>
        <v/>
      </c>
      <c r="N3949" s="248"/>
      <c r="O3949" s="248"/>
      <c r="P3949" s="248"/>
      <c r="Q3949" s="248"/>
      <c r="R3949" s="284" t="str">
        <f t="shared" si="769"/>
        <v/>
      </c>
      <c r="S3949" s="284"/>
      <c r="T3949" s="284"/>
      <c r="U3949" s="284"/>
      <c r="V3949" s="285"/>
      <c r="W3949" s="4" t="str">
        <f>IFERROR(VLOOKUP($X3935&amp;"-"&amp;TEXT($A3949,"mmm-aaaa"),Informes!$A:$P,COLUMN(Informes!K$1),FALSE), "")</f>
        <v/>
      </c>
      <c r="X3949" s="34" t="str">
        <f>IFERROR(VLOOKUP($X3912&amp;"-"&amp;TEXT($A3949,"mmm-aaaa"),Informes!$A:$P,COLUMN(Informes!C$1),FALSE), "")</f>
        <v/>
      </c>
    </row>
    <row r="3950" spans="1:24" ht="16.5" customHeight="1" x14ac:dyDescent="0.2">
      <c r="A3950" s="34">
        <f t="shared" si="772"/>
        <v>45778</v>
      </c>
      <c r="B3950" s="243" t="str">
        <f t="shared" si="770"/>
        <v>Mayo</v>
      </c>
      <c r="C3950" s="244"/>
      <c r="D3950" s="244"/>
      <c r="E3950" s="244"/>
      <c r="F3950" s="281" t="str">
        <f>IFERROR(IF(VLOOKUP($X3912&amp;"-"&amp;TEXT($A3950,"mmm-aaaa"),Informes!$A:$P,COLUMN(Informes!H$1),FALSE),"þ","¨"),"¨")</f>
        <v>¨</v>
      </c>
      <c r="G3950" s="281"/>
      <c r="H3950" s="281"/>
      <c r="I3950" s="248" t="str">
        <f>IFERROR(IF(ISBLANK(
VLOOKUP($X3935&amp;"-"&amp;TEXT($A3950,"mmm-aaaa"),Informes!$A:$P,COLUMN(Informes!I$1),FALSE)), "",
VLOOKUP($X3935&amp;"-"&amp;TEXT($A3950,"mmm-aaaa"),Informes!$A:$P,COLUMN(Informes!I$1),FALSE)), "")</f>
        <v/>
      </c>
      <c r="J3950" s="248"/>
      <c r="K3950" s="248"/>
      <c r="L3950" s="173" t="str">
        <f t="shared" si="771"/>
        <v>¨</v>
      </c>
      <c r="M3950" s="248" t="str">
        <f>IFERROR(IF(OR($X3950=$L$7,$X3950=$K$5,$X3950=$O$5,$X3950=$T$5),IF(ISBLANK(
VLOOKUP($X3912&amp;"-"&amp;TEXT($A3950,"mmm-aaaa"),Informes!$A:$P,COLUMN(Informes!J$1),FALSE)), "",
VLOOKUP($X3912&amp;"-"&amp;TEXT($A3950,"mmm-aaaa"),Informes!$A:$P,COLUMN(Informes!J$1),FALSE)), ""), "")</f>
        <v/>
      </c>
      <c r="N3950" s="248"/>
      <c r="O3950" s="248"/>
      <c r="P3950" s="248"/>
      <c r="Q3950" s="248"/>
      <c r="R3950" s="284" t="str">
        <f t="shared" si="769"/>
        <v/>
      </c>
      <c r="S3950" s="284"/>
      <c r="T3950" s="284"/>
      <c r="U3950" s="284"/>
      <c r="V3950" s="285"/>
      <c r="W3950" s="4" t="str">
        <f>IFERROR(VLOOKUP($X3935&amp;"-"&amp;TEXT($A3950,"mmm-aaaa"),Informes!$A:$P,COLUMN(Informes!K$1),FALSE), "")</f>
        <v/>
      </c>
      <c r="X3950" s="34" t="str">
        <f>IFERROR(VLOOKUP($X3912&amp;"-"&amp;TEXT($A3950,"mmm-aaaa"),Informes!$A:$P,COLUMN(Informes!C$1),FALSE), "")</f>
        <v/>
      </c>
    </row>
    <row r="3951" spans="1:24" ht="16.5" customHeight="1" x14ac:dyDescent="0.2">
      <c r="A3951" s="34">
        <f t="shared" si="772"/>
        <v>45809</v>
      </c>
      <c r="B3951" s="243" t="str">
        <f t="shared" si="770"/>
        <v>Junio</v>
      </c>
      <c r="C3951" s="244"/>
      <c r="D3951" s="244"/>
      <c r="E3951" s="244"/>
      <c r="F3951" s="281" t="str">
        <f>IFERROR(IF(VLOOKUP($X3912&amp;"-"&amp;TEXT($A3951,"mmm-aaaa"),Informes!$A:$P,COLUMN(Informes!H$1),FALSE),"þ","¨"),"¨")</f>
        <v>¨</v>
      </c>
      <c r="G3951" s="281"/>
      <c r="H3951" s="281"/>
      <c r="I3951" s="248" t="str">
        <f>IFERROR(IF(ISBLANK(
VLOOKUP($X3935&amp;"-"&amp;TEXT($A3951,"mmm-aaaa"),Informes!$A:$P,COLUMN(Informes!I$1),FALSE)), "",
VLOOKUP($X3935&amp;"-"&amp;TEXT($A3951,"mmm-aaaa"),Informes!$A:$P,COLUMN(Informes!I$1),FALSE)), "")</f>
        <v/>
      </c>
      <c r="J3951" s="248"/>
      <c r="K3951" s="248"/>
      <c r="L3951" s="173" t="str">
        <f t="shared" si="771"/>
        <v>¨</v>
      </c>
      <c r="M3951" s="248" t="str">
        <f>IFERROR(IF(OR($X3951=$L$7,$X3951=$K$5,$X3951=$O$5,$X3951=$T$5),IF(ISBLANK(
VLOOKUP($X3912&amp;"-"&amp;TEXT($A3951,"mmm-aaaa"),Informes!$A:$P,COLUMN(Informes!J$1),FALSE)), "",
VLOOKUP($X3912&amp;"-"&amp;TEXT($A3951,"mmm-aaaa"),Informes!$A:$P,COLUMN(Informes!J$1),FALSE)), ""), "")</f>
        <v/>
      </c>
      <c r="N3951" s="248"/>
      <c r="O3951" s="248"/>
      <c r="P3951" s="248"/>
      <c r="Q3951" s="248"/>
      <c r="R3951" s="284" t="str">
        <f t="shared" si="769"/>
        <v/>
      </c>
      <c r="S3951" s="284"/>
      <c r="T3951" s="284"/>
      <c r="U3951" s="284"/>
      <c r="V3951" s="285"/>
      <c r="W3951" s="4" t="str">
        <f>IFERROR(VLOOKUP($X3935&amp;"-"&amp;TEXT($A3951,"mmm-aaaa"),Informes!$A:$P,COLUMN(Informes!K$1),FALSE), "")</f>
        <v/>
      </c>
      <c r="X3951" s="34" t="str">
        <f>IFERROR(VLOOKUP($X3912&amp;"-"&amp;TEXT($A3951,"mmm-aaaa"),Informes!$A:$P,COLUMN(Informes!C$1),FALSE), "")</f>
        <v/>
      </c>
    </row>
    <row r="3952" spans="1:24" ht="16.5" customHeight="1" x14ac:dyDescent="0.2">
      <c r="A3952" s="34">
        <f t="shared" si="772"/>
        <v>45839</v>
      </c>
      <c r="B3952" s="243" t="str">
        <f t="shared" si="770"/>
        <v>Julio</v>
      </c>
      <c r="C3952" s="244"/>
      <c r="D3952" s="244"/>
      <c r="E3952" s="244"/>
      <c r="F3952" s="281" t="str">
        <f>IFERROR(IF(VLOOKUP($X3912&amp;"-"&amp;TEXT($A3952,"mmm-aaaa"),Informes!$A:$P,COLUMN(Informes!H$1),FALSE),"þ","¨"),"¨")</f>
        <v>¨</v>
      </c>
      <c r="G3952" s="281"/>
      <c r="H3952" s="281"/>
      <c r="I3952" s="248" t="str">
        <f>IFERROR(IF(ISBLANK(
VLOOKUP($X3935&amp;"-"&amp;TEXT($A3952,"mmm-aaaa"),Informes!$A:$P,COLUMN(Informes!I$1),FALSE)), "",
VLOOKUP($X3935&amp;"-"&amp;TEXT($A3952,"mmm-aaaa"),Informes!$A:$P,COLUMN(Informes!I$1),FALSE)), "")</f>
        <v/>
      </c>
      <c r="J3952" s="248"/>
      <c r="K3952" s="248"/>
      <c r="L3952" s="173" t="str">
        <f t="shared" si="771"/>
        <v>¨</v>
      </c>
      <c r="M3952" s="248" t="str">
        <f>IFERROR(IF(OR($X3952=$L$7,$X3952=$K$5,$X3952=$O$5,$X3952=$T$5),IF(ISBLANK(
VLOOKUP($X3912&amp;"-"&amp;TEXT($A3952,"mmm-aaaa"),Informes!$A:$P,COLUMN(Informes!J$1),FALSE)), "",
VLOOKUP($X3912&amp;"-"&amp;TEXT($A3952,"mmm-aaaa"),Informes!$A:$P,COLUMN(Informes!J$1),FALSE)), ""), "")</f>
        <v/>
      </c>
      <c r="N3952" s="248"/>
      <c r="O3952" s="248"/>
      <c r="P3952" s="248"/>
      <c r="Q3952" s="248"/>
      <c r="R3952" s="284" t="str">
        <f t="shared" si="769"/>
        <v/>
      </c>
      <c r="S3952" s="284"/>
      <c r="T3952" s="284"/>
      <c r="U3952" s="284"/>
      <c r="V3952" s="285"/>
      <c r="W3952" s="4" t="str">
        <f>IFERROR(VLOOKUP($X3935&amp;"-"&amp;TEXT($A3952,"mmm-aaaa"),Informes!$A:$P,COLUMN(Informes!K$1),FALSE), "")</f>
        <v/>
      </c>
      <c r="X3952" s="34" t="str">
        <f>IFERROR(VLOOKUP($X3912&amp;"-"&amp;TEXT($A3952,"mmm-aaaa"),Informes!$A:$P,COLUMN(Informes!C$1),FALSE), "")</f>
        <v/>
      </c>
    </row>
    <row r="3953" spans="1:24" ht="16.5" customHeight="1" thickBot="1" x14ac:dyDescent="0.25">
      <c r="A3953" s="34">
        <f t="shared" si="772"/>
        <v>45870</v>
      </c>
      <c r="B3953" s="264" t="str">
        <f t="shared" si="770"/>
        <v>Agosto</v>
      </c>
      <c r="C3953" s="265"/>
      <c r="D3953" s="265"/>
      <c r="E3953" s="265"/>
      <c r="F3953" s="280" t="str">
        <f>IFERROR(IF(VLOOKUP($X3912&amp;"-"&amp;TEXT($A3953,"mmm-aaaa"),Informes!$A:$P,COLUMN(Informes!H$1),FALSE),"þ","¨"),"¨")</f>
        <v>¨</v>
      </c>
      <c r="G3953" s="280"/>
      <c r="H3953" s="280"/>
      <c r="I3953" s="269" t="str">
        <f>IFERROR(IF(ISBLANK(
VLOOKUP($X3935&amp;"-"&amp;TEXT($A3953,"mmm-aaaa"),Informes!$A:$P,COLUMN(Informes!I$1),FALSE)), "",
VLOOKUP($X3935&amp;"-"&amp;TEXT($A3953,"mmm-aaaa"),Informes!$A:$P,COLUMN(Informes!I$1),FALSE)), "")</f>
        <v/>
      </c>
      <c r="J3953" s="269"/>
      <c r="K3953" s="269"/>
      <c r="L3953" s="172" t="str">
        <f t="shared" si="771"/>
        <v>¨</v>
      </c>
      <c r="M3953" s="269" t="str">
        <f>IFERROR(IF(OR($X3953=$L$7,$X3953=$K$5,$X3953=$O$5,$X3953=$T$5),IF(ISBLANK(
VLOOKUP($X3912&amp;"-"&amp;TEXT($A3953,"mmm-aaaa"),Informes!$A:$P,COLUMN(Informes!J$1),FALSE)), "",
VLOOKUP($X3912&amp;"-"&amp;TEXT($A3953,"mmm-aaaa"),Informes!$A:$P,COLUMN(Informes!J$1),FALSE)), ""), "")</f>
        <v/>
      </c>
      <c r="N3953" s="269"/>
      <c r="O3953" s="269"/>
      <c r="P3953" s="269"/>
      <c r="Q3953" s="269"/>
      <c r="R3953" s="282" t="str">
        <f t="shared" si="769"/>
        <v/>
      </c>
      <c r="S3953" s="282"/>
      <c r="T3953" s="282"/>
      <c r="U3953" s="282"/>
      <c r="V3953" s="283"/>
      <c r="W3953" s="4" t="str">
        <f>IFERROR(VLOOKUP($X3935&amp;"-"&amp;TEXT($A3953,"mmm-aaaa"),Informes!$A:$P,COLUMN(Informes!K$1),FALSE), "")</f>
        <v/>
      </c>
      <c r="X3953" s="34" t="str">
        <f>IFERROR(VLOOKUP($X3912&amp;"-"&amp;TEXT($A3953,"mmm-aaaa"),Informes!$A:$P,COLUMN(Informes!C$1),FALSE), "")</f>
        <v/>
      </c>
    </row>
    <row r="3954" spans="1:24" ht="16.5" customHeight="1" thickBot="1" x14ac:dyDescent="0.3">
      <c r="D3954" s="124"/>
      <c r="E3954" s="124"/>
      <c r="F3954" s="129"/>
      <c r="G3954" s="124" t="str">
        <f>IF(SUM(F3942:F3953)=0,"",SUM(F3942:F3953))</f>
        <v/>
      </c>
      <c r="H3954" s="124"/>
      <c r="I3954" s="124"/>
      <c r="J3954" s="130"/>
      <c r="K3954" s="124"/>
      <c r="L3954" s="131" t="s">
        <v>107</v>
      </c>
      <c r="M3954" s="272" t="str">
        <f>IF(SUM(M3942:M3953)=0,"",SUM(M3942:M3953))</f>
        <v/>
      </c>
      <c r="N3954" s="273"/>
      <c r="O3954" s="273"/>
      <c r="P3954" s="273"/>
      <c r="Q3954" s="274"/>
      <c r="R3954" s="275"/>
      <c r="S3954" s="276"/>
      <c r="T3954" s="276"/>
      <c r="U3954" s="276"/>
      <c r="V3954" s="277"/>
      <c r="W3954" s="4"/>
      <c r="X3954" s="4"/>
    </row>
    <row r="3955" spans="1:24" ht="16.5" customHeight="1" x14ac:dyDescent="0.2">
      <c r="W3955" s="4"/>
      <c r="X3955" s="4"/>
    </row>
    <row r="3956" spans="1:24" ht="279.75" customHeight="1" x14ac:dyDescent="0.15">
      <c r="B3956" s="11"/>
      <c r="C3956" s="132" t="s">
        <v>136</v>
      </c>
      <c r="D3956" s="11"/>
      <c r="E3956" s="11"/>
      <c r="F3956" s="11"/>
      <c r="G3956" s="11"/>
      <c r="H3956" s="11"/>
      <c r="I3956" s="11"/>
      <c r="J3956" s="11"/>
      <c r="K3956" s="11"/>
      <c r="L3956" s="11"/>
      <c r="M3956" s="11"/>
      <c r="N3956" s="11"/>
      <c r="O3956" s="11"/>
      <c r="P3956" s="11"/>
      <c r="Q3956" s="11"/>
      <c r="R3956" s="11"/>
      <c r="S3956" s="11"/>
      <c r="T3956" s="11"/>
      <c r="U3956" s="11"/>
      <c r="V3956" s="11"/>
      <c r="W3956" s="11"/>
      <c r="X3956" s="11"/>
    </row>
    <row r="3957" spans="1:24" ht="24" customHeight="1" x14ac:dyDescent="0.2">
      <c r="A3957" s="35">
        <f>A3911+1</f>
        <v>87</v>
      </c>
      <c r="B3957" s="256" t="s">
        <v>127</v>
      </c>
      <c r="C3957" s="256"/>
      <c r="D3957" s="256"/>
      <c r="E3957" s="256"/>
      <c r="F3957" s="256"/>
      <c r="G3957" s="256"/>
      <c r="H3957" s="256"/>
      <c r="I3957" s="256"/>
      <c r="J3957" s="256"/>
      <c r="K3957" s="256"/>
      <c r="L3957" s="256"/>
      <c r="M3957" s="256"/>
      <c r="N3957" s="256"/>
      <c r="O3957" s="256"/>
      <c r="P3957" s="256"/>
      <c r="Q3957" s="256"/>
      <c r="R3957" s="256"/>
      <c r="S3957" s="256"/>
      <c r="T3957" s="256"/>
      <c r="U3957" s="256"/>
      <c r="V3957" s="256"/>
      <c r="X3957" s="2"/>
    </row>
    <row r="3958" spans="1:24" ht="17.25" customHeight="1" x14ac:dyDescent="0.2">
      <c r="A3958" s="35"/>
      <c r="B3958" s="120" t="s">
        <v>128</v>
      </c>
      <c r="D3958" s="123" t="e">
        <f>IF(A3957=0,0,INDEX(TblPublicadores[Nombre completo],A3957))</f>
        <v>#REF!</v>
      </c>
      <c r="F3958" s="123"/>
      <c r="G3958" s="123"/>
      <c r="H3958" s="123"/>
      <c r="I3958" s="123"/>
      <c r="J3958" s="123"/>
      <c r="K3958" s="123"/>
      <c r="L3958" s="123"/>
      <c r="M3958" s="123"/>
      <c r="N3958" s="123"/>
      <c r="O3958" s="123"/>
      <c r="P3958" s="123"/>
      <c r="Q3958" s="123"/>
      <c r="R3958" s="123"/>
      <c r="S3958" s="123"/>
      <c r="T3958" s="123"/>
      <c r="U3958" s="123"/>
      <c r="V3958" s="123"/>
      <c r="W3958" s="15"/>
      <c r="X3958" s="154" t="e">
        <f>IF(A3957=0,0,INDEX(TblPublicadores[Nombre],A3957))</f>
        <v>#REF!</v>
      </c>
    </row>
    <row r="3959" spans="1:24" ht="17.25" customHeight="1" x14ac:dyDescent="0.2">
      <c r="B3959" s="120" t="s">
        <v>129</v>
      </c>
      <c r="D3959" s="121"/>
      <c r="E3959" s="121"/>
      <c r="F3959" s="7"/>
      <c r="G3959" s="7"/>
      <c r="H3959" s="257" t="e">
        <f>IF(A3957=0,"",INDEX(TblPublicadores[Fecha de nacimiento],A3957))</f>
        <v>#REF!</v>
      </c>
      <c r="I3959" s="257"/>
      <c r="J3959" s="257"/>
      <c r="K3959" s="257"/>
      <c r="L3959" s="257"/>
      <c r="M3959" s="257"/>
      <c r="N3959" s="257"/>
      <c r="O3959" s="257"/>
      <c r="P3959" s="128" t="e">
        <f>IF(INDEX(TblPublicadores[Sexo],A3957)=Q3959,"þ","¨")</f>
        <v>#REF!</v>
      </c>
      <c r="Q3959" s="120" t="s">
        <v>75</v>
      </c>
      <c r="S3959" s="12"/>
      <c r="T3959" s="13"/>
      <c r="U3959" s="128" t="e">
        <f>IF(INDEX(TblPublicadores[Sexo],A3957)=V3959,"þ","¨")</f>
        <v>#REF!</v>
      </c>
      <c r="V3959" s="120" t="s">
        <v>79</v>
      </c>
      <c r="W3959" s="12"/>
      <c r="X3959" s="6"/>
    </row>
    <row r="3960" spans="1:24" ht="17.25" customHeight="1" x14ac:dyDescent="0.2">
      <c r="B3960" s="120" t="s">
        <v>130</v>
      </c>
      <c r="D3960" s="122"/>
      <c r="E3960" s="122"/>
      <c r="F3960" s="7"/>
      <c r="G3960" s="258" t="e">
        <f>IF(A3957=0,"",IF(INDEX(TblPublicadores[Fecha de bautismo],A3957)="", "",INDEX(TblPublicadores[Fecha de bautismo],A3957)))</f>
        <v>#REF!</v>
      </c>
      <c r="H3960" s="258"/>
      <c r="I3960" s="258"/>
      <c r="J3960" s="258"/>
      <c r="K3960" s="258"/>
      <c r="L3960" s="258"/>
      <c r="M3960" s="258"/>
      <c r="N3960" s="258"/>
      <c r="O3960" s="258"/>
      <c r="P3960" s="128" t="s">
        <v>137</v>
      </c>
      <c r="Q3960" s="120" t="s">
        <v>131</v>
      </c>
      <c r="S3960" s="12"/>
      <c r="T3960" s="12"/>
      <c r="U3960" s="128" t="s">
        <v>138</v>
      </c>
      <c r="V3960" s="120" t="s">
        <v>61</v>
      </c>
      <c r="W3960" s="12"/>
      <c r="X3960" s="6"/>
    </row>
    <row r="3961" spans="1:24" ht="28.5" customHeight="1" x14ac:dyDescent="0.2">
      <c r="B3961" s="127" t="e">
        <f>IF(INDEX(TblPublicadores[Privilegio],A3957)=C3961,"þ","¨")</f>
        <v>#REF!</v>
      </c>
      <c r="C3961" s="125" t="s">
        <v>76</v>
      </c>
      <c r="D3961" s="127" t="e">
        <f>IF(INDEX(TblPublicadores[Privilegio],A3957)=E3961,"þ","¨")</f>
        <v>#REF!</v>
      </c>
      <c r="E3961" s="125" t="s">
        <v>81</v>
      </c>
      <c r="F3961" s="7"/>
      <c r="G3961" s="7"/>
      <c r="H3961" s="5"/>
      <c r="I3961" s="10"/>
      <c r="J3961" s="127" t="e">
        <f>IF(INDEX(TblPublicadores[Tipo Publicador],A3957)=K3961,"þ","¨")</f>
        <v>#REF!</v>
      </c>
      <c r="K3961" s="125" t="s">
        <v>77</v>
      </c>
      <c r="L3961" s="5"/>
      <c r="M3961" s="5"/>
      <c r="N3961" s="127" t="e">
        <f>IF(INDEX(TblPublicadores[Tipo Publicador],A3957)=O3961,"þ","¨")</f>
        <v>#REF!</v>
      </c>
      <c r="O3961" s="125" t="s">
        <v>132</v>
      </c>
      <c r="P3961" s="126"/>
      <c r="Q3961" s="126"/>
      <c r="R3961" s="9"/>
      <c r="S3961" s="127" t="e">
        <f>IF(INDEX(TblPublicadores[Tipo Publicador],A3957)=T3961,"þ","¨")</f>
        <v>#REF!</v>
      </c>
      <c r="T3961" s="259" t="s">
        <v>133</v>
      </c>
      <c r="U3961" s="259"/>
      <c r="V3961" s="259"/>
      <c r="W3961" s="13"/>
      <c r="X3961" s="6"/>
    </row>
    <row r="3962" spans="1:24" ht="4.5" customHeight="1" thickBot="1" x14ac:dyDescent="0.25">
      <c r="B3962" s="8"/>
      <c r="C3962" s="7"/>
      <c r="D3962" s="8"/>
      <c r="E3962" s="7"/>
      <c r="F3962" s="7"/>
      <c r="G3962" s="7"/>
      <c r="H3962" s="5"/>
      <c r="I3962" s="10"/>
      <c r="J3962" s="8"/>
      <c r="K3962" s="5"/>
      <c r="L3962" s="5"/>
      <c r="M3962" s="5"/>
      <c r="N3962" s="7"/>
      <c r="O3962" s="5"/>
      <c r="P3962" s="8"/>
      <c r="Q3962" s="8"/>
      <c r="R3962" s="9"/>
      <c r="S3962" s="9"/>
      <c r="T3962" s="7"/>
      <c r="U3962" s="8"/>
      <c r="V3962" s="9"/>
      <c r="W3962" s="9"/>
      <c r="X3962" s="6"/>
    </row>
    <row r="3963" spans="1:24" ht="26.25" customHeight="1" x14ac:dyDescent="0.25">
      <c r="B3963" s="260" t="s">
        <v>17</v>
      </c>
      <c r="C3963" s="261"/>
      <c r="D3963" s="261"/>
      <c r="E3963" s="261"/>
      <c r="F3963" s="262" t="s">
        <v>134</v>
      </c>
      <c r="G3963" s="262"/>
      <c r="H3963" s="262"/>
      <c r="I3963" s="262" t="s">
        <v>12</v>
      </c>
      <c r="J3963" s="262"/>
      <c r="K3963" s="262"/>
      <c r="L3963" s="262" t="s">
        <v>105</v>
      </c>
      <c r="M3963" s="236" t="s">
        <v>135</v>
      </c>
      <c r="N3963" s="236"/>
      <c r="O3963" s="236"/>
      <c r="P3963" s="236"/>
      <c r="Q3963" s="236"/>
      <c r="R3963" s="236" t="s">
        <v>101</v>
      </c>
      <c r="S3963" s="236"/>
      <c r="T3963" s="236"/>
      <c r="U3963" s="236"/>
      <c r="V3963" s="237"/>
      <c r="W3963" s="14"/>
      <c r="X3963" s="3"/>
    </row>
    <row r="3964" spans="1:24" ht="27.75" customHeight="1" x14ac:dyDescent="0.2">
      <c r="B3964" s="240">
        <v>45292</v>
      </c>
      <c r="C3964" s="241"/>
      <c r="D3964" s="241"/>
      <c r="E3964" s="242"/>
      <c r="F3964" s="263"/>
      <c r="G3964" s="263"/>
      <c r="H3964" s="263"/>
      <c r="I3964" s="263"/>
      <c r="J3964" s="263"/>
      <c r="K3964" s="263"/>
      <c r="L3964" s="263"/>
      <c r="M3964" s="238"/>
      <c r="N3964" s="238"/>
      <c r="O3964" s="238"/>
      <c r="P3964" s="238"/>
      <c r="Q3964" s="238"/>
      <c r="R3964" s="238"/>
      <c r="S3964" s="238"/>
      <c r="T3964" s="238"/>
      <c r="U3964" s="238"/>
      <c r="V3964" s="239"/>
      <c r="W3964" s="14"/>
      <c r="X3964" s="3"/>
    </row>
    <row r="3965" spans="1:24" ht="16.5" customHeight="1" x14ac:dyDescent="0.2">
      <c r="A3965" s="34">
        <f>EDATE(B3964,-4)</f>
        <v>45170</v>
      </c>
      <c r="B3965" s="243" t="str">
        <f>PROPER(TEXT(A3965, "mmmm"))</f>
        <v>Septiembre</v>
      </c>
      <c r="C3965" s="244"/>
      <c r="D3965" s="244" t="str">
        <f>PROPER(TEXT(C3965, "mmmm"))</f>
        <v>Enero</v>
      </c>
      <c r="E3965" s="244"/>
      <c r="F3965" s="281" t="str">
        <f>IFERROR(IF(VLOOKUP($X3958&amp;"-"&amp;TEXT($A3965,"mmm-aaaa"),Informes!$A:$P,COLUMN(Informes!H$1),FALSE),"þ","¨"),"¨")</f>
        <v>¨</v>
      </c>
      <c r="G3965" s="281"/>
      <c r="H3965" s="281"/>
      <c r="I3965" s="248" t="str">
        <f>IFERROR(IF(ISBLANK(
VLOOKUP($X3958&amp;"-"&amp;TEXT($A3965,"mmm-aaaa"),Informes!$A:$P,COLUMN(Informes!I$1),FALSE)), "",
VLOOKUP($X3958&amp;"-"&amp;TEXT($A3965,"mmm-aaaa"),Informes!$A:$P,COLUMN(Informes!I$1),FALSE)), "")</f>
        <v/>
      </c>
      <c r="J3965" s="248"/>
      <c r="K3965" s="248"/>
      <c r="L3965" s="173" t="str">
        <f>IFERROR(IF($X3965=$L$7,"þ","¨"),"¨")</f>
        <v>¨</v>
      </c>
      <c r="M3965" s="248" t="str">
        <f>IFERROR(IF(OR($X3965=$L$7,$X3965=$K$5,$X3965=$O$5,$X3965=$T$5),IF(ISBLANK(
VLOOKUP($X3958&amp;"-"&amp;TEXT($A3965,"mmm-aaaa"),Informes!$A:$P,COLUMN(Informes!J$1),FALSE)), "",
VLOOKUP($X3958&amp;"-"&amp;TEXT($A3965,"mmm-aaaa"),Informes!$A:$P,COLUMN(Informes!J$1),FALSE)), ""), "")</f>
        <v/>
      </c>
      <c r="N3965" s="248"/>
      <c r="O3965" s="248"/>
      <c r="P3965" s="248"/>
      <c r="Q3965" s="248"/>
      <c r="R3965" s="284" t="str">
        <f t="shared" ref="R3965:R3976" si="773">IF(W3965=0, "", W3965)</f>
        <v/>
      </c>
      <c r="S3965" s="284"/>
      <c r="T3965" s="284"/>
      <c r="U3965" s="284"/>
      <c r="V3965" s="285"/>
      <c r="W3965" s="4" t="str">
        <f>IFERROR(VLOOKUP($X3958&amp;"-"&amp;TEXT($A3965,"mmm-aaaa"),Informes!$A:$P,COLUMN(Informes!K$1),FALSE), "")</f>
        <v/>
      </c>
      <c r="X3965" s="34" t="str">
        <f>IFERROR(VLOOKUP($X3958&amp;"-"&amp;TEXT($A3965,"mmm-aaaa"),Informes!$A:$P,COLUMN(Informes!C$1),FALSE), "")</f>
        <v/>
      </c>
    </row>
    <row r="3966" spans="1:24" ht="16.5" customHeight="1" x14ac:dyDescent="0.2">
      <c r="A3966" s="34">
        <f>EDATE(A3965,1)</f>
        <v>45200</v>
      </c>
      <c r="B3966" s="243" t="str">
        <f t="shared" ref="B3966:B3976" si="774">PROPER(TEXT(A3966, "mmmm"))</f>
        <v>Octubre</v>
      </c>
      <c r="C3966" s="244"/>
      <c r="D3966" s="244" t="str">
        <f t="shared" ref="D3966:D3976" si="775">PROPER(TEXT(C3966, "mmmm"))</f>
        <v>Enero</v>
      </c>
      <c r="E3966" s="244"/>
      <c r="F3966" s="281" t="str">
        <f>IFERROR(IF(VLOOKUP($X3958&amp;"-"&amp;TEXT($A3966,"mmm-aaaa"),Informes!$A:$P,COLUMN(Informes!H$1),FALSE),"þ","¨"),"¨")</f>
        <v>¨</v>
      </c>
      <c r="G3966" s="281"/>
      <c r="H3966" s="281"/>
      <c r="I3966" s="248" t="str">
        <f>IFERROR(IF(ISBLANK(
VLOOKUP($X3958&amp;"-"&amp;TEXT($A3966,"mmm-aaaa"),Informes!$A:$P,COLUMN(Informes!I$1),FALSE)), "",
VLOOKUP($X3958&amp;"-"&amp;TEXT($A3966,"mmm-aaaa"),Informes!$A:$P,COLUMN(Informes!I$1),FALSE)), "")</f>
        <v/>
      </c>
      <c r="J3966" s="248"/>
      <c r="K3966" s="248"/>
      <c r="L3966" s="173" t="str">
        <f t="shared" ref="L3966:L3976" si="776">IFERROR(IF($X3966=$L$7,"þ","¨"),"¨")</f>
        <v>¨</v>
      </c>
      <c r="M3966" s="248" t="str">
        <f>IFERROR(IF(OR($X3966=$L$7,$X3966=$K$5,$X3966=$O$5,$X3966=$T$5),IF(ISBLANK(
VLOOKUP($X3958&amp;"-"&amp;TEXT($A3966,"mmm-aaaa"),Informes!$A:$P,COLUMN(Informes!J$1),FALSE)), "",
VLOOKUP($X3958&amp;"-"&amp;TEXT($A3966,"mmm-aaaa"),Informes!$A:$P,COLUMN(Informes!J$1),FALSE)), ""), "")</f>
        <v/>
      </c>
      <c r="N3966" s="248"/>
      <c r="O3966" s="248"/>
      <c r="P3966" s="248"/>
      <c r="Q3966" s="248"/>
      <c r="R3966" s="284" t="str">
        <f t="shared" si="773"/>
        <v/>
      </c>
      <c r="S3966" s="284"/>
      <c r="T3966" s="284"/>
      <c r="U3966" s="284"/>
      <c r="V3966" s="285"/>
      <c r="W3966" s="4" t="str">
        <f>IFERROR(VLOOKUP($X3958&amp;"-"&amp;TEXT($A3966,"mmm-aaaa"),Informes!$A:$P,COLUMN(Informes!K$1),FALSE), "")</f>
        <v/>
      </c>
      <c r="X3966" s="34" t="str">
        <f>IFERROR(VLOOKUP($X3958&amp;"-"&amp;TEXT($A3966,"mmm-aaaa"),Informes!$A:$P,COLUMN(Informes!C$1),FALSE), "")</f>
        <v/>
      </c>
    </row>
    <row r="3967" spans="1:24" ht="16.5" customHeight="1" x14ac:dyDescent="0.2">
      <c r="A3967" s="34">
        <f t="shared" ref="A3967:A3976" si="777">EDATE(A3966,1)</f>
        <v>45231</v>
      </c>
      <c r="B3967" s="243" t="str">
        <f t="shared" si="774"/>
        <v>Noviembre</v>
      </c>
      <c r="C3967" s="244"/>
      <c r="D3967" s="244" t="str">
        <f t="shared" si="775"/>
        <v>Enero</v>
      </c>
      <c r="E3967" s="244"/>
      <c r="F3967" s="281" t="str">
        <f>IFERROR(IF(VLOOKUP($X3958&amp;"-"&amp;TEXT($A3967,"mmm-aaaa"),Informes!$A:$P,COLUMN(Informes!H$1),FALSE),"þ","¨"),"¨")</f>
        <v>¨</v>
      </c>
      <c r="G3967" s="281"/>
      <c r="H3967" s="281"/>
      <c r="I3967" s="248" t="str">
        <f>IFERROR(IF(ISBLANK(
VLOOKUP($X3958&amp;"-"&amp;TEXT($A3967,"mmm-aaaa"),Informes!$A:$P,COLUMN(Informes!I$1),FALSE)), "",
VLOOKUP($X3958&amp;"-"&amp;TEXT($A3967,"mmm-aaaa"),Informes!$A:$P,COLUMN(Informes!I$1),FALSE)), "")</f>
        <v/>
      </c>
      <c r="J3967" s="248"/>
      <c r="K3967" s="248"/>
      <c r="L3967" s="173" t="str">
        <f t="shared" si="776"/>
        <v>¨</v>
      </c>
      <c r="M3967" s="248" t="str">
        <f>IFERROR(IF(OR($X3967=$L$7,$X3967=$K$5,$X3967=$O$5,$X3967=$T$5),IF(ISBLANK(
VLOOKUP($X3958&amp;"-"&amp;TEXT($A3967,"mmm-aaaa"),Informes!$A:$P,COLUMN(Informes!J$1),FALSE)), "",
VLOOKUP($X3958&amp;"-"&amp;TEXT($A3967,"mmm-aaaa"),Informes!$A:$P,COLUMN(Informes!J$1),FALSE)), ""), "")</f>
        <v/>
      </c>
      <c r="N3967" s="248"/>
      <c r="O3967" s="248"/>
      <c r="P3967" s="248"/>
      <c r="Q3967" s="248"/>
      <c r="R3967" s="284" t="str">
        <f t="shared" si="773"/>
        <v/>
      </c>
      <c r="S3967" s="284"/>
      <c r="T3967" s="284"/>
      <c r="U3967" s="284"/>
      <c r="V3967" s="285"/>
      <c r="W3967" s="4" t="str">
        <f>IFERROR(VLOOKUP($X3958&amp;"-"&amp;TEXT($A3967,"mmm-aaaa"),Informes!$A:$P,COLUMN(Informes!K$1),FALSE), "")</f>
        <v/>
      </c>
      <c r="X3967" s="34" t="str">
        <f>IFERROR(VLOOKUP($X3958&amp;"-"&amp;TEXT($A3967,"mmm-aaaa"),Informes!$A:$P,COLUMN(Informes!C$1),FALSE), "")</f>
        <v/>
      </c>
    </row>
    <row r="3968" spans="1:24" ht="16.5" customHeight="1" x14ac:dyDescent="0.2">
      <c r="A3968" s="34">
        <f t="shared" si="777"/>
        <v>45261</v>
      </c>
      <c r="B3968" s="243" t="str">
        <f t="shared" si="774"/>
        <v>Diciembre</v>
      </c>
      <c r="C3968" s="244"/>
      <c r="D3968" s="244" t="str">
        <f t="shared" si="775"/>
        <v>Enero</v>
      </c>
      <c r="E3968" s="244"/>
      <c r="F3968" s="281" t="str">
        <f>IFERROR(IF(VLOOKUP($X3958&amp;"-"&amp;TEXT($A3968,"mmm-aaaa"),Informes!$A:$P,COLUMN(Informes!H$1),FALSE),"þ","¨"),"¨")</f>
        <v>¨</v>
      </c>
      <c r="G3968" s="281"/>
      <c r="H3968" s="281"/>
      <c r="I3968" s="248" t="str">
        <f>IFERROR(IF(ISBLANK(
VLOOKUP($X3958&amp;"-"&amp;TEXT($A3968,"mmm-aaaa"),Informes!$A:$P,COLUMN(Informes!I$1),FALSE)), "",
VLOOKUP($X3958&amp;"-"&amp;TEXT($A3968,"mmm-aaaa"),Informes!$A:$P,COLUMN(Informes!I$1),FALSE)), "")</f>
        <v/>
      </c>
      <c r="J3968" s="248"/>
      <c r="K3968" s="248"/>
      <c r="L3968" s="173" t="str">
        <f t="shared" si="776"/>
        <v>¨</v>
      </c>
      <c r="M3968" s="248" t="str">
        <f>IFERROR(IF(OR($X3968=$L$7,$X3968=$K$5,$X3968=$O$5,$X3968=$T$5),IF(ISBLANK(
VLOOKUP($X3958&amp;"-"&amp;TEXT($A3968,"mmm-aaaa"),Informes!$A:$P,COLUMN(Informes!J$1),FALSE)), "",
VLOOKUP($X3958&amp;"-"&amp;TEXT($A3968,"mmm-aaaa"),Informes!$A:$P,COLUMN(Informes!J$1),FALSE)), ""), "")</f>
        <v/>
      </c>
      <c r="N3968" s="248"/>
      <c r="O3968" s="248"/>
      <c r="P3968" s="248"/>
      <c r="Q3968" s="248"/>
      <c r="R3968" s="284" t="str">
        <f t="shared" si="773"/>
        <v/>
      </c>
      <c r="S3968" s="284"/>
      <c r="T3968" s="284"/>
      <c r="U3968" s="284"/>
      <c r="V3968" s="285"/>
      <c r="W3968" s="4" t="str">
        <f>IFERROR(VLOOKUP($X3958&amp;"-"&amp;TEXT($A3968,"mmm-aaaa"),Informes!$A:$P,COLUMN(Informes!K$1),FALSE), "")</f>
        <v/>
      </c>
      <c r="X3968" s="34" t="str">
        <f>IFERROR(VLOOKUP($X3958&amp;"-"&amp;TEXT($A3968,"mmm-aaaa"),Informes!$A:$P,COLUMN(Informes!C$1),FALSE), "")</f>
        <v/>
      </c>
    </row>
    <row r="3969" spans="1:24" ht="16.5" customHeight="1" x14ac:dyDescent="0.2">
      <c r="A3969" s="34">
        <f t="shared" si="777"/>
        <v>45292</v>
      </c>
      <c r="B3969" s="243" t="str">
        <f t="shared" si="774"/>
        <v>Enero</v>
      </c>
      <c r="C3969" s="244"/>
      <c r="D3969" s="244" t="str">
        <f t="shared" si="775"/>
        <v>Enero</v>
      </c>
      <c r="E3969" s="244"/>
      <c r="F3969" s="281" t="str">
        <f>IFERROR(IF(VLOOKUP($X3958&amp;"-"&amp;TEXT($A3969,"mmm-aaaa"),Informes!$A:$P,COLUMN(Informes!H$1),FALSE),"þ","¨"),"¨")</f>
        <v>¨</v>
      </c>
      <c r="G3969" s="281"/>
      <c r="H3969" s="281"/>
      <c r="I3969" s="248" t="str">
        <f>IFERROR(IF(ISBLANK(
VLOOKUP($X3958&amp;"-"&amp;TEXT($A3969,"mmm-aaaa"),Informes!$A:$P,COLUMN(Informes!I$1),FALSE)), "",
VLOOKUP($X3958&amp;"-"&amp;TEXT($A3969,"mmm-aaaa"),Informes!$A:$P,COLUMN(Informes!I$1),FALSE)), "")</f>
        <v/>
      </c>
      <c r="J3969" s="248"/>
      <c r="K3969" s="248"/>
      <c r="L3969" s="173" t="str">
        <f t="shared" si="776"/>
        <v>¨</v>
      </c>
      <c r="M3969" s="248" t="str">
        <f>IFERROR(IF(OR($X3969=$L$7,$X3969=$K$5,$X3969=$O$5,$X3969=$T$5),IF(ISBLANK(
VLOOKUP($X3958&amp;"-"&amp;TEXT($A3969,"mmm-aaaa"),Informes!$A:$P,COLUMN(Informes!J$1),FALSE)), "",
VLOOKUP($X3958&amp;"-"&amp;TEXT($A3969,"mmm-aaaa"),Informes!$A:$P,COLUMN(Informes!J$1),FALSE)), ""), "")</f>
        <v/>
      </c>
      <c r="N3969" s="248"/>
      <c r="O3969" s="248"/>
      <c r="P3969" s="248"/>
      <c r="Q3969" s="248"/>
      <c r="R3969" s="284" t="str">
        <f t="shared" si="773"/>
        <v/>
      </c>
      <c r="S3969" s="284"/>
      <c r="T3969" s="284"/>
      <c r="U3969" s="284"/>
      <c r="V3969" s="285"/>
      <c r="W3969" s="4" t="str">
        <f>IFERROR(VLOOKUP($X3958&amp;"-"&amp;TEXT($A3969,"mmm-aaaa"),Informes!$A:$P,COLUMN(Informes!K$1),FALSE), "")</f>
        <v/>
      </c>
      <c r="X3969" s="34" t="str">
        <f>IFERROR(VLOOKUP($X3958&amp;"-"&amp;TEXT($A3969,"mmm-aaaa"),Informes!$A:$P,COLUMN(Informes!C$1),FALSE), "")</f>
        <v/>
      </c>
    </row>
    <row r="3970" spans="1:24" ht="16.5" customHeight="1" x14ac:dyDescent="0.2">
      <c r="A3970" s="34">
        <f t="shared" si="777"/>
        <v>45323</v>
      </c>
      <c r="B3970" s="243" t="str">
        <f t="shared" si="774"/>
        <v>Febrero</v>
      </c>
      <c r="C3970" s="244"/>
      <c r="D3970" s="244" t="str">
        <f t="shared" si="775"/>
        <v>Enero</v>
      </c>
      <c r="E3970" s="244"/>
      <c r="F3970" s="281" t="str">
        <f>IFERROR(IF(VLOOKUP($X3958&amp;"-"&amp;TEXT($A3970,"mmm-aaaa"),Informes!$A:$P,COLUMN(Informes!H$1),FALSE),"þ","¨"),"¨")</f>
        <v>¨</v>
      </c>
      <c r="G3970" s="281"/>
      <c r="H3970" s="281"/>
      <c r="I3970" s="248" t="str">
        <f>IFERROR(IF(ISBLANK(
VLOOKUP($X3958&amp;"-"&amp;TEXT($A3970,"mmm-aaaa"),Informes!$A:$P,COLUMN(Informes!I$1),FALSE)), "",
VLOOKUP($X3958&amp;"-"&amp;TEXT($A3970,"mmm-aaaa"),Informes!$A:$P,COLUMN(Informes!I$1),FALSE)), "")</f>
        <v/>
      </c>
      <c r="J3970" s="248"/>
      <c r="K3970" s="248"/>
      <c r="L3970" s="173" t="str">
        <f t="shared" si="776"/>
        <v>¨</v>
      </c>
      <c r="M3970" s="248" t="str">
        <f>IFERROR(IF(OR($X3970=$L$7,$X3970=$K$5,$X3970=$O$5,$X3970=$T$5),IF(ISBLANK(
VLOOKUP($X3958&amp;"-"&amp;TEXT($A3970,"mmm-aaaa"),Informes!$A:$P,COLUMN(Informes!J$1),FALSE)), "",
VLOOKUP($X3958&amp;"-"&amp;TEXT($A3970,"mmm-aaaa"),Informes!$A:$P,COLUMN(Informes!J$1),FALSE)), ""), "")</f>
        <v/>
      </c>
      <c r="N3970" s="248"/>
      <c r="O3970" s="248"/>
      <c r="P3970" s="248"/>
      <c r="Q3970" s="248"/>
      <c r="R3970" s="284" t="str">
        <f t="shared" si="773"/>
        <v/>
      </c>
      <c r="S3970" s="284"/>
      <c r="T3970" s="284"/>
      <c r="U3970" s="284"/>
      <c r="V3970" s="285"/>
      <c r="W3970" s="4" t="str">
        <f>IFERROR(VLOOKUP($X3958&amp;"-"&amp;TEXT($A3970,"mmm-aaaa"),Informes!$A:$P,COLUMN(Informes!K$1),FALSE), "")</f>
        <v/>
      </c>
      <c r="X3970" s="34" t="str">
        <f>IFERROR(VLOOKUP($X3958&amp;"-"&amp;TEXT($A3970,"mmm-aaaa"),Informes!$A:$P,COLUMN(Informes!C$1),FALSE), "")</f>
        <v/>
      </c>
    </row>
    <row r="3971" spans="1:24" ht="16.5" customHeight="1" x14ac:dyDescent="0.2">
      <c r="A3971" s="34">
        <f t="shared" si="777"/>
        <v>45352</v>
      </c>
      <c r="B3971" s="243" t="str">
        <f t="shared" si="774"/>
        <v>Marzo</v>
      </c>
      <c r="C3971" s="244"/>
      <c r="D3971" s="244" t="str">
        <f t="shared" si="775"/>
        <v>Enero</v>
      </c>
      <c r="E3971" s="244"/>
      <c r="F3971" s="281" t="str">
        <f>IFERROR(IF(VLOOKUP($X3958&amp;"-"&amp;TEXT($A3971,"mmm-aaaa"),Informes!$A:$P,COLUMN(Informes!H$1),FALSE),"þ","¨"),"¨")</f>
        <v>¨</v>
      </c>
      <c r="G3971" s="281"/>
      <c r="H3971" s="281"/>
      <c r="I3971" s="248" t="str">
        <f>IFERROR(IF(ISBLANK(
VLOOKUP($X3958&amp;"-"&amp;TEXT($A3971,"mmm-aaaa"),Informes!$A:$P,COLUMN(Informes!I$1),FALSE)), "",
VLOOKUP($X3958&amp;"-"&amp;TEXT($A3971,"mmm-aaaa"),Informes!$A:$P,COLUMN(Informes!I$1),FALSE)), "")</f>
        <v/>
      </c>
      <c r="J3971" s="248"/>
      <c r="K3971" s="248"/>
      <c r="L3971" s="173" t="str">
        <f t="shared" si="776"/>
        <v>¨</v>
      </c>
      <c r="M3971" s="248" t="str">
        <f>IFERROR(IF(OR($X3971=$L$7,$X3971=$K$5,$X3971=$O$5,$X3971=$T$5),IF(ISBLANK(
VLOOKUP($X3958&amp;"-"&amp;TEXT($A3971,"mmm-aaaa"),Informes!$A:$P,COLUMN(Informes!J$1),FALSE)), "",
VLOOKUP($X3958&amp;"-"&amp;TEXT($A3971,"mmm-aaaa"),Informes!$A:$P,COLUMN(Informes!J$1),FALSE)), ""), "")</f>
        <v/>
      </c>
      <c r="N3971" s="248"/>
      <c r="O3971" s="248"/>
      <c r="P3971" s="248"/>
      <c r="Q3971" s="248"/>
      <c r="R3971" s="284" t="str">
        <f t="shared" si="773"/>
        <v/>
      </c>
      <c r="S3971" s="284"/>
      <c r="T3971" s="284"/>
      <c r="U3971" s="284"/>
      <c r="V3971" s="285"/>
      <c r="W3971" s="4" t="str">
        <f>IFERROR(VLOOKUP($X3958&amp;"-"&amp;TEXT($A3971,"mmm-aaaa"),Informes!$A:$P,COLUMN(Informes!K$1),FALSE), "")</f>
        <v/>
      </c>
      <c r="X3971" s="34" t="str">
        <f>IFERROR(VLOOKUP($X3958&amp;"-"&amp;TEXT($A3971,"mmm-aaaa"),Informes!$A:$P,COLUMN(Informes!C$1),FALSE), "")</f>
        <v/>
      </c>
    </row>
    <row r="3972" spans="1:24" ht="16.5" customHeight="1" x14ac:dyDescent="0.2">
      <c r="A3972" s="34">
        <f t="shared" si="777"/>
        <v>45383</v>
      </c>
      <c r="B3972" s="243" t="str">
        <f t="shared" si="774"/>
        <v>Abril</v>
      </c>
      <c r="C3972" s="244"/>
      <c r="D3972" s="244" t="str">
        <f t="shared" si="775"/>
        <v>Enero</v>
      </c>
      <c r="E3972" s="244"/>
      <c r="F3972" s="281" t="str">
        <f>IFERROR(IF(VLOOKUP($X3958&amp;"-"&amp;TEXT($A3972,"mmm-aaaa"),Informes!$A:$P,COLUMN(Informes!H$1),FALSE),"þ","¨"),"¨")</f>
        <v>¨</v>
      </c>
      <c r="G3972" s="281"/>
      <c r="H3972" s="281"/>
      <c r="I3972" s="248" t="str">
        <f>IFERROR(IF(ISBLANK(
VLOOKUP($X3958&amp;"-"&amp;TEXT($A3972,"mmm-aaaa"),Informes!$A:$P,COLUMN(Informes!I$1),FALSE)), "",
VLOOKUP($X3958&amp;"-"&amp;TEXT($A3972,"mmm-aaaa"),Informes!$A:$P,COLUMN(Informes!I$1),FALSE)), "")</f>
        <v/>
      </c>
      <c r="J3972" s="248"/>
      <c r="K3972" s="248"/>
      <c r="L3972" s="173" t="str">
        <f t="shared" si="776"/>
        <v>¨</v>
      </c>
      <c r="M3972" s="248" t="str">
        <f>IFERROR(IF(OR($X3972=$L$7,$X3972=$K$5,$X3972=$O$5,$X3972=$T$5),IF(ISBLANK(
VLOOKUP($X3958&amp;"-"&amp;TEXT($A3972,"mmm-aaaa"),Informes!$A:$P,COLUMN(Informes!J$1),FALSE)), "",
VLOOKUP($X3958&amp;"-"&amp;TEXT($A3972,"mmm-aaaa"),Informes!$A:$P,COLUMN(Informes!J$1),FALSE)), ""), "")</f>
        <v/>
      </c>
      <c r="N3972" s="248"/>
      <c r="O3972" s="248"/>
      <c r="P3972" s="248"/>
      <c r="Q3972" s="248"/>
      <c r="R3972" s="284" t="str">
        <f t="shared" si="773"/>
        <v/>
      </c>
      <c r="S3972" s="284"/>
      <c r="T3972" s="284"/>
      <c r="U3972" s="284"/>
      <c r="V3972" s="285"/>
      <c r="W3972" s="4" t="str">
        <f>IFERROR(VLOOKUP($X3958&amp;"-"&amp;TEXT($A3972,"mmm-aaaa"),Informes!$A:$P,COLUMN(Informes!K$1),FALSE), "")</f>
        <v/>
      </c>
      <c r="X3972" s="34" t="str">
        <f>IFERROR(VLOOKUP($X3958&amp;"-"&amp;TEXT($A3972,"mmm-aaaa"),Informes!$A:$P,COLUMN(Informes!C$1),FALSE), "")</f>
        <v/>
      </c>
    </row>
    <row r="3973" spans="1:24" ht="16.5" customHeight="1" x14ac:dyDescent="0.2">
      <c r="A3973" s="34">
        <f t="shared" si="777"/>
        <v>45413</v>
      </c>
      <c r="B3973" s="243" t="str">
        <f t="shared" si="774"/>
        <v>Mayo</v>
      </c>
      <c r="C3973" s="244"/>
      <c r="D3973" s="244" t="str">
        <f t="shared" si="775"/>
        <v>Enero</v>
      </c>
      <c r="E3973" s="244"/>
      <c r="F3973" s="281" t="str">
        <f>IFERROR(IF(VLOOKUP($X3958&amp;"-"&amp;TEXT($A3973,"mmm-aaaa"),Informes!$A:$P,COLUMN(Informes!H$1),FALSE),"þ","¨"),"¨")</f>
        <v>¨</v>
      </c>
      <c r="G3973" s="281"/>
      <c r="H3973" s="281"/>
      <c r="I3973" s="248" t="str">
        <f>IFERROR(IF(ISBLANK(
VLOOKUP($X3958&amp;"-"&amp;TEXT($A3973,"mmm-aaaa"),Informes!$A:$P,COLUMN(Informes!I$1),FALSE)), "",
VLOOKUP($X3958&amp;"-"&amp;TEXT($A3973,"mmm-aaaa"),Informes!$A:$P,COLUMN(Informes!I$1),FALSE)), "")</f>
        <v/>
      </c>
      <c r="J3973" s="248"/>
      <c r="K3973" s="248"/>
      <c r="L3973" s="173" t="str">
        <f t="shared" si="776"/>
        <v>¨</v>
      </c>
      <c r="M3973" s="248" t="str">
        <f>IFERROR(IF(OR($X3973=$L$7,$X3973=$K$5,$X3973=$O$5,$X3973=$T$5),IF(ISBLANK(
VLOOKUP($X3958&amp;"-"&amp;TEXT($A3973,"mmm-aaaa"),Informes!$A:$P,COLUMN(Informes!J$1),FALSE)), "",
VLOOKUP($X3958&amp;"-"&amp;TEXT($A3973,"mmm-aaaa"),Informes!$A:$P,COLUMN(Informes!J$1),FALSE)), ""), "")</f>
        <v/>
      </c>
      <c r="N3973" s="248"/>
      <c r="O3973" s="248"/>
      <c r="P3973" s="248"/>
      <c r="Q3973" s="248"/>
      <c r="R3973" s="284" t="str">
        <f t="shared" si="773"/>
        <v/>
      </c>
      <c r="S3973" s="284"/>
      <c r="T3973" s="284"/>
      <c r="U3973" s="284"/>
      <c r="V3973" s="285"/>
      <c r="W3973" s="4" t="str">
        <f>IFERROR(VLOOKUP($X3958&amp;"-"&amp;TEXT($A3973,"mmm-aaaa"),Informes!$A:$P,COLUMN(Informes!K$1),FALSE), "")</f>
        <v/>
      </c>
      <c r="X3973" s="34" t="str">
        <f>IFERROR(VLOOKUP($X3958&amp;"-"&amp;TEXT($A3973,"mmm-aaaa"),Informes!$A:$P,COLUMN(Informes!C$1),FALSE), "")</f>
        <v/>
      </c>
    </row>
    <row r="3974" spans="1:24" ht="16.5" customHeight="1" x14ac:dyDescent="0.2">
      <c r="A3974" s="34">
        <f t="shared" si="777"/>
        <v>45444</v>
      </c>
      <c r="B3974" s="243" t="str">
        <f t="shared" si="774"/>
        <v>Junio</v>
      </c>
      <c r="C3974" s="244"/>
      <c r="D3974" s="244" t="str">
        <f t="shared" si="775"/>
        <v>Enero</v>
      </c>
      <c r="E3974" s="244"/>
      <c r="F3974" s="281" t="str">
        <f>IFERROR(IF(VLOOKUP($X3958&amp;"-"&amp;TEXT($A3974,"mmm-aaaa"),Informes!$A:$P,COLUMN(Informes!H$1),FALSE),"þ","¨"),"¨")</f>
        <v>¨</v>
      </c>
      <c r="G3974" s="281"/>
      <c r="H3974" s="281"/>
      <c r="I3974" s="248" t="str">
        <f>IFERROR(IF(ISBLANK(
VLOOKUP($X3958&amp;"-"&amp;TEXT($A3974,"mmm-aaaa"),Informes!$A:$P,COLUMN(Informes!I$1),FALSE)), "",
VLOOKUP($X3958&amp;"-"&amp;TEXT($A3974,"mmm-aaaa"),Informes!$A:$P,COLUMN(Informes!I$1),FALSE)), "")</f>
        <v/>
      </c>
      <c r="J3974" s="248"/>
      <c r="K3974" s="248"/>
      <c r="L3974" s="173" t="str">
        <f t="shared" si="776"/>
        <v>¨</v>
      </c>
      <c r="M3974" s="248" t="str">
        <f>IFERROR(IF(OR($X3974=$L$7,$X3974=$K$5,$X3974=$O$5,$X3974=$T$5),IF(ISBLANK(
VLOOKUP($X3958&amp;"-"&amp;TEXT($A3974,"mmm-aaaa"),Informes!$A:$P,COLUMN(Informes!J$1),FALSE)), "",
VLOOKUP($X3958&amp;"-"&amp;TEXT($A3974,"mmm-aaaa"),Informes!$A:$P,COLUMN(Informes!J$1),FALSE)), ""), "")</f>
        <v/>
      </c>
      <c r="N3974" s="248"/>
      <c r="O3974" s="248"/>
      <c r="P3974" s="248"/>
      <c r="Q3974" s="248"/>
      <c r="R3974" s="284" t="str">
        <f t="shared" si="773"/>
        <v/>
      </c>
      <c r="S3974" s="284"/>
      <c r="T3974" s="284"/>
      <c r="U3974" s="284"/>
      <c r="V3974" s="285"/>
      <c r="W3974" s="4" t="str">
        <f>IFERROR(VLOOKUP($X3958&amp;"-"&amp;TEXT($A3974,"mmm-aaaa"),Informes!$A:$P,COLUMN(Informes!K$1),FALSE), "")</f>
        <v/>
      </c>
      <c r="X3974" s="34" t="str">
        <f>IFERROR(VLOOKUP($X3958&amp;"-"&amp;TEXT($A3974,"mmm-aaaa"),Informes!$A:$P,COLUMN(Informes!C$1),FALSE), "")</f>
        <v/>
      </c>
    </row>
    <row r="3975" spans="1:24" ht="16.5" customHeight="1" x14ac:dyDescent="0.2">
      <c r="A3975" s="34">
        <f t="shared" si="777"/>
        <v>45474</v>
      </c>
      <c r="B3975" s="243" t="str">
        <f t="shared" si="774"/>
        <v>Julio</v>
      </c>
      <c r="C3975" s="244"/>
      <c r="D3975" s="244" t="str">
        <f t="shared" si="775"/>
        <v>Enero</v>
      </c>
      <c r="E3975" s="244"/>
      <c r="F3975" s="281" t="str">
        <f>IFERROR(IF(VLOOKUP($X3958&amp;"-"&amp;TEXT($A3975,"mmm-aaaa"),Informes!$A:$P,COLUMN(Informes!H$1),FALSE),"þ","¨"),"¨")</f>
        <v>¨</v>
      </c>
      <c r="G3975" s="281"/>
      <c r="H3975" s="281"/>
      <c r="I3975" s="248" t="str">
        <f>IFERROR(IF(ISBLANK(
VLOOKUP($X3958&amp;"-"&amp;TEXT($A3975,"mmm-aaaa"),Informes!$A:$P,COLUMN(Informes!I$1),FALSE)), "",
VLOOKUP($X3958&amp;"-"&amp;TEXT($A3975,"mmm-aaaa"),Informes!$A:$P,COLUMN(Informes!I$1),FALSE)), "")</f>
        <v/>
      </c>
      <c r="J3975" s="248"/>
      <c r="K3975" s="248"/>
      <c r="L3975" s="173" t="str">
        <f t="shared" si="776"/>
        <v>¨</v>
      </c>
      <c r="M3975" s="248" t="str">
        <f>IFERROR(IF(OR($X3975=$L$7,$X3975=$K$5,$X3975=$O$5,$X3975=$T$5),IF(ISBLANK(
VLOOKUP($X3958&amp;"-"&amp;TEXT($A3975,"mmm-aaaa"),Informes!$A:$P,COLUMN(Informes!J$1),FALSE)), "",
VLOOKUP($X3958&amp;"-"&amp;TEXT($A3975,"mmm-aaaa"),Informes!$A:$P,COLUMN(Informes!J$1),FALSE)), ""), "")</f>
        <v/>
      </c>
      <c r="N3975" s="248"/>
      <c r="O3975" s="248"/>
      <c r="P3975" s="248"/>
      <c r="Q3975" s="248"/>
      <c r="R3975" s="284" t="str">
        <f t="shared" si="773"/>
        <v/>
      </c>
      <c r="S3975" s="284"/>
      <c r="T3975" s="284"/>
      <c r="U3975" s="284"/>
      <c r="V3975" s="285"/>
      <c r="W3975" s="4" t="str">
        <f>IFERROR(VLOOKUP($X3958&amp;"-"&amp;TEXT($A3975,"mmm-aaaa"),Informes!$A:$P,COLUMN(Informes!K$1),FALSE), "")</f>
        <v/>
      </c>
      <c r="X3975" s="34" t="str">
        <f>IFERROR(VLOOKUP($X3958&amp;"-"&amp;TEXT($A3975,"mmm-aaaa"),Informes!$A:$P,COLUMN(Informes!C$1),FALSE), "")</f>
        <v/>
      </c>
    </row>
    <row r="3976" spans="1:24" ht="16.5" customHeight="1" thickBot="1" x14ac:dyDescent="0.25">
      <c r="A3976" s="34">
        <f t="shared" si="777"/>
        <v>45505</v>
      </c>
      <c r="B3976" s="264" t="str">
        <f t="shared" si="774"/>
        <v>Agosto</v>
      </c>
      <c r="C3976" s="265"/>
      <c r="D3976" s="265" t="str">
        <f t="shared" si="775"/>
        <v>Enero</v>
      </c>
      <c r="E3976" s="265"/>
      <c r="F3976" s="280" t="str">
        <f>IFERROR(IF(VLOOKUP($X3958&amp;"-"&amp;TEXT($A3976,"mmm-aaaa"),Informes!$A:$P,COLUMN(Informes!H$1),FALSE),"þ","¨"),"¨")</f>
        <v>¨</v>
      </c>
      <c r="G3976" s="280"/>
      <c r="H3976" s="280"/>
      <c r="I3976" s="269" t="str">
        <f>IFERROR(IF(ISBLANK(
VLOOKUP($X3958&amp;"-"&amp;TEXT($A3976,"mmm-aaaa"),Informes!$A:$P,COLUMN(Informes!I$1),FALSE)), "",
VLOOKUP($X3958&amp;"-"&amp;TEXT($A3976,"mmm-aaaa"),Informes!$A:$P,COLUMN(Informes!I$1),FALSE)), "")</f>
        <v/>
      </c>
      <c r="J3976" s="269"/>
      <c r="K3976" s="269"/>
      <c r="L3976" s="172" t="str">
        <f t="shared" si="776"/>
        <v>¨</v>
      </c>
      <c r="M3976" s="269" t="str">
        <f>IFERROR(IF(OR($X3976=$L$7,$X3976=$K$5,$X3976=$O$5,$X3976=$T$5),IF(ISBLANK(
VLOOKUP($X3958&amp;"-"&amp;TEXT($A3976,"mmm-aaaa"),Informes!$A:$P,COLUMN(Informes!J$1),FALSE)), "",
VLOOKUP($X3958&amp;"-"&amp;TEXT($A3976,"mmm-aaaa"),Informes!$A:$P,COLUMN(Informes!J$1),FALSE)), ""), "")</f>
        <v/>
      </c>
      <c r="N3976" s="269"/>
      <c r="O3976" s="269"/>
      <c r="P3976" s="269"/>
      <c r="Q3976" s="269"/>
      <c r="R3976" s="282" t="str">
        <f t="shared" si="773"/>
        <v/>
      </c>
      <c r="S3976" s="282"/>
      <c r="T3976" s="282"/>
      <c r="U3976" s="282"/>
      <c r="V3976" s="283"/>
      <c r="W3976" s="4" t="str">
        <f>IFERROR(VLOOKUP($X3958&amp;"-"&amp;TEXT($A3976,"mmm-aaaa"),Informes!$A:$P,COLUMN(Informes!K$1),FALSE), "")</f>
        <v/>
      </c>
      <c r="X3976" s="34" t="str">
        <f>IFERROR(VLOOKUP($X3958&amp;"-"&amp;TEXT($A3976,"mmm-aaaa"),Informes!$A:$P,COLUMN(Informes!C$1),FALSE), "")</f>
        <v/>
      </c>
    </row>
    <row r="3977" spans="1:24" ht="16.5" customHeight="1" thickBot="1" x14ac:dyDescent="0.3">
      <c r="D3977" s="124"/>
      <c r="E3977" s="124"/>
      <c r="F3977" s="129"/>
      <c r="G3977" s="124" t="str">
        <f>IF(SUM(F3965:F3976)=0,"",SUM(F3965:F3976))</f>
        <v/>
      </c>
      <c r="H3977" s="124"/>
      <c r="I3977" s="124"/>
      <c r="J3977" s="130"/>
      <c r="K3977" s="124"/>
      <c r="L3977" s="131" t="s">
        <v>107</v>
      </c>
      <c r="M3977" s="272" t="str">
        <f>IF(SUM(M3965:M3976)=0,"",SUM(M3965:M3976))</f>
        <v/>
      </c>
      <c r="N3977" s="273"/>
      <c r="O3977" s="273"/>
      <c r="P3977" s="273"/>
      <c r="Q3977" s="274"/>
      <c r="R3977" s="275"/>
      <c r="S3977" s="276"/>
      <c r="T3977" s="276"/>
      <c r="U3977" s="276"/>
      <c r="V3977" s="277"/>
      <c r="W3977" s="4"/>
      <c r="X3977" s="4"/>
    </row>
    <row r="3978" spans="1:24" ht="16.5" customHeight="1" x14ac:dyDescent="0.2">
      <c r="W3978" s="4"/>
      <c r="X3978" s="4"/>
    </row>
    <row r="3979" spans="1:24" ht="279.75" customHeight="1" x14ac:dyDescent="0.15">
      <c r="B3979" s="11"/>
      <c r="C3979" s="132" t="s">
        <v>136</v>
      </c>
      <c r="D3979" s="11"/>
      <c r="E3979" s="11"/>
      <c r="F3979" s="11"/>
      <c r="G3979" s="11"/>
      <c r="H3979" s="11"/>
      <c r="I3979" s="11"/>
      <c r="J3979" s="11"/>
      <c r="K3979" s="11"/>
      <c r="L3979" s="11"/>
      <c r="M3979" s="11"/>
      <c r="N3979" s="11"/>
      <c r="O3979" s="11"/>
      <c r="P3979" s="11"/>
      <c r="Q3979" s="11"/>
      <c r="R3979" s="11"/>
      <c r="S3979" s="11"/>
      <c r="T3979" s="11"/>
      <c r="U3979" s="11"/>
      <c r="V3979" s="11"/>
      <c r="W3979" s="11"/>
      <c r="X3979" s="11"/>
    </row>
    <row r="3980" spans="1:24" ht="24" customHeight="1" x14ac:dyDescent="0.2">
      <c r="A3980" s="35"/>
      <c r="B3980" s="256" t="s">
        <v>127</v>
      </c>
      <c r="C3980" s="256"/>
      <c r="D3980" s="256"/>
      <c r="E3980" s="256"/>
      <c r="F3980" s="256"/>
      <c r="G3980" s="256"/>
      <c r="H3980" s="256"/>
      <c r="I3980" s="256"/>
      <c r="J3980" s="256"/>
      <c r="K3980" s="256"/>
      <c r="L3980" s="256"/>
      <c r="M3980" s="256"/>
      <c r="N3980" s="256"/>
      <c r="O3980" s="256"/>
      <c r="P3980" s="256"/>
      <c r="Q3980" s="256"/>
      <c r="R3980" s="256"/>
      <c r="S3980" s="256"/>
      <c r="T3980" s="256"/>
      <c r="U3980" s="256"/>
      <c r="V3980" s="256"/>
      <c r="X3980" s="2"/>
    </row>
    <row r="3981" spans="1:24" ht="15" x14ac:dyDescent="0.2">
      <c r="A3981" s="35"/>
      <c r="B3981" s="120" t="s">
        <v>128</v>
      </c>
      <c r="D3981" s="123" t="e">
        <f>D3958</f>
        <v>#REF!</v>
      </c>
      <c r="F3981" s="123"/>
      <c r="G3981" s="123"/>
      <c r="H3981" s="123"/>
      <c r="I3981" s="123"/>
      <c r="J3981" s="123"/>
      <c r="K3981" s="123"/>
      <c r="L3981" s="123"/>
      <c r="M3981" s="123"/>
      <c r="N3981" s="123"/>
      <c r="O3981" s="123"/>
      <c r="P3981" s="123"/>
      <c r="Q3981" s="123"/>
      <c r="R3981" s="123"/>
      <c r="S3981" s="123"/>
      <c r="T3981" s="123"/>
      <c r="U3981" s="123"/>
      <c r="V3981" s="123"/>
      <c r="W3981" s="15"/>
      <c r="X3981" s="154" t="e">
        <f>X3958</f>
        <v>#REF!</v>
      </c>
    </row>
    <row r="3982" spans="1:24" ht="17.25" x14ac:dyDescent="0.2">
      <c r="B3982" s="120" t="s">
        <v>129</v>
      </c>
      <c r="D3982" s="121"/>
      <c r="E3982" s="121"/>
      <c r="F3982" s="7"/>
      <c r="G3982" s="7"/>
      <c r="H3982" s="257" t="e">
        <f>H3959</f>
        <v>#REF!</v>
      </c>
      <c r="I3982" s="257"/>
      <c r="J3982" s="257"/>
      <c r="K3982" s="257"/>
      <c r="L3982" s="257"/>
      <c r="M3982" s="257"/>
      <c r="N3982" s="257"/>
      <c r="O3982" s="257"/>
      <c r="P3982" s="127" t="e">
        <f>P3959</f>
        <v>#REF!</v>
      </c>
      <c r="Q3982" s="120" t="s">
        <v>75</v>
      </c>
      <c r="S3982" s="12"/>
      <c r="T3982" s="13"/>
      <c r="U3982" s="127" t="e">
        <f>U3959</f>
        <v>#REF!</v>
      </c>
      <c r="V3982" s="120" t="s">
        <v>79</v>
      </c>
      <c r="W3982" s="12"/>
      <c r="X3982" s="6"/>
    </row>
    <row r="3983" spans="1:24" ht="17.25" x14ac:dyDescent="0.2">
      <c r="B3983" s="120" t="s">
        <v>130</v>
      </c>
      <c r="D3983" s="122"/>
      <c r="E3983" s="122"/>
      <c r="F3983" s="7"/>
      <c r="G3983" s="258" t="e">
        <f>G3960</f>
        <v>#REF!</v>
      </c>
      <c r="H3983" s="258"/>
      <c r="I3983" s="258"/>
      <c r="J3983" s="258"/>
      <c r="K3983" s="258"/>
      <c r="L3983" s="258"/>
      <c r="M3983" s="258"/>
      <c r="N3983" s="258"/>
      <c r="O3983" s="258"/>
      <c r="P3983" s="128" t="s">
        <v>137</v>
      </c>
      <c r="Q3983" s="120" t="s">
        <v>131</v>
      </c>
      <c r="S3983" s="12"/>
      <c r="T3983" s="12"/>
      <c r="U3983" s="128" t="s">
        <v>138</v>
      </c>
      <c r="V3983" s="120" t="s">
        <v>61</v>
      </c>
      <c r="W3983" s="12"/>
      <c r="X3983" s="6"/>
    </row>
    <row r="3984" spans="1:24" ht="28.5" customHeight="1" x14ac:dyDescent="0.2">
      <c r="B3984" s="127" t="e">
        <f>B3961</f>
        <v>#REF!</v>
      </c>
      <c r="C3984" s="125" t="s">
        <v>76</v>
      </c>
      <c r="D3984" s="127" t="e">
        <f>D3961</f>
        <v>#REF!</v>
      </c>
      <c r="E3984" s="125" t="s">
        <v>81</v>
      </c>
      <c r="F3984" s="7"/>
      <c r="G3984" s="7"/>
      <c r="H3984" s="5"/>
      <c r="I3984" s="10"/>
      <c r="J3984" s="127" t="e">
        <f>J3961</f>
        <v>#REF!</v>
      </c>
      <c r="K3984" s="125" t="s">
        <v>77</v>
      </c>
      <c r="L3984" s="5"/>
      <c r="M3984" s="5"/>
      <c r="N3984" s="127" t="e">
        <f>N3961</f>
        <v>#REF!</v>
      </c>
      <c r="O3984" s="125" t="s">
        <v>132</v>
      </c>
      <c r="P3984" s="126"/>
      <c r="Q3984" s="126"/>
      <c r="R3984" s="9"/>
      <c r="S3984" s="127" t="e">
        <f>S3961</f>
        <v>#REF!</v>
      </c>
      <c r="T3984" s="259" t="s">
        <v>133</v>
      </c>
      <c r="U3984" s="259"/>
      <c r="V3984" s="259"/>
      <c r="W3984" s="13"/>
      <c r="X3984" s="6"/>
    </row>
    <row r="3985" spans="1:24" ht="4.5" customHeight="1" thickBot="1" x14ac:dyDescent="0.25">
      <c r="B3985" s="8"/>
      <c r="C3985" s="7"/>
      <c r="D3985" s="8"/>
      <c r="E3985" s="7"/>
      <c r="F3985" s="7"/>
      <c r="G3985" s="7"/>
      <c r="H3985" s="5"/>
      <c r="I3985" s="10"/>
      <c r="J3985" s="8"/>
      <c r="K3985" s="5"/>
      <c r="L3985" s="5"/>
      <c r="M3985" s="5"/>
      <c r="N3985" s="7"/>
      <c r="O3985" s="5"/>
      <c r="P3985" s="8"/>
      <c r="Q3985" s="8"/>
      <c r="R3985" s="9"/>
      <c r="S3985" s="9"/>
      <c r="T3985" s="7"/>
      <c r="U3985" s="8"/>
      <c r="V3985" s="9"/>
      <c r="W3985" s="9"/>
      <c r="X3985" s="6"/>
    </row>
    <row r="3986" spans="1:24" ht="27" customHeight="1" x14ac:dyDescent="0.25">
      <c r="B3986" s="260" t="s">
        <v>17</v>
      </c>
      <c r="C3986" s="261"/>
      <c r="D3986" s="261"/>
      <c r="E3986" s="261"/>
      <c r="F3986" s="262" t="s">
        <v>134</v>
      </c>
      <c r="G3986" s="262"/>
      <c r="H3986" s="262"/>
      <c r="I3986" s="262" t="s">
        <v>12</v>
      </c>
      <c r="J3986" s="262"/>
      <c r="K3986" s="262"/>
      <c r="L3986" s="262" t="s">
        <v>105</v>
      </c>
      <c r="M3986" s="236" t="s">
        <v>135</v>
      </c>
      <c r="N3986" s="236"/>
      <c r="O3986" s="236"/>
      <c r="P3986" s="236"/>
      <c r="Q3986" s="236"/>
      <c r="R3986" s="236" t="s">
        <v>101</v>
      </c>
      <c r="S3986" s="236"/>
      <c r="T3986" s="236"/>
      <c r="U3986" s="236"/>
      <c r="V3986" s="237"/>
      <c r="W3986" s="14"/>
      <c r="X3986" s="3"/>
    </row>
    <row r="3987" spans="1:24" ht="27.75" customHeight="1" x14ac:dyDescent="0.2">
      <c r="B3987" s="240">
        <f>EDATE(B3964,12)</f>
        <v>45658</v>
      </c>
      <c r="C3987" s="241"/>
      <c r="D3987" s="241"/>
      <c r="E3987" s="242"/>
      <c r="F3987" s="263"/>
      <c r="G3987" s="263"/>
      <c r="H3987" s="263"/>
      <c r="I3987" s="263"/>
      <c r="J3987" s="263"/>
      <c r="K3987" s="263"/>
      <c r="L3987" s="263"/>
      <c r="M3987" s="238"/>
      <c r="N3987" s="238"/>
      <c r="O3987" s="238"/>
      <c r="P3987" s="238"/>
      <c r="Q3987" s="238"/>
      <c r="R3987" s="238"/>
      <c r="S3987" s="238"/>
      <c r="T3987" s="238"/>
      <c r="U3987" s="238"/>
      <c r="V3987" s="239"/>
      <c r="W3987" s="14"/>
      <c r="X3987" s="3"/>
    </row>
    <row r="3988" spans="1:24" ht="16.5" customHeight="1" x14ac:dyDescent="0.2">
      <c r="A3988" s="34">
        <f>EDATE(B3987,-4)</f>
        <v>45536</v>
      </c>
      <c r="B3988" s="243" t="str">
        <f>PROPER(TEXT(A3988, "mmmm"))</f>
        <v>Septiembre</v>
      </c>
      <c r="C3988" s="244"/>
      <c r="D3988" s="244"/>
      <c r="E3988" s="244"/>
      <c r="F3988" s="281" t="str">
        <f>IFERROR(IF(VLOOKUP($X3958&amp;"-"&amp;TEXT($A3988,"mmm-aaaa"),Informes!$A:$P,COLUMN(Informes!H$1),FALSE),"þ","¨"),"¨")</f>
        <v>¨</v>
      </c>
      <c r="G3988" s="281"/>
      <c r="H3988" s="281"/>
      <c r="I3988" s="248" t="str">
        <f>IFERROR(IF(ISBLANK(
VLOOKUP($X3981&amp;"-"&amp;TEXT($A3988,"mmm-aaaa"),Informes!$A:$P,COLUMN(Informes!I$1),FALSE)), "",
VLOOKUP($X3981&amp;"-"&amp;TEXT($A3988,"mmm-aaaa"),Informes!$A:$P,COLUMN(Informes!I$1),FALSE)), "")</f>
        <v/>
      </c>
      <c r="J3988" s="248"/>
      <c r="K3988" s="248"/>
      <c r="L3988" s="173" t="str">
        <f>IFERROR(IF($X3988=$L$7,"þ","¨"),"¨")</f>
        <v>¨</v>
      </c>
      <c r="M3988" s="248" t="str">
        <f>IFERROR(IF(OR($X3988=$L$7,$X3988=$K$5,$X3988=$O$5,$X3988=$T$5),IF(ISBLANK(
VLOOKUP($X3958&amp;"-"&amp;TEXT($A3988,"mmm-aaaa"),Informes!$A:$P,COLUMN(Informes!J$1),FALSE)), "",
VLOOKUP($X3958&amp;"-"&amp;TEXT($A3988,"mmm-aaaa"),Informes!$A:$P,COLUMN(Informes!J$1),FALSE)), ""), "")</f>
        <v/>
      </c>
      <c r="N3988" s="248"/>
      <c r="O3988" s="248"/>
      <c r="P3988" s="248"/>
      <c r="Q3988" s="248"/>
      <c r="R3988" s="284" t="str">
        <f t="shared" ref="R3988:R3999" si="778">IF(W3988=0, "", W3988)</f>
        <v/>
      </c>
      <c r="S3988" s="284"/>
      <c r="T3988" s="284"/>
      <c r="U3988" s="284"/>
      <c r="V3988" s="285"/>
      <c r="W3988" s="4" t="str">
        <f>IFERROR(VLOOKUP($X3981&amp;"-"&amp;TEXT($A3988,"mmm-aaaa"),Informes!$A:$P,COLUMN(Informes!K$1),FALSE), "")</f>
        <v/>
      </c>
      <c r="X3988" s="34" t="str">
        <f>IFERROR(VLOOKUP($X3958&amp;"-"&amp;TEXT($A3988,"mmm-aaaa"),Informes!$A:$P,COLUMN(Informes!C$1),FALSE), "")</f>
        <v/>
      </c>
    </row>
    <row r="3989" spans="1:24" ht="16.5" customHeight="1" x14ac:dyDescent="0.2">
      <c r="A3989" s="34">
        <f>EDATE(A3988,1)</f>
        <v>45566</v>
      </c>
      <c r="B3989" s="243" t="str">
        <f t="shared" ref="B3989:B3999" si="779">PROPER(TEXT(A3989, "mmmm"))</f>
        <v>Octubre</v>
      </c>
      <c r="C3989" s="244"/>
      <c r="D3989" s="244"/>
      <c r="E3989" s="244"/>
      <c r="F3989" s="281" t="str">
        <f>IFERROR(IF(VLOOKUP($X3958&amp;"-"&amp;TEXT($A3989,"mmm-aaaa"),Informes!$A:$P,COLUMN(Informes!H$1),FALSE),"þ","¨"),"¨")</f>
        <v>¨</v>
      </c>
      <c r="G3989" s="281"/>
      <c r="H3989" s="281"/>
      <c r="I3989" s="248" t="str">
        <f>IFERROR(IF(ISBLANK(
VLOOKUP($X3981&amp;"-"&amp;TEXT($A3989,"mmm-aaaa"),Informes!$A:$P,COLUMN(Informes!I$1),FALSE)), "",
VLOOKUP($X3981&amp;"-"&amp;TEXT($A3989,"mmm-aaaa"),Informes!$A:$P,COLUMN(Informes!I$1),FALSE)), "")</f>
        <v/>
      </c>
      <c r="J3989" s="248"/>
      <c r="K3989" s="248"/>
      <c r="L3989" s="173" t="str">
        <f t="shared" ref="L3989:L3999" si="780">IFERROR(IF($X3989=$L$7,"þ","¨"),"¨")</f>
        <v>¨</v>
      </c>
      <c r="M3989" s="248" t="str">
        <f>IFERROR(IF(OR($X3989=$L$7,$X3989=$K$5,$X3989=$O$5,$X3989=$T$5),IF(ISBLANK(
VLOOKUP($X3958&amp;"-"&amp;TEXT($A3989,"mmm-aaaa"),Informes!$A:$P,COLUMN(Informes!J$1),FALSE)), "",
VLOOKUP($X3958&amp;"-"&amp;TEXT($A3989,"mmm-aaaa"),Informes!$A:$P,COLUMN(Informes!J$1),FALSE)), ""), "")</f>
        <v/>
      </c>
      <c r="N3989" s="248"/>
      <c r="O3989" s="248"/>
      <c r="P3989" s="248"/>
      <c r="Q3989" s="248"/>
      <c r="R3989" s="284" t="str">
        <f t="shared" si="778"/>
        <v/>
      </c>
      <c r="S3989" s="284"/>
      <c r="T3989" s="284"/>
      <c r="U3989" s="284"/>
      <c r="V3989" s="285"/>
      <c r="W3989" s="4" t="str">
        <f>IFERROR(VLOOKUP($X3981&amp;"-"&amp;TEXT($A3989,"mmm-aaaa"),Informes!$A:$P,COLUMN(Informes!K$1),FALSE), "")</f>
        <v/>
      </c>
      <c r="X3989" s="34" t="str">
        <f>IFERROR(VLOOKUP($X3958&amp;"-"&amp;TEXT($A3989,"mmm-aaaa"),Informes!$A:$P,COLUMN(Informes!C$1),FALSE), "")</f>
        <v/>
      </c>
    </row>
    <row r="3990" spans="1:24" ht="16.5" customHeight="1" x14ac:dyDescent="0.2">
      <c r="A3990" s="34">
        <f t="shared" ref="A3990:A3999" si="781">EDATE(A3989,1)</f>
        <v>45597</v>
      </c>
      <c r="B3990" s="243" t="str">
        <f t="shared" si="779"/>
        <v>Noviembre</v>
      </c>
      <c r="C3990" s="244"/>
      <c r="D3990" s="244"/>
      <c r="E3990" s="244"/>
      <c r="F3990" s="281" t="str">
        <f>IFERROR(IF(VLOOKUP($X3958&amp;"-"&amp;TEXT($A3990,"mmm-aaaa"),Informes!$A:$P,COLUMN(Informes!H$1),FALSE),"þ","¨"),"¨")</f>
        <v>¨</v>
      </c>
      <c r="G3990" s="281"/>
      <c r="H3990" s="281"/>
      <c r="I3990" s="248" t="str">
        <f>IFERROR(IF(ISBLANK(
VLOOKUP($X3981&amp;"-"&amp;TEXT($A3990,"mmm-aaaa"),Informes!$A:$P,COLUMN(Informes!I$1),FALSE)), "",
VLOOKUP($X3981&amp;"-"&amp;TEXT($A3990,"mmm-aaaa"),Informes!$A:$P,COLUMN(Informes!I$1),FALSE)), "")</f>
        <v/>
      </c>
      <c r="J3990" s="248"/>
      <c r="K3990" s="248"/>
      <c r="L3990" s="173" t="str">
        <f t="shared" si="780"/>
        <v>¨</v>
      </c>
      <c r="M3990" s="248" t="str">
        <f>IFERROR(IF(OR($X3990=$L$7,$X3990=$K$5,$X3990=$O$5,$X3990=$T$5),IF(ISBLANK(
VLOOKUP($X3958&amp;"-"&amp;TEXT($A3990,"mmm-aaaa"),Informes!$A:$P,COLUMN(Informes!J$1),FALSE)), "",
VLOOKUP($X3958&amp;"-"&amp;TEXT($A3990,"mmm-aaaa"),Informes!$A:$P,COLUMN(Informes!J$1),FALSE)), ""), "")</f>
        <v/>
      </c>
      <c r="N3990" s="248"/>
      <c r="O3990" s="248"/>
      <c r="P3990" s="248"/>
      <c r="Q3990" s="248"/>
      <c r="R3990" s="284" t="str">
        <f t="shared" si="778"/>
        <v/>
      </c>
      <c r="S3990" s="284"/>
      <c r="T3990" s="284"/>
      <c r="U3990" s="284"/>
      <c r="V3990" s="285"/>
      <c r="W3990" s="4" t="str">
        <f>IFERROR(VLOOKUP($X3981&amp;"-"&amp;TEXT($A3990,"mmm-aaaa"),Informes!$A:$P,COLUMN(Informes!K$1),FALSE), "")</f>
        <v/>
      </c>
      <c r="X3990" s="34" t="str">
        <f>IFERROR(VLOOKUP($X3958&amp;"-"&amp;TEXT($A3990,"mmm-aaaa"),Informes!$A:$P,COLUMN(Informes!C$1),FALSE), "")</f>
        <v/>
      </c>
    </row>
    <row r="3991" spans="1:24" ht="16.5" customHeight="1" x14ac:dyDescent="0.2">
      <c r="A3991" s="34">
        <f t="shared" si="781"/>
        <v>45627</v>
      </c>
      <c r="B3991" s="243" t="str">
        <f t="shared" si="779"/>
        <v>Diciembre</v>
      </c>
      <c r="C3991" s="244"/>
      <c r="D3991" s="244"/>
      <c r="E3991" s="244"/>
      <c r="F3991" s="281" t="str">
        <f>IFERROR(IF(VLOOKUP($X3958&amp;"-"&amp;TEXT($A3991,"mmm-aaaa"),Informes!$A:$P,COLUMN(Informes!H$1),FALSE),"þ","¨"),"¨")</f>
        <v>¨</v>
      </c>
      <c r="G3991" s="281"/>
      <c r="H3991" s="281"/>
      <c r="I3991" s="248" t="str">
        <f>IFERROR(IF(ISBLANK(
VLOOKUP($X3981&amp;"-"&amp;TEXT($A3991,"mmm-aaaa"),Informes!$A:$P,COLUMN(Informes!I$1),FALSE)), "",
VLOOKUP($X3981&amp;"-"&amp;TEXT($A3991,"mmm-aaaa"),Informes!$A:$P,COLUMN(Informes!I$1),FALSE)), "")</f>
        <v/>
      </c>
      <c r="J3991" s="248"/>
      <c r="K3991" s="248"/>
      <c r="L3991" s="173" t="str">
        <f t="shared" si="780"/>
        <v>¨</v>
      </c>
      <c r="M3991" s="248" t="str">
        <f>IFERROR(IF(OR($X3991=$L$7,$X3991=$K$5,$X3991=$O$5,$X3991=$T$5),IF(ISBLANK(
VLOOKUP($X3958&amp;"-"&amp;TEXT($A3991,"mmm-aaaa"),Informes!$A:$P,COLUMN(Informes!J$1),FALSE)), "",
VLOOKUP($X3958&amp;"-"&amp;TEXT($A3991,"mmm-aaaa"),Informes!$A:$P,COLUMN(Informes!J$1),FALSE)), ""), "")</f>
        <v/>
      </c>
      <c r="N3991" s="248"/>
      <c r="O3991" s="248"/>
      <c r="P3991" s="248"/>
      <c r="Q3991" s="248"/>
      <c r="R3991" s="284" t="str">
        <f t="shared" si="778"/>
        <v/>
      </c>
      <c r="S3991" s="284"/>
      <c r="T3991" s="284"/>
      <c r="U3991" s="284"/>
      <c r="V3991" s="285"/>
      <c r="W3991" s="4" t="str">
        <f>IFERROR(VLOOKUP($X3981&amp;"-"&amp;TEXT($A3991,"mmm-aaaa"),Informes!$A:$P,COLUMN(Informes!K$1),FALSE), "")</f>
        <v/>
      </c>
      <c r="X3991" s="34" t="str">
        <f>IFERROR(VLOOKUP($X3958&amp;"-"&amp;TEXT($A3991,"mmm-aaaa"),Informes!$A:$P,COLUMN(Informes!C$1),FALSE), "")</f>
        <v/>
      </c>
    </row>
    <row r="3992" spans="1:24" ht="16.5" customHeight="1" x14ac:dyDescent="0.2">
      <c r="A3992" s="34">
        <f t="shared" si="781"/>
        <v>45658</v>
      </c>
      <c r="B3992" s="243" t="str">
        <f t="shared" si="779"/>
        <v>Enero</v>
      </c>
      <c r="C3992" s="244"/>
      <c r="D3992" s="244"/>
      <c r="E3992" s="244"/>
      <c r="F3992" s="281" t="str">
        <f>IFERROR(IF(VLOOKUP($X3958&amp;"-"&amp;TEXT($A3992,"mmm-aaaa"),Informes!$A:$P,COLUMN(Informes!H$1),FALSE),"þ","¨"),"¨")</f>
        <v>¨</v>
      </c>
      <c r="G3992" s="281"/>
      <c r="H3992" s="281"/>
      <c r="I3992" s="248" t="str">
        <f>IFERROR(IF(ISBLANK(
VLOOKUP($X3981&amp;"-"&amp;TEXT($A3992,"mmm-aaaa"),Informes!$A:$P,COLUMN(Informes!I$1),FALSE)), "",
VLOOKUP($X3981&amp;"-"&amp;TEXT($A3992,"mmm-aaaa"),Informes!$A:$P,COLUMN(Informes!I$1),FALSE)), "")</f>
        <v/>
      </c>
      <c r="J3992" s="248"/>
      <c r="K3992" s="248"/>
      <c r="L3992" s="173" t="str">
        <f t="shared" si="780"/>
        <v>¨</v>
      </c>
      <c r="M3992" s="248" t="str">
        <f>IFERROR(IF(OR($X3992=$L$7,$X3992=$K$5,$X3992=$O$5,$X3992=$T$5),IF(ISBLANK(
VLOOKUP($X3958&amp;"-"&amp;TEXT($A3992,"mmm-aaaa"),Informes!$A:$P,COLUMN(Informes!J$1),FALSE)), "",
VLOOKUP($X3958&amp;"-"&amp;TEXT($A3992,"mmm-aaaa"),Informes!$A:$P,COLUMN(Informes!J$1),FALSE)), ""), "")</f>
        <v/>
      </c>
      <c r="N3992" s="248"/>
      <c r="O3992" s="248"/>
      <c r="P3992" s="248"/>
      <c r="Q3992" s="248"/>
      <c r="R3992" s="284" t="str">
        <f t="shared" si="778"/>
        <v/>
      </c>
      <c r="S3992" s="284"/>
      <c r="T3992" s="284"/>
      <c r="U3992" s="284"/>
      <c r="V3992" s="285"/>
      <c r="W3992" s="4" t="str">
        <f>IFERROR(VLOOKUP($X3981&amp;"-"&amp;TEXT($A3992,"mmm-aaaa"),Informes!$A:$P,COLUMN(Informes!K$1),FALSE), "")</f>
        <v/>
      </c>
      <c r="X3992" s="34" t="str">
        <f>IFERROR(VLOOKUP($X3958&amp;"-"&amp;TEXT($A3992,"mmm-aaaa"),Informes!$A:$P,COLUMN(Informes!C$1),FALSE), "")</f>
        <v/>
      </c>
    </row>
    <row r="3993" spans="1:24" ht="16.5" customHeight="1" x14ac:dyDescent="0.2">
      <c r="A3993" s="34">
        <f t="shared" si="781"/>
        <v>45689</v>
      </c>
      <c r="B3993" s="243" t="str">
        <f t="shared" si="779"/>
        <v>Febrero</v>
      </c>
      <c r="C3993" s="244"/>
      <c r="D3993" s="244"/>
      <c r="E3993" s="244"/>
      <c r="F3993" s="281" t="str">
        <f>IFERROR(IF(VLOOKUP($X3958&amp;"-"&amp;TEXT($A3993,"mmm-aaaa"),Informes!$A:$P,COLUMN(Informes!H$1),FALSE),"þ","¨"),"¨")</f>
        <v>¨</v>
      </c>
      <c r="G3993" s="281"/>
      <c r="H3993" s="281"/>
      <c r="I3993" s="248" t="str">
        <f>IFERROR(IF(ISBLANK(
VLOOKUP($X3981&amp;"-"&amp;TEXT($A3993,"mmm-aaaa"),Informes!$A:$P,COLUMN(Informes!I$1),FALSE)), "",
VLOOKUP($X3981&amp;"-"&amp;TEXT($A3993,"mmm-aaaa"),Informes!$A:$P,COLUMN(Informes!I$1),FALSE)), "")</f>
        <v/>
      </c>
      <c r="J3993" s="248"/>
      <c r="K3993" s="248"/>
      <c r="L3993" s="173" t="str">
        <f t="shared" si="780"/>
        <v>¨</v>
      </c>
      <c r="M3993" s="248" t="str">
        <f>IFERROR(IF(OR($X3993=$L$7,$X3993=$K$5,$X3993=$O$5,$X3993=$T$5),IF(ISBLANK(
VLOOKUP($X3958&amp;"-"&amp;TEXT($A3993,"mmm-aaaa"),Informes!$A:$P,COLUMN(Informes!J$1),FALSE)), "",
VLOOKUP($X3958&amp;"-"&amp;TEXT($A3993,"mmm-aaaa"),Informes!$A:$P,COLUMN(Informes!J$1),FALSE)), ""), "")</f>
        <v/>
      </c>
      <c r="N3993" s="248"/>
      <c r="O3993" s="248"/>
      <c r="P3993" s="248"/>
      <c r="Q3993" s="248"/>
      <c r="R3993" s="284" t="str">
        <f t="shared" si="778"/>
        <v/>
      </c>
      <c r="S3993" s="284"/>
      <c r="T3993" s="284"/>
      <c r="U3993" s="284"/>
      <c r="V3993" s="285"/>
      <c r="W3993" s="4" t="str">
        <f>IFERROR(VLOOKUP($X3981&amp;"-"&amp;TEXT($A3993,"mmm-aaaa"),Informes!$A:$P,COLUMN(Informes!K$1),FALSE), "")</f>
        <v/>
      </c>
      <c r="X3993" s="34" t="str">
        <f>IFERROR(VLOOKUP($X3958&amp;"-"&amp;TEXT($A3993,"mmm-aaaa"),Informes!$A:$P,COLUMN(Informes!C$1),FALSE), "")</f>
        <v/>
      </c>
    </row>
    <row r="3994" spans="1:24" ht="16.5" customHeight="1" x14ac:dyDescent="0.2">
      <c r="A3994" s="34">
        <f t="shared" si="781"/>
        <v>45717</v>
      </c>
      <c r="B3994" s="243" t="str">
        <f t="shared" si="779"/>
        <v>Marzo</v>
      </c>
      <c r="C3994" s="244"/>
      <c r="D3994" s="244"/>
      <c r="E3994" s="244"/>
      <c r="F3994" s="281" t="str">
        <f>IFERROR(IF(VLOOKUP($X3958&amp;"-"&amp;TEXT($A3994,"mmm-aaaa"),Informes!$A:$P,COLUMN(Informes!H$1),FALSE),"þ","¨"),"¨")</f>
        <v>¨</v>
      </c>
      <c r="G3994" s="281"/>
      <c r="H3994" s="281"/>
      <c r="I3994" s="248" t="str">
        <f>IFERROR(IF(ISBLANK(
VLOOKUP($X3981&amp;"-"&amp;TEXT($A3994,"mmm-aaaa"),Informes!$A:$P,COLUMN(Informes!I$1),FALSE)), "",
VLOOKUP($X3981&amp;"-"&amp;TEXT($A3994,"mmm-aaaa"),Informes!$A:$P,COLUMN(Informes!I$1),FALSE)), "")</f>
        <v/>
      </c>
      <c r="J3994" s="248"/>
      <c r="K3994" s="248"/>
      <c r="L3994" s="173" t="str">
        <f t="shared" si="780"/>
        <v>¨</v>
      </c>
      <c r="M3994" s="248" t="str">
        <f>IFERROR(IF(OR($X3994=$L$7,$X3994=$K$5,$X3994=$O$5,$X3994=$T$5),IF(ISBLANK(
VLOOKUP($X3958&amp;"-"&amp;TEXT($A3994,"mmm-aaaa"),Informes!$A:$P,COLUMN(Informes!J$1),FALSE)), "",
VLOOKUP($X3958&amp;"-"&amp;TEXT($A3994,"mmm-aaaa"),Informes!$A:$P,COLUMN(Informes!J$1),FALSE)), ""), "")</f>
        <v/>
      </c>
      <c r="N3994" s="248"/>
      <c r="O3994" s="248"/>
      <c r="P3994" s="248"/>
      <c r="Q3994" s="248"/>
      <c r="R3994" s="284" t="str">
        <f t="shared" si="778"/>
        <v/>
      </c>
      <c r="S3994" s="284"/>
      <c r="T3994" s="284"/>
      <c r="U3994" s="284"/>
      <c r="V3994" s="285"/>
      <c r="W3994" s="4" t="str">
        <f>IFERROR(VLOOKUP($X3981&amp;"-"&amp;TEXT($A3994,"mmm-aaaa"),Informes!$A:$P,COLUMN(Informes!K$1),FALSE), "")</f>
        <v/>
      </c>
      <c r="X3994" s="34" t="str">
        <f>IFERROR(VLOOKUP($X3958&amp;"-"&amp;TEXT($A3994,"mmm-aaaa"),Informes!$A:$P,COLUMN(Informes!C$1),FALSE), "")</f>
        <v/>
      </c>
    </row>
    <row r="3995" spans="1:24" ht="16.5" customHeight="1" x14ac:dyDescent="0.2">
      <c r="A3995" s="34">
        <f t="shared" si="781"/>
        <v>45748</v>
      </c>
      <c r="B3995" s="243" t="str">
        <f t="shared" si="779"/>
        <v>Abril</v>
      </c>
      <c r="C3995" s="244"/>
      <c r="D3995" s="244"/>
      <c r="E3995" s="244"/>
      <c r="F3995" s="281" t="str">
        <f>IFERROR(IF(VLOOKUP($X3958&amp;"-"&amp;TEXT($A3995,"mmm-aaaa"),Informes!$A:$P,COLUMN(Informes!H$1),FALSE),"þ","¨"),"¨")</f>
        <v>¨</v>
      </c>
      <c r="G3995" s="281"/>
      <c r="H3995" s="281"/>
      <c r="I3995" s="248" t="str">
        <f>IFERROR(IF(ISBLANK(
VLOOKUP($X3981&amp;"-"&amp;TEXT($A3995,"mmm-aaaa"),Informes!$A:$P,COLUMN(Informes!I$1),FALSE)), "",
VLOOKUP($X3981&amp;"-"&amp;TEXT($A3995,"mmm-aaaa"),Informes!$A:$P,COLUMN(Informes!I$1),FALSE)), "")</f>
        <v/>
      </c>
      <c r="J3995" s="248"/>
      <c r="K3995" s="248"/>
      <c r="L3995" s="173" t="str">
        <f t="shared" si="780"/>
        <v>¨</v>
      </c>
      <c r="M3995" s="248" t="str">
        <f>IFERROR(IF(OR($X3995=$L$7,$X3995=$K$5,$X3995=$O$5,$X3995=$T$5),IF(ISBLANK(
VLOOKUP($X3958&amp;"-"&amp;TEXT($A3995,"mmm-aaaa"),Informes!$A:$P,COLUMN(Informes!J$1),FALSE)), "",
VLOOKUP($X3958&amp;"-"&amp;TEXT($A3995,"mmm-aaaa"),Informes!$A:$P,COLUMN(Informes!J$1),FALSE)), ""), "")</f>
        <v/>
      </c>
      <c r="N3995" s="248"/>
      <c r="O3995" s="248"/>
      <c r="P3995" s="248"/>
      <c r="Q3995" s="248"/>
      <c r="R3995" s="284" t="str">
        <f t="shared" si="778"/>
        <v/>
      </c>
      <c r="S3995" s="284"/>
      <c r="T3995" s="284"/>
      <c r="U3995" s="284"/>
      <c r="V3995" s="285"/>
      <c r="W3995" s="4" t="str">
        <f>IFERROR(VLOOKUP($X3981&amp;"-"&amp;TEXT($A3995,"mmm-aaaa"),Informes!$A:$P,COLUMN(Informes!K$1),FALSE), "")</f>
        <v/>
      </c>
      <c r="X3995" s="34" t="str">
        <f>IFERROR(VLOOKUP($X3958&amp;"-"&amp;TEXT($A3995,"mmm-aaaa"),Informes!$A:$P,COLUMN(Informes!C$1),FALSE), "")</f>
        <v/>
      </c>
    </row>
    <row r="3996" spans="1:24" ht="16.5" customHeight="1" x14ac:dyDescent="0.2">
      <c r="A3996" s="34">
        <f t="shared" si="781"/>
        <v>45778</v>
      </c>
      <c r="B3996" s="243" t="str">
        <f t="shared" si="779"/>
        <v>Mayo</v>
      </c>
      <c r="C3996" s="244"/>
      <c r="D3996" s="244"/>
      <c r="E3996" s="244"/>
      <c r="F3996" s="281" t="str">
        <f>IFERROR(IF(VLOOKUP($X3958&amp;"-"&amp;TEXT($A3996,"mmm-aaaa"),Informes!$A:$P,COLUMN(Informes!H$1),FALSE),"þ","¨"),"¨")</f>
        <v>¨</v>
      </c>
      <c r="G3996" s="281"/>
      <c r="H3996" s="281"/>
      <c r="I3996" s="248" t="str">
        <f>IFERROR(IF(ISBLANK(
VLOOKUP($X3981&amp;"-"&amp;TEXT($A3996,"mmm-aaaa"),Informes!$A:$P,COLUMN(Informes!I$1),FALSE)), "",
VLOOKUP($X3981&amp;"-"&amp;TEXT($A3996,"mmm-aaaa"),Informes!$A:$P,COLUMN(Informes!I$1),FALSE)), "")</f>
        <v/>
      </c>
      <c r="J3996" s="248"/>
      <c r="K3996" s="248"/>
      <c r="L3996" s="173" t="str">
        <f t="shared" si="780"/>
        <v>¨</v>
      </c>
      <c r="M3996" s="248" t="str">
        <f>IFERROR(IF(OR($X3996=$L$7,$X3996=$K$5,$X3996=$O$5,$X3996=$T$5),IF(ISBLANK(
VLOOKUP($X3958&amp;"-"&amp;TEXT($A3996,"mmm-aaaa"),Informes!$A:$P,COLUMN(Informes!J$1),FALSE)), "",
VLOOKUP($X3958&amp;"-"&amp;TEXT($A3996,"mmm-aaaa"),Informes!$A:$P,COLUMN(Informes!J$1),FALSE)), ""), "")</f>
        <v/>
      </c>
      <c r="N3996" s="248"/>
      <c r="O3996" s="248"/>
      <c r="P3996" s="248"/>
      <c r="Q3996" s="248"/>
      <c r="R3996" s="284" t="str">
        <f t="shared" si="778"/>
        <v/>
      </c>
      <c r="S3996" s="284"/>
      <c r="T3996" s="284"/>
      <c r="U3996" s="284"/>
      <c r="V3996" s="285"/>
      <c r="W3996" s="4" t="str">
        <f>IFERROR(VLOOKUP($X3981&amp;"-"&amp;TEXT($A3996,"mmm-aaaa"),Informes!$A:$P,COLUMN(Informes!K$1),FALSE), "")</f>
        <v/>
      </c>
      <c r="X3996" s="34" t="str">
        <f>IFERROR(VLOOKUP($X3958&amp;"-"&amp;TEXT($A3996,"mmm-aaaa"),Informes!$A:$P,COLUMN(Informes!C$1),FALSE), "")</f>
        <v/>
      </c>
    </row>
    <row r="3997" spans="1:24" ht="16.5" customHeight="1" x14ac:dyDescent="0.2">
      <c r="A3997" s="34">
        <f t="shared" si="781"/>
        <v>45809</v>
      </c>
      <c r="B3997" s="243" t="str">
        <f t="shared" si="779"/>
        <v>Junio</v>
      </c>
      <c r="C3997" s="244"/>
      <c r="D3997" s="244"/>
      <c r="E3997" s="244"/>
      <c r="F3997" s="281" t="str">
        <f>IFERROR(IF(VLOOKUP($X3958&amp;"-"&amp;TEXT($A3997,"mmm-aaaa"),Informes!$A:$P,COLUMN(Informes!H$1),FALSE),"þ","¨"),"¨")</f>
        <v>¨</v>
      </c>
      <c r="G3997" s="281"/>
      <c r="H3997" s="281"/>
      <c r="I3997" s="248" t="str">
        <f>IFERROR(IF(ISBLANK(
VLOOKUP($X3981&amp;"-"&amp;TEXT($A3997,"mmm-aaaa"),Informes!$A:$P,COLUMN(Informes!I$1),FALSE)), "",
VLOOKUP($X3981&amp;"-"&amp;TEXT($A3997,"mmm-aaaa"),Informes!$A:$P,COLUMN(Informes!I$1),FALSE)), "")</f>
        <v/>
      </c>
      <c r="J3997" s="248"/>
      <c r="K3997" s="248"/>
      <c r="L3997" s="173" t="str">
        <f t="shared" si="780"/>
        <v>¨</v>
      </c>
      <c r="M3997" s="248" t="str">
        <f>IFERROR(IF(OR($X3997=$L$7,$X3997=$K$5,$X3997=$O$5,$X3997=$T$5),IF(ISBLANK(
VLOOKUP($X3958&amp;"-"&amp;TEXT($A3997,"mmm-aaaa"),Informes!$A:$P,COLUMN(Informes!J$1),FALSE)), "",
VLOOKUP($X3958&amp;"-"&amp;TEXT($A3997,"mmm-aaaa"),Informes!$A:$P,COLUMN(Informes!J$1),FALSE)), ""), "")</f>
        <v/>
      </c>
      <c r="N3997" s="248"/>
      <c r="O3997" s="248"/>
      <c r="P3997" s="248"/>
      <c r="Q3997" s="248"/>
      <c r="R3997" s="284" t="str">
        <f t="shared" si="778"/>
        <v/>
      </c>
      <c r="S3997" s="284"/>
      <c r="T3997" s="284"/>
      <c r="U3997" s="284"/>
      <c r="V3997" s="285"/>
      <c r="W3997" s="4" t="str">
        <f>IFERROR(VLOOKUP($X3981&amp;"-"&amp;TEXT($A3997,"mmm-aaaa"),Informes!$A:$P,COLUMN(Informes!K$1),FALSE), "")</f>
        <v/>
      </c>
      <c r="X3997" s="34" t="str">
        <f>IFERROR(VLOOKUP($X3958&amp;"-"&amp;TEXT($A3997,"mmm-aaaa"),Informes!$A:$P,COLUMN(Informes!C$1),FALSE), "")</f>
        <v/>
      </c>
    </row>
    <row r="3998" spans="1:24" ht="16.5" customHeight="1" x14ac:dyDescent="0.2">
      <c r="A3998" s="34">
        <f t="shared" si="781"/>
        <v>45839</v>
      </c>
      <c r="B3998" s="243" t="str">
        <f t="shared" si="779"/>
        <v>Julio</v>
      </c>
      <c r="C3998" s="244"/>
      <c r="D3998" s="244"/>
      <c r="E3998" s="244"/>
      <c r="F3998" s="281" t="str">
        <f>IFERROR(IF(VLOOKUP($X3958&amp;"-"&amp;TEXT($A3998,"mmm-aaaa"),Informes!$A:$P,COLUMN(Informes!H$1),FALSE),"þ","¨"),"¨")</f>
        <v>¨</v>
      </c>
      <c r="G3998" s="281"/>
      <c r="H3998" s="281"/>
      <c r="I3998" s="248" t="str">
        <f>IFERROR(IF(ISBLANK(
VLOOKUP($X3981&amp;"-"&amp;TEXT($A3998,"mmm-aaaa"),Informes!$A:$P,COLUMN(Informes!I$1),FALSE)), "",
VLOOKUP($X3981&amp;"-"&amp;TEXT($A3998,"mmm-aaaa"),Informes!$A:$P,COLUMN(Informes!I$1),FALSE)), "")</f>
        <v/>
      </c>
      <c r="J3998" s="248"/>
      <c r="K3998" s="248"/>
      <c r="L3998" s="173" t="str">
        <f t="shared" si="780"/>
        <v>¨</v>
      </c>
      <c r="M3998" s="248" t="str">
        <f>IFERROR(IF(OR($X3998=$L$7,$X3998=$K$5,$X3998=$O$5,$X3998=$T$5),IF(ISBLANK(
VLOOKUP($X3958&amp;"-"&amp;TEXT($A3998,"mmm-aaaa"),Informes!$A:$P,COLUMN(Informes!J$1),FALSE)), "",
VLOOKUP($X3958&amp;"-"&amp;TEXT($A3998,"mmm-aaaa"),Informes!$A:$P,COLUMN(Informes!J$1),FALSE)), ""), "")</f>
        <v/>
      </c>
      <c r="N3998" s="248"/>
      <c r="O3998" s="248"/>
      <c r="P3998" s="248"/>
      <c r="Q3998" s="248"/>
      <c r="R3998" s="284" t="str">
        <f t="shared" si="778"/>
        <v/>
      </c>
      <c r="S3998" s="284"/>
      <c r="T3998" s="284"/>
      <c r="U3998" s="284"/>
      <c r="V3998" s="285"/>
      <c r="W3998" s="4" t="str">
        <f>IFERROR(VLOOKUP($X3981&amp;"-"&amp;TEXT($A3998,"mmm-aaaa"),Informes!$A:$P,COLUMN(Informes!K$1),FALSE), "")</f>
        <v/>
      </c>
      <c r="X3998" s="34" t="str">
        <f>IFERROR(VLOOKUP($X3958&amp;"-"&amp;TEXT($A3998,"mmm-aaaa"),Informes!$A:$P,COLUMN(Informes!C$1),FALSE), "")</f>
        <v/>
      </c>
    </row>
    <row r="3999" spans="1:24" ht="16.5" customHeight="1" thickBot="1" x14ac:dyDescent="0.25">
      <c r="A3999" s="34">
        <f t="shared" si="781"/>
        <v>45870</v>
      </c>
      <c r="B3999" s="264" t="str">
        <f t="shared" si="779"/>
        <v>Agosto</v>
      </c>
      <c r="C3999" s="265"/>
      <c r="D3999" s="265"/>
      <c r="E3999" s="265"/>
      <c r="F3999" s="280" t="str">
        <f>IFERROR(IF(VLOOKUP($X3958&amp;"-"&amp;TEXT($A3999,"mmm-aaaa"),Informes!$A:$P,COLUMN(Informes!H$1),FALSE),"þ","¨"),"¨")</f>
        <v>¨</v>
      </c>
      <c r="G3999" s="280"/>
      <c r="H3999" s="280"/>
      <c r="I3999" s="269" t="str">
        <f>IFERROR(IF(ISBLANK(
VLOOKUP($X3981&amp;"-"&amp;TEXT($A3999,"mmm-aaaa"),Informes!$A:$P,COLUMN(Informes!I$1),FALSE)), "",
VLOOKUP($X3981&amp;"-"&amp;TEXT($A3999,"mmm-aaaa"),Informes!$A:$P,COLUMN(Informes!I$1),FALSE)), "")</f>
        <v/>
      </c>
      <c r="J3999" s="269"/>
      <c r="K3999" s="269"/>
      <c r="L3999" s="172" t="str">
        <f t="shared" si="780"/>
        <v>¨</v>
      </c>
      <c r="M3999" s="269" t="str">
        <f>IFERROR(IF(OR($X3999=$L$7,$X3999=$K$5,$X3999=$O$5,$X3999=$T$5),IF(ISBLANK(
VLOOKUP($X3958&amp;"-"&amp;TEXT($A3999,"mmm-aaaa"),Informes!$A:$P,COLUMN(Informes!J$1),FALSE)), "",
VLOOKUP($X3958&amp;"-"&amp;TEXT($A3999,"mmm-aaaa"),Informes!$A:$P,COLUMN(Informes!J$1),FALSE)), ""), "")</f>
        <v/>
      </c>
      <c r="N3999" s="269"/>
      <c r="O3999" s="269"/>
      <c r="P3999" s="269"/>
      <c r="Q3999" s="269"/>
      <c r="R3999" s="282" t="str">
        <f t="shared" si="778"/>
        <v/>
      </c>
      <c r="S3999" s="282"/>
      <c r="T3999" s="282"/>
      <c r="U3999" s="282"/>
      <c r="V3999" s="283"/>
      <c r="W3999" s="4" t="str">
        <f>IFERROR(VLOOKUP($X3981&amp;"-"&amp;TEXT($A3999,"mmm-aaaa"),Informes!$A:$P,COLUMN(Informes!K$1),FALSE), "")</f>
        <v/>
      </c>
      <c r="X3999" s="34" t="str">
        <f>IFERROR(VLOOKUP($X3958&amp;"-"&amp;TEXT($A3999,"mmm-aaaa"),Informes!$A:$P,COLUMN(Informes!C$1),FALSE), "")</f>
        <v/>
      </c>
    </row>
    <row r="4000" spans="1:24" ht="16.5" customHeight="1" thickBot="1" x14ac:dyDescent="0.3">
      <c r="D4000" s="124"/>
      <c r="E4000" s="124"/>
      <c r="F4000" s="129"/>
      <c r="G4000" s="124" t="str">
        <f>IF(SUM(F3988:F3999)=0,"",SUM(F3988:F3999))</f>
        <v/>
      </c>
      <c r="H4000" s="124"/>
      <c r="I4000" s="124"/>
      <c r="J4000" s="130"/>
      <c r="K4000" s="124"/>
      <c r="L4000" s="131" t="s">
        <v>107</v>
      </c>
      <c r="M4000" s="272" t="str">
        <f>IF(SUM(M3988:M3999)=0,"",SUM(M3988:M3999))</f>
        <v/>
      </c>
      <c r="N4000" s="273"/>
      <c r="O4000" s="273"/>
      <c r="P4000" s="273"/>
      <c r="Q4000" s="274"/>
      <c r="R4000" s="275"/>
      <c r="S4000" s="276"/>
      <c r="T4000" s="276"/>
      <c r="U4000" s="276"/>
      <c r="V4000" s="277"/>
      <c r="W4000" s="4"/>
      <c r="X4000" s="4"/>
    </row>
    <row r="4001" spans="1:24" ht="16.5" customHeight="1" x14ac:dyDescent="0.2">
      <c r="W4001" s="4"/>
      <c r="X4001" s="4"/>
    </row>
    <row r="4002" spans="1:24" ht="279.75" customHeight="1" x14ac:dyDescent="0.15">
      <c r="B4002" s="11"/>
      <c r="C4002" s="132" t="s">
        <v>136</v>
      </c>
      <c r="D4002" s="11"/>
      <c r="E4002" s="11"/>
      <c r="F4002" s="11"/>
      <c r="G4002" s="11"/>
      <c r="H4002" s="11"/>
      <c r="I4002" s="11"/>
      <c r="J4002" s="11"/>
      <c r="K4002" s="11"/>
      <c r="L4002" s="11"/>
      <c r="M4002" s="11"/>
      <c r="N4002" s="11"/>
      <c r="O4002" s="11"/>
      <c r="P4002" s="11"/>
      <c r="Q4002" s="11"/>
      <c r="R4002" s="11"/>
      <c r="S4002" s="11"/>
      <c r="T4002" s="11"/>
      <c r="U4002" s="11"/>
      <c r="V4002" s="11"/>
      <c r="W4002" s="11"/>
      <c r="X4002" s="11"/>
    </row>
    <row r="4003" spans="1:24" ht="24" customHeight="1" x14ac:dyDescent="0.2">
      <c r="A4003" s="35">
        <f>A3957+1</f>
        <v>88</v>
      </c>
      <c r="B4003" s="256" t="s">
        <v>127</v>
      </c>
      <c r="C4003" s="256"/>
      <c r="D4003" s="256"/>
      <c r="E4003" s="256"/>
      <c r="F4003" s="256"/>
      <c r="G4003" s="256"/>
      <c r="H4003" s="256"/>
      <c r="I4003" s="256"/>
      <c r="J4003" s="256"/>
      <c r="K4003" s="256"/>
      <c r="L4003" s="256"/>
      <c r="M4003" s="256"/>
      <c r="N4003" s="256"/>
      <c r="O4003" s="256"/>
      <c r="P4003" s="256"/>
      <c r="Q4003" s="256"/>
      <c r="R4003" s="256"/>
      <c r="S4003" s="256"/>
      <c r="T4003" s="256"/>
      <c r="U4003" s="256"/>
      <c r="V4003" s="256"/>
      <c r="X4003" s="2"/>
    </row>
    <row r="4004" spans="1:24" ht="17.25" customHeight="1" x14ac:dyDescent="0.2">
      <c r="A4004" s="35"/>
      <c r="B4004" s="120" t="s">
        <v>128</v>
      </c>
      <c r="D4004" s="123" t="e">
        <f>IF(A4003=0,0,INDEX(TblPublicadores[Nombre completo],A4003))</f>
        <v>#REF!</v>
      </c>
      <c r="F4004" s="123"/>
      <c r="G4004" s="123"/>
      <c r="H4004" s="123"/>
      <c r="I4004" s="123"/>
      <c r="J4004" s="123"/>
      <c r="K4004" s="123"/>
      <c r="L4004" s="123"/>
      <c r="M4004" s="123"/>
      <c r="N4004" s="123"/>
      <c r="O4004" s="123"/>
      <c r="P4004" s="123"/>
      <c r="Q4004" s="123"/>
      <c r="R4004" s="123"/>
      <c r="S4004" s="123"/>
      <c r="T4004" s="123"/>
      <c r="U4004" s="123"/>
      <c r="V4004" s="123"/>
      <c r="W4004" s="15"/>
      <c r="X4004" s="154" t="e">
        <f>IF(A4003=0,0,INDEX(TblPublicadores[Nombre],A4003))</f>
        <v>#REF!</v>
      </c>
    </row>
    <row r="4005" spans="1:24" ht="17.25" customHeight="1" x14ac:dyDescent="0.2">
      <c r="B4005" s="120" t="s">
        <v>129</v>
      </c>
      <c r="D4005" s="121"/>
      <c r="E4005" s="121"/>
      <c r="F4005" s="7"/>
      <c r="G4005" s="7"/>
      <c r="H4005" s="257" t="e">
        <f>IF(A4003=0,"",INDEX(TblPublicadores[Fecha de nacimiento],A4003))</f>
        <v>#REF!</v>
      </c>
      <c r="I4005" s="257"/>
      <c r="J4005" s="257"/>
      <c r="K4005" s="257"/>
      <c r="L4005" s="257"/>
      <c r="M4005" s="257"/>
      <c r="N4005" s="257"/>
      <c r="O4005" s="257"/>
      <c r="P4005" s="128" t="e">
        <f>IF(INDEX(TblPublicadores[Sexo],A4003)=Q4005,"þ","¨")</f>
        <v>#REF!</v>
      </c>
      <c r="Q4005" s="120" t="s">
        <v>75</v>
      </c>
      <c r="S4005" s="12"/>
      <c r="T4005" s="13"/>
      <c r="U4005" s="128" t="e">
        <f>IF(INDEX(TblPublicadores[Sexo],A4003)=V4005,"þ","¨")</f>
        <v>#REF!</v>
      </c>
      <c r="V4005" s="120" t="s">
        <v>79</v>
      </c>
      <c r="W4005" s="12"/>
      <c r="X4005" s="6"/>
    </row>
    <row r="4006" spans="1:24" ht="17.25" customHeight="1" x14ac:dyDescent="0.2">
      <c r="B4006" s="120" t="s">
        <v>130</v>
      </c>
      <c r="D4006" s="122"/>
      <c r="E4006" s="122"/>
      <c r="F4006" s="7"/>
      <c r="G4006" s="258" t="e">
        <f>IF(A4003=0,"",IF(INDEX(TblPublicadores[Fecha de bautismo],A4003)="", "",INDEX(TblPublicadores[Fecha de bautismo],A4003)))</f>
        <v>#REF!</v>
      </c>
      <c r="H4006" s="258"/>
      <c r="I4006" s="258"/>
      <c r="J4006" s="258"/>
      <c r="K4006" s="258"/>
      <c r="L4006" s="258"/>
      <c r="M4006" s="258"/>
      <c r="N4006" s="258"/>
      <c r="O4006" s="258"/>
      <c r="P4006" s="128" t="s">
        <v>137</v>
      </c>
      <c r="Q4006" s="120" t="s">
        <v>131</v>
      </c>
      <c r="S4006" s="12"/>
      <c r="T4006" s="12"/>
      <c r="U4006" s="128" t="s">
        <v>138</v>
      </c>
      <c r="V4006" s="120" t="s">
        <v>61</v>
      </c>
      <c r="W4006" s="12"/>
      <c r="X4006" s="6"/>
    </row>
    <row r="4007" spans="1:24" ht="28.5" customHeight="1" x14ac:dyDescent="0.2">
      <c r="B4007" s="127" t="e">
        <f>IF(INDEX(TblPublicadores[Privilegio],A4003)=C4007,"þ","¨")</f>
        <v>#REF!</v>
      </c>
      <c r="C4007" s="125" t="s">
        <v>76</v>
      </c>
      <c r="D4007" s="127" t="e">
        <f>IF(INDEX(TblPublicadores[Privilegio],A4003)=E4007,"þ","¨")</f>
        <v>#REF!</v>
      </c>
      <c r="E4007" s="125" t="s">
        <v>81</v>
      </c>
      <c r="F4007" s="7"/>
      <c r="G4007" s="7"/>
      <c r="H4007" s="5"/>
      <c r="I4007" s="10"/>
      <c r="J4007" s="127" t="e">
        <f>IF(INDEX(TblPublicadores[Tipo Publicador],A4003)=K4007,"þ","¨")</f>
        <v>#REF!</v>
      </c>
      <c r="K4007" s="125" t="s">
        <v>77</v>
      </c>
      <c r="L4007" s="5"/>
      <c r="M4007" s="5"/>
      <c r="N4007" s="127" t="e">
        <f>IF(INDEX(TblPublicadores[Tipo Publicador],A4003)=O4007,"þ","¨")</f>
        <v>#REF!</v>
      </c>
      <c r="O4007" s="125" t="s">
        <v>132</v>
      </c>
      <c r="P4007" s="126"/>
      <c r="Q4007" s="126"/>
      <c r="R4007" s="9"/>
      <c r="S4007" s="127" t="e">
        <f>IF(INDEX(TblPublicadores[Tipo Publicador],A4003)=T4007,"þ","¨")</f>
        <v>#REF!</v>
      </c>
      <c r="T4007" s="259" t="s">
        <v>133</v>
      </c>
      <c r="U4007" s="259"/>
      <c r="V4007" s="259"/>
      <c r="W4007" s="13"/>
      <c r="X4007" s="6"/>
    </row>
    <row r="4008" spans="1:24" ht="4.5" customHeight="1" thickBot="1" x14ac:dyDescent="0.25">
      <c r="B4008" s="8"/>
      <c r="C4008" s="7"/>
      <c r="D4008" s="8"/>
      <c r="E4008" s="7"/>
      <c r="F4008" s="7"/>
      <c r="G4008" s="7"/>
      <c r="H4008" s="5"/>
      <c r="I4008" s="10"/>
      <c r="J4008" s="8"/>
      <c r="K4008" s="5"/>
      <c r="L4008" s="5"/>
      <c r="M4008" s="5"/>
      <c r="N4008" s="7"/>
      <c r="O4008" s="5"/>
      <c r="P4008" s="8"/>
      <c r="Q4008" s="8"/>
      <c r="R4008" s="9"/>
      <c r="S4008" s="9"/>
      <c r="T4008" s="7"/>
      <c r="U4008" s="8"/>
      <c r="V4008" s="9"/>
      <c r="W4008" s="9"/>
      <c r="X4008" s="6"/>
    </row>
    <row r="4009" spans="1:24" ht="26.25" customHeight="1" x14ac:dyDescent="0.25">
      <c r="B4009" s="260" t="s">
        <v>17</v>
      </c>
      <c r="C4009" s="261"/>
      <c r="D4009" s="261"/>
      <c r="E4009" s="261"/>
      <c r="F4009" s="262" t="s">
        <v>134</v>
      </c>
      <c r="G4009" s="262"/>
      <c r="H4009" s="262"/>
      <c r="I4009" s="262" t="s">
        <v>12</v>
      </c>
      <c r="J4009" s="262"/>
      <c r="K4009" s="262"/>
      <c r="L4009" s="262" t="s">
        <v>105</v>
      </c>
      <c r="M4009" s="236" t="s">
        <v>135</v>
      </c>
      <c r="N4009" s="236"/>
      <c r="O4009" s="236"/>
      <c r="P4009" s="236"/>
      <c r="Q4009" s="236"/>
      <c r="R4009" s="236" t="s">
        <v>101</v>
      </c>
      <c r="S4009" s="236"/>
      <c r="T4009" s="236"/>
      <c r="U4009" s="236"/>
      <c r="V4009" s="237"/>
      <c r="W4009" s="14"/>
      <c r="X4009" s="3"/>
    </row>
    <row r="4010" spans="1:24" ht="27.75" customHeight="1" x14ac:dyDescent="0.2">
      <c r="B4010" s="240">
        <v>45292</v>
      </c>
      <c r="C4010" s="241"/>
      <c r="D4010" s="241"/>
      <c r="E4010" s="242"/>
      <c r="F4010" s="263"/>
      <c r="G4010" s="263"/>
      <c r="H4010" s="263"/>
      <c r="I4010" s="263"/>
      <c r="J4010" s="263"/>
      <c r="K4010" s="263"/>
      <c r="L4010" s="263"/>
      <c r="M4010" s="238"/>
      <c r="N4010" s="238"/>
      <c r="O4010" s="238"/>
      <c r="P4010" s="238"/>
      <c r="Q4010" s="238"/>
      <c r="R4010" s="238"/>
      <c r="S4010" s="238"/>
      <c r="T4010" s="238"/>
      <c r="U4010" s="238"/>
      <c r="V4010" s="239"/>
      <c r="W4010" s="14"/>
      <c r="X4010" s="3"/>
    </row>
    <row r="4011" spans="1:24" ht="16.5" customHeight="1" x14ac:dyDescent="0.2">
      <c r="A4011" s="34">
        <f>EDATE(B4010,-4)</f>
        <v>45170</v>
      </c>
      <c r="B4011" s="243" t="str">
        <f>PROPER(TEXT(A4011, "mmmm"))</f>
        <v>Septiembre</v>
      </c>
      <c r="C4011" s="244"/>
      <c r="D4011" s="244" t="str">
        <f>PROPER(TEXT(C4011, "mmmm"))</f>
        <v>Enero</v>
      </c>
      <c r="E4011" s="244"/>
      <c r="F4011" s="281" t="str">
        <f>IFERROR(IF(VLOOKUP($X4004&amp;"-"&amp;TEXT($A4011,"mmm-aaaa"),Informes!$A:$P,COLUMN(Informes!H$1),FALSE),"þ","¨"),"¨")</f>
        <v>¨</v>
      </c>
      <c r="G4011" s="281"/>
      <c r="H4011" s="281"/>
      <c r="I4011" s="248" t="str">
        <f>IFERROR(IF(ISBLANK(
VLOOKUP($X4004&amp;"-"&amp;TEXT($A4011,"mmm-aaaa"),Informes!$A:$P,COLUMN(Informes!I$1),FALSE)), "",
VLOOKUP($X4004&amp;"-"&amp;TEXT($A4011,"mmm-aaaa"),Informes!$A:$P,COLUMN(Informes!I$1),FALSE)), "")</f>
        <v/>
      </c>
      <c r="J4011" s="248"/>
      <c r="K4011" s="248"/>
      <c r="L4011" s="173" t="str">
        <f>IFERROR(IF($X4011=$L$7,"þ","¨"),"¨")</f>
        <v>¨</v>
      </c>
      <c r="M4011" s="248" t="str">
        <f>IFERROR(IF(OR($X4011=$L$7,$X4011=$K$5,$X4011=$O$5,$X4011=$T$5),IF(ISBLANK(
VLOOKUP($X4004&amp;"-"&amp;TEXT($A4011,"mmm-aaaa"),Informes!$A:$P,COLUMN(Informes!J$1),FALSE)), "",
VLOOKUP($X4004&amp;"-"&amp;TEXT($A4011,"mmm-aaaa"),Informes!$A:$P,COLUMN(Informes!J$1),FALSE)), ""), "")</f>
        <v/>
      </c>
      <c r="N4011" s="248"/>
      <c r="O4011" s="248"/>
      <c r="P4011" s="248"/>
      <c r="Q4011" s="248"/>
      <c r="R4011" s="284" t="str">
        <f t="shared" ref="R4011:R4022" si="782">IF(W4011=0, "", W4011)</f>
        <v/>
      </c>
      <c r="S4011" s="284"/>
      <c r="T4011" s="284"/>
      <c r="U4011" s="284"/>
      <c r="V4011" s="285"/>
      <c r="W4011" s="4" t="str">
        <f>IFERROR(VLOOKUP($X4004&amp;"-"&amp;TEXT($A4011,"mmm-aaaa"),Informes!$A:$P,COLUMN(Informes!K$1),FALSE), "")</f>
        <v/>
      </c>
      <c r="X4011" s="34" t="str">
        <f>IFERROR(VLOOKUP($X4004&amp;"-"&amp;TEXT($A4011,"mmm-aaaa"),Informes!$A:$P,COLUMN(Informes!C$1),FALSE), "")</f>
        <v/>
      </c>
    </row>
    <row r="4012" spans="1:24" ht="16.5" customHeight="1" x14ac:dyDescent="0.2">
      <c r="A4012" s="34">
        <f>EDATE(A4011,1)</f>
        <v>45200</v>
      </c>
      <c r="B4012" s="243" t="str">
        <f t="shared" ref="B4012:B4022" si="783">PROPER(TEXT(A4012, "mmmm"))</f>
        <v>Octubre</v>
      </c>
      <c r="C4012" s="244"/>
      <c r="D4012" s="244" t="str">
        <f t="shared" ref="D4012:D4022" si="784">PROPER(TEXT(C4012, "mmmm"))</f>
        <v>Enero</v>
      </c>
      <c r="E4012" s="244"/>
      <c r="F4012" s="281" t="str">
        <f>IFERROR(IF(VLOOKUP($X4004&amp;"-"&amp;TEXT($A4012,"mmm-aaaa"),Informes!$A:$P,COLUMN(Informes!H$1),FALSE),"þ","¨"),"¨")</f>
        <v>¨</v>
      </c>
      <c r="G4012" s="281"/>
      <c r="H4012" s="281"/>
      <c r="I4012" s="248" t="str">
        <f>IFERROR(IF(ISBLANK(
VLOOKUP($X4004&amp;"-"&amp;TEXT($A4012,"mmm-aaaa"),Informes!$A:$P,COLUMN(Informes!I$1),FALSE)), "",
VLOOKUP($X4004&amp;"-"&amp;TEXT($A4012,"mmm-aaaa"),Informes!$A:$P,COLUMN(Informes!I$1),FALSE)), "")</f>
        <v/>
      </c>
      <c r="J4012" s="248"/>
      <c r="K4012" s="248"/>
      <c r="L4012" s="173" t="str">
        <f t="shared" ref="L4012:L4022" si="785">IFERROR(IF($X4012=$L$7,"þ","¨"),"¨")</f>
        <v>¨</v>
      </c>
      <c r="M4012" s="248" t="str">
        <f>IFERROR(IF(OR($X4012=$L$7,$X4012=$K$5,$X4012=$O$5,$X4012=$T$5),IF(ISBLANK(
VLOOKUP($X4004&amp;"-"&amp;TEXT($A4012,"mmm-aaaa"),Informes!$A:$P,COLUMN(Informes!J$1),FALSE)), "",
VLOOKUP($X4004&amp;"-"&amp;TEXT($A4012,"mmm-aaaa"),Informes!$A:$P,COLUMN(Informes!J$1),FALSE)), ""), "")</f>
        <v/>
      </c>
      <c r="N4012" s="248"/>
      <c r="O4012" s="248"/>
      <c r="P4012" s="248"/>
      <c r="Q4012" s="248"/>
      <c r="R4012" s="284" t="str">
        <f t="shared" si="782"/>
        <v/>
      </c>
      <c r="S4012" s="284"/>
      <c r="T4012" s="284"/>
      <c r="U4012" s="284"/>
      <c r="V4012" s="285"/>
      <c r="W4012" s="4" t="str">
        <f>IFERROR(VLOOKUP($X4004&amp;"-"&amp;TEXT($A4012,"mmm-aaaa"),Informes!$A:$P,COLUMN(Informes!K$1),FALSE), "")</f>
        <v/>
      </c>
      <c r="X4012" s="34" t="str">
        <f>IFERROR(VLOOKUP($X4004&amp;"-"&amp;TEXT($A4012,"mmm-aaaa"),Informes!$A:$P,COLUMN(Informes!C$1),FALSE), "")</f>
        <v/>
      </c>
    </row>
    <row r="4013" spans="1:24" ht="16.5" customHeight="1" x14ac:dyDescent="0.2">
      <c r="A4013" s="34">
        <f t="shared" ref="A4013:A4022" si="786">EDATE(A4012,1)</f>
        <v>45231</v>
      </c>
      <c r="B4013" s="243" t="str">
        <f t="shared" si="783"/>
        <v>Noviembre</v>
      </c>
      <c r="C4013" s="244"/>
      <c r="D4013" s="244" t="str">
        <f t="shared" si="784"/>
        <v>Enero</v>
      </c>
      <c r="E4013" s="244"/>
      <c r="F4013" s="281" t="str">
        <f>IFERROR(IF(VLOOKUP($X4004&amp;"-"&amp;TEXT($A4013,"mmm-aaaa"),Informes!$A:$P,COLUMN(Informes!H$1),FALSE),"þ","¨"),"¨")</f>
        <v>¨</v>
      </c>
      <c r="G4013" s="281"/>
      <c r="H4013" s="281"/>
      <c r="I4013" s="248" t="str">
        <f>IFERROR(IF(ISBLANK(
VLOOKUP($X4004&amp;"-"&amp;TEXT($A4013,"mmm-aaaa"),Informes!$A:$P,COLUMN(Informes!I$1),FALSE)), "",
VLOOKUP($X4004&amp;"-"&amp;TEXT($A4013,"mmm-aaaa"),Informes!$A:$P,COLUMN(Informes!I$1),FALSE)), "")</f>
        <v/>
      </c>
      <c r="J4013" s="248"/>
      <c r="K4013" s="248"/>
      <c r="L4013" s="173" t="str">
        <f t="shared" si="785"/>
        <v>¨</v>
      </c>
      <c r="M4013" s="248" t="str">
        <f>IFERROR(IF(OR($X4013=$L$7,$X4013=$K$5,$X4013=$O$5,$X4013=$T$5),IF(ISBLANK(
VLOOKUP($X4004&amp;"-"&amp;TEXT($A4013,"mmm-aaaa"),Informes!$A:$P,COLUMN(Informes!J$1),FALSE)), "",
VLOOKUP($X4004&amp;"-"&amp;TEXT($A4013,"mmm-aaaa"),Informes!$A:$P,COLUMN(Informes!J$1),FALSE)), ""), "")</f>
        <v/>
      </c>
      <c r="N4013" s="248"/>
      <c r="O4013" s="248"/>
      <c r="P4013" s="248"/>
      <c r="Q4013" s="248"/>
      <c r="R4013" s="284" t="str">
        <f t="shared" si="782"/>
        <v/>
      </c>
      <c r="S4013" s="284"/>
      <c r="T4013" s="284"/>
      <c r="U4013" s="284"/>
      <c r="V4013" s="285"/>
      <c r="W4013" s="4" t="str">
        <f>IFERROR(VLOOKUP($X4004&amp;"-"&amp;TEXT($A4013,"mmm-aaaa"),Informes!$A:$P,COLUMN(Informes!K$1),FALSE), "")</f>
        <v/>
      </c>
      <c r="X4013" s="34" t="str">
        <f>IFERROR(VLOOKUP($X4004&amp;"-"&amp;TEXT($A4013,"mmm-aaaa"),Informes!$A:$P,COLUMN(Informes!C$1),FALSE), "")</f>
        <v/>
      </c>
    </row>
    <row r="4014" spans="1:24" ht="16.5" customHeight="1" x14ac:dyDescent="0.2">
      <c r="A4014" s="34">
        <f t="shared" si="786"/>
        <v>45261</v>
      </c>
      <c r="B4014" s="243" t="str">
        <f t="shared" si="783"/>
        <v>Diciembre</v>
      </c>
      <c r="C4014" s="244"/>
      <c r="D4014" s="244" t="str">
        <f t="shared" si="784"/>
        <v>Enero</v>
      </c>
      <c r="E4014" s="244"/>
      <c r="F4014" s="281" t="str">
        <f>IFERROR(IF(VLOOKUP($X4004&amp;"-"&amp;TEXT($A4014,"mmm-aaaa"),Informes!$A:$P,COLUMN(Informes!H$1),FALSE),"þ","¨"),"¨")</f>
        <v>¨</v>
      </c>
      <c r="G4014" s="281"/>
      <c r="H4014" s="281"/>
      <c r="I4014" s="248" t="str">
        <f>IFERROR(IF(ISBLANK(
VLOOKUP($X4004&amp;"-"&amp;TEXT($A4014,"mmm-aaaa"),Informes!$A:$P,COLUMN(Informes!I$1),FALSE)), "",
VLOOKUP($X4004&amp;"-"&amp;TEXT($A4014,"mmm-aaaa"),Informes!$A:$P,COLUMN(Informes!I$1),FALSE)), "")</f>
        <v/>
      </c>
      <c r="J4014" s="248"/>
      <c r="K4014" s="248"/>
      <c r="L4014" s="173" t="str">
        <f t="shared" si="785"/>
        <v>¨</v>
      </c>
      <c r="M4014" s="248" t="str">
        <f>IFERROR(IF(OR($X4014=$L$7,$X4014=$K$5,$X4014=$O$5,$X4014=$T$5),IF(ISBLANK(
VLOOKUP($X4004&amp;"-"&amp;TEXT($A4014,"mmm-aaaa"),Informes!$A:$P,COLUMN(Informes!J$1),FALSE)), "",
VLOOKUP($X4004&amp;"-"&amp;TEXT($A4014,"mmm-aaaa"),Informes!$A:$P,COLUMN(Informes!J$1),FALSE)), ""), "")</f>
        <v/>
      </c>
      <c r="N4014" s="248"/>
      <c r="O4014" s="248"/>
      <c r="P4014" s="248"/>
      <c r="Q4014" s="248"/>
      <c r="R4014" s="284" t="str">
        <f t="shared" si="782"/>
        <v/>
      </c>
      <c r="S4014" s="284"/>
      <c r="T4014" s="284"/>
      <c r="U4014" s="284"/>
      <c r="V4014" s="285"/>
      <c r="W4014" s="4" t="str">
        <f>IFERROR(VLOOKUP($X4004&amp;"-"&amp;TEXT($A4014,"mmm-aaaa"),Informes!$A:$P,COLUMN(Informes!K$1),FALSE), "")</f>
        <v/>
      </c>
      <c r="X4014" s="34" t="str">
        <f>IFERROR(VLOOKUP($X4004&amp;"-"&amp;TEXT($A4014,"mmm-aaaa"),Informes!$A:$P,COLUMN(Informes!C$1),FALSE), "")</f>
        <v/>
      </c>
    </row>
    <row r="4015" spans="1:24" ht="16.5" customHeight="1" x14ac:dyDescent="0.2">
      <c r="A4015" s="34">
        <f t="shared" si="786"/>
        <v>45292</v>
      </c>
      <c r="B4015" s="243" t="str">
        <f t="shared" si="783"/>
        <v>Enero</v>
      </c>
      <c r="C4015" s="244"/>
      <c r="D4015" s="244" t="str">
        <f t="shared" si="784"/>
        <v>Enero</v>
      </c>
      <c r="E4015" s="244"/>
      <c r="F4015" s="281" t="str">
        <f>IFERROR(IF(VLOOKUP($X4004&amp;"-"&amp;TEXT($A4015,"mmm-aaaa"),Informes!$A:$P,COLUMN(Informes!H$1),FALSE),"þ","¨"),"¨")</f>
        <v>¨</v>
      </c>
      <c r="G4015" s="281"/>
      <c r="H4015" s="281"/>
      <c r="I4015" s="248" t="str">
        <f>IFERROR(IF(ISBLANK(
VLOOKUP($X4004&amp;"-"&amp;TEXT($A4015,"mmm-aaaa"),Informes!$A:$P,COLUMN(Informes!I$1),FALSE)), "",
VLOOKUP($X4004&amp;"-"&amp;TEXT($A4015,"mmm-aaaa"),Informes!$A:$P,COLUMN(Informes!I$1),FALSE)), "")</f>
        <v/>
      </c>
      <c r="J4015" s="248"/>
      <c r="K4015" s="248"/>
      <c r="L4015" s="173" t="str">
        <f t="shared" si="785"/>
        <v>¨</v>
      </c>
      <c r="M4015" s="248" t="str">
        <f>IFERROR(IF(OR($X4015=$L$7,$X4015=$K$5,$X4015=$O$5,$X4015=$T$5),IF(ISBLANK(
VLOOKUP($X4004&amp;"-"&amp;TEXT($A4015,"mmm-aaaa"),Informes!$A:$P,COLUMN(Informes!J$1),FALSE)), "",
VLOOKUP($X4004&amp;"-"&amp;TEXT($A4015,"mmm-aaaa"),Informes!$A:$P,COLUMN(Informes!J$1),FALSE)), ""), "")</f>
        <v/>
      </c>
      <c r="N4015" s="248"/>
      <c r="O4015" s="248"/>
      <c r="P4015" s="248"/>
      <c r="Q4015" s="248"/>
      <c r="R4015" s="284" t="str">
        <f t="shared" si="782"/>
        <v/>
      </c>
      <c r="S4015" s="284"/>
      <c r="T4015" s="284"/>
      <c r="U4015" s="284"/>
      <c r="V4015" s="285"/>
      <c r="W4015" s="4" t="str">
        <f>IFERROR(VLOOKUP($X4004&amp;"-"&amp;TEXT($A4015,"mmm-aaaa"),Informes!$A:$P,COLUMN(Informes!K$1),FALSE), "")</f>
        <v/>
      </c>
      <c r="X4015" s="34" t="str">
        <f>IFERROR(VLOOKUP($X4004&amp;"-"&amp;TEXT($A4015,"mmm-aaaa"),Informes!$A:$P,COLUMN(Informes!C$1),FALSE), "")</f>
        <v/>
      </c>
    </row>
    <row r="4016" spans="1:24" ht="16.5" customHeight="1" x14ac:dyDescent="0.2">
      <c r="A4016" s="34">
        <f t="shared" si="786"/>
        <v>45323</v>
      </c>
      <c r="B4016" s="243" t="str">
        <f t="shared" si="783"/>
        <v>Febrero</v>
      </c>
      <c r="C4016" s="244"/>
      <c r="D4016" s="244" t="str">
        <f t="shared" si="784"/>
        <v>Enero</v>
      </c>
      <c r="E4016" s="244"/>
      <c r="F4016" s="281" t="str">
        <f>IFERROR(IF(VLOOKUP($X4004&amp;"-"&amp;TEXT($A4016,"mmm-aaaa"),Informes!$A:$P,COLUMN(Informes!H$1),FALSE),"þ","¨"),"¨")</f>
        <v>¨</v>
      </c>
      <c r="G4016" s="281"/>
      <c r="H4016" s="281"/>
      <c r="I4016" s="248" t="str">
        <f>IFERROR(IF(ISBLANK(
VLOOKUP($X4004&amp;"-"&amp;TEXT($A4016,"mmm-aaaa"),Informes!$A:$P,COLUMN(Informes!I$1),FALSE)), "",
VLOOKUP($X4004&amp;"-"&amp;TEXT($A4016,"mmm-aaaa"),Informes!$A:$P,COLUMN(Informes!I$1),FALSE)), "")</f>
        <v/>
      </c>
      <c r="J4016" s="248"/>
      <c r="K4016" s="248"/>
      <c r="L4016" s="173" t="str">
        <f t="shared" si="785"/>
        <v>¨</v>
      </c>
      <c r="M4016" s="248" t="str">
        <f>IFERROR(IF(OR($X4016=$L$7,$X4016=$K$5,$X4016=$O$5,$X4016=$T$5),IF(ISBLANK(
VLOOKUP($X4004&amp;"-"&amp;TEXT($A4016,"mmm-aaaa"),Informes!$A:$P,COLUMN(Informes!J$1),FALSE)), "",
VLOOKUP($X4004&amp;"-"&amp;TEXT($A4016,"mmm-aaaa"),Informes!$A:$P,COLUMN(Informes!J$1),FALSE)), ""), "")</f>
        <v/>
      </c>
      <c r="N4016" s="248"/>
      <c r="O4016" s="248"/>
      <c r="P4016" s="248"/>
      <c r="Q4016" s="248"/>
      <c r="R4016" s="284" t="str">
        <f t="shared" si="782"/>
        <v/>
      </c>
      <c r="S4016" s="284"/>
      <c r="T4016" s="284"/>
      <c r="U4016" s="284"/>
      <c r="V4016" s="285"/>
      <c r="W4016" s="4" t="str">
        <f>IFERROR(VLOOKUP($X4004&amp;"-"&amp;TEXT($A4016,"mmm-aaaa"),Informes!$A:$P,COLUMN(Informes!K$1),FALSE), "")</f>
        <v/>
      </c>
      <c r="X4016" s="34" t="str">
        <f>IFERROR(VLOOKUP($X4004&amp;"-"&amp;TEXT($A4016,"mmm-aaaa"),Informes!$A:$P,COLUMN(Informes!C$1),FALSE), "")</f>
        <v/>
      </c>
    </row>
    <row r="4017" spans="1:24" ht="16.5" customHeight="1" x14ac:dyDescent="0.2">
      <c r="A4017" s="34">
        <f t="shared" si="786"/>
        <v>45352</v>
      </c>
      <c r="B4017" s="243" t="str">
        <f t="shared" si="783"/>
        <v>Marzo</v>
      </c>
      <c r="C4017" s="244"/>
      <c r="D4017" s="244" t="str">
        <f t="shared" si="784"/>
        <v>Enero</v>
      </c>
      <c r="E4017" s="244"/>
      <c r="F4017" s="281" t="str">
        <f>IFERROR(IF(VLOOKUP($X4004&amp;"-"&amp;TEXT($A4017,"mmm-aaaa"),Informes!$A:$P,COLUMN(Informes!H$1),FALSE),"þ","¨"),"¨")</f>
        <v>¨</v>
      </c>
      <c r="G4017" s="281"/>
      <c r="H4017" s="281"/>
      <c r="I4017" s="248" t="str">
        <f>IFERROR(IF(ISBLANK(
VLOOKUP($X4004&amp;"-"&amp;TEXT($A4017,"mmm-aaaa"),Informes!$A:$P,COLUMN(Informes!I$1),FALSE)), "",
VLOOKUP($X4004&amp;"-"&amp;TEXT($A4017,"mmm-aaaa"),Informes!$A:$P,COLUMN(Informes!I$1),FALSE)), "")</f>
        <v/>
      </c>
      <c r="J4017" s="248"/>
      <c r="K4017" s="248"/>
      <c r="L4017" s="173" t="str">
        <f t="shared" si="785"/>
        <v>¨</v>
      </c>
      <c r="M4017" s="248" t="str">
        <f>IFERROR(IF(OR($X4017=$L$7,$X4017=$K$5,$X4017=$O$5,$X4017=$T$5),IF(ISBLANK(
VLOOKUP($X4004&amp;"-"&amp;TEXT($A4017,"mmm-aaaa"),Informes!$A:$P,COLUMN(Informes!J$1),FALSE)), "",
VLOOKUP($X4004&amp;"-"&amp;TEXT($A4017,"mmm-aaaa"),Informes!$A:$P,COLUMN(Informes!J$1),FALSE)), ""), "")</f>
        <v/>
      </c>
      <c r="N4017" s="248"/>
      <c r="O4017" s="248"/>
      <c r="P4017" s="248"/>
      <c r="Q4017" s="248"/>
      <c r="R4017" s="284" t="str">
        <f t="shared" si="782"/>
        <v/>
      </c>
      <c r="S4017" s="284"/>
      <c r="T4017" s="284"/>
      <c r="U4017" s="284"/>
      <c r="V4017" s="285"/>
      <c r="W4017" s="4" t="str">
        <f>IFERROR(VLOOKUP($X4004&amp;"-"&amp;TEXT($A4017,"mmm-aaaa"),Informes!$A:$P,COLUMN(Informes!K$1),FALSE), "")</f>
        <v/>
      </c>
      <c r="X4017" s="34" t="str">
        <f>IFERROR(VLOOKUP($X4004&amp;"-"&amp;TEXT($A4017,"mmm-aaaa"),Informes!$A:$P,COLUMN(Informes!C$1),FALSE), "")</f>
        <v/>
      </c>
    </row>
    <row r="4018" spans="1:24" ht="16.5" customHeight="1" x14ac:dyDescent="0.2">
      <c r="A4018" s="34">
        <f t="shared" si="786"/>
        <v>45383</v>
      </c>
      <c r="B4018" s="243" t="str">
        <f t="shared" si="783"/>
        <v>Abril</v>
      </c>
      <c r="C4018" s="244"/>
      <c r="D4018" s="244" t="str">
        <f t="shared" si="784"/>
        <v>Enero</v>
      </c>
      <c r="E4018" s="244"/>
      <c r="F4018" s="281" t="str">
        <f>IFERROR(IF(VLOOKUP($X4004&amp;"-"&amp;TEXT($A4018,"mmm-aaaa"),Informes!$A:$P,COLUMN(Informes!H$1),FALSE),"þ","¨"),"¨")</f>
        <v>¨</v>
      </c>
      <c r="G4018" s="281"/>
      <c r="H4018" s="281"/>
      <c r="I4018" s="248" t="str">
        <f>IFERROR(IF(ISBLANK(
VLOOKUP($X4004&amp;"-"&amp;TEXT($A4018,"mmm-aaaa"),Informes!$A:$P,COLUMN(Informes!I$1),FALSE)), "",
VLOOKUP($X4004&amp;"-"&amp;TEXT($A4018,"mmm-aaaa"),Informes!$A:$P,COLUMN(Informes!I$1),FALSE)), "")</f>
        <v/>
      </c>
      <c r="J4018" s="248"/>
      <c r="K4018" s="248"/>
      <c r="L4018" s="173" t="str">
        <f t="shared" si="785"/>
        <v>¨</v>
      </c>
      <c r="M4018" s="248" t="str">
        <f>IFERROR(IF(OR($X4018=$L$7,$X4018=$K$5,$X4018=$O$5,$X4018=$T$5),IF(ISBLANK(
VLOOKUP($X4004&amp;"-"&amp;TEXT($A4018,"mmm-aaaa"),Informes!$A:$P,COLUMN(Informes!J$1),FALSE)), "",
VLOOKUP($X4004&amp;"-"&amp;TEXT($A4018,"mmm-aaaa"),Informes!$A:$P,COLUMN(Informes!J$1),FALSE)), ""), "")</f>
        <v/>
      </c>
      <c r="N4018" s="248"/>
      <c r="O4018" s="248"/>
      <c r="P4018" s="248"/>
      <c r="Q4018" s="248"/>
      <c r="R4018" s="284" t="str">
        <f t="shared" si="782"/>
        <v/>
      </c>
      <c r="S4018" s="284"/>
      <c r="T4018" s="284"/>
      <c r="U4018" s="284"/>
      <c r="V4018" s="285"/>
      <c r="W4018" s="4" t="str">
        <f>IFERROR(VLOOKUP($X4004&amp;"-"&amp;TEXT($A4018,"mmm-aaaa"),Informes!$A:$P,COLUMN(Informes!K$1),FALSE), "")</f>
        <v/>
      </c>
      <c r="X4018" s="34" t="str">
        <f>IFERROR(VLOOKUP($X4004&amp;"-"&amp;TEXT($A4018,"mmm-aaaa"),Informes!$A:$P,COLUMN(Informes!C$1),FALSE), "")</f>
        <v/>
      </c>
    </row>
    <row r="4019" spans="1:24" ht="16.5" customHeight="1" x14ac:dyDescent="0.2">
      <c r="A4019" s="34">
        <f t="shared" si="786"/>
        <v>45413</v>
      </c>
      <c r="B4019" s="243" t="str">
        <f t="shared" si="783"/>
        <v>Mayo</v>
      </c>
      <c r="C4019" s="244"/>
      <c r="D4019" s="244" t="str">
        <f t="shared" si="784"/>
        <v>Enero</v>
      </c>
      <c r="E4019" s="244"/>
      <c r="F4019" s="281" t="str">
        <f>IFERROR(IF(VLOOKUP($X4004&amp;"-"&amp;TEXT($A4019,"mmm-aaaa"),Informes!$A:$P,COLUMN(Informes!H$1),FALSE),"þ","¨"),"¨")</f>
        <v>¨</v>
      </c>
      <c r="G4019" s="281"/>
      <c r="H4019" s="281"/>
      <c r="I4019" s="248" t="str">
        <f>IFERROR(IF(ISBLANK(
VLOOKUP($X4004&amp;"-"&amp;TEXT($A4019,"mmm-aaaa"),Informes!$A:$P,COLUMN(Informes!I$1),FALSE)), "",
VLOOKUP($X4004&amp;"-"&amp;TEXT($A4019,"mmm-aaaa"),Informes!$A:$P,COLUMN(Informes!I$1),FALSE)), "")</f>
        <v/>
      </c>
      <c r="J4019" s="248"/>
      <c r="K4019" s="248"/>
      <c r="L4019" s="173" t="str">
        <f t="shared" si="785"/>
        <v>¨</v>
      </c>
      <c r="M4019" s="248" t="str">
        <f>IFERROR(IF(OR($X4019=$L$7,$X4019=$K$5,$X4019=$O$5,$X4019=$T$5),IF(ISBLANK(
VLOOKUP($X4004&amp;"-"&amp;TEXT($A4019,"mmm-aaaa"),Informes!$A:$P,COLUMN(Informes!J$1),FALSE)), "",
VLOOKUP($X4004&amp;"-"&amp;TEXT($A4019,"mmm-aaaa"),Informes!$A:$P,COLUMN(Informes!J$1),FALSE)), ""), "")</f>
        <v/>
      </c>
      <c r="N4019" s="248"/>
      <c r="O4019" s="248"/>
      <c r="P4019" s="248"/>
      <c r="Q4019" s="248"/>
      <c r="R4019" s="284" t="str">
        <f t="shared" si="782"/>
        <v/>
      </c>
      <c r="S4019" s="284"/>
      <c r="T4019" s="284"/>
      <c r="U4019" s="284"/>
      <c r="V4019" s="285"/>
      <c r="W4019" s="4" t="str">
        <f>IFERROR(VLOOKUP($X4004&amp;"-"&amp;TEXT($A4019,"mmm-aaaa"),Informes!$A:$P,COLUMN(Informes!K$1),FALSE), "")</f>
        <v/>
      </c>
      <c r="X4019" s="34" t="str">
        <f>IFERROR(VLOOKUP($X4004&amp;"-"&amp;TEXT($A4019,"mmm-aaaa"),Informes!$A:$P,COLUMN(Informes!C$1),FALSE), "")</f>
        <v/>
      </c>
    </row>
    <row r="4020" spans="1:24" ht="16.5" customHeight="1" x14ac:dyDescent="0.2">
      <c r="A4020" s="34">
        <f t="shared" si="786"/>
        <v>45444</v>
      </c>
      <c r="B4020" s="243" t="str">
        <f t="shared" si="783"/>
        <v>Junio</v>
      </c>
      <c r="C4020" s="244"/>
      <c r="D4020" s="244" t="str">
        <f t="shared" si="784"/>
        <v>Enero</v>
      </c>
      <c r="E4020" s="244"/>
      <c r="F4020" s="281" t="str">
        <f>IFERROR(IF(VLOOKUP($X4004&amp;"-"&amp;TEXT($A4020,"mmm-aaaa"),Informes!$A:$P,COLUMN(Informes!H$1),FALSE),"þ","¨"),"¨")</f>
        <v>¨</v>
      </c>
      <c r="G4020" s="281"/>
      <c r="H4020" s="281"/>
      <c r="I4020" s="248" t="str">
        <f>IFERROR(IF(ISBLANK(
VLOOKUP($X4004&amp;"-"&amp;TEXT($A4020,"mmm-aaaa"),Informes!$A:$P,COLUMN(Informes!I$1),FALSE)), "",
VLOOKUP($X4004&amp;"-"&amp;TEXT($A4020,"mmm-aaaa"),Informes!$A:$P,COLUMN(Informes!I$1),FALSE)), "")</f>
        <v/>
      </c>
      <c r="J4020" s="248"/>
      <c r="K4020" s="248"/>
      <c r="L4020" s="173" t="str">
        <f t="shared" si="785"/>
        <v>¨</v>
      </c>
      <c r="M4020" s="248" t="str">
        <f>IFERROR(IF(OR($X4020=$L$7,$X4020=$K$5,$X4020=$O$5,$X4020=$T$5),IF(ISBLANK(
VLOOKUP($X4004&amp;"-"&amp;TEXT($A4020,"mmm-aaaa"),Informes!$A:$P,COLUMN(Informes!J$1),FALSE)), "",
VLOOKUP($X4004&amp;"-"&amp;TEXT($A4020,"mmm-aaaa"),Informes!$A:$P,COLUMN(Informes!J$1),FALSE)), ""), "")</f>
        <v/>
      </c>
      <c r="N4020" s="248"/>
      <c r="O4020" s="248"/>
      <c r="P4020" s="248"/>
      <c r="Q4020" s="248"/>
      <c r="R4020" s="284" t="str">
        <f t="shared" si="782"/>
        <v/>
      </c>
      <c r="S4020" s="284"/>
      <c r="T4020" s="284"/>
      <c r="U4020" s="284"/>
      <c r="V4020" s="285"/>
      <c r="W4020" s="4" t="str">
        <f>IFERROR(VLOOKUP($X4004&amp;"-"&amp;TEXT($A4020,"mmm-aaaa"),Informes!$A:$P,COLUMN(Informes!K$1),FALSE), "")</f>
        <v/>
      </c>
      <c r="X4020" s="34" t="str">
        <f>IFERROR(VLOOKUP($X4004&amp;"-"&amp;TEXT($A4020,"mmm-aaaa"),Informes!$A:$P,COLUMN(Informes!C$1),FALSE), "")</f>
        <v/>
      </c>
    </row>
    <row r="4021" spans="1:24" ht="16.5" customHeight="1" x14ac:dyDescent="0.2">
      <c r="A4021" s="34">
        <f t="shared" si="786"/>
        <v>45474</v>
      </c>
      <c r="B4021" s="243" t="str">
        <f t="shared" si="783"/>
        <v>Julio</v>
      </c>
      <c r="C4021" s="244"/>
      <c r="D4021" s="244" t="str">
        <f t="shared" si="784"/>
        <v>Enero</v>
      </c>
      <c r="E4021" s="244"/>
      <c r="F4021" s="281" t="str">
        <f>IFERROR(IF(VLOOKUP($X4004&amp;"-"&amp;TEXT($A4021,"mmm-aaaa"),Informes!$A:$P,COLUMN(Informes!H$1),FALSE),"þ","¨"),"¨")</f>
        <v>¨</v>
      </c>
      <c r="G4021" s="281"/>
      <c r="H4021" s="281"/>
      <c r="I4021" s="248" t="str">
        <f>IFERROR(IF(ISBLANK(
VLOOKUP($X4004&amp;"-"&amp;TEXT($A4021,"mmm-aaaa"),Informes!$A:$P,COLUMN(Informes!I$1),FALSE)), "",
VLOOKUP($X4004&amp;"-"&amp;TEXT($A4021,"mmm-aaaa"),Informes!$A:$P,COLUMN(Informes!I$1),FALSE)), "")</f>
        <v/>
      </c>
      <c r="J4021" s="248"/>
      <c r="K4021" s="248"/>
      <c r="L4021" s="173" t="str">
        <f t="shared" si="785"/>
        <v>¨</v>
      </c>
      <c r="M4021" s="248" t="str">
        <f>IFERROR(IF(OR($X4021=$L$7,$X4021=$K$5,$X4021=$O$5,$X4021=$T$5),IF(ISBLANK(
VLOOKUP($X4004&amp;"-"&amp;TEXT($A4021,"mmm-aaaa"),Informes!$A:$P,COLUMN(Informes!J$1),FALSE)), "",
VLOOKUP($X4004&amp;"-"&amp;TEXT($A4021,"mmm-aaaa"),Informes!$A:$P,COLUMN(Informes!J$1),FALSE)), ""), "")</f>
        <v/>
      </c>
      <c r="N4021" s="248"/>
      <c r="O4021" s="248"/>
      <c r="P4021" s="248"/>
      <c r="Q4021" s="248"/>
      <c r="R4021" s="284" t="str">
        <f t="shared" si="782"/>
        <v/>
      </c>
      <c r="S4021" s="284"/>
      <c r="T4021" s="284"/>
      <c r="U4021" s="284"/>
      <c r="V4021" s="285"/>
      <c r="W4021" s="4" t="str">
        <f>IFERROR(VLOOKUP($X4004&amp;"-"&amp;TEXT($A4021,"mmm-aaaa"),Informes!$A:$P,COLUMN(Informes!K$1),FALSE), "")</f>
        <v/>
      </c>
      <c r="X4021" s="34" t="str">
        <f>IFERROR(VLOOKUP($X4004&amp;"-"&amp;TEXT($A4021,"mmm-aaaa"),Informes!$A:$P,COLUMN(Informes!C$1),FALSE), "")</f>
        <v/>
      </c>
    </row>
    <row r="4022" spans="1:24" ht="16.5" customHeight="1" thickBot="1" x14ac:dyDescent="0.25">
      <c r="A4022" s="34">
        <f t="shared" si="786"/>
        <v>45505</v>
      </c>
      <c r="B4022" s="264" t="str">
        <f t="shared" si="783"/>
        <v>Agosto</v>
      </c>
      <c r="C4022" s="265"/>
      <c r="D4022" s="265" t="str">
        <f t="shared" si="784"/>
        <v>Enero</v>
      </c>
      <c r="E4022" s="265"/>
      <c r="F4022" s="280" t="str">
        <f>IFERROR(IF(VLOOKUP($X4004&amp;"-"&amp;TEXT($A4022,"mmm-aaaa"),Informes!$A:$P,COLUMN(Informes!H$1),FALSE),"þ","¨"),"¨")</f>
        <v>¨</v>
      </c>
      <c r="G4022" s="280"/>
      <c r="H4022" s="280"/>
      <c r="I4022" s="269" t="str">
        <f>IFERROR(IF(ISBLANK(
VLOOKUP($X4004&amp;"-"&amp;TEXT($A4022,"mmm-aaaa"),Informes!$A:$P,COLUMN(Informes!I$1),FALSE)), "",
VLOOKUP($X4004&amp;"-"&amp;TEXT($A4022,"mmm-aaaa"),Informes!$A:$P,COLUMN(Informes!I$1),FALSE)), "")</f>
        <v/>
      </c>
      <c r="J4022" s="269"/>
      <c r="K4022" s="269"/>
      <c r="L4022" s="172" t="str">
        <f t="shared" si="785"/>
        <v>¨</v>
      </c>
      <c r="M4022" s="269" t="str">
        <f>IFERROR(IF(OR($X4022=$L$7,$X4022=$K$5,$X4022=$O$5,$X4022=$T$5),IF(ISBLANK(
VLOOKUP($X4004&amp;"-"&amp;TEXT($A4022,"mmm-aaaa"),Informes!$A:$P,COLUMN(Informes!J$1),FALSE)), "",
VLOOKUP($X4004&amp;"-"&amp;TEXT($A4022,"mmm-aaaa"),Informes!$A:$P,COLUMN(Informes!J$1),FALSE)), ""), "")</f>
        <v/>
      </c>
      <c r="N4022" s="269"/>
      <c r="O4022" s="269"/>
      <c r="P4022" s="269"/>
      <c r="Q4022" s="269"/>
      <c r="R4022" s="282" t="str">
        <f t="shared" si="782"/>
        <v/>
      </c>
      <c r="S4022" s="282"/>
      <c r="T4022" s="282"/>
      <c r="U4022" s="282"/>
      <c r="V4022" s="283"/>
      <c r="W4022" s="4" t="str">
        <f>IFERROR(VLOOKUP($X4004&amp;"-"&amp;TEXT($A4022,"mmm-aaaa"),Informes!$A:$P,COLUMN(Informes!K$1),FALSE), "")</f>
        <v/>
      </c>
      <c r="X4022" s="34" t="str">
        <f>IFERROR(VLOOKUP($X4004&amp;"-"&amp;TEXT($A4022,"mmm-aaaa"),Informes!$A:$P,COLUMN(Informes!C$1),FALSE), "")</f>
        <v/>
      </c>
    </row>
    <row r="4023" spans="1:24" ht="16.5" customHeight="1" thickBot="1" x14ac:dyDescent="0.3">
      <c r="D4023" s="124"/>
      <c r="E4023" s="124"/>
      <c r="F4023" s="129"/>
      <c r="G4023" s="124" t="str">
        <f>IF(SUM(F4011:F4022)=0,"",SUM(F4011:F4022))</f>
        <v/>
      </c>
      <c r="H4023" s="124"/>
      <c r="I4023" s="124"/>
      <c r="J4023" s="130"/>
      <c r="K4023" s="124"/>
      <c r="L4023" s="131" t="s">
        <v>107</v>
      </c>
      <c r="M4023" s="272" t="str">
        <f>IF(SUM(M4011:M4022)=0,"",SUM(M4011:M4022))</f>
        <v/>
      </c>
      <c r="N4023" s="273"/>
      <c r="O4023" s="273"/>
      <c r="P4023" s="273"/>
      <c r="Q4023" s="274"/>
      <c r="R4023" s="275"/>
      <c r="S4023" s="276"/>
      <c r="T4023" s="276"/>
      <c r="U4023" s="276"/>
      <c r="V4023" s="277"/>
      <c r="W4023" s="4"/>
      <c r="X4023" s="4"/>
    </row>
    <row r="4024" spans="1:24" ht="16.5" customHeight="1" x14ac:dyDescent="0.2">
      <c r="W4024" s="4"/>
      <c r="X4024" s="4"/>
    </row>
    <row r="4025" spans="1:24" ht="279.75" customHeight="1" x14ac:dyDescent="0.15">
      <c r="B4025" s="11"/>
      <c r="C4025" s="132" t="s">
        <v>136</v>
      </c>
      <c r="D4025" s="11"/>
      <c r="E4025" s="11"/>
      <c r="F4025" s="11"/>
      <c r="G4025" s="11"/>
      <c r="H4025" s="11"/>
      <c r="I4025" s="11"/>
      <c r="J4025" s="11"/>
      <c r="K4025" s="11"/>
      <c r="L4025" s="11"/>
      <c r="M4025" s="11"/>
      <c r="N4025" s="11"/>
      <c r="O4025" s="11"/>
      <c r="P4025" s="11"/>
      <c r="Q4025" s="11"/>
      <c r="R4025" s="11"/>
      <c r="S4025" s="11"/>
      <c r="T4025" s="11"/>
      <c r="U4025" s="11"/>
      <c r="V4025" s="11"/>
      <c r="W4025" s="11"/>
      <c r="X4025" s="11"/>
    </row>
    <row r="4026" spans="1:24" ht="24" customHeight="1" x14ac:dyDescent="0.2">
      <c r="A4026" s="35"/>
      <c r="B4026" s="256" t="s">
        <v>127</v>
      </c>
      <c r="C4026" s="256"/>
      <c r="D4026" s="256"/>
      <c r="E4026" s="256"/>
      <c r="F4026" s="256"/>
      <c r="G4026" s="256"/>
      <c r="H4026" s="256"/>
      <c r="I4026" s="256"/>
      <c r="J4026" s="256"/>
      <c r="K4026" s="256"/>
      <c r="L4026" s="256"/>
      <c r="M4026" s="256"/>
      <c r="N4026" s="256"/>
      <c r="O4026" s="256"/>
      <c r="P4026" s="256"/>
      <c r="Q4026" s="256"/>
      <c r="R4026" s="256"/>
      <c r="S4026" s="256"/>
      <c r="T4026" s="256"/>
      <c r="U4026" s="256"/>
      <c r="V4026" s="256"/>
      <c r="X4026" s="2"/>
    </row>
    <row r="4027" spans="1:24" ht="15" x14ac:dyDescent="0.2">
      <c r="A4027" s="35"/>
      <c r="B4027" s="120" t="s">
        <v>128</v>
      </c>
      <c r="D4027" s="123" t="e">
        <f>D4004</f>
        <v>#REF!</v>
      </c>
      <c r="F4027" s="123"/>
      <c r="G4027" s="123"/>
      <c r="H4027" s="123"/>
      <c r="I4027" s="123"/>
      <c r="J4027" s="123"/>
      <c r="K4027" s="123"/>
      <c r="L4027" s="123"/>
      <c r="M4027" s="123"/>
      <c r="N4027" s="123"/>
      <c r="O4027" s="123"/>
      <c r="P4027" s="123"/>
      <c r="Q4027" s="123"/>
      <c r="R4027" s="123"/>
      <c r="S4027" s="123"/>
      <c r="T4027" s="123"/>
      <c r="U4027" s="123"/>
      <c r="V4027" s="123"/>
      <c r="W4027" s="15"/>
      <c r="X4027" s="154" t="e">
        <f>X4004</f>
        <v>#REF!</v>
      </c>
    </row>
    <row r="4028" spans="1:24" ht="17.25" x14ac:dyDescent="0.2">
      <c r="B4028" s="120" t="s">
        <v>129</v>
      </c>
      <c r="D4028" s="121"/>
      <c r="E4028" s="121"/>
      <c r="F4028" s="7"/>
      <c r="G4028" s="7"/>
      <c r="H4028" s="257" t="e">
        <f>H4005</f>
        <v>#REF!</v>
      </c>
      <c r="I4028" s="257"/>
      <c r="J4028" s="257"/>
      <c r="K4028" s="257"/>
      <c r="L4028" s="257"/>
      <c r="M4028" s="257"/>
      <c r="N4028" s="257"/>
      <c r="O4028" s="257"/>
      <c r="P4028" s="127" t="e">
        <f>P4005</f>
        <v>#REF!</v>
      </c>
      <c r="Q4028" s="120" t="s">
        <v>75</v>
      </c>
      <c r="S4028" s="12"/>
      <c r="T4028" s="13"/>
      <c r="U4028" s="127" t="e">
        <f>U4005</f>
        <v>#REF!</v>
      </c>
      <c r="V4028" s="120" t="s">
        <v>79</v>
      </c>
      <c r="W4028" s="12"/>
      <c r="X4028" s="6"/>
    </row>
    <row r="4029" spans="1:24" ht="17.25" x14ac:dyDescent="0.2">
      <c r="B4029" s="120" t="s">
        <v>130</v>
      </c>
      <c r="D4029" s="122"/>
      <c r="E4029" s="122"/>
      <c r="F4029" s="7"/>
      <c r="G4029" s="258" t="e">
        <f>G4006</f>
        <v>#REF!</v>
      </c>
      <c r="H4029" s="258"/>
      <c r="I4029" s="258"/>
      <c r="J4029" s="258"/>
      <c r="K4029" s="258"/>
      <c r="L4029" s="258"/>
      <c r="M4029" s="258"/>
      <c r="N4029" s="258"/>
      <c r="O4029" s="258"/>
      <c r="P4029" s="128" t="s">
        <v>137</v>
      </c>
      <c r="Q4029" s="120" t="s">
        <v>131</v>
      </c>
      <c r="S4029" s="12"/>
      <c r="T4029" s="12"/>
      <c r="U4029" s="128" t="s">
        <v>138</v>
      </c>
      <c r="V4029" s="120" t="s">
        <v>61</v>
      </c>
      <c r="W4029" s="12"/>
      <c r="X4029" s="6"/>
    </row>
    <row r="4030" spans="1:24" ht="28.5" customHeight="1" x14ac:dyDescent="0.2">
      <c r="B4030" s="127" t="e">
        <f>B4007</f>
        <v>#REF!</v>
      </c>
      <c r="C4030" s="125" t="s">
        <v>76</v>
      </c>
      <c r="D4030" s="127" t="e">
        <f>D4007</f>
        <v>#REF!</v>
      </c>
      <c r="E4030" s="125" t="s">
        <v>81</v>
      </c>
      <c r="F4030" s="7"/>
      <c r="G4030" s="7"/>
      <c r="H4030" s="5"/>
      <c r="I4030" s="10"/>
      <c r="J4030" s="127" t="e">
        <f>J4007</f>
        <v>#REF!</v>
      </c>
      <c r="K4030" s="125" t="s">
        <v>77</v>
      </c>
      <c r="L4030" s="5"/>
      <c r="M4030" s="5"/>
      <c r="N4030" s="127" t="e">
        <f>N4007</f>
        <v>#REF!</v>
      </c>
      <c r="O4030" s="125" t="s">
        <v>132</v>
      </c>
      <c r="P4030" s="126"/>
      <c r="Q4030" s="126"/>
      <c r="R4030" s="9"/>
      <c r="S4030" s="127" t="e">
        <f>S4007</f>
        <v>#REF!</v>
      </c>
      <c r="T4030" s="259" t="s">
        <v>133</v>
      </c>
      <c r="U4030" s="259"/>
      <c r="V4030" s="259"/>
      <c r="W4030" s="13"/>
      <c r="X4030" s="6"/>
    </row>
    <row r="4031" spans="1:24" ht="4.5" customHeight="1" thickBot="1" x14ac:dyDescent="0.25">
      <c r="B4031" s="8"/>
      <c r="C4031" s="7"/>
      <c r="D4031" s="8"/>
      <c r="E4031" s="7"/>
      <c r="F4031" s="7"/>
      <c r="G4031" s="7"/>
      <c r="H4031" s="5"/>
      <c r="I4031" s="10"/>
      <c r="J4031" s="8"/>
      <c r="K4031" s="5"/>
      <c r="L4031" s="5"/>
      <c r="M4031" s="5"/>
      <c r="N4031" s="7"/>
      <c r="O4031" s="5"/>
      <c r="P4031" s="8"/>
      <c r="Q4031" s="8"/>
      <c r="R4031" s="9"/>
      <c r="S4031" s="9"/>
      <c r="T4031" s="7"/>
      <c r="U4031" s="8"/>
      <c r="V4031" s="9"/>
      <c r="W4031" s="9"/>
      <c r="X4031" s="6"/>
    </row>
    <row r="4032" spans="1:24" ht="27" customHeight="1" x14ac:dyDescent="0.25">
      <c r="B4032" s="260" t="s">
        <v>17</v>
      </c>
      <c r="C4032" s="261"/>
      <c r="D4032" s="261"/>
      <c r="E4032" s="261"/>
      <c r="F4032" s="262" t="s">
        <v>134</v>
      </c>
      <c r="G4032" s="262"/>
      <c r="H4032" s="262"/>
      <c r="I4032" s="262" t="s">
        <v>12</v>
      </c>
      <c r="J4032" s="262"/>
      <c r="K4032" s="262"/>
      <c r="L4032" s="262" t="s">
        <v>105</v>
      </c>
      <c r="M4032" s="236" t="s">
        <v>135</v>
      </c>
      <c r="N4032" s="236"/>
      <c r="O4032" s="236"/>
      <c r="P4032" s="236"/>
      <c r="Q4032" s="236"/>
      <c r="R4032" s="236" t="s">
        <v>101</v>
      </c>
      <c r="S4032" s="236"/>
      <c r="T4032" s="236"/>
      <c r="U4032" s="236"/>
      <c r="V4032" s="237"/>
      <c r="W4032" s="14"/>
      <c r="X4032" s="3"/>
    </row>
    <row r="4033" spans="1:24" ht="27.75" customHeight="1" x14ac:dyDescent="0.2">
      <c r="B4033" s="240">
        <f>EDATE(B4010,12)</f>
        <v>45658</v>
      </c>
      <c r="C4033" s="241"/>
      <c r="D4033" s="241"/>
      <c r="E4033" s="242"/>
      <c r="F4033" s="263"/>
      <c r="G4033" s="263"/>
      <c r="H4033" s="263"/>
      <c r="I4033" s="263"/>
      <c r="J4033" s="263"/>
      <c r="K4033" s="263"/>
      <c r="L4033" s="263"/>
      <c r="M4033" s="238"/>
      <c r="N4033" s="238"/>
      <c r="O4033" s="238"/>
      <c r="P4033" s="238"/>
      <c r="Q4033" s="238"/>
      <c r="R4033" s="238"/>
      <c r="S4033" s="238"/>
      <c r="T4033" s="238"/>
      <c r="U4033" s="238"/>
      <c r="V4033" s="239"/>
      <c r="W4033" s="14"/>
      <c r="X4033" s="3"/>
    </row>
    <row r="4034" spans="1:24" ht="16.5" customHeight="1" x14ac:dyDescent="0.2">
      <c r="A4034" s="34">
        <f>EDATE(B4033,-4)</f>
        <v>45536</v>
      </c>
      <c r="B4034" s="243" t="str">
        <f>PROPER(TEXT(A4034, "mmmm"))</f>
        <v>Septiembre</v>
      </c>
      <c r="C4034" s="244"/>
      <c r="D4034" s="244"/>
      <c r="E4034" s="244"/>
      <c r="F4034" s="281" t="str">
        <f>IFERROR(IF(VLOOKUP($X4004&amp;"-"&amp;TEXT($A4034,"mmm-aaaa"),Informes!$A:$P,COLUMN(Informes!H$1),FALSE),"þ","¨"),"¨")</f>
        <v>¨</v>
      </c>
      <c r="G4034" s="281"/>
      <c r="H4034" s="281"/>
      <c r="I4034" s="248" t="str">
        <f>IFERROR(IF(ISBLANK(
VLOOKUP($X4027&amp;"-"&amp;TEXT($A4034,"mmm-aaaa"),Informes!$A:$P,COLUMN(Informes!I$1),FALSE)), "",
VLOOKUP($X4027&amp;"-"&amp;TEXT($A4034,"mmm-aaaa"),Informes!$A:$P,COLUMN(Informes!I$1),FALSE)), "")</f>
        <v/>
      </c>
      <c r="J4034" s="248"/>
      <c r="K4034" s="248"/>
      <c r="L4034" s="173" t="str">
        <f>IFERROR(IF($X4034=$L$7,"þ","¨"),"¨")</f>
        <v>¨</v>
      </c>
      <c r="M4034" s="248" t="str">
        <f>IFERROR(IF(OR($X4034=$L$7,$X4034=$K$5,$X4034=$O$5,$X4034=$T$5),IF(ISBLANK(
VLOOKUP($X4004&amp;"-"&amp;TEXT($A4034,"mmm-aaaa"),Informes!$A:$P,COLUMN(Informes!J$1),FALSE)), "",
VLOOKUP($X4004&amp;"-"&amp;TEXT($A4034,"mmm-aaaa"),Informes!$A:$P,COLUMN(Informes!J$1),FALSE)), ""), "")</f>
        <v/>
      </c>
      <c r="N4034" s="248"/>
      <c r="O4034" s="248"/>
      <c r="P4034" s="248"/>
      <c r="Q4034" s="248"/>
      <c r="R4034" s="284" t="str">
        <f t="shared" ref="R4034:R4045" si="787">IF(W4034=0, "", W4034)</f>
        <v/>
      </c>
      <c r="S4034" s="284"/>
      <c r="T4034" s="284"/>
      <c r="U4034" s="284"/>
      <c r="V4034" s="285"/>
      <c r="W4034" s="4" t="str">
        <f>IFERROR(VLOOKUP($X4027&amp;"-"&amp;TEXT($A4034,"mmm-aaaa"),Informes!$A:$P,COLUMN(Informes!K$1),FALSE), "")</f>
        <v/>
      </c>
      <c r="X4034" s="34" t="str">
        <f>IFERROR(VLOOKUP($X4004&amp;"-"&amp;TEXT($A4034,"mmm-aaaa"),Informes!$A:$P,COLUMN(Informes!C$1),FALSE), "")</f>
        <v/>
      </c>
    </row>
    <row r="4035" spans="1:24" ht="16.5" customHeight="1" x14ac:dyDescent="0.2">
      <c r="A4035" s="34">
        <f>EDATE(A4034,1)</f>
        <v>45566</v>
      </c>
      <c r="B4035" s="243" t="str">
        <f t="shared" ref="B4035:B4045" si="788">PROPER(TEXT(A4035, "mmmm"))</f>
        <v>Octubre</v>
      </c>
      <c r="C4035" s="244"/>
      <c r="D4035" s="244"/>
      <c r="E4035" s="244"/>
      <c r="F4035" s="281" t="str">
        <f>IFERROR(IF(VLOOKUP($X4004&amp;"-"&amp;TEXT($A4035,"mmm-aaaa"),Informes!$A:$P,COLUMN(Informes!H$1),FALSE),"þ","¨"),"¨")</f>
        <v>¨</v>
      </c>
      <c r="G4035" s="281"/>
      <c r="H4035" s="281"/>
      <c r="I4035" s="248" t="str">
        <f>IFERROR(IF(ISBLANK(
VLOOKUP($X4027&amp;"-"&amp;TEXT($A4035,"mmm-aaaa"),Informes!$A:$P,COLUMN(Informes!I$1),FALSE)), "",
VLOOKUP($X4027&amp;"-"&amp;TEXT($A4035,"mmm-aaaa"),Informes!$A:$P,COLUMN(Informes!I$1),FALSE)), "")</f>
        <v/>
      </c>
      <c r="J4035" s="248"/>
      <c r="K4035" s="248"/>
      <c r="L4035" s="173" t="str">
        <f t="shared" ref="L4035:L4045" si="789">IFERROR(IF($X4035=$L$7,"þ","¨"),"¨")</f>
        <v>¨</v>
      </c>
      <c r="M4035" s="248" t="str">
        <f>IFERROR(IF(OR($X4035=$L$7,$X4035=$K$5,$X4035=$O$5,$X4035=$T$5),IF(ISBLANK(
VLOOKUP($X4004&amp;"-"&amp;TEXT($A4035,"mmm-aaaa"),Informes!$A:$P,COLUMN(Informes!J$1),FALSE)), "",
VLOOKUP($X4004&amp;"-"&amp;TEXT($A4035,"mmm-aaaa"),Informes!$A:$P,COLUMN(Informes!J$1),FALSE)), ""), "")</f>
        <v/>
      </c>
      <c r="N4035" s="248"/>
      <c r="O4035" s="248"/>
      <c r="P4035" s="248"/>
      <c r="Q4035" s="248"/>
      <c r="R4035" s="284" t="str">
        <f t="shared" si="787"/>
        <v/>
      </c>
      <c r="S4035" s="284"/>
      <c r="T4035" s="284"/>
      <c r="U4035" s="284"/>
      <c r="V4035" s="285"/>
      <c r="W4035" s="4" t="str">
        <f>IFERROR(VLOOKUP($X4027&amp;"-"&amp;TEXT($A4035,"mmm-aaaa"),Informes!$A:$P,COLUMN(Informes!K$1),FALSE), "")</f>
        <v/>
      </c>
      <c r="X4035" s="34" t="str">
        <f>IFERROR(VLOOKUP($X4004&amp;"-"&amp;TEXT($A4035,"mmm-aaaa"),Informes!$A:$P,COLUMN(Informes!C$1),FALSE), "")</f>
        <v/>
      </c>
    </row>
    <row r="4036" spans="1:24" ht="16.5" customHeight="1" x14ac:dyDescent="0.2">
      <c r="A4036" s="34">
        <f t="shared" ref="A4036:A4045" si="790">EDATE(A4035,1)</f>
        <v>45597</v>
      </c>
      <c r="B4036" s="243" t="str">
        <f t="shared" si="788"/>
        <v>Noviembre</v>
      </c>
      <c r="C4036" s="244"/>
      <c r="D4036" s="244"/>
      <c r="E4036" s="244"/>
      <c r="F4036" s="281" t="str">
        <f>IFERROR(IF(VLOOKUP($X4004&amp;"-"&amp;TEXT($A4036,"mmm-aaaa"),Informes!$A:$P,COLUMN(Informes!H$1),FALSE),"þ","¨"),"¨")</f>
        <v>¨</v>
      </c>
      <c r="G4036" s="281"/>
      <c r="H4036" s="281"/>
      <c r="I4036" s="248" t="str">
        <f>IFERROR(IF(ISBLANK(
VLOOKUP($X4027&amp;"-"&amp;TEXT($A4036,"mmm-aaaa"),Informes!$A:$P,COLUMN(Informes!I$1),FALSE)), "",
VLOOKUP($X4027&amp;"-"&amp;TEXT($A4036,"mmm-aaaa"),Informes!$A:$P,COLUMN(Informes!I$1),FALSE)), "")</f>
        <v/>
      </c>
      <c r="J4036" s="248"/>
      <c r="K4036" s="248"/>
      <c r="L4036" s="173" t="str">
        <f t="shared" si="789"/>
        <v>¨</v>
      </c>
      <c r="M4036" s="248" t="str">
        <f>IFERROR(IF(OR($X4036=$L$7,$X4036=$K$5,$X4036=$O$5,$X4036=$T$5),IF(ISBLANK(
VLOOKUP($X4004&amp;"-"&amp;TEXT($A4036,"mmm-aaaa"),Informes!$A:$P,COLUMN(Informes!J$1),FALSE)), "",
VLOOKUP($X4004&amp;"-"&amp;TEXT($A4036,"mmm-aaaa"),Informes!$A:$P,COLUMN(Informes!J$1),FALSE)), ""), "")</f>
        <v/>
      </c>
      <c r="N4036" s="248"/>
      <c r="O4036" s="248"/>
      <c r="P4036" s="248"/>
      <c r="Q4036" s="248"/>
      <c r="R4036" s="284" t="str">
        <f t="shared" si="787"/>
        <v/>
      </c>
      <c r="S4036" s="284"/>
      <c r="T4036" s="284"/>
      <c r="U4036" s="284"/>
      <c r="V4036" s="285"/>
      <c r="W4036" s="4" t="str">
        <f>IFERROR(VLOOKUP($X4027&amp;"-"&amp;TEXT($A4036,"mmm-aaaa"),Informes!$A:$P,COLUMN(Informes!K$1),FALSE), "")</f>
        <v/>
      </c>
      <c r="X4036" s="34" t="str">
        <f>IFERROR(VLOOKUP($X4004&amp;"-"&amp;TEXT($A4036,"mmm-aaaa"),Informes!$A:$P,COLUMN(Informes!C$1),FALSE), "")</f>
        <v/>
      </c>
    </row>
    <row r="4037" spans="1:24" ht="16.5" customHeight="1" x14ac:dyDescent="0.2">
      <c r="A4037" s="34">
        <f t="shared" si="790"/>
        <v>45627</v>
      </c>
      <c r="B4037" s="243" t="str">
        <f t="shared" si="788"/>
        <v>Diciembre</v>
      </c>
      <c r="C4037" s="244"/>
      <c r="D4037" s="244"/>
      <c r="E4037" s="244"/>
      <c r="F4037" s="281" t="str">
        <f>IFERROR(IF(VLOOKUP($X4004&amp;"-"&amp;TEXT($A4037,"mmm-aaaa"),Informes!$A:$P,COLUMN(Informes!H$1),FALSE),"þ","¨"),"¨")</f>
        <v>¨</v>
      </c>
      <c r="G4037" s="281"/>
      <c r="H4037" s="281"/>
      <c r="I4037" s="248" t="str">
        <f>IFERROR(IF(ISBLANK(
VLOOKUP($X4027&amp;"-"&amp;TEXT($A4037,"mmm-aaaa"),Informes!$A:$P,COLUMN(Informes!I$1),FALSE)), "",
VLOOKUP($X4027&amp;"-"&amp;TEXT($A4037,"mmm-aaaa"),Informes!$A:$P,COLUMN(Informes!I$1),FALSE)), "")</f>
        <v/>
      </c>
      <c r="J4037" s="248"/>
      <c r="K4037" s="248"/>
      <c r="L4037" s="173" t="str">
        <f t="shared" si="789"/>
        <v>¨</v>
      </c>
      <c r="M4037" s="248" t="str">
        <f>IFERROR(IF(OR($X4037=$L$7,$X4037=$K$5,$X4037=$O$5,$X4037=$T$5),IF(ISBLANK(
VLOOKUP($X4004&amp;"-"&amp;TEXT($A4037,"mmm-aaaa"),Informes!$A:$P,COLUMN(Informes!J$1),FALSE)), "",
VLOOKUP($X4004&amp;"-"&amp;TEXT($A4037,"mmm-aaaa"),Informes!$A:$P,COLUMN(Informes!J$1),FALSE)), ""), "")</f>
        <v/>
      </c>
      <c r="N4037" s="248"/>
      <c r="O4037" s="248"/>
      <c r="P4037" s="248"/>
      <c r="Q4037" s="248"/>
      <c r="R4037" s="284" t="str">
        <f t="shared" si="787"/>
        <v/>
      </c>
      <c r="S4037" s="284"/>
      <c r="T4037" s="284"/>
      <c r="U4037" s="284"/>
      <c r="V4037" s="285"/>
      <c r="W4037" s="4" t="str">
        <f>IFERROR(VLOOKUP($X4027&amp;"-"&amp;TEXT($A4037,"mmm-aaaa"),Informes!$A:$P,COLUMN(Informes!K$1),FALSE), "")</f>
        <v/>
      </c>
      <c r="X4037" s="34" t="str">
        <f>IFERROR(VLOOKUP($X4004&amp;"-"&amp;TEXT($A4037,"mmm-aaaa"),Informes!$A:$P,COLUMN(Informes!C$1),FALSE), "")</f>
        <v/>
      </c>
    </row>
    <row r="4038" spans="1:24" ht="16.5" customHeight="1" x14ac:dyDescent="0.2">
      <c r="A4038" s="34">
        <f t="shared" si="790"/>
        <v>45658</v>
      </c>
      <c r="B4038" s="243" t="str">
        <f t="shared" si="788"/>
        <v>Enero</v>
      </c>
      <c r="C4038" s="244"/>
      <c r="D4038" s="244"/>
      <c r="E4038" s="244"/>
      <c r="F4038" s="281" t="str">
        <f>IFERROR(IF(VLOOKUP($X4004&amp;"-"&amp;TEXT($A4038,"mmm-aaaa"),Informes!$A:$P,COLUMN(Informes!H$1),FALSE),"þ","¨"),"¨")</f>
        <v>¨</v>
      </c>
      <c r="G4038" s="281"/>
      <c r="H4038" s="281"/>
      <c r="I4038" s="248" t="str">
        <f>IFERROR(IF(ISBLANK(
VLOOKUP($X4027&amp;"-"&amp;TEXT($A4038,"mmm-aaaa"),Informes!$A:$P,COLUMN(Informes!I$1),FALSE)), "",
VLOOKUP($X4027&amp;"-"&amp;TEXT($A4038,"mmm-aaaa"),Informes!$A:$P,COLUMN(Informes!I$1),FALSE)), "")</f>
        <v/>
      </c>
      <c r="J4038" s="248"/>
      <c r="K4038" s="248"/>
      <c r="L4038" s="173" t="str">
        <f t="shared" si="789"/>
        <v>¨</v>
      </c>
      <c r="M4038" s="248" t="str">
        <f>IFERROR(IF(OR($X4038=$L$7,$X4038=$K$5,$X4038=$O$5,$X4038=$T$5),IF(ISBLANK(
VLOOKUP($X4004&amp;"-"&amp;TEXT($A4038,"mmm-aaaa"),Informes!$A:$P,COLUMN(Informes!J$1),FALSE)), "",
VLOOKUP($X4004&amp;"-"&amp;TEXT($A4038,"mmm-aaaa"),Informes!$A:$P,COLUMN(Informes!J$1),FALSE)), ""), "")</f>
        <v/>
      </c>
      <c r="N4038" s="248"/>
      <c r="O4038" s="248"/>
      <c r="P4038" s="248"/>
      <c r="Q4038" s="248"/>
      <c r="R4038" s="284" t="str">
        <f t="shared" si="787"/>
        <v/>
      </c>
      <c r="S4038" s="284"/>
      <c r="T4038" s="284"/>
      <c r="U4038" s="284"/>
      <c r="V4038" s="285"/>
      <c r="W4038" s="4" t="str">
        <f>IFERROR(VLOOKUP($X4027&amp;"-"&amp;TEXT($A4038,"mmm-aaaa"),Informes!$A:$P,COLUMN(Informes!K$1),FALSE), "")</f>
        <v/>
      </c>
      <c r="X4038" s="34" t="str">
        <f>IFERROR(VLOOKUP($X4004&amp;"-"&amp;TEXT($A4038,"mmm-aaaa"),Informes!$A:$P,COLUMN(Informes!C$1),FALSE), "")</f>
        <v/>
      </c>
    </row>
    <row r="4039" spans="1:24" ht="16.5" customHeight="1" x14ac:dyDescent="0.2">
      <c r="A4039" s="34">
        <f t="shared" si="790"/>
        <v>45689</v>
      </c>
      <c r="B4039" s="243" t="str">
        <f t="shared" si="788"/>
        <v>Febrero</v>
      </c>
      <c r="C4039" s="244"/>
      <c r="D4039" s="244"/>
      <c r="E4039" s="244"/>
      <c r="F4039" s="281" t="str">
        <f>IFERROR(IF(VLOOKUP($X4004&amp;"-"&amp;TEXT($A4039,"mmm-aaaa"),Informes!$A:$P,COLUMN(Informes!H$1),FALSE),"þ","¨"),"¨")</f>
        <v>¨</v>
      </c>
      <c r="G4039" s="281"/>
      <c r="H4039" s="281"/>
      <c r="I4039" s="248" t="str">
        <f>IFERROR(IF(ISBLANK(
VLOOKUP($X4027&amp;"-"&amp;TEXT($A4039,"mmm-aaaa"),Informes!$A:$P,COLUMN(Informes!I$1),FALSE)), "",
VLOOKUP($X4027&amp;"-"&amp;TEXT($A4039,"mmm-aaaa"),Informes!$A:$P,COLUMN(Informes!I$1),FALSE)), "")</f>
        <v/>
      </c>
      <c r="J4039" s="248"/>
      <c r="K4039" s="248"/>
      <c r="L4039" s="173" t="str">
        <f t="shared" si="789"/>
        <v>¨</v>
      </c>
      <c r="M4039" s="248" t="str">
        <f>IFERROR(IF(OR($X4039=$L$7,$X4039=$K$5,$X4039=$O$5,$X4039=$T$5),IF(ISBLANK(
VLOOKUP($X4004&amp;"-"&amp;TEXT($A4039,"mmm-aaaa"),Informes!$A:$P,COLUMN(Informes!J$1),FALSE)), "",
VLOOKUP($X4004&amp;"-"&amp;TEXT($A4039,"mmm-aaaa"),Informes!$A:$P,COLUMN(Informes!J$1),FALSE)), ""), "")</f>
        <v/>
      </c>
      <c r="N4039" s="248"/>
      <c r="O4039" s="248"/>
      <c r="P4039" s="248"/>
      <c r="Q4039" s="248"/>
      <c r="R4039" s="284" t="str">
        <f t="shared" si="787"/>
        <v/>
      </c>
      <c r="S4039" s="284"/>
      <c r="T4039" s="284"/>
      <c r="U4039" s="284"/>
      <c r="V4039" s="285"/>
      <c r="W4039" s="4" t="str">
        <f>IFERROR(VLOOKUP($X4027&amp;"-"&amp;TEXT($A4039,"mmm-aaaa"),Informes!$A:$P,COLUMN(Informes!K$1),FALSE), "")</f>
        <v/>
      </c>
      <c r="X4039" s="34" t="str">
        <f>IFERROR(VLOOKUP($X4004&amp;"-"&amp;TEXT($A4039,"mmm-aaaa"),Informes!$A:$P,COLUMN(Informes!C$1),FALSE), "")</f>
        <v/>
      </c>
    </row>
    <row r="4040" spans="1:24" ht="16.5" customHeight="1" x14ac:dyDescent="0.2">
      <c r="A4040" s="34">
        <f t="shared" si="790"/>
        <v>45717</v>
      </c>
      <c r="B4040" s="243" t="str">
        <f t="shared" si="788"/>
        <v>Marzo</v>
      </c>
      <c r="C4040" s="244"/>
      <c r="D4040" s="244"/>
      <c r="E4040" s="244"/>
      <c r="F4040" s="281" t="str">
        <f>IFERROR(IF(VLOOKUP($X4004&amp;"-"&amp;TEXT($A4040,"mmm-aaaa"),Informes!$A:$P,COLUMN(Informes!H$1),FALSE),"þ","¨"),"¨")</f>
        <v>¨</v>
      </c>
      <c r="G4040" s="281"/>
      <c r="H4040" s="281"/>
      <c r="I4040" s="248" t="str">
        <f>IFERROR(IF(ISBLANK(
VLOOKUP($X4027&amp;"-"&amp;TEXT($A4040,"mmm-aaaa"),Informes!$A:$P,COLUMN(Informes!I$1),FALSE)), "",
VLOOKUP($X4027&amp;"-"&amp;TEXT($A4040,"mmm-aaaa"),Informes!$A:$P,COLUMN(Informes!I$1),FALSE)), "")</f>
        <v/>
      </c>
      <c r="J4040" s="248"/>
      <c r="K4040" s="248"/>
      <c r="L4040" s="173" t="str">
        <f t="shared" si="789"/>
        <v>¨</v>
      </c>
      <c r="M4040" s="248" t="str">
        <f>IFERROR(IF(OR($X4040=$L$7,$X4040=$K$5,$X4040=$O$5,$X4040=$T$5),IF(ISBLANK(
VLOOKUP($X4004&amp;"-"&amp;TEXT($A4040,"mmm-aaaa"),Informes!$A:$P,COLUMN(Informes!J$1),FALSE)), "",
VLOOKUP($X4004&amp;"-"&amp;TEXT($A4040,"mmm-aaaa"),Informes!$A:$P,COLUMN(Informes!J$1),FALSE)), ""), "")</f>
        <v/>
      </c>
      <c r="N4040" s="248"/>
      <c r="O4040" s="248"/>
      <c r="P4040" s="248"/>
      <c r="Q4040" s="248"/>
      <c r="R4040" s="284" t="str">
        <f t="shared" si="787"/>
        <v/>
      </c>
      <c r="S4040" s="284"/>
      <c r="T4040" s="284"/>
      <c r="U4040" s="284"/>
      <c r="V4040" s="285"/>
      <c r="W4040" s="4" t="str">
        <f>IFERROR(VLOOKUP($X4027&amp;"-"&amp;TEXT($A4040,"mmm-aaaa"),Informes!$A:$P,COLUMN(Informes!K$1),FALSE), "")</f>
        <v/>
      </c>
      <c r="X4040" s="34" t="str">
        <f>IFERROR(VLOOKUP($X4004&amp;"-"&amp;TEXT($A4040,"mmm-aaaa"),Informes!$A:$P,COLUMN(Informes!C$1),FALSE), "")</f>
        <v/>
      </c>
    </row>
    <row r="4041" spans="1:24" ht="16.5" customHeight="1" x14ac:dyDescent="0.2">
      <c r="A4041" s="34">
        <f t="shared" si="790"/>
        <v>45748</v>
      </c>
      <c r="B4041" s="243" t="str">
        <f t="shared" si="788"/>
        <v>Abril</v>
      </c>
      <c r="C4041" s="244"/>
      <c r="D4041" s="244"/>
      <c r="E4041" s="244"/>
      <c r="F4041" s="281" t="str">
        <f>IFERROR(IF(VLOOKUP($X4004&amp;"-"&amp;TEXT($A4041,"mmm-aaaa"),Informes!$A:$P,COLUMN(Informes!H$1),FALSE),"þ","¨"),"¨")</f>
        <v>¨</v>
      </c>
      <c r="G4041" s="281"/>
      <c r="H4041" s="281"/>
      <c r="I4041" s="248" t="str">
        <f>IFERROR(IF(ISBLANK(
VLOOKUP($X4027&amp;"-"&amp;TEXT($A4041,"mmm-aaaa"),Informes!$A:$P,COLUMN(Informes!I$1),FALSE)), "",
VLOOKUP($X4027&amp;"-"&amp;TEXT($A4041,"mmm-aaaa"),Informes!$A:$P,COLUMN(Informes!I$1),FALSE)), "")</f>
        <v/>
      </c>
      <c r="J4041" s="248"/>
      <c r="K4041" s="248"/>
      <c r="L4041" s="173" t="str">
        <f t="shared" si="789"/>
        <v>¨</v>
      </c>
      <c r="M4041" s="248" t="str">
        <f>IFERROR(IF(OR($X4041=$L$7,$X4041=$K$5,$X4041=$O$5,$X4041=$T$5),IF(ISBLANK(
VLOOKUP($X4004&amp;"-"&amp;TEXT($A4041,"mmm-aaaa"),Informes!$A:$P,COLUMN(Informes!J$1),FALSE)), "",
VLOOKUP($X4004&amp;"-"&amp;TEXT($A4041,"mmm-aaaa"),Informes!$A:$P,COLUMN(Informes!J$1),FALSE)), ""), "")</f>
        <v/>
      </c>
      <c r="N4041" s="248"/>
      <c r="O4041" s="248"/>
      <c r="P4041" s="248"/>
      <c r="Q4041" s="248"/>
      <c r="R4041" s="284" t="str">
        <f t="shared" si="787"/>
        <v/>
      </c>
      <c r="S4041" s="284"/>
      <c r="T4041" s="284"/>
      <c r="U4041" s="284"/>
      <c r="V4041" s="285"/>
      <c r="W4041" s="4" t="str">
        <f>IFERROR(VLOOKUP($X4027&amp;"-"&amp;TEXT($A4041,"mmm-aaaa"),Informes!$A:$P,COLUMN(Informes!K$1),FALSE), "")</f>
        <v/>
      </c>
      <c r="X4041" s="34" t="str">
        <f>IFERROR(VLOOKUP($X4004&amp;"-"&amp;TEXT($A4041,"mmm-aaaa"),Informes!$A:$P,COLUMN(Informes!C$1),FALSE), "")</f>
        <v/>
      </c>
    </row>
    <row r="4042" spans="1:24" ht="16.5" customHeight="1" x14ac:dyDescent="0.2">
      <c r="A4042" s="34">
        <f t="shared" si="790"/>
        <v>45778</v>
      </c>
      <c r="B4042" s="243" t="str">
        <f t="shared" si="788"/>
        <v>Mayo</v>
      </c>
      <c r="C4042" s="244"/>
      <c r="D4042" s="244"/>
      <c r="E4042" s="244"/>
      <c r="F4042" s="281" t="str">
        <f>IFERROR(IF(VLOOKUP($X4004&amp;"-"&amp;TEXT($A4042,"mmm-aaaa"),Informes!$A:$P,COLUMN(Informes!H$1),FALSE),"þ","¨"),"¨")</f>
        <v>¨</v>
      </c>
      <c r="G4042" s="281"/>
      <c r="H4042" s="281"/>
      <c r="I4042" s="248" t="str">
        <f>IFERROR(IF(ISBLANK(
VLOOKUP($X4027&amp;"-"&amp;TEXT($A4042,"mmm-aaaa"),Informes!$A:$P,COLUMN(Informes!I$1),FALSE)), "",
VLOOKUP($X4027&amp;"-"&amp;TEXT($A4042,"mmm-aaaa"),Informes!$A:$P,COLUMN(Informes!I$1),FALSE)), "")</f>
        <v/>
      </c>
      <c r="J4042" s="248"/>
      <c r="K4042" s="248"/>
      <c r="L4042" s="173" t="str">
        <f t="shared" si="789"/>
        <v>¨</v>
      </c>
      <c r="M4042" s="248" t="str">
        <f>IFERROR(IF(OR($X4042=$L$7,$X4042=$K$5,$X4042=$O$5,$X4042=$T$5),IF(ISBLANK(
VLOOKUP($X4004&amp;"-"&amp;TEXT($A4042,"mmm-aaaa"),Informes!$A:$P,COLUMN(Informes!J$1),FALSE)), "",
VLOOKUP($X4004&amp;"-"&amp;TEXT($A4042,"mmm-aaaa"),Informes!$A:$P,COLUMN(Informes!J$1),FALSE)), ""), "")</f>
        <v/>
      </c>
      <c r="N4042" s="248"/>
      <c r="O4042" s="248"/>
      <c r="P4042" s="248"/>
      <c r="Q4042" s="248"/>
      <c r="R4042" s="284" t="str">
        <f t="shared" si="787"/>
        <v/>
      </c>
      <c r="S4042" s="284"/>
      <c r="T4042" s="284"/>
      <c r="U4042" s="284"/>
      <c r="V4042" s="285"/>
      <c r="W4042" s="4" t="str">
        <f>IFERROR(VLOOKUP($X4027&amp;"-"&amp;TEXT($A4042,"mmm-aaaa"),Informes!$A:$P,COLUMN(Informes!K$1),FALSE), "")</f>
        <v/>
      </c>
      <c r="X4042" s="34" t="str">
        <f>IFERROR(VLOOKUP($X4004&amp;"-"&amp;TEXT($A4042,"mmm-aaaa"),Informes!$A:$P,COLUMN(Informes!C$1),FALSE), "")</f>
        <v/>
      </c>
    </row>
    <row r="4043" spans="1:24" ht="16.5" customHeight="1" x14ac:dyDescent="0.2">
      <c r="A4043" s="34">
        <f t="shared" si="790"/>
        <v>45809</v>
      </c>
      <c r="B4043" s="243" t="str">
        <f t="shared" si="788"/>
        <v>Junio</v>
      </c>
      <c r="C4043" s="244"/>
      <c r="D4043" s="244"/>
      <c r="E4043" s="244"/>
      <c r="F4043" s="281" t="str">
        <f>IFERROR(IF(VLOOKUP($X4004&amp;"-"&amp;TEXT($A4043,"mmm-aaaa"),Informes!$A:$P,COLUMN(Informes!H$1),FALSE),"þ","¨"),"¨")</f>
        <v>¨</v>
      </c>
      <c r="G4043" s="281"/>
      <c r="H4043" s="281"/>
      <c r="I4043" s="248" t="str">
        <f>IFERROR(IF(ISBLANK(
VLOOKUP($X4027&amp;"-"&amp;TEXT($A4043,"mmm-aaaa"),Informes!$A:$P,COLUMN(Informes!I$1),FALSE)), "",
VLOOKUP($X4027&amp;"-"&amp;TEXT($A4043,"mmm-aaaa"),Informes!$A:$P,COLUMN(Informes!I$1),FALSE)), "")</f>
        <v/>
      </c>
      <c r="J4043" s="248"/>
      <c r="K4043" s="248"/>
      <c r="L4043" s="173" t="str">
        <f t="shared" si="789"/>
        <v>¨</v>
      </c>
      <c r="M4043" s="248" t="str">
        <f>IFERROR(IF(OR($X4043=$L$7,$X4043=$K$5,$X4043=$O$5,$X4043=$T$5),IF(ISBLANK(
VLOOKUP($X4004&amp;"-"&amp;TEXT($A4043,"mmm-aaaa"),Informes!$A:$P,COLUMN(Informes!J$1),FALSE)), "",
VLOOKUP($X4004&amp;"-"&amp;TEXT($A4043,"mmm-aaaa"),Informes!$A:$P,COLUMN(Informes!J$1),FALSE)), ""), "")</f>
        <v/>
      </c>
      <c r="N4043" s="248"/>
      <c r="O4043" s="248"/>
      <c r="P4043" s="248"/>
      <c r="Q4043" s="248"/>
      <c r="R4043" s="284" t="str">
        <f t="shared" si="787"/>
        <v/>
      </c>
      <c r="S4043" s="284"/>
      <c r="T4043" s="284"/>
      <c r="U4043" s="284"/>
      <c r="V4043" s="285"/>
      <c r="W4043" s="4" t="str">
        <f>IFERROR(VLOOKUP($X4027&amp;"-"&amp;TEXT($A4043,"mmm-aaaa"),Informes!$A:$P,COLUMN(Informes!K$1),FALSE), "")</f>
        <v/>
      </c>
      <c r="X4043" s="34" t="str">
        <f>IFERROR(VLOOKUP($X4004&amp;"-"&amp;TEXT($A4043,"mmm-aaaa"),Informes!$A:$P,COLUMN(Informes!C$1),FALSE), "")</f>
        <v/>
      </c>
    </row>
    <row r="4044" spans="1:24" ht="16.5" customHeight="1" x14ac:dyDescent="0.2">
      <c r="A4044" s="34">
        <f t="shared" si="790"/>
        <v>45839</v>
      </c>
      <c r="B4044" s="243" t="str">
        <f t="shared" si="788"/>
        <v>Julio</v>
      </c>
      <c r="C4044" s="244"/>
      <c r="D4044" s="244"/>
      <c r="E4044" s="244"/>
      <c r="F4044" s="281" t="str">
        <f>IFERROR(IF(VLOOKUP($X4004&amp;"-"&amp;TEXT($A4044,"mmm-aaaa"),Informes!$A:$P,COLUMN(Informes!H$1),FALSE),"þ","¨"),"¨")</f>
        <v>¨</v>
      </c>
      <c r="G4044" s="281"/>
      <c r="H4044" s="281"/>
      <c r="I4044" s="248" t="str">
        <f>IFERROR(IF(ISBLANK(
VLOOKUP($X4027&amp;"-"&amp;TEXT($A4044,"mmm-aaaa"),Informes!$A:$P,COLUMN(Informes!I$1),FALSE)), "",
VLOOKUP($X4027&amp;"-"&amp;TEXT($A4044,"mmm-aaaa"),Informes!$A:$P,COLUMN(Informes!I$1),FALSE)), "")</f>
        <v/>
      </c>
      <c r="J4044" s="248"/>
      <c r="K4044" s="248"/>
      <c r="L4044" s="173" t="str">
        <f t="shared" si="789"/>
        <v>¨</v>
      </c>
      <c r="M4044" s="248" t="str">
        <f>IFERROR(IF(OR($X4044=$L$7,$X4044=$K$5,$X4044=$O$5,$X4044=$T$5),IF(ISBLANK(
VLOOKUP($X4004&amp;"-"&amp;TEXT($A4044,"mmm-aaaa"),Informes!$A:$P,COLUMN(Informes!J$1),FALSE)), "",
VLOOKUP($X4004&amp;"-"&amp;TEXT($A4044,"mmm-aaaa"),Informes!$A:$P,COLUMN(Informes!J$1),FALSE)), ""), "")</f>
        <v/>
      </c>
      <c r="N4044" s="248"/>
      <c r="O4044" s="248"/>
      <c r="P4044" s="248"/>
      <c r="Q4044" s="248"/>
      <c r="R4044" s="284" t="str">
        <f t="shared" si="787"/>
        <v/>
      </c>
      <c r="S4044" s="284"/>
      <c r="T4044" s="284"/>
      <c r="U4044" s="284"/>
      <c r="V4044" s="285"/>
      <c r="W4044" s="4" t="str">
        <f>IFERROR(VLOOKUP($X4027&amp;"-"&amp;TEXT($A4044,"mmm-aaaa"),Informes!$A:$P,COLUMN(Informes!K$1),FALSE), "")</f>
        <v/>
      </c>
      <c r="X4044" s="34" t="str">
        <f>IFERROR(VLOOKUP($X4004&amp;"-"&amp;TEXT($A4044,"mmm-aaaa"),Informes!$A:$P,COLUMN(Informes!C$1),FALSE), "")</f>
        <v/>
      </c>
    </row>
    <row r="4045" spans="1:24" ht="16.5" customHeight="1" thickBot="1" x14ac:dyDescent="0.25">
      <c r="A4045" s="34">
        <f t="shared" si="790"/>
        <v>45870</v>
      </c>
      <c r="B4045" s="264" t="str">
        <f t="shared" si="788"/>
        <v>Agosto</v>
      </c>
      <c r="C4045" s="265"/>
      <c r="D4045" s="265"/>
      <c r="E4045" s="265"/>
      <c r="F4045" s="280" t="str">
        <f>IFERROR(IF(VLOOKUP($X4004&amp;"-"&amp;TEXT($A4045,"mmm-aaaa"),Informes!$A:$P,COLUMN(Informes!H$1),FALSE),"þ","¨"),"¨")</f>
        <v>¨</v>
      </c>
      <c r="G4045" s="280"/>
      <c r="H4045" s="280"/>
      <c r="I4045" s="269" t="str">
        <f>IFERROR(IF(ISBLANK(
VLOOKUP($X4027&amp;"-"&amp;TEXT($A4045,"mmm-aaaa"),Informes!$A:$P,COLUMN(Informes!I$1),FALSE)), "",
VLOOKUP($X4027&amp;"-"&amp;TEXT($A4045,"mmm-aaaa"),Informes!$A:$P,COLUMN(Informes!I$1),FALSE)), "")</f>
        <v/>
      </c>
      <c r="J4045" s="269"/>
      <c r="K4045" s="269"/>
      <c r="L4045" s="172" t="str">
        <f t="shared" si="789"/>
        <v>¨</v>
      </c>
      <c r="M4045" s="269" t="str">
        <f>IFERROR(IF(OR($X4045=$L$7,$X4045=$K$5,$X4045=$O$5,$X4045=$T$5),IF(ISBLANK(
VLOOKUP($X4004&amp;"-"&amp;TEXT($A4045,"mmm-aaaa"),Informes!$A:$P,COLUMN(Informes!J$1),FALSE)), "",
VLOOKUP($X4004&amp;"-"&amp;TEXT($A4045,"mmm-aaaa"),Informes!$A:$P,COLUMN(Informes!J$1),FALSE)), ""), "")</f>
        <v/>
      </c>
      <c r="N4045" s="269"/>
      <c r="O4045" s="269"/>
      <c r="P4045" s="269"/>
      <c r="Q4045" s="269"/>
      <c r="R4045" s="282" t="str">
        <f t="shared" si="787"/>
        <v/>
      </c>
      <c r="S4045" s="282"/>
      <c r="T4045" s="282"/>
      <c r="U4045" s="282"/>
      <c r="V4045" s="283"/>
      <c r="W4045" s="4" t="str">
        <f>IFERROR(VLOOKUP($X4027&amp;"-"&amp;TEXT($A4045,"mmm-aaaa"),Informes!$A:$P,COLUMN(Informes!K$1),FALSE), "")</f>
        <v/>
      </c>
      <c r="X4045" s="34" t="str">
        <f>IFERROR(VLOOKUP($X4004&amp;"-"&amp;TEXT($A4045,"mmm-aaaa"),Informes!$A:$P,COLUMN(Informes!C$1),FALSE), "")</f>
        <v/>
      </c>
    </row>
    <row r="4046" spans="1:24" ht="16.5" customHeight="1" thickBot="1" x14ac:dyDescent="0.3">
      <c r="D4046" s="124"/>
      <c r="E4046" s="124"/>
      <c r="F4046" s="129"/>
      <c r="G4046" s="124" t="str">
        <f>IF(SUM(F4034:F4045)=0,"",SUM(F4034:F4045))</f>
        <v/>
      </c>
      <c r="H4046" s="124"/>
      <c r="I4046" s="124"/>
      <c r="J4046" s="130"/>
      <c r="K4046" s="124"/>
      <c r="L4046" s="131" t="s">
        <v>107</v>
      </c>
      <c r="M4046" s="272" t="str">
        <f>IF(SUM(M4034:M4045)=0,"",SUM(M4034:M4045))</f>
        <v/>
      </c>
      <c r="N4046" s="273"/>
      <c r="O4046" s="273"/>
      <c r="P4046" s="273"/>
      <c r="Q4046" s="274"/>
      <c r="R4046" s="275"/>
      <c r="S4046" s="276"/>
      <c r="T4046" s="276"/>
      <c r="U4046" s="276"/>
      <c r="V4046" s="277"/>
      <c r="W4046" s="4"/>
      <c r="X4046" s="4"/>
    </row>
    <row r="4047" spans="1:24" ht="16.5" customHeight="1" x14ac:dyDescent="0.2">
      <c r="W4047" s="4"/>
      <c r="X4047" s="4"/>
    </row>
    <row r="4048" spans="1:24" ht="279.75" customHeight="1" x14ac:dyDescent="0.15">
      <c r="B4048" s="11"/>
      <c r="C4048" s="132" t="s">
        <v>136</v>
      </c>
      <c r="D4048" s="11"/>
      <c r="E4048" s="11"/>
      <c r="F4048" s="11"/>
      <c r="G4048" s="11"/>
      <c r="H4048" s="11"/>
      <c r="I4048" s="11"/>
      <c r="J4048" s="11"/>
      <c r="K4048" s="11"/>
      <c r="L4048" s="11"/>
      <c r="M4048" s="11"/>
      <c r="N4048" s="11"/>
      <c r="O4048" s="11"/>
      <c r="P4048" s="11"/>
      <c r="Q4048" s="11"/>
      <c r="R4048" s="11"/>
      <c r="S4048" s="11"/>
      <c r="T4048" s="11"/>
      <c r="U4048" s="11"/>
      <c r="V4048" s="11"/>
      <c r="W4048" s="11"/>
      <c r="X4048" s="11"/>
    </row>
    <row r="4049" spans="1:24" ht="24" customHeight="1" x14ac:dyDescent="0.2">
      <c r="A4049" s="35">
        <f>A4003+1</f>
        <v>89</v>
      </c>
      <c r="B4049" s="256" t="s">
        <v>127</v>
      </c>
      <c r="C4049" s="256"/>
      <c r="D4049" s="256"/>
      <c r="E4049" s="256"/>
      <c r="F4049" s="256"/>
      <c r="G4049" s="256"/>
      <c r="H4049" s="256"/>
      <c r="I4049" s="256"/>
      <c r="J4049" s="256"/>
      <c r="K4049" s="256"/>
      <c r="L4049" s="256"/>
      <c r="M4049" s="256"/>
      <c r="N4049" s="256"/>
      <c r="O4049" s="256"/>
      <c r="P4049" s="256"/>
      <c r="Q4049" s="256"/>
      <c r="R4049" s="256"/>
      <c r="S4049" s="256"/>
      <c r="T4049" s="256"/>
      <c r="U4049" s="256"/>
      <c r="V4049" s="256"/>
      <c r="X4049" s="2"/>
    </row>
    <row r="4050" spans="1:24" ht="17.25" customHeight="1" x14ac:dyDescent="0.2">
      <c r="A4050" s="35"/>
      <c r="B4050" s="120" t="s">
        <v>128</v>
      </c>
      <c r="D4050" s="123" t="e">
        <f>IF(A4049=0,0,INDEX(TblPublicadores[Nombre completo],A4049))</f>
        <v>#REF!</v>
      </c>
      <c r="F4050" s="123"/>
      <c r="G4050" s="123"/>
      <c r="H4050" s="123"/>
      <c r="I4050" s="123"/>
      <c r="J4050" s="123"/>
      <c r="K4050" s="123"/>
      <c r="L4050" s="123"/>
      <c r="M4050" s="123"/>
      <c r="N4050" s="123"/>
      <c r="O4050" s="123"/>
      <c r="P4050" s="123"/>
      <c r="Q4050" s="123"/>
      <c r="R4050" s="123"/>
      <c r="S4050" s="123"/>
      <c r="T4050" s="123"/>
      <c r="U4050" s="123"/>
      <c r="V4050" s="123"/>
      <c r="W4050" s="15"/>
      <c r="X4050" s="154" t="e">
        <f>IF(A4049=0,0,INDEX(TblPublicadores[Nombre],A4049))</f>
        <v>#REF!</v>
      </c>
    </row>
    <row r="4051" spans="1:24" ht="17.25" customHeight="1" x14ac:dyDescent="0.2">
      <c r="B4051" s="120" t="s">
        <v>129</v>
      </c>
      <c r="D4051" s="121"/>
      <c r="E4051" s="121"/>
      <c r="F4051" s="7"/>
      <c r="G4051" s="7"/>
      <c r="H4051" s="257" t="e">
        <f>IF(A4049=0,"",INDEX(TblPublicadores[Fecha de nacimiento],A4049))</f>
        <v>#REF!</v>
      </c>
      <c r="I4051" s="257"/>
      <c r="J4051" s="257"/>
      <c r="K4051" s="257"/>
      <c r="L4051" s="257"/>
      <c r="M4051" s="257"/>
      <c r="N4051" s="257"/>
      <c r="O4051" s="257"/>
      <c r="P4051" s="128" t="e">
        <f>IF(INDEX(TblPublicadores[Sexo],A4049)=Q4051,"þ","¨")</f>
        <v>#REF!</v>
      </c>
      <c r="Q4051" s="120" t="s">
        <v>75</v>
      </c>
      <c r="S4051" s="12"/>
      <c r="T4051" s="13"/>
      <c r="U4051" s="128" t="e">
        <f>IF(INDEX(TblPublicadores[Sexo],A4049)=V4051,"þ","¨")</f>
        <v>#REF!</v>
      </c>
      <c r="V4051" s="120" t="s">
        <v>79</v>
      </c>
      <c r="W4051" s="12"/>
      <c r="X4051" s="6"/>
    </row>
    <row r="4052" spans="1:24" ht="17.25" customHeight="1" x14ac:dyDescent="0.2">
      <c r="B4052" s="120" t="s">
        <v>130</v>
      </c>
      <c r="D4052" s="122"/>
      <c r="E4052" s="122"/>
      <c r="F4052" s="7"/>
      <c r="G4052" s="258" t="e">
        <f>IF(A4049=0,"",IF(INDEX(TblPublicadores[Fecha de bautismo],A4049)="", "",INDEX(TblPublicadores[Fecha de bautismo],A4049)))</f>
        <v>#REF!</v>
      </c>
      <c r="H4052" s="258"/>
      <c r="I4052" s="258"/>
      <c r="J4052" s="258"/>
      <c r="K4052" s="258"/>
      <c r="L4052" s="258"/>
      <c r="M4052" s="258"/>
      <c r="N4052" s="258"/>
      <c r="O4052" s="258"/>
      <c r="P4052" s="128" t="s">
        <v>137</v>
      </c>
      <c r="Q4052" s="120" t="s">
        <v>131</v>
      </c>
      <c r="S4052" s="12"/>
      <c r="T4052" s="12"/>
      <c r="U4052" s="128" t="s">
        <v>138</v>
      </c>
      <c r="V4052" s="120" t="s">
        <v>61</v>
      </c>
      <c r="W4052" s="12"/>
      <c r="X4052" s="6"/>
    </row>
    <row r="4053" spans="1:24" ht="28.5" customHeight="1" x14ac:dyDescent="0.2">
      <c r="B4053" s="127" t="e">
        <f>IF(INDEX(TblPublicadores[Privilegio],A4049)=C4053,"þ","¨")</f>
        <v>#REF!</v>
      </c>
      <c r="C4053" s="125" t="s">
        <v>76</v>
      </c>
      <c r="D4053" s="127" t="e">
        <f>IF(INDEX(TblPublicadores[Privilegio],A4049)=E4053,"þ","¨")</f>
        <v>#REF!</v>
      </c>
      <c r="E4053" s="125" t="s">
        <v>81</v>
      </c>
      <c r="F4053" s="7"/>
      <c r="G4053" s="7"/>
      <c r="H4053" s="5"/>
      <c r="I4053" s="10"/>
      <c r="J4053" s="127" t="e">
        <f>IF(INDEX(TblPublicadores[Tipo Publicador],A4049)=K4053,"þ","¨")</f>
        <v>#REF!</v>
      </c>
      <c r="K4053" s="125" t="s">
        <v>77</v>
      </c>
      <c r="L4053" s="5"/>
      <c r="M4053" s="5"/>
      <c r="N4053" s="127" t="e">
        <f>IF(INDEX(TblPublicadores[Tipo Publicador],A4049)=O4053,"þ","¨")</f>
        <v>#REF!</v>
      </c>
      <c r="O4053" s="125" t="s">
        <v>132</v>
      </c>
      <c r="P4053" s="126"/>
      <c r="Q4053" s="126"/>
      <c r="R4053" s="9"/>
      <c r="S4053" s="127" t="e">
        <f>IF(INDEX(TblPublicadores[Tipo Publicador],A4049)=T4053,"þ","¨")</f>
        <v>#REF!</v>
      </c>
      <c r="T4053" s="259" t="s">
        <v>133</v>
      </c>
      <c r="U4053" s="259"/>
      <c r="V4053" s="259"/>
      <c r="W4053" s="13"/>
      <c r="X4053" s="6"/>
    </row>
    <row r="4054" spans="1:24" ht="4.5" customHeight="1" thickBot="1" x14ac:dyDescent="0.25">
      <c r="B4054" s="8"/>
      <c r="C4054" s="7"/>
      <c r="D4054" s="8"/>
      <c r="E4054" s="7"/>
      <c r="F4054" s="7"/>
      <c r="G4054" s="7"/>
      <c r="H4054" s="5"/>
      <c r="I4054" s="10"/>
      <c r="J4054" s="8"/>
      <c r="K4054" s="5"/>
      <c r="L4054" s="5"/>
      <c r="M4054" s="5"/>
      <c r="N4054" s="7"/>
      <c r="O4054" s="5"/>
      <c r="P4054" s="8"/>
      <c r="Q4054" s="8"/>
      <c r="R4054" s="9"/>
      <c r="S4054" s="9"/>
      <c r="T4054" s="7"/>
      <c r="U4054" s="8"/>
      <c r="V4054" s="9"/>
      <c r="W4054" s="9"/>
      <c r="X4054" s="6"/>
    </row>
    <row r="4055" spans="1:24" ht="26.25" customHeight="1" x14ac:dyDescent="0.25">
      <c r="B4055" s="260" t="s">
        <v>17</v>
      </c>
      <c r="C4055" s="261"/>
      <c r="D4055" s="261"/>
      <c r="E4055" s="261"/>
      <c r="F4055" s="262" t="s">
        <v>134</v>
      </c>
      <c r="G4055" s="262"/>
      <c r="H4055" s="262"/>
      <c r="I4055" s="262" t="s">
        <v>12</v>
      </c>
      <c r="J4055" s="262"/>
      <c r="K4055" s="262"/>
      <c r="L4055" s="262" t="s">
        <v>105</v>
      </c>
      <c r="M4055" s="236" t="s">
        <v>135</v>
      </c>
      <c r="N4055" s="236"/>
      <c r="O4055" s="236"/>
      <c r="P4055" s="236"/>
      <c r="Q4055" s="236"/>
      <c r="R4055" s="236" t="s">
        <v>101</v>
      </c>
      <c r="S4055" s="236"/>
      <c r="T4055" s="236"/>
      <c r="U4055" s="236"/>
      <c r="V4055" s="237"/>
      <c r="W4055" s="14"/>
      <c r="X4055" s="3"/>
    </row>
    <row r="4056" spans="1:24" ht="27.75" customHeight="1" x14ac:dyDescent="0.2">
      <c r="B4056" s="240">
        <v>45292</v>
      </c>
      <c r="C4056" s="241"/>
      <c r="D4056" s="241"/>
      <c r="E4056" s="242"/>
      <c r="F4056" s="263"/>
      <c r="G4056" s="263"/>
      <c r="H4056" s="263"/>
      <c r="I4056" s="263"/>
      <c r="J4056" s="263"/>
      <c r="K4056" s="263"/>
      <c r="L4056" s="263"/>
      <c r="M4056" s="238"/>
      <c r="N4056" s="238"/>
      <c r="O4056" s="238"/>
      <c r="P4056" s="238"/>
      <c r="Q4056" s="238"/>
      <c r="R4056" s="238"/>
      <c r="S4056" s="238"/>
      <c r="T4056" s="238"/>
      <c r="U4056" s="238"/>
      <c r="V4056" s="239"/>
      <c r="W4056" s="14"/>
      <c r="X4056" s="3"/>
    </row>
    <row r="4057" spans="1:24" ht="16.5" customHeight="1" x14ac:dyDescent="0.2">
      <c r="A4057" s="34">
        <f>EDATE(B4056,-4)</f>
        <v>45170</v>
      </c>
      <c r="B4057" s="243" t="str">
        <f>PROPER(TEXT(A4057, "mmmm"))</f>
        <v>Septiembre</v>
      </c>
      <c r="C4057" s="244"/>
      <c r="D4057" s="244" t="str">
        <f>PROPER(TEXT(C4057, "mmmm"))</f>
        <v>Enero</v>
      </c>
      <c r="E4057" s="244"/>
      <c r="F4057" s="281" t="str">
        <f>IFERROR(IF(VLOOKUP($X4050&amp;"-"&amp;TEXT($A4057,"mmm-aaaa"),Informes!$A:$P,COLUMN(Informes!H$1),FALSE),"þ","¨"),"¨")</f>
        <v>¨</v>
      </c>
      <c r="G4057" s="281"/>
      <c r="H4057" s="281"/>
      <c r="I4057" s="248" t="str">
        <f>IFERROR(IF(ISBLANK(
VLOOKUP($X4050&amp;"-"&amp;TEXT($A4057,"mmm-aaaa"),Informes!$A:$P,COLUMN(Informes!I$1),FALSE)), "",
VLOOKUP($X4050&amp;"-"&amp;TEXT($A4057,"mmm-aaaa"),Informes!$A:$P,COLUMN(Informes!I$1),FALSE)), "")</f>
        <v/>
      </c>
      <c r="J4057" s="248"/>
      <c r="K4057" s="248"/>
      <c r="L4057" s="173" t="str">
        <f>IFERROR(IF($X4057=$L$7,"þ","¨"),"¨")</f>
        <v>¨</v>
      </c>
      <c r="M4057" s="248" t="str">
        <f>IFERROR(IF(OR($X4057=$L$7,$X4057=$K$5,$X4057=$O$5,$X4057=$T$5),IF(ISBLANK(
VLOOKUP($X4050&amp;"-"&amp;TEXT($A4057,"mmm-aaaa"),Informes!$A:$P,COLUMN(Informes!J$1),FALSE)), "",
VLOOKUP($X4050&amp;"-"&amp;TEXT($A4057,"mmm-aaaa"),Informes!$A:$P,COLUMN(Informes!J$1),FALSE)), ""), "")</f>
        <v/>
      </c>
      <c r="N4057" s="248"/>
      <c r="O4057" s="248"/>
      <c r="P4057" s="248"/>
      <c r="Q4057" s="248"/>
      <c r="R4057" s="284" t="str">
        <f t="shared" ref="R4057:R4068" si="791">IF(W4057=0, "", W4057)</f>
        <v/>
      </c>
      <c r="S4057" s="284"/>
      <c r="T4057" s="284"/>
      <c r="U4057" s="284"/>
      <c r="V4057" s="285"/>
      <c r="W4057" s="4" t="str">
        <f>IFERROR(VLOOKUP($X4050&amp;"-"&amp;TEXT($A4057,"mmm-aaaa"),Informes!$A:$P,COLUMN(Informes!K$1),FALSE), "")</f>
        <v/>
      </c>
      <c r="X4057" s="34" t="str">
        <f>IFERROR(VLOOKUP($X4050&amp;"-"&amp;TEXT($A4057,"mmm-aaaa"),Informes!$A:$P,COLUMN(Informes!C$1),FALSE), "")</f>
        <v/>
      </c>
    </row>
    <row r="4058" spans="1:24" ht="16.5" customHeight="1" x14ac:dyDescent="0.2">
      <c r="A4058" s="34">
        <f>EDATE(A4057,1)</f>
        <v>45200</v>
      </c>
      <c r="B4058" s="243" t="str">
        <f t="shared" ref="B4058:B4068" si="792">PROPER(TEXT(A4058, "mmmm"))</f>
        <v>Octubre</v>
      </c>
      <c r="C4058" s="244"/>
      <c r="D4058" s="244" t="str">
        <f t="shared" ref="D4058:D4068" si="793">PROPER(TEXT(C4058, "mmmm"))</f>
        <v>Enero</v>
      </c>
      <c r="E4058" s="244"/>
      <c r="F4058" s="281" t="str">
        <f>IFERROR(IF(VLOOKUP($X4050&amp;"-"&amp;TEXT($A4058,"mmm-aaaa"),Informes!$A:$P,COLUMN(Informes!H$1),FALSE),"þ","¨"),"¨")</f>
        <v>¨</v>
      </c>
      <c r="G4058" s="281"/>
      <c r="H4058" s="281"/>
      <c r="I4058" s="248" t="str">
        <f>IFERROR(IF(ISBLANK(
VLOOKUP($X4050&amp;"-"&amp;TEXT($A4058,"mmm-aaaa"),Informes!$A:$P,COLUMN(Informes!I$1),FALSE)), "",
VLOOKUP($X4050&amp;"-"&amp;TEXT($A4058,"mmm-aaaa"),Informes!$A:$P,COLUMN(Informes!I$1),FALSE)), "")</f>
        <v/>
      </c>
      <c r="J4058" s="248"/>
      <c r="K4058" s="248"/>
      <c r="L4058" s="173" t="str">
        <f t="shared" ref="L4058:L4068" si="794">IFERROR(IF($X4058=$L$7,"þ","¨"),"¨")</f>
        <v>¨</v>
      </c>
      <c r="M4058" s="248" t="str">
        <f>IFERROR(IF(OR($X4058=$L$7,$X4058=$K$5,$X4058=$O$5,$X4058=$T$5),IF(ISBLANK(
VLOOKUP($X4050&amp;"-"&amp;TEXT($A4058,"mmm-aaaa"),Informes!$A:$P,COLUMN(Informes!J$1),FALSE)), "",
VLOOKUP($X4050&amp;"-"&amp;TEXT($A4058,"mmm-aaaa"),Informes!$A:$P,COLUMN(Informes!J$1),FALSE)), ""), "")</f>
        <v/>
      </c>
      <c r="N4058" s="248"/>
      <c r="O4058" s="248"/>
      <c r="P4058" s="248"/>
      <c r="Q4058" s="248"/>
      <c r="R4058" s="284" t="str">
        <f t="shared" si="791"/>
        <v/>
      </c>
      <c r="S4058" s="284"/>
      <c r="T4058" s="284"/>
      <c r="U4058" s="284"/>
      <c r="V4058" s="285"/>
      <c r="W4058" s="4" t="str">
        <f>IFERROR(VLOOKUP($X4050&amp;"-"&amp;TEXT($A4058,"mmm-aaaa"),Informes!$A:$P,COLUMN(Informes!K$1),FALSE), "")</f>
        <v/>
      </c>
      <c r="X4058" s="34" t="str">
        <f>IFERROR(VLOOKUP($X4050&amp;"-"&amp;TEXT($A4058,"mmm-aaaa"),Informes!$A:$P,COLUMN(Informes!C$1),FALSE), "")</f>
        <v/>
      </c>
    </row>
    <row r="4059" spans="1:24" ht="16.5" customHeight="1" x14ac:dyDescent="0.2">
      <c r="A4059" s="34">
        <f t="shared" ref="A4059:A4068" si="795">EDATE(A4058,1)</f>
        <v>45231</v>
      </c>
      <c r="B4059" s="243" t="str">
        <f t="shared" si="792"/>
        <v>Noviembre</v>
      </c>
      <c r="C4059" s="244"/>
      <c r="D4059" s="244" t="str">
        <f t="shared" si="793"/>
        <v>Enero</v>
      </c>
      <c r="E4059" s="244"/>
      <c r="F4059" s="281" t="str">
        <f>IFERROR(IF(VLOOKUP($X4050&amp;"-"&amp;TEXT($A4059,"mmm-aaaa"),Informes!$A:$P,COLUMN(Informes!H$1),FALSE),"þ","¨"),"¨")</f>
        <v>¨</v>
      </c>
      <c r="G4059" s="281"/>
      <c r="H4059" s="281"/>
      <c r="I4059" s="248" t="str">
        <f>IFERROR(IF(ISBLANK(
VLOOKUP($X4050&amp;"-"&amp;TEXT($A4059,"mmm-aaaa"),Informes!$A:$P,COLUMN(Informes!I$1),FALSE)), "",
VLOOKUP($X4050&amp;"-"&amp;TEXT($A4059,"mmm-aaaa"),Informes!$A:$P,COLUMN(Informes!I$1),FALSE)), "")</f>
        <v/>
      </c>
      <c r="J4059" s="248"/>
      <c r="K4059" s="248"/>
      <c r="L4059" s="173" t="str">
        <f t="shared" si="794"/>
        <v>¨</v>
      </c>
      <c r="M4059" s="248" t="str">
        <f>IFERROR(IF(OR($X4059=$L$7,$X4059=$K$5,$X4059=$O$5,$X4059=$T$5),IF(ISBLANK(
VLOOKUP($X4050&amp;"-"&amp;TEXT($A4059,"mmm-aaaa"),Informes!$A:$P,COLUMN(Informes!J$1),FALSE)), "",
VLOOKUP($X4050&amp;"-"&amp;TEXT($A4059,"mmm-aaaa"),Informes!$A:$P,COLUMN(Informes!J$1),FALSE)), ""), "")</f>
        <v/>
      </c>
      <c r="N4059" s="248"/>
      <c r="O4059" s="248"/>
      <c r="P4059" s="248"/>
      <c r="Q4059" s="248"/>
      <c r="R4059" s="284" t="str">
        <f t="shared" si="791"/>
        <v/>
      </c>
      <c r="S4059" s="284"/>
      <c r="T4059" s="284"/>
      <c r="U4059" s="284"/>
      <c r="V4059" s="285"/>
      <c r="W4059" s="4" t="str">
        <f>IFERROR(VLOOKUP($X4050&amp;"-"&amp;TEXT($A4059,"mmm-aaaa"),Informes!$A:$P,COLUMN(Informes!K$1),FALSE), "")</f>
        <v/>
      </c>
      <c r="X4059" s="34" t="str">
        <f>IFERROR(VLOOKUP($X4050&amp;"-"&amp;TEXT($A4059,"mmm-aaaa"),Informes!$A:$P,COLUMN(Informes!C$1),FALSE), "")</f>
        <v/>
      </c>
    </row>
    <row r="4060" spans="1:24" ht="16.5" customHeight="1" x14ac:dyDescent="0.2">
      <c r="A4060" s="34">
        <f t="shared" si="795"/>
        <v>45261</v>
      </c>
      <c r="B4060" s="243" t="str">
        <f t="shared" si="792"/>
        <v>Diciembre</v>
      </c>
      <c r="C4060" s="244"/>
      <c r="D4060" s="244" t="str">
        <f t="shared" si="793"/>
        <v>Enero</v>
      </c>
      <c r="E4060" s="244"/>
      <c r="F4060" s="281" t="str">
        <f>IFERROR(IF(VLOOKUP($X4050&amp;"-"&amp;TEXT($A4060,"mmm-aaaa"),Informes!$A:$P,COLUMN(Informes!H$1),FALSE),"þ","¨"),"¨")</f>
        <v>¨</v>
      </c>
      <c r="G4060" s="281"/>
      <c r="H4060" s="281"/>
      <c r="I4060" s="248" t="str">
        <f>IFERROR(IF(ISBLANK(
VLOOKUP($X4050&amp;"-"&amp;TEXT($A4060,"mmm-aaaa"),Informes!$A:$P,COLUMN(Informes!I$1),FALSE)), "",
VLOOKUP($X4050&amp;"-"&amp;TEXT($A4060,"mmm-aaaa"),Informes!$A:$P,COLUMN(Informes!I$1),FALSE)), "")</f>
        <v/>
      </c>
      <c r="J4060" s="248"/>
      <c r="K4060" s="248"/>
      <c r="L4060" s="173" t="str">
        <f t="shared" si="794"/>
        <v>¨</v>
      </c>
      <c r="M4060" s="248" t="str">
        <f>IFERROR(IF(OR($X4060=$L$7,$X4060=$K$5,$X4060=$O$5,$X4060=$T$5),IF(ISBLANK(
VLOOKUP($X4050&amp;"-"&amp;TEXT($A4060,"mmm-aaaa"),Informes!$A:$P,COLUMN(Informes!J$1),FALSE)), "",
VLOOKUP($X4050&amp;"-"&amp;TEXT($A4060,"mmm-aaaa"),Informes!$A:$P,COLUMN(Informes!J$1),FALSE)), ""), "")</f>
        <v/>
      </c>
      <c r="N4060" s="248"/>
      <c r="O4060" s="248"/>
      <c r="P4060" s="248"/>
      <c r="Q4060" s="248"/>
      <c r="R4060" s="284" t="str">
        <f t="shared" si="791"/>
        <v/>
      </c>
      <c r="S4060" s="284"/>
      <c r="T4060" s="284"/>
      <c r="U4060" s="284"/>
      <c r="V4060" s="285"/>
      <c r="W4060" s="4" t="str">
        <f>IFERROR(VLOOKUP($X4050&amp;"-"&amp;TEXT($A4060,"mmm-aaaa"),Informes!$A:$P,COLUMN(Informes!K$1),FALSE), "")</f>
        <v/>
      </c>
      <c r="X4060" s="34" t="str">
        <f>IFERROR(VLOOKUP($X4050&amp;"-"&amp;TEXT($A4060,"mmm-aaaa"),Informes!$A:$P,COLUMN(Informes!C$1),FALSE), "")</f>
        <v/>
      </c>
    </row>
    <row r="4061" spans="1:24" ht="16.5" customHeight="1" x14ac:dyDescent="0.2">
      <c r="A4061" s="34">
        <f t="shared" si="795"/>
        <v>45292</v>
      </c>
      <c r="B4061" s="243" t="str">
        <f t="shared" si="792"/>
        <v>Enero</v>
      </c>
      <c r="C4061" s="244"/>
      <c r="D4061" s="244" t="str">
        <f t="shared" si="793"/>
        <v>Enero</v>
      </c>
      <c r="E4061" s="244"/>
      <c r="F4061" s="281" t="str">
        <f>IFERROR(IF(VLOOKUP($X4050&amp;"-"&amp;TEXT($A4061,"mmm-aaaa"),Informes!$A:$P,COLUMN(Informes!H$1),FALSE),"þ","¨"),"¨")</f>
        <v>¨</v>
      </c>
      <c r="G4061" s="281"/>
      <c r="H4061" s="281"/>
      <c r="I4061" s="248" t="str">
        <f>IFERROR(IF(ISBLANK(
VLOOKUP($X4050&amp;"-"&amp;TEXT($A4061,"mmm-aaaa"),Informes!$A:$P,COLUMN(Informes!I$1),FALSE)), "",
VLOOKUP($X4050&amp;"-"&amp;TEXT($A4061,"mmm-aaaa"),Informes!$A:$P,COLUMN(Informes!I$1),FALSE)), "")</f>
        <v/>
      </c>
      <c r="J4061" s="248"/>
      <c r="K4061" s="248"/>
      <c r="L4061" s="173" t="str">
        <f t="shared" si="794"/>
        <v>¨</v>
      </c>
      <c r="M4061" s="248" t="str">
        <f>IFERROR(IF(OR($X4061=$L$7,$X4061=$K$5,$X4061=$O$5,$X4061=$T$5),IF(ISBLANK(
VLOOKUP($X4050&amp;"-"&amp;TEXT($A4061,"mmm-aaaa"),Informes!$A:$P,COLUMN(Informes!J$1),FALSE)), "",
VLOOKUP($X4050&amp;"-"&amp;TEXT($A4061,"mmm-aaaa"),Informes!$A:$P,COLUMN(Informes!J$1),FALSE)), ""), "")</f>
        <v/>
      </c>
      <c r="N4061" s="248"/>
      <c r="O4061" s="248"/>
      <c r="P4061" s="248"/>
      <c r="Q4061" s="248"/>
      <c r="R4061" s="284" t="str">
        <f t="shared" si="791"/>
        <v/>
      </c>
      <c r="S4061" s="284"/>
      <c r="T4061" s="284"/>
      <c r="U4061" s="284"/>
      <c r="V4061" s="285"/>
      <c r="W4061" s="4" t="str">
        <f>IFERROR(VLOOKUP($X4050&amp;"-"&amp;TEXT($A4061,"mmm-aaaa"),Informes!$A:$P,COLUMN(Informes!K$1),FALSE), "")</f>
        <v/>
      </c>
      <c r="X4061" s="34" t="str">
        <f>IFERROR(VLOOKUP($X4050&amp;"-"&amp;TEXT($A4061,"mmm-aaaa"),Informes!$A:$P,COLUMN(Informes!C$1),FALSE), "")</f>
        <v/>
      </c>
    </row>
    <row r="4062" spans="1:24" ht="16.5" customHeight="1" x14ac:dyDescent="0.2">
      <c r="A4062" s="34">
        <f t="shared" si="795"/>
        <v>45323</v>
      </c>
      <c r="B4062" s="243" t="str">
        <f t="shared" si="792"/>
        <v>Febrero</v>
      </c>
      <c r="C4062" s="244"/>
      <c r="D4062" s="244" t="str">
        <f t="shared" si="793"/>
        <v>Enero</v>
      </c>
      <c r="E4062" s="244"/>
      <c r="F4062" s="281" t="str">
        <f>IFERROR(IF(VLOOKUP($X4050&amp;"-"&amp;TEXT($A4062,"mmm-aaaa"),Informes!$A:$P,COLUMN(Informes!H$1),FALSE),"þ","¨"),"¨")</f>
        <v>¨</v>
      </c>
      <c r="G4062" s="281"/>
      <c r="H4062" s="281"/>
      <c r="I4062" s="248" t="str">
        <f>IFERROR(IF(ISBLANK(
VLOOKUP($X4050&amp;"-"&amp;TEXT($A4062,"mmm-aaaa"),Informes!$A:$P,COLUMN(Informes!I$1),FALSE)), "",
VLOOKUP($X4050&amp;"-"&amp;TEXT($A4062,"mmm-aaaa"),Informes!$A:$P,COLUMN(Informes!I$1),FALSE)), "")</f>
        <v/>
      </c>
      <c r="J4062" s="248"/>
      <c r="K4062" s="248"/>
      <c r="L4062" s="173" t="str">
        <f t="shared" si="794"/>
        <v>¨</v>
      </c>
      <c r="M4062" s="248" t="str">
        <f>IFERROR(IF(OR($X4062=$L$7,$X4062=$K$5,$X4062=$O$5,$X4062=$T$5),IF(ISBLANK(
VLOOKUP($X4050&amp;"-"&amp;TEXT($A4062,"mmm-aaaa"),Informes!$A:$P,COLUMN(Informes!J$1),FALSE)), "",
VLOOKUP($X4050&amp;"-"&amp;TEXT($A4062,"mmm-aaaa"),Informes!$A:$P,COLUMN(Informes!J$1),FALSE)), ""), "")</f>
        <v/>
      </c>
      <c r="N4062" s="248"/>
      <c r="O4062" s="248"/>
      <c r="P4062" s="248"/>
      <c r="Q4062" s="248"/>
      <c r="R4062" s="284" t="str">
        <f t="shared" si="791"/>
        <v/>
      </c>
      <c r="S4062" s="284"/>
      <c r="T4062" s="284"/>
      <c r="U4062" s="284"/>
      <c r="V4062" s="285"/>
      <c r="W4062" s="4" t="str">
        <f>IFERROR(VLOOKUP($X4050&amp;"-"&amp;TEXT($A4062,"mmm-aaaa"),Informes!$A:$P,COLUMN(Informes!K$1),FALSE), "")</f>
        <v/>
      </c>
      <c r="X4062" s="34" t="str">
        <f>IFERROR(VLOOKUP($X4050&amp;"-"&amp;TEXT($A4062,"mmm-aaaa"),Informes!$A:$P,COLUMN(Informes!C$1),FALSE), "")</f>
        <v/>
      </c>
    </row>
    <row r="4063" spans="1:24" ht="16.5" customHeight="1" x14ac:dyDescent="0.2">
      <c r="A4063" s="34">
        <f t="shared" si="795"/>
        <v>45352</v>
      </c>
      <c r="B4063" s="243" t="str">
        <f t="shared" si="792"/>
        <v>Marzo</v>
      </c>
      <c r="C4063" s="244"/>
      <c r="D4063" s="244" t="str">
        <f t="shared" si="793"/>
        <v>Enero</v>
      </c>
      <c r="E4063" s="244"/>
      <c r="F4063" s="281" t="str">
        <f>IFERROR(IF(VLOOKUP($X4050&amp;"-"&amp;TEXT($A4063,"mmm-aaaa"),Informes!$A:$P,COLUMN(Informes!H$1),FALSE),"þ","¨"),"¨")</f>
        <v>¨</v>
      </c>
      <c r="G4063" s="281"/>
      <c r="H4063" s="281"/>
      <c r="I4063" s="248" t="str">
        <f>IFERROR(IF(ISBLANK(
VLOOKUP($X4050&amp;"-"&amp;TEXT($A4063,"mmm-aaaa"),Informes!$A:$P,COLUMN(Informes!I$1),FALSE)), "",
VLOOKUP($X4050&amp;"-"&amp;TEXT($A4063,"mmm-aaaa"),Informes!$A:$P,COLUMN(Informes!I$1),FALSE)), "")</f>
        <v/>
      </c>
      <c r="J4063" s="248"/>
      <c r="K4063" s="248"/>
      <c r="L4063" s="173" t="str">
        <f t="shared" si="794"/>
        <v>¨</v>
      </c>
      <c r="M4063" s="248" t="str">
        <f>IFERROR(IF(OR($X4063=$L$7,$X4063=$K$5,$X4063=$O$5,$X4063=$T$5),IF(ISBLANK(
VLOOKUP($X4050&amp;"-"&amp;TEXT($A4063,"mmm-aaaa"),Informes!$A:$P,COLUMN(Informes!J$1),FALSE)), "",
VLOOKUP($X4050&amp;"-"&amp;TEXT($A4063,"mmm-aaaa"),Informes!$A:$P,COLUMN(Informes!J$1),FALSE)), ""), "")</f>
        <v/>
      </c>
      <c r="N4063" s="248"/>
      <c r="O4063" s="248"/>
      <c r="P4063" s="248"/>
      <c r="Q4063" s="248"/>
      <c r="R4063" s="284" t="str">
        <f t="shared" si="791"/>
        <v/>
      </c>
      <c r="S4063" s="284"/>
      <c r="T4063" s="284"/>
      <c r="U4063" s="284"/>
      <c r="V4063" s="285"/>
      <c r="W4063" s="4" t="str">
        <f>IFERROR(VLOOKUP($X4050&amp;"-"&amp;TEXT($A4063,"mmm-aaaa"),Informes!$A:$P,COLUMN(Informes!K$1),FALSE), "")</f>
        <v/>
      </c>
      <c r="X4063" s="34" t="str">
        <f>IFERROR(VLOOKUP($X4050&amp;"-"&amp;TEXT($A4063,"mmm-aaaa"),Informes!$A:$P,COLUMN(Informes!C$1),FALSE), "")</f>
        <v/>
      </c>
    </row>
    <row r="4064" spans="1:24" ht="16.5" customHeight="1" x14ac:dyDescent="0.2">
      <c r="A4064" s="34">
        <f t="shared" si="795"/>
        <v>45383</v>
      </c>
      <c r="B4064" s="243" t="str">
        <f t="shared" si="792"/>
        <v>Abril</v>
      </c>
      <c r="C4064" s="244"/>
      <c r="D4064" s="244" t="str">
        <f t="shared" si="793"/>
        <v>Enero</v>
      </c>
      <c r="E4064" s="244"/>
      <c r="F4064" s="281" t="str">
        <f>IFERROR(IF(VLOOKUP($X4050&amp;"-"&amp;TEXT($A4064,"mmm-aaaa"),Informes!$A:$P,COLUMN(Informes!H$1),FALSE),"þ","¨"),"¨")</f>
        <v>¨</v>
      </c>
      <c r="G4064" s="281"/>
      <c r="H4064" s="281"/>
      <c r="I4064" s="248" t="str">
        <f>IFERROR(IF(ISBLANK(
VLOOKUP($X4050&amp;"-"&amp;TEXT($A4064,"mmm-aaaa"),Informes!$A:$P,COLUMN(Informes!I$1),FALSE)), "",
VLOOKUP($X4050&amp;"-"&amp;TEXT($A4064,"mmm-aaaa"),Informes!$A:$P,COLUMN(Informes!I$1),FALSE)), "")</f>
        <v/>
      </c>
      <c r="J4064" s="248"/>
      <c r="K4064" s="248"/>
      <c r="L4064" s="173" t="str">
        <f t="shared" si="794"/>
        <v>¨</v>
      </c>
      <c r="M4064" s="248" t="str">
        <f>IFERROR(IF(OR($X4064=$L$7,$X4064=$K$5,$X4064=$O$5,$X4064=$T$5),IF(ISBLANK(
VLOOKUP($X4050&amp;"-"&amp;TEXT($A4064,"mmm-aaaa"),Informes!$A:$P,COLUMN(Informes!J$1),FALSE)), "",
VLOOKUP($X4050&amp;"-"&amp;TEXT($A4064,"mmm-aaaa"),Informes!$A:$P,COLUMN(Informes!J$1),FALSE)), ""), "")</f>
        <v/>
      </c>
      <c r="N4064" s="248"/>
      <c r="O4064" s="248"/>
      <c r="P4064" s="248"/>
      <c r="Q4064" s="248"/>
      <c r="R4064" s="284" t="str">
        <f t="shared" si="791"/>
        <v/>
      </c>
      <c r="S4064" s="284"/>
      <c r="T4064" s="284"/>
      <c r="U4064" s="284"/>
      <c r="V4064" s="285"/>
      <c r="W4064" s="4" t="str">
        <f>IFERROR(VLOOKUP($X4050&amp;"-"&amp;TEXT($A4064,"mmm-aaaa"),Informes!$A:$P,COLUMN(Informes!K$1),FALSE), "")</f>
        <v/>
      </c>
      <c r="X4064" s="34" t="str">
        <f>IFERROR(VLOOKUP($X4050&amp;"-"&amp;TEXT($A4064,"mmm-aaaa"),Informes!$A:$P,COLUMN(Informes!C$1),FALSE), "")</f>
        <v/>
      </c>
    </row>
    <row r="4065" spans="1:24" ht="16.5" customHeight="1" x14ac:dyDescent="0.2">
      <c r="A4065" s="34">
        <f t="shared" si="795"/>
        <v>45413</v>
      </c>
      <c r="B4065" s="243" t="str">
        <f t="shared" si="792"/>
        <v>Mayo</v>
      </c>
      <c r="C4065" s="244"/>
      <c r="D4065" s="244" t="str">
        <f t="shared" si="793"/>
        <v>Enero</v>
      </c>
      <c r="E4065" s="244"/>
      <c r="F4065" s="281" t="str">
        <f>IFERROR(IF(VLOOKUP($X4050&amp;"-"&amp;TEXT($A4065,"mmm-aaaa"),Informes!$A:$P,COLUMN(Informes!H$1),FALSE),"þ","¨"),"¨")</f>
        <v>¨</v>
      </c>
      <c r="G4065" s="281"/>
      <c r="H4065" s="281"/>
      <c r="I4065" s="248" t="str">
        <f>IFERROR(IF(ISBLANK(
VLOOKUP($X4050&amp;"-"&amp;TEXT($A4065,"mmm-aaaa"),Informes!$A:$P,COLUMN(Informes!I$1),FALSE)), "",
VLOOKUP($X4050&amp;"-"&amp;TEXT($A4065,"mmm-aaaa"),Informes!$A:$P,COLUMN(Informes!I$1),FALSE)), "")</f>
        <v/>
      </c>
      <c r="J4065" s="248"/>
      <c r="K4065" s="248"/>
      <c r="L4065" s="173" t="str">
        <f t="shared" si="794"/>
        <v>¨</v>
      </c>
      <c r="M4065" s="248" t="str">
        <f>IFERROR(IF(OR($X4065=$L$7,$X4065=$K$5,$X4065=$O$5,$X4065=$T$5),IF(ISBLANK(
VLOOKUP($X4050&amp;"-"&amp;TEXT($A4065,"mmm-aaaa"),Informes!$A:$P,COLUMN(Informes!J$1),FALSE)), "",
VLOOKUP($X4050&amp;"-"&amp;TEXT($A4065,"mmm-aaaa"),Informes!$A:$P,COLUMN(Informes!J$1),FALSE)), ""), "")</f>
        <v/>
      </c>
      <c r="N4065" s="248"/>
      <c r="O4065" s="248"/>
      <c r="P4065" s="248"/>
      <c r="Q4065" s="248"/>
      <c r="R4065" s="284" t="str">
        <f t="shared" si="791"/>
        <v/>
      </c>
      <c r="S4065" s="284"/>
      <c r="T4065" s="284"/>
      <c r="U4065" s="284"/>
      <c r="V4065" s="285"/>
      <c r="W4065" s="4" t="str">
        <f>IFERROR(VLOOKUP($X4050&amp;"-"&amp;TEXT($A4065,"mmm-aaaa"),Informes!$A:$P,COLUMN(Informes!K$1),FALSE), "")</f>
        <v/>
      </c>
      <c r="X4065" s="34" t="str">
        <f>IFERROR(VLOOKUP($X4050&amp;"-"&amp;TEXT($A4065,"mmm-aaaa"),Informes!$A:$P,COLUMN(Informes!C$1),FALSE), "")</f>
        <v/>
      </c>
    </row>
    <row r="4066" spans="1:24" ht="16.5" customHeight="1" x14ac:dyDescent="0.2">
      <c r="A4066" s="34">
        <f t="shared" si="795"/>
        <v>45444</v>
      </c>
      <c r="B4066" s="243" t="str">
        <f t="shared" si="792"/>
        <v>Junio</v>
      </c>
      <c r="C4066" s="244"/>
      <c r="D4066" s="244" t="str">
        <f t="shared" si="793"/>
        <v>Enero</v>
      </c>
      <c r="E4066" s="244"/>
      <c r="F4066" s="281" t="str">
        <f>IFERROR(IF(VLOOKUP($X4050&amp;"-"&amp;TEXT($A4066,"mmm-aaaa"),Informes!$A:$P,COLUMN(Informes!H$1),FALSE),"þ","¨"),"¨")</f>
        <v>¨</v>
      </c>
      <c r="G4066" s="281"/>
      <c r="H4066" s="281"/>
      <c r="I4066" s="248" t="str">
        <f>IFERROR(IF(ISBLANK(
VLOOKUP($X4050&amp;"-"&amp;TEXT($A4066,"mmm-aaaa"),Informes!$A:$P,COLUMN(Informes!I$1),FALSE)), "",
VLOOKUP($X4050&amp;"-"&amp;TEXT($A4066,"mmm-aaaa"),Informes!$A:$P,COLUMN(Informes!I$1),FALSE)), "")</f>
        <v/>
      </c>
      <c r="J4066" s="248"/>
      <c r="K4066" s="248"/>
      <c r="L4066" s="173" t="str">
        <f t="shared" si="794"/>
        <v>¨</v>
      </c>
      <c r="M4066" s="248" t="str">
        <f>IFERROR(IF(OR($X4066=$L$7,$X4066=$K$5,$X4066=$O$5,$X4066=$T$5),IF(ISBLANK(
VLOOKUP($X4050&amp;"-"&amp;TEXT($A4066,"mmm-aaaa"),Informes!$A:$P,COLUMN(Informes!J$1),FALSE)), "",
VLOOKUP($X4050&amp;"-"&amp;TEXT($A4066,"mmm-aaaa"),Informes!$A:$P,COLUMN(Informes!J$1),FALSE)), ""), "")</f>
        <v/>
      </c>
      <c r="N4066" s="248"/>
      <c r="O4066" s="248"/>
      <c r="P4066" s="248"/>
      <c r="Q4066" s="248"/>
      <c r="R4066" s="284" t="str">
        <f t="shared" si="791"/>
        <v/>
      </c>
      <c r="S4066" s="284"/>
      <c r="T4066" s="284"/>
      <c r="U4066" s="284"/>
      <c r="V4066" s="285"/>
      <c r="W4066" s="4" t="str">
        <f>IFERROR(VLOOKUP($X4050&amp;"-"&amp;TEXT($A4066,"mmm-aaaa"),Informes!$A:$P,COLUMN(Informes!K$1),FALSE), "")</f>
        <v/>
      </c>
      <c r="X4066" s="34" t="str">
        <f>IFERROR(VLOOKUP($X4050&amp;"-"&amp;TEXT($A4066,"mmm-aaaa"),Informes!$A:$P,COLUMN(Informes!C$1),FALSE), "")</f>
        <v/>
      </c>
    </row>
    <row r="4067" spans="1:24" ht="16.5" customHeight="1" x14ac:dyDescent="0.2">
      <c r="A4067" s="34">
        <f t="shared" si="795"/>
        <v>45474</v>
      </c>
      <c r="B4067" s="243" t="str">
        <f t="shared" si="792"/>
        <v>Julio</v>
      </c>
      <c r="C4067" s="244"/>
      <c r="D4067" s="244" t="str">
        <f t="shared" si="793"/>
        <v>Enero</v>
      </c>
      <c r="E4067" s="244"/>
      <c r="F4067" s="281" t="str">
        <f>IFERROR(IF(VLOOKUP($X4050&amp;"-"&amp;TEXT($A4067,"mmm-aaaa"),Informes!$A:$P,COLUMN(Informes!H$1),FALSE),"þ","¨"),"¨")</f>
        <v>¨</v>
      </c>
      <c r="G4067" s="281"/>
      <c r="H4067" s="281"/>
      <c r="I4067" s="248" t="str">
        <f>IFERROR(IF(ISBLANK(
VLOOKUP($X4050&amp;"-"&amp;TEXT($A4067,"mmm-aaaa"),Informes!$A:$P,COLUMN(Informes!I$1),FALSE)), "",
VLOOKUP($X4050&amp;"-"&amp;TEXT($A4067,"mmm-aaaa"),Informes!$A:$P,COLUMN(Informes!I$1),FALSE)), "")</f>
        <v/>
      </c>
      <c r="J4067" s="248"/>
      <c r="K4067" s="248"/>
      <c r="L4067" s="173" t="str">
        <f t="shared" si="794"/>
        <v>¨</v>
      </c>
      <c r="M4067" s="248" t="str">
        <f>IFERROR(IF(OR($X4067=$L$7,$X4067=$K$5,$X4067=$O$5,$X4067=$T$5),IF(ISBLANK(
VLOOKUP($X4050&amp;"-"&amp;TEXT($A4067,"mmm-aaaa"),Informes!$A:$P,COLUMN(Informes!J$1),FALSE)), "",
VLOOKUP($X4050&amp;"-"&amp;TEXT($A4067,"mmm-aaaa"),Informes!$A:$P,COLUMN(Informes!J$1),FALSE)), ""), "")</f>
        <v/>
      </c>
      <c r="N4067" s="248"/>
      <c r="O4067" s="248"/>
      <c r="P4067" s="248"/>
      <c r="Q4067" s="248"/>
      <c r="R4067" s="284" t="str">
        <f t="shared" si="791"/>
        <v/>
      </c>
      <c r="S4067" s="284"/>
      <c r="T4067" s="284"/>
      <c r="U4067" s="284"/>
      <c r="V4067" s="285"/>
      <c r="W4067" s="4" t="str">
        <f>IFERROR(VLOOKUP($X4050&amp;"-"&amp;TEXT($A4067,"mmm-aaaa"),Informes!$A:$P,COLUMN(Informes!K$1),FALSE), "")</f>
        <v/>
      </c>
      <c r="X4067" s="34" t="str">
        <f>IFERROR(VLOOKUP($X4050&amp;"-"&amp;TEXT($A4067,"mmm-aaaa"),Informes!$A:$P,COLUMN(Informes!C$1),FALSE), "")</f>
        <v/>
      </c>
    </row>
    <row r="4068" spans="1:24" ht="16.5" customHeight="1" thickBot="1" x14ac:dyDescent="0.25">
      <c r="A4068" s="34">
        <f t="shared" si="795"/>
        <v>45505</v>
      </c>
      <c r="B4068" s="264" t="str">
        <f t="shared" si="792"/>
        <v>Agosto</v>
      </c>
      <c r="C4068" s="265"/>
      <c r="D4068" s="265" t="str">
        <f t="shared" si="793"/>
        <v>Enero</v>
      </c>
      <c r="E4068" s="265"/>
      <c r="F4068" s="280" t="str">
        <f>IFERROR(IF(VLOOKUP($X4050&amp;"-"&amp;TEXT($A4068,"mmm-aaaa"),Informes!$A:$P,COLUMN(Informes!H$1),FALSE),"þ","¨"),"¨")</f>
        <v>¨</v>
      </c>
      <c r="G4068" s="280"/>
      <c r="H4068" s="280"/>
      <c r="I4068" s="269" t="str">
        <f>IFERROR(IF(ISBLANK(
VLOOKUP($X4050&amp;"-"&amp;TEXT($A4068,"mmm-aaaa"),Informes!$A:$P,COLUMN(Informes!I$1),FALSE)), "",
VLOOKUP($X4050&amp;"-"&amp;TEXT($A4068,"mmm-aaaa"),Informes!$A:$P,COLUMN(Informes!I$1),FALSE)), "")</f>
        <v/>
      </c>
      <c r="J4068" s="269"/>
      <c r="K4068" s="269"/>
      <c r="L4068" s="172" t="str">
        <f t="shared" si="794"/>
        <v>¨</v>
      </c>
      <c r="M4068" s="269" t="str">
        <f>IFERROR(IF(OR($X4068=$L$7,$X4068=$K$5,$X4068=$O$5,$X4068=$T$5),IF(ISBLANK(
VLOOKUP($X4050&amp;"-"&amp;TEXT($A4068,"mmm-aaaa"),Informes!$A:$P,COLUMN(Informes!J$1),FALSE)), "",
VLOOKUP($X4050&amp;"-"&amp;TEXT($A4068,"mmm-aaaa"),Informes!$A:$P,COLUMN(Informes!J$1),FALSE)), ""), "")</f>
        <v/>
      </c>
      <c r="N4068" s="269"/>
      <c r="O4068" s="269"/>
      <c r="P4068" s="269"/>
      <c r="Q4068" s="269"/>
      <c r="R4068" s="282" t="str">
        <f t="shared" si="791"/>
        <v/>
      </c>
      <c r="S4068" s="282"/>
      <c r="T4068" s="282"/>
      <c r="U4068" s="282"/>
      <c r="V4068" s="283"/>
      <c r="W4068" s="4" t="str">
        <f>IFERROR(VLOOKUP($X4050&amp;"-"&amp;TEXT($A4068,"mmm-aaaa"),Informes!$A:$P,COLUMN(Informes!K$1),FALSE), "")</f>
        <v/>
      </c>
      <c r="X4068" s="34" t="str">
        <f>IFERROR(VLOOKUP($X4050&amp;"-"&amp;TEXT($A4068,"mmm-aaaa"),Informes!$A:$P,COLUMN(Informes!C$1),FALSE), "")</f>
        <v/>
      </c>
    </row>
    <row r="4069" spans="1:24" ht="16.5" customHeight="1" thickBot="1" x14ac:dyDescent="0.3">
      <c r="D4069" s="124"/>
      <c r="E4069" s="124"/>
      <c r="F4069" s="129"/>
      <c r="G4069" s="124" t="str">
        <f>IF(SUM(F4057:F4068)=0,"",SUM(F4057:F4068))</f>
        <v/>
      </c>
      <c r="H4069" s="124"/>
      <c r="I4069" s="124"/>
      <c r="J4069" s="130"/>
      <c r="K4069" s="124"/>
      <c r="L4069" s="131" t="s">
        <v>107</v>
      </c>
      <c r="M4069" s="272" t="str">
        <f>IF(SUM(M4057:M4068)=0,"",SUM(M4057:M4068))</f>
        <v/>
      </c>
      <c r="N4069" s="273"/>
      <c r="O4069" s="273"/>
      <c r="P4069" s="273"/>
      <c r="Q4069" s="274"/>
      <c r="R4069" s="275"/>
      <c r="S4069" s="276"/>
      <c r="T4069" s="276"/>
      <c r="U4069" s="276"/>
      <c r="V4069" s="277"/>
      <c r="W4069" s="4"/>
      <c r="X4069" s="4"/>
    </row>
    <row r="4070" spans="1:24" ht="16.5" customHeight="1" x14ac:dyDescent="0.2">
      <c r="W4070" s="4"/>
      <c r="X4070" s="4"/>
    </row>
    <row r="4071" spans="1:24" ht="279.75" customHeight="1" x14ac:dyDescent="0.15">
      <c r="B4071" s="11"/>
      <c r="C4071" s="132" t="s">
        <v>136</v>
      </c>
      <c r="D4071" s="11"/>
      <c r="E4071" s="11"/>
      <c r="F4071" s="11"/>
      <c r="G4071" s="11"/>
      <c r="H4071" s="11"/>
      <c r="I4071" s="11"/>
      <c r="J4071" s="11"/>
      <c r="K4071" s="11"/>
      <c r="L4071" s="11"/>
      <c r="M4071" s="11"/>
      <c r="N4071" s="11"/>
      <c r="O4071" s="11"/>
      <c r="P4071" s="11"/>
      <c r="Q4071" s="11"/>
      <c r="R4071" s="11"/>
      <c r="S4071" s="11"/>
      <c r="T4071" s="11"/>
      <c r="U4071" s="11"/>
      <c r="V4071" s="11"/>
      <c r="W4071" s="11"/>
      <c r="X4071" s="11"/>
    </row>
    <row r="4072" spans="1:24" ht="24" customHeight="1" x14ac:dyDescent="0.2">
      <c r="A4072" s="35"/>
      <c r="B4072" s="256" t="s">
        <v>127</v>
      </c>
      <c r="C4072" s="256"/>
      <c r="D4072" s="256"/>
      <c r="E4072" s="256"/>
      <c r="F4072" s="256"/>
      <c r="G4072" s="256"/>
      <c r="H4072" s="256"/>
      <c r="I4072" s="256"/>
      <c r="J4072" s="256"/>
      <c r="K4072" s="256"/>
      <c r="L4072" s="256"/>
      <c r="M4072" s="256"/>
      <c r="N4072" s="256"/>
      <c r="O4072" s="256"/>
      <c r="P4072" s="256"/>
      <c r="Q4072" s="256"/>
      <c r="R4072" s="256"/>
      <c r="S4072" s="256"/>
      <c r="T4072" s="256"/>
      <c r="U4072" s="256"/>
      <c r="V4072" s="256"/>
      <c r="X4072" s="2"/>
    </row>
    <row r="4073" spans="1:24" ht="15" x14ac:dyDescent="0.2">
      <c r="A4073" s="35"/>
      <c r="B4073" s="120" t="s">
        <v>128</v>
      </c>
      <c r="D4073" s="123" t="e">
        <f>D4050</f>
        <v>#REF!</v>
      </c>
      <c r="F4073" s="123"/>
      <c r="G4073" s="123"/>
      <c r="H4073" s="123"/>
      <c r="I4073" s="123"/>
      <c r="J4073" s="123"/>
      <c r="K4073" s="123"/>
      <c r="L4073" s="123"/>
      <c r="M4073" s="123"/>
      <c r="N4073" s="123"/>
      <c r="O4073" s="123"/>
      <c r="P4073" s="123"/>
      <c r="Q4073" s="123"/>
      <c r="R4073" s="123"/>
      <c r="S4073" s="123"/>
      <c r="T4073" s="123"/>
      <c r="U4073" s="123"/>
      <c r="V4073" s="123"/>
      <c r="W4073" s="15"/>
      <c r="X4073" s="154" t="e">
        <f>X4050</f>
        <v>#REF!</v>
      </c>
    </row>
    <row r="4074" spans="1:24" ht="17.25" x14ac:dyDescent="0.2">
      <c r="B4074" s="120" t="s">
        <v>129</v>
      </c>
      <c r="D4074" s="121"/>
      <c r="E4074" s="121"/>
      <c r="F4074" s="7"/>
      <c r="G4074" s="7"/>
      <c r="H4074" s="257" t="e">
        <f>H4051</f>
        <v>#REF!</v>
      </c>
      <c r="I4074" s="257"/>
      <c r="J4074" s="257"/>
      <c r="K4074" s="257"/>
      <c r="L4074" s="257"/>
      <c r="M4074" s="257"/>
      <c r="N4074" s="257"/>
      <c r="O4074" s="257"/>
      <c r="P4074" s="127" t="e">
        <f>P4051</f>
        <v>#REF!</v>
      </c>
      <c r="Q4074" s="120" t="s">
        <v>75</v>
      </c>
      <c r="S4074" s="12"/>
      <c r="T4074" s="13"/>
      <c r="U4074" s="127" t="e">
        <f>U4051</f>
        <v>#REF!</v>
      </c>
      <c r="V4074" s="120" t="s">
        <v>79</v>
      </c>
      <c r="W4074" s="12"/>
      <c r="X4074" s="6"/>
    </row>
    <row r="4075" spans="1:24" ht="17.25" x14ac:dyDescent="0.2">
      <c r="B4075" s="120" t="s">
        <v>130</v>
      </c>
      <c r="D4075" s="122"/>
      <c r="E4075" s="122"/>
      <c r="F4075" s="7"/>
      <c r="G4075" s="258" t="e">
        <f>G4052</f>
        <v>#REF!</v>
      </c>
      <c r="H4075" s="258"/>
      <c r="I4075" s="258"/>
      <c r="J4075" s="258"/>
      <c r="K4075" s="258"/>
      <c r="L4075" s="258"/>
      <c r="M4075" s="258"/>
      <c r="N4075" s="258"/>
      <c r="O4075" s="258"/>
      <c r="P4075" s="128" t="s">
        <v>137</v>
      </c>
      <c r="Q4075" s="120" t="s">
        <v>131</v>
      </c>
      <c r="S4075" s="12"/>
      <c r="T4075" s="12"/>
      <c r="U4075" s="128" t="s">
        <v>138</v>
      </c>
      <c r="V4075" s="120" t="s">
        <v>61</v>
      </c>
      <c r="W4075" s="12"/>
      <c r="X4075" s="6"/>
    </row>
    <row r="4076" spans="1:24" ht="28.5" customHeight="1" x14ac:dyDescent="0.2">
      <c r="B4076" s="127" t="e">
        <f>B4053</f>
        <v>#REF!</v>
      </c>
      <c r="C4076" s="125" t="s">
        <v>76</v>
      </c>
      <c r="D4076" s="127" t="e">
        <f>D4053</f>
        <v>#REF!</v>
      </c>
      <c r="E4076" s="125" t="s">
        <v>81</v>
      </c>
      <c r="F4076" s="7"/>
      <c r="G4076" s="7"/>
      <c r="H4076" s="5"/>
      <c r="I4076" s="10"/>
      <c r="J4076" s="127" t="e">
        <f>J4053</f>
        <v>#REF!</v>
      </c>
      <c r="K4076" s="125" t="s">
        <v>77</v>
      </c>
      <c r="L4076" s="5"/>
      <c r="M4076" s="5"/>
      <c r="N4076" s="127" t="e">
        <f>N4053</f>
        <v>#REF!</v>
      </c>
      <c r="O4076" s="125" t="s">
        <v>132</v>
      </c>
      <c r="P4076" s="126"/>
      <c r="Q4076" s="126"/>
      <c r="R4076" s="9"/>
      <c r="S4076" s="127" t="e">
        <f>S4053</f>
        <v>#REF!</v>
      </c>
      <c r="T4076" s="259" t="s">
        <v>133</v>
      </c>
      <c r="U4076" s="259"/>
      <c r="V4076" s="259"/>
      <c r="W4076" s="13"/>
      <c r="X4076" s="6"/>
    </row>
    <row r="4077" spans="1:24" ht="4.5" customHeight="1" thickBot="1" x14ac:dyDescent="0.25">
      <c r="B4077" s="8"/>
      <c r="C4077" s="7"/>
      <c r="D4077" s="8"/>
      <c r="E4077" s="7"/>
      <c r="F4077" s="7"/>
      <c r="G4077" s="7"/>
      <c r="H4077" s="5"/>
      <c r="I4077" s="10"/>
      <c r="J4077" s="8"/>
      <c r="K4077" s="5"/>
      <c r="L4077" s="5"/>
      <c r="M4077" s="5"/>
      <c r="N4077" s="7"/>
      <c r="O4077" s="5"/>
      <c r="P4077" s="8"/>
      <c r="Q4077" s="8"/>
      <c r="R4077" s="9"/>
      <c r="S4077" s="9"/>
      <c r="T4077" s="7"/>
      <c r="U4077" s="8"/>
      <c r="V4077" s="9"/>
      <c r="W4077" s="9"/>
      <c r="X4077" s="6"/>
    </row>
    <row r="4078" spans="1:24" ht="27" customHeight="1" x14ac:dyDescent="0.25">
      <c r="B4078" s="260" t="s">
        <v>17</v>
      </c>
      <c r="C4078" s="261"/>
      <c r="D4078" s="261"/>
      <c r="E4078" s="261"/>
      <c r="F4078" s="262" t="s">
        <v>134</v>
      </c>
      <c r="G4078" s="262"/>
      <c r="H4078" s="262"/>
      <c r="I4078" s="262" t="s">
        <v>12</v>
      </c>
      <c r="J4078" s="262"/>
      <c r="K4078" s="262"/>
      <c r="L4078" s="262" t="s">
        <v>105</v>
      </c>
      <c r="M4078" s="236" t="s">
        <v>135</v>
      </c>
      <c r="N4078" s="236"/>
      <c r="O4078" s="236"/>
      <c r="P4078" s="236"/>
      <c r="Q4078" s="236"/>
      <c r="R4078" s="236" t="s">
        <v>101</v>
      </c>
      <c r="S4078" s="236"/>
      <c r="T4078" s="236"/>
      <c r="U4078" s="236"/>
      <c r="V4078" s="237"/>
      <c r="W4078" s="14"/>
      <c r="X4078" s="3"/>
    </row>
    <row r="4079" spans="1:24" ht="27.75" customHeight="1" x14ac:dyDescent="0.2">
      <c r="B4079" s="240">
        <f>EDATE(B4056,12)</f>
        <v>45658</v>
      </c>
      <c r="C4079" s="241"/>
      <c r="D4079" s="241"/>
      <c r="E4079" s="242"/>
      <c r="F4079" s="263"/>
      <c r="G4079" s="263"/>
      <c r="H4079" s="263"/>
      <c r="I4079" s="263"/>
      <c r="J4079" s="263"/>
      <c r="K4079" s="263"/>
      <c r="L4079" s="263"/>
      <c r="M4079" s="238"/>
      <c r="N4079" s="238"/>
      <c r="O4079" s="238"/>
      <c r="P4079" s="238"/>
      <c r="Q4079" s="238"/>
      <c r="R4079" s="238"/>
      <c r="S4079" s="238"/>
      <c r="T4079" s="238"/>
      <c r="U4079" s="238"/>
      <c r="V4079" s="239"/>
      <c r="W4079" s="14"/>
      <c r="X4079" s="3"/>
    </row>
    <row r="4080" spans="1:24" ht="16.5" customHeight="1" x14ac:dyDescent="0.2">
      <c r="A4080" s="34">
        <f>EDATE(B4079,-4)</f>
        <v>45536</v>
      </c>
      <c r="B4080" s="243" t="str">
        <f>PROPER(TEXT(A4080, "mmmm"))</f>
        <v>Septiembre</v>
      </c>
      <c r="C4080" s="244"/>
      <c r="D4080" s="244"/>
      <c r="E4080" s="244"/>
      <c r="F4080" s="281" t="str">
        <f>IFERROR(IF(VLOOKUP($X4050&amp;"-"&amp;TEXT($A4080,"mmm-aaaa"),Informes!$A:$P,COLUMN(Informes!H$1),FALSE),"þ","¨"),"¨")</f>
        <v>¨</v>
      </c>
      <c r="G4080" s="281"/>
      <c r="H4080" s="281"/>
      <c r="I4080" s="248" t="str">
        <f>IFERROR(IF(ISBLANK(
VLOOKUP($X4073&amp;"-"&amp;TEXT($A4080,"mmm-aaaa"),Informes!$A:$P,COLUMN(Informes!I$1),FALSE)), "",
VLOOKUP($X4073&amp;"-"&amp;TEXT($A4080,"mmm-aaaa"),Informes!$A:$P,COLUMN(Informes!I$1),FALSE)), "")</f>
        <v/>
      </c>
      <c r="J4080" s="248"/>
      <c r="K4080" s="248"/>
      <c r="L4080" s="173" t="str">
        <f>IFERROR(IF($X4080=$L$7,"þ","¨"),"¨")</f>
        <v>¨</v>
      </c>
      <c r="M4080" s="248" t="str">
        <f>IFERROR(IF(OR($X4080=$L$7,$X4080=$K$5,$X4080=$O$5,$X4080=$T$5),IF(ISBLANK(
VLOOKUP($X4050&amp;"-"&amp;TEXT($A4080,"mmm-aaaa"),Informes!$A:$P,COLUMN(Informes!J$1),FALSE)), "",
VLOOKUP($X4050&amp;"-"&amp;TEXT($A4080,"mmm-aaaa"),Informes!$A:$P,COLUMN(Informes!J$1),FALSE)), ""), "")</f>
        <v/>
      </c>
      <c r="N4080" s="248"/>
      <c r="O4080" s="248"/>
      <c r="P4080" s="248"/>
      <c r="Q4080" s="248"/>
      <c r="R4080" s="284" t="str">
        <f t="shared" ref="R4080:R4091" si="796">IF(W4080=0, "", W4080)</f>
        <v/>
      </c>
      <c r="S4080" s="284"/>
      <c r="T4080" s="284"/>
      <c r="U4080" s="284"/>
      <c r="V4080" s="285"/>
      <c r="W4080" s="4" t="str">
        <f>IFERROR(VLOOKUP($X4073&amp;"-"&amp;TEXT($A4080,"mmm-aaaa"),Informes!$A:$P,COLUMN(Informes!K$1),FALSE), "")</f>
        <v/>
      </c>
      <c r="X4080" s="34" t="str">
        <f>IFERROR(VLOOKUP($X4050&amp;"-"&amp;TEXT($A4080,"mmm-aaaa"),Informes!$A:$P,COLUMN(Informes!C$1),FALSE), "")</f>
        <v/>
      </c>
    </row>
    <row r="4081" spans="1:24" ht="16.5" customHeight="1" x14ac:dyDescent="0.2">
      <c r="A4081" s="34">
        <f>EDATE(A4080,1)</f>
        <v>45566</v>
      </c>
      <c r="B4081" s="243" t="str">
        <f t="shared" ref="B4081:B4091" si="797">PROPER(TEXT(A4081, "mmmm"))</f>
        <v>Octubre</v>
      </c>
      <c r="C4081" s="244"/>
      <c r="D4081" s="244"/>
      <c r="E4081" s="244"/>
      <c r="F4081" s="281" t="str">
        <f>IFERROR(IF(VLOOKUP($X4050&amp;"-"&amp;TEXT($A4081,"mmm-aaaa"),Informes!$A:$P,COLUMN(Informes!H$1),FALSE),"þ","¨"),"¨")</f>
        <v>¨</v>
      </c>
      <c r="G4081" s="281"/>
      <c r="H4081" s="281"/>
      <c r="I4081" s="248" t="str">
        <f>IFERROR(IF(ISBLANK(
VLOOKUP($X4073&amp;"-"&amp;TEXT($A4081,"mmm-aaaa"),Informes!$A:$P,COLUMN(Informes!I$1),FALSE)), "",
VLOOKUP($X4073&amp;"-"&amp;TEXT($A4081,"mmm-aaaa"),Informes!$A:$P,COLUMN(Informes!I$1),FALSE)), "")</f>
        <v/>
      </c>
      <c r="J4081" s="248"/>
      <c r="K4081" s="248"/>
      <c r="L4081" s="173" t="str">
        <f t="shared" ref="L4081:L4091" si="798">IFERROR(IF($X4081=$L$7,"þ","¨"),"¨")</f>
        <v>¨</v>
      </c>
      <c r="M4081" s="248" t="str">
        <f>IFERROR(IF(OR($X4081=$L$7,$X4081=$K$5,$X4081=$O$5,$X4081=$T$5),IF(ISBLANK(
VLOOKUP($X4050&amp;"-"&amp;TEXT($A4081,"mmm-aaaa"),Informes!$A:$P,COLUMN(Informes!J$1),FALSE)), "",
VLOOKUP($X4050&amp;"-"&amp;TEXT($A4081,"mmm-aaaa"),Informes!$A:$P,COLUMN(Informes!J$1),FALSE)), ""), "")</f>
        <v/>
      </c>
      <c r="N4081" s="248"/>
      <c r="O4081" s="248"/>
      <c r="P4081" s="248"/>
      <c r="Q4081" s="248"/>
      <c r="R4081" s="284" t="str">
        <f t="shared" si="796"/>
        <v/>
      </c>
      <c r="S4081" s="284"/>
      <c r="T4081" s="284"/>
      <c r="U4081" s="284"/>
      <c r="V4081" s="285"/>
      <c r="W4081" s="4" t="str">
        <f>IFERROR(VLOOKUP($X4073&amp;"-"&amp;TEXT($A4081,"mmm-aaaa"),Informes!$A:$P,COLUMN(Informes!K$1),FALSE), "")</f>
        <v/>
      </c>
      <c r="X4081" s="34" t="str">
        <f>IFERROR(VLOOKUP($X4050&amp;"-"&amp;TEXT($A4081,"mmm-aaaa"),Informes!$A:$P,COLUMN(Informes!C$1),FALSE), "")</f>
        <v/>
      </c>
    </row>
    <row r="4082" spans="1:24" ht="16.5" customHeight="1" x14ac:dyDescent="0.2">
      <c r="A4082" s="34">
        <f t="shared" ref="A4082:A4091" si="799">EDATE(A4081,1)</f>
        <v>45597</v>
      </c>
      <c r="B4082" s="243" t="str">
        <f t="shared" si="797"/>
        <v>Noviembre</v>
      </c>
      <c r="C4082" s="244"/>
      <c r="D4082" s="244"/>
      <c r="E4082" s="244"/>
      <c r="F4082" s="281" t="str">
        <f>IFERROR(IF(VLOOKUP($X4050&amp;"-"&amp;TEXT($A4082,"mmm-aaaa"),Informes!$A:$P,COLUMN(Informes!H$1),FALSE),"þ","¨"),"¨")</f>
        <v>¨</v>
      </c>
      <c r="G4082" s="281"/>
      <c r="H4082" s="281"/>
      <c r="I4082" s="248" t="str">
        <f>IFERROR(IF(ISBLANK(
VLOOKUP($X4073&amp;"-"&amp;TEXT($A4082,"mmm-aaaa"),Informes!$A:$P,COLUMN(Informes!I$1),FALSE)), "",
VLOOKUP($X4073&amp;"-"&amp;TEXT($A4082,"mmm-aaaa"),Informes!$A:$P,COLUMN(Informes!I$1),FALSE)), "")</f>
        <v/>
      </c>
      <c r="J4082" s="248"/>
      <c r="K4082" s="248"/>
      <c r="L4082" s="173" t="str">
        <f t="shared" si="798"/>
        <v>¨</v>
      </c>
      <c r="M4082" s="248" t="str">
        <f>IFERROR(IF(OR($X4082=$L$7,$X4082=$K$5,$X4082=$O$5,$X4082=$T$5),IF(ISBLANK(
VLOOKUP($X4050&amp;"-"&amp;TEXT($A4082,"mmm-aaaa"),Informes!$A:$P,COLUMN(Informes!J$1),FALSE)), "",
VLOOKUP($X4050&amp;"-"&amp;TEXT($A4082,"mmm-aaaa"),Informes!$A:$P,COLUMN(Informes!J$1),FALSE)), ""), "")</f>
        <v/>
      </c>
      <c r="N4082" s="248"/>
      <c r="O4082" s="248"/>
      <c r="P4082" s="248"/>
      <c r="Q4082" s="248"/>
      <c r="R4082" s="284" t="str">
        <f t="shared" si="796"/>
        <v/>
      </c>
      <c r="S4082" s="284"/>
      <c r="T4082" s="284"/>
      <c r="U4082" s="284"/>
      <c r="V4082" s="285"/>
      <c r="W4082" s="4" t="str">
        <f>IFERROR(VLOOKUP($X4073&amp;"-"&amp;TEXT($A4082,"mmm-aaaa"),Informes!$A:$P,COLUMN(Informes!K$1),FALSE), "")</f>
        <v/>
      </c>
      <c r="X4082" s="34" t="str">
        <f>IFERROR(VLOOKUP($X4050&amp;"-"&amp;TEXT($A4082,"mmm-aaaa"),Informes!$A:$P,COLUMN(Informes!C$1),FALSE), "")</f>
        <v/>
      </c>
    </row>
    <row r="4083" spans="1:24" ht="16.5" customHeight="1" x14ac:dyDescent="0.2">
      <c r="A4083" s="34">
        <f t="shared" si="799"/>
        <v>45627</v>
      </c>
      <c r="B4083" s="243" t="str">
        <f t="shared" si="797"/>
        <v>Diciembre</v>
      </c>
      <c r="C4083" s="244"/>
      <c r="D4083" s="244"/>
      <c r="E4083" s="244"/>
      <c r="F4083" s="281" t="str">
        <f>IFERROR(IF(VLOOKUP($X4050&amp;"-"&amp;TEXT($A4083,"mmm-aaaa"),Informes!$A:$P,COLUMN(Informes!H$1),FALSE),"þ","¨"),"¨")</f>
        <v>¨</v>
      </c>
      <c r="G4083" s="281"/>
      <c r="H4083" s="281"/>
      <c r="I4083" s="248" t="str">
        <f>IFERROR(IF(ISBLANK(
VLOOKUP($X4073&amp;"-"&amp;TEXT($A4083,"mmm-aaaa"),Informes!$A:$P,COLUMN(Informes!I$1),FALSE)), "",
VLOOKUP($X4073&amp;"-"&amp;TEXT($A4083,"mmm-aaaa"),Informes!$A:$P,COLUMN(Informes!I$1),FALSE)), "")</f>
        <v/>
      </c>
      <c r="J4083" s="248"/>
      <c r="K4083" s="248"/>
      <c r="L4083" s="173" t="str">
        <f t="shared" si="798"/>
        <v>¨</v>
      </c>
      <c r="M4083" s="248" t="str">
        <f>IFERROR(IF(OR($X4083=$L$7,$X4083=$K$5,$X4083=$O$5,$X4083=$T$5),IF(ISBLANK(
VLOOKUP($X4050&amp;"-"&amp;TEXT($A4083,"mmm-aaaa"),Informes!$A:$P,COLUMN(Informes!J$1),FALSE)), "",
VLOOKUP($X4050&amp;"-"&amp;TEXT($A4083,"mmm-aaaa"),Informes!$A:$P,COLUMN(Informes!J$1),FALSE)), ""), "")</f>
        <v/>
      </c>
      <c r="N4083" s="248"/>
      <c r="O4083" s="248"/>
      <c r="P4083" s="248"/>
      <c r="Q4083" s="248"/>
      <c r="R4083" s="284" t="str">
        <f t="shared" si="796"/>
        <v/>
      </c>
      <c r="S4083" s="284"/>
      <c r="T4083" s="284"/>
      <c r="U4083" s="284"/>
      <c r="V4083" s="285"/>
      <c r="W4083" s="4" t="str">
        <f>IFERROR(VLOOKUP($X4073&amp;"-"&amp;TEXT($A4083,"mmm-aaaa"),Informes!$A:$P,COLUMN(Informes!K$1),FALSE), "")</f>
        <v/>
      </c>
      <c r="X4083" s="34" t="str">
        <f>IFERROR(VLOOKUP($X4050&amp;"-"&amp;TEXT($A4083,"mmm-aaaa"),Informes!$A:$P,COLUMN(Informes!C$1),FALSE), "")</f>
        <v/>
      </c>
    </row>
    <row r="4084" spans="1:24" ht="16.5" customHeight="1" x14ac:dyDescent="0.2">
      <c r="A4084" s="34">
        <f t="shared" si="799"/>
        <v>45658</v>
      </c>
      <c r="B4084" s="243" t="str">
        <f t="shared" si="797"/>
        <v>Enero</v>
      </c>
      <c r="C4084" s="244"/>
      <c r="D4084" s="244"/>
      <c r="E4084" s="244"/>
      <c r="F4084" s="281" t="str">
        <f>IFERROR(IF(VLOOKUP($X4050&amp;"-"&amp;TEXT($A4084,"mmm-aaaa"),Informes!$A:$P,COLUMN(Informes!H$1),FALSE),"þ","¨"),"¨")</f>
        <v>¨</v>
      </c>
      <c r="G4084" s="281"/>
      <c r="H4084" s="281"/>
      <c r="I4084" s="248" t="str">
        <f>IFERROR(IF(ISBLANK(
VLOOKUP($X4073&amp;"-"&amp;TEXT($A4084,"mmm-aaaa"),Informes!$A:$P,COLUMN(Informes!I$1),FALSE)), "",
VLOOKUP($X4073&amp;"-"&amp;TEXT($A4084,"mmm-aaaa"),Informes!$A:$P,COLUMN(Informes!I$1),FALSE)), "")</f>
        <v/>
      </c>
      <c r="J4084" s="248"/>
      <c r="K4084" s="248"/>
      <c r="L4084" s="173" t="str">
        <f t="shared" si="798"/>
        <v>¨</v>
      </c>
      <c r="M4084" s="248" t="str">
        <f>IFERROR(IF(OR($X4084=$L$7,$X4084=$K$5,$X4084=$O$5,$X4084=$T$5),IF(ISBLANK(
VLOOKUP($X4050&amp;"-"&amp;TEXT($A4084,"mmm-aaaa"),Informes!$A:$P,COLUMN(Informes!J$1),FALSE)), "",
VLOOKUP($X4050&amp;"-"&amp;TEXT($A4084,"mmm-aaaa"),Informes!$A:$P,COLUMN(Informes!J$1),FALSE)), ""), "")</f>
        <v/>
      </c>
      <c r="N4084" s="248"/>
      <c r="O4084" s="248"/>
      <c r="P4084" s="248"/>
      <c r="Q4084" s="248"/>
      <c r="R4084" s="284" t="str">
        <f t="shared" si="796"/>
        <v/>
      </c>
      <c r="S4084" s="284"/>
      <c r="T4084" s="284"/>
      <c r="U4084" s="284"/>
      <c r="V4084" s="285"/>
      <c r="W4084" s="4" t="str">
        <f>IFERROR(VLOOKUP($X4073&amp;"-"&amp;TEXT($A4084,"mmm-aaaa"),Informes!$A:$P,COLUMN(Informes!K$1),FALSE), "")</f>
        <v/>
      </c>
      <c r="X4084" s="34" t="str">
        <f>IFERROR(VLOOKUP($X4050&amp;"-"&amp;TEXT($A4084,"mmm-aaaa"),Informes!$A:$P,COLUMN(Informes!C$1),FALSE), "")</f>
        <v/>
      </c>
    </row>
    <row r="4085" spans="1:24" ht="16.5" customHeight="1" x14ac:dyDescent="0.2">
      <c r="A4085" s="34">
        <f t="shared" si="799"/>
        <v>45689</v>
      </c>
      <c r="B4085" s="243" t="str">
        <f t="shared" si="797"/>
        <v>Febrero</v>
      </c>
      <c r="C4085" s="244"/>
      <c r="D4085" s="244"/>
      <c r="E4085" s="244"/>
      <c r="F4085" s="281" t="str">
        <f>IFERROR(IF(VLOOKUP($X4050&amp;"-"&amp;TEXT($A4085,"mmm-aaaa"),Informes!$A:$P,COLUMN(Informes!H$1),FALSE),"þ","¨"),"¨")</f>
        <v>¨</v>
      </c>
      <c r="G4085" s="281"/>
      <c r="H4085" s="281"/>
      <c r="I4085" s="248" t="str">
        <f>IFERROR(IF(ISBLANK(
VLOOKUP($X4073&amp;"-"&amp;TEXT($A4085,"mmm-aaaa"),Informes!$A:$P,COLUMN(Informes!I$1),FALSE)), "",
VLOOKUP($X4073&amp;"-"&amp;TEXT($A4085,"mmm-aaaa"),Informes!$A:$P,COLUMN(Informes!I$1),FALSE)), "")</f>
        <v/>
      </c>
      <c r="J4085" s="248"/>
      <c r="K4085" s="248"/>
      <c r="L4085" s="173" t="str">
        <f t="shared" si="798"/>
        <v>¨</v>
      </c>
      <c r="M4085" s="248" t="str">
        <f>IFERROR(IF(OR($X4085=$L$7,$X4085=$K$5,$X4085=$O$5,$X4085=$T$5),IF(ISBLANK(
VLOOKUP($X4050&amp;"-"&amp;TEXT($A4085,"mmm-aaaa"),Informes!$A:$P,COLUMN(Informes!J$1),FALSE)), "",
VLOOKUP($X4050&amp;"-"&amp;TEXT($A4085,"mmm-aaaa"),Informes!$A:$P,COLUMN(Informes!J$1),FALSE)), ""), "")</f>
        <v/>
      </c>
      <c r="N4085" s="248"/>
      <c r="O4085" s="248"/>
      <c r="P4085" s="248"/>
      <c r="Q4085" s="248"/>
      <c r="R4085" s="284" t="str">
        <f t="shared" si="796"/>
        <v/>
      </c>
      <c r="S4085" s="284"/>
      <c r="T4085" s="284"/>
      <c r="U4085" s="284"/>
      <c r="V4085" s="285"/>
      <c r="W4085" s="4" t="str">
        <f>IFERROR(VLOOKUP($X4073&amp;"-"&amp;TEXT($A4085,"mmm-aaaa"),Informes!$A:$P,COLUMN(Informes!K$1),FALSE), "")</f>
        <v/>
      </c>
      <c r="X4085" s="34" t="str">
        <f>IFERROR(VLOOKUP($X4050&amp;"-"&amp;TEXT($A4085,"mmm-aaaa"),Informes!$A:$P,COLUMN(Informes!C$1),FALSE), "")</f>
        <v/>
      </c>
    </row>
    <row r="4086" spans="1:24" ht="16.5" customHeight="1" x14ac:dyDescent="0.2">
      <c r="A4086" s="34">
        <f t="shared" si="799"/>
        <v>45717</v>
      </c>
      <c r="B4086" s="243" t="str">
        <f t="shared" si="797"/>
        <v>Marzo</v>
      </c>
      <c r="C4086" s="244"/>
      <c r="D4086" s="244"/>
      <c r="E4086" s="244"/>
      <c r="F4086" s="281" t="str">
        <f>IFERROR(IF(VLOOKUP($X4050&amp;"-"&amp;TEXT($A4086,"mmm-aaaa"),Informes!$A:$P,COLUMN(Informes!H$1),FALSE),"þ","¨"),"¨")</f>
        <v>¨</v>
      </c>
      <c r="G4086" s="281"/>
      <c r="H4086" s="281"/>
      <c r="I4086" s="248" t="str">
        <f>IFERROR(IF(ISBLANK(
VLOOKUP($X4073&amp;"-"&amp;TEXT($A4086,"mmm-aaaa"),Informes!$A:$P,COLUMN(Informes!I$1),FALSE)), "",
VLOOKUP($X4073&amp;"-"&amp;TEXT($A4086,"mmm-aaaa"),Informes!$A:$P,COLUMN(Informes!I$1),FALSE)), "")</f>
        <v/>
      </c>
      <c r="J4086" s="248"/>
      <c r="K4086" s="248"/>
      <c r="L4086" s="173" t="str">
        <f t="shared" si="798"/>
        <v>¨</v>
      </c>
      <c r="M4086" s="248" t="str">
        <f>IFERROR(IF(OR($X4086=$L$7,$X4086=$K$5,$X4086=$O$5,$X4086=$T$5),IF(ISBLANK(
VLOOKUP($X4050&amp;"-"&amp;TEXT($A4086,"mmm-aaaa"),Informes!$A:$P,COLUMN(Informes!J$1),FALSE)), "",
VLOOKUP($X4050&amp;"-"&amp;TEXT($A4086,"mmm-aaaa"),Informes!$A:$P,COLUMN(Informes!J$1),FALSE)), ""), "")</f>
        <v/>
      </c>
      <c r="N4086" s="248"/>
      <c r="O4086" s="248"/>
      <c r="P4086" s="248"/>
      <c r="Q4086" s="248"/>
      <c r="R4086" s="284" t="str">
        <f t="shared" si="796"/>
        <v/>
      </c>
      <c r="S4086" s="284"/>
      <c r="T4086" s="284"/>
      <c r="U4086" s="284"/>
      <c r="V4086" s="285"/>
      <c r="W4086" s="4" t="str">
        <f>IFERROR(VLOOKUP($X4073&amp;"-"&amp;TEXT($A4086,"mmm-aaaa"),Informes!$A:$P,COLUMN(Informes!K$1),FALSE), "")</f>
        <v/>
      </c>
      <c r="X4086" s="34" t="str">
        <f>IFERROR(VLOOKUP($X4050&amp;"-"&amp;TEXT($A4086,"mmm-aaaa"),Informes!$A:$P,COLUMN(Informes!C$1),FALSE), "")</f>
        <v/>
      </c>
    </row>
    <row r="4087" spans="1:24" ht="16.5" customHeight="1" x14ac:dyDescent="0.2">
      <c r="A4087" s="34">
        <f t="shared" si="799"/>
        <v>45748</v>
      </c>
      <c r="B4087" s="243" t="str">
        <f t="shared" si="797"/>
        <v>Abril</v>
      </c>
      <c r="C4087" s="244"/>
      <c r="D4087" s="244"/>
      <c r="E4087" s="244"/>
      <c r="F4087" s="281" t="str">
        <f>IFERROR(IF(VLOOKUP($X4050&amp;"-"&amp;TEXT($A4087,"mmm-aaaa"),Informes!$A:$P,COLUMN(Informes!H$1),FALSE),"þ","¨"),"¨")</f>
        <v>¨</v>
      </c>
      <c r="G4087" s="281"/>
      <c r="H4087" s="281"/>
      <c r="I4087" s="248" t="str">
        <f>IFERROR(IF(ISBLANK(
VLOOKUP($X4073&amp;"-"&amp;TEXT($A4087,"mmm-aaaa"),Informes!$A:$P,COLUMN(Informes!I$1),FALSE)), "",
VLOOKUP($X4073&amp;"-"&amp;TEXT($A4087,"mmm-aaaa"),Informes!$A:$P,COLUMN(Informes!I$1),FALSE)), "")</f>
        <v/>
      </c>
      <c r="J4087" s="248"/>
      <c r="K4087" s="248"/>
      <c r="L4087" s="173" t="str">
        <f t="shared" si="798"/>
        <v>¨</v>
      </c>
      <c r="M4087" s="248" t="str">
        <f>IFERROR(IF(OR($X4087=$L$7,$X4087=$K$5,$X4087=$O$5,$X4087=$T$5),IF(ISBLANK(
VLOOKUP($X4050&amp;"-"&amp;TEXT($A4087,"mmm-aaaa"),Informes!$A:$P,COLUMN(Informes!J$1),FALSE)), "",
VLOOKUP($X4050&amp;"-"&amp;TEXT($A4087,"mmm-aaaa"),Informes!$A:$P,COLUMN(Informes!J$1),FALSE)), ""), "")</f>
        <v/>
      </c>
      <c r="N4087" s="248"/>
      <c r="O4087" s="248"/>
      <c r="P4087" s="248"/>
      <c r="Q4087" s="248"/>
      <c r="R4087" s="284" t="str">
        <f t="shared" si="796"/>
        <v/>
      </c>
      <c r="S4087" s="284"/>
      <c r="T4087" s="284"/>
      <c r="U4087" s="284"/>
      <c r="V4087" s="285"/>
      <c r="W4087" s="4" t="str">
        <f>IFERROR(VLOOKUP($X4073&amp;"-"&amp;TEXT($A4087,"mmm-aaaa"),Informes!$A:$P,COLUMN(Informes!K$1),FALSE), "")</f>
        <v/>
      </c>
      <c r="X4087" s="34" t="str">
        <f>IFERROR(VLOOKUP($X4050&amp;"-"&amp;TEXT($A4087,"mmm-aaaa"),Informes!$A:$P,COLUMN(Informes!C$1),FALSE), "")</f>
        <v/>
      </c>
    </row>
    <row r="4088" spans="1:24" ht="16.5" customHeight="1" x14ac:dyDescent="0.2">
      <c r="A4088" s="34">
        <f t="shared" si="799"/>
        <v>45778</v>
      </c>
      <c r="B4088" s="243" t="str">
        <f t="shared" si="797"/>
        <v>Mayo</v>
      </c>
      <c r="C4088" s="244"/>
      <c r="D4088" s="244"/>
      <c r="E4088" s="244"/>
      <c r="F4088" s="281" t="str">
        <f>IFERROR(IF(VLOOKUP($X4050&amp;"-"&amp;TEXT($A4088,"mmm-aaaa"),Informes!$A:$P,COLUMN(Informes!H$1),FALSE),"þ","¨"),"¨")</f>
        <v>¨</v>
      </c>
      <c r="G4088" s="281"/>
      <c r="H4088" s="281"/>
      <c r="I4088" s="248" t="str">
        <f>IFERROR(IF(ISBLANK(
VLOOKUP($X4073&amp;"-"&amp;TEXT($A4088,"mmm-aaaa"),Informes!$A:$P,COLUMN(Informes!I$1),FALSE)), "",
VLOOKUP($X4073&amp;"-"&amp;TEXT($A4088,"mmm-aaaa"),Informes!$A:$P,COLUMN(Informes!I$1),FALSE)), "")</f>
        <v/>
      </c>
      <c r="J4088" s="248"/>
      <c r="K4088" s="248"/>
      <c r="L4088" s="173" t="str">
        <f t="shared" si="798"/>
        <v>¨</v>
      </c>
      <c r="M4088" s="248" t="str">
        <f>IFERROR(IF(OR($X4088=$L$7,$X4088=$K$5,$X4088=$O$5,$X4088=$T$5),IF(ISBLANK(
VLOOKUP($X4050&amp;"-"&amp;TEXT($A4088,"mmm-aaaa"),Informes!$A:$P,COLUMN(Informes!J$1),FALSE)), "",
VLOOKUP($X4050&amp;"-"&amp;TEXT($A4088,"mmm-aaaa"),Informes!$A:$P,COLUMN(Informes!J$1),FALSE)), ""), "")</f>
        <v/>
      </c>
      <c r="N4088" s="248"/>
      <c r="O4088" s="248"/>
      <c r="P4088" s="248"/>
      <c r="Q4088" s="248"/>
      <c r="R4088" s="284" t="str">
        <f t="shared" si="796"/>
        <v/>
      </c>
      <c r="S4088" s="284"/>
      <c r="T4088" s="284"/>
      <c r="U4088" s="284"/>
      <c r="V4088" s="285"/>
      <c r="W4088" s="4" t="str">
        <f>IFERROR(VLOOKUP($X4073&amp;"-"&amp;TEXT($A4088,"mmm-aaaa"),Informes!$A:$P,COLUMN(Informes!K$1),FALSE), "")</f>
        <v/>
      </c>
      <c r="X4088" s="34" t="str">
        <f>IFERROR(VLOOKUP($X4050&amp;"-"&amp;TEXT($A4088,"mmm-aaaa"),Informes!$A:$P,COLUMN(Informes!C$1),FALSE), "")</f>
        <v/>
      </c>
    </row>
    <row r="4089" spans="1:24" ht="16.5" customHeight="1" x14ac:dyDescent="0.2">
      <c r="A4089" s="34">
        <f t="shared" si="799"/>
        <v>45809</v>
      </c>
      <c r="B4089" s="243" t="str">
        <f t="shared" si="797"/>
        <v>Junio</v>
      </c>
      <c r="C4089" s="244"/>
      <c r="D4089" s="244"/>
      <c r="E4089" s="244"/>
      <c r="F4089" s="281" t="str">
        <f>IFERROR(IF(VLOOKUP($X4050&amp;"-"&amp;TEXT($A4089,"mmm-aaaa"),Informes!$A:$P,COLUMN(Informes!H$1),FALSE),"þ","¨"),"¨")</f>
        <v>¨</v>
      </c>
      <c r="G4089" s="281"/>
      <c r="H4089" s="281"/>
      <c r="I4089" s="248" t="str">
        <f>IFERROR(IF(ISBLANK(
VLOOKUP($X4073&amp;"-"&amp;TEXT($A4089,"mmm-aaaa"),Informes!$A:$P,COLUMN(Informes!I$1),FALSE)), "",
VLOOKUP($X4073&amp;"-"&amp;TEXT($A4089,"mmm-aaaa"),Informes!$A:$P,COLUMN(Informes!I$1),FALSE)), "")</f>
        <v/>
      </c>
      <c r="J4089" s="248"/>
      <c r="K4089" s="248"/>
      <c r="L4089" s="173" t="str">
        <f t="shared" si="798"/>
        <v>¨</v>
      </c>
      <c r="M4089" s="248" t="str">
        <f>IFERROR(IF(OR($X4089=$L$7,$X4089=$K$5,$X4089=$O$5,$X4089=$T$5),IF(ISBLANK(
VLOOKUP($X4050&amp;"-"&amp;TEXT($A4089,"mmm-aaaa"),Informes!$A:$P,COLUMN(Informes!J$1),FALSE)), "",
VLOOKUP($X4050&amp;"-"&amp;TEXT($A4089,"mmm-aaaa"),Informes!$A:$P,COLUMN(Informes!J$1),FALSE)), ""), "")</f>
        <v/>
      </c>
      <c r="N4089" s="248"/>
      <c r="O4089" s="248"/>
      <c r="P4089" s="248"/>
      <c r="Q4089" s="248"/>
      <c r="R4089" s="284" t="str">
        <f t="shared" si="796"/>
        <v/>
      </c>
      <c r="S4089" s="284"/>
      <c r="T4089" s="284"/>
      <c r="U4089" s="284"/>
      <c r="V4089" s="285"/>
      <c r="W4089" s="4" t="str">
        <f>IFERROR(VLOOKUP($X4073&amp;"-"&amp;TEXT($A4089,"mmm-aaaa"),Informes!$A:$P,COLUMN(Informes!K$1),FALSE), "")</f>
        <v/>
      </c>
      <c r="X4089" s="34" t="str">
        <f>IFERROR(VLOOKUP($X4050&amp;"-"&amp;TEXT($A4089,"mmm-aaaa"),Informes!$A:$P,COLUMN(Informes!C$1),FALSE), "")</f>
        <v/>
      </c>
    </row>
    <row r="4090" spans="1:24" ht="16.5" customHeight="1" x14ac:dyDescent="0.2">
      <c r="A4090" s="34">
        <f t="shared" si="799"/>
        <v>45839</v>
      </c>
      <c r="B4090" s="243" t="str">
        <f t="shared" si="797"/>
        <v>Julio</v>
      </c>
      <c r="C4090" s="244"/>
      <c r="D4090" s="244"/>
      <c r="E4090" s="244"/>
      <c r="F4090" s="281" t="str">
        <f>IFERROR(IF(VLOOKUP($X4050&amp;"-"&amp;TEXT($A4090,"mmm-aaaa"),Informes!$A:$P,COLUMN(Informes!H$1),FALSE),"þ","¨"),"¨")</f>
        <v>¨</v>
      </c>
      <c r="G4090" s="281"/>
      <c r="H4090" s="281"/>
      <c r="I4090" s="248" t="str">
        <f>IFERROR(IF(ISBLANK(
VLOOKUP($X4073&amp;"-"&amp;TEXT($A4090,"mmm-aaaa"),Informes!$A:$P,COLUMN(Informes!I$1),FALSE)), "",
VLOOKUP($X4073&amp;"-"&amp;TEXT($A4090,"mmm-aaaa"),Informes!$A:$P,COLUMN(Informes!I$1),FALSE)), "")</f>
        <v/>
      </c>
      <c r="J4090" s="248"/>
      <c r="K4090" s="248"/>
      <c r="L4090" s="173" t="str">
        <f t="shared" si="798"/>
        <v>¨</v>
      </c>
      <c r="M4090" s="248" t="str">
        <f>IFERROR(IF(OR($X4090=$L$7,$X4090=$K$5,$X4090=$O$5,$X4090=$T$5),IF(ISBLANK(
VLOOKUP($X4050&amp;"-"&amp;TEXT($A4090,"mmm-aaaa"),Informes!$A:$P,COLUMN(Informes!J$1),FALSE)), "",
VLOOKUP($X4050&amp;"-"&amp;TEXT($A4090,"mmm-aaaa"),Informes!$A:$P,COLUMN(Informes!J$1),FALSE)), ""), "")</f>
        <v/>
      </c>
      <c r="N4090" s="248"/>
      <c r="O4090" s="248"/>
      <c r="P4090" s="248"/>
      <c r="Q4090" s="248"/>
      <c r="R4090" s="284" t="str">
        <f t="shared" si="796"/>
        <v/>
      </c>
      <c r="S4090" s="284"/>
      <c r="T4090" s="284"/>
      <c r="U4090" s="284"/>
      <c r="V4090" s="285"/>
      <c r="W4090" s="4" t="str">
        <f>IFERROR(VLOOKUP($X4073&amp;"-"&amp;TEXT($A4090,"mmm-aaaa"),Informes!$A:$P,COLUMN(Informes!K$1),FALSE), "")</f>
        <v/>
      </c>
      <c r="X4090" s="34" t="str">
        <f>IFERROR(VLOOKUP($X4050&amp;"-"&amp;TEXT($A4090,"mmm-aaaa"),Informes!$A:$P,COLUMN(Informes!C$1),FALSE), "")</f>
        <v/>
      </c>
    </row>
    <row r="4091" spans="1:24" ht="16.5" customHeight="1" thickBot="1" x14ac:dyDescent="0.25">
      <c r="A4091" s="34">
        <f t="shared" si="799"/>
        <v>45870</v>
      </c>
      <c r="B4091" s="264" t="str">
        <f t="shared" si="797"/>
        <v>Agosto</v>
      </c>
      <c r="C4091" s="265"/>
      <c r="D4091" s="265"/>
      <c r="E4091" s="265"/>
      <c r="F4091" s="280" t="str">
        <f>IFERROR(IF(VLOOKUP($X4050&amp;"-"&amp;TEXT($A4091,"mmm-aaaa"),Informes!$A:$P,COLUMN(Informes!H$1),FALSE),"þ","¨"),"¨")</f>
        <v>¨</v>
      </c>
      <c r="G4091" s="280"/>
      <c r="H4091" s="280"/>
      <c r="I4091" s="269" t="str">
        <f>IFERROR(IF(ISBLANK(
VLOOKUP($X4073&amp;"-"&amp;TEXT($A4091,"mmm-aaaa"),Informes!$A:$P,COLUMN(Informes!I$1),FALSE)), "",
VLOOKUP($X4073&amp;"-"&amp;TEXT($A4091,"mmm-aaaa"),Informes!$A:$P,COLUMN(Informes!I$1),FALSE)), "")</f>
        <v/>
      </c>
      <c r="J4091" s="269"/>
      <c r="K4091" s="269"/>
      <c r="L4091" s="172" t="str">
        <f t="shared" si="798"/>
        <v>¨</v>
      </c>
      <c r="M4091" s="269" t="str">
        <f>IFERROR(IF(OR($X4091=$L$7,$X4091=$K$5,$X4091=$O$5,$X4091=$T$5),IF(ISBLANK(
VLOOKUP($X4050&amp;"-"&amp;TEXT($A4091,"mmm-aaaa"),Informes!$A:$P,COLUMN(Informes!J$1),FALSE)), "",
VLOOKUP($X4050&amp;"-"&amp;TEXT($A4091,"mmm-aaaa"),Informes!$A:$P,COLUMN(Informes!J$1),FALSE)), ""), "")</f>
        <v/>
      </c>
      <c r="N4091" s="269"/>
      <c r="O4091" s="269"/>
      <c r="P4091" s="269"/>
      <c r="Q4091" s="269"/>
      <c r="R4091" s="282" t="str">
        <f t="shared" si="796"/>
        <v/>
      </c>
      <c r="S4091" s="282"/>
      <c r="T4091" s="282"/>
      <c r="U4091" s="282"/>
      <c r="V4091" s="283"/>
      <c r="W4091" s="4" t="str">
        <f>IFERROR(VLOOKUP($X4073&amp;"-"&amp;TEXT($A4091,"mmm-aaaa"),Informes!$A:$P,COLUMN(Informes!K$1),FALSE), "")</f>
        <v/>
      </c>
      <c r="X4091" s="34" t="str">
        <f>IFERROR(VLOOKUP($X4050&amp;"-"&amp;TEXT($A4091,"mmm-aaaa"),Informes!$A:$P,COLUMN(Informes!C$1),FALSE), "")</f>
        <v/>
      </c>
    </row>
    <row r="4092" spans="1:24" ht="16.5" customHeight="1" thickBot="1" x14ac:dyDescent="0.3">
      <c r="D4092" s="124"/>
      <c r="E4092" s="124"/>
      <c r="F4092" s="129"/>
      <c r="G4092" s="124" t="str">
        <f>IF(SUM(F4080:F4091)=0,"",SUM(F4080:F4091))</f>
        <v/>
      </c>
      <c r="H4092" s="124"/>
      <c r="I4092" s="124"/>
      <c r="J4092" s="130"/>
      <c r="K4092" s="124"/>
      <c r="L4092" s="131" t="s">
        <v>107</v>
      </c>
      <c r="M4092" s="272" t="str">
        <f>IF(SUM(M4080:M4091)=0,"",SUM(M4080:M4091))</f>
        <v/>
      </c>
      <c r="N4092" s="273"/>
      <c r="O4092" s="273"/>
      <c r="P4092" s="273"/>
      <c r="Q4092" s="274"/>
      <c r="R4092" s="275"/>
      <c r="S4092" s="276"/>
      <c r="T4092" s="276"/>
      <c r="U4092" s="276"/>
      <c r="V4092" s="277"/>
      <c r="W4092" s="4"/>
      <c r="X4092" s="4"/>
    </row>
    <row r="4093" spans="1:24" ht="16.5" customHeight="1" x14ac:dyDescent="0.2">
      <c r="W4093" s="4"/>
      <c r="X4093" s="4"/>
    </row>
    <row r="4094" spans="1:24" ht="279.75" customHeight="1" x14ac:dyDescent="0.15">
      <c r="B4094" s="11"/>
      <c r="C4094" s="132" t="s">
        <v>136</v>
      </c>
      <c r="D4094" s="11"/>
      <c r="E4094" s="11"/>
      <c r="F4094" s="11"/>
      <c r="G4094" s="11"/>
      <c r="H4094" s="11"/>
      <c r="I4094" s="11"/>
      <c r="J4094" s="11"/>
      <c r="K4094" s="11"/>
      <c r="L4094" s="11"/>
      <c r="M4094" s="11"/>
      <c r="N4094" s="11"/>
      <c r="O4094" s="11"/>
      <c r="P4094" s="11"/>
      <c r="Q4094" s="11"/>
      <c r="R4094" s="11"/>
      <c r="S4094" s="11"/>
      <c r="T4094" s="11"/>
      <c r="U4094" s="11"/>
      <c r="V4094" s="11"/>
      <c r="W4094" s="11"/>
      <c r="X4094" s="11"/>
    </row>
    <row r="4095" spans="1:24" ht="24" customHeight="1" x14ac:dyDescent="0.2">
      <c r="A4095" s="35">
        <f>A4049+1</f>
        <v>90</v>
      </c>
      <c r="B4095" s="256" t="s">
        <v>127</v>
      </c>
      <c r="C4095" s="256"/>
      <c r="D4095" s="256"/>
      <c r="E4095" s="256"/>
      <c r="F4095" s="256"/>
      <c r="G4095" s="256"/>
      <c r="H4095" s="256"/>
      <c r="I4095" s="256"/>
      <c r="J4095" s="256"/>
      <c r="K4095" s="256"/>
      <c r="L4095" s="256"/>
      <c r="M4095" s="256"/>
      <c r="N4095" s="256"/>
      <c r="O4095" s="256"/>
      <c r="P4095" s="256"/>
      <c r="Q4095" s="256"/>
      <c r="R4095" s="256"/>
      <c r="S4095" s="256"/>
      <c r="T4095" s="256"/>
      <c r="U4095" s="256"/>
      <c r="V4095" s="256"/>
      <c r="X4095" s="2"/>
    </row>
    <row r="4096" spans="1:24" ht="17.25" customHeight="1" x14ac:dyDescent="0.2">
      <c r="A4096" s="35"/>
      <c r="B4096" s="120" t="s">
        <v>128</v>
      </c>
      <c r="D4096" s="123" t="e">
        <f>IF(A4095=0,0,INDEX(TblPublicadores[Nombre completo],A4095))</f>
        <v>#REF!</v>
      </c>
      <c r="F4096" s="123"/>
      <c r="G4096" s="123"/>
      <c r="H4096" s="123"/>
      <c r="I4096" s="123"/>
      <c r="J4096" s="123"/>
      <c r="K4096" s="123"/>
      <c r="L4096" s="123"/>
      <c r="M4096" s="123"/>
      <c r="N4096" s="123"/>
      <c r="O4096" s="123"/>
      <c r="P4096" s="123"/>
      <c r="Q4096" s="123"/>
      <c r="R4096" s="123"/>
      <c r="S4096" s="123"/>
      <c r="T4096" s="123"/>
      <c r="U4096" s="123"/>
      <c r="V4096" s="123"/>
      <c r="W4096" s="15"/>
      <c r="X4096" s="154" t="e">
        <f>IF(A4095=0,0,INDEX(TblPublicadores[Nombre],A4095))</f>
        <v>#REF!</v>
      </c>
    </row>
    <row r="4097" spans="1:24" ht="17.25" customHeight="1" x14ac:dyDescent="0.2">
      <c r="B4097" s="120" t="s">
        <v>129</v>
      </c>
      <c r="D4097" s="121"/>
      <c r="E4097" s="121"/>
      <c r="F4097" s="7"/>
      <c r="G4097" s="7"/>
      <c r="H4097" s="257" t="e">
        <f>IF(A4095=0,"",INDEX(TblPublicadores[Fecha de nacimiento],A4095))</f>
        <v>#REF!</v>
      </c>
      <c r="I4097" s="257"/>
      <c r="J4097" s="257"/>
      <c r="K4097" s="257"/>
      <c r="L4097" s="257"/>
      <c r="M4097" s="257"/>
      <c r="N4097" s="257"/>
      <c r="O4097" s="257"/>
      <c r="P4097" s="128" t="e">
        <f>IF(INDEX(TblPublicadores[Sexo],A4095)=Q4097,"þ","¨")</f>
        <v>#REF!</v>
      </c>
      <c r="Q4097" s="120" t="s">
        <v>75</v>
      </c>
      <c r="S4097" s="12"/>
      <c r="T4097" s="13"/>
      <c r="U4097" s="128" t="e">
        <f>IF(INDEX(TblPublicadores[Sexo],A4095)=V4097,"þ","¨")</f>
        <v>#REF!</v>
      </c>
      <c r="V4097" s="120" t="s">
        <v>79</v>
      </c>
      <c r="W4097" s="12"/>
      <c r="X4097" s="6"/>
    </row>
    <row r="4098" spans="1:24" ht="17.25" customHeight="1" x14ac:dyDescent="0.2">
      <c r="B4098" s="120" t="s">
        <v>130</v>
      </c>
      <c r="D4098" s="122"/>
      <c r="E4098" s="122"/>
      <c r="F4098" s="7"/>
      <c r="G4098" s="258" t="e">
        <f>IF(A4095=0,"",IF(INDEX(TblPublicadores[Fecha de bautismo],A4095)="", "",INDEX(TblPublicadores[Fecha de bautismo],A4095)))</f>
        <v>#REF!</v>
      </c>
      <c r="H4098" s="258"/>
      <c r="I4098" s="258"/>
      <c r="J4098" s="258"/>
      <c r="K4098" s="258"/>
      <c r="L4098" s="258"/>
      <c r="M4098" s="258"/>
      <c r="N4098" s="258"/>
      <c r="O4098" s="258"/>
      <c r="P4098" s="128" t="s">
        <v>137</v>
      </c>
      <c r="Q4098" s="120" t="s">
        <v>131</v>
      </c>
      <c r="S4098" s="12"/>
      <c r="T4098" s="12"/>
      <c r="U4098" s="128" t="s">
        <v>138</v>
      </c>
      <c r="V4098" s="120" t="s">
        <v>61</v>
      </c>
      <c r="W4098" s="12"/>
      <c r="X4098" s="6"/>
    </row>
    <row r="4099" spans="1:24" ht="28.5" customHeight="1" x14ac:dyDescent="0.2">
      <c r="B4099" s="127" t="e">
        <f>IF(INDEX(TblPublicadores[Privilegio],A4095)=C4099,"þ","¨")</f>
        <v>#REF!</v>
      </c>
      <c r="C4099" s="125" t="s">
        <v>76</v>
      </c>
      <c r="D4099" s="127" t="e">
        <f>IF(INDEX(TblPublicadores[Privilegio],A4095)=E4099,"þ","¨")</f>
        <v>#REF!</v>
      </c>
      <c r="E4099" s="125" t="s">
        <v>81</v>
      </c>
      <c r="F4099" s="7"/>
      <c r="G4099" s="7"/>
      <c r="H4099" s="5"/>
      <c r="I4099" s="10"/>
      <c r="J4099" s="127" t="e">
        <f>IF(INDEX(TblPublicadores[Tipo Publicador],A4095)=K4099,"þ","¨")</f>
        <v>#REF!</v>
      </c>
      <c r="K4099" s="125" t="s">
        <v>77</v>
      </c>
      <c r="L4099" s="5"/>
      <c r="M4099" s="5"/>
      <c r="N4099" s="127" t="e">
        <f>IF(INDEX(TblPublicadores[Tipo Publicador],A4095)=O4099,"þ","¨")</f>
        <v>#REF!</v>
      </c>
      <c r="O4099" s="125" t="s">
        <v>132</v>
      </c>
      <c r="P4099" s="126"/>
      <c r="Q4099" s="126"/>
      <c r="R4099" s="9"/>
      <c r="S4099" s="127" t="e">
        <f>IF(INDEX(TblPublicadores[Tipo Publicador],A4095)=T4099,"þ","¨")</f>
        <v>#REF!</v>
      </c>
      <c r="T4099" s="259" t="s">
        <v>133</v>
      </c>
      <c r="U4099" s="259"/>
      <c r="V4099" s="259"/>
      <c r="W4099" s="13"/>
      <c r="X4099" s="6"/>
    </row>
    <row r="4100" spans="1:24" ht="4.5" customHeight="1" thickBot="1" x14ac:dyDescent="0.25">
      <c r="B4100" s="8"/>
      <c r="C4100" s="7"/>
      <c r="D4100" s="8"/>
      <c r="E4100" s="7"/>
      <c r="F4100" s="7"/>
      <c r="G4100" s="7"/>
      <c r="H4100" s="5"/>
      <c r="I4100" s="10"/>
      <c r="J4100" s="8"/>
      <c r="K4100" s="5"/>
      <c r="L4100" s="5"/>
      <c r="M4100" s="5"/>
      <c r="N4100" s="7"/>
      <c r="O4100" s="5"/>
      <c r="P4100" s="8"/>
      <c r="Q4100" s="8"/>
      <c r="R4100" s="9"/>
      <c r="S4100" s="9"/>
      <c r="T4100" s="7"/>
      <c r="U4100" s="8"/>
      <c r="V4100" s="9"/>
      <c r="W4100" s="9"/>
      <c r="X4100" s="6"/>
    </row>
    <row r="4101" spans="1:24" ht="26.25" customHeight="1" x14ac:dyDescent="0.25">
      <c r="B4101" s="260" t="s">
        <v>17</v>
      </c>
      <c r="C4101" s="261"/>
      <c r="D4101" s="261"/>
      <c r="E4101" s="261"/>
      <c r="F4101" s="262" t="s">
        <v>134</v>
      </c>
      <c r="G4101" s="262"/>
      <c r="H4101" s="262"/>
      <c r="I4101" s="262" t="s">
        <v>12</v>
      </c>
      <c r="J4101" s="262"/>
      <c r="K4101" s="262"/>
      <c r="L4101" s="262" t="s">
        <v>105</v>
      </c>
      <c r="M4101" s="236" t="s">
        <v>135</v>
      </c>
      <c r="N4101" s="236"/>
      <c r="O4101" s="236"/>
      <c r="P4101" s="236"/>
      <c r="Q4101" s="236"/>
      <c r="R4101" s="236" t="s">
        <v>101</v>
      </c>
      <c r="S4101" s="236"/>
      <c r="T4101" s="236"/>
      <c r="U4101" s="236"/>
      <c r="V4101" s="237"/>
      <c r="W4101" s="14"/>
      <c r="X4101" s="3"/>
    </row>
    <row r="4102" spans="1:24" ht="27.75" customHeight="1" x14ac:dyDescent="0.2">
      <c r="B4102" s="240">
        <v>45292</v>
      </c>
      <c r="C4102" s="241"/>
      <c r="D4102" s="241"/>
      <c r="E4102" s="242"/>
      <c r="F4102" s="263"/>
      <c r="G4102" s="263"/>
      <c r="H4102" s="263"/>
      <c r="I4102" s="263"/>
      <c r="J4102" s="263"/>
      <c r="K4102" s="263"/>
      <c r="L4102" s="263"/>
      <c r="M4102" s="238"/>
      <c r="N4102" s="238"/>
      <c r="O4102" s="238"/>
      <c r="P4102" s="238"/>
      <c r="Q4102" s="238"/>
      <c r="R4102" s="238"/>
      <c r="S4102" s="238"/>
      <c r="T4102" s="238"/>
      <c r="U4102" s="238"/>
      <c r="V4102" s="239"/>
      <c r="W4102" s="14"/>
      <c r="X4102" s="3"/>
    </row>
    <row r="4103" spans="1:24" ht="16.5" customHeight="1" x14ac:dyDescent="0.2">
      <c r="A4103" s="34">
        <f>EDATE(B4102,-4)</f>
        <v>45170</v>
      </c>
      <c r="B4103" s="243" t="str">
        <f>PROPER(TEXT(A4103, "mmmm"))</f>
        <v>Septiembre</v>
      </c>
      <c r="C4103" s="244"/>
      <c r="D4103" s="244" t="str">
        <f>PROPER(TEXT(C4103, "mmmm"))</f>
        <v>Enero</v>
      </c>
      <c r="E4103" s="244"/>
      <c r="F4103" s="281" t="str">
        <f>IFERROR(IF(VLOOKUP($X4096&amp;"-"&amp;TEXT($A4103,"mmm-aaaa"),Informes!$A:$P,COLUMN(Informes!H$1),FALSE),"þ","¨"),"¨")</f>
        <v>¨</v>
      </c>
      <c r="G4103" s="281"/>
      <c r="H4103" s="281"/>
      <c r="I4103" s="248" t="str">
        <f>IFERROR(IF(ISBLANK(
VLOOKUP($X4096&amp;"-"&amp;TEXT($A4103,"mmm-aaaa"),Informes!$A:$P,COLUMN(Informes!I$1),FALSE)), "",
VLOOKUP($X4096&amp;"-"&amp;TEXT($A4103,"mmm-aaaa"),Informes!$A:$P,COLUMN(Informes!I$1),FALSE)), "")</f>
        <v/>
      </c>
      <c r="J4103" s="248"/>
      <c r="K4103" s="248"/>
      <c r="L4103" s="173" t="str">
        <f>IFERROR(IF($X4103=$L$7,"þ","¨"),"¨")</f>
        <v>¨</v>
      </c>
      <c r="M4103" s="248" t="str">
        <f>IFERROR(IF(OR($X4103=$L$7,$X4103=$K$5,$X4103=$O$5,$X4103=$T$5),IF(ISBLANK(
VLOOKUP($X4096&amp;"-"&amp;TEXT($A4103,"mmm-aaaa"),Informes!$A:$P,COLUMN(Informes!J$1),FALSE)), "",
VLOOKUP($X4096&amp;"-"&amp;TEXT($A4103,"mmm-aaaa"),Informes!$A:$P,COLUMN(Informes!J$1),FALSE)), ""), "")</f>
        <v/>
      </c>
      <c r="N4103" s="248"/>
      <c r="O4103" s="248"/>
      <c r="P4103" s="248"/>
      <c r="Q4103" s="248"/>
      <c r="R4103" s="284" t="str">
        <f t="shared" ref="R4103:R4114" si="800">IF(W4103=0, "", W4103)</f>
        <v/>
      </c>
      <c r="S4103" s="284"/>
      <c r="T4103" s="284"/>
      <c r="U4103" s="284"/>
      <c r="V4103" s="285"/>
      <c r="W4103" s="4" t="str">
        <f>IFERROR(VLOOKUP($X4096&amp;"-"&amp;TEXT($A4103,"mmm-aaaa"),Informes!$A:$P,COLUMN(Informes!K$1),FALSE), "")</f>
        <v/>
      </c>
      <c r="X4103" s="34" t="str">
        <f>IFERROR(VLOOKUP($X4096&amp;"-"&amp;TEXT($A4103,"mmm-aaaa"),Informes!$A:$P,COLUMN(Informes!C$1),FALSE), "")</f>
        <v/>
      </c>
    </row>
    <row r="4104" spans="1:24" ht="16.5" customHeight="1" x14ac:dyDescent="0.2">
      <c r="A4104" s="34">
        <f>EDATE(A4103,1)</f>
        <v>45200</v>
      </c>
      <c r="B4104" s="243" t="str">
        <f t="shared" ref="B4104:B4114" si="801">PROPER(TEXT(A4104, "mmmm"))</f>
        <v>Octubre</v>
      </c>
      <c r="C4104" s="244"/>
      <c r="D4104" s="244" t="str">
        <f t="shared" ref="D4104:D4114" si="802">PROPER(TEXT(C4104, "mmmm"))</f>
        <v>Enero</v>
      </c>
      <c r="E4104" s="244"/>
      <c r="F4104" s="281" t="str">
        <f>IFERROR(IF(VLOOKUP($X4096&amp;"-"&amp;TEXT($A4104,"mmm-aaaa"),Informes!$A:$P,COLUMN(Informes!H$1),FALSE),"þ","¨"),"¨")</f>
        <v>¨</v>
      </c>
      <c r="G4104" s="281"/>
      <c r="H4104" s="281"/>
      <c r="I4104" s="248" t="str">
        <f>IFERROR(IF(ISBLANK(
VLOOKUP($X4096&amp;"-"&amp;TEXT($A4104,"mmm-aaaa"),Informes!$A:$P,COLUMN(Informes!I$1),FALSE)), "",
VLOOKUP($X4096&amp;"-"&amp;TEXT($A4104,"mmm-aaaa"),Informes!$A:$P,COLUMN(Informes!I$1),FALSE)), "")</f>
        <v/>
      </c>
      <c r="J4104" s="248"/>
      <c r="K4104" s="248"/>
      <c r="L4104" s="173" t="str">
        <f t="shared" ref="L4104:L4114" si="803">IFERROR(IF($X4104=$L$7,"þ","¨"),"¨")</f>
        <v>¨</v>
      </c>
      <c r="M4104" s="248" t="str">
        <f>IFERROR(IF(OR($X4104=$L$7,$X4104=$K$5,$X4104=$O$5,$X4104=$T$5),IF(ISBLANK(
VLOOKUP($X4096&amp;"-"&amp;TEXT($A4104,"mmm-aaaa"),Informes!$A:$P,COLUMN(Informes!J$1),FALSE)), "",
VLOOKUP($X4096&amp;"-"&amp;TEXT($A4104,"mmm-aaaa"),Informes!$A:$P,COLUMN(Informes!J$1),FALSE)), ""), "")</f>
        <v/>
      </c>
      <c r="N4104" s="248"/>
      <c r="O4104" s="248"/>
      <c r="P4104" s="248"/>
      <c r="Q4104" s="248"/>
      <c r="R4104" s="284" t="str">
        <f t="shared" si="800"/>
        <v/>
      </c>
      <c r="S4104" s="284"/>
      <c r="T4104" s="284"/>
      <c r="U4104" s="284"/>
      <c r="V4104" s="285"/>
      <c r="W4104" s="4" t="str">
        <f>IFERROR(VLOOKUP($X4096&amp;"-"&amp;TEXT($A4104,"mmm-aaaa"),Informes!$A:$P,COLUMN(Informes!K$1),FALSE), "")</f>
        <v/>
      </c>
      <c r="X4104" s="34" t="str">
        <f>IFERROR(VLOOKUP($X4096&amp;"-"&amp;TEXT($A4104,"mmm-aaaa"),Informes!$A:$P,COLUMN(Informes!C$1),FALSE), "")</f>
        <v/>
      </c>
    </row>
    <row r="4105" spans="1:24" ht="16.5" customHeight="1" x14ac:dyDescent="0.2">
      <c r="A4105" s="34">
        <f t="shared" ref="A4105:A4114" si="804">EDATE(A4104,1)</f>
        <v>45231</v>
      </c>
      <c r="B4105" s="243" t="str">
        <f t="shared" si="801"/>
        <v>Noviembre</v>
      </c>
      <c r="C4105" s="244"/>
      <c r="D4105" s="244" t="str">
        <f t="shared" si="802"/>
        <v>Enero</v>
      </c>
      <c r="E4105" s="244"/>
      <c r="F4105" s="281" t="str">
        <f>IFERROR(IF(VLOOKUP($X4096&amp;"-"&amp;TEXT($A4105,"mmm-aaaa"),Informes!$A:$P,COLUMN(Informes!H$1),FALSE),"þ","¨"),"¨")</f>
        <v>¨</v>
      </c>
      <c r="G4105" s="281"/>
      <c r="H4105" s="281"/>
      <c r="I4105" s="248" t="str">
        <f>IFERROR(IF(ISBLANK(
VLOOKUP($X4096&amp;"-"&amp;TEXT($A4105,"mmm-aaaa"),Informes!$A:$P,COLUMN(Informes!I$1),FALSE)), "",
VLOOKUP($X4096&amp;"-"&amp;TEXT($A4105,"mmm-aaaa"),Informes!$A:$P,COLUMN(Informes!I$1),FALSE)), "")</f>
        <v/>
      </c>
      <c r="J4105" s="248"/>
      <c r="K4105" s="248"/>
      <c r="L4105" s="173" t="str">
        <f t="shared" si="803"/>
        <v>¨</v>
      </c>
      <c r="M4105" s="248" t="str">
        <f>IFERROR(IF(OR($X4105=$L$7,$X4105=$K$5,$X4105=$O$5,$X4105=$T$5),IF(ISBLANK(
VLOOKUP($X4096&amp;"-"&amp;TEXT($A4105,"mmm-aaaa"),Informes!$A:$P,COLUMN(Informes!J$1),FALSE)), "",
VLOOKUP($X4096&amp;"-"&amp;TEXT($A4105,"mmm-aaaa"),Informes!$A:$P,COLUMN(Informes!J$1),FALSE)), ""), "")</f>
        <v/>
      </c>
      <c r="N4105" s="248"/>
      <c r="O4105" s="248"/>
      <c r="P4105" s="248"/>
      <c r="Q4105" s="248"/>
      <c r="R4105" s="284" t="str">
        <f t="shared" si="800"/>
        <v/>
      </c>
      <c r="S4105" s="284"/>
      <c r="T4105" s="284"/>
      <c r="U4105" s="284"/>
      <c r="V4105" s="285"/>
      <c r="W4105" s="4" t="str">
        <f>IFERROR(VLOOKUP($X4096&amp;"-"&amp;TEXT($A4105,"mmm-aaaa"),Informes!$A:$P,COLUMN(Informes!K$1),FALSE), "")</f>
        <v/>
      </c>
      <c r="X4105" s="34" t="str">
        <f>IFERROR(VLOOKUP($X4096&amp;"-"&amp;TEXT($A4105,"mmm-aaaa"),Informes!$A:$P,COLUMN(Informes!C$1),FALSE), "")</f>
        <v/>
      </c>
    </row>
    <row r="4106" spans="1:24" ht="16.5" customHeight="1" x14ac:dyDescent="0.2">
      <c r="A4106" s="34">
        <f t="shared" si="804"/>
        <v>45261</v>
      </c>
      <c r="B4106" s="243" t="str">
        <f t="shared" si="801"/>
        <v>Diciembre</v>
      </c>
      <c r="C4106" s="244"/>
      <c r="D4106" s="244" t="str">
        <f t="shared" si="802"/>
        <v>Enero</v>
      </c>
      <c r="E4106" s="244"/>
      <c r="F4106" s="281" t="str">
        <f>IFERROR(IF(VLOOKUP($X4096&amp;"-"&amp;TEXT($A4106,"mmm-aaaa"),Informes!$A:$P,COLUMN(Informes!H$1),FALSE),"þ","¨"),"¨")</f>
        <v>¨</v>
      </c>
      <c r="G4106" s="281"/>
      <c r="H4106" s="281"/>
      <c r="I4106" s="248" t="str">
        <f>IFERROR(IF(ISBLANK(
VLOOKUP($X4096&amp;"-"&amp;TEXT($A4106,"mmm-aaaa"),Informes!$A:$P,COLUMN(Informes!I$1),FALSE)), "",
VLOOKUP($X4096&amp;"-"&amp;TEXT($A4106,"mmm-aaaa"),Informes!$A:$P,COLUMN(Informes!I$1),FALSE)), "")</f>
        <v/>
      </c>
      <c r="J4106" s="248"/>
      <c r="K4106" s="248"/>
      <c r="L4106" s="173" t="str">
        <f t="shared" si="803"/>
        <v>¨</v>
      </c>
      <c r="M4106" s="248" t="str">
        <f>IFERROR(IF(OR($X4106=$L$7,$X4106=$K$5,$X4106=$O$5,$X4106=$T$5),IF(ISBLANK(
VLOOKUP($X4096&amp;"-"&amp;TEXT($A4106,"mmm-aaaa"),Informes!$A:$P,COLUMN(Informes!J$1),FALSE)), "",
VLOOKUP($X4096&amp;"-"&amp;TEXT($A4106,"mmm-aaaa"),Informes!$A:$P,COLUMN(Informes!J$1),FALSE)), ""), "")</f>
        <v/>
      </c>
      <c r="N4106" s="248"/>
      <c r="O4106" s="248"/>
      <c r="P4106" s="248"/>
      <c r="Q4106" s="248"/>
      <c r="R4106" s="284" t="str">
        <f t="shared" si="800"/>
        <v/>
      </c>
      <c r="S4106" s="284"/>
      <c r="T4106" s="284"/>
      <c r="U4106" s="284"/>
      <c r="V4106" s="285"/>
      <c r="W4106" s="4" t="str">
        <f>IFERROR(VLOOKUP($X4096&amp;"-"&amp;TEXT($A4106,"mmm-aaaa"),Informes!$A:$P,COLUMN(Informes!K$1),FALSE), "")</f>
        <v/>
      </c>
      <c r="X4106" s="34" t="str">
        <f>IFERROR(VLOOKUP($X4096&amp;"-"&amp;TEXT($A4106,"mmm-aaaa"),Informes!$A:$P,COLUMN(Informes!C$1),FALSE), "")</f>
        <v/>
      </c>
    </row>
    <row r="4107" spans="1:24" ht="16.5" customHeight="1" x14ac:dyDescent="0.2">
      <c r="A4107" s="34">
        <f t="shared" si="804"/>
        <v>45292</v>
      </c>
      <c r="B4107" s="243" t="str">
        <f t="shared" si="801"/>
        <v>Enero</v>
      </c>
      <c r="C4107" s="244"/>
      <c r="D4107" s="244" t="str">
        <f t="shared" si="802"/>
        <v>Enero</v>
      </c>
      <c r="E4107" s="244"/>
      <c r="F4107" s="281" t="str">
        <f>IFERROR(IF(VLOOKUP($X4096&amp;"-"&amp;TEXT($A4107,"mmm-aaaa"),Informes!$A:$P,COLUMN(Informes!H$1),FALSE),"þ","¨"),"¨")</f>
        <v>¨</v>
      </c>
      <c r="G4107" s="281"/>
      <c r="H4107" s="281"/>
      <c r="I4107" s="248" t="str">
        <f>IFERROR(IF(ISBLANK(
VLOOKUP($X4096&amp;"-"&amp;TEXT($A4107,"mmm-aaaa"),Informes!$A:$P,COLUMN(Informes!I$1),FALSE)), "",
VLOOKUP($X4096&amp;"-"&amp;TEXT($A4107,"mmm-aaaa"),Informes!$A:$P,COLUMN(Informes!I$1),FALSE)), "")</f>
        <v/>
      </c>
      <c r="J4107" s="248"/>
      <c r="K4107" s="248"/>
      <c r="L4107" s="173" t="str">
        <f t="shared" si="803"/>
        <v>¨</v>
      </c>
      <c r="M4107" s="248" t="str">
        <f>IFERROR(IF(OR($X4107=$L$7,$X4107=$K$5,$X4107=$O$5,$X4107=$T$5),IF(ISBLANK(
VLOOKUP($X4096&amp;"-"&amp;TEXT($A4107,"mmm-aaaa"),Informes!$A:$P,COLUMN(Informes!J$1),FALSE)), "",
VLOOKUP($X4096&amp;"-"&amp;TEXT($A4107,"mmm-aaaa"),Informes!$A:$P,COLUMN(Informes!J$1),FALSE)), ""), "")</f>
        <v/>
      </c>
      <c r="N4107" s="248"/>
      <c r="O4107" s="248"/>
      <c r="P4107" s="248"/>
      <c r="Q4107" s="248"/>
      <c r="R4107" s="284" t="str">
        <f t="shared" si="800"/>
        <v/>
      </c>
      <c r="S4107" s="284"/>
      <c r="T4107" s="284"/>
      <c r="U4107" s="284"/>
      <c r="V4107" s="285"/>
      <c r="W4107" s="4" t="str">
        <f>IFERROR(VLOOKUP($X4096&amp;"-"&amp;TEXT($A4107,"mmm-aaaa"),Informes!$A:$P,COLUMN(Informes!K$1),FALSE), "")</f>
        <v/>
      </c>
      <c r="X4107" s="34" t="str">
        <f>IFERROR(VLOOKUP($X4096&amp;"-"&amp;TEXT($A4107,"mmm-aaaa"),Informes!$A:$P,COLUMN(Informes!C$1),FALSE), "")</f>
        <v/>
      </c>
    </row>
    <row r="4108" spans="1:24" ht="16.5" customHeight="1" x14ac:dyDescent="0.2">
      <c r="A4108" s="34">
        <f t="shared" si="804"/>
        <v>45323</v>
      </c>
      <c r="B4108" s="243" t="str">
        <f t="shared" si="801"/>
        <v>Febrero</v>
      </c>
      <c r="C4108" s="244"/>
      <c r="D4108" s="244" t="str">
        <f t="shared" si="802"/>
        <v>Enero</v>
      </c>
      <c r="E4108" s="244"/>
      <c r="F4108" s="281" t="str">
        <f>IFERROR(IF(VLOOKUP($X4096&amp;"-"&amp;TEXT($A4108,"mmm-aaaa"),Informes!$A:$P,COLUMN(Informes!H$1),FALSE),"þ","¨"),"¨")</f>
        <v>¨</v>
      </c>
      <c r="G4108" s="281"/>
      <c r="H4108" s="281"/>
      <c r="I4108" s="248" t="str">
        <f>IFERROR(IF(ISBLANK(
VLOOKUP($X4096&amp;"-"&amp;TEXT($A4108,"mmm-aaaa"),Informes!$A:$P,COLUMN(Informes!I$1),FALSE)), "",
VLOOKUP($X4096&amp;"-"&amp;TEXT($A4108,"mmm-aaaa"),Informes!$A:$P,COLUMN(Informes!I$1),FALSE)), "")</f>
        <v/>
      </c>
      <c r="J4108" s="248"/>
      <c r="K4108" s="248"/>
      <c r="L4108" s="173" t="str">
        <f t="shared" si="803"/>
        <v>¨</v>
      </c>
      <c r="M4108" s="248" t="str">
        <f>IFERROR(IF(OR($X4108=$L$7,$X4108=$K$5,$X4108=$O$5,$X4108=$T$5),IF(ISBLANK(
VLOOKUP($X4096&amp;"-"&amp;TEXT($A4108,"mmm-aaaa"),Informes!$A:$P,COLUMN(Informes!J$1),FALSE)), "",
VLOOKUP($X4096&amp;"-"&amp;TEXT($A4108,"mmm-aaaa"),Informes!$A:$P,COLUMN(Informes!J$1),FALSE)), ""), "")</f>
        <v/>
      </c>
      <c r="N4108" s="248"/>
      <c r="O4108" s="248"/>
      <c r="P4108" s="248"/>
      <c r="Q4108" s="248"/>
      <c r="R4108" s="284" t="str">
        <f t="shared" si="800"/>
        <v/>
      </c>
      <c r="S4108" s="284"/>
      <c r="T4108" s="284"/>
      <c r="U4108" s="284"/>
      <c r="V4108" s="285"/>
      <c r="W4108" s="4" t="str">
        <f>IFERROR(VLOOKUP($X4096&amp;"-"&amp;TEXT($A4108,"mmm-aaaa"),Informes!$A:$P,COLUMN(Informes!K$1),FALSE), "")</f>
        <v/>
      </c>
      <c r="X4108" s="34" t="str">
        <f>IFERROR(VLOOKUP($X4096&amp;"-"&amp;TEXT($A4108,"mmm-aaaa"),Informes!$A:$P,COLUMN(Informes!C$1),FALSE), "")</f>
        <v/>
      </c>
    </row>
    <row r="4109" spans="1:24" ht="16.5" customHeight="1" x14ac:dyDescent="0.2">
      <c r="A4109" s="34">
        <f t="shared" si="804"/>
        <v>45352</v>
      </c>
      <c r="B4109" s="243" t="str">
        <f t="shared" si="801"/>
        <v>Marzo</v>
      </c>
      <c r="C4109" s="244"/>
      <c r="D4109" s="244" t="str">
        <f t="shared" si="802"/>
        <v>Enero</v>
      </c>
      <c r="E4109" s="244"/>
      <c r="F4109" s="281" t="str">
        <f>IFERROR(IF(VLOOKUP($X4096&amp;"-"&amp;TEXT($A4109,"mmm-aaaa"),Informes!$A:$P,COLUMN(Informes!H$1),FALSE),"þ","¨"),"¨")</f>
        <v>¨</v>
      </c>
      <c r="G4109" s="281"/>
      <c r="H4109" s="281"/>
      <c r="I4109" s="248" t="str">
        <f>IFERROR(IF(ISBLANK(
VLOOKUP($X4096&amp;"-"&amp;TEXT($A4109,"mmm-aaaa"),Informes!$A:$P,COLUMN(Informes!I$1),FALSE)), "",
VLOOKUP($X4096&amp;"-"&amp;TEXT($A4109,"mmm-aaaa"),Informes!$A:$P,COLUMN(Informes!I$1),FALSE)), "")</f>
        <v/>
      </c>
      <c r="J4109" s="248"/>
      <c r="K4109" s="248"/>
      <c r="L4109" s="173" t="str">
        <f t="shared" si="803"/>
        <v>¨</v>
      </c>
      <c r="M4109" s="248" t="str">
        <f>IFERROR(IF(OR($X4109=$L$7,$X4109=$K$5,$X4109=$O$5,$X4109=$T$5),IF(ISBLANK(
VLOOKUP($X4096&amp;"-"&amp;TEXT($A4109,"mmm-aaaa"),Informes!$A:$P,COLUMN(Informes!J$1),FALSE)), "",
VLOOKUP($X4096&amp;"-"&amp;TEXT($A4109,"mmm-aaaa"),Informes!$A:$P,COLUMN(Informes!J$1),FALSE)), ""), "")</f>
        <v/>
      </c>
      <c r="N4109" s="248"/>
      <c r="O4109" s="248"/>
      <c r="P4109" s="248"/>
      <c r="Q4109" s="248"/>
      <c r="R4109" s="284" t="str">
        <f t="shared" si="800"/>
        <v/>
      </c>
      <c r="S4109" s="284"/>
      <c r="T4109" s="284"/>
      <c r="U4109" s="284"/>
      <c r="V4109" s="285"/>
      <c r="W4109" s="4" t="str">
        <f>IFERROR(VLOOKUP($X4096&amp;"-"&amp;TEXT($A4109,"mmm-aaaa"),Informes!$A:$P,COLUMN(Informes!K$1),FALSE), "")</f>
        <v/>
      </c>
      <c r="X4109" s="34" t="str">
        <f>IFERROR(VLOOKUP($X4096&amp;"-"&amp;TEXT($A4109,"mmm-aaaa"),Informes!$A:$P,COLUMN(Informes!C$1),FALSE), "")</f>
        <v/>
      </c>
    </row>
    <row r="4110" spans="1:24" ht="16.5" customHeight="1" x14ac:dyDescent="0.2">
      <c r="A4110" s="34">
        <f t="shared" si="804"/>
        <v>45383</v>
      </c>
      <c r="B4110" s="243" t="str">
        <f t="shared" si="801"/>
        <v>Abril</v>
      </c>
      <c r="C4110" s="244"/>
      <c r="D4110" s="244" t="str">
        <f t="shared" si="802"/>
        <v>Enero</v>
      </c>
      <c r="E4110" s="244"/>
      <c r="F4110" s="281" t="str">
        <f>IFERROR(IF(VLOOKUP($X4096&amp;"-"&amp;TEXT($A4110,"mmm-aaaa"),Informes!$A:$P,COLUMN(Informes!H$1),FALSE),"þ","¨"),"¨")</f>
        <v>¨</v>
      </c>
      <c r="G4110" s="281"/>
      <c r="H4110" s="281"/>
      <c r="I4110" s="248" t="str">
        <f>IFERROR(IF(ISBLANK(
VLOOKUP($X4096&amp;"-"&amp;TEXT($A4110,"mmm-aaaa"),Informes!$A:$P,COLUMN(Informes!I$1),FALSE)), "",
VLOOKUP($X4096&amp;"-"&amp;TEXT($A4110,"mmm-aaaa"),Informes!$A:$P,COLUMN(Informes!I$1),FALSE)), "")</f>
        <v/>
      </c>
      <c r="J4110" s="248"/>
      <c r="K4110" s="248"/>
      <c r="L4110" s="173" t="str">
        <f t="shared" si="803"/>
        <v>¨</v>
      </c>
      <c r="M4110" s="248" t="str">
        <f>IFERROR(IF(OR($X4110=$L$7,$X4110=$K$5,$X4110=$O$5,$X4110=$T$5),IF(ISBLANK(
VLOOKUP($X4096&amp;"-"&amp;TEXT($A4110,"mmm-aaaa"),Informes!$A:$P,COLUMN(Informes!J$1),FALSE)), "",
VLOOKUP($X4096&amp;"-"&amp;TEXT($A4110,"mmm-aaaa"),Informes!$A:$P,COLUMN(Informes!J$1),FALSE)), ""), "")</f>
        <v/>
      </c>
      <c r="N4110" s="248"/>
      <c r="O4110" s="248"/>
      <c r="P4110" s="248"/>
      <c r="Q4110" s="248"/>
      <c r="R4110" s="284" t="str">
        <f t="shared" si="800"/>
        <v/>
      </c>
      <c r="S4110" s="284"/>
      <c r="T4110" s="284"/>
      <c r="U4110" s="284"/>
      <c r="V4110" s="285"/>
      <c r="W4110" s="4" t="str">
        <f>IFERROR(VLOOKUP($X4096&amp;"-"&amp;TEXT($A4110,"mmm-aaaa"),Informes!$A:$P,COLUMN(Informes!K$1),FALSE), "")</f>
        <v/>
      </c>
      <c r="X4110" s="34" t="str">
        <f>IFERROR(VLOOKUP($X4096&amp;"-"&amp;TEXT($A4110,"mmm-aaaa"),Informes!$A:$P,COLUMN(Informes!C$1),FALSE), "")</f>
        <v/>
      </c>
    </row>
    <row r="4111" spans="1:24" ht="16.5" customHeight="1" x14ac:dyDescent="0.2">
      <c r="A4111" s="34">
        <f t="shared" si="804"/>
        <v>45413</v>
      </c>
      <c r="B4111" s="243" t="str">
        <f t="shared" si="801"/>
        <v>Mayo</v>
      </c>
      <c r="C4111" s="244"/>
      <c r="D4111" s="244" t="str">
        <f t="shared" si="802"/>
        <v>Enero</v>
      </c>
      <c r="E4111" s="244"/>
      <c r="F4111" s="281" t="str">
        <f>IFERROR(IF(VLOOKUP($X4096&amp;"-"&amp;TEXT($A4111,"mmm-aaaa"),Informes!$A:$P,COLUMN(Informes!H$1),FALSE),"þ","¨"),"¨")</f>
        <v>¨</v>
      </c>
      <c r="G4111" s="281"/>
      <c r="H4111" s="281"/>
      <c r="I4111" s="248" t="str">
        <f>IFERROR(IF(ISBLANK(
VLOOKUP($X4096&amp;"-"&amp;TEXT($A4111,"mmm-aaaa"),Informes!$A:$P,COLUMN(Informes!I$1),FALSE)), "",
VLOOKUP($X4096&amp;"-"&amp;TEXT($A4111,"mmm-aaaa"),Informes!$A:$P,COLUMN(Informes!I$1),FALSE)), "")</f>
        <v/>
      </c>
      <c r="J4111" s="248"/>
      <c r="K4111" s="248"/>
      <c r="L4111" s="173" t="str">
        <f t="shared" si="803"/>
        <v>¨</v>
      </c>
      <c r="M4111" s="248" t="str">
        <f>IFERROR(IF(OR($X4111=$L$7,$X4111=$K$5,$X4111=$O$5,$X4111=$T$5),IF(ISBLANK(
VLOOKUP($X4096&amp;"-"&amp;TEXT($A4111,"mmm-aaaa"),Informes!$A:$P,COLUMN(Informes!J$1),FALSE)), "",
VLOOKUP($X4096&amp;"-"&amp;TEXT($A4111,"mmm-aaaa"),Informes!$A:$P,COLUMN(Informes!J$1),FALSE)), ""), "")</f>
        <v/>
      </c>
      <c r="N4111" s="248"/>
      <c r="O4111" s="248"/>
      <c r="P4111" s="248"/>
      <c r="Q4111" s="248"/>
      <c r="R4111" s="284" t="str">
        <f t="shared" si="800"/>
        <v/>
      </c>
      <c r="S4111" s="284"/>
      <c r="T4111" s="284"/>
      <c r="U4111" s="284"/>
      <c r="V4111" s="285"/>
      <c r="W4111" s="4" t="str">
        <f>IFERROR(VLOOKUP($X4096&amp;"-"&amp;TEXT($A4111,"mmm-aaaa"),Informes!$A:$P,COLUMN(Informes!K$1),FALSE), "")</f>
        <v/>
      </c>
      <c r="X4111" s="34" t="str">
        <f>IFERROR(VLOOKUP($X4096&amp;"-"&amp;TEXT($A4111,"mmm-aaaa"),Informes!$A:$P,COLUMN(Informes!C$1),FALSE), "")</f>
        <v/>
      </c>
    </row>
    <row r="4112" spans="1:24" ht="16.5" customHeight="1" x14ac:dyDescent="0.2">
      <c r="A4112" s="34">
        <f t="shared" si="804"/>
        <v>45444</v>
      </c>
      <c r="B4112" s="243" t="str">
        <f t="shared" si="801"/>
        <v>Junio</v>
      </c>
      <c r="C4112" s="244"/>
      <c r="D4112" s="244" t="str">
        <f t="shared" si="802"/>
        <v>Enero</v>
      </c>
      <c r="E4112" s="244"/>
      <c r="F4112" s="281" t="str">
        <f>IFERROR(IF(VLOOKUP($X4096&amp;"-"&amp;TEXT($A4112,"mmm-aaaa"),Informes!$A:$P,COLUMN(Informes!H$1),FALSE),"þ","¨"),"¨")</f>
        <v>¨</v>
      </c>
      <c r="G4112" s="281"/>
      <c r="H4112" s="281"/>
      <c r="I4112" s="248" t="str">
        <f>IFERROR(IF(ISBLANK(
VLOOKUP($X4096&amp;"-"&amp;TEXT($A4112,"mmm-aaaa"),Informes!$A:$P,COLUMN(Informes!I$1),FALSE)), "",
VLOOKUP($X4096&amp;"-"&amp;TEXT($A4112,"mmm-aaaa"),Informes!$A:$P,COLUMN(Informes!I$1),FALSE)), "")</f>
        <v/>
      </c>
      <c r="J4112" s="248"/>
      <c r="K4112" s="248"/>
      <c r="L4112" s="173" t="str">
        <f t="shared" si="803"/>
        <v>¨</v>
      </c>
      <c r="M4112" s="248" t="str">
        <f>IFERROR(IF(OR($X4112=$L$7,$X4112=$K$5,$X4112=$O$5,$X4112=$T$5),IF(ISBLANK(
VLOOKUP($X4096&amp;"-"&amp;TEXT($A4112,"mmm-aaaa"),Informes!$A:$P,COLUMN(Informes!J$1),FALSE)), "",
VLOOKUP($X4096&amp;"-"&amp;TEXT($A4112,"mmm-aaaa"),Informes!$A:$P,COLUMN(Informes!J$1),FALSE)), ""), "")</f>
        <v/>
      </c>
      <c r="N4112" s="248"/>
      <c r="O4112" s="248"/>
      <c r="P4112" s="248"/>
      <c r="Q4112" s="248"/>
      <c r="R4112" s="284" t="str">
        <f t="shared" si="800"/>
        <v/>
      </c>
      <c r="S4112" s="284"/>
      <c r="T4112" s="284"/>
      <c r="U4112" s="284"/>
      <c r="V4112" s="285"/>
      <c r="W4112" s="4" t="str">
        <f>IFERROR(VLOOKUP($X4096&amp;"-"&amp;TEXT($A4112,"mmm-aaaa"),Informes!$A:$P,COLUMN(Informes!K$1),FALSE), "")</f>
        <v/>
      </c>
      <c r="X4112" s="34" t="str">
        <f>IFERROR(VLOOKUP($X4096&amp;"-"&amp;TEXT($A4112,"mmm-aaaa"),Informes!$A:$P,COLUMN(Informes!C$1),FALSE), "")</f>
        <v/>
      </c>
    </row>
    <row r="4113" spans="1:24" ht="16.5" customHeight="1" x14ac:dyDescent="0.2">
      <c r="A4113" s="34">
        <f t="shared" si="804"/>
        <v>45474</v>
      </c>
      <c r="B4113" s="243" t="str">
        <f t="shared" si="801"/>
        <v>Julio</v>
      </c>
      <c r="C4113" s="244"/>
      <c r="D4113" s="244" t="str">
        <f t="shared" si="802"/>
        <v>Enero</v>
      </c>
      <c r="E4113" s="244"/>
      <c r="F4113" s="281" t="str">
        <f>IFERROR(IF(VLOOKUP($X4096&amp;"-"&amp;TEXT($A4113,"mmm-aaaa"),Informes!$A:$P,COLUMN(Informes!H$1),FALSE),"þ","¨"),"¨")</f>
        <v>¨</v>
      </c>
      <c r="G4113" s="281"/>
      <c r="H4113" s="281"/>
      <c r="I4113" s="248" t="str">
        <f>IFERROR(IF(ISBLANK(
VLOOKUP($X4096&amp;"-"&amp;TEXT($A4113,"mmm-aaaa"),Informes!$A:$P,COLUMN(Informes!I$1),FALSE)), "",
VLOOKUP($X4096&amp;"-"&amp;TEXT($A4113,"mmm-aaaa"),Informes!$A:$P,COLUMN(Informes!I$1),FALSE)), "")</f>
        <v/>
      </c>
      <c r="J4113" s="248"/>
      <c r="K4113" s="248"/>
      <c r="L4113" s="173" t="str">
        <f t="shared" si="803"/>
        <v>¨</v>
      </c>
      <c r="M4113" s="248" t="str">
        <f>IFERROR(IF(OR($X4113=$L$7,$X4113=$K$5,$X4113=$O$5,$X4113=$T$5),IF(ISBLANK(
VLOOKUP($X4096&amp;"-"&amp;TEXT($A4113,"mmm-aaaa"),Informes!$A:$P,COLUMN(Informes!J$1),FALSE)), "",
VLOOKUP($X4096&amp;"-"&amp;TEXT($A4113,"mmm-aaaa"),Informes!$A:$P,COLUMN(Informes!J$1),FALSE)), ""), "")</f>
        <v/>
      </c>
      <c r="N4113" s="248"/>
      <c r="O4113" s="248"/>
      <c r="P4113" s="248"/>
      <c r="Q4113" s="248"/>
      <c r="R4113" s="284" t="str">
        <f t="shared" si="800"/>
        <v/>
      </c>
      <c r="S4113" s="284"/>
      <c r="T4113" s="284"/>
      <c r="U4113" s="284"/>
      <c r="V4113" s="285"/>
      <c r="W4113" s="4" t="str">
        <f>IFERROR(VLOOKUP($X4096&amp;"-"&amp;TEXT($A4113,"mmm-aaaa"),Informes!$A:$P,COLUMN(Informes!K$1),FALSE), "")</f>
        <v/>
      </c>
      <c r="X4113" s="34" t="str">
        <f>IFERROR(VLOOKUP($X4096&amp;"-"&amp;TEXT($A4113,"mmm-aaaa"),Informes!$A:$P,COLUMN(Informes!C$1),FALSE), "")</f>
        <v/>
      </c>
    </row>
    <row r="4114" spans="1:24" ht="16.5" customHeight="1" thickBot="1" x14ac:dyDescent="0.25">
      <c r="A4114" s="34">
        <f t="shared" si="804"/>
        <v>45505</v>
      </c>
      <c r="B4114" s="264" t="str">
        <f t="shared" si="801"/>
        <v>Agosto</v>
      </c>
      <c r="C4114" s="265"/>
      <c r="D4114" s="265" t="str">
        <f t="shared" si="802"/>
        <v>Enero</v>
      </c>
      <c r="E4114" s="265"/>
      <c r="F4114" s="280" t="str">
        <f>IFERROR(IF(VLOOKUP($X4096&amp;"-"&amp;TEXT($A4114,"mmm-aaaa"),Informes!$A:$P,COLUMN(Informes!H$1),FALSE),"þ","¨"),"¨")</f>
        <v>¨</v>
      </c>
      <c r="G4114" s="280"/>
      <c r="H4114" s="280"/>
      <c r="I4114" s="269" t="str">
        <f>IFERROR(IF(ISBLANK(
VLOOKUP($X4096&amp;"-"&amp;TEXT($A4114,"mmm-aaaa"),Informes!$A:$P,COLUMN(Informes!I$1),FALSE)), "",
VLOOKUP($X4096&amp;"-"&amp;TEXT($A4114,"mmm-aaaa"),Informes!$A:$P,COLUMN(Informes!I$1),FALSE)), "")</f>
        <v/>
      </c>
      <c r="J4114" s="269"/>
      <c r="K4114" s="269"/>
      <c r="L4114" s="172" t="str">
        <f t="shared" si="803"/>
        <v>¨</v>
      </c>
      <c r="M4114" s="269" t="str">
        <f>IFERROR(IF(OR($X4114=$L$7,$X4114=$K$5,$X4114=$O$5,$X4114=$T$5),IF(ISBLANK(
VLOOKUP($X4096&amp;"-"&amp;TEXT($A4114,"mmm-aaaa"),Informes!$A:$P,COLUMN(Informes!J$1),FALSE)), "",
VLOOKUP($X4096&amp;"-"&amp;TEXT($A4114,"mmm-aaaa"),Informes!$A:$P,COLUMN(Informes!J$1),FALSE)), ""), "")</f>
        <v/>
      </c>
      <c r="N4114" s="269"/>
      <c r="O4114" s="269"/>
      <c r="P4114" s="269"/>
      <c r="Q4114" s="269"/>
      <c r="R4114" s="282" t="str">
        <f t="shared" si="800"/>
        <v/>
      </c>
      <c r="S4114" s="282"/>
      <c r="T4114" s="282"/>
      <c r="U4114" s="282"/>
      <c r="V4114" s="283"/>
      <c r="W4114" s="4" t="str">
        <f>IFERROR(VLOOKUP($X4096&amp;"-"&amp;TEXT($A4114,"mmm-aaaa"),Informes!$A:$P,COLUMN(Informes!K$1),FALSE), "")</f>
        <v/>
      </c>
      <c r="X4114" s="34" t="str">
        <f>IFERROR(VLOOKUP($X4096&amp;"-"&amp;TEXT($A4114,"mmm-aaaa"),Informes!$A:$P,COLUMN(Informes!C$1),FALSE), "")</f>
        <v/>
      </c>
    </row>
    <row r="4115" spans="1:24" ht="16.5" customHeight="1" thickBot="1" x14ac:dyDescent="0.3">
      <c r="D4115" s="124"/>
      <c r="E4115" s="124"/>
      <c r="F4115" s="129"/>
      <c r="G4115" s="124" t="str">
        <f>IF(SUM(F4103:F4114)=0,"",SUM(F4103:F4114))</f>
        <v/>
      </c>
      <c r="H4115" s="124"/>
      <c r="I4115" s="124"/>
      <c r="J4115" s="130"/>
      <c r="K4115" s="124"/>
      <c r="L4115" s="131" t="s">
        <v>107</v>
      </c>
      <c r="M4115" s="272" t="str">
        <f>IF(SUM(M4103:M4114)=0,"",SUM(M4103:M4114))</f>
        <v/>
      </c>
      <c r="N4115" s="273"/>
      <c r="O4115" s="273"/>
      <c r="P4115" s="273"/>
      <c r="Q4115" s="274"/>
      <c r="R4115" s="275"/>
      <c r="S4115" s="276"/>
      <c r="T4115" s="276"/>
      <c r="U4115" s="276"/>
      <c r="V4115" s="277"/>
      <c r="W4115" s="4"/>
      <c r="X4115" s="4"/>
    </row>
    <row r="4116" spans="1:24" ht="16.5" customHeight="1" x14ac:dyDescent="0.2">
      <c r="W4116" s="4"/>
      <c r="X4116" s="4"/>
    </row>
    <row r="4117" spans="1:24" ht="279.75" customHeight="1" x14ac:dyDescent="0.15">
      <c r="B4117" s="11"/>
      <c r="C4117" s="132" t="s">
        <v>136</v>
      </c>
      <c r="D4117" s="11"/>
      <c r="E4117" s="11"/>
      <c r="F4117" s="11"/>
      <c r="G4117" s="11"/>
      <c r="H4117" s="11"/>
      <c r="I4117" s="11"/>
      <c r="J4117" s="11"/>
      <c r="K4117" s="11"/>
      <c r="L4117" s="11"/>
      <c r="M4117" s="11"/>
      <c r="N4117" s="11"/>
      <c r="O4117" s="11"/>
      <c r="P4117" s="11"/>
      <c r="Q4117" s="11"/>
      <c r="R4117" s="11"/>
      <c r="S4117" s="11"/>
      <c r="T4117" s="11"/>
      <c r="U4117" s="11"/>
      <c r="V4117" s="11"/>
      <c r="W4117" s="11"/>
      <c r="X4117" s="11"/>
    </row>
    <row r="4118" spans="1:24" ht="24" customHeight="1" x14ac:dyDescent="0.2">
      <c r="A4118" s="35"/>
      <c r="B4118" s="256" t="s">
        <v>127</v>
      </c>
      <c r="C4118" s="256"/>
      <c r="D4118" s="256"/>
      <c r="E4118" s="256"/>
      <c r="F4118" s="256"/>
      <c r="G4118" s="256"/>
      <c r="H4118" s="256"/>
      <c r="I4118" s="256"/>
      <c r="J4118" s="256"/>
      <c r="K4118" s="256"/>
      <c r="L4118" s="256"/>
      <c r="M4118" s="256"/>
      <c r="N4118" s="256"/>
      <c r="O4118" s="256"/>
      <c r="P4118" s="256"/>
      <c r="Q4118" s="256"/>
      <c r="R4118" s="256"/>
      <c r="S4118" s="256"/>
      <c r="T4118" s="256"/>
      <c r="U4118" s="256"/>
      <c r="V4118" s="256"/>
      <c r="X4118" s="2"/>
    </row>
    <row r="4119" spans="1:24" ht="15" x14ac:dyDescent="0.2">
      <c r="A4119" s="35"/>
      <c r="B4119" s="120" t="s">
        <v>128</v>
      </c>
      <c r="D4119" s="123" t="e">
        <f>D4096</f>
        <v>#REF!</v>
      </c>
      <c r="F4119" s="123"/>
      <c r="G4119" s="123"/>
      <c r="H4119" s="123"/>
      <c r="I4119" s="123"/>
      <c r="J4119" s="123"/>
      <c r="K4119" s="123"/>
      <c r="L4119" s="123"/>
      <c r="M4119" s="123"/>
      <c r="N4119" s="123"/>
      <c r="O4119" s="123"/>
      <c r="P4119" s="123"/>
      <c r="Q4119" s="123"/>
      <c r="R4119" s="123"/>
      <c r="S4119" s="123"/>
      <c r="T4119" s="123"/>
      <c r="U4119" s="123"/>
      <c r="V4119" s="123"/>
      <c r="W4119" s="15"/>
      <c r="X4119" s="154" t="e">
        <f>X4096</f>
        <v>#REF!</v>
      </c>
    </row>
    <row r="4120" spans="1:24" ht="17.25" x14ac:dyDescent="0.2">
      <c r="B4120" s="120" t="s">
        <v>129</v>
      </c>
      <c r="D4120" s="121"/>
      <c r="E4120" s="121"/>
      <c r="F4120" s="7"/>
      <c r="G4120" s="7"/>
      <c r="H4120" s="257" t="e">
        <f>H4097</f>
        <v>#REF!</v>
      </c>
      <c r="I4120" s="257"/>
      <c r="J4120" s="257"/>
      <c r="K4120" s="257"/>
      <c r="L4120" s="257"/>
      <c r="M4120" s="257"/>
      <c r="N4120" s="257"/>
      <c r="O4120" s="257"/>
      <c r="P4120" s="127" t="e">
        <f>P4097</f>
        <v>#REF!</v>
      </c>
      <c r="Q4120" s="120" t="s">
        <v>75</v>
      </c>
      <c r="S4120" s="12"/>
      <c r="T4120" s="13"/>
      <c r="U4120" s="127" t="e">
        <f>U4097</f>
        <v>#REF!</v>
      </c>
      <c r="V4120" s="120" t="s">
        <v>79</v>
      </c>
      <c r="W4120" s="12"/>
      <c r="X4120" s="6"/>
    </row>
    <row r="4121" spans="1:24" ht="17.25" x14ac:dyDescent="0.2">
      <c r="B4121" s="120" t="s">
        <v>130</v>
      </c>
      <c r="D4121" s="122"/>
      <c r="E4121" s="122"/>
      <c r="F4121" s="7"/>
      <c r="G4121" s="258" t="e">
        <f>G4098</f>
        <v>#REF!</v>
      </c>
      <c r="H4121" s="258"/>
      <c r="I4121" s="258"/>
      <c r="J4121" s="258"/>
      <c r="K4121" s="258"/>
      <c r="L4121" s="258"/>
      <c r="M4121" s="258"/>
      <c r="N4121" s="258"/>
      <c r="O4121" s="258"/>
      <c r="P4121" s="128" t="s">
        <v>137</v>
      </c>
      <c r="Q4121" s="120" t="s">
        <v>131</v>
      </c>
      <c r="S4121" s="12"/>
      <c r="T4121" s="12"/>
      <c r="U4121" s="128" t="s">
        <v>138</v>
      </c>
      <c r="V4121" s="120" t="s">
        <v>61</v>
      </c>
      <c r="W4121" s="12"/>
      <c r="X4121" s="6"/>
    </row>
    <row r="4122" spans="1:24" ht="28.5" customHeight="1" x14ac:dyDescent="0.2">
      <c r="B4122" s="127" t="e">
        <f>B4099</f>
        <v>#REF!</v>
      </c>
      <c r="C4122" s="125" t="s">
        <v>76</v>
      </c>
      <c r="D4122" s="127" t="e">
        <f>D4099</f>
        <v>#REF!</v>
      </c>
      <c r="E4122" s="125" t="s">
        <v>81</v>
      </c>
      <c r="F4122" s="7"/>
      <c r="G4122" s="7"/>
      <c r="H4122" s="5"/>
      <c r="I4122" s="10"/>
      <c r="J4122" s="127" t="e">
        <f>J4099</f>
        <v>#REF!</v>
      </c>
      <c r="K4122" s="125" t="s">
        <v>77</v>
      </c>
      <c r="L4122" s="5"/>
      <c r="M4122" s="5"/>
      <c r="N4122" s="127" t="e">
        <f>N4099</f>
        <v>#REF!</v>
      </c>
      <c r="O4122" s="125" t="s">
        <v>132</v>
      </c>
      <c r="P4122" s="126"/>
      <c r="Q4122" s="126"/>
      <c r="R4122" s="9"/>
      <c r="S4122" s="127" t="e">
        <f>S4099</f>
        <v>#REF!</v>
      </c>
      <c r="T4122" s="259" t="s">
        <v>133</v>
      </c>
      <c r="U4122" s="259"/>
      <c r="V4122" s="259"/>
      <c r="W4122" s="13"/>
      <c r="X4122" s="6"/>
    </row>
    <row r="4123" spans="1:24" ht="4.5" customHeight="1" thickBot="1" x14ac:dyDescent="0.25">
      <c r="B4123" s="8"/>
      <c r="C4123" s="7"/>
      <c r="D4123" s="8"/>
      <c r="E4123" s="7"/>
      <c r="F4123" s="7"/>
      <c r="G4123" s="7"/>
      <c r="H4123" s="5"/>
      <c r="I4123" s="10"/>
      <c r="J4123" s="8"/>
      <c r="K4123" s="5"/>
      <c r="L4123" s="5"/>
      <c r="M4123" s="5"/>
      <c r="N4123" s="7"/>
      <c r="O4123" s="5"/>
      <c r="P4123" s="8"/>
      <c r="Q4123" s="8"/>
      <c r="R4123" s="9"/>
      <c r="S4123" s="9"/>
      <c r="T4123" s="7"/>
      <c r="U4123" s="8"/>
      <c r="V4123" s="9"/>
      <c r="W4123" s="9"/>
      <c r="X4123" s="6"/>
    </row>
    <row r="4124" spans="1:24" ht="27" customHeight="1" x14ac:dyDescent="0.25">
      <c r="B4124" s="260" t="s">
        <v>17</v>
      </c>
      <c r="C4124" s="261"/>
      <c r="D4124" s="261"/>
      <c r="E4124" s="261"/>
      <c r="F4124" s="262" t="s">
        <v>134</v>
      </c>
      <c r="G4124" s="262"/>
      <c r="H4124" s="262"/>
      <c r="I4124" s="262" t="s">
        <v>12</v>
      </c>
      <c r="J4124" s="262"/>
      <c r="K4124" s="262"/>
      <c r="L4124" s="262" t="s">
        <v>105</v>
      </c>
      <c r="M4124" s="236" t="s">
        <v>135</v>
      </c>
      <c r="N4124" s="236"/>
      <c r="O4124" s="236"/>
      <c r="P4124" s="236"/>
      <c r="Q4124" s="236"/>
      <c r="R4124" s="236" t="s">
        <v>101</v>
      </c>
      <c r="S4124" s="236"/>
      <c r="T4124" s="236"/>
      <c r="U4124" s="236"/>
      <c r="V4124" s="237"/>
      <c r="W4124" s="14"/>
      <c r="X4124" s="3"/>
    </row>
    <row r="4125" spans="1:24" ht="27.75" customHeight="1" x14ac:dyDescent="0.2">
      <c r="B4125" s="240">
        <f>EDATE(B4102,12)</f>
        <v>45658</v>
      </c>
      <c r="C4125" s="241"/>
      <c r="D4125" s="241"/>
      <c r="E4125" s="242"/>
      <c r="F4125" s="263"/>
      <c r="G4125" s="263"/>
      <c r="H4125" s="263"/>
      <c r="I4125" s="263"/>
      <c r="J4125" s="263"/>
      <c r="K4125" s="263"/>
      <c r="L4125" s="263"/>
      <c r="M4125" s="238"/>
      <c r="N4125" s="238"/>
      <c r="O4125" s="238"/>
      <c r="P4125" s="238"/>
      <c r="Q4125" s="238"/>
      <c r="R4125" s="238"/>
      <c r="S4125" s="238"/>
      <c r="T4125" s="238"/>
      <c r="U4125" s="238"/>
      <c r="V4125" s="239"/>
      <c r="W4125" s="14"/>
      <c r="X4125" s="3"/>
    </row>
    <row r="4126" spans="1:24" ht="16.5" customHeight="1" x14ac:dyDescent="0.2">
      <c r="A4126" s="34">
        <f>EDATE(B4125,-4)</f>
        <v>45536</v>
      </c>
      <c r="B4126" s="243" t="str">
        <f>PROPER(TEXT(A4126, "mmmm"))</f>
        <v>Septiembre</v>
      </c>
      <c r="C4126" s="244"/>
      <c r="D4126" s="244"/>
      <c r="E4126" s="244"/>
      <c r="F4126" s="281" t="str">
        <f>IFERROR(IF(VLOOKUP($X4096&amp;"-"&amp;TEXT($A4126,"mmm-aaaa"),Informes!$A:$P,COLUMN(Informes!H$1),FALSE),"þ","¨"),"¨")</f>
        <v>¨</v>
      </c>
      <c r="G4126" s="281"/>
      <c r="H4126" s="281"/>
      <c r="I4126" s="248" t="str">
        <f>IFERROR(IF(ISBLANK(
VLOOKUP($X4119&amp;"-"&amp;TEXT($A4126,"mmm-aaaa"),Informes!$A:$P,COLUMN(Informes!I$1),FALSE)), "",
VLOOKUP($X4119&amp;"-"&amp;TEXT($A4126,"mmm-aaaa"),Informes!$A:$P,COLUMN(Informes!I$1),FALSE)), "")</f>
        <v/>
      </c>
      <c r="J4126" s="248"/>
      <c r="K4126" s="248"/>
      <c r="L4126" s="173" t="str">
        <f>IFERROR(IF($X4126=$L$7,"þ","¨"),"¨")</f>
        <v>¨</v>
      </c>
      <c r="M4126" s="248" t="str">
        <f>IFERROR(IF(OR($X4126=$L$7,$X4126=$K$5,$X4126=$O$5,$X4126=$T$5),IF(ISBLANK(
VLOOKUP($X4096&amp;"-"&amp;TEXT($A4126,"mmm-aaaa"),Informes!$A:$P,COLUMN(Informes!J$1),FALSE)), "",
VLOOKUP($X4096&amp;"-"&amp;TEXT($A4126,"mmm-aaaa"),Informes!$A:$P,COLUMN(Informes!J$1),FALSE)), ""), "")</f>
        <v/>
      </c>
      <c r="N4126" s="248"/>
      <c r="O4126" s="248"/>
      <c r="P4126" s="248"/>
      <c r="Q4126" s="248"/>
      <c r="R4126" s="284" t="str">
        <f t="shared" ref="R4126:R4137" si="805">IF(W4126=0, "", W4126)</f>
        <v/>
      </c>
      <c r="S4126" s="284"/>
      <c r="T4126" s="284"/>
      <c r="U4126" s="284"/>
      <c r="V4126" s="285"/>
      <c r="W4126" s="4" t="str">
        <f>IFERROR(VLOOKUP($X4119&amp;"-"&amp;TEXT($A4126,"mmm-aaaa"),Informes!$A:$P,COLUMN(Informes!K$1),FALSE), "")</f>
        <v/>
      </c>
      <c r="X4126" s="34" t="str">
        <f>IFERROR(VLOOKUP($X4096&amp;"-"&amp;TEXT($A4126,"mmm-aaaa"),Informes!$A:$P,COLUMN(Informes!C$1),FALSE), "")</f>
        <v/>
      </c>
    </row>
    <row r="4127" spans="1:24" ht="16.5" customHeight="1" x14ac:dyDescent="0.2">
      <c r="A4127" s="34">
        <f>EDATE(A4126,1)</f>
        <v>45566</v>
      </c>
      <c r="B4127" s="243" t="str">
        <f t="shared" ref="B4127:B4137" si="806">PROPER(TEXT(A4127, "mmmm"))</f>
        <v>Octubre</v>
      </c>
      <c r="C4127" s="244"/>
      <c r="D4127" s="244"/>
      <c r="E4127" s="244"/>
      <c r="F4127" s="281" t="str">
        <f>IFERROR(IF(VLOOKUP($X4096&amp;"-"&amp;TEXT($A4127,"mmm-aaaa"),Informes!$A:$P,COLUMN(Informes!H$1),FALSE),"þ","¨"),"¨")</f>
        <v>¨</v>
      </c>
      <c r="G4127" s="281"/>
      <c r="H4127" s="281"/>
      <c r="I4127" s="248" t="str">
        <f>IFERROR(IF(ISBLANK(
VLOOKUP($X4119&amp;"-"&amp;TEXT($A4127,"mmm-aaaa"),Informes!$A:$P,COLUMN(Informes!I$1),FALSE)), "",
VLOOKUP($X4119&amp;"-"&amp;TEXT($A4127,"mmm-aaaa"),Informes!$A:$P,COLUMN(Informes!I$1),FALSE)), "")</f>
        <v/>
      </c>
      <c r="J4127" s="248"/>
      <c r="K4127" s="248"/>
      <c r="L4127" s="173" t="str">
        <f t="shared" ref="L4127:L4137" si="807">IFERROR(IF($X4127=$L$7,"þ","¨"),"¨")</f>
        <v>¨</v>
      </c>
      <c r="M4127" s="248" t="str">
        <f>IFERROR(IF(OR($X4127=$L$7,$X4127=$K$5,$X4127=$O$5,$X4127=$T$5),IF(ISBLANK(
VLOOKUP($X4096&amp;"-"&amp;TEXT($A4127,"mmm-aaaa"),Informes!$A:$P,COLUMN(Informes!J$1),FALSE)), "",
VLOOKUP($X4096&amp;"-"&amp;TEXT($A4127,"mmm-aaaa"),Informes!$A:$P,COLUMN(Informes!J$1),FALSE)), ""), "")</f>
        <v/>
      </c>
      <c r="N4127" s="248"/>
      <c r="O4127" s="248"/>
      <c r="P4127" s="248"/>
      <c r="Q4127" s="248"/>
      <c r="R4127" s="284" t="str">
        <f t="shared" si="805"/>
        <v/>
      </c>
      <c r="S4127" s="284"/>
      <c r="T4127" s="284"/>
      <c r="U4127" s="284"/>
      <c r="V4127" s="285"/>
      <c r="W4127" s="4" t="str">
        <f>IFERROR(VLOOKUP($X4119&amp;"-"&amp;TEXT($A4127,"mmm-aaaa"),Informes!$A:$P,COLUMN(Informes!K$1),FALSE), "")</f>
        <v/>
      </c>
      <c r="X4127" s="34" t="str">
        <f>IFERROR(VLOOKUP($X4096&amp;"-"&amp;TEXT($A4127,"mmm-aaaa"),Informes!$A:$P,COLUMN(Informes!C$1),FALSE), "")</f>
        <v/>
      </c>
    </row>
    <row r="4128" spans="1:24" ht="16.5" customHeight="1" x14ac:dyDescent="0.2">
      <c r="A4128" s="34">
        <f t="shared" ref="A4128:A4137" si="808">EDATE(A4127,1)</f>
        <v>45597</v>
      </c>
      <c r="B4128" s="243" t="str">
        <f t="shared" si="806"/>
        <v>Noviembre</v>
      </c>
      <c r="C4128" s="244"/>
      <c r="D4128" s="244"/>
      <c r="E4128" s="244"/>
      <c r="F4128" s="281" t="str">
        <f>IFERROR(IF(VLOOKUP($X4096&amp;"-"&amp;TEXT($A4128,"mmm-aaaa"),Informes!$A:$P,COLUMN(Informes!H$1),FALSE),"þ","¨"),"¨")</f>
        <v>¨</v>
      </c>
      <c r="G4128" s="281"/>
      <c r="H4128" s="281"/>
      <c r="I4128" s="248" t="str">
        <f>IFERROR(IF(ISBLANK(
VLOOKUP($X4119&amp;"-"&amp;TEXT($A4128,"mmm-aaaa"),Informes!$A:$P,COLUMN(Informes!I$1),FALSE)), "",
VLOOKUP($X4119&amp;"-"&amp;TEXT($A4128,"mmm-aaaa"),Informes!$A:$P,COLUMN(Informes!I$1),FALSE)), "")</f>
        <v/>
      </c>
      <c r="J4128" s="248"/>
      <c r="K4128" s="248"/>
      <c r="L4128" s="173" t="str">
        <f t="shared" si="807"/>
        <v>¨</v>
      </c>
      <c r="M4128" s="248" t="str">
        <f>IFERROR(IF(OR($X4128=$L$7,$X4128=$K$5,$X4128=$O$5,$X4128=$T$5),IF(ISBLANK(
VLOOKUP($X4096&amp;"-"&amp;TEXT($A4128,"mmm-aaaa"),Informes!$A:$P,COLUMN(Informes!J$1),FALSE)), "",
VLOOKUP($X4096&amp;"-"&amp;TEXT($A4128,"mmm-aaaa"),Informes!$A:$P,COLUMN(Informes!J$1),FALSE)), ""), "")</f>
        <v/>
      </c>
      <c r="N4128" s="248"/>
      <c r="O4128" s="248"/>
      <c r="P4128" s="248"/>
      <c r="Q4128" s="248"/>
      <c r="R4128" s="284" t="str">
        <f t="shared" si="805"/>
        <v/>
      </c>
      <c r="S4128" s="284"/>
      <c r="T4128" s="284"/>
      <c r="U4128" s="284"/>
      <c r="V4128" s="285"/>
      <c r="W4128" s="4" t="str">
        <f>IFERROR(VLOOKUP($X4119&amp;"-"&amp;TEXT($A4128,"mmm-aaaa"),Informes!$A:$P,COLUMN(Informes!K$1),FALSE), "")</f>
        <v/>
      </c>
      <c r="X4128" s="34" t="str">
        <f>IFERROR(VLOOKUP($X4096&amp;"-"&amp;TEXT($A4128,"mmm-aaaa"),Informes!$A:$P,COLUMN(Informes!C$1),FALSE), "")</f>
        <v/>
      </c>
    </row>
    <row r="4129" spans="1:24" ht="16.5" customHeight="1" x14ac:dyDescent="0.2">
      <c r="A4129" s="34">
        <f t="shared" si="808"/>
        <v>45627</v>
      </c>
      <c r="B4129" s="243" t="str">
        <f t="shared" si="806"/>
        <v>Diciembre</v>
      </c>
      <c r="C4129" s="244"/>
      <c r="D4129" s="244"/>
      <c r="E4129" s="244"/>
      <c r="F4129" s="281" t="str">
        <f>IFERROR(IF(VLOOKUP($X4096&amp;"-"&amp;TEXT($A4129,"mmm-aaaa"),Informes!$A:$P,COLUMN(Informes!H$1),FALSE),"þ","¨"),"¨")</f>
        <v>¨</v>
      </c>
      <c r="G4129" s="281"/>
      <c r="H4129" s="281"/>
      <c r="I4129" s="248" t="str">
        <f>IFERROR(IF(ISBLANK(
VLOOKUP($X4119&amp;"-"&amp;TEXT($A4129,"mmm-aaaa"),Informes!$A:$P,COLUMN(Informes!I$1),FALSE)), "",
VLOOKUP($X4119&amp;"-"&amp;TEXT($A4129,"mmm-aaaa"),Informes!$A:$P,COLUMN(Informes!I$1),FALSE)), "")</f>
        <v/>
      </c>
      <c r="J4129" s="248"/>
      <c r="K4129" s="248"/>
      <c r="L4129" s="173" t="str">
        <f t="shared" si="807"/>
        <v>¨</v>
      </c>
      <c r="M4129" s="248" t="str">
        <f>IFERROR(IF(OR($X4129=$L$7,$X4129=$K$5,$X4129=$O$5,$X4129=$T$5),IF(ISBLANK(
VLOOKUP($X4096&amp;"-"&amp;TEXT($A4129,"mmm-aaaa"),Informes!$A:$P,COLUMN(Informes!J$1),FALSE)), "",
VLOOKUP($X4096&amp;"-"&amp;TEXT($A4129,"mmm-aaaa"),Informes!$A:$P,COLUMN(Informes!J$1),FALSE)), ""), "")</f>
        <v/>
      </c>
      <c r="N4129" s="248"/>
      <c r="O4129" s="248"/>
      <c r="P4129" s="248"/>
      <c r="Q4129" s="248"/>
      <c r="R4129" s="284" t="str">
        <f t="shared" si="805"/>
        <v/>
      </c>
      <c r="S4129" s="284"/>
      <c r="T4129" s="284"/>
      <c r="U4129" s="284"/>
      <c r="V4129" s="285"/>
      <c r="W4129" s="4" t="str">
        <f>IFERROR(VLOOKUP($X4119&amp;"-"&amp;TEXT($A4129,"mmm-aaaa"),Informes!$A:$P,COLUMN(Informes!K$1),FALSE), "")</f>
        <v/>
      </c>
      <c r="X4129" s="34" t="str">
        <f>IFERROR(VLOOKUP($X4096&amp;"-"&amp;TEXT($A4129,"mmm-aaaa"),Informes!$A:$P,COLUMN(Informes!C$1),FALSE), "")</f>
        <v/>
      </c>
    </row>
    <row r="4130" spans="1:24" ht="16.5" customHeight="1" x14ac:dyDescent="0.2">
      <c r="A4130" s="34">
        <f t="shared" si="808"/>
        <v>45658</v>
      </c>
      <c r="B4130" s="243" t="str">
        <f t="shared" si="806"/>
        <v>Enero</v>
      </c>
      <c r="C4130" s="244"/>
      <c r="D4130" s="244"/>
      <c r="E4130" s="244"/>
      <c r="F4130" s="281" t="str">
        <f>IFERROR(IF(VLOOKUP($X4096&amp;"-"&amp;TEXT($A4130,"mmm-aaaa"),Informes!$A:$P,COLUMN(Informes!H$1),FALSE),"þ","¨"),"¨")</f>
        <v>¨</v>
      </c>
      <c r="G4130" s="281"/>
      <c r="H4130" s="281"/>
      <c r="I4130" s="248" t="str">
        <f>IFERROR(IF(ISBLANK(
VLOOKUP($X4119&amp;"-"&amp;TEXT($A4130,"mmm-aaaa"),Informes!$A:$P,COLUMN(Informes!I$1),FALSE)), "",
VLOOKUP($X4119&amp;"-"&amp;TEXT($A4130,"mmm-aaaa"),Informes!$A:$P,COLUMN(Informes!I$1),FALSE)), "")</f>
        <v/>
      </c>
      <c r="J4130" s="248"/>
      <c r="K4130" s="248"/>
      <c r="L4130" s="173" t="str">
        <f t="shared" si="807"/>
        <v>¨</v>
      </c>
      <c r="M4130" s="248" t="str">
        <f>IFERROR(IF(OR($X4130=$L$7,$X4130=$K$5,$X4130=$O$5,$X4130=$T$5),IF(ISBLANK(
VLOOKUP($X4096&amp;"-"&amp;TEXT($A4130,"mmm-aaaa"),Informes!$A:$P,COLUMN(Informes!J$1),FALSE)), "",
VLOOKUP($X4096&amp;"-"&amp;TEXT($A4130,"mmm-aaaa"),Informes!$A:$P,COLUMN(Informes!J$1),FALSE)), ""), "")</f>
        <v/>
      </c>
      <c r="N4130" s="248"/>
      <c r="O4130" s="248"/>
      <c r="P4130" s="248"/>
      <c r="Q4130" s="248"/>
      <c r="R4130" s="284" t="str">
        <f t="shared" si="805"/>
        <v/>
      </c>
      <c r="S4130" s="284"/>
      <c r="T4130" s="284"/>
      <c r="U4130" s="284"/>
      <c r="V4130" s="285"/>
      <c r="W4130" s="4" t="str">
        <f>IFERROR(VLOOKUP($X4119&amp;"-"&amp;TEXT($A4130,"mmm-aaaa"),Informes!$A:$P,COLUMN(Informes!K$1),FALSE), "")</f>
        <v/>
      </c>
      <c r="X4130" s="34" t="str">
        <f>IFERROR(VLOOKUP($X4096&amp;"-"&amp;TEXT($A4130,"mmm-aaaa"),Informes!$A:$P,COLUMN(Informes!C$1),FALSE), "")</f>
        <v/>
      </c>
    </row>
    <row r="4131" spans="1:24" ht="16.5" customHeight="1" x14ac:dyDescent="0.2">
      <c r="A4131" s="34">
        <f t="shared" si="808"/>
        <v>45689</v>
      </c>
      <c r="B4131" s="243" t="str">
        <f t="shared" si="806"/>
        <v>Febrero</v>
      </c>
      <c r="C4131" s="244"/>
      <c r="D4131" s="244"/>
      <c r="E4131" s="244"/>
      <c r="F4131" s="281" t="str">
        <f>IFERROR(IF(VLOOKUP($X4096&amp;"-"&amp;TEXT($A4131,"mmm-aaaa"),Informes!$A:$P,COLUMN(Informes!H$1),FALSE),"þ","¨"),"¨")</f>
        <v>¨</v>
      </c>
      <c r="G4131" s="281"/>
      <c r="H4131" s="281"/>
      <c r="I4131" s="248" t="str">
        <f>IFERROR(IF(ISBLANK(
VLOOKUP($X4119&amp;"-"&amp;TEXT($A4131,"mmm-aaaa"),Informes!$A:$P,COLUMN(Informes!I$1),FALSE)), "",
VLOOKUP($X4119&amp;"-"&amp;TEXT($A4131,"mmm-aaaa"),Informes!$A:$P,COLUMN(Informes!I$1),FALSE)), "")</f>
        <v/>
      </c>
      <c r="J4131" s="248"/>
      <c r="K4131" s="248"/>
      <c r="L4131" s="173" t="str">
        <f t="shared" si="807"/>
        <v>¨</v>
      </c>
      <c r="M4131" s="248" t="str">
        <f>IFERROR(IF(OR($X4131=$L$7,$X4131=$K$5,$X4131=$O$5,$X4131=$T$5),IF(ISBLANK(
VLOOKUP($X4096&amp;"-"&amp;TEXT($A4131,"mmm-aaaa"),Informes!$A:$P,COLUMN(Informes!J$1),FALSE)), "",
VLOOKUP($X4096&amp;"-"&amp;TEXT($A4131,"mmm-aaaa"),Informes!$A:$P,COLUMN(Informes!J$1),FALSE)), ""), "")</f>
        <v/>
      </c>
      <c r="N4131" s="248"/>
      <c r="O4131" s="248"/>
      <c r="P4131" s="248"/>
      <c r="Q4131" s="248"/>
      <c r="R4131" s="284" t="str">
        <f t="shared" si="805"/>
        <v/>
      </c>
      <c r="S4131" s="284"/>
      <c r="T4131" s="284"/>
      <c r="U4131" s="284"/>
      <c r="V4131" s="285"/>
      <c r="W4131" s="4" t="str">
        <f>IFERROR(VLOOKUP($X4119&amp;"-"&amp;TEXT($A4131,"mmm-aaaa"),Informes!$A:$P,COLUMN(Informes!K$1),FALSE), "")</f>
        <v/>
      </c>
      <c r="X4131" s="34" t="str">
        <f>IFERROR(VLOOKUP($X4096&amp;"-"&amp;TEXT($A4131,"mmm-aaaa"),Informes!$A:$P,COLUMN(Informes!C$1),FALSE), "")</f>
        <v/>
      </c>
    </row>
    <row r="4132" spans="1:24" ht="16.5" customHeight="1" x14ac:dyDescent="0.2">
      <c r="A4132" s="34">
        <f t="shared" si="808"/>
        <v>45717</v>
      </c>
      <c r="B4132" s="243" t="str">
        <f t="shared" si="806"/>
        <v>Marzo</v>
      </c>
      <c r="C4132" s="244"/>
      <c r="D4132" s="244"/>
      <c r="E4132" s="244"/>
      <c r="F4132" s="281" t="str">
        <f>IFERROR(IF(VLOOKUP($X4096&amp;"-"&amp;TEXT($A4132,"mmm-aaaa"),Informes!$A:$P,COLUMN(Informes!H$1),FALSE),"þ","¨"),"¨")</f>
        <v>¨</v>
      </c>
      <c r="G4132" s="281"/>
      <c r="H4132" s="281"/>
      <c r="I4132" s="248" t="str">
        <f>IFERROR(IF(ISBLANK(
VLOOKUP($X4119&amp;"-"&amp;TEXT($A4132,"mmm-aaaa"),Informes!$A:$P,COLUMN(Informes!I$1),FALSE)), "",
VLOOKUP($X4119&amp;"-"&amp;TEXT($A4132,"mmm-aaaa"),Informes!$A:$P,COLUMN(Informes!I$1),FALSE)), "")</f>
        <v/>
      </c>
      <c r="J4132" s="248"/>
      <c r="K4132" s="248"/>
      <c r="L4132" s="173" t="str">
        <f t="shared" si="807"/>
        <v>¨</v>
      </c>
      <c r="M4132" s="248" t="str">
        <f>IFERROR(IF(OR($X4132=$L$7,$X4132=$K$5,$X4132=$O$5,$X4132=$T$5),IF(ISBLANK(
VLOOKUP($X4096&amp;"-"&amp;TEXT($A4132,"mmm-aaaa"),Informes!$A:$P,COLUMN(Informes!J$1),FALSE)), "",
VLOOKUP($X4096&amp;"-"&amp;TEXT($A4132,"mmm-aaaa"),Informes!$A:$P,COLUMN(Informes!J$1),FALSE)), ""), "")</f>
        <v/>
      </c>
      <c r="N4132" s="248"/>
      <c r="O4132" s="248"/>
      <c r="P4132" s="248"/>
      <c r="Q4132" s="248"/>
      <c r="R4132" s="284" t="str">
        <f t="shared" si="805"/>
        <v/>
      </c>
      <c r="S4132" s="284"/>
      <c r="T4132" s="284"/>
      <c r="U4132" s="284"/>
      <c r="V4132" s="285"/>
      <c r="W4132" s="4" t="str">
        <f>IFERROR(VLOOKUP($X4119&amp;"-"&amp;TEXT($A4132,"mmm-aaaa"),Informes!$A:$P,COLUMN(Informes!K$1),FALSE), "")</f>
        <v/>
      </c>
      <c r="X4132" s="34" t="str">
        <f>IFERROR(VLOOKUP($X4096&amp;"-"&amp;TEXT($A4132,"mmm-aaaa"),Informes!$A:$P,COLUMN(Informes!C$1),FALSE), "")</f>
        <v/>
      </c>
    </row>
    <row r="4133" spans="1:24" ht="16.5" customHeight="1" x14ac:dyDescent="0.2">
      <c r="A4133" s="34">
        <f t="shared" si="808"/>
        <v>45748</v>
      </c>
      <c r="B4133" s="243" t="str">
        <f t="shared" si="806"/>
        <v>Abril</v>
      </c>
      <c r="C4133" s="244"/>
      <c r="D4133" s="244"/>
      <c r="E4133" s="244"/>
      <c r="F4133" s="281" t="str">
        <f>IFERROR(IF(VLOOKUP($X4096&amp;"-"&amp;TEXT($A4133,"mmm-aaaa"),Informes!$A:$P,COLUMN(Informes!H$1),FALSE),"þ","¨"),"¨")</f>
        <v>¨</v>
      </c>
      <c r="G4133" s="281"/>
      <c r="H4133" s="281"/>
      <c r="I4133" s="248" t="str">
        <f>IFERROR(IF(ISBLANK(
VLOOKUP($X4119&amp;"-"&amp;TEXT($A4133,"mmm-aaaa"),Informes!$A:$P,COLUMN(Informes!I$1),FALSE)), "",
VLOOKUP($X4119&amp;"-"&amp;TEXT($A4133,"mmm-aaaa"),Informes!$A:$P,COLUMN(Informes!I$1),FALSE)), "")</f>
        <v/>
      </c>
      <c r="J4133" s="248"/>
      <c r="K4133" s="248"/>
      <c r="L4133" s="173" t="str">
        <f t="shared" si="807"/>
        <v>¨</v>
      </c>
      <c r="M4133" s="248" t="str">
        <f>IFERROR(IF(OR($X4133=$L$7,$X4133=$K$5,$X4133=$O$5,$X4133=$T$5),IF(ISBLANK(
VLOOKUP($X4096&amp;"-"&amp;TEXT($A4133,"mmm-aaaa"),Informes!$A:$P,COLUMN(Informes!J$1),FALSE)), "",
VLOOKUP($X4096&amp;"-"&amp;TEXT($A4133,"mmm-aaaa"),Informes!$A:$P,COLUMN(Informes!J$1),FALSE)), ""), "")</f>
        <v/>
      </c>
      <c r="N4133" s="248"/>
      <c r="O4133" s="248"/>
      <c r="P4133" s="248"/>
      <c r="Q4133" s="248"/>
      <c r="R4133" s="284" t="str">
        <f t="shared" si="805"/>
        <v/>
      </c>
      <c r="S4133" s="284"/>
      <c r="T4133" s="284"/>
      <c r="U4133" s="284"/>
      <c r="V4133" s="285"/>
      <c r="W4133" s="4" t="str">
        <f>IFERROR(VLOOKUP($X4119&amp;"-"&amp;TEXT($A4133,"mmm-aaaa"),Informes!$A:$P,COLUMN(Informes!K$1),FALSE), "")</f>
        <v/>
      </c>
      <c r="X4133" s="34" t="str">
        <f>IFERROR(VLOOKUP($X4096&amp;"-"&amp;TEXT($A4133,"mmm-aaaa"),Informes!$A:$P,COLUMN(Informes!C$1),FALSE), "")</f>
        <v/>
      </c>
    </row>
    <row r="4134" spans="1:24" ht="16.5" customHeight="1" x14ac:dyDescent="0.2">
      <c r="A4134" s="34">
        <f t="shared" si="808"/>
        <v>45778</v>
      </c>
      <c r="B4134" s="243" t="str">
        <f t="shared" si="806"/>
        <v>Mayo</v>
      </c>
      <c r="C4134" s="244"/>
      <c r="D4134" s="244"/>
      <c r="E4134" s="244"/>
      <c r="F4134" s="281" t="str">
        <f>IFERROR(IF(VLOOKUP($X4096&amp;"-"&amp;TEXT($A4134,"mmm-aaaa"),Informes!$A:$P,COLUMN(Informes!H$1),FALSE),"þ","¨"),"¨")</f>
        <v>¨</v>
      </c>
      <c r="G4134" s="281"/>
      <c r="H4134" s="281"/>
      <c r="I4134" s="248" t="str">
        <f>IFERROR(IF(ISBLANK(
VLOOKUP($X4119&amp;"-"&amp;TEXT($A4134,"mmm-aaaa"),Informes!$A:$P,COLUMN(Informes!I$1),FALSE)), "",
VLOOKUP($X4119&amp;"-"&amp;TEXT($A4134,"mmm-aaaa"),Informes!$A:$P,COLUMN(Informes!I$1),FALSE)), "")</f>
        <v/>
      </c>
      <c r="J4134" s="248"/>
      <c r="K4134" s="248"/>
      <c r="L4134" s="173" t="str">
        <f t="shared" si="807"/>
        <v>¨</v>
      </c>
      <c r="M4134" s="248" t="str">
        <f>IFERROR(IF(OR($X4134=$L$7,$X4134=$K$5,$X4134=$O$5,$X4134=$T$5),IF(ISBLANK(
VLOOKUP($X4096&amp;"-"&amp;TEXT($A4134,"mmm-aaaa"),Informes!$A:$P,COLUMN(Informes!J$1),FALSE)), "",
VLOOKUP($X4096&amp;"-"&amp;TEXT($A4134,"mmm-aaaa"),Informes!$A:$P,COLUMN(Informes!J$1),FALSE)), ""), "")</f>
        <v/>
      </c>
      <c r="N4134" s="248"/>
      <c r="O4134" s="248"/>
      <c r="P4134" s="248"/>
      <c r="Q4134" s="248"/>
      <c r="R4134" s="284" t="str">
        <f t="shared" si="805"/>
        <v/>
      </c>
      <c r="S4134" s="284"/>
      <c r="T4134" s="284"/>
      <c r="U4134" s="284"/>
      <c r="V4134" s="285"/>
      <c r="W4134" s="4" t="str">
        <f>IFERROR(VLOOKUP($X4119&amp;"-"&amp;TEXT($A4134,"mmm-aaaa"),Informes!$A:$P,COLUMN(Informes!K$1),FALSE), "")</f>
        <v/>
      </c>
      <c r="X4134" s="34" t="str">
        <f>IFERROR(VLOOKUP($X4096&amp;"-"&amp;TEXT($A4134,"mmm-aaaa"),Informes!$A:$P,COLUMN(Informes!C$1),FALSE), "")</f>
        <v/>
      </c>
    </row>
    <row r="4135" spans="1:24" ht="16.5" customHeight="1" x14ac:dyDescent="0.2">
      <c r="A4135" s="34">
        <f t="shared" si="808"/>
        <v>45809</v>
      </c>
      <c r="B4135" s="243" t="str">
        <f t="shared" si="806"/>
        <v>Junio</v>
      </c>
      <c r="C4135" s="244"/>
      <c r="D4135" s="244"/>
      <c r="E4135" s="244"/>
      <c r="F4135" s="281" t="str">
        <f>IFERROR(IF(VLOOKUP($X4096&amp;"-"&amp;TEXT($A4135,"mmm-aaaa"),Informes!$A:$P,COLUMN(Informes!H$1),FALSE),"þ","¨"),"¨")</f>
        <v>¨</v>
      </c>
      <c r="G4135" s="281"/>
      <c r="H4135" s="281"/>
      <c r="I4135" s="248" t="str">
        <f>IFERROR(IF(ISBLANK(
VLOOKUP($X4119&amp;"-"&amp;TEXT($A4135,"mmm-aaaa"),Informes!$A:$P,COLUMN(Informes!I$1),FALSE)), "",
VLOOKUP($X4119&amp;"-"&amp;TEXT($A4135,"mmm-aaaa"),Informes!$A:$P,COLUMN(Informes!I$1),FALSE)), "")</f>
        <v/>
      </c>
      <c r="J4135" s="248"/>
      <c r="K4135" s="248"/>
      <c r="L4135" s="173" t="str">
        <f t="shared" si="807"/>
        <v>¨</v>
      </c>
      <c r="M4135" s="248" t="str">
        <f>IFERROR(IF(OR($X4135=$L$7,$X4135=$K$5,$X4135=$O$5,$X4135=$T$5),IF(ISBLANK(
VLOOKUP($X4096&amp;"-"&amp;TEXT($A4135,"mmm-aaaa"),Informes!$A:$P,COLUMN(Informes!J$1),FALSE)), "",
VLOOKUP($X4096&amp;"-"&amp;TEXT($A4135,"mmm-aaaa"),Informes!$A:$P,COLUMN(Informes!J$1),FALSE)), ""), "")</f>
        <v/>
      </c>
      <c r="N4135" s="248"/>
      <c r="O4135" s="248"/>
      <c r="P4135" s="248"/>
      <c r="Q4135" s="248"/>
      <c r="R4135" s="284" t="str">
        <f t="shared" si="805"/>
        <v/>
      </c>
      <c r="S4135" s="284"/>
      <c r="T4135" s="284"/>
      <c r="U4135" s="284"/>
      <c r="V4135" s="285"/>
      <c r="W4135" s="4" t="str">
        <f>IFERROR(VLOOKUP($X4119&amp;"-"&amp;TEXT($A4135,"mmm-aaaa"),Informes!$A:$P,COLUMN(Informes!K$1),FALSE), "")</f>
        <v/>
      </c>
      <c r="X4135" s="34" t="str">
        <f>IFERROR(VLOOKUP($X4096&amp;"-"&amp;TEXT($A4135,"mmm-aaaa"),Informes!$A:$P,COLUMN(Informes!C$1),FALSE), "")</f>
        <v/>
      </c>
    </row>
    <row r="4136" spans="1:24" ht="16.5" customHeight="1" x14ac:dyDescent="0.2">
      <c r="A4136" s="34">
        <f t="shared" si="808"/>
        <v>45839</v>
      </c>
      <c r="B4136" s="243" t="str">
        <f t="shared" si="806"/>
        <v>Julio</v>
      </c>
      <c r="C4136" s="244"/>
      <c r="D4136" s="244"/>
      <c r="E4136" s="244"/>
      <c r="F4136" s="281" t="str">
        <f>IFERROR(IF(VLOOKUP($X4096&amp;"-"&amp;TEXT($A4136,"mmm-aaaa"),Informes!$A:$P,COLUMN(Informes!H$1),FALSE),"þ","¨"),"¨")</f>
        <v>¨</v>
      </c>
      <c r="G4136" s="281"/>
      <c r="H4136" s="281"/>
      <c r="I4136" s="248" t="str">
        <f>IFERROR(IF(ISBLANK(
VLOOKUP($X4119&amp;"-"&amp;TEXT($A4136,"mmm-aaaa"),Informes!$A:$P,COLUMN(Informes!I$1),FALSE)), "",
VLOOKUP($X4119&amp;"-"&amp;TEXT($A4136,"mmm-aaaa"),Informes!$A:$P,COLUMN(Informes!I$1),FALSE)), "")</f>
        <v/>
      </c>
      <c r="J4136" s="248"/>
      <c r="K4136" s="248"/>
      <c r="L4136" s="173" t="str">
        <f t="shared" si="807"/>
        <v>¨</v>
      </c>
      <c r="M4136" s="248" t="str">
        <f>IFERROR(IF(OR($X4136=$L$7,$X4136=$K$5,$X4136=$O$5,$X4136=$T$5),IF(ISBLANK(
VLOOKUP($X4096&amp;"-"&amp;TEXT($A4136,"mmm-aaaa"),Informes!$A:$P,COLUMN(Informes!J$1),FALSE)), "",
VLOOKUP($X4096&amp;"-"&amp;TEXT($A4136,"mmm-aaaa"),Informes!$A:$P,COLUMN(Informes!J$1),FALSE)), ""), "")</f>
        <v/>
      </c>
      <c r="N4136" s="248"/>
      <c r="O4136" s="248"/>
      <c r="P4136" s="248"/>
      <c r="Q4136" s="248"/>
      <c r="R4136" s="284" t="str">
        <f t="shared" si="805"/>
        <v/>
      </c>
      <c r="S4136" s="284"/>
      <c r="T4136" s="284"/>
      <c r="U4136" s="284"/>
      <c r="V4136" s="285"/>
      <c r="W4136" s="4" t="str">
        <f>IFERROR(VLOOKUP($X4119&amp;"-"&amp;TEXT($A4136,"mmm-aaaa"),Informes!$A:$P,COLUMN(Informes!K$1),FALSE), "")</f>
        <v/>
      </c>
      <c r="X4136" s="34" t="str">
        <f>IFERROR(VLOOKUP($X4096&amp;"-"&amp;TEXT($A4136,"mmm-aaaa"),Informes!$A:$P,COLUMN(Informes!C$1),FALSE), "")</f>
        <v/>
      </c>
    </row>
    <row r="4137" spans="1:24" ht="16.5" customHeight="1" thickBot="1" x14ac:dyDescent="0.25">
      <c r="A4137" s="34">
        <f t="shared" si="808"/>
        <v>45870</v>
      </c>
      <c r="B4137" s="264" t="str">
        <f t="shared" si="806"/>
        <v>Agosto</v>
      </c>
      <c r="C4137" s="265"/>
      <c r="D4137" s="265"/>
      <c r="E4137" s="265"/>
      <c r="F4137" s="280" t="str">
        <f>IFERROR(IF(VLOOKUP($X4096&amp;"-"&amp;TEXT($A4137,"mmm-aaaa"),Informes!$A:$P,COLUMN(Informes!H$1),FALSE),"þ","¨"),"¨")</f>
        <v>¨</v>
      </c>
      <c r="G4137" s="280"/>
      <c r="H4137" s="280"/>
      <c r="I4137" s="269" t="str">
        <f>IFERROR(IF(ISBLANK(
VLOOKUP($X4119&amp;"-"&amp;TEXT($A4137,"mmm-aaaa"),Informes!$A:$P,COLUMN(Informes!I$1),FALSE)), "",
VLOOKUP($X4119&amp;"-"&amp;TEXT($A4137,"mmm-aaaa"),Informes!$A:$P,COLUMN(Informes!I$1),FALSE)), "")</f>
        <v/>
      </c>
      <c r="J4137" s="269"/>
      <c r="K4137" s="269"/>
      <c r="L4137" s="172" t="str">
        <f t="shared" si="807"/>
        <v>¨</v>
      </c>
      <c r="M4137" s="269" t="str">
        <f>IFERROR(IF(OR($X4137=$L$7,$X4137=$K$5,$X4137=$O$5,$X4137=$T$5),IF(ISBLANK(
VLOOKUP($X4096&amp;"-"&amp;TEXT($A4137,"mmm-aaaa"),Informes!$A:$P,COLUMN(Informes!J$1),FALSE)), "",
VLOOKUP($X4096&amp;"-"&amp;TEXT($A4137,"mmm-aaaa"),Informes!$A:$P,COLUMN(Informes!J$1),FALSE)), ""), "")</f>
        <v/>
      </c>
      <c r="N4137" s="269"/>
      <c r="O4137" s="269"/>
      <c r="P4137" s="269"/>
      <c r="Q4137" s="269"/>
      <c r="R4137" s="282" t="str">
        <f t="shared" si="805"/>
        <v/>
      </c>
      <c r="S4137" s="282"/>
      <c r="T4137" s="282"/>
      <c r="U4137" s="282"/>
      <c r="V4137" s="283"/>
      <c r="W4137" s="4" t="str">
        <f>IFERROR(VLOOKUP($X4119&amp;"-"&amp;TEXT($A4137,"mmm-aaaa"),Informes!$A:$P,COLUMN(Informes!K$1),FALSE), "")</f>
        <v/>
      </c>
      <c r="X4137" s="34" t="str">
        <f>IFERROR(VLOOKUP($X4096&amp;"-"&amp;TEXT($A4137,"mmm-aaaa"),Informes!$A:$P,COLUMN(Informes!C$1),FALSE), "")</f>
        <v/>
      </c>
    </row>
    <row r="4138" spans="1:24" ht="16.5" customHeight="1" thickBot="1" x14ac:dyDescent="0.3">
      <c r="D4138" s="124"/>
      <c r="E4138" s="124"/>
      <c r="F4138" s="129"/>
      <c r="G4138" s="124" t="str">
        <f>IF(SUM(F4126:F4137)=0,"",SUM(F4126:F4137))</f>
        <v/>
      </c>
      <c r="H4138" s="124"/>
      <c r="I4138" s="124"/>
      <c r="J4138" s="130"/>
      <c r="K4138" s="124"/>
      <c r="L4138" s="131" t="s">
        <v>107</v>
      </c>
      <c r="M4138" s="272" t="str">
        <f>IF(SUM(M4126:M4137)=0,"",SUM(M4126:M4137))</f>
        <v/>
      </c>
      <c r="N4138" s="273"/>
      <c r="O4138" s="273"/>
      <c r="P4138" s="273"/>
      <c r="Q4138" s="274"/>
      <c r="R4138" s="275"/>
      <c r="S4138" s="276"/>
      <c r="T4138" s="276"/>
      <c r="U4138" s="276"/>
      <c r="V4138" s="277"/>
      <c r="W4138" s="4"/>
      <c r="X4138" s="4"/>
    </row>
    <row r="4139" spans="1:24" ht="16.5" customHeight="1" x14ac:dyDescent="0.2">
      <c r="W4139" s="4"/>
      <c r="X4139" s="4"/>
    </row>
    <row r="4140" spans="1:24" ht="279.75" customHeight="1" x14ac:dyDescent="0.15">
      <c r="B4140" s="11"/>
      <c r="C4140" s="132" t="s">
        <v>136</v>
      </c>
      <c r="D4140" s="11"/>
      <c r="E4140" s="11"/>
      <c r="F4140" s="11"/>
      <c r="G4140" s="11"/>
      <c r="H4140" s="11"/>
      <c r="I4140" s="11"/>
      <c r="J4140" s="11"/>
      <c r="K4140" s="11"/>
      <c r="L4140" s="11"/>
      <c r="M4140" s="11"/>
      <c r="N4140" s="11"/>
      <c r="O4140" s="11"/>
      <c r="P4140" s="11"/>
      <c r="Q4140" s="11"/>
      <c r="R4140" s="11"/>
      <c r="S4140" s="11"/>
      <c r="T4140" s="11"/>
      <c r="U4140" s="11"/>
      <c r="V4140" s="11"/>
      <c r="W4140" s="11"/>
      <c r="X4140" s="11"/>
    </row>
    <row r="4141" spans="1:24" ht="24" customHeight="1" x14ac:dyDescent="0.2">
      <c r="A4141" s="35">
        <f>A4095+1</f>
        <v>91</v>
      </c>
      <c r="B4141" s="256" t="s">
        <v>127</v>
      </c>
      <c r="C4141" s="256"/>
      <c r="D4141" s="256"/>
      <c r="E4141" s="256"/>
      <c r="F4141" s="256"/>
      <c r="G4141" s="256"/>
      <c r="H4141" s="256"/>
      <c r="I4141" s="256"/>
      <c r="J4141" s="256"/>
      <c r="K4141" s="256"/>
      <c r="L4141" s="256"/>
      <c r="M4141" s="256"/>
      <c r="N4141" s="256"/>
      <c r="O4141" s="256"/>
      <c r="P4141" s="256"/>
      <c r="Q4141" s="256"/>
      <c r="R4141" s="256"/>
      <c r="S4141" s="256"/>
      <c r="T4141" s="256"/>
      <c r="U4141" s="256"/>
      <c r="V4141" s="256"/>
      <c r="X4141" s="2"/>
    </row>
    <row r="4142" spans="1:24" ht="17.25" customHeight="1" x14ac:dyDescent="0.2">
      <c r="A4142" s="35"/>
      <c r="B4142" s="120" t="s">
        <v>128</v>
      </c>
      <c r="D4142" s="123" t="e">
        <f>IF(A4141=0,0,INDEX(TblPublicadores[Nombre completo],A4141))</f>
        <v>#REF!</v>
      </c>
      <c r="F4142" s="123"/>
      <c r="G4142" s="123"/>
      <c r="H4142" s="123"/>
      <c r="I4142" s="123"/>
      <c r="J4142" s="123"/>
      <c r="K4142" s="123"/>
      <c r="L4142" s="123"/>
      <c r="M4142" s="123"/>
      <c r="N4142" s="123"/>
      <c r="O4142" s="123"/>
      <c r="P4142" s="123"/>
      <c r="Q4142" s="123"/>
      <c r="R4142" s="123"/>
      <c r="S4142" s="123"/>
      <c r="T4142" s="123"/>
      <c r="U4142" s="123"/>
      <c r="V4142" s="123"/>
      <c r="W4142" s="15"/>
      <c r="X4142" s="154" t="e">
        <f>IF(A4141=0,0,INDEX(TblPublicadores[Nombre],A4141))</f>
        <v>#REF!</v>
      </c>
    </row>
    <row r="4143" spans="1:24" ht="17.25" customHeight="1" x14ac:dyDescent="0.2">
      <c r="B4143" s="120" t="s">
        <v>129</v>
      </c>
      <c r="D4143" s="121"/>
      <c r="E4143" s="121"/>
      <c r="F4143" s="7"/>
      <c r="G4143" s="7"/>
      <c r="H4143" s="257" t="e">
        <f>IF(A4141=0,"",INDEX(TblPublicadores[Fecha de nacimiento],A4141))</f>
        <v>#REF!</v>
      </c>
      <c r="I4143" s="257"/>
      <c r="J4143" s="257"/>
      <c r="K4143" s="257"/>
      <c r="L4143" s="257"/>
      <c r="M4143" s="257"/>
      <c r="N4143" s="257"/>
      <c r="O4143" s="257"/>
      <c r="P4143" s="128" t="e">
        <f>IF(INDEX(TblPublicadores[Sexo],A4141)=Q4143,"þ","¨")</f>
        <v>#REF!</v>
      </c>
      <c r="Q4143" s="120" t="s">
        <v>75</v>
      </c>
      <c r="S4143" s="12"/>
      <c r="T4143" s="13"/>
      <c r="U4143" s="128" t="e">
        <f>IF(INDEX(TblPublicadores[Sexo],A4141)=V4143,"þ","¨")</f>
        <v>#REF!</v>
      </c>
      <c r="V4143" s="120" t="s">
        <v>79</v>
      </c>
      <c r="W4143" s="12"/>
      <c r="X4143" s="6"/>
    </row>
    <row r="4144" spans="1:24" ht="17.25" customHeight="1" x14ac:dyDescent="0.2">
      <c r="B4144" s="120" t="s">
        <v>130</v>
      </c>
      <c r="D4144" s="122"/>
      <c r="E4144" s="122"/>
      <c r="F4144" s="7"/>
      <c r="G4144" s="258" t="e">
        <f>IF(A4141=0,"",IF(INDEX(TblPublicadores[Fecha de bautismo],A4141)="", "",INDEX(TblPublicadores[Fecha de bautismo],A4141)))</f>
        <v>#REF!</v>
      </c>
      <c r="H4144" s="258"/>
      <c r="I4144" s="258"/>
      <c r="J4144" s="258"/>
      <c r="K4144" s="258"/>
      <c r="L4144" s="258"/>
      <c r="M4144" s="258"/>
      <c r="N4144" s="258"/>
      <c r="O4144" s="258"/>
      <c r="P4144" s="128" t="s">
        <v>137</v>
      </c>
      <c r="Q4144" s="120" t="s">
        <v>131</v>
      </c>
      <c r="S4144" s="12"/>
      <c r="T4144" s="12"/>
      <c r="U4144" s="128" t="s">
        <v>138</v>
      </c>
      <c r="V4144" s="120" t="s">
        <v>61</v>
      </c>
      <c r="W4144" s="12"/>
      <c r="X4144" s="6"/>
    </row>
    <row r="4145" spans="1:24" ht="28.5" customHeight="1" x14ac:dyDescent="0.2">
      <c r="B4145" s="127" t="e">
        <f>IF(INDEX(TblPublicadores[Privilegio],A4141)=C4145,"þ","¨")</f>
        <v>#REF!</v>
      </c>
      <c r="C4145" s="125" t="s">
        <v>76</v>
      </c>
      <c r="D4145" s="127" t="e">
        <f>IF(INDEX(TblPublicadores[Privilegio],A4141)=E4145,"þ","¨")</f>
        <v>#REF!</v>
      </c>
      <c r="E4145" s="125" t="s">
        <v>81</v>
      </c>
      <c r="F4145" s="7"/>
      <c r="G4145" s="7"/>
      <c r="H4145" s="5"/>
      <c r="I4145" s="10"/>
      <c r="J4145" s="127" t="e">
        <f>IF(INDEX(TblPublicadores[Tipo Publicador],A4141)=K4145,"þ","¨")</f>
        <v>#REF!</v>
      </c>
      <c r="K4145" s="125" t="s">
        <v>77</v>
      </c>
      <c r="L4145" s="5"/>
      <c r="M4145" s="5"/>
      <c r="N4145" s="127" t="e">
        <f>IF(INDEX(TblPublicadores[Tipo Publicador],A4141)=O4145,"þ","¨")</f>
        <v>#REF!</v>
      </c>
      <c r="O4145" s="125" t="s">
        <v>132</v>
      </c>
      <c r="P4145" s="126"/>
      <c r="Q4145" s="126"/>
      <c r="R4145" s="9"/>
      <c r="S4145" s="127" t="e">
        <f>IF(INDEX(TblPublicadores[Tipo Publicador],A4141)=T4145,"þ","¨")</f>
        <v>#REF!</v>
      </c>
      <c r="T4145" s="259" t="s">
        <v>133</v>
      </c>
      <c r="U4145" s="259"/>
      <c r="V4145" s="259"/>
      <c r="W4145" s="13"/>
      <c r="X4145" s="6"/>
    </row>
    <row r="4146" spans="1:24" ht="4.5" customHeight="1" thickBot="1" x14ac:dyDescent="0.25">
      <c r="B4146" s="8"/>
      <c r="C4146" s="7"/>
      <c r="D4146" s="8"/>
      <c r="E4146" s="7"/>
      <c r="F4146" s="7"/>
      <c r="G4146" s="7"/>
      <c r="H4146" s="5"/>
      <c r="I4146" s="10"/>
      <c r="J4146" s="8"/>
      <c r="K4146" s="5"/>
      <c r="L4146" s="5"/>
      <c r="M4146" s="5"/>
      <c r="N4146" s="7"/>
      <c r="O4146" s="5"/>
      <c r="P4146" s="8"/>
      <c r="Q4146" s="8"/>
      <c r="R4146" s="9"/>
      <c r="S4146" s="9"/>
      <c r="T4146" s="7"/>
      <c r="U4146" s="8"/>
      <c r="V4146" s="9"/>
      <c r="W4146" s="9"/>
      <c r="X4146" s="6"/>
    </row>
    <row r="4147" spans="1:24" ht="26.25" customHeight="1" x14ac:dyDescent="0.25">
      <c r="B4147" s="260" t="s">
        <v>17</v>
      </c>
      <c r="C4147" s="261"/>
      <c r="D4147" s="261"/>
      <c r="E4147" s="261"/>
      <c r="F4147" s="262" t="s">
        <v>134</v>
      </c>
      <c r="G4147" s="262"/>
      <c r="H4147" s="262"/>
      <c r="I4147" s="262" t="s">
        <v>12</v>
      </c>
      <c r="J4147" s="262"/>
      <c r="K4147" s="262"/>
      <c r="L4147" s="262" t="s">
        <v>105</v>
      </c>
      <c r="M4147" s="236" t="s">
        <v>135</v>
      </c>
      <c r="N4147" s="236"/>
      <c r="O4147" s="236"/>
      <c r="P4147" s="236"/>
      <c r="Q4147" s="236"/>
      <c r="R4147" s="236" t="s">
        <v>101</v>
      </c>
      <c r="S4147" s="236"/>
      <c r="T4147" s="236"/>
      <c r="U4147" s="236"/>
      <c r="V4147" s="237"/>
      <c r="W4147" s="14"/>
      <c r="X4147" s="3"/>
    </row>
    <row r="4148" spans="1:24" ht="27.75" customHeight="1" x14ac:dyDescent="0.2">
      <c r="B4148" s="240">
        <v>45292</v>
      </c>
      <c r="C4148" s="241"/>
      <c r="D4148" s="241"/>
      <c r="E4148" s="242"/>
      <c r="F4148" s="263"/>
      <c r="G4148" s="263"/>
      <c r="H4148" s="263"/>
      <c r="I4148" s="263"/>
      <c r="J4148" s="263"/>
      <c r="K4148" s="263"/>
      <c r="L4148" s="263"/>
      <c r="M4148" s="238"/>
      <c r="N4148" s="238"/>
      <c r="O4148" s="238"/>
      <c r="P4148" s="238"/>
      <c r="Q4148" s="238"/>
      <c r="R4148" s="238"/>
      <c r="S4148" s="238"/>
      <c r="T4148" s="238"/>
      <c r="U4148" s="238"/>
      <c r="V4148" s="239"/>
      <c r="W4148" s="14"/>
      <c r="X4148" s="3"/>
    </row>
    <row r="4149" spans="1:24" ht="16.5" customHeight="1" x14ac:dyDescent="0.2">
      <c r="A4149" s="34">
        <f>EDATE(B4148,-4)</f>
        <v>45170</v>
      </c>
      <c r="B4149" s="243" t="str">
        <f>PROPER(TEXT(A4149, "mmmm"))</f>
        <v>Septiembre</v>
      </c>
      <c r="C4149" s="244"/>
      <c r="D4149" s="244" t="str">
        <f>PROPER(TEXT(C4149, "mmmm"))</f>
        <v>Enero</v>
      </c>
      <c r="E4149" s="244"/>
      <c r="F4149" s="281" t="str">
        <f>IFERROR(IF(VLOOKUP($X4142&amp;"-"&amp;TEXT($A4149,"mmm-aaaa"),Informes!$A:$P,COLUMN(Informes!H$1),FALSE),"þ","¨"),"¨")</f>
        <v>¨</v>
      </c>
      <c r="G4149" s="281"/>
      <c r="H4149" s="281"/>
      <c r="I4149" s="248" t="str">
        <f>IFERROR(IF(ISBLANK(
VLOOKUP($X4142&amp;"-"&amp;TEXT($A4149,"mmm-aaaa"),Informes!$A:$P,COLUMN(Informes!I$1),FALSE)), "",
VLOOKUP($X4142&amp;"-"&amp;TEXT($A4149,"mmm-aaaa"),Informes!$A:$P,COLUMN(Informes!I$1),FALSE)), "")</f>
        <v/>
      </c>
      <c r="J4149" s="248"/>
      <c r="K4149" s="248"/>
      <c r="L4149" s="173" t="str">
        <f>IFERROR(IF($X4149=$L$7,"þ","¨"),"¨")</f>
        <v>¨</v>
      </c>
      <c r="M4149" s="248" t="str">
        <f>IFERROR(IF(OR($X4149=$L$7,$X4149=$K$5,$X4149=$O$5,$X4149=$T$5),IF(ISBLANK(
VLOOKUP($X4142&amp;"-"&amp;TEXT($A4149,"mmm-aaaa"),Informes!$A:$P,COLUMN(Informes!J$1),FALSE)), "",
VLOOKUP($X4142&amp;"-"&amp;TEXT($A4149,"mmm-aaaa"),Informes!$A:$P,COLUMN(Informes!J$1),FALSE)), ""), "")</f>
        <v/>
      </c>
      <c r="N4149" s="248"/>
      <c r="O4149" s="248"/>
      <c r="P4149" s="248"/>
      <c r="Q4149" s="248"/>
      <c r="R4149" s="284" t="str">
        <f t="shared" ref="R4149:R4160" si="809">IF(W4149=0, "", W4149)</f>
        <v/>
      </c>
      <c r="S4149" s="284"/>
      <c r="T4149" s="284"/>
      <c r="U4149" s="284"/>
      <c r="V4149" s="285"/>
      <c r="W4149" s="4" t="str">
        <f>IFERROR(VLOOKUP($X4142&amp;"-"&amp;TEXT($A4149,"mmm-aaaa"),Informes!$A:$P,COLUMN(Informes!K$1),FALSE), "")</f>
        <v/>
      </c>
      <c r="X4149" s="34" t="str">
        <f>IFERROR(VLOOKUP($X4142&amp;"-"&amp;TEXT($A4149,"mmm-aaaa"),Informes!$A:$P,COLUMN(Informes!C$1),FALSE), "")</f>
        <v/>
      </c>
    </row>
    <row r="4150" spans="1:24" ht="16.5" customHeight="1" x14ac:dyDescent="0.2">
      <c r="A4150" s="34">
        <f>EDATE(A4149,1)</f>
        <v>45200</v>
      </c>
      <c r="B4150" s="243" t="str">
        <f t="shared" ref="B4150:B4160" si="810">PROPER(TEXT(A4150, "mmmm"))</f>
        <v>Octubre</v>
      </c>
      <c r="C4150" s="244"/>
      <c r="D4150" s="244" t="str">
        <f t="shared" ref="D4150:D4160" si="811">PROPER(TEXT(C4150, "mmmm"))</f>
        <v>Enero</v>
      </c>
      <c r="E4150" s="244"/>
      <c r="F4150" s="281" t="str">
        <f>IFERROR(IF(VLOOKUP($X4142&amp;"-"&amp;TEXT($A4150,"mmm-aaaa"),Informes!$A:$P,COLUMN(Informes!H$1),FALSE),"þ","¨"),"¨")</f>
        <v>¨</v>
      </c>
      <c r="G4150" s="281"/>
      <c r="H4150" s="281"/>
      <c r="I4150" s="248" t="str">
        <f>IFERROR(IF(ISBLANK(
VLOOKUP($X4142&amp;"-"&amp;TEXT($A4150,"mmm-aaaa"),Informes!$A:$P,COLUMN(Informes!I$1),FALSE)), "",
VLOOKUP($X4142&amp;"-"&amp;TEXT($A4150,"mmm-aaaa"),Informes!$A:$P,COLUMN(Informes!I$1),FALSE)), "")</f>
        <v/>
      </c>
      <c r="J4150" s="248"/>
      <c r="K4150" s="248"/>
      <c r="L4150" s="173" t="str">
        <f t="shared" ref="L4150:L4160" si="812">IFERROR(IF($X4150=$L$7,"þ","¨"),"¨")</f>
        <v>¨</v>
      </c>
      <c r="M4150" s="248" t="str">
        <f>IFERROR(IF(OR($X4150=$L$7,$X4150=$K$5,$X4150=$O$5,$X4150=$T$5),IF(ISBLANK(
VLOOKUP($X4142&amp;"-"&amp;TEXT($A4150,"mmm-aaaa"),Informes!$A:$P,COLUMN(Informes!J$1),FALSE)), "",
VLOOKUP($X4142&amp;"-"&amp;TEXT($A4150,"mmm-aaaa"),Informes!$A:$P,COLUMN(Informes!J$1),FALSE)), ""), "")</f>
        <v/>
      </c>
      <c r="N4150" s="248"/>
      <c r="O4150" s="248"/>
      <c r="P4150" s="248"/>
      <c r="Q4150" s="248"/>
      <c r="R4150" s="284" t="str">
        <f t="shared" si="809"/>
        <v/>
      </c>
      <c r="S4150" s="284"/>
      <c r="T4150" s="284"/>
      <c r="U4150" s="284"/>
      <c r="V4150" s="285"/>
      <c r="W4150" s="4" t="str">
        <f>IFERROR(VLOOKUP($X4142&amp;"-"&amp;TEXT($A4150,"mmm-aaaa"),Informes!$A:$P,COLUMN(Informes!K$1),FALSE), "")</f>
        <v/>
      </c>
      <c r="X4150" s="34" t="str">
        <f>IFERROR(VLOOKUP($X4142&amp;"-"&amp;TEXT($A4150,"mmm-aaaa"),Informes!$A:$P,COLUMN(Informes!C$1),FALSE), "")</f>
        <v/>
      </c>
    </row>
    <row r="4151" spans="1:24" ht="16.5" customHeight="1" x14ac:dyDescent="0.2">
      <c r="A4151" s="34">
        <f t="shared" ref="A4151:A4160" si="813">EDATE(A4150,1)</f>
        <v>45231</v>
      </c>
      <c r="B4151" s="243" t="str">
        <f t="shared" si="810"/>
        <v>Noviembre</v>
      </c>
      <c r="C4151" s="244"/>
      <c r="D4151" s="244" t="str">
        <f t="shared" si="811"/>
        <v>Enero</v>
      </c>
      <c r="E4151" s="244"/>
      <c r="F4151" s="281" t="str">
        <f>IFERROR(IF(VLOOKUP($X4142&amp;"-"&amp;TEXT($A4151,"mmm-aaaa"),Informes!$A:$P,COLUMN(Informes!H$1),FALSE),"þ","¨"),"¨")</f>
        <v>¨</v>
      </c>
      <c r="G4151" s="281"/>
      <c r="H4151" s="281"/>
      <c r="I4151" s="248" t="str">
        <f>IFERROR(IF(ISBLANK(
VLOOKUP($X4142&amp;"-"&amp;TEXT($A4151,"mmm-aaaa"),Informes!$A:$P,COLUMN(Informes!I$1),FALSE)), "",
VLOOKUP($X4142&amp;"-"&amp;TEXT($A4151,"mmm-aaaa"),Informes!$A:$P,COLUMN(Informes!I$1),FALSE)), "")</f>
        <v/>
      </c>
      <c r="J4151" s="248"/>
      <c r="K4151" s="248"/>
      <c r="L4151" s="173" t="str">
        <f t="shared" si="812"/>
        <v>¨</v>
      </c>
      <c r="M4151" s="248" t="str">
        <f>IFERROR(IF(OR($X4151=$L$7,$X4151=$K$5,$X4151=$O$5,$X4151=$T$5),IF(ISBLANK(
VLOOKUP($X4142&amp;"-"&amp;TEXT($A4151,"mmm-aaaa"),Informes!$A:$P,COLUMN(Informes!J$1),FALSE)), "",
VLOOKUP($X4142&amp;"-"&amp;TEXT($A4151,"mmm-aaaa"),Informes!$A:$P,COLUMN(Informes!J$1),FALSE)), ""), "")</f>
        <v/>
      </c>
      <c r="N4151" s="248"/>
      <c r="O4151" s="248"/>
      <c r="P4151" s="248"/>
      <c r="Q4151" s="248"/>
      <c r="R4151" s="284" t="str">
        <f t="shared" si="809"/>
        <v/>
      </c>
      <c r="S4151" s="284"/>
      <c r="T4151" s="284"/>
      <c r="U4151" s="284"/>
      <c r="V4151" s="285"/>
      <c r="W4151" s="4" t="str">
        <f>IFERROR(VLOOKUP($X4142&amp;"-"&amp;TEXT($A4151,"mmm-aaaa"),Informes!$A:$P,COLUMN(Informes!K$1),FALSE), "")</f>
        <v/>
      </c>
      <c r="X4151" s="34" t="str">
        <f>IFERROR(VLOOKUP($X4142&amp;"-"&amp;TEXT($A4151,"mmm-aaaa"),Informes!$A:$P,COLUMN(Informes!C$1),FALSE), "")</f>
        <v/>
      </c>
    </row>
    <row r="4152" spans="1:24" ht="16.5" customHeight="1" x14ac:dyDescent="0.2">
      <c r="A4152" s="34">
        <f t="shared" si="813"/>
        <v>45261</v>
      </c>
      <c r="B4152" s="243" t="str">
        <f t="shared" si="810"/>
        <v>Diciembre</v>
      </c>
      <c r="C4152" s="244"/>
      <c r="D4152" s="244" t="str">
        <f t="shared" si="811"/>
        <v>Enero</v>
      </c>
      <c r="E4152" s="244"/>
      <c r="F4152" s="281" t="str">
        <f>IFERROR(IF(VLOOKUP($X4142&amp;"-"&amp;TEXT($A4152,"mmm-aaaa"),Informes!$A:$P,COLUMN(Informes!H$1),FALSE),"þ","¨"),"¨")</f>
        <v>¨</v>
      </c>
      <c r="G4152" s="281"/>
      <c r="H4152" s="281"/>
      <c r="I4152" s="248" t="str">
        <f>IFERROR(IF(ISBLANK(
VLOOKUP($X4142&amp;"-"&amp;TEXT($A4152,"mmm-aaaa"),Informes!$A:$P,COLUMN(Informes!I$1),FALSE)), "",
VLOOKUP($X4142&amp;"-"&amp;TEXT($A4152,"mmm-aaaa"),Informes!$A:$P,COLUMN(Informes!I$1),FALSE)), "")</f>
        <v/>
      </c>
      <c r="J4152" s="248"/>
      <c r="K4152" s="248"/>
      <c r="L4152" s="173" t="str">
        <f t="shared" si="812"/>
        <v>¨</v>
      </c>
      <c r="M4152" s="248" t="str">
        <f>IFERROR(IF(OR($X4152=$L$7,$X4152=$K$5,$X4152=$O$5,$X4152=$T$5),IF(ISBLANK(
VLOOKUP($X4142&amp;"-"&amp;TEXT($A4152,"mmm-aaaa"),Informes!$A:$P,COLUMN(Informes!J$1),FALSE)), "",
VLOOKUP($X4142&amp;"-"&amp;TEXT($A4152,"mmm-aaaa"),Informes!$A:$P,COLUMN(Informes!J$1),FALSE)), ""), "")</f>
        <v/>
      </c>
      <c r="N4152" s="248"/>
      <c r="O4152" s="248"/>
      <c r="P4152" s="248"/>
      <c r="Q4152" s="248"/>
      <c r="R4152" s="284" t="str">
        <f t="shared" si="809"/>
        <v/>
      </c>
      <c r="S4152" s="284"/>
      <c r="T4152" s="284"/>
      <c r="U4152" s="284"/>
      <c r="V4152" s="285"/>
      <c r="W4152" s="4" t="str">
        <f>IFERROR(VLOOKUP($X4142&amp;"-"&amp;TEXT($A4152,"mmm-aaaa"),Informes!$A:$P,COLUMN(Informes!K$1),FALSE), "")</f>
        <v/>
      </c>
      <c r="X4152" s="34" t="str">
        <f>IFERROR(VLOOKUP($X4142&amp;"-"&amp;TEXT($A4152,"mmm-aaaa"),Informes!$A:$P,COLUMN(Informes!C$1),FALSE), "")</f>
        <v/>
      </c>
    </row>
    <row r="4153" spans="1:24" ht="16.5" customHeight="1" x14ac:dyDescent="0.2">
      <c r="A4153" s="34">
        <f t="shared" si="813"/>
        <v>45292</v>
      </c>
      <c r="B4153" s="243" t="str">
        <f t="shared" si="810"/>
        <v>Enero</v>
      </c>
      <c r="C4153" s="244"/>
      <c r="D4153" s="244" t="str">
        <f t="shared" si="811"/>
        <v>Enero</v>
      </c>
      <c r="E4153" s="244"/>
      <c r="F4153" s="281" t="str">
        <f>IFERROR(IF(VLOOKUP($X4142&amp;"-"&amp;TEXT($A4153,"mmm-aaaa"),Informes!$A:$P,COLUMN(Informes!H$1),FALSE),"þ","¨"),"¨")</f>
        <v>¨</v>
      </c>
      <c r="G4153" s="281"/>
      <c r="H4153" s="281"/>
      <c r="I4153" s="248" t="str">
        <f>IFERROR(IF(ISBLANK(
VLOOKUP($X4142&amp;"-"&amp;TEXT($A4153,"mmm-aaaa"),Informes!$A:$P,COLUMN(Informes!I$1),FALSE)), "",
VLOOKUP($X4142&amp;"-"&amp;TEXT($A4153,"mmm-aaaa"),Informes!$A:$P,COLUMN(Informes!I$1),FALSE)), "")</f>
        <v/>
      </c>
      <c r="J4153" s="248"/>
      <c r="K4153" s="248"/>
      <c r="L4153" s="173" t="str">
        <f t="shared" si="812"/>
        <v>¨</v>
      </c>
      <c r="M4153" s="248" t="str">
        <f>IFERROR(IF(OR($X4153=$L$7,$X4153=$K$5,$X4153=$O$5,$X4153=$T$5),IF(ISBLANK(
VLOOKUP($X4142&amp;"-"&amp;TEXT($A4153,"mmm-aaaa"),Informes!$A:$P,COLUMN(Informes!J$1),FALSE)), "",
VLOOKUP($X4142&amp;"-"&amp;TEXT($A4153,"mmm-aaaa"),Informes!$A:$P,COLUMN(Informes!J$1),FALSE)), ""), "")</f>
        <v/>
      </c>
      <c r="N4153" s="248"/>
      <c r="O4153" s="248"/>
      <c r="P4153" s="248"/>
      <c r="Q4153" s="248"/>
      <c r="R4153" s="284" t="str">
        <f t="shared" si="809"/>
        <v/>
      </c>
      <c r="S4153" s="284"/>
      <c r="T4153" s="284"/>
      <c r="U4153" s="284"/>
      <c r="V4153" s="285"/>
      <c r="W4153" s="4" t="str">
        <f>IFERROR(VLOOKUP($X4142&amp;"-"&amp;TEXT($A4153,"mmm-aaaa"),Informes!$A:$P,COLUMN(Informes!K$1),FALSE), "")</f>
        <v/>
      </c>
      <c r="X4153" s="34" t="str">
        <f>IFERROR(VLOOKUP($X4142&amp;"-"&amp;TEXT($A4153,"mmm-aaaa"),Informes!$A:$P,COLUMN(Informes!C$1),FALSE), "")</f>
        <v/>
      </c>
    </row>
    <row r="4154" spans="1:24" ht="16.5" customHeight="1" x14ac:dyDescent="0.2">
      <c r="A4154" s="34">
        <f t="shared" si="813"/>
        <v>45323</v>
      </c>
      <c r="B4154" s="243" t="str">
        <f t="shared" si="810"/>
        <v>Febrero</v>
      </c>
      <c r="C4154" s="244"/>
      <c r="D4154" s="244" t="str">
        <f t="shared" si="811"/>
        <v>Enero</v>
      </c>
      <c r="E4154" s="244"/>
      <c r="F4154" s="281" t="str">
        <f>IFERROR(IF(VLOOKUP($X4142&amp;"-"&amp;TEXT($A4154,"mmm-aaaa"),Informes!$A:$P,COLUMN(Informes!H$1),FALSE),"þ","¨"),"¨")</f>
        <v>¨</v>
      </c>
      <c r="G4154" s="281"/>
      <c r="H4154" s="281"/>
      <c r="I4154" s="248" t="str">
        <f>IFERROR(IF(ISBLANK(
VLOOKUP($X4142&amp;"-"&amp;TEXT($A4154,"mmm-aaaa"),Informes!$A:$P,COLUMN(Informes!I$1),FALSE)), "",
VLOOKUP($X4142&amp;"-"&amp;TEXT($A4154,"mmm-aaaa"),Informes!$A:$P,COLUMN(Informes!I$1),FALSE)), "")</f>
        <v/>
      </c>
      <c r="J4154" s="248"/>
      <c r="K4154" s="248"/>
      <c r="L4154" s="173" t="str">
        <f t="shared" si="812"/>
        <v>¨</v>
      </c>
      <c r="M4154" s="248" t="str">
        <f>IFERROR(IF(OR($X4154=$L$7,$X4154=$K$5,$X4154=$O$5,$X4154=$T$5),IF(ISBLANK(
VLOOKUP($X4142&amp;"-"&amp;TEXT($A4154,"mmm-aaaa"),Informes!$A:$P,COLUMN(Informes!J$1),FALSE)), "",
VLOOKUP($X4142&amp;"-"&amp;TEXT($A4154,"mmm-aaaa"),Informes!$A:$P,COLUMN(Informes!J$1),FALSE)), ""), "")</f>
        <v/>
      </c>
      <c r="N4154" s="248"/>
      <c r="O4154" s="248"/>
      <c r="P4154" s="248"/>
      <c r="Q4154" s="248"/>
      <c r="R4154" s="284" t="str">
        <f t="shared" si="809"/>
        <v/>
      </c>
      <c r="S4154" s="284"/>
      <c r="T4154" s="284"/>
      <c r="U4154" s="284"/>
      <c r="V4154" s="285"/>
      <c r="W4154" s="4" t="str">
        <f>IFERROR(VLOOKUP($X4142&amp;"-"&amp;TEXT($A4154,"mmm-aaaa"),Informes!$A:$P,COLUMN(Informes!K$1),FALSE), "")</f>
        <v/>
      </c>
      <c r="X4154" s="34" t="str">
        <f>IFERROR(VLOOKUP($X4142&amp;"-"&amp;TEXT($A4154,"mmm-aaaa"),Informes!$A:$P,COLUMN(Informes!C$1),FALSE), "")</f>
        <v/>
      </c>
    </row>
    <row r="4155" spans="1:24" ht="16.5" customHeight="1" x14ac:dyDescent="0.2">
      <c r="A4155" s="34">
        <f t="shared" si="813"/>
        <v>45352</v>
      </c>
      <c r="B4155" s="243" t="str">
        <f t="shared" si="810"/>
        <v>Marzo</v>
      </c>
      <c r="C4155" s="244"/>
      <c r="D4155" s="244" t="str">
        <f t="shared" si="811"/>
        <v>Enero</v>
      </c>
      <c r="E4155" s="244"/>
      <c r="F4155" s="281" t="str">
        <f>IFERROR(IF(VLOOKUP($X4142&amp;"-"&amp;TEXT($A4155,"mmm-aaaa"),Informes!$A:$P,COLUMN(Informes!H$1),FALSE),"þ","¨"),"¨")</f>
        <v>¨</v>
      </c>
      <c r="G4155" s="281"/>
      <c r="H4155" s="281"/>
      <c r="I4155" s="248" t="str">
        <f>IFERROR(IF(ISBLANK(
VLOOKUP($X4142&amp;"-"&amp;TEXT($A4155,"mmm-aaaa"),Informes!$A:$P,COLUMN(Informes!I$1),FALSE)), "",
VLOOKUP($X4142&amp;"-"&amp;TEXT($A4155,"mmm-aaaa"),Informes!$A:$P,COLUMN(Informes!I$1),FALSE)), "")</f>
        <v/>
      </c>
      <c r="J4155" s="248"/>
      <c r="K4155" s="248"/>
      <c r="L4155" s="173" t="str">
        <f t="shared" si="812"/>
        <v>¨</v>
      </c>
      <c r="M4155" s="248" t="str">
        <f>IFERROR(IF(OR($X4155=$L$7,$X4155=$K$5,$X4155=$O$5,$X4155=$T$5),IF(ISBLANK(
VLOOKUP($X4142&amp;"-"&amp;TEXT($A4155,"mmm-aaaa"),Informes!$A:$P,COLUMN(Informes!J$1),FALSE)), "",
VLOOKUP($X4142&amp;"-"&amp;TEXT($A4155,"mmm-aaaa"),Informes!$A:$P,COLUMN(Informes!J$1),FALSE)), ""), "")</f>
        <v/>
      </c>
      <c r="N4155" s="248"/>
      <c r="O4155" s="248"/>
      <c r="P4155" s="248"/>
      <c r="Q4155" s="248"/>
      <c r="R4155" s="284" t="str">
        <f t="shared" si="809"/>
        <v/>
      </c>
      <c r="S4155" s="284"/>
      <c r="T4155" s="284"/>
      <c r="U4155" s="284"/>
      <c r="V4155" s="285"/>
      <c r="W4155" s="4" t="str">
        <f>IFERROR(VLOOKUP($X4142&amp;"-"&amp;TEXT($A4155,"mmm-aaaa"),Informes!$A:$P,COLUMN(Informes!K$1),FALSE), "")</f>
        <v/>
      </c>
      <c r="X4155" s="34" t="str">
        <f>IFERROR(VLOOKUP($X4142&amp;"-"&amp;TEXT($A4155,"mmm-aaaa"),Informes!$A:$P,COLUMN(Informes!C$1),FALSE), "")</f>
        <v/>
      </c>
    </row>
    <row r="4156" spans="1:24" ht="16.5" customHeight="1" x14ac:dyDescent="0.2">
      <c r="A4156" s="34">
        <f t="shared" si="813"/>
        <v>45383</v>
      </c>
      <c r="B4156" s="243" t="str">
        <f t="shared" si="810"/>
        <v>Abril</v>
      </c>
      <c r="C4156" s="244"/>
      <c r="D4156" s="244" t="str">
        <f t="shared" si="811"/>
        <v>Enero</v>
      </c>
      <c r="E4156" s="244"/>
      <c r="F4156" s="281" t="str">
        <f>IFERROR(IF(VLOOKUP($X4142&amp;"-"&amp;TEXT($A4156,"mmm-aaaa"),Informes!$A:$P,COLUMN(Informes!H$1),FALSE),"þ","¨"),"¨")</f>
        <v>¨</v>
      </c>
      <c r="G4156" s="281"/>
      <c r="H4156" s="281"/>
      <c r="I4156" s="248" t="str">
        <f>IFERROR(IF(ISBLANK(
VLOOKUP($X4142&amp;"-"&amp;TEXT($A4156,"mmm-aaaa"),Informes!$A:$P,COLUMN(Informes!I$1),FALSE)), "",
VLOOKUP($X4142&amp;"-"&amp;TEXT($A4156,"mmm-aaaa"),Informes!$A:$P,COLUMN(Informes!I$1),FALSE)), "")</f>
        <v/>
      </c>
      <c r="J4156" s="248"/>
      <c r="K4156" s="248"/>
      <c r="L4156" s="173" t="str">
        <f t="shared" si="812"/>
        <v>¨</v>
      </c>
      <c r="M4156" s="248" t="str">
        <f>IFERROR(IF(OR($X4156=$L$7,$X4156=$K$5,$X4156=$O$5,$X4156=$T$5),IF(ISBLANK(
VLOOKUP($X4142&amp;"-"&amp;TEXT($A4156,"mmm-aaaa"),Informes!$A:$P,COLUMN(Informes!J$1),FALSE)), "",
VLOOKUP($X4142&amp;"-"&amp;TEXT($A4156,"mmm-aaaa"),Informes!$A:$P,COLUMN(Informes!J$1),FALSE)), ""), "")</f>
        <v/>
      </c>
      <c r="N4156" s="248"/>
      <c r="O4156" s="248"/>
      <c r="P4156" s="248"/>
      <c r="Q4156" s="248"/>
      <c r="R4156" s="284" t="str">
        <f t="shared" si="809"/>
        <v/>
      </c>
      <c r="S4156" s="284"/>
      <c r="T4156" s="284"/>
      <c r="U4156" s="284"/>
      <c r="V4156" s="285"/>
      <c r="W4156" s="4" t="str">
        <f>IFERROR(VLOOKUP($X4142&amp;"-"&amp;TEXT($A4156,"mmm-aaaa"),Informes!$A:$P,COLUMN(Informes!K$1),FALSE), "")</f>
        <v/>
      </c>
      <c r="X4156" s="34" t="str">
        <f>IFERROR(VLOOKUP($X4142&amp;"-"&amp;TEXT($A4156,"mmm-aaaa"),Informes!$A:$P,COLUMN(Informes!C$1),FALSE), "")</f>
        <v/>
      </c>
    </row>
    <row r="4157" spans="1:24" ht="16.5" customHeight="1" x14ac:dyDescent="0.2">
      <c r="A4157" s="34">
        <f t="shared" si="813"/>
        <v>45413</v>
      </c>
      <c r="B4157" s="243" t="str">
        <f t="shared" si="810"/>
        <v>Mayo</v>
      </c>
      <c r="C4157" s="244"/>
      <c r="D4157" s="244" t="str">
        <f t="shared" si="811"/>
        <v>Enero</v>
      </c>
      <c r="E4157" s="244"/>
      <c r="F4157" s="281" t="str">
        <f>IFERROR(IF(VLOOKUP($X4142&amp;"-"&amp;TEXT($A4157,"mmm-aaaa"),Informes!$A:$P,COLUMN(Informes!H$1),FALSE),"þ","¨"),"¨")</f>
        <v>¨</v>
      </c>
      <c r="G4157" s="281"/>
      <c r="H4157" s="281"/>
      <c r="I4157" s="248" t="str">
        <f>IFERROR(IF(ISBLANK(
VLOOKUP($X4142&amp;"-"&amp;TEXT($A4157,"mmm-aaaa"),Informes!$A:$P,COLUMN(Informes!I$1),FALSE)), "",
VLOOKUP($X4142&amp;"-"&amp;TEXT($A4157,"mmm-aaaa"),Informes!$A:$P,COLUMN(Informes!I$1),FALSE)), "")</f>
        <v/>
      </c>
      <c r="J4157" s="248"/>
      <c r="K4157" s="248"/>
      <c r="L4157" s="173" t="str">
        <f t="shared" si="812"/>
        <v>¨</v>
      </c>
      <c r="M4157" s="248" t="str">
        <f>IFERROR(IF(OR($X4157=$L$7,$X4157=$K$5,$X4157=$O$5,$X4157=$T$5),IF(ISBLANK(
VLOOKUP($X4142&amp;"-"&amp;TEXT($A4157,"mmm-aaaa"),Informes!$A:$P,COLUMN(Informes!J$1),FALSE)), "",
VLOOKUP($X4142&amp;"-"&amp;TEXT($A4157,"mmm-aaaa"),Informes!$A:$P,COLUMN(Informes!J$1),FALSE)), ""), "")</f>
        <v/>
      </c>
      <c r="N4157" s="248"/>
      <c r="O4157" s="248"/>
      <c r="P4157" s="248"/>
      <c r="Q4157" s="248"/>
      <c r="R4157" s="284" t="str">
        <f t="shared" si="809"/>
        <v/>
      </c>
      <c r="S4157" s="284"/>
      <c r="T4157" s="284"/>
      <c r="U4157" s="284"/>
      <c r="V4157" s="285"/>
      <c r="W4157" s="4" t="str">
        <f>IFERROR(VLOOKUP($X4142&amp;"-"&amp;TEXT($A4157,"mmm-aaaa"),Informes!$A:$P,COLUMN(Informes!K$1),FALSE), "")</f>
        <v/>
      </c>
      <c r="X4157" s="34" t="str">
        <f>IFERROR(VLOOKUP($X4142&amp;"-"&amp;TEXT($A4157,"mmm-aaaa"),Informes!$A:$P,COLUMN(Informes!C$1),FALSE), "")</f>
        <v/>
      </c>
    </row>
    <row r="4158" spans="1:24" ht="16.5" customHeight="1" x14ac:dyDescent="0.2">
      <c r="A4158" s="34">
        <f t="shared" si="813"/>
        <v>45444</v>
      </c>
      <c r="B4158" s="243" t="str">
        <f t="shared" si="810"/>
        <v>Junio</v>
      </c>
      <c r="C4158" s="244"/>
      <c r="D4158" s="244" t="str">
        <f t="shared" si="811"/>
        <v>Enero</v>
      </c>
      <c r="E4158" s="244"/>
      <c r="F4158" s="281" t="str">
        <f>IFERROR(IF(VLOOKUP($X4142&amp;"-"&amp;TEXT($A4158,"mmm-aaaa"),Informes!$A:$P,COLUMN(Informes!H$1),FALSE),"þ","¨"),"¨")</f>
        <v>¨</v>
      </c>
      <c r="G4158" s="281"/>
      <c r="H4158" s="281"/>
      <c r="I4158" s="248" t="str">
        <f>IFERROR(IF(ISBLANK(
VLOOKUP($X4142&amp;"-"&amp;TEXT($A4158,"mmm-aaaa"),Informes!$A:$P,COLUMN(Informes!I$1),FALSE)), "",
VLOOKUP($X4142&amp;"-"&amp;TEXT($A4158,"mmm-aaaa"),Informes!$A:$P,COLUMN(Informes!I$1),FALSE)), "")</f>
        <v/>
      </c>
      <c r="J4158" s="248"/>
      <c r="K4158" s="248"/>
      <c r="L4158" s="173" t="str">
        <f t="shared" si="812"/>
        <v>¨</v>
      </c>
      <c r="M4158" s="248" t="str">
        <f>IFERROR(IF(OR($X4158=$L$7,$X4158=$K$5,$X4158=$O$5,$X4158=$T$5),IF(ISBLANK(
VLOOKUP($X4142&amp;"-"&amp;TEXT($A4158,"mmm-aaaa"),Informes!$A:$P,COLUMN(Informes!J$1),FALSE)), "",
VLOOKUP($X4142&amp;"-"&amp;TEXT($A4158,"mmm-aaaa"),Informes!$A:$P,COLUMN(Informes!J$1),FALSE)), ""), "")</f>
        <v/>
      </c>
      <c r="N4158" s="248"/>
      <c r="O4158" s="248"/>
      <c r="P4158" s="248"/>
      <c r="Q4158" s="248"/>
      <c r="R4158" s="284" t="str">
        <f t="shared" si="809"/>
        <v/>
      </c>
      <c r="S4158" s="284"/>
      <c r="T4158" s="284"/>
      <c r="U4158" s="284"/>
      <c r="V4158" s="285"/>
      <c r="W4158" s="4" t="str">
        <f>IFERROR(VLOOKUP($X4142&amp;"-"&amp;TEXT($A4158,"mmm-aaaa"),Informes!$A:$P,COLUMN(Informes!K$1),FALSE), "")</f>
        <v/>
      </c>
      <c r="X4158" s="34" t="str">
        <f>IFERROR(VLOOKUP($X4142&amp;"-"&amp;TEXT($A4158,"mmm-aaaa"),Informes!$A:$P,COLUMN(Informes!C$1),FALSE), "")</f>
        <v/>
      </c>
    </row>
    <row r="4159" spans="1:24" ht="16.5" customHeight="1" x14ac:dyDescent="0.2">
      <c r="A4159" s="34">
        <f t="shared" si="813"/>
        <v>45474</v>
      </c>
      <c r="B4159" s="243" t="str">
        <f t="shared" si="810"/>
        <v>Julio</v>
      </c>
      <c r="C4159" s="244"/>
      <c r="D4159" s="244" t="str">
        <f t="shared" si="811"/>
        <v>Enero</v>
      </c>
      <c r="E4159" s="244"/>
      <c r="F4159" s="281" t="str">
        <f>IFERROR(IF(VLOOKUP($X4142&amp;"-"&amp;TEXT($A4159,"mmm-aaaa"),Informes!$A:$P,COLUMN(Informes!H$1),FALSE),"þ","¨"),"¨")</f>
        <v>¨</v>
      </c>
      <c r="G4159" s="281"/>
      <c r="H4159" s="281"/>
      <c r="I4159" s="248" t="str">
        <f>IFERROR(IF(ISBLANK(
VLOOKUP($X4142&amp;"-"&amp;TEXT($A4159,"mmm-aaaa"),Informes!$A:$P,COLUMN(Informes!I$1),FALSE)), "",
VLOOKUP($X4142&amp;"-"&amp;TEXT($A4159,"mmm-aaaa"),Informes!$A:$P,COLUMN(Informes!I$1),FALSE)), "")</f>
        <v/>
      </c>
      <c r="J4159" s="248"/>
      <c r="K4159" s="248"/>
      <c r="L4159" s="173" t="str">
        <f t="shared" si="812"/>
        <v>¨</v>
      </c>
      <c r="M4159" s="248" t="str">
        <f>IFERROR(IF(OR($X4159=$L$7,$X4159=$K$5,$X4159=$O$5,$X4159=$T$5),IF(ISBLANK(
VLOOKUP($X4142&amp;"-"&amp;TEXT($A4159,"mmm-aaaa"),Informes!$A:$P,COLUMN(Informes!J$1),FALSE)), "",
VLOOKUP($X4142&amp;"-"&amp;TEXT($A4159,"mmm-aaaa"),Informes!$A:$P,COLUMN(Informes!J$1),FALSE)), ""), "")</f>
        <v/>
      </c>
      <c r="N4159" s="248"/>
      <c r="O4159" s="248"/>
      <c r="P4159" s="248"/>
      <c r="Q4159" s="248"/>
      <c r="R4159" s="284" t="str">
        <f t="shared" si="809"/>
        <v/>
      </c>
      <c r="S4159" s="284"/>
      <c r="T4159" s="284"/>
      <c r="U4159" s="284"/>
      <c r="V4159" s="285"/>
      <c r="W4159" s="4" t="str">
        <f>IFERROR(VLOOKUP($X4142&amp;"-"&amp;TEXT($A4159,"mmm-aaaa"),Informes!$A:$P,COLUMN(Informes!K$1),FALSE), "")</f>
        <v/>
      </c>
      <c r="X4159" s="34" t="str">
        <f>IFERROR(VLOOKUP($X4142&amp;"-"&amp;TEXT($A4159,"mmm-aaaa"),Informes!$A:$P,COLUMN(Informes!C$1),FALSE), "")</f>
        <v/>
      </c>
    </row>
    <row r="4160" spans="1:24" ht="16.5" customHeight="1" thickBot="1" x14ac:dyDescent="0.25">
      <c r="A4160" s="34">
        <f t="shared" si="813"/>
        <v>45505</v>
      </c>
      <c r="B4160" s="264" t="str">
        <f t="shared" si="810"/>
        <v>Agosto</v>
      </c>
      <c r="C4160" s="265"/>
      <c r="D4160" s="265" t="str">
        <f t="shared" si="811"/>
        <v>Enero</v>
      </c>
      <c r="E4160" s="265"/>
      <c r="F4160" s="280" t="str">
        <f>IFERROR(IF(VLOOKUP($X4142&amp;"-"&amp;TEXT($A4160,"mmm-aaaa"),Informes!$A:$P,COLUMN(Informes!H$1),FALSE),"þ","¨"),"¨")</f>
        <v>¨</v>
      </c>
      <c r="G4160" s="280"/>
      <c r="H4160" s="280"/>
      <c r="I4160" s="269" t="str">
        <f>IFERROR(IF(ISBLANK(
VLOOKUP($X4142&amp;"-"&amp;TEXT($A4160,"mmm-aaaa"),Informes!$A:$P,COLUMN(Informes!I$1),FALSE)), "",
VLOOKUP($X4142&amp;"-"&amp;TEXT($A4160,"mmm-aaaa"),Informes!$A:$P,COLUMN(Informes!I$1),FALSE)), "")</f>
        <v/>
      </c>
      <c r="J4160" s="269"/>
      <c r="K4160" s="269"/>
      <c r="L4160" s="172" t="str">
        <f t="shared" si="812"/>
        <v>¨</v>
      </c>
      <c r="M4160" s="269" t="str">
        <f>IFERROR(IF(OR($X4160=$L$7,$X4160=$K$5,$X4160=$O$5,$X4160=$T$5),IF(ISBLANK(
VLOOKUP($X4142&amp;"-"&amp;TEXT($A4160,"mmm-aaaa"),Informes!$A:$P,COLUMN(Informes!J$1),FALSE)), "",
VLOOKUP($X4142&amp;"-"&amp;TEXT($A4160,"mmm-aaaa"),Informes!$A:$P,COLUMN(Informes!J$1),FALSE)), ""), "")</f>
        <v/>
      </c>
      <c r="N4160" s="269"/>
      <c r="O4160" s="269"/>
      <c r="P4160" s="269"/>
      <c r="Q4160" s="269"/>
      <c r="R4160" s="282" t="str">
        <f t="shared" si="809"/>
        <v/>
      </c>
      <c r="S4160" s="282"/>
      <c r="T4160" s="282"/>
      <c r="U4160" s="282"/>
      <c r="V4160" s="283"/>
      <c r="W4160" s="4" t="str">
        <f>IFERROR(VLOOKUP($X4142&amp;"-"&amp;TEXT($A4160,"mmm-aaaa"),Informes!$A:$P,COLUMN(Informes!K$1),FALSE), "")</f>
        <v/>
      </c>
      <c r="X4160" s="34" t="str">
        <f>IFERROR(VLOOKUP($X4142&amp;"-"&amp;TEXT($A4160,"mmm-aaaa"),Informes!$A:$P,COLUMN(Informes!C$1),FALSE), "")</f>
        <v/>
      </c>
    </row>
    <row r="4161" spans="1:24" ht="16.5" customHeight="1" thickBot="1" x14ac:dyDescent="0.3">
      <c r="D4161" s="124"/>
      <c r="E4161" s="124"/>
      <c r="F4161" s="129"/>
      <c r="G4161" s="124" t="str">
        <f>IF(SUM(F4149:F4160)=0,"",SUM(F4149:F4160))</f>
        <v/>
      </c>
      <c r="H4161" s="124"/>
      <c r="I4161" s="124"/>
      <c r="J4161" s="130"/>
      <c r="K4161" s="124"/>
      <c r="L4161" s="131" t="s">
        <v>107</v>
      </c>
      <c r="M4161" s="272" t="str">
        <f>IF(SUM(M4149:M4160)=0,"",SUM(M4149:M4160))</f>
        <v/>
      </c>
      <c r="N4161" s="273"/>
      <c r="O4161" s="273"/>
      <c r="P4161" s="273"/>
      <c r="Q4161" s="274"/>
      <c r="R4161" s="275"/>
      <c r="S4161" s="276"/>
      <c r="T4161" s="276"/>
      <c r="U4161" s="276"/>
      <c r="V4161" s="277"/>
      <c r="W4161" s="4"/>
      <c r="X4161" s="4"/>
    </row>
    <row r="4162" spans="1:24" ht="16.5" customHeight="1" x14ac:dyDescent="0.2">
      <c r="W4162" s="4"/>
      <c r="X4162" s="4"/>
    </row>
    <row r="4163" spans="1:24" ht="279.75" customHeight="1" x14ac:dyDescent="0.15">
      <c r="B4163" s="11"/>
      <c r="C4163" s="132" t="s">
        <v>136</v>
      </c>
      <c r="D4163" s="11"/>
      <c r="E4163" s="11"/>
      <c r="F4163" s="11"/>
      <c r="G4163" s="11"/>
      <c r="H4163" s="11"/>
      <c r="I4163" s="11"/>
      <c r="J4163" s="11"/>
      <c r="K4163" s="11"/>
      <c r="L4163" s="11"/>
      <c r="M4163" s="11"/>
      <c r="N4163" s="11"/>
      <c r="O4163" s="11"/>
      <c r="P4163" s="11"/>
      <c r="Q4163" s="11"/>
      <c r="R4163" s="11"/>
      <c r="S4163" s="11"/>
      <c r="T4163" s="11"/>
      <c r="U4163" s="11"/>
      <c r="V4163" s="11"/>
      <c r="W4163" s="11"/>
      <c r="X4163" s="11"/>
    </row>
    <row r="4164" spans="1:24" ht="24" customHeight="1" x14ac:dyDescent="0.2">
      <c r="A4164" s="35"/>
      <c r="B4164" s="256" t="s">
        <v>127</v>
      </c>
      <c r="C4164" s="256"/>
      <c r="D4164" s="256"/>
      <c r="E4164" s="256"/>
      <c r="F4164" s="256"/>
      <c r="G4164" s="256"/>
      <c r="H4164" s="256"/>
      <c r="I4164" s="256"/>
      <c r="J4164" s="256"/>
      <c r="K4164" s="256"/>
      <c r="L4164" s="256"/>
      <c r="M4164" s="256"/>
      <c r="N4164" s="256"/>
      <c r="O4164" s="256"/>
      <c r="P4164" s="256"/>
      <c r="Q4164" s="256"/>
      <c r="R4164" s="256"/>
      <c r="S4164" s="256"/>
      <c r="T4164" s="256"/>
      <c r="U4164" s="256"/>
      <c r="V4164" s="256"/>
      <c r="X4164" s="2"/>
    </row>
    <row r="4165" spans="1:24" ht="15" x14ac:dyDescent="0.2">
      <c r="A4165" s="35"/>
      <c r="B4165" s="120" t="s">
        <v>128</v>
      </c>
      <c r="D4165" s="123" t="e">
        <f>D4142</f>
        <v>#REF!</v>
      </c>
      <c r="F4165" s="123"/>
      <c r="G4165" s="123"/>
      <c r="H4165" s="123"/>
      <c r="I4165" s="123"/>
      <c r="J4165" s="123"/>
      <c r="K4165" s="123"/>
      <c r="L4165" s="123"/>
      <c r="M4165" s="123"/>
      <c r="N4165" s="123"/>
      <c r="O4165" s="123"/>
      <c r="P4165" s="123"/>
      <c r="Q4165" s="123"/>
      <c r="R4165" s="123"/>
      <c r="S4165" s="123"/>
      <c r="T4165" s="123"/>
      <c r="U4165" s="123"/>
      <c r="V4165" s="123"/>
      <c r="W4165" s="15"/>
      <c r="X4165" s="154" t="e">
        <f>X4142</f>
        <v>#REF!</v>
      </c>
    </row>
    <row r="4166" spans="1:24" ht="17.25" x14ac:dyDescent="0.2">
      <c r="B4166" s="120" t="s">
        <v>129</v>
      </c>
      <c r="D4166" s="121"/>
      <c r="E4166" s="121"/>
      <c r="F4166" s="7"/>
      <c r="G4166" s="7"/>
      <c r="H4166" s="257" t="e">
        <f>H4143</f>
        <v>#REF!</v>
      </c>
      <c r="I4166" s="257"/>
      <c r="J4166" s="257"/>
      <c r="K4166" s="257"/>
      <c r="L4166" s="257"/>
      <c r="M4166" s="257"/>
      <c r="N4166" s="257"/>
      <c r="O4166" s="257"/>
      <c r="P4166" s="127" t="e">
        <f>P4143</f>
        <v>#REF!</v>
      </c>
      <c r="Q4166" s="120" t="s">
        <v>75</v>
      </c>
      <c r="S4166" s="12"/>
      <c r="T4166" s="13"/>
      <c r="U4166" s="127" t="e">
        <f>U4143</f>
        <v>#REF!</v>
      </c>
      <c r="V4166" s="120" t="s">
        <v>79</v>
      </c>
      <c r="W4166" s="12"/>
      <c r="X4166" s="6"/>
    </row>
    <row r="4167" spans="1:24" ht="17.25" x14ac:dyDescent="0.2">
      <c r="B4167" s="120" t="s">
        <v>130</v>
      </c>
      <c r="D4167" s="122"/>
      <c r="E4167" s="122"/>
      <c r="F4167" s="7"/>
      <c r="G4167" s="258" t="e">
        <f>G4144</f>
        <v>#REF!</v>
      </c>
      <c r="H4167" s="258"/>
      <c r="I4167" s="258"/>
      <c r="J4167" s="258"/>
      <c r="K4167" s="258"/>
      <c r="L4167" s="258"/>
      <c r="M4167" s="258"/>
      <c r="N4167" s="258"/>
      <c r="O4167" s="258"/>
      <c r="P4167" s="128" t="s">
        <v>137</v>
      </c>
      <c r="Q4167" s="120" t="s">
        <v>131</v>
      </c>
      <c r="S4167" s="12"/>
      <c r="T4167" s="12"/>
      <c r="U4167" s="128" t="s">
        <v>138</v>
      </c>
      <c r="V4167" s="120" t="s">
        <v>61</v>
      </c>
      <c r="W4167" s="12"/>
      <c r="X4167" s="6"/>
    </row>
    <row r="4168" spans="1:24" ht="28.5" customHeight="1" x14ac:dyDescent="0.2">
      <c r="B4168" s="127" t="e">
        <f>B4145</f>
        <v>#REF!</v>
      </c>
      <c r="C4168" s="125" t="s">
        <v>76</v>
      </c>
      <c r="D4168" s="127" t="e">
        <f>D4145</f>
        <v>#REF!</v>
      </c>
      <c r="E4168" s="125" t="s">
        <v>81</v>
      </c>
      <c r="F4168" s="7"/>
      <c r="G4168" s="7"/>
      <c r="H4168" s="5"/>
      <c r="I4168" s="10"/>
      <c r="J4168" s="127" t="e">
        <f>J4145</f>
        <v>#REF!</v>
      </c>
      <c r="K4168" s="125" t="s">
        <v>77</v>
      </c>
      <c r="L4168" s="5"/>
      <c r="M4168" s="5"/>
      <c r="N4168" s="127" t="e">
        <f>N4145</f>
        <v>#REF!</v>
      </c>
      <c r="O4168" s="125" t="s">
        <v>132</v>
      </c>
      <c r="P4168" s="126"/>
      <c r="Q4168" s="126"/>
      <c r="R4168" s="9"/>
      <c r="S4168" s="127" t="e">
        <f>S4145</f>
        <v>#REF!</v>
      </c>
      <c r="T4168" s="259" t="s">
        <v>133</v>
      </c>
      <c r="U4168" s="259"/>
      <c r="V4168" s="259"/>
      <c r="W4168" s="13"/>
      <c r="X4168" s="6"/>
    </row>
    <row r="4169" spans="1:24" ht="4.5" customHeight="1" thickBot="1" x14ac:dyDescent="0.25">
      <c r="B4169" s="8"/>
      <c r="C4169" s="7"/>
      <c r="D4169" s="8"/>
      <c r="E4169" s="7"/>
      <c r="F4169" s="7"/>
      <c r="G4169" s="7"/>
      <c r="H4169" s="5"/>
      <c r="I4169" s="10"/>
      <c r="J4169" s="8"/>
      <c r="K4169" s="5"/>
      <c r="L4169" s="5"/>
      <c r="M4169" s="5"/>
      <c r="N4169" s="7"/>
      <c r="O4169" s="5"/>
      <c r="P4169" s="8"/>
      <c r="Q4169" s="8"/>
      <c r="R4169" s="9"/>
      <c r="S4169" s="9"/>
      <c r="T4169" s="7"/>
      <c r="U4169" s="8"/>
      <c r="V4169" s="9"/>
      <c r="W4169" s="9"/>
      <c r="X4169" s="6"/>
    </row>
    <row r="4170" spans="1:24" ht="27" customHeight="1" x14ac:dyDescent="0.25">
      <c r="B4170" s="260" t="s">
        <v>17</v>
      </c>
      <c r="C4170" s="261"/>
      <c r="D4170" s="261"/>
      <c r="E4170" s="261"/>
      <c r="F4170" s="262" t="s">
        <v>134</v>
      </c>
      <c r="G4170" s="262"/>
      <c r="H4170" s="262"/>
      <c r="I4170" s="262" t="s">
        <v>12</v>
      </c>
      <c r="J4170" s="262"/>
      <c r="K4170" s="262"/>
      <c r="L4170" s="262" t="s">
        <v>105</v>
      </c>
      <c r="M4170" s="236" t="s">
        <v>135</v>
      </c>
      <c r="N4170" s="236"/>
      <c r="O4170" s="236"/>
      <c r="P4170" s="236"/>
      <c r="Q4170" s="236"/>
      <c r="R4170" s="236" t="s">
        <v>101</v>
      </c>
      <c r="S4170" s="236"/>
      <c r="T4170" s="236"/>
      <c r="U4170" s="236"/>
      <c r="V4170" s="237"/>
      <c r="W4170" s="14"/>
      <c r="X4170" s="3"/>
    </row>
    <row r="4171" spans="1:24" ht="27.75" customHeight="1" x14ac:dyDescent="0.2">
      <c r="B4171" s="240">
        <f>EDATE(B4148,12)</f>
        <v>45658</v>
      </c>
      <c r="C4171" s="241"/>
      <c r="D4171" s="241"/>
      <c r="E4171" s="242"/>
      <c r="F4171" s="263"/>
      <c r="G4171" s="263"/>
      <c r="H4171" s="263"/>
      <c r="I4171" s="263"/>
      <c r="J4171" s="263"/>
      <c r="K4171" s="263"/>
      <c r="L4171" s="263"/>
      <c r="M4171" s="238"/>
      <c r="N4171" s="238"/>
      <c r="O4171" s="238"/>
      <c r="P4171" s="238"/>
      <c r="Q4171" s="238"/>
      <c r="R4171" s="238"/>
      <c r="S4171" s="238"/>
      <c r="T4171" s="238"/>
      <c r="U4171" s="238"/>
      <c r="V4171" s="239"/>
      <c r="W4171" s="14"/>
      <c r="X4171" s="3"/>
    </row>
    <row r="4172" spans="1:24" ht="16.5" customHeight="1" x14ac:dyDescent="0.2">
      <c r="A4172" s="34">
        <f>EDATE(B4171,-4)</f>
        <v>45536</v>
      </c>
      <c r="B4172" s="243" t="str">
        <f>PROPER(TEXT(A4172, "mmmm"))</f>
        <v>Septiembre</v>
      </c>
      <c r="C4172" s="244"/>
      <c r="D4172" s="244"/>
      <c r="E4172" s="244"/>
      <c r="F4172" s="281" t="str">
        <f>IFERROR(IF(VLOOKUP($X4142&amp;"-"&amp;TEXT($A4172,"mmm-aaaa"),Informes!$A:$P,COLUMN(Informes!H$1),FALSE),"þ","¨"),"¨")</f>
        <v>¨</v>
      </c>
      <c r="G4172" s="281"/>
      <c r="H4172" s="281"/>
      <c r="I4172" s="248" t="str">
        <f>IFERROR(IF(ISBLANK(
VLOOKUP($X4165&amp;"-"&amp;TEXT($A4172,"mmm-aaaa"),Informes!$A:$P,COLUMN(Informes!I$1),FALSE)), "",
VLOOKUP($X4165&amp;"-"&amp;TEXT($A4172,"mmm-aaaa"),Informes!$A:$P,COLUMN(Informes!I$1),FALSE)), "")</f>
        <v/>
      </c>
      <c r="J4172" s="248"/>
      <c r="K4172" s="248"/>
      <c r="L4172" s="173" t="str">
        <f>IFERROR(IF($X4172=$L$7,"þ","¨"),"¨")</f>
        <v>¨</v>
      </c>
      <c r="M4172" s="248" t="str">
        <f>IFERROR(IF(OR($X4172=$L$7,$X4172=$K$5,$X4172=$O$5,$X4172=$T$5),IF(ISBLANK(
VLOOKUP($X4142&amp;"-"&amp;TEXT($A4172,"mmm-aaaa"),Informes!$A:$P,COLUMN(Informes!J$1),FALSE)), "",
VLOOKUP($X4142&amp;"-"&amp;TEXT($A4172,"mmm-aaaa"),Informes!$A:$P,COLUMN(Informes!J$1),FALSE)), ""), "")</f>
        <v/>
      </c>
      <c r="N4172" s="248"/>
      <c r="O4172" s="248"/>
      <c r="P4172" s="248"/>
      <c r="Q4172" s="248"/>
      <c r="R4172" s="284" t="str">
        <f t="shared" ref="R4172:R4183" si="814">IF(W4172=0, "", W4172)</f>
        <v/>
      </c>
      <c r="S4172" s="284"/>
      <c r="T4172" s="284"/>
      <c r="U4172" s="284"/>
      <c r="V4172" s="285"/>
      <c r="W4172" s="4" t="str">
        <f>IFERROR(VLOOKUP($X4165&amp;"-"&amp;TEXT($A4172,"mmm-aaaa"),Informes!$A:$P,COLUMN(Informes!K$1),FALSE), "")</f>
        <v/>
      </c>
      <c r="X4172" s="34" t="str">
        <f>IFERROR(VLOOKUP($X4142&amp;"-"&amp;TEXT($A4172,"mmm-aaaa"),Informes!$A:$P,COLUMN(Informes!C$1),FALSE), "")</f>
        <v/>
      </c>
    </row>
    <row r="4173" spans="1:24" ht="16.5" customHeight="1" x14ac:dyDescent="0.2">
      <c r="A4173" s="34">
        <f>EDATE(A4172,1)</f>
        <v>45566</v>
      </c>
      <c r="B4173" s="243" t="str">
        <f t="shared" ref="B4173:B4183" si="815">PROPER(TEXT(A4173, "mmmm"))</f>
        <v>Octubre</v>
      </c>
      <c r="C4173" s="244"/>
      <c r="D4173" s="244"/>
      <c r="E4173" s="244"/>
      <c r="F4173" s="281" t="str">
        <f>IFERROR(IF(VLOOKUP($X4142&amp;"-"&amp;TEXT($A4173,"mmm-aaaa"),Informes!$A:$P,COLUMN(Informes!H$1),FALSE),"þ","¨"),"¨")</f>
        <v>¨</v>
      </c>
      <c r="G4173" s="281"/>
      <c r="H4173" s="281"/>
      <c r="I4173" s="248" t="str">
        <f>IFERROR(IF(ISBLANK(
VLOOKUP($X4165&amp;"-"&amp;TEXT($A4173,"mmm-aaaa"),Informes!$A:$P,COLUMN(Informes!I$1),FALSE)), "",
VLOOKUP($X4165&amp;"-"&amp;TEXT($A4173,"mmm-aaaa"),Informes!$A:$P,COLUMN(Informes!I$1),FALSE)), "")</f>
        <v/>
      </c>
      <c r="J4173" s="248"/>
      <c r="K4173" s="248"/>
      <c r="L4173" s="173" t="str">
        <f t="shared" ref="L4173:L4183" si="816">IFERROR(IF($X4173=$L$7,"þ","¨"),"¨")</f>
        <v>¨</v>
      </c>
      <c r="M4173" s="248" t="str">
        <f>IFERROR(IF(OR($X4173=$L$7,$X4173=$K$5,$X4173=$O$5,$X4173=$T$5),IF(ISBLANK(
VLOOKUP($X4142&amp;"-"&amp;TEXT($A4173,"mmm-aaaa"),Informes!$A:$P,COLUMN(Informes!J$1),FALSE)), "",
VLOOKUP($X4142&amp;"-"&amp;TEXT($A4173,"mmm-aaaa"),Informes!$A:$P,COLUMN(Informes!J$1),FALSE)), ""), "")</f>
        <v/>
      </c>
      <c r="N4173" s="248"/>
      <c r="O4173" s="248"/>
      <c r="P4173" s="248"/>
      <c r="Q4173" s="248"/>
      <c r="R4173" s="284" t="str">
        <f t="shared" si="814"/>
        <v/>
      </c>
      <c r="S4173" s="284"/>
      <c r="T4173" s="284"/>
      <c r="U4173" s="284"/>
      <c r="V4173" s="285"/>
      <c r="W4173" s="4" t="str">
        <f>IFERROR(VLOOKUP($X4165&amp;"-"&amp;TEXT($A4173,"mmm-aaaa"),Informes!$A:$P,COLUMN(Informes!K$1),FALSE), "")</f>
        <v/>
      </c>
      <c r="X4173" s="34" t="str">
        <f>IFERROR(VLOOKUP($X4142&amp;"-"&amp;TEXT($A4173,"mmm-aaaa"),Informes!$A:$P,COLUMN(Informes!C$1),FALSE), "")</f>
        <v/>
      </c>
    </row>
    <row r="4174" spans="1:24" ht="16.5" customHeight="1" x14ac:dyDescent="0.2">
      <c r="A4174" s="34">
        <f t="shared" ref="A4174:A4183" si="817">EDATE(A4173,1)</f>
        <v>45597</v>
      </c>
      <c r="B4174" s="243" t="str">
        <f t="shared" si="815"/>
        <v>Noviembre</v>
      </c>
      <c r="C4174" s="244"/>
      <c r="D4174" s="244"/>
      <c r="E4174" s="244"/>
      <c r="F4174" s="281" t="str">
        <f>IFERROR(IF(VLOOKUP($X4142&amp;"-"&amp;TEXT($A4174,"mmm-aaaa"),Informes!$A:$P,COLUMN(Informes!H$1),FALSE),"þ","¨"),"¨")</f>
        <v>¨</v>
      </c>
      <c r="G4174" s="281"/>
      <c r="H4174" s="281"/>
      <c r="I4174" s="248" t="str">
        <f>IFERROR(IF(ISBLANK(
VLOOKUP($X4165&amp;"-"&amp;TEXT($A4174,"mmm-aaaa"),Informes!$A:$P,COLUMN(Informes!I$1),FALSE)), "",
VLOOKUP($X4165&amp;"-"&amp;TEXT($A4174,"mmm-aaaa"),Informes!$A:$P,COLUMN(Informes!I$1),FALSE)), "")</f>
        <v/>
      </c>
      <c r="J4174" s="248"/>
      <c r="K4174" s="248"/>
      <c r="L4174" s="173" t="str">
        <f t="shared" si="816"/>
        <v>¨</v>
      </c>
      <c r="M4174" s="248" t="str">
        <f>IFERROR(IF(OR($X4174=$L$7,$X4174=$K$5,$X4174=$O$5,$X4174=$T$5),IF(ISBLANK(
VLOOKUP($X4142&amp;"-"&amp;TEXT($A4174,"mmm-aaaa"),Informes!$A:$P,COLUMN(Informes!J$1),FALSE)), "",
VLOOKUP($X4142&amp;"-"&amp;TEXT($A4174,"mmm-aaaa"),Informes!$A:$P,COLUMN(Informes!J$1),FALSE)), ""), "")</f>
        <v/>
      </c>
      <c r="N4174" s="248"/>
      <c r="O4174" s="248"/>
      <c r="P4174" s="248"/>
      <c r="Q4174" s="248"/>
      <c r="R4174" s="284" t="str">
        <f t="shared" si="814"/>
        <v/>
      </c>
      <c r="S4174" s="284"/>
      <c r="T4174" s="284"/>
      <c r="U4174" s="284"/>
      <c r="V4174" s="285"/>
      <c r="W4174" s="4" t="str">
        <f>IFERROR(VLOOKUP($X4165&amp;"-"&amp;TEXT($A4174,"mmm-aaaa"),Informes!$A:$P,COLUMN(Informes!K$1),FALSE), "")</f>
        <v/>
      </c>
      <c r="X4174" s="34" t="str">
        <f>IFERROR(VLOOKUP($X4142&amp;"-"&amp;TEXT($A4174,"mmm-aaaa"),Informes!$A:$P,COLUMN(Informes!C$1),FALSE), "")</f>
        <v/>
      </c>
    </row>
    <row r="4175" spans="1:24" ht="16.5" customHeight="1" x14ac:dyDescent="0.2">
      <c r="A4175" s="34">
        <f t="shared" si="817"/>
        <v>45627</v>
      </c>
      <c r="B4175" s="243" t="str">
        <f t="shared" si="815"/>
        <v>Diciembre</v>
      </c>
      <c r="C4175" s="244"/>
      <c r="D4175" s="244"/>
      <c r="E4175" s="244"/>
      <c r="F4175" s="281" t="str">
        <f>IFERROR(IF(VLOOKUP($X4142&amp;"-"&amp;TEXT($A4175,"mmm-aaaa"),Informes!$A:$P,COLUMN(Informes!H$1),FALSE),"þ","¨"),"¨")</f>
        <v>¨</v>
      </c>
      <c r="G4175" s="281"/>
      <c r="H4175" s="281"/>
      <c r="I4175" s="248" t="str">
        <f>IFERROR(IF(ISBLANK(
VLOOKUP($X4165&amp;"-"&amp;TEXT($A4175,"mmm-aaaa"),Informes!$A:$P,COLUMN(Informes!I$1),FALSE)), "",
VLOOKUP($X4165&amp;"-"&amp;TEXT($A4175,"mmm-aaaa"),Informes!$A:$P,COLUMN(Informes!I$1),FALSE)), "")</f>
        <v/>
      </c>
      <c r="J4175" s="248"/>
      <c r="K4175" s="248"/>
      <c r="L4175" s="173" t="str">
        <f t="shared" si="816"/>
        <v>¨</v>
      </c>
      <c r="M4175" s="248" t="str">
        <f>IFERROR(IF(OR($X4175=$L$7,$X4175=$K$5,$X4175=$O$5,$X4175=$T$5),IF(ISBLANK(
VLOOKUP($X4142&amp;"-"&amp;TEXT($A4175,"mmm-aaaa"),Informes!$A:$P,COLUMN(Informes!J$1),FALSE)), "",
VLOOKUP($X4142&amp;"-"&amp;TEXT($A4175,"mmm-aaaa"),Informes!$A:$P,COLUMN(Informes!J$1),FALSE)), ""), "")</f>
        <v/>
      </c>
      <c r="N4175" s="248"/>
      <c r="O4175" s="248"/>
      <c r="P4175" s="248"/>
      <c r="Q4175" s="248"/>
      <c r="R4175" s="284" t="str">
        <f t="shared" si="814"/>
        <v/>
      </c>
      <c r="S4175" s="284"/>
      <c r="T4175" s="284"/>
      <c r="U4175" s="284"/>
      <c r="V4175" s="285"/>
      <c r="W4175" s="4" t="str">
        <f>IFERROR(VLOOKUP($X4165&amp;"-"&amp;TEXT($A4175,"mmm-aaaa"),Informes!$A:$P,COLUMN(Informes!K$1),FALSE), "")</f>
        <v/>
      </c>
      <c r="X4175" s="34" t="str">
        <f>IFERROR(VLOOKUP($X4142&amp;"-"&amp;TEXT($A4175,"mmm-aaaa"),Informes!$A:$P,COLUMN(Informes!C$1),FALSE), "")</f>
        <v/>
      </c>
    </row>
    <row r="4176" spans="1:24" ht="16.5" customHeight="1" x14ac:dyDescent="0.2">
      <c r="A4176" s="34">
        <f t="shared" si="817"/>
        <v>45658</v>
      </c>
      <c r="B4176" s="243" t="str">
        <f t="shared" si="815"/>
        <v>Enero</v>
      </c>
      <c r="C4176" s="244"/>
      <c r="D4176" s="244"/>
      <c r="E4176" s="244"/>
      <c r="F4176" s="281" t="str">
        <f>IFERROR(IF(VLOOKUP($X4142&amp;"-"&amp;TEXT($A4176,"mmm-aaaa"),Informes!$A:$P,COLUMN(Informes!H$1),FALSE),"þ","¨"),"¨")</f>
        <v>¨</v>
      </c>
      <c r="G4176" s="281"/>
      <c r="H4176" s="281"/>
      <c r="I4176" s="248" t="str">
        <f>IFERROR(IF(ISBLANK(
VLOOKUP($X4165&amp;"-"&amp;TEXT($A4176,"mmm-aaaa"),Informes!$A:$P,COLUMN(Informes!I$1),FALSE)), "",
VLOOKUP($X4165&amp;"-"&amp;TEXT($A4176,"mmm-aaaa"),Informes!$A:$P,COLUMN(Informes!I$1),FALSE)), "")</f>
        <v/>
      </c>
      <c r="J4176" s="248"/>
      <c r="K4176" s="248"/>
      <c r="L4176" s="173" t="str">
        <f t="shared" si="816"/>
        <v>¨</v>
      </c>
      <c r="M4176" s="248" t="str">
        <f>IFERROR(IF(OR($X4176=$L$7,$X4176=$K$5,$X4176=$O$5,$X4176=$T$5),IF(ISBLANK(
VLOOKUP($X4142&amp;"-"&amp;TEXT($A4176,"mmm-aaaa"),Informes!$A:$P,COLUMN(Informes!J$1),FALSE)), "",
VLOOKUP($X4142&amp;"-"&amp;TEXT($A4176,"mmm-aaaa"),Informes!$A:$P,COLUMN(Informes!J$1),FALSE)), ""), "")</f>
        <v/>
      </c>
      <c r="N4176" s="248"/>
      <c r="O4176" s="248"/>
      <c r="P4176" s="248"/>
      <c r="Q4176" s="248"/>
      <c r="R4176" s="284" t="str">
        <f t="shared" si="814"/>
        <v/>
      </c>
      <c r="S4176" s="284"/>
      <c r="T4176" s="284"/>
      <c r="U4176" s="284"/>
      <c r="V4176" s="285"/>
      <c r="W4176" s="4" t="str">
        <f>IFERROR(VLOOKUP($X4165&amp;"-"&amp;TEXT($A4176,"mmm-aaaa"),Informes!$A:$P,COLUMN(Informes!K$1),FALSE), "")</f>
        <v/>
      </c>
      <c r="X4176" s="34" t="str">
        <f>IFERROR(VLOOKUP($X4142&amp;"-"&amp;TEXT($A4176,"mmm-aaaa"),Informes!$A:$P,COLUMN(Informes!C$1),FALSE), "")</f>
        <v/>
      </c>
    </row>
    <row r="4177" spans="1:24" ht="16.5" customHeight="1" x14ac:dyDescent="0.2">
      <c r="A4177" s="34">
        <f t="shared" si="817"/>
        <v>45689</v>
      </c>
      <c r="B4177" s="243" t="str">
        <f t="shared" si="815"/>
        <v>Febrero</v>
      </c>
      <c r="C4177" s="244"/>
      <c r="D4177" s="244"/>
      <c r="E4177" s="244"/>
      <c r="F4177" s="281" t="str">
        <f>IFERROR(IF(VLOOKUP($X4142&amp;"-"&amp;TEXT($A4177,"mmm-aaaa"),Informes!$A:$P,COLUMN(Informes!H$1),FALSE),"þ","¨"),"¨")</f>
        <v>¨</v>
      </c>
      <c r="G4177" s="281"/>
      <c r="H4177" s="281"/>
      <c r="I4177" s="248" t="str">
        <f>IFERROR(IF(ISBLANK(
VLOOKUP($X4165&amp;"-"&amp;TEXT($A4177,"mmm-aaaa"),Informes!$A:$P,COLUMN(Informes!I$1),FALSE)), "",
VLOOKUP($X4165&amp;"-"&amp;TEXT($A4177,"mmm-aaaa"),Informes!$A:$P,COLUMN(Informes!I$1),FALSE)), "")</f>
        <v/>
      </c>
      <c r="J4177" s="248"/>
      <c r="K4177" s="248"/>
      <c r="L4177" s="173" t="str">
        <f t="shared" si="816"/>
        <v>¨</v>
      </c>
      <c r="M4177" s="248" t="str">
        <f>IFERROR(IF(OR($X4177=$L$7,$X4177=$K$5,$X4177=$O$5,$X4177=$T$5),IF(ISBLANK(
VLOOKUP($X4142&amp;"-"&amp;TEXT($A4177,"mmm-aaaa"),Informes!$A:$P,COLUMN(Informes!J$1),FALSE)), "",
VLOOKUP($X4142&amp;"-"&amp;TEXT($A4177,"mmm-aaaa"),Informes!$A:$P,COLUMN(Informes!J$1),FALSE)), ""), "")</f>
        <v/>
      </c>
      <c r="N4177" s="248"/>
      <c r="O4177" s="248"/>
      <c r="P4177" s="248"/>
      <c r="Q4177" s="248"/>
      <c r="R4177" s="284" t="str">
        <f t="shared" si="814"/>
        <v/>
      </c>
      <c r="S4177" s="284"/>
      <c r="T4177" s="284"/>
      <c r="U4177" s="284"/>
      <c r="V4177" s="285"/>
      <c r="W4177" s="4" t="str">
        <f>IFERROR(VLOOKUP($X4165&amp;"-"&amp;TEXT($A4177,"mmm-aaaa"),Informes!$A:$P,COLUMN(Informes!K$1),FALSE), "")</f>
        <v/>
      </c>
      <c r="X4177" s="34" t="str">
        <f>IFERROR(VLOOKUP($X4142&amp;"-"&amp;TEXT($A4177,"mmm-aaaa"),Informes!$A:$P,COLUMN(Informes!C$1),FALSE), "")</f>
        <v/>
      </c>
    </row>
    <row r="4178" spans="1:24" ht="16.5" customHeight="1" x14ac:dyDescent="0.2">
      <c r="A4178" s="34">
        <f t="shared" si="817"/>
        <v>45717</v>
      </c>
      <c r="B4178" s="243" t="str">
        <f t="shared" si="815"/>
        <v>Marzo</v>
      </c>
      <c r="C4178" s="244"/>
      <c r="D4178" s="244"/>
      <c r="E4178" s="244"/>
      <c r="F4178" s="281" t="str">
        <f>IFERROR(IF(VLOOKUP($X4142&amp;"-"&amp;TEXT($A4178,"mmm-aaaa"),Informes!$A:$P,COLUMN(Informes!H$1),FALSE),"þ","¨"),"¨")</f>
        <v>¨</v>
      </c>
      <c r="G4178" s="281"/>
      <c r="H4178" s="281"/>
      <c r="I4178" s="248" t="str">
        <f>IFERROR(IF(ISBLANK(
VLOOKUP($X4165&amp;"-"&amp;TEXT($A4178,"mmm-aaaa"),Informes!$A:$P,COLUMN(Informes!I$1),FALSE)), "",
VLOOKUP($X4165&amp;"-"&amp;TEXT($A4178,"mmm-aaaa"),Informes!$A:$P,COLUMN(Informes!I$1),FALSE)), "")</f>
        <v/>
      </c>
      <c r="J4178" s="248"/>
      <c r="K4178" s="248"/>
      <c r="L4178" s="173" t="str">
        <f t="shared" si="816"/>
        <v>¨</v>
      </c>
      <c r="M4178" s="248" t="str">
        <f>IFERROR(IF(OR($X4178=$L$7,$X4178=$K$5,$X4178=$O$5,$X4178=$T$5),IF(ISBLANK(
VLOOKUP($X4142&amp;"-"&amp;TEXT($A4178,"mmm-aaaa"),Informes!$A:$P,COLUMN(Informes!J$1),FALSE)), "",
VLOOKUP($X4142&amp;"-"&amp;TEXT($A4178,"mmm-aaaa"),Informes!$A:$P,COLUMN(Informes!J$1),FALSE)), ""), "")</f>
        <v/>
      </c>
      <c r="N4178" s="248"/>
      <c r="O4178" s="248"/>
      <c r="P4178" s="248"/>
      <c r="Q4178" s="248"/>
      <c r="R4178" s="284" t="str">
        <f t="shared" si="814"/>
        <v/>
      </c>
      <c r="S4178" s="284"/>
      <c r="T4178" s="284"/>
      <c r="U4178" s="284"/>
      <c r="V4178" s="285"/>
      <c r="W4178" s="4" t="str">
        <f>IFERROR(VLOOKUP($X4165&amp;"-"&amp;TEXT($A4178,"mmm-aaaa"),Informes!$A:$P,COLUMN(Informes!K$1),FALSE), "")</f>
        <v/>
      </c>
      <c r="X4178" s="34" t="str">
        <f>IFERROR(VLOOKUP($X4142&amp;"-"&amp;TEXT($A4178,"mmm-aaaa"),Informes!$A:$P,COLUMN(Informes!C$1),FALSE), "")</f>
        <v/>
      </c>
    </row>
    <row r="4179" spans="1:24" ht="16.5" customHeight="1" x14ac:dyDescent="0.2">
      <c r="A4179" s="34">
        <f t="shared" si="817"/>
        <v>45748</v>
      </c>
      <c r="B4179" s="243" t="str">
        <f t="shared" si="815"/>
        <v>Abril</v>
      </c>
      <c r="C4179" s="244"/>
      <c r="D4179" s="244"/>
      <c r="E4179" s="244"/>
      <c r="F4179" s="281" t="str">
        <f>IFERROR(IF(VLOOKUP($X4142&amp;"-"&amp;TEXT($A4179,"mmm-aaaa"),Informes!$A:$P,COLUMN(Informes!H$1),FALSE),"þ","¨"),"¨")</f>
        <v>¨</v>
      </c>
      <c r="G4179" s="281"/>
      <c r="H4179" s="281"/>
      <c r="I4179" s="248" t="str">
        <f>IFERROR(IF(ISBLANK(
VLOOKUP($X4165&amp;"-"&amp;TEXT($A4179,"mmm-aaaa"),Informes!$A:$P,COLUMN(Informes!I$1),FALSE)), "",
VLOOKUP($X4165&amp;"-"&amp;TEXT($A4179,"mmm-aaaa"),Informes!$A:$P,COLUMN(Informes!I$1),FALSE)), "")</f>
        <v/>
      </c>
      <c r="J4179" s="248"/>
      <c r="K4179" s="248"/>
      <c r="L4179" s="173" t="str">
        <f t="shared" si="816"/>
        <v>¨</v>
      </c>
      <c r="M4179" s="248" t="str">
        <f>IFERROR(IF(OR($X4179=$L$7,$X4179=$K$5,$X4179=$O$5,$X4179=$T$5),IF(ISBLANK(
VLOOKUP($X4142&amp;"-"&amp;TEXT($A4179,"mmm-aaaa"),Informes!$A:$P,COLUMN(Informes!J$1),FALSE)), "",
VLOOKUP($X4142&amp;"-"&amp;TEXT($A4179,"mmm-aaaa"),Informes!$A:$P,COLUMN(Informes!J$1),FALSE)), ""), "")</f>
        <v/>
      </c>
      <c r="N4179" s="248"/>
      <c r="O4179" s="248"/>
      <c r="P4179" s="248"/>
      <c r="Q4179" s="248"/>
      <c r="R4179" s="284" t="str">
        <f t="shared" si="814"/>
        <v/>
      </c>
      <c r="S4179" s="284"/>
      <c r="T4179" s="284"/>
      <c r="U4179" s="284"/>
      <c r="V4179" s="285"/>
      <c r="W4179" s="4" t="str">
        <f>IFERROR(VLOOKUP($X4165&amp;"-"&amp;TEXT($A4179,"mmm-aaaa"),Informes!$A:$P,COLUMN(Informes!K$1),FALSE), "")</f>
        <v/>
      </c>
      <c r="X4179" s="34" t="str">
        <f>IFERROR(VLOOKUP($X4142&amp;"-"&amp;TEXT($A4179,"mmm-aaaa"),Informes!$A:$P,COLUMN(Informes!C$1),FALSE), "")</f>
        <v/>
      </c>
    </row>
    <row r="4180" spans="1:24" ht="16.5" customHeight="1" x14ac:dyDescent="0.2">
      <c r="A4180" s="34">
        <f t="shared" si="817"/>
        <v>45778</v>
      </c>
      <c r="B4180" s="243" t="str">
        <f t="shared" si="815"/>
        <v>Mayo</v>
      </c>
      <c r="C4180" s="244"/>
      <c r="D4180" s="244"/>
      <c r="E4180" s="244"/>
      <c r="F4180" s="281" t="str">
        <f>IFERROR(IF(VLOOKUP($X4142&amp;"-"&amp;TEXT($A4180,"mmm-aaaa"),Informes!$A:$P,COLUMN(Informes!H$1),FALSE),"þ","¨"),"¨")</f>
        <v>¨</v>
      </c>
      <c r="G4180" s="281"/>
      <c r="H4180" s="281"/>
      <c r="I4180" s="248" t="str">
        <f>IFERROR(IF(ISBLANK(
VLOOKUP($X4165&amp;"-"&amp;TEXT($A4180,"mmm-aaaa"),Informes!$A:$P,COLUMN(Informes!I$1),FALSE)), "",
VLOOKUP($X4165&amp;"-"&amp;TEXT($A4180,"mmm-aaaa"),Informes!$A:$P,COLUMN(Informes!I$1),FALSE)), "")</f>
        <v/>
      </c>
      <c r="J4180" s="248"/>
      <c r="K4180" s="248"/>
      <c r="L4180" s="173" t="str">
        <f t="shared" si="816"/>
        <v>¨</v>
      </c>
      <c r="M4180" s="248" t="str">
        <f>IFERROR(IF(OR($X4180=$L$7,$X4180=$K$5,$X4180=$O$5,$X4180=$T$5),IF(ISBLANK(
VLOOKUP($X4142&amp;"-"&amp;TEXT($A4180,"mmm-aaaa"),Informes!$A:$P,COLUMN(Informes!J$1),FALSE)), "",
VLOOKUP($X4142&amp;"-"&amp;TEXT($A4180,"mmm-aaaa"),Informes!$A:$P,COLUMN(Informes!J$1),FALSE)), ""), "")</f>
        <v/>
      </c>
      <c r="N4180" s="248"/>
      <c r="O4180" s="248"/>
      <c r="P4180" s="248"/>
      <c r="Q4180" s="248"/>
      <c r="R4180" s="284" t="str">
        <f t="shared" si="814"/>
        <v/>
      </c>
      <c r="S4180" s="284"/>
      <c r="T4180" s="284"/>
      <c r="U4180" s="284"/>
      <c r="V4180" s="285"/>
      <c r="W4180" s="4" t="str">
        <f>IFERROR(VLOOKUP($X4165&amp;"-"&amp;TEXT($A4180,"mmm-aaaa"),Informes!$A:$P,COLUMN(Informes!K$1),FALSE), "")</f>
        <v/>
      </c>
      <c r="X4180" s="34" t="str">
        <f>IFERROR(VLOOKUP($X4142&amp;"-"&amp;TEXT($A4180,"mmm-aaaa"),Informes!$A:$P,COLUMN(Informes!C$1),FALSE), "")</f>
        <v/>
      </c>
    </row>
    <row r="4181" spans="1:24" ht="16.5" customHeight="1" x14ac:dyDescent="0.2">
      <c r="A4181" s="34">
        <f t="shared" si="817"/>
        <v>45809</v>
      </c>
      <c r="B4181" s="243" t="str">
        <f t="shared" si="815"/>
        <v>Junio</v>
      </c>
      <c r="C4181" s="244"/>
      <c r="D4181" s="244"/>
      <c r="E4181" s="244"/>
      <c r="F4181" s="281" t="str">
        <f>IFERROR(IF(VLOOKUP($X4142&amp;"-"&amp;TEXT($A4181,"mmm-aaaa"),Informes!$A:$P,COLUMN(Informes!H$1),FALSE),"þ","¨"),"¨")</f>
        <v>¨</v>
      </c>
      <c r="G4181" s="281"/>
      <c r="H4181" s="281"/>
      <c r="I4181" s="248" t="str">
        <f>IFERROR(IF(ISBLANK(
VLOOKUP($X4165&amp;"-"&amp;TEXT($A4181,"mmm-aaaa"),Informes!$A:$P,COLUMN(Informes!I$1),FALSE)), "",
VLOOKUP($X4165&amp;"-"&amp;TEXT($A4181,"mmm-aaaa"),Informes!$A:$P,COLUMN(Informes!I$1),FALSE)), "")</f>
        <v/>
      </c>
      <c r="J4181" s="248"/>
      <c r="K4181" s="248"/>
      <c r="L4181" s="173" t="str">
        <f t="shared" si="816"/>
        <v>¨</v>
      </c>
      <c r="M4181" s="248" t="str">
        <f>IFERROR(IF(OR($X4181=$L$7,$X4181=$K$5,$X4181=$O$5,$X4181=$T$5),IF(ISBLANK(
VLOOKUP($X4142&amp;"-"&amp;TEXT($A4181,"mmm-aaaa"),Informes!$A:$P,COLUMN(Informes!J$1),FALSE)), "",
VLOOKUP($X4142&amp;"-"&amp;TEXT($A4181,"mmm-aaaa"),Informes!$A:$P,COLUMN(Informes!J$1),FALSE)), ""), "")</f>
        <v/>
      </c>
      <c r="N4181" s="248"/>
      <c r="O4181" s="248"/>
      <c r="P4181" s="248"/>
      <c r="Q4181" s="248"/>
      <c r="R4181" s="284" t="str">
        <f t="shared" si="814"/>
        <v/>
      </c>
      <c r="S4181" s="284"/>
      <c r="T4181" s="284"/>
      <c r="U4181" s="284"/>
      <c r="V4181" s="285"/>
      <c r="W4181" s="4" t="str">
        <f>IFERROR(VLOOKUP($X4165&amp;"-"&amp;TEXT($A4181,"mmm-aaaa"),Informes!$A:$P,COLUMN(Informes!K$1),FALSE), "")</f>
        <v/>
      </c>
      <c r="X4181" s="34" t="str">
        <f>IFERROR(VLOOKUP($X4142&amp;"-"&amp;TEXT($A4181,"mmm-aaaa"),Informes!$A:$P,COLUMN(Informes!C$1),FALSE), "")</f>
        <v/>
      </c>
    </row>
    <row r="4182" spans="1:24" ht="16.5" customHeight="1" x14ac:dyDescent="0.2">
      <c r="A4182" s="34">
        <f t="shared" si="817"/>
        <v>45839</v>
      </c>
      <c r="B4182" s="243" t="str">
        <f t="shared" si="815"/>
        <v>Julio</v>
      </c>
      <c r="C4182" s="244"/>
      <c r="D4182" s="244"/>
      <c r="E4182" s="244"/>
      <c r="F4182" s="281" t="str">
        <f>IFERROR(IF(VLOOKUP($X4142&amp;"-"&amp;TEXT($A4182,"mmm-aaaa"),Informes!$A:$P,COLUMN(Informes!H$1),FALSE),"þ","¨"),"¨")</f>
        <v>¨</v>
      </c>
      <c r="G4182" s="281"/>
      <c r="H4182" s="281"/>
      <c r="I4182" s="248" t="str">
        <f>IFERROR(IF(ISBLANK(
VLOOKUP($X4165&amp;"-"&amp;TEXT($A4182,"mmm-aaaa"),Informes!$A:$P,COLUMN(Informes!I$1),FALSE)), "",
VLOOKUP($X4165&amp;"-"&amp;TEXT($A4182,"mmm-aaaa"),Informes!$A:$P,COLUMN(Informes!I$1),FALSE)), "")</f>
        <v/>
      </c>
      <c r="J4182" s="248"/>
      <c r="K4182" s="248"/>
      <c r="L4182" s="173" t="str">
        <f t="shared" si="816"/>
        <v>¨</v>
      </c>
      <c r="M4182" s="248" t="str">
        <f>IFERROR(IF(OR($X4182=$L$7,$X4182=$K$5,$X4182=$O$5,$X4182=$T$5),IF(ISBLANK(
VLOOKUP($X4142&amp;"-"&amp;TEXT($A4182,"mmm-aaaa"),Informes!$A:$P,COLUMN(Informes!J$1),FALSE)), "",
VLOOKUP($X4142&amp;"-"&amp;TEXT($A4182,"mmm-aaaa"),Informes!$A:$P,COLUMN(Informes!J$1),FALSE)), ""), "")</f>
        <v/>
      </c>
      <c r="N4182" s="248"/>
      <c r="O4182" s="248"/>
      <c r="P4182" s="248"/>
      <c r="Q4182" s="248"/>
      <c r="R4182" s="284" t="str">
        <f t="shared" si="814"/>
        <v/>
      </c>
      <c r="S4182" s="284"/>
      <c r="T4182" s="284"/>
      <c r="U4182" s="284"/>
      <c r="V4182" s="285"/>
      <c r="W4182" s="4" t="str">
        <f>IFERROR(VLOOKUP($X4165&amp;"-"&amp;TEXT($A4182,"mmm-aaaa"),Informes!$A:$P,COLUMN(Informes!K$1),FALSE), "")</f>
        <v/>
      </c>
      <c r="X4182" s="34" t="str">
        <f>IFERROR(VLOOKUP($X4142&amp;"-"&amp;TEXT($A4182,"mmm-aaaa"),Informes!$A:$P,COLUMN(Informes!C$1),FALSE), "")</f>
        <v/>
      </c>
    </row>
    <row r="4183" spans="1:24" ht="16.5" customHeight="1" thickBot="1" x14ac:dyDescent="0.25">
      <c r="A4183" s="34">
        <f t="shared" si="817"/>
        <v>45870</v>
      </c>
      <c r="B4183" s="264" t="str">
        <f t="shared" si="815"/>
        <v>Agosto</v>
      </c>
      <c r="C4183" s="265"/>
      <c r="D4183" s="265"/>
      <c r="E4183" s="265"/>
      <c r="F4183" s="280" t="str">
        <f>IFERROR(IF(VLOOKUP($X4142&amp;"-"&amp;TEXT($A4183,"mmm-aaaa"),Informes!$A:$P,COLUMN(Informes!H$1),FALSE),"þ","¨"),"¨")</f>
        <v>¨</v>
      </c>
      <c r="G4183" s="280"/>
      <c r="H4183" s="280"/>
      <c r="I4183" s="269" t="str">
        <f>IFERROR(IF(ISBLANK(
VLOOKUP($X4165&amp;"-"&amp;TEXT($A4183,"mmm-aaaa"),Informes!$A:$P,COLUMN(Informes!I$1),FALSE)), "",
VLOOKUP($X4165&amp;"-"&amp;TEXT($A4183,"mmm-aaaa"),Informes!$A:$P,COLUMN(Informes!I$1),FALSE)), "")</f>
        <v/>
      </c>
      <c r="J4183" s="269"/>
      <c r="K4183" s="269"/>
      <c r="L4183" s="172" t="str">
        <f t="shared" si="816"/>
        <v>¨</v>
      </c>
      <c r="M4183" s="269" t="str">
        <f>IFERROR(IF(OR($X4183=$L$7,$X4183=$K$5,$X4183=$O$5,$X4183=$T$5),IF(ISBLANK(
VLOOKUP($X4142&amp;"-"&amp;TEXT($A4183,"mmm-aaaa"),Informes!$A:$P,COLUMN(Informes!J$1),FALSE)), "",
VLOOKUP($X4142&amp;"-"&amp;TEXT($A4183,"mmm-aaaa"),Informes!$A:$P,COLUMN(Informes!J$1),FALSE)), ""), "")</f>
        <v/>
      </c>
      <c r="N4183" s="269"/>
      <c r="O4183" s="269"/>
      <c r="P4183" s="269"/>
      <c r="Q4183" s="269"/>
      <c r="R4183" s="282" t="str">
        <f t="shared" si="814"/>
        <v/>
      </c>
      <c r="S4183" s="282"/>
      <c r="T4183" s="282"/>
      <c r="U4183" s="282"/>
      <c r="V4183" s="283"/>
      <c r="W4183" s="4" t="str">
        <f>IFERROR(VLOOKUP($X4165&amp;"-"&amp;TEXT($A4183,"mmm-aaaa"),Informes!$A:$P,COLUMN(Informes!K$1),FALSE), "")</f>
        <v/>
      </c>
      <c r="X4183" s="34" t="str">
        <f>IFERROR(VLOOKUP($X4142&amp;"-"&amp;TEXT($A4183,"mmm-aaaa"),Informes!$A:$P,COLUMN(Informes!C$1),FALSE), "")</f>
        <v/>
      </c>
    </row>
    <row r="4184" spans="1:24" ht="16.5" customHeight="1" thickBot="1" x14ac:dyDescent="0.3">
      <c r="D4184" s="124"/>
      <c r="E4184" s="124"/>
      <c r="F4184" s="129"/>
      <c r="G4184" s="124" t="str">
        <f>IF(SUM(F4172:F4183)=0,"",SUM(F4172:F4183))</f>
        <v/>
      </c>
      <c r="H4184" s="124"/>
      <c r="I4184" s="124"/>
      <c r="J4184" s="130"/>
      <c r="K4184" s="124"/>
      <c r="L4184" s="131" t="s">
        <v>107</v>
      </c>
      <c r="M4184" s="272" t="str">
        <f>IF(SUM(M4172:M4183)=0,"",SUM(M4172:M4183))</f>
        <v/>
      </c>
      <c r="N4184" s="273"/>
      <c r="O4184" s="273"/>
      <c r="P4184" s="273"/>
      <c r="Q4184" s="274"/>
      <c r="R4184" s="275"/>
      <c r="S4184" s="276"/>
      <c r="T4184" s="276"/>
      <c r="U4184" s="276"/>
      <c r="V4184" s="277"/>
      <c r="W4184" s="4"/>
      <c r="X4184" s="4"/>
    </row>
    <row r="4185" spans="1:24" ht="16.5" customHeight="1" x14ac:dyDescent="0.2">
      <c r="W4185" s="4"/>
      <c r="X4185" s="4"/>
    </row>
    <row r="4186" spans="1:24" ht="279.75" customHeight="1" x14ac:dyDescent="0.15">
      <c r="B4186" s="11"/>
      <c r="C4186" s="132" t="s">
        <v>136</v>
      </c>
      <c r="D4186" s="11"/>
      <c r="E4186" s="11"/>
      <c r="F4186" s="11"/>
      <c r="G4186" s="11"/>
      <c r="H4186" s="11"/>
      <c r="I4186" s="11"/>
      <c r="J4186" s="11"/>
      <c r="K4186" s="11"/>
      <c r="L4186" s="11"/>
      <c r="M4186" s="11"/>
      <c r="N4186" s="11"/>
      <c r="O4186" s="11"/>
      <c r="P4186" s="11"/>
      <c r="Q4186" s="11"/>
      <c r="R4186" s="11"/>
      <c r="S4186" s="11"/>
      <c r="T4186" s="11"/>
      <c r="U4186" s="11"/>
      <c r="V4186" s="11"/>
      <c r="W4186" s="11"/>
      <c r="X4186" s="11"/>
    </row>
    <row r="4187" spans="1:24" ht="24" customHeight="1" x14ac:dyDescent="0.2">
      <c r="A4187" s="35">
        <f>A4141+1</f>
        <v>92</v>
      </c>
      <c r="B4187" s="256" t="s">
        <v>127</v>
      </c>
      <c r="C4187" s="256"/>
      <c r="D4187" s="256"/>
      <c r="E4187" s="256"/>
      <c r="F4187" s="256"/>
      <c r="G4187" s="256"/>
      <c r="H4187" s="256"/>
      <c r="I4187" s="256"/>
      <c r="J4187" s="256"/>
      <c r="K4187" s="256"/>
      <c r="L4187" s="256"/>
      <c r="M4187" s="256"/>
      <c r="N4187" s="256"/>
      <c r="O4187" s="256"/>
      <c r="P4187" s="256"/>
      <c r="Q4187" s="256"/>
      <c r="R4187" s="256"/>
      <c r="S4187" s="256"/>
      <c r="T4187" s="256"/>
      <c r="U4187" s="256"/>
      <c r="V4187" s="256"/>
      <c r="X4187" s="2"/>
    </row>
    <row r="4188" spans="1:24" ht="17.25" customHeight="1" x14ac:dyDescent="0.2">
      <c r="A4188" s="35"/>
      <c r="B4188" s="120" t="s">
        <v>128</v>
      </c>
      <c r="D4188" s="123" t="e">
        <f>IF(A4187=0,0,INDEX(TblPublicadores[Nombre completo],A4187))</f>
        <v>#REF!</v>
      </c>
      <c r="F4188" s="123"/>
      <c r="G4188" s="123"/>
      <c r="H4188" s="123"/>
      <c r="I4188" s="123"/>
      <c r="J4188" s="123"/>
      <c r="K4188" s="123"/>
      <c r="L4188" s="123"/>
      <c r="M4188" s="123"/>
      <c r="N4188" s="123"/>
      <c r="O4188" s="123"/>
      <c r="P4188" s="123"/>
      <c r="Q4188" s="123"/>
      <c r="R4188" s="123"/>
      <c r="S4188" s="123"/>
      <c r="T4188" s="123"/>
      <c r="U4188" s="123"/>
      <c r="V4188" s="123"/>
      <c r="W4188" s="15"/>
      <c r="X4188" s="154" t="e">
        <f>IF(A4187=0,0,INDEX(TblPublicadores[Nombre],A4187))</f>
        <v>#REF!</v>
      </c>
    </row>
    <row r="4189" spans="1:24" ht="17.25" customHeight="1" x14ac:dyDescent="0.2">
      <c r="B4189" s="120" t="s">
        <v>129</v>
      </c>
      <c r="D4189" s="121"/>
      <c r="E4189" s="121"/>
      <c r="F4189" s="7"/>
      <c r="G4189" s="7"/>
      <c r="H4189" s="257" t="e">
        <f>IF(A4187=0,"",INDEX(TblPublicadores[Fecha de nacimiento],A4187))</f>
        <v>#REF!</v>
      </c>
      <c r="I4189" s="257"/>
      <c r="J4189" s="257"/>
      <c r="K4189" s="257"/>
      <c r="L4189" s="257"/>
      <c r="M4189" s="257"/>
      <c r="N4189" s="257"/>
      <c r="O4189" s="257"/>
      <c r="P4189" s="128" t="e">
        <f>IF(INDEX(TblPublicadores[Sexo],A4187)=Q4189,"þ","¨")</f>
        <v>#REF!</v>
      </c>
      <c r="Q4189" s="120" t="s">
        <v>75</v>
      </c>
      <c r="S4189" s="12"/>
      <c r="T4189" s="13"/>
      <c r="U4189" s="128" t="e">
        <f>IF(INDEX(TblPublicadores[Sexo],A4187)=V4189,"þ","¨")</f>
        <v>#REF!</v>
      </c>
      <c r="V4189" s="120" t="s">
        <v>79</v>
      </c>
      <c r="W4189" s="12"/>
      <c r="X4189" s="6"/>
    </row>
    <row r="4190" spans="1:24" ht="17.25" customHeight="1" x14ac:dyDescent="0.2">
      <c r="B4190" s="120" t="s">
        <v>130</v>
      </c>
      <c r="D4190" s="122"/>
      <c r="E4190" s="122"/>
      <c r="F4190" s="7"/>
      <c r="G4190" s="258" t="e">
        <f>IF(A4187=0,"",IF(INDEX(TblPublicadores[Fecha de bautismo],A4187)="", "",INDEX(TblPublicadores[Fecha de bautismo],A4187)))</f>
        <v>#REF!</v>
      </c>
      <c r="H4190" s="258"/>
      <c r="I4190" s="258"/>
      <c r="J4190" s="258"/>
      <c r="K4190" s="258"/>
      <c r="L4190" s="258"/>
      <c r="M4190" s="258"/>
      <c r="N4190" s="258"/>
      <c r="O4190" s="258"/>
      <c r="P4190" s="128" t="s">
        <v>137</v>
      </c>
      <c r="Q4190" s="120" t="s">
        <v>131</v>
      </c>
      <c r="S4190" s="12"/>
      <c r="T4190" s="12"/>
      <c r="U4190" s="128" t="s">
        <v>138</v>
      </c>
      <c r="V4190" s="120" t="s">
        <v>61</v>
      </c>
      <c r="W4190" s="12"/>
      <c r="X4190" s="6"/>
    </row>
    <row r="4191" spans="1:24" ht="28.5" customHeight="1" x14ac:dyDescent="0.2">
      <c r="B4191" s="127" t="e">
        <f>IF(INDEX(TblPublicadores[Privilegio],A4187)=C4191,"þ","¨")</f>
        <v>#REF!</v>
      </c>
      <c r="C4191" s="125" t="s">
        <v>76</v>
      </c>
      <c r="D4191" s="127" t="e">
        <f>IF(INDEX(TblPublicadores[Privilegio],A4187)=E4191,"þ","¨")</f>
        <v>#REF!</v>
      </c>
      <c r="E4191" s="125" t="s">
        <v>81</v>
      </c>
      <c r="F4191" s="7"/>
      <c r="G4191" s="7"/>
      <c r="H4191" s="5"/>
      <c r="I4191" s="10"/>
      <c r="J4191" s="127" t="e">
        <f>IF(INDEX(TblPublicadores[Tipo Publicador],A4187)=K4191,"þ","¨")</f>
        <v>#REF!</v>
      </c>
      <c r="K4191" s="125" t="s">
        <v>77</v>
      </c>
      <c r="L4191" s="5"/>
      <c r="M4191" s="5"/>
      <c r="N4191" s="127" t="e">
        <f>IF(INDEX(TblPublicadores[Tipo Publicador],A4187)=O4191,"þ","¨")</f>
        <v>#REF!</v>
      </c>
      <c r="O4191" s="125" t="s">
        <v>132</v>
      </c>
      <c r="P4191" s="126"/>
      <c r="Q4191" s="126"/>
      <c r="R4191" s="9"/>
      <c r="S4191" s="127" t="e">
        <f>IF(INDEX(TblPublicadores[Tipo Publicador],A4187)=T4191,"þ","¨")</f>
        <v>#REF!</v>
      </c>
      <c r="T4191" s="259" t="s">
        <v>133</v>
      </c>
      <c r="U4191" s="259"/>
      <c r="V4191" s="259"/>
      <c r="W4191" s="13"/>
      <c r="X4191" s="6"/>
    </row>
    <row r="4192" spans="1:24" ht="4.5" customHeight="1" thickBot="1" x14ac:dyDescent="0.25">
      <c r="B4192" s="8"/>
      <c r="C4192" s="7"/>
      <c r="D4192" s="8"/>
      <c r="E4192" s="7"/>
      <c r="F4192" s="7"/>
      <c r="G4192" s="7"/>
      <c r="H4192" s="5"/>
      <c r="I4192" s="10"/>
      <c r="J4192" s="8"/>
      <c r="K4192" s="5"/>
      <c r="L4192" s="5"/>
      <c r="M4192" s="5"/>
      <c r="N4192" s="7"/>
      <c r="O4192" s="5"/>
      <c r="P4192" s="8"/>
      <c r="Q4192" s="8"/>
      <c r="R4192" s="9"/>
      <c r="S4192" s="9"/>
      <c r="T4192" s="7"/>
      <c r="U4192" s="8"/>
      <c r="V4192" s="9"/>
      <c r="W4192" s="9"/>
      <c r="X4192" s="6"/>
    </row>
    <row r="4193" spans="1:24" ht="26.25" customHeight="1" x14ac:dyDescent="0.25">
      <c r="B4193" s="260" t="s">
        <v>17</v>
      </c>
      <c r="C4193" s="261"/>
      <c r="D4193" s="261"/>
      <c r="E4193" s="261"/>
      <c r="F4193" s="262" t="s">
        <v>134</v>
      </c>
      <c r="G4193" s="262"/>
      <c r="H4193" s="262"/>
      <c r="I4193" s="262" t="s">
        <v>12</v>
      </c>
      <c r="J4193" s="262"/>
      <c r="K4193" s="262"/>
      <c r="L4193" s="262" t="s">
        <v>105</v>
      </c>
      <c r="M4193" s="236" t="s">
        <v>135</v>
      </c>
      <c r="N4193" s="236"/>
      <c r="O4193" s="236"/>
      <c r="P4193" s="236"/>
      <c r="Q4193" s="236"/>
      <c r="R4193" s="236" t="s">
        <v>101</v>
      </c>
      <c r="S4193" s="236"/>
      <c r="T4193" s="236"/>
      <c r="U4193" s="236"/>
      <c r="V4193" s="237"/>
      <c r="W4193" s="14"/>
      <c r="X4193" s="3"/>
    </row>
    <row r="4194" spans="1:24" ht="27.75" customHeight="1" x14ac:dyDescent="0.2">
      <c r="B4194" s="240">
        <v>45292</v>
      </c>
      <c r="C4194" s="241"/>
      <c r="D4194" s="241"/>
      <c r="E4194" s="242"/>
      <c r="F4194" s="263"/>
      <c r="G4194" s="263"/>
      <c r="H4194" s="263"/>
      <c r="I4194" s="263"/>
      <c r="J4194" s="263"/>
      <c r="K4194" s="263"/>
      <c r="L4194" s="263"/>
      <c r="M4194" s="238"/>
      <c r="N4194" s="238"/>
      <c r="O4194" s="238"/>
      <c r="P4194" s="238"/>
      <c r="Q4194" s="238"/>
      <c r="R4194" s="238"/>
      <c r="S4194" s="238"/>
      <c r="T4194" s="238"/>
      <c r="U4194" s="238"/>
      <c r="V4194" s="239"/>
      <c r="W4194" s="14"/>
      <c r="X4194" s="3"/>
    </row>
    <row r="4195" spans="1:24" ht="16.5" customHeight="1" x14ac:dyDescent="0.2">
      <c r="A4195" s="34">
        <f>EDATE(B4194,-4)</f>
        <v>45170</v>
      </c>
      <c r="B4195" s="243" t="str">
        <f>PROPER(TEXT(A4195, "mmmm"))</f>
        <v>Septiembre</v>
      </c>
      <c r="C4195" s="244"/>
      <c r="D4195" s="244" t="str">
        <f>PROPER(TEXT(C4195, "mmmm"))</f>
        <v>Enero</v>
      </c>
      <c r="E4195" s="244"/>
      <c r="F4195" s="281" t="str">
        <f>IFERROR(IF(VLOOKUP($X4188&amp;"-"&amp;TEXT($A4195,"mmm-aaaa"),Informes!$A:$P,COLUMN(Informes!H$1),FALSE),"þ","¨"),"¨")</f>
        <v>¨</v>
      </c>
      <c r="G4195" s="281"/>
      <c r="H4195" s="281"/>
      <c r="I4195" s="248" t="str">
        <f>IFERROR(IF(ISBLANK(
VLOOKUP($X4188&amp;"-"&amp;TEXT($A4195,"mmm-aaaa"),Informes!$A:$P,COLUMN(Informes!I$1),FALSE)), "",
VLOOKUP($X4188&amp;"-"&amp;TEXT($A4195,"mmm-aaaa"),Informes!$A:$P,COLUMN(Informes!I$1),FALSE)), "")</f>
        <v/>
      </c>
      <c r="J4195" s="248"/>
      <c r="K4195" s="248"/>
      <c r="L4195" s="173" t="str">
        <f>IFERROR(IF($X4195=$L$7,"þ","¨"),"¨")</f>
        <v>¨</v>
      </c>
      <c r="M4195" s="248" t="str">
        <f>IFERROR(IF(OR($X4195=$L$7,$X4195=$K$5,$X4195=$O$5,$X4195=$T$5),IF(ISBLANK(
VLOOKUP($X4188&amp;"-"&amp;TEXT($A4195,"mmm-aaaa"),Informes!$A:$P,COLUMN(Informes!J$1),FALSE)), "",
VLOOKUP($X4188&amp;"-"&amp;TEXT($A4195,"mmm-aaaa"),Informes!$A:$P,COLUMN(Informes!J$1),FALSE)), ""), "")</f>
        <v/>
      </c>
      <c r="N4195" s="248"/>
      <c r="O4195" s="248"/>
      <c r="P4195" s="248"/>
      <c r="Q4195" s="248"/>
      <c r="R4195" s="284" t="str">
        <f t="shared" ref="R4195:R4206" si="818">IF(W4195=0, "", W4195)</f>
        <v/>
      </c>
      <c r="S4195" s="284"/>
      <c r="T4195" s="284"/>
      <c r="U4195" s="284"/>
      <c r="V4195" s="285"/>
      <c r="W4195" s="4" t="str">
        <f>IFERROR(VLOOKUP($X4188&amp;"-"&amp;TEXT($A4195,"mmm-aaaa"),Informes!$A:$P,COLUMN(Informes!K$1),FALSE), "")</f>
        <v/>
      </c>
      <c r="X4195" s="34" t="str">
        <f>IFERROR(VLOOKUP($X4188&amp;"-"&amp;TEXT($A4195,"mmm-aaaa"),Informes!$A:$P,COLUMN(Informes!C$1),FALSE), "")</f>
        <v/>
      </c>
    </row>
    <row r="4196" spans="1:24" ht="16.5" customHeight="1" x14ac:dyDescent="0.2">
      <c r="A4196" s="34">
        <f>EDATE(A4195,1)</f>
        <v>45200</v>
      </c>
      <c r="B4196" s="243" t="str">
        <f t="shared" ref="B4196:B4206" si="819">PROPER(TEXT(A4196, "mmmm"))</f>
        <v>Octubre</v>
      </c>
      <c r="C4196" s="244"/>
      <c r="D4196" s="244" t="str">
        <f t="shared" ref="D4196:D4206" si="820">PROPER(TEXT(C4196, "mmmm"))</f>
        <v>Enero</v>
      </c>
      <c r="E4196" s="244"/>
      <c r="F4196" s="281" t="str">
        <f>IFERROR(IF(VLOOKUP($X4188&amp;"-"&amp;TEXT($A4196,"mmm-aaaa"),Informes!$A:$P,COLUMN(Informes!H$1),FALSE),"þ","¨"),"¨")</f>
        <v>¨</v>
      </c>
      <c r="G4196" s="281"/>
      <c r="H4196" s="281"/>
      <c r="I4196" s="248" t="str">
        <f>IFERROR(IF(ISBLANK(
VLOOKUP($X4188&amp;"-"&amp;TEXT($A4196,"mmm-aaaa"),Informes!$A:$P,COLUMN(Informes!I$1),FALSE)), "",
VLOOKUP($X4188&amp;"-"&amp;TEXT($A4196,"mmm-aaaa"),Informes!$A:$P,COLUMN(Informes!I$1),FALSE)), "")</f>
        <v/>
      </c>
      <c r="J4196" s="248"/>
      <c r="K4196" s="248"/>
      <c r="L4196" s="173" t="str">
        <f t="shared" ref="L4196:L4206" si="821">IFERROR(IF($X4196=$L$7,"þ","¨"),"¨")</f>
        <v>¨</v>
      </c>
      <c r="M4196" s="248" t="str">
        <f>IFERROR(IF(OR($X4196=$L$7,$X4196=$K$5,$X4196=$O$5,$X4196=$T$5),IF(ISBLANK(
VLOOKUP($X4188&amp;"-"&amp;TEXT($A4196,"mmm-aaaa"),Informes!$A:$P,COLUMN(Informes!J$1),FALSE)), "",
VLOOKUP($X4188&amp;"-"&amp;TEXT($A4196,"mmm-aaaa"),Informes!$A:$P,COLUMN(Informes!J$1),FALSE)), ""), "")</f>
        <v/>
      </c>
      <c r="N4196" s="248"/>
      <c r="O4196" s="248"/>
      <c r="P4196" s="248"/>
      <c r="Q4196" s="248"/>
      <c r="R4196" s="284" t="str">
        <f t="shared" si="818"/>
        <v/>
      </c>
      <c r="S4196" s="284"/>
      <c r="T4196" s="284"/>
      <c r="U4196" s="284"/>
      <c r="V4196" s="285"/>
      <c r="W4196" s="4" t="str">
        <f>IFERROR(VLOOKUP($X4188&amp;"-"&amp;TEXT($A4196,"mmm-aaaa"),Informes!$A:$P,COLUMN(Informes!K$1),FALSE), "")</f>
        <v/>
      </c>
      <c r="X4196" s="34" t="str">
        <f>IFERROR(VLOOKUP($X4188&amp;"-"&amp;TEXT($A4196,"mmm-aaaa"),Informes!$A:$P,COLUMN(Informes!C$1),FALSE), "")</f>
        <v/>
      </c>
    </row>
    <row r="4197" spans="1:24" ht="16.5" customHeight="1" x14ac:dyDescent="0.2">
      <c r="A4197" s="34">
        <f t="shared" ref="A4197:A4206" si="822">EDATE(A4196,1)</f>
        <v>45231</v>
      </c>
      <c r="B4197" s="243" t="str">
        <f t="shared" si="819"/>
        <v>Noviembre</v>
      </c>
      <c r="C4197" s="244"/>
      <c r="D4197" s="244" t="str">
        <f t="shared" si="820"/>
        <v>Enero</v>
      </c>
      <c r="E4197" s="244"/>
      <c r="F4197" s="281" t="str">
        <f>IFERROR(IF(VLOOKUP($X4188&amp;"-"&amp;TEXT($A4197,"mmm-aaaa"),Informes!$A:$P,COLUMN(Informes!H$1),FALSE),"þ","¨"),"¨")</f>
        <v>¨</v>
      </c>
      <c r="G4197" s="281"/>
      <c r="H4197" s="281"/>
      <c r="I4197" s="248" t="str">
        <f>IFERROR(IF(ISBLANK(
VLOOKUP($X4188&amp;"-"&amp;TEXT($A4197,"mmm-aaaa"),Informes!$A:$P,COLUMN(Informes!I$1),FALSE)), "",
VLOOKUP($X4188&amp;"-"&amp;TEXT($A4197,"mmm-aaaa"),Informes!$A:$P,COLUMN(Informes!I$1),FALSE)), "")</f>
        <v/>
      </c>
      <c r="J4197" s="248"/>
      <c r="K4197" s="248"/>
      <c r="L4197" s="173" t="str">
        <f t="shared" si="821"/>
        <v>¨</v>
      </c>
      <c r="M4197" s="248" t="str">
        <f>IFERROR(IF(OR($X4197=$L$7,$X4197=$K$5,$X4197=$O$5,$X4197=$T$5),IF(ISBLANK(
VLOOKUP($X4188&amp;"-"&amp;TEXT($A4197,"mmm-aaaa"),Informes!$A:$P,COLUMN(Informes!J$1),FALSE)), "",
VLOOKUP($X4188&amp;"-"&amp;TEXT($A4197,"mmm-aaaa"),Informes!$A:$P,COLUMN(Informes!J$1),FALSE)), ""), "")</f>
        <v/>
      </c>
      <c r="N4197" s="248"/>
      <c r="O4197" s="248"/>
      <c r="P4197" s="248"/>
      <c r="Q4197" s="248"/>
      <c r="R4197" s="284" t="str">
        <f t="shared" si="818"/>
        <v/>
      </c>
      <c r="S4197" s="284"/>
      <c r="T4197" s="284"/>
      <c r="U4197" s="284"/>
      <c r="V4197" s="285"/>
      <c r="W4197" s="4" t="str">
        <f>IFERROR(VLOOKUP($X4188&amp;"-"&amp;TEXT($A4197,"mmm-aaaa"),Informes!$A:$P,COLUMN(Informes!K$1),FALSE), "")</f>
        <v/>
      </c>
      <c r="X4197" s="34" t="str">
        <f>IFERROR(VLOOKUP($X4188&amp;"-"&amp;TEXT($A4197,"mmm-aaaa"),Informes!$A:$P,COLUMN(Informes!C$1),FALSE), "")</f>
        <v/>
      </c>
    </row>
    <row r="4198" spans="1:24" ht="16.5" customHeight="1" x14ac:dyDescent="0.2">
      <c r="A4198" s="34">
        <f t="shared" si="822"/>
        <v>45261</v>
      </c>
      <c r="B4198" s="243" t="str">
        <f t="shared" si="819"/>
        <v>Diciembre</v>
      </c>
      <c r="C4198" s="244"/>
      <c r="D4198" s="244" t="str">
        <f t="shared" si="820"/>
        <v>Enero</v>
      </c>
      <c r="E4198" s="244"/>
      <c r="F4198" s="281" t="str">
        <f>IFERROR(IF(VLOOKUP($X4188&amp;"-"&amp;TEXT($A4198,"mmm-aaaa"),Informes!$A:$P,COLUMN(Informes!H$1),FALSE),"þ","¨"),"¨")</f>
        <v>¨</v>
      </c>
      <c r="G4198" s="281"/>
      <c r="H4198" s="281"/>
      <c r="I4198" s="248" t="str">
        <f>IFERROR(IF(ISBLANK(
VLOOKUP($X4188&amp;"-"&amp;TEXT($A4198,"mmm-aaaa"),Informes!$A:$P,COLUMN(Informes!I$1),FALSE)), "",
VLOOKUP($X4188&amp;"-"&amp;TEXT($A4198,"mmm-aaaa"),Informes!$A:$P,COLUMN(Informes!I$1),FALSE)), "")</f>
        <v/>
      </c>
      <c r="J4198" s="248"/>
      <c r="K4198" s="248"/>
      <c r="L4198" s="173" t="str">
        <f t="shared" si="821"/>
        <v>¨</v>
      </c>
      <c r="M4198" s="248" t="str">
        <f>IFERROR(IF(OR($X4198=$L$7,$X4198=$K$5,$X4198=$O$5,$X4198=$T$5),IF(ISBLANK(
VLOOKUP($X4188&amp;"-"&amp;TEXT($A4198,"mmm-aaaa"),Informes!$A:$P,COLUMN(Informes!J$1),FALSE)), "",
VLOOKUP($X4188&amp;"-"&amp;TEXT($A4198,"mmm-aaaa"),Informes!$A:$P,COLUMN(Informes!J$1),FALSE)), ""), "")</f>
        <v/>
      </c>
      <c r="N4198" s="248"/>
      <c r="O4198" s="248"/>
      <c r="P4198" s="248"/>
      <c r="Q4198" s="248"/>
      <c r="R4198" s="284" t="str">
        <f t="shared" si="818"/>
        <v/>
      </c>
      <c r="S4198" s="284"/>
      <c r="T4198" s="284"/>
      <c r="U4198" s="284"/>
      <c r="V4198" s="285"/>
      <c r="W4198" s="4" t="str">
        <f>IFERROR(VLOOKUP($X4188&amp;"-"&amp;TEXT($A4198,"mmm-aaaa"),Informes!$A:$P,COLUMN(Informes!K$1),FALSE), "")</f>
        <v/>
      </c>
      <c r="X4198" s="34" t="str">
        <f>IFERROR(VLOOKUP($X4188&amp;"-"&amp;TEXT($A4198,"mmm-aaaa"),Informes!$A:$P,COLUMN(Informes!C$1),FALSE), "")</f>
        <v/>
      </c>
    </row>
    <row r="4199" spans="1:24" ht="16.5" customHeight="1" x14ac:dyDescent="0.2">
      <c r="A4199" s="34">
        <f t="shared" si="822"/>
        <v>45292</v>
      </c>
      <c r="B4199" s="243" t="str">
        <f t="shared" si="819"/>
        <v>Enero</v>
      </c>
      <c r="C4199" s="244"/>
      <c r="D4199" s="244" t="str">
        <f t="shared" si="820"/>
        <v>Enero</v>
      </c>
      <c r="E4199" s="244"/>
      <c r="F4199" s="281" t="str">
        <f>IFERROR(IF(VLOOKUP($X4188&amp;"-"&amp;TEXT($A4199,"mmm-aaaa"),Informes!$A:$P,COLUMN(Informes!H$1),FALSE),"þ","¨"),"¨")</f>
        <v>¨</v>
      </c>
      <c r="G4199" s="281"/>
      <c r="H4199" s="281"/>
      <c r="I4199" s="248" t="str">
        <f>IFERROR(IF(ISBLANK(
VLOOKUP($X4188&amp;"-"&amp;TEXT($A4199,"mmm-aaaa"),Informes!$A:$P,COLUMN(Informes!I$1),FALSE)), "",
VLOOKUP($X4188&amp;"-"&amp;TEXT($A4199,"mmm-aaaa"),Informes!$A:$P,COLUMN(Informes!I$1),FALSE)), "")</f>
        <v/>
      </c>
      <c r="J4199" s="248"/>
      <c r="K4199" s="248"/>
      <c r="L4199" s="173" t="str">
        <f t="shared" si="821"/>
        <v>¨</v>
      </c>
      <c r="M4199" s="248" t="str">
        <f>IFERROR(IF(OR($X4199=$L$7,$X4199=$K$5,$X4199=$O$5,$X4199=$T$5),IF(ISBLANK(
VLOOKUP($X4188&amp;"-"&amp;TEXT($A4199,"mmm-aaaa"),Informes!$A:$P,COLUMN(Informes!J$1),FALSE)), "",
VLOOKUP($X4188&amp;"-"&amp;TEXT($A4199,"mmm-aaaa"),Informes!$A:$P,COLUMN(Informes!J$1),FALSE)), ""), "")</f>
        <v/>
      </c>
      <c r="N4199" s="248"/>
      <c r="O4199" s="248"/>
      <c r="P4199" s="248"/>
      <c r="Q4199" s="248"/>
      <c r="R4199" s="284" t="str">
        <f t="shared" si="818"/>
        <v/>
      </c>
      <c r="S4199" s="284"/>
      <c r="T4199" s="284"/>
      <c r="U4199" s="284"/>
      <c r="V4199" s="285"/>
      <c r="W4199" s="4" t="str">
        <f>IFERROR(VLOOKUP($X4188&amp;"-"&amp;TEXT($A4199,"mmm-aaaa"),Informes!$A:$P,COLUMN(Informes!K$1),FALSE), "")</f>
        <v/>
      </c>
      <c r="X4199" s="34" t="str">
        <f>IFERROR(VLOOKUP($X4188&amp;"-"&amp;TEXT($A4199,"mmm-aaaa"),Informes!$A:$P,COLUMN(Informes!C$1),FALSE), "")</f>
        <v/>
      </c>
    </row>
    <row r="4200" spans="1:24" ht="16.5" customHeight="1" x14ac:dyDescent="0.2">
      <c r="A4200" s="34">
        <f t="shared" si="822"/>
        <v>45323</v>
      </c>
      <c r="B4200" s="243" t="str">
        <f t="shared" si="819"/>
        <v>Febrero</v>
      </c>
      <c r="C4200" s="244"/>
      <c r="D4200" s="244" t="str">
        <f t="shared" si="820"/>
        <v>Enero</v>
      </c>
      <c r="E4200" s="244"/>
      <c r="F4200" s="281" t="str">
        <f>IFERROR(IF(VLOOKUP($X4188&amp;"-"&amp;TEXT($A4200,"mmm-aaaa"),Informes!$A:$P,COLUMN(Informes!H$1),FALSE),"þ","¨"),"¨")</f>
        <v>¨</v>
      </c>
      <c r="G4200" s="281"/>
      <c r="H4200" s="281"/>
      <c r="I4200" s="248" t="str">
        <f>IFERROR(IF(ISBLANK(
VLOOKUP($X4188&amp;"-"&amp;TEXT($A4200,"mmm-aaaa"),Informes!$A:$P,COLUMN(Informes!I$1),FALSE)), "",
VLOOKUP($X4188&amp;"-"&amp;TEXT($A4200,"mmm-aaaa"),Informes!$A:$P,COLUMN(Informes!I$1),FALSE)), "")</f>
        <v/>
      </c>
      <c r="J4200" s="248"/>
      <c r="K4200" s="248"/>
      <c r="L4200" s="173" t="str">
        <f t="shared" si="821"/>
        <v>¨</v>
      </c>
      <c r="M4200" s="248" t="str">
        <f>IFERROR(IF(OR($X4200=$L$7,$X4200=$K$5,$X4200=$O$5,$X4200=$T$5),IF(ISBLANK(
VLOOKUP($X4188&amp;"-"&amp;TEXT($A4200,"mmm-aaaa"),Informes!$A:$P,COLUMN(Informes!J$1),FALSE)), "",
VLOOKUP($X4188&amp;"-"&amp;TEXT($A4200,"mmm-aaaa"),Informes!$A:$P,COLUMN(Informes!J$1),FALSE)), ""), "")</f>
        <v/>
      </c>
      <c r="N4200" s="248"/>
      <c r="O4200" s="248"/>
      <c r="P4200" s="248"/>
      <c r="Q4200" s="248"/>
      <c r="R4200" s="284" t="str">
        <f t="shared" si="818"/>
        <v/>
      </c>
      <c r="S4200" s="284"/>
      <c r="T4200" s="284"/>
      <c r="U4200" s="284"/>
      <c r="V4200" s="285"/>
      <c r="W4200" s="4" t="str">
        <f>IFERROR(VLOOKUP($X4188&amp;"-"&amp;TEXT($A4200,"mmm-aaaa"),Informes!$A:$P,COLUMN(Informes!K$1),FALSE), "")</f>
        <v/>
      </c>
      <c r="X4200" s="34" t="str">
        <f>IFERROR(VLOOKUP($X4188&amp;"-"&amp;TEXT($A4200,"mmm-aaaa"),Informes!$A:$P,COLUMN(Informes!C$1),FALSE), "")</f>
        <v/>
      </c>
    </row>
    <row r="4201" spans="1:24" ht="16.5" customHeight="1" x14ac:dyDescent="0.2">
      <c r="A4201" s="34">
        <f t="shared" si="822"/>
        <v>45352</v>
      </c>
      <c r="B4201" s="243" t="str">
        <f t="shared" si="819"/>
        <v>Marzo</v>
      </c>
      <c r="C4201" s="244"/>
      <c r="D4201" s="244" t="str">
        <f t="shared" si="820"/>
        <v>Enero</v>
      </c>
      <c r="E4201" s="244"/>
      <c r="F4201" s="281" t="str">
        <f>IFERROR(IF(VLOOKUP($X4188&amp;"-"&amp;TEXT($A4201,"mmm-aaaa"),Informes!$A:$P,COLUMN(Informes!H$1),FALSE),"þ","¨"),"¨")</f>
        <v>¨</v>
      </c>
      <c r="G4201" s="281"/>
      <c r="H4201" s="281"/>
      <c r="I4201" s="248" t="str">
        <f>IFERROR(IF(ISBLANK(
VLOOKUP($X4188&amp;"-"&amp;TEXT($A4201,"mmm-aaaa"),Informes!$A:$P,COLUMN(Informes!I$1),FALSE)), "",
VLOOKUP($X4188&amp;"-"&amp;TEXT($A4201,"mmm-aaaa"),Informes!$A:$P,COLUMN(Informes!I$1),FALSE)), "")</f>
        <v/>
      </c>
      <c r="J4201" s="248"/>
      <c r="K4201" s="248"/>
      <c r="L4201" s="173" t="str">
        <f t="shared" si="821"/>
        <v>¨</v>
      </c>
      <c r="M4201" s="248" t="str">
        <f>IFERROR(IF(OR($X4201=$L$7,$X4201=$K$5,$X4201=$O$5,$X4201=$T$5),IF(ISBLANK(
VLOOKUP($X4188&amp;"-"&amp;TEXT($A4201,"mmm-aaaa"),Informes!$A:$P,COLUMN(Informes!J$1),FALSE)), "",
VLOOKUP($X4188&amp;"-"&amp;TEXT($A4201,"mmm-aaaa"),Informes!$A:$P,COLUMN(Informes!J$1),FALSE)), ""), "")</f>
        <v/>
      </c>
      <c r="N4201" s="248"/>
      <c r="O4201" s="248"/>
      <c r="P4201" s="248"/>
      <c r="Q4201" s="248"/>
      <c r="R4201" s="284" t="str">
        <f t="shared" si="818"/>
        <v/>
      </c>
      <c r="S4201" s="284"/>
      <c r="T4201" s="284"/>
      <c r="U4201" s="284"/>
      <c r="V4201" s="285"/>
      <c r="W4201" s="4" t="str">
        <f>IFERROR(VLOOKUP($X4188&amp;"-"&amp;TEXT($A4201,"mmm-aaaa"),Informes!$A:$P,COLUMN(Informes!K$1),FALSE), "")</f>
        <v/>
      </c>
      <c r="X4201" s="34" t="str">
        <f>IFERROR(VLOOKUP($X4188&amp;"-"&amp;TEXT($A4201,"mmm-aaaa"),Informes!$A:$P,COLUMN(Informes!C$1),FALSE), "")</f>
        <v/>
      </c>
    </row>
    <row r="4202" spans="1:24" ht="16.5" customHeight="1" x14ac:dyDescent="0.2">
      <c r="A4202" s="34">
        <f t="shared" si="822"/>
        <v>45383</v>
      </c>
      <c r="B4202" s="243" t="str">
        <f t="shared" si="819"/>
        <v>Abril</v>
      </c>
      <c r="C4202" s="244"/>
      <c r="D4202" s="244" t="str">
        <f t="shared" si="820"/>
        <v>Enero</v>
      </c>
      <c r="E4202" s="244"/>
      <c r="F4202" s="281" t="str">
        <f>IFERROR(IF(VLOOKUP($X4188&amp;"-"&amp;TEXT($A4202,"mmm-aaaa"),Informes!$A:$P,COLUMN(Informes!H$1),FALSE),"þ","¨"),"¨")</f>
        <v>¨</v>
      </c>
      <c r="G4202" s="281"/>
      <c r="H4202" s="281"/>
      <c r="I4202" s="248" t="str">
        <f>IFERROR(IF(ISBLANK(
VLOOKUP($X4188&amp;"-"&amp;TEXT($A4202,"mmm-aaaa"),Informes!$A:$P,COLUMN(Informes!I$1),FALSE)), "",
VLOOKUP($X4188&amp;"-"&amp;TEXT($A4202,"mmm-aaaa"),Informes!$A:$P,COLUMN(Informes!I$1),FALSE)), "")</f>
        <v/>
      </c>
      <c r="J4202" s="248"/>
      <c r="K4202" s="248"/>
      <c r="L4202" s="173" t="str">
        <f t="shared" si="821"/>
        <v>¨</v>
      </c>
      <c r="M4202" s="248" t="str">
        <f>IFERROR(IF(OR($X4202=$L$7,$X4202=$K$5,$X4202=$O$5,$X4202=$T$5),IF(ISBLANK(
VLOOKUP($X4188&amp;"-"&amp;TEXT($A4202,"mmm-aaaa"),Informes!$A:$P,COLUMN(Informes!J$1),FALSE)), "",
VLOOKUP($X4188&amp;"-"&amp;TEXT($A4202,"mmm-aaaa"),Informes!$A:$P,COLUMN(Informes!J$1),FALSE)), ""), "")</f>
        <v/>
      </c>
      <c r="N4202" s="248"/>
      <c r="O4202" s="248"/>
      <c r="P4202" s="248"/>
      <c r="Q4202" s="248"/>
      <c r="R4202" s="284" t="str">
        <f t="shared" si="818"/>
        <v/>
      </c>
      <c r="S4202" s="284"/>
      <c r="T4202" s="284"/>
      <c r="U4202" s="284"/>
      <c r="V4202" s="285"/>
      <c r="W4202" s="4" t="str">
        <f>IFERROR(VLOOKUP($X4188&amp;"-"&amp;TEXT($A4202,"mmm-aaaa"),Informes!$A:$P,COLUMN(Informes!K$1),FALSE), "")</f>
        <v/>
      </c>
      <c r="X4202" s="34" t="str">
        <f>IFERROR(VLOOKUP($X4188&amp;"-"&amp;TEXT($A4202,"mmm-aaaa"),Informes!$A:$P,COLUMN(Informes!C$1),FALSE), "")</f>
        <v/>
      </c>
    </row>
    <row r="4203" spans="1:24" ht="16.5" customHeight="1" x14ac:dyDescent="0.2">
      <c r="A4203" s="34">
        <f t="shared" si="822"/>
        <v>45413</v>
      </c>
      <c r="B4203" s="243" t="str">
        <f t="shared" si="819"/>
        <v>Mayo</v>
      </c>
      <c r="C4203" s="244"/>
      <c r="D4203" s="244" t="str">
        <f t="shared" si="820"/>
        <v>Enero</v>
      </c>
      <c r="E4203" s="244"/>
      <c r="F4203" s="281" t="str">
        <f>IFERROR(IF(VLOOKUP($X4188&amp;"-"&amp;TEXT($A4203,"mmm-aaaa"),Informes!$A:$P,COLUMN(Informes!H$1),FALSE),"þ","¨"),"¨")</f>
        <v>¨</v>
      </c>
      <c r="G4203" s="281"/>
      <c r="H4203" s="281"/>
      <c r="I4203" s="248" t="str">
        <f>IFERROR(IF(ISBLANK(
VLOOKUP($X4188&amp;"-"&amp;TEXT($A4203,"mmm-aaaa"),Informes!$A:$P,COLUMN(Informes!I$1),FALSE)), "",
VLOOKUP($X4188&amp;"-"&amp;TEXT($A4203,"mmm-aaaa"),Informes!$A:$P,COLUMN(Informes!I$1),FALSE)), "")</f>
        <v/>
      </c>
      <c r="J4203" s="248"/>
      <c r="K4203" s="248"/>
      <c r="L4203" s="173" t="str">
        <f t="shared" si="821"/>
        <v>¨</v>
      </c>
      <c r="M4203" s="248" t="str">
        <f>IFERROR(IF(OR($X4203=$L$7,$X4203=$K$5,$X4203=$O$5,$X4203=$T$5),IF(ISBLANK(
VLOOKUP($X4188&amp;"-"&amp;TEXT($A4203,"mmm-aaaa"),Informes!$A:$P,COLUMN(Informes!J$1),FALSE)), "",
VLOOKUP($X4188&amp;"-"&amp;TEXT($A4203,"mmm-aaaa"),Informes!$A:$P,COLUMN(Informes!J$1),FALSE)), ""), "")</f>
        <v/>
      </c>
      <c r="N4203" s="248"/>
      <c r="O4203" s="248"/>
      <c r="P4203" s="248"/>
      <c r="Q4203" s="248"/>
      <c r="R4203" s="284" t="str">
        <f t="shared" si="818"/>
        <v/>
      </c>
      <c r="S4203" s="284"/>
      <c r="T4203" s="284"/>
      <c r="U4203" s="284"/>
      <c r="V4203" s="285"/>
      <c r="W4203" s="4" t="str">
        <f>IFERROR(VLOOKUP($X4188&amp;"-"&amp;TEXT($A4203,"mmm-aaaa"),Informes!$A:$P,COLUMN(Informes!K$1),FALSE), "")</f>
        <v/>
      </c>
      <c r="X4203" s="34" t="str">
        <f>IFERROR(VLOOKUP($X4188&amp;"-"&amp;TEXT($A4203,"mmm-aaaa"),Informes!$A:$P,COLUMN(Informes!C$1),FALSE), "")</f>
        <v/>
      </c>
    </row>
    <row r="4204" spans="1:24" ht="16.5" customHeight="1" x14ac:dyDescent="0.2">
      <c r="A4204" s="34">
        <f t="shared" si="822"/>
        <v>45444</v>
      </c>
      <c r="B4204" s="243" t="str">
        <f t="shared" si="819"/>
        <v>Junio</v>
      </c>
      <c r="C4204" s="244"/>
      <c r="D4204" s="244" t="str">
        <f t="shared" si="820"/>
        <v>Enero</v>
      </c>
      <c r="E4204" s="244"/>
      <c r="F4204" s="281" t="str">
        <f>IFERROR(IF(VLOOKUP($X4188&amp;"-"&amp;TEXT($A4204,"mmm-aaaa"),Informes!$A:$P,COLUMN(Informes!H$1),FALSE),"þ","¨"),"¨")</f>
        <v>¨</v>
      </c>
      <c r="G4204" s="281"/>
      <c r="H4204" s="281"/>
      <c r="I4204" s="248" t="str">
        <f>IFERROR(IF(ISBLANK(
VLOOKUP($X4188&amp;"-"&amp;TEXT($A4204,"mmm-aaaa"),Informes!$A:$P,COLUMN(Informes!I$1),FALSE)), "",
VLOOKUP($X4188&amp;"-"&amp;TEXT($A4204,"mmm-aaaa"),Informes!$A:$P,COLUMN(Informes!I$1),FALSE)), "")</f>
        <v/>
      </c>
      <c r="J4204" s="248"/>
      <c r="K4204" s="248"/>
      <c r="L4204" s="173" t="str">
        <f t="shared" si="821"/>
        <v>¨</v>
      </c>
      <c r="M4204" s="248" t="str">
        <f>IFERROR(IF(OR($X4204=$L$7,$X4204=$K$5,$X4204=$O$5,$X4204=$T$5),IF(ISBLANK(
VLOOKUP($X4188&amp;"-"&amp;TEXT($A4204,"mmm-aaaa"),Informes!$A:$P,COLUMN(Informes!J$1),FALSE)), "",
VLOOKUP($X4188&amp;"-"&amp;TEXT($A4204,"mmm-aaaa"),Informes!$A:$P,COLUMN(Informes!J$1),FALSE)), ""), "")</f>
        <v/>
      </c>
      <c r="N4204" s="248"/>
      <c r="O4204" s="248"/>
      <c r="P4204" s="248"/>
      <c r="Q4204" s="248"/>
      <c r="R4204" s="284" t="str">
        <f t="shared" si="818"/>
        <v/>
      </c>
      <c r="S4204" s="284"/>
      <c r="T4204" s="284"/>
      <c r="U4204" s="284"/>
      <c r="V4204" s="285"/>
      <c r="W4204" s="4" t="str">
        <f>IFERROR(VLOOKUP($X4188&amp;"-"&amp;TEXT($A4204,"mmm-aaaa"),Informes!$A:$P,COLUMN(Informes!K$1),FALSE), "")</f>
        <v/>
      </c>
      <c r="X4204" s="34" t="str">
        <f>IFERROR(VLOOKUP($X4188&amp;"-"&amp;TEXT($A4204,"mmm-aaaa"),Informes!$A:$P,COLUMN(Informes!C$1),FALSE), "")</f>
        <v/>
      </c>
    </row>
    <row r="4205" spans="1:24" ht="16.5" customHeight="1" x14ac:dyDescent="0.2">
      <c r="A4205" s="34">
        <f t="shared" si="822"/>
        <v>45474</v>
      </c>
      <c r="B4205" s="243" t="str">
        <f t="shared" si="819"/>
        <v>Julio</v>
      </c>
      <c r="C4205" s="244"/>
      <c r="D4205" s="244" t="str">
        <f t="shared" si="820"/>
        <v>Enero</v>
      </c>
      <c r="E4205" s="244"/>
      <c r="F4205" s="281" t="str">
        <f>IFERROR(IF(VLOOKUP($X4188&amp;"-"&amp;TEXT($A4205,"mmm-aaaa"),Informes!$A:$P,COLUMN(Informes!H$1),FALSE),"þ","¨"),"¨")</f>
        <v>¨</v>
      </c>
      <c r="G4205" s="281"/>
      <c r="H4205" s="281"/>
      <c r="I4205" s="248" t="str">
        <f>IFERROR(IF(ISBLANK(
VLOOKUP($X4188&amp;"-"&amp;TEXT($A4205,"mmm-aaaa"),Informes!$A:$P,COLUMN(Informes!I$1),FALSE)), "",
VLOOKUP($X4188&amp;"-"&amp;TEXT($A4205,"mmm-aaaa"),Informes!$A:$P,COLUMN(Informes!I$1),FALSE)), "")</f>
        <v/>
      </c>
      <c r="J4205" s="248"/>
      <c r="K4205" s="248"/>
      <c r="L4205" s="173" t="str">
        <f t="shared" si="821"/>
        <v>¨</v>
      </c>
      <c r="M4205" s="248" t="str">
        <f>IFERROR(IF(OR($X4205=$L$7,$X4205=$K$5,$X4205=$O$5,$X4205=$T$5),IF(ISBLANK(
VLOOKUP($X4188&amp;"-"&amp;TEXT($A4205,"mmm-aaaa"),Informes!$A:$P,COLUMN(Informes!J$1),FALSE)), "",
VLOOKUP($X4188&amp;"-"&amp;TEXT($A4205,"mmm-aaaa"),Informes!$A:$P,COLUMN(Informes!J$1),FALSE)), ""), "")</f>
        <v/>
      </c>
      <c r="N4205" s="248"/>
      <c r="O4205" s="248"/>
      <c r="P4205" s="248"/>
      <c r="Q4205" s="248"/>
      <c r="R4205" s="284" t="str">
        <f t="shared" si="818"/>
        <v/>
      </c>
      <c r="S4205" s="284"/>
      <c r="T4205" s="284"/>
      <c r="U4205" s="284"/>
      <c r="V4205" s="285"/>
      <c r="W4205" s="4" t="str">
        <f>IFERROR(VLOOKUP($X4188&amp;"-"&amp;TEXT($A4205,"mmm-aaaa"),Informes!$A:$P,COLUMN(Informes!K$1),FALSE), "")</f>
        <v/>
      </c>
      <c r="X4205" s="34" t="str">
        <f>IFERROR(VLOOKUP($X4188&amp;"-"&amp;TEXT($A4205,"mmm-aaaa"),Informes!$A:$P,COLUMN(Informes!C$1),FALSE), "")</f>
        <v/>
      </c>
    </row>
    <row r="4206" spans="1:24" ht="16.5" customHeight="1" thickBot="1" x14ac:dyDescent="0.25">
      <c r="A4206" s="34">
        <f t="shared" si="822"/>
        <v>45505</v>
      </c>
      <c r="B4206" s="264" t="str">
        <f t="shared" si="819"/>
        <v>Agosto</v>
      </c>
      <c r="C4206" s="265"/>
      <c r="D4206" s="265" t="str">
        <f t="shared" si="820"/>
        <v>Enero</v>
      </c>
      <c r="E4206" s="265"/>
      <c r="F4206" s="280" t="str">
        <f>IFERROR(IF(VLOOKUP($X4188&amp;"-"&amp;TEXT($A4206,"mmm-aaaa"),Informes!$A:$P,COLUMN(Informes!H$1),FALSE),"þ","¨"),"¨")</f>
        <v>¨</v>
      </c>
      <c r="G4206" s="280"/>
      <c r="H4206" s="280"/>
      <c r="I4206" s="269" t="str">
        <f>IFERROR(IF(ISBLANK(
VLOOKUP($X4188&amp;"-"&amp;TEXT($A4206,"mmm-aaaa"),Informes!$A:$P,COLUMN(Informes!I$1),FALSE)), "",
VLOOKUP($X4188&amp;"-"&amp;TEXT($A4206,"mmm-aaaa"),Informes!$A:$P,COLUMN(Informes!I$1),FALSE)), "")</f>
        <v/>
      </c>
      <c r="J4206" s="269"/>
      <c r="K4206" s="269"/>
      <c r="L4206" s="172" t="str">
        <f t="shared" si="821"/>
        <v>¨</v>
      </c>
      <c r="M4206" s="269" t="str">
        <f>IFERROR(IF(OR($X4206=$L$7,$X4206=$K$5,$X4206=$O$5,$X4206=$T$5),IF(ISBLANK(
VLOOKUP($X4188&amp;"-"&amp;TEXT($A4206,"mmm-aaaa"),Informes!$A:$P,COLUMN(Informes!J$1),FALSE)), "",
VLOOKUP($X4188&amp;"-"&amp;TEXT($A4206,"mmm-aaaa"),Informes!$A:$P,COLUMN(Informes!J$1),FALSE)), ""), "")</f>
        <v/>
      </c>
      <c r="N4206" s="269"/>
      <c r="O4206" s="269"/>
      <c r="P4206" s="269"/>
      <c r="Q4206" s="269"/>
      <c r="R4206" s="282" t="str">
        <f t="shared" si="818"/>
        <v/>
      </c>
      <c r="S4206" s="282"/>
      <c r="T4206" s="282"/>
      <c r="U4206" s="282"/>
      <c r="V4206" s="283"/>
      <c r="W4206" s="4" t="str">
        <f>IFERROR(VLOOKUP($X4188&amp;"-"&amp;TEXT($A4206,"mmm-aaaa"),Informes!$A:$P,COLUMN(Informes!K$1),FALSE), "")</f>
        <v/>
      </c>
      <c r="X4206" s="34" t="str">
        <f>IFERROR(VLOOKUP($X4188&amp;"-"&amp;TEXT($A4206,"mmm-aaaa"),Informes!$A:$P,COLUMN(Informes!C$1),FALSE), "")</f>
        <v/>
      </c>
    </row>
    <row r="4207" spans="1:24" ht="16.5" customHeight="1" thickBot="1" x14ac:dyDescent="0.3">
      <c r="D4207" s="124"/>
      <c r="E4207" s="124"/>
      <c r="F4207" s="129"/>
      <c r="G4207" s="124" t="str">
        <f>IF(SUM(F4195:F4206)=0,"",SUM(F4195:F4206))</f>
        <v/>
      </c>
      <c r="H4207" s="124"/>
      <c r="I4207" s="124"/>
      <c r="J4207" s="130"/>
      <c r="K4207" s="124"/>
      <c r="L4207" s="131" t="s">
        <v>107</v>
      </c>
      <c r="M4207" s="272" t="str">
        <f>IF(SUM(M4195:M4206)=0,"",SUM(M4195:M4206))</f>
        <v/>
      </c>
      <c r="N4207" s="273"/>
      <c r="O4207" s="273"/>
      <c r="P4207" s="273"/>
      <c r="Q4207" s="274"/>
      <c r="R4207" s="275"/>
      <c r="S4207" s="276"/>
      <c r="T4207" s="276"/>
      <c r="U4207" s="276"/>
      <c r="V4207" s="277"/>
      <c r="W4207" s="4"/>
      <c r="X4207" s="4"/>
    </row>
    <row r="4208" spans="1:24" ht="16.5" customHeight="1" x14ac:dyDescent="0.2">
      <c r="W4208" s="4"/>
      <c r="X4208" s="4"/>
    </row>
    <row r="4209" spans="1:24" ht="279.75" customHeight="1" x14ac:dyDescent="0.15">
      <c r="B4209" s="11"/>
      <c r="C4209" s="132" t="s">
        <v>136</v>
      </c>
      <c r="D4209" s="11"/>
      <c r="E4209" s="11"/>
      <c r="F4209" s="11"/>
      <c r="G4209" s="11"/>
      <c r="H4209" s="11"/>
      <c r="I4209" s="11"/>
      <c r="J4209" s="11"/>
      <c r="K4209" s="11"/>
      <c r="L4209" s="11"/>
      <c r="M4209" s="11"/>
      <c r="N4209" s="11"/>
      <c r="O4209" s="11"/>
      <c r="P4209" s="11"/>
      <c r="Q4209" s="11"/>
      <c r="R4209" s="11"/>
      <c r="S4209" s="11"/>
      <c r="T4209" s="11"/>
      <c r="U4209" s="11"/>
      <c r="V4209" s="11"/>
      <c r="W4209" s="11"/>
      <c r="X4209" s="11"/>
    </row>
    <row r="4210" spans="1:24" ht="24" customHeight="1" x14ac:dyDescent="0.2">
      <c r="A4210" s="35"/>
      <c r="B4210" s="256" t="s">
        <v>127</v>
      </c>
      <c r="C4210" s="256"/>
      <c r="D4210" s="256"/>
      <c r="E4210" s="256"/>
      <c r="F4210" s="256"/>
      <c r="G4210" s="256"/>
      <c r="H4210" s="256"/>
      <c r="I4210" s="256"/>
      <c r="J4210" s="256"/>
      <c r="K4210" s="256"/>
      <c r="L4210" s="256"/>
      <c r="M4210" s="256"/>
      <c r="N4210" s="256"/>
      <c r="O4210" s="256"/>
      <c r="P4210" s="256"/>
      <c r="Q4210" s="256"/>
      <c r="R4210" s="256"/>
      <c r="S4210" s="256"/>
      <c r="T4210" s="256"/>
      <c r="U4210" s="256"/>
      <c r="V4210" s="256"/>
      <c r="X4210" s="2"/>
    </row>
    <row r="4211" spans="1:24" ht="15" x14ac:dyDescent="0.2">
      <c r="A4211" s="35"/>
      <c r="B4211" s="120" t="s">
        <v>128</v>
      </c>
      <c r="D4211" s="123" t="e">
        <f>D4188</f>
        <v>#REF!</v>
      </c>
      <c r="F4211" s="123"/>
      <c r="G4211" s="123"/>
      <c r="H4211" s="123"/>
      <c r="I4211" s="123"/>
      <c r="J4211" s="123"/>
      <c r="K4211" s="123"/>
      <c r="L4211" s="123"/>
      <c r="M4211" s="123"/>
      <c r="N4211" s="123"/>
      <c r="O4211" s="123"/>
      <c r="P4211" s="123"/>
      <c r="Q4211" s="123"/>
      <c r="R4211" s="123"/>
      <c r="S4211" s="123"/>
      <c r="T4211" s="123"/>
      <c r="U4211" s="123"/>
      <c r="V4211" s="123"/>
      <c r="W4211" s="15"/>
      <c r="X4211" s="154" t="e">
        <f>X4188</f>
        <v>#REF!</v>
      </c>
    </row>
    <row r="4212" spans="1:24" ht="17.25" x14ac:dyDescent="0.2">
      <c r="B4212" s="120" t="s">
        <v>129</v>
      </c>
      <c r="D4212" s="121"/>
      <c r="E4212" s="121"/>
      <c r="F4212" s="7"/>
      <c r="G4212" s="7"/>
      <c r="H4212" s="257" t="e">
        <f>H4189</f>
        <v>#REF!</v>
      </c>
      <c r="I4212" s="257"/>
      <c r="J4212" s="257"/>
      <c r="K4212" s="257"/>
      <c r="L4212" s="257"/>
      <c r="M4212" s="257"/>
      <c r="N4212" s="257"/>
      <c r="O4212" s="257"/>
      <c r="P4212" s="127" t="e">
        <f>P4189</f>
        <v>#REF!</v>
      </c>
      <c r="Q4212" s="120" t="s">
        <v>75</v>
      </c>
      <c r="S4212" s="12"/>
      <c r="T4212" s="13"/>
      <c r="U4212" s="127" t="e">
        <f>U4189</f>
        <v>#REF!</v>
      </c>
      <c r="V4212" s="120" t="s">
        <v>79</v>
      </c>
      <c r="W4212" s="12"/>
      <c r="X4212" s="6"/>
    </row>
    <row r="4213" spans="1:24" ht="17.25" x14ac:dyDescent="0.2">
      <c r="B4213" s="120" t="s">
        <v>130</v>
      </c>
      <c r="D4213" s="122"/>
      <c r="E4213" s="122"/>
      <c r="F4213" s="7"/>
      <c r="G4213" s="258" t="e">
        <f>G4190</f>
        <v>#REF!</v>
      </c>
      <c r="H4213" s="258"/>
      <c r="I4213" s="258"/>
      <c r="J4213" s="258"/>
      <c r="K4213" s="258"/>
      <c r="L4213" s="258"/>
      <c r="M4213" s="258"/>
      <c r="N4213" s="258"/>
      <c r="O4213" s="258"/>
      <c r="P4213" s="128" t="s">
        <v>137</v>
      </c>
      <c r="Q4213" s="120" t="s">
        <v>131</v>
      </c>
      <c r="S4213" s="12"/>
      <c r="T4213" s="12"/>
      <c r="U4213" s="128" t="s">
        <v>138</v>
      </c>
      <c r="V4213" s="120" t="s">
        <v>61</v>
      </c>
      <c r="W4213" s="12"/>
      <c r="X4213" s="6"/>
    </row>
    <row r="4214" spans="1:24" ht="28.5" customHeight="1" x14ac:dyDescent="0.2">
      <c r="B4214" s="127" t="e">
        <f>B4191</f>
        <v>#REF!</v>
      </c>
      <c r="C4214" s="125" t="s">
        <v>76</v>
      </c>
      <c r="D4214" s="127" t="e">
        <f>D4191</f>
        <v>#REF!</v>
      </c>
      <c r="E4214" s="125" t="s">
        <v>81</v>
      </c>
      <c r="F4214" s="7"/>
      <c r="G4214" s="7"/>
      <c r="H4214" s="5"/>
      <c r="I4214" s="10"/>
      <c r="J4214" s="127" t="e">
        <f>J4191</f>
        <v>#REF!</v>
      </c>
      <c r="K4214" s="125" t="s">
        <v>77</v>
      </c>
      <c r="L4214" s="5"/>
      <c r="M4214" s="5"/>
      <c r="N4214" s="127" t="e">
        <f>N4191</f>
        <v>#REF!</v>
      </c>
      <c r="O4214" s="125" t="s">
        <v>132</v>
      </c>
      <c r="P4214" s="126"/>
      <c r="Q4214" s="126"/>
      <c r="R4214" s="9"/>
      <c r="S4214" s="127" t="e">
        <f>S4191</f>
        <v>#REF!</v>
      </c>
      <c r="T4214" s="259" t="s">
        <v>133</v>
      </c>
      <c r="U4214" s="259"/>
      <c r="V4214" s="259"/>
      <c r="W4214" s="13"/>
      <c r="X4214" s="6"/>
    </row>
    <row r="4215" spans="1:24" ht="4.5" customHeight="1" thickBot="1" x14ac:dyDescent="0.25">
      <c r="B4215" s="8"/>
      <c r="C4215" s="7"/>
      <c r="D4215" s="8"/>
      <c r="E4215" s="7"/>
      <c r="F4215" s="7"/>
      <c r="G4215" s="7"/>
      <c r="H4215" s="5"/>
      <c r="I4215" s="10"/>
      <c r="J4215" s="8"/>
      <c r="K4215" s="5"/>
      <c r="L4215" s="5"/>
      <c r="M4215" s="5"/>
      <c r="N4215" s="7"/>
      <c r="O4215" s="5"/>
      <c r="P4215" s="8"/>
      <c r="Q4215" s="8"/>
      <c r="R4215" s="9"/>
      <c r="S4215" s="9"/>
      <c r="T4215" s="7"/>
      <c r="U4215" s="8"/>
      <c r="V4215" s="9"/>
      <c r="W4215" s="9"/>
      <c r="X4215" s="6"/>
    </row>
    <row r="4216" spans="1:24" ht="27" customHeight="1" x14ac:dyDescent="0.25">
      <c r="B4216" s="260" t="s">
        <v>17</v>
      </c>
      <c r="C4216" s="261"/>
      <c r="D4216" s="261"/>
      <c r="E4216" s="261"/>
      <c r="F4216" s="262" t="s">
        <v>134</v>
      </c>
      <c r="G4216" s="262"/>
      <c r="H4216" s="262"/>
      <c r="I4216" s="262" t="s">
        <v>12</v>
      </c>
      <c r="J4216" s="262"/>
      <c r="K4216" s="262"/>
      <c r="L4216" s="262" t="s">
        <v>105</v>
      </c>
      <c r="M4216" s="236" t="s">
        <v>135</v>
      </c>
      <c r="N4216" s="236"/>
      <c r="O4216" s="236"/>
      <c r="P4216" s="236"/>
      <c r="Q4216" s="236"/>
      <c r="R4216" s="236" t="s">
        <v>101</v>
      </c>
      <c r="S4216" s="236"/>
      <c r="T4216" s="236"/>
      <c r="U4216" s="236"/>
      <c r="V4216" s="237"/>
      <c r="W4216" s="14"/>
      <c r="X4216" s="3"/>
    </row>
    <row r="4217" spans="1:24" ht="27.75" customHeight="1" x14ac:dyDescent="0.2">
      <c r="B4217" s="240">
        <f>EDATE(B4194,12)</f>
        <v>45658</v>
      </c>
      <c r="C4217" s="241"/>
      <c r="D4217" s="241"/>
      <c r="E4217" s="242"/>
      <c r="F4217" s="263"/>
      <c r="G4217" s="263"/>
      <c r="H4217" s="263"/>
      <c r="I4217" s="263"/>
      <c r="J4217" s="263"/>
      <c r="K4217" s="263"/>
      <c r="L4217" s="263"/>
      <c r="M4217" s="238"/>
      <c r="N4217" s="238"/>
      <c r="O4217" s="238"/>
      <c r="P4217" s="238"/>
      <c r="Q4217" s="238"/>
      <c r="R4217" s="238"/>
      <c r="S4217" s="238"/>
      <c r="T4217" s="238"/>
      <c r="U4217" s="238"/>
      <c r="V4217" s="239"/>
      <c r="W4217" s="14"/>
      <c r="X4217" s="3"/>
    </row>
    <row r="4218" spans="1:24" ht="16.5" customHeight="1" x14ac:dyDescent="0.2">
      <c r="A4218" s="34">
        <f>EDATE(B4217,-4)</f>
        <v>45536</v>
      </c>
      <c r="B4218" s="243" t="str">
        <f>PROPER(TEXT(A4218, "mmmm"))</f>
        <v>Septiembre</v>
      </c>
      <c r="C4218" s="244"/>
      <c r="D4218" s="244"/>
      <c r="E4218" s="244"/>
      <c r="F4218" s="281" t="str">
        <f>IFERROR(IF(VLOOKUP($X4188&amp;"-"&amp;TEXT($A4218,"mmm-aaaa"),Informes!$A:$P,COLUMN(Informes!H$1),FALSE),"þ","¨"),"¨")</f>
        <v>¨</v>
      </c>
      <c r="G4218" s="281"/>
      <c r="H4218" s="281"/>
      <c r="I4218" s="248" t="str">
        <f>IFERROR(IF(ISBLANK(
VLOOKUP($X4211&amp;"-"&amp;TEXT($A4218,"mmm-aaaa"),Informes!$A:$P,COLUMN(Informes!I$1),FALSE)), "",
VLOOKUP($X4211&amp;"-"&amp;TEXT($A4218,"mmm-aaaa"),Informes!$A:$P,COLUMN(Informes!I$1),FALSE)), "")</f>
        <v/>
      </c>
      <c r="J4218" s="248"/>
      <c r="K4218" s="248"/>
      <c r="L4218" s="173" t="str">
        <f>IFERROR(IF($X4218=$L$7,"þ","¨"),"¨")</f>
        <v>¨</v>
      </c>
      <c r="M4218" s="248" t="str">
        <f>IFERROR(IF(OR($X4218=$L$7,$X4218=$K$5,$X4218=$O$5,$X4218=$T$5),IF(ISBLANK(
VLOOKUP($X4188&amp;"-"&amp;TEXT($A4218,"mmm-aaaa"),Informes!$A:$P,COLUMN(Informes!J$1),FALSE)), "",
VLOOKUP($X4188&amp;"-"&amp;TEXT($A4218,"mmm-aaaa"),Informes!$A:$P,COLUMN(Informes!J$1),FALSE)), ""), "")</f>
        <v/>
      </c>
      <c r="N4218" s="248"/>
      <c r="O4218" s="248"/>
      <c r="P4218" s="248"/>
      <c r="Q4218" s="248"/>
      <c r="R4218" s="284" t="str">
        <f t="shared" ref="R4218:R4229" si="823">IF(W4218=0, "", W4218)</f>
        <v/>
      </c>
      <c r="S4218" s="284"/>
      <c r="T4218" s="284"/>
      <c r="U4218" s="284"/>
      <c r="V4218" s="285"/>
      <c r="W4218" s="4" t="str">
        <f>IFERROR(VLOOKUP($X4211&amp;"-"&amp;TEXT($A4218,"mmm-aaaa"),Informes!$A:$P,COLUMN(Informes!K$1),FALSE), "")</f>
        <v/>
      </c>
      <c r="X4218" s="34" t="str">
        <f>IFERROR(VLOOKUP($X4188&amp;"-"&amp;TEXT($A4218,"mmm-aaaa"),Informes!$A:$P,COLUMN(Informes!C$1),FALSE), "")</f>
        <v/>
      </c>
    </row>
    <row r="4219" spans="1:24" ht="16.5" customHeight="1" x14ac:dyDescent="0.2">
      <c r="A4219" s="34">
        <f>EDATE(A4218,1)</f>
        <v>45566</v>
      </c>
      <c r="B4219" s="243" t="str">
        <f t="shared" ref="B4219:B4229" si="824">PROPER(TEXT(A4219, "mmmm"))</f>
        <v>Octubre</v>
      </c>
      <c r="C4219" s="244"/>
      <c r="D4219" s="244"/>
      <c r="E4219" s="244"/>
      <c r="F4219" s="281" t="str">
        <f>IFERROR(IF(VLOOKUP($X4188&amp;"-"&amp;TEXT($A4219,"mmm-aaaa"),Informes!$A:$P,COLUMN(Informes!H$1),FALSE),"þ","¨"),"¨")</f>
        <v>¨</v>
      </c>
      <c r="G4219" s="281"/>
      <c r="H4219" s="281"/>
      <c r="I4219" s="248" t="str">
        <f>IFERROR(IF(ISBLANK(
VLOOKUP($X4211&amp;"-"&amp;TEXT($A4219,"mmm-aaaa"),Informes!$A:$P,COLUMN(Informes!I$1),FALSE)), "",
VLOOKUP($X4211&amp;"-"&amp;TEXT($A4219,"mmm-aaaa"),Informes!$A:$P,COLUMN(Informes!I$1),FALSE)), "")</f>
        <v/>
      </c>
      <c r="J4219" s="248"/>
      <c r="K4219" s="248"/>
      <c r="L4219" s="173" t="str">
        <f t="shared" ref="L4219:L4229" si="825">IFERROR(IF($X4219=$L$7,"þ","¨"),"¨")</f>
        <v>¨</v>
      </c>
      <c r="M4219" s="248" t="str">
        <f>IFERROR(IF(OR($X4219=$L$7,$X4219=$K$5,$X4219=$O$5,$X4219=$T$5),IF(ISBLANK(
VLOOKUP($X4188&amp;"-"&amp;TEXT($A4219,"mmm-aaaa"),Informes!$A:$P,COLUMN(Informes!J$1),FALSE)), "",
VLOOKUP($X4188&amp;"-"&amp;TEXT($A4219,"mmm-aaaa"),Informes!$A:$P,COLUMN(Informes!J$1),FALSE)), ""), "")</f>
        <v/>
      </c>
      <c r="N4219" s="248"/>
      <c r="O4219" s="248"/>
      <c r="P4219" s="248"/>
      <c r="Q4219" s="248"/>
      <c r="R4219" s="284" t="str">
        <f t="shared" si="823"/>
        <v/>
      </c>
      <c r="S4219" s="284"/>
      <c r="T4219" s="284"/>
      <c r="U4219" s="284"/>
      <c r="V4219" s="285"/>
      <c r="W4219" s="4" t="str">
        <f>IFERROR(VLOOKUP($X4211&amp;"-"&amp;TEXT($A4219,"mmm-aaaa"),Informes!$A:$P,COLUMN(Informes!K$1),FALSE), "")</f>
        <v/>
      </c>
      <c r="X4219" s="34" t="str">
        <f>IFERROR(VLOOKUP($X4188&amp;"-"&amp;TEXT($A4219,"mmm-aaaa"),Informes!$A:$P,COLUMN(Informes!C$1),FALSE), "")</f>
        <v/>
      </c>
    </row>
    <row r="4220" spans="1:24" ht="16.5" customHeight="1" x14ac:dyDescent="0.2">
      <c r="A4220" s="34">
        <f t="shared" ref="A4220:A4229" si="826">EDATE(A4219,1)</f>
        <v>45597</v>
      </c>
      <c r="B4220" s="243" t="str">
        <f t="shared" si="824"/>
        <v>Noviembre</v>
      </c>
      <c r="C4220" s="244"/>
      <c r="D4220" s="244"/>
      <c r="E4220" s="244"/>
      <c r="F4220" s="281" t="str">
        <f>IFERROR(IF(VLOOKUP($X4188&amp;"-"&amp;TEXT($A4220,"mmm-aaaa"),Informes!$A:$P,COLUMN(Informes!H$1),FALSE),"þ","¨"),"¨")</f>
        <v>¨</v>
      </c>
      <c r="G4220" s="281"/>
      <c r="H4220" s="281"/>
      <c r="I4220" s="248" t="str">
        <f>IFERROR(IF(ISBLANK(
VLOOKUP($X4211&amp;"-"&amp;TEXT($A4220,"mmm-aaaa"),Informes!$A:$P,COLUMN(Informes!I$1),FALSE)), "",
VLOOKUP($X4211&amp;"-"&amp;TEXT($A4220,"mmm-aaaa"),Informes!$A:$P,COLUMN(Informes!I$1),FALSE)), "")</f>
        <v/>
      </c>
      <c r="J4220" s="248"/>
      <c r="K4220" s="248"/>
      <c r="L4220" s="173" t="str">
        <f t="shared" si="825"/>
        <v>¨</v>
      </c>
      <c r="M4220" s="248" t="str">
        <f>IFERROR(IF(OR($X4220=$L$7,$X4220=$K$5,$X4220=$O$5,$X4220=$T$5),IF(ISBLANK(
VLOOKUP($X4188&amp;"-"&amp;TEXT($A4220,"mmm-aaaa"),Informes!$A:$P,COLUMN(Informes!J$1),FALSE)), "",
VLOOKUP($X4188&amp;"-"&amp;TEXT($A4220,"mmm-aaaa"),Informes!$A:$P,COLUMN(Informes!J$1),FALSE)), ""), "")</f>
        <v/>
      </c>
      <c r="N4220" s="248"/>
      <c r="O4220" s="248"/>
      <c r="P4220" s="248"/>
      <c r="Q4220" s="248"/>
      <c r="R4220" s="284" t="str">
        <f t="shared" si="823"/>
        <v/>
      </c>
      <c r="S4220" s="284"/>
      <c r="T4220" s="284"/>
      <c r="U4220" s="284"/>
      <c r="V4220" s="285"/>
      <c r="W4220" s="4" t="str">
        <f>IFERROR(VLOOKUP($X4211&amp;"-"&amp;TEXT($A4220,"mmm-aaaa"),Informes!$A:$P,COLUMN(Informes!K$1),FALSE), "")</f>
        <v/>
      </c>
      <c r="X4220" s="34" t="str">
        <f>IFERROR(VLOOKUP($X4188&amp;"-"&amp;TEXT($A4220,"mmm-aaaa"),Informes!$A:$P,COLUMN(Informes!C$1),FALSE), "")</f>
        <v/>
      </c>
    </row>
    <row r="4221" spans="1:24" ht="16.5" customHeight="1" x14ac:dyDescent="0.2">
      <c r="A4221" s="34">
        <f t="shared" si="826"/>
        <v>45627</v>
      </c>
      <c r="B4221" s="243" t="str">
        <f t="shared" si="824"/>
        <v>Diciembre</v>
      </c>
      <c r="C4221" s="244"/>
      <c r="D4221" s="244"/>
      <c r="E4221" s="244"/>
      <c r="F4221" s="281" t="str">
        <f>IFERROR(IF(VLOOKUP($X4188&amp;"-"&amp;TEXT($A4221,"mmm-aaaa"),Informes!$A:$P,COLUMN(Informes!H$1),FALSE),"þ","¨"),"¨")</f>
        <v>¨</v>
      </c>
      <c r="G4221" s="281"/>
      <c r="H4221" s="281"/>
      <c r="I4221" s="248" t="str">
        <f>IFERROR(IF(ISBLANK(
VLOOKUP($X4211&amp;"-"&amp;TEXT($A4221,"mmm-aaaa"),Informes!$A:$P,COLUMN(Informes!I$1),FALSE)), "",
VLOOKUP($X4211&amp;"-"&amp;TEXT($A4221,"mmm-aaaa"),Informes!$A:$P,COLUMN(Informes!I$1),FALSE)), "")</f>
        <v/>
      </c>
      <c r="J4221" s="248"/>
      <c r="K4221" s="248"/>
      <c r="L4221" s="173" t="str">
        <f t="shared" si="825"/>
        <v>¨</v>
      </c>
      <c r="M4221" s="248" t="str">
        <f>IFERROR(IF(OR($X4221=$L$7,$X4221=$K$5,$X4221=$O$5,$X4221=$T$5),IF(ISBLANK(
VLOOKUP($X4188&amp;"-"&amp;TEXT($A4221,"mmm-aaaa"),Informes!$A:$P,COLUMN(Informes!J$1),FALSE)), "",
VLOOKUP($X4188&amp;"-"&amp;TEXT($A4221,"mmm-aaaa"),Informes!$A:$P,COLUMN(Informes!J$1),FALSE)), ""), "")</f>
        <v/>
      </c>
      <c r="N4221" s="248"/>
      <c r="O4221" s="248"/>
      <c r="P4221" s="248"/>
      <c r="Q4221" s="248"/>
      <c r="R4221" s="284" t="str">
        <f t="shared" si="823"/>
        <v/>
      </c>
      <c r="S4221" s="284"/>
      <c r="T4221" s="284"/>
      <c r="U4221" s="284"/>
      <c r="V4221" s="285"/>
      <c r="W4221" s="4" t="str">
        <f>IFERROR(VLOOKUP($X4211&amp;"-"&amp;TEXT($A4221,"mmm-aaaa"),Informes!$A:$P,COLUMN(Informes!K$1),FALSE), "")</f>
        <v/>
      </c>
      <c r="X4221" s="34" t="str">
        <f>IFERROR(VLOOKUP($X4188&amp;"-"&amp;TEXT($A4221,"mmm-aaaa"),Informes!$A:$P,COLUMN(Informes!C$1),FALSE), "")</f>
        <v/>
      </c>
    </row>
    <row r="4222" spans="1:24" ht="16.5" customHeight="1" x14ac:dyDescent="0.2">
      <c r="A4222" s="34">
        <f t="shared" si="826"/>
        <v>45658</v>
      </c>
      <c r="B4222" s="243" t="str">
        <f t="shared" si="824"/>
        <v>Enero</v>
      </c>
      <c r="C4222" s="244"/>
      <c r="D4222" s="244"/>
      <c r="E4222" s="244"/>
      <c r="F4222" s="281" t="str">
        <f>IFERROR(IF(VLOOKUP($X4188&amp;"-"&amp;TEXT($A4222,"mmm-aaaa"),Informes!$A:$P,COLUMN(Informes!H$1),FALSE),"þ","¨"),"¨")</f>
        <v>¨</v>
      </c>
      <c r="G4222" s="281"/>
      <c r="H4222" s="281"/>
      <c r="I4222" s="248" t="str">
        <f>IFERROR(IF(ISBLANK(
VLOOKUP($X4211&amp;"-"&amp;TEXT($A4222,"mmm-aaaa"),Informes!$A:$P,COLUMN(Informes!I$1),FALSE)), "",
VLOOKUP($X4211&amp;"-"&amp;TEXT($A4222,"mmm-aaaa"),Informes!$A:$P,COLUMN(Informes!I$1),FALSE)), "")</f>
        <v/>
      </c>
      <c r="J4222" s="248"/>
      <c r="K4222" s="248"/>
      <c r="L4222" s="173" t="str">
        <f t="shared" si="825"/>
        <v>¨</v>
      </c>
      <c r="M4222" s="248" t="str">
        <f>IFERROR(IF(OR($X4222=$L$7,$X4222=$K$5,$X4222=$O$5,$X4222=$T$5),IF(ISBLANK(
VLOOKUP($X4188&amp;"-"&amp;TEXT($A4222,"mmm-aaaa"),Informes!$A:$P,COLUMN(Informes!J$1),FALSE)), "",
VLOOKUP($X4188&amp;"-"&amp;TEXT($A4222,"mmm-aaaa"),Informes!$A:$P,COLUMN(Informes!J$1),FALSE)), ""), "")</f>
        <v/>
      </c>
      <c r="N4222" s="248"/>
      <c r="O4222" s="248"/>
      <c r="P4222" s="248"/>
      <c r="Q4222" s="248"/>
      <c r="R4222" s="284" t="str">
        <f t="shared" si="823"/>
        <v/>
      </c>
      <c r="S4222" s="284"/>
      <c r="T4222" s="284"/>
      <c r="U4222" s="284"/>
      <c r="V4222" s="285"/>
      <c r="W4222" s="4" t="str">
        <f>IFERROR(VLOOKUP($X4211&amp;"-"&amp;TEXT($A4222,"mmm-aaaa"),Informes!$A:$P,COLUMN(Informes!K$1),FALSE), "")</f>
        <v/>
      </c>
      <c r="X4222" s="34" t="str">
        <f>IFERROR(VLOOKUP($X4188&amp;"-"&amp;TEXT($A4222,"mmm-aaaa"),Informes!$A:$P,COLUMN(Informes!C$1),FALSE), "")</f>
        <v/>
      </c>
    </row>
    <row r="4223" spans="1:24" ht="16.5" customHeight="1" x14ac:dyDescent="0.2">
      <c r="A4223" s="34">
        <f t="shared" si="826"/>
        <v>45689</v>
      </c>
      <c r="B4223" s="243" t="str">
        <f t="shared" si="824"/>
        <v>Febrero</v>
      </c>
      <c r="C4223" s="244"/>
      <c r="D4223" s="244"/>
      <c r="E4223" s="244"/>
      <c r="F4223" s="281" t="str">
        <f>IFERROR(IF(VLOOKUP($X4188&amp;"-"&amp;TEXT($A4223,"mmm-aaaa"),Informes!$A:$P,COLUMN(Informes!H$1),FALSE),"þ","¨"),"¨")</f>
        <v>¨</v>
      </c>
      <c r="G4223" s="281"/>
      <c r="H4223" s="281"/>
      <c r="I4223" s="248" t="str">
        <f>IFERROR(IF(ISBLANK(
VLOOKUP($X4211&amp;"-"&amp;TEXT($A4223,"mmm-aaaa"),Informes!$A:$P,COLUMN(Informes!I$1),FALSE)), "",
VLOOKUP($X4211&amp;"-"&amp;TEXT($A4223,"mmm-aaaa"),Informes!$A:$P,COLUMN(Informes!I$1),FALSE)), "")</f>
        <v/>
      </c>
      <c r="J4223" s="248"/>
      <c r="K4223" s="248"/>
      <c r="L4223" s="173" t="str">
        <f t="shared" si="825"/>
        <v>¨</v>
      </c>
      <c r="M4223" s="248" t="str">
        <f>IFERROR(IF(OR($X4223=$L$7,$X4223=$K$5,$X4223=$O$5,$X4223=$T$5),IF(ISBLANK(
VLOOKUP($X4188&amp;"-"&amp;TEXT($A4223,"mmm-aaaa"),Informes!$A:$P,COLUMN(Informes!J$1),FALSE)), "",
VLOOKUP($X4188&amp;"-"&amp;TEXT($A4223,"mmm-aaaa"),Informes!$A:$P,COLUMN(Informes!J$1),FALSE)), ""), "")</f>
        <v/>
      </c>
      <c r="N4223" s="248"/>
      <c r="O4223" s="248"/>
      <c r="P4223" s="248"/>
      <c r="Q4223" s="248"/>
      <c r="R4223" s="284" t="str">
        <f t="shared" si="823"/>
        <v/>
      </c>
      <c r="S4223" s="284"/>
      <c r="T4223" s="284"/>
      <c r="U4223" s="284"/>
      <c r="V4223" s="285"/>
      <c r="W4223" s="4" t="str">
        <f>IFERROR(VLOOKUP($X4211&amp;"-"&amp;TEXT($A4223,"mmm-aaaa"),Informes!$A:$P,COLUMN(Informes!K$1),FALSE), "")</f>
        <v/>
      </c>
      <c r="X4223" s="34" t="str">
        <f>IFERROR(VLOOKUP($X4188&amp;"-"&amp;TEXT($A4223,"mmm-aaaa"),Informes!$A:$P,COLUMN(Informes!C$1),FALSE), "")</f>
        <v/>
      </c>
    </row>
    <row r="4224" spans="1:24" ht="16.5" customHeight="1" x14ac:dyDescent="0.2">
      <c r="A4224" s="34">
        <f t="shared" si="826"/>
        <v>45717</v>
      </c>
      <c r="B4224" s="243" t="str">
        <f t="shared" si="824"/>
        <v>Marzo</v>
      </c>
      <c r="C4224" s="244"/>
      <c r="D4224" s="244"/>
      <c r="E4224" s="244"/>
      <c r="F4224" s="281" t="str">
        <f>IFERROR(IF(VLOOKUP($X4188&amp;"-"&amp;TEXT($A4224,"mmm-aaaa"),Informes!$A:$P,COLUMN(Informes!H$1),FALSE),"þ","¨"),"¨")</f>
        <v>¨</v>
      </c>
      <c r="G4224" s="281"/>
      <c r="H4224" s="281"/>
      <c r="I4224" s="248" t="str">
        <f>IFERROR(IF(ISBLANK(
VLOOKUP($X4211&amp;"-"&amp;TEXT($A4224,"mmm-aaaa"),Informes!$A:$P,COLUMN(Informes!I$1),FALSE)), "",
VLOOKUP($X4211&amp;"-"&amp;TEXT($A4224,"mmm-aaaa"),Informes!$A:$P,COLUMN(Informes!I$1),FALSE)), "")</f>
        <v/>
      </c>
      <c r="J4224" s="248"/>
      <c r="K4224" s="248"/>
      <c r="L4224" s="173" t="str">
        <f t="shared" si="825"/>
        <v>¨</v>
      </c>
      <c r="M4224" s="248" t="str">
        <f>IFERROR(IF(OR($X4224=$L$7,$X4224=$K$5,$X4224=$O$5,$X4224=$T$5),IF(ISBLANK(
VLOOKUP($X4188&amp;"-"&amp;TEXT($A4224,"mmm-aaaa"),Informes!$A:$P,COLUMN(Informes!J$1),FALSE)), "",
VLOOKUP($X4188&amp;"-"&amp;TEXT($A4224,"mmm-aaaa"),Informes!$A:$P,COLUMN(Informes!J$1),FALSE)), ""), "")</f>
        <v/>
      </c>
      <c r="N4224" s="248"/>
      <c r="O4224" s="248"/>
      <c r="P4224" s="248"/>
      <c r="Q4224" s="248"/>
      <c r="R4224" s="284" t="str">
        <f t="shared" si="823"/>
        <v/>
      </c>
      <c r="S4224" s="284"/>
      <c r="T4224" s="284"/>
      <c r="U4224" s="284"/>
      <c r="V4224" s="285"/>
      <c r="W4224" s="4" t="str">
        <f>IFERROR(VLOOKUP($X4211&amp;"-"&amp;TEXT($A4224,"mmm-aaaa"),Informes!$A:$P,COLUMN(Informes!K$1),FALSE), "")</f>
        <v/>
      </c>
      <c r="X4224" s="34" t="str">
        <f>IFERROR(VLOOKUP($X4188&amp;"-"&amp;TEXT($A4224,"mmm-aaaa"),Informes!$A:$P,COLUMN(Informes!C$1),FALSE), "")</f>
        <v/>
      </c>
    </row>
    <row r="4225" spans="1:24" ht="16.5" customHeight="1" x14ac:dyDescent="0.2">
      <c r="A4225" s="34">
        <f t="shared" si="826"/>
        <v>45748</v>
      </c>
      <c r="B4225" s="243" t="str">
        <f t="shared" si="824"/>
        <v>Abril</v>
      </c>
      <c r="C4225" s="244"/>
      <c r="D4225" s="244"/>
      <c r="E4225" s="244"/>
      <c r="F4225" s="281" t="str">
        <f>IFERROR(IF(VLOOKUP($X4188&amp;"-"&amp;TEXT($A4225,"mmm-aaaa"),Informes!$A:$P,COLUMN(Informes!H$1),FALSE),"þ","¨"),"¨")</f>
        <v>¨</v>
      </c>
      <c r="G4225" s="281"/>
      <c r="H4225" s="281"/>
      <c r="I4225" s="248" t="str">
        <f>IFERROR(IF(ISBLANK(
VLOOKUP($X4211&amp;"-"&amp;TEXT($A4225,"mmm-aaaa"),Informes!$A:$P,COLUMN(Informes!I$1),FALSE)), "",
VLOOKUP($X4211&amp;"-"&amp;TEXT($A4225,"mmm-aaaa"),Informes!$A:$P,COLUMN(Informes!I$1),FALSE)), "")</f>
        <v/>
      </c>
      <c r="J4225" s="248"/>
      <c r="K4225" s="248"/>
      <c r="L4225" s="173" t="str">
        <f t="shared" si="825"/>
        <v>¨</v>
      </c>
      <c r="M4225" s="248" t="str">
        <f>IFERROR(IF(OR($X4225=$L$7,$X4225=$K$5,$X4225=$O$5,$X4225=$T$5),IF(ISBLANK(
VLOOKUP($X4188&amp;"-"&amp;TEXT($A4225,"mmm-aaaa"),Informes!$A:$P,COLUMN(Informes!J$1),FALSE)), "",
VLOOKUP($X4188&amp;"-"&amp;TEXT($A4225,"mmm-aaaa"),Informes!$A:$P,COLUMN(Informes!J$1),FALSE)), ""), "")</f>
        <v/>
      </c>
      <c r="N4225" s="248"/>
      <c r="O4225" s="248"/>
      <c r="P4225" s="248"/>
      <c r="Q4225" s="248"/>
      <c r="R4225" s="284" t="str">
        <f t="shared" si="823"/>
        <v/>
      </c>
      <c r="S4225" s="284"/>
      <c r="T4225" s="284"/>
      <c r="U4225" s="284"/>
      <c r="V4225" s="285"/>
      <c r="W4225" s="4" t="str">
        <f>IFERROR(VLOOKUP($X4211&amp;"-"&amp;TEXT($A4225,"mmm-aaaa"),Informes!$A:$P,COLUMN(Informes!K$1),FALSE), "")</f>
        <v/>
      </c>
      <c r="X4225" s="34" t="str">
        <f>IFERROR(VLOOKUP($X4188&amp;"-"&amp;TEXT($A4225,"mmm-aaaa"),Informes!$A:$P,COLUMN(Informes!C$1),FALSE), "")</f>
        <v/>
      </c>
    </row>
    <row r="4226" spans="1:24" ht="16.5" customHeight="1" x14ac:dyDescent="0.2">
      <c r="A4226" s="34">
        <f t="shared" si="826"/>
        <v>45778</v>
      </c>
      <c r="B4226" s="243" t="str">
        <f t="shared" si="824"/>
        <v>Mayo</v>
      </c>
      <c r="C4226" s="244"/>
      <c r="D4226" s="244"/>
      <c r="E4226" s="244"/>
      <c r="F4226" s="281" t="str">
        <f>IFERROR(IF(VLOOKUP($X4188&amp;"-"&amp;TEXT($A4226,"mmm-aaaa"),Informes!$A:$P,COLUMN(Informes!H$1),FALSE),"þ","¨"),"¨")</f>
        <v>¨</v>
      </c>
      <c r="G4226" s="281"/>
      <c r="H4226" s="281"/>
      <c r="I4226" s="248" t="str">
        <f>IFERROR(IF(ISBLANK(
VLOOKUP($X4211&amp;"-"&amp;TEXT($A4226,"mmm-aaaa"),Informes!$A:$P,COLUMN(Informes!I$1),FALSE)), "",
VLOOKUP($X4211&amp;"-"&amp;TEXT($A4226,"mmm-aaaa"),Informes!$A:$P,COLUMN(Informes!I$1),FALSE)), "")</f>
        <v/>
      </c>
      <c r="J4226" s="248"/>
      <c r="K4226" s="248"/>
      <c r="L4226" s="173" t="str">
        <f t="shared" si="825"/>
        <v>¨</v>
      </c>
      <c r="M4226" s="248" t="str">
        <f>IFERROR(IF(OR($X4226=$L$7,$X4226=$K$5,$X4226=$O$5,$X4226=$T$5),IF(ISBLANK(
VLOOKUP($X4188&amp;"-"&amp;TEXT($A4226,"mmm-aaaa"),Informes!$A:$P,COLUMN(Informes!J$1),FALSE)), "",
VLOOKUP($X4188&amp;"-"&amp;TEXT($A4226,"mmm-aaaa"),Informes!$A:$P,COLUMN(Informes!J$1),FALSE)), ""), "")</f>
        <v/>
      </c>
      <c r="N4226" s="248"/>
      <c r="O4226" s="248"/>
      <c r="P4226" s="248"/>
      <c r="Q4226" s="248"/>
      <c r="R4226" s="284" t="str">
        <f t="shared" si="823"/>
        <v/>
      </c>
      <c r="S4226" s="284"/>
      <c r="T4226" s="284"/>
      <c r="U4226" s="284"/>
      <c r="V4226" s="285"/>
      <c r="W4226" s="4" t="str">
        <f>IFERROR(VLOOKUP($X4211&amp;"-"&amp;TEXT($A4226,"mmm-aaaa"),Informes!$A:$P,COLUMN(Informes!K$1),FALSE), "")</f>
        <v/>
      </c>
      <c r="X4226" s="34" t="str">
        <f>IFERROR(VLOOKUP($X4188&amp;"-"&amp;TEXT($A4226,"mmm-aaaa"),Informes!$A:$P,COLUMN(Informes!C$1),FALSE), "")</f>
        <v/>
      </c>
    </row>
    <row r="4227" spans="1:24" ht="16.5" customHeight="1" x14ac:dyDescent="0.2">
      <c r="A4227" s="34">
        <f t="shared" si="826"/>
        <v>45809</v>
      </c>
      <c r="B4227" s="243" t="str">
        <f t="shared" si="824"/>
        <v>Junio</v>
      </c>
      <c r="C4227" s="244"/>
      <c r="D4227" s="244"/>
      <c r="E4227" s="244"/>
      <c r="F4227" s="281" t="str">
        <f>IFERROR(IF(VLOOKUP($X4188&amp;"-"&amp;TEXT($A4227,"mmm-aaaa"),Informes!$A:$P,COLUMN(Informes!H$1),FALSE),"þ","¨"),"¨")</f>
        <v>¨</v>
      </c>
      <c r="G4227" s="281"/>
      <c r="H4227" s="281"/>
      <c r="I4227" s="248" t="str">
        <f>IFERROR(IF(ISBLANK(
VLOOKUP($X4211&amp;"-"&amp;TEXT($A4227,"mmm-aaaa"),Informes!$A:$P,COLUMN(Informes!I$1),FALSE)), "",
VLOOKUP($X4211&amp;"-"&amp;TEXT($A4227,"mmm-aaaa"),Informes!$A:$P,COLUMN(Informes!I$1),FALSE)), "")</f>
        <v/>
      </c>
      <c r="J4227" s="248"/>
      <c r="K4227" s="248"/>
      <c r="L4227" s="173" t="str">
        <f t="shared" si="825"/>
        <v>¨</v>
      </c>
      <c r="M4227" s="248" t="str">
        <f>IFERROR(IF(OR($X4227=$L$7,$X4227=$K$5,$X4227=$O$5,$X4227=$T$5),IF(ISBLANK(
VLOOKUP($X4188&amp;"-"&amp;TEXT($A4227,"mmm-aaaa"),Informes!$A:$P,COLUMN(Informes!J$1),FALSE)), "",
VLOOKUP($X4188&amp;"-"&amp;TEXT($A4227,"mmm-aaaa"),Informes!$A:$P,COLUMN(Informes!J$1),FALSE)), ""), "")</f>
        <v/>
      </c>
      <c r="N4227" s="248"/>
      <c r="O4227" s="248"/>
      <c r="P4227" s="248"/>
      <c r="Q4227" s="248"/>
      <c r="R4227" s="284" t="str">
        <f t="shared" si="823"/>
        <v/>
      </c>
      <c r="S4227" s="284"/>
      <c r="T4227" s="284"/>
      <c r="U4227" s="284"/>
      <c r="V4227" s="285"/>
      <c r="W4227" s="4" t="str">
        <f>IFERROR(VLOOKUP($X4211&amp;"-"&amp;TEXT($A4227,"mmm-aaaa"),Informes!$A:$P,COLUMN(Informes!K$1),FALSE), "")</f>
        <v/>
      </c>
      <c r="X4227" s="34" t="str">
        <f>IFERROR(VLOOKUP($X4188&amp;"-"&amp;TEXT($A4227,"mmm-aaaa"),Informes!$A:$P,COLUMN(Informes!C$1),FALSE), "")</f>
        <v/>
      </c>
    </row>
    <row r="4228" spans="1:24" ht="16.5" customHeight="1" x14ac:dyDescent="0.2">
      <c r="A4228" s="34">
        <f t="shared" si="826"/>
        <v>45839</v>
      </c>
      <c r="B4228" s="243" t="str">
        <f t="shared" si="824"/>
        <v>Julio</v>
      </c>
      <c r="C4228" s="244"/>
      <c r="D4228" s="244"/>
      <c r="E4228" s="244"/>
      <c r="F4228" s="281" t="str">
        <f>IFERROR(IF(VLOOKUP($X4188&amp;"-"&amp;TEXT($A4228,"mmm-aaaa"),Informes!$A:$P,COLUMN(Informes!H$1),FALSE),"þ","¨"),"¨")</f>
        <v>¨</v>
      </c>
      <c r="G4228" s="281"/>
      <c r="H4228" s="281"/>
      <c r="I4228" s="248" t="str">
        <f>IFERROR(IF(ISBLANK(
VLOOKUP($X4211&amp;"-"&amp;TEXT($A4228,"mmm-aaaa"),Informes!$A:$P,COLUMN(Informes!I$1),FALSE)), "",
VLOOKUP($X4211&amp;"-"&amp;TEXT($A4228,"mmm-aaaa"),Informes!$A:$P,COLUMN(Informes!I$1),FALSE)), "")</f>
        <v/>
      </c>
      <c r="J4228" s="248"/>
      <c r="K4228" s="248"/>
      <c r="L4228" s="173" t="str">
        <f t="shared" si="825"/>
        <v>¨</v>
      </c>
      <c r="M4228" s="248" t="str">
        <f>IFERROR(IF(OR($X4228=$L$7,$X4228=$K$5,$X4228=$O$5,$X4228=$T$5),IF(ISBLANK(
VLOOKUP($X4188&amp;"-"&amp;TEXT($A4228,"mmm-aaaa"),Informes!$A:$P,COLUMN(Informes!J$1),FALSE)), "",
VLOOKUP($X4188&amp;"-"&amp;TEXT($A4228,"mmm-aaaa"),Informes!$A:$P,COLUMN(Informes!J$1),FALSE)), ""), "")</f>
        <v/>
      </c>
      <c r="N4228" s="248"/>
      <c r="O4228" s="248"/>
      <c r="P4228" s="248"/>
      <c r="Q4228" s="248"/>
      <c r="R4228" s="284" t="str">
        <f t="shared" si="823"/>
        <v/>
      </c>
      <c r="S4228" s="284"/>
      <c r="T4228" s="284"/>
      <c r="U4228" s="284"/>
      <c r="V4228" s="285"/>
      <c r="W4228" s="4" t="str">
        <f>IFERROR(VLOOKUP($X4211&amp;"-"&amp;TEXT($A4228,"mmm-aaaa"),Informes!$A:$P,COLUMN(Informes!K$1),FALSE), "")</f>
        <v/>
      </c>
      <c r="X4228" s="34" t="str">
        <f>IFERROR(VLOOKUP($X4188&amp;"-"&amp;TEXT($A4228,"mmm-aaaa"),Informes!$A:$P,COLUMN(Informes!C$1),FALSE), "")</f>
        <v/>
      </c>
    </row>
    <row r="4229" spans="1:24" ht="16.5" customHeight="1" thickBot="1" x14ac:dyDescent="0.25">
      <c r="A4229" s="34">
        <f t="shared" si="826"/>
        <v>45870</v>
      </c>
      <c r="B4229" s="264" t="str">
        <f t="shared" si="824"/>
        <v>Agosto</v>
      </c>
      <c r="C4229" s="265"/>
      <c r="D4229" s="265"/>
      <c r="E4229" s="265"/>
      <c r="F4229" s="280" t="str">
        <f>IFERROR(IF(VLOOKUP($X4188&amp;"-"&amp;TEXT($A4229,"mmm-aaaa"),Informes!$A:$P,COLUMN(Informes!H$1),FALSE),"þ","¨"),"¨")</f>
        <v>¨</v>
      </c>
      <c r="G4229" s="280"/>
      <c r="H4229" s="280"/>
      <c r="I4229" s="269" t="str">
        <f>IFERROR(IF(ISBLANK(
VLOOKUP($X4211&amp;"-"&amp;TEXT($A4229,"mmm-aaaa"),Informes!$A:$P,COLUMN(Informes!I$1),FALSE)), "",
VLOOKUP($X4211&amp;"-"&amp;TEXT($A4229,"mmm-aaaa"),Informes!$A:$P,COLUMN(Informes!I$1),FALSE)), "")</f>
        <v/>
      </c>
      <c r="J4229" s="269"/>
      <c r="K4229" s="269"/>
      <c r="L4229" s="172" t="str">
        <f t="shared" si="825"/>
        <v>¨</v>
      </c>
      <c r="M4229" s="269" t="str">
        <f>IFERROR(IF(OR($X4229=$L$7,$X4229=$K$5,$X4229=$O$5,$X4229=$T$5),IF(ISBLANK(
VLOOKUP($X4188&amp;"-"&amp;TEXT($A4229,"mmm-aaaa"),Informes!$A:$P,COLUMN(Informes!J$1),FALSE)), "",
VLOOKUP($X4188&amp;"-"&amp;TEXT($A4229,"mmm-aaaa"),Informes!$A:$P,COLUMN(Informes!J$1),FALSE)), ""), "")</f>
        <v/>
      </c>
      <c r="N4229" s="269"/>
      <c r="O4229" s="269"/>
      <c r="P4229" s="269"/>
      <c r="Q4229" s="269"/>
      <c r="R4229" s="282" t="str">
        <f t="shared" si="823"/>
        <v/>
      </c>
      <c r="S4229" s="282"/>
      <c r="T4229" s="282"/>
      <c r="U4229" s="282"/>
      <c r="V4229" s="283"/>
      <c r="W4229" s="4" t="str">
        <f>IFERROR(VLOOKUP($X4211&amp;"-"&amp;TEXT($A4229,"mmm-aaaa"),Informes!$A:$P,COLUMN(Informes!K$1),FALSE), "")</f>
        <v/>
      </c>
      <c r="X4229" s="34" t="str">
        <f>IFERROR(VLOOKUP($X4188&amp;"-"&amp;TEXT($A4229,"mmm-aaaa"),Informes!$A:$P,COLUMN(Informes!C$1),FALSE), "")</f>
        <v/>
      </c>
    </row>
    <row r="4230" spans="1:24" ht="16.5" customHeight="1" thickBot="1" x14ac:dyDescent="0.3">
      <c r="D4230" s="124"/>
      <c r="E4230" s="124"/>
      <c r="F4230" s="129"/>
      <c r="G4230" s="124" t="str">
        <f>IF(SUM(F4218:F4229)=0,"",SUM(F4218:F4229))</f>
        <v/>
      </c>
      <c r="H4230" s="124"/>
      <c r="I4230" s="124"/>
      <c r="J4230" s="130"/>
      <c r="K4230" s="124"/>
      <c r="L4230" s="131" t="s">
        <v>107</v>
      </c>
      <c r="M4230" s="272" t="str">
        <f>IF(SUM(M4218:M4229)=0,"",SUM(M4218:M4229))</f>
        <v/>
      </c>
      <c r="N4230" s="273"/>
      <c r="O4230" s="273"/>
      <c r="P4230" s="273"/>
      <c r="Q4230" s="274"/>
      <c r="R4230" s="275"/>
      <c r="S4230" s="276"/>
      <c r="T4230" s="276"/>
      <c r="U4230" s="276"/>
      <c r="V4230" s="277"/>
      <c r="W4230" s="4"/>
      <c r="X4230" s="4"/>
    </row>
    <row r="4231" spans="1:24" ht="16.5" customHeight="1" x14ac:dyDescent="0.2">
      <c r="W4231" s="4"/>
      <c r="X4231" s="4"/>
    </row>
    <row r="4232" spans="1:24" ht="279.75" customHeight="1" x14ac:dyDescent="0.15">
      <c r="B4232" s="11"/>
      <c r="C4232" s="132" t="s">
        <v>136</v>
      </c>
      <c r="D4232" s="11"/>
      <c r="E4232" s="11"/>
      <c r="F4232" s="11"/>
      <c r="G4232" s="11"/>
      <c r="H4232" s="11"/>
      <c r="I4232" s="11"/>
      <c r="J4232" s="11"/>
      <c r="K4232" s="11"/>
      <c r="L4232" s="11"/>
      <c r="M4232" s="11"/>
      <c r="N4232" s="11"/>
      <c r="O4232" s="11"/>
      <c r="P4232" s="11"/>
      <c r="Q4232" s="11"/>
      <c r="R4232" s="11"/>
      <c r="S4232" s="11"/>
      <c r="T4232" s="11"/>
      <c r="U4232" s="11"/>
      <c r="V4232" s="11"/>
      <c r="W4232" s="11"/>
      <c r="X4232" s="11"/>
    </row>
    <row r="4233" spans="1:24" ht="24" customHeight="1" x14ac:dyDescent="0.2">
      <c r="A4233" s="35">
        <f>A4187+1</f>
        <v>93</v>
      </c>
      <c r="B4233" s="256" t="s">
        <v>127</v>
      </c>
      <c r="C4233" s="256"/>
      <c r="D4233" s="256"/>
      <c r="E4233" s="256"/>
      <c r="F4233" s="256"/>
      <c r="G4233" s="256"/>
      <c r="H4233" s="256"/>
      <c r="I4233" s="256"/>
      <c r="J4233" s="256"/>
      <c r="K4233" s="256"/>
      <c r="L4233" s="256"/>
      <c r="M4233" s="256"/>
      <c r="N4233" s="256"/>
      <c r="O4233" s="256"/>
      <c r="P4233" s="256"/>
      <c r="Q4233" s="256"/>
      <c r="R4233" s="256"/>
      <c r="S4233" s="256"/>
      <c r="T4233" s="256"/>
      <c r="U4233" s="256"/>
      <c r="V4233" s="256"/>
      <c r="X4233" s="2"/>
    </row>
    <row r="4234" spans="1:24" ht="17.25" customHeight="1" x14ac:dyDescent="0.2">
      <c r="A4234" s="35"/>
      <c r="B4234" s="120" t="s">
        <v>128</v>
      </c>
      <c r="D4234" s="123" t="e">
        <f>IF(A4233=0,0,INDEX(TblPublicadores[Nombre completo],A4233))</f>
        <v>#REF!</v>
      </c>
      <c r="F4234" s="123"/>
      <c r="G4234" s="123"/>
      <c r="H4234" s="123"/>
      <c r="I4234" s="123"/>
      <c r="J4234" s="123"/>
      <c r="K4234" s="123"/>
      <c r="L4234" s="123"/>
      <c r="M4234" s="123"/>
      <c r="N4234" s="123"/>
      <c r="O4234" s="123"/>
      <c r="P4234" s="123"/>
      <c r="Q4234" s="123"/>
      <c r="R4234" s="123"/>
      <c r="S4234" s="123"/>
      <c r="T4234" s="123"/>
      <c r="U4234" s="123"/>
      <c r="V4234" s="123"/>
      <c r="W4234" s="15"/>
      <c r="X4234" s="154" t="e">
        <f>IF(A4233=0,0,INDEX(TblPublicadores[Nombre],A4233))</f>
        <v>#REF!</v>
      </c>
    </row>
    <row r="4235" spans="1:24" ht="17.25" customHeight="1" x14ac:dyDescent="0.2">
      <c r="B4235" s="120" t="s">
        <v>129</v>
      </c>
      <c r="D4235" s="121"/>
      <c r="E4235" s="121"/>
      <c r="F4235" s="7"/>
      <c r="G4235" s="7"/>
      <c r="H4235" s="257" t="e">
        <f>IF(A4233=0,"",INDEX(TblPublicadores[Fecha de nacimiento],A4233))</f>
        <v>#REF!</v>
      </c>
      <c r="I4235" s="257"/>
      <c r="J4235" s="257"/>
      <c r="K4235" s="257"/>
      <c r="L4235" s="257"/>
      <c r="M4235" s="257"/>
      <c r="N4235" s="257"/>
      <c r="O4235" s="257"/>
      <c r="P4235" s="128" t="e">
        <f>IF(INDEX(TblPublicadores[Sexo],A4233)=Q4235,"þ","¨")</f>
        <v>#REF!</v>
      </c>
      <c r="Q4235" s="120" t="s">
        <v>75</v>
      </c>
      <c r="S4235" s="12"/>
      <c r="T4235" s="13"/>
      <c r="U4235" s="128" t="e">
        <f>IF(INDEX(TblPublicadores[Sexo],A4233)=V4235,"þ","¨")</f>
        <v>#REF!</v>
      </c>
      <c r="V4235" s="120" t="s">
        <v>79</v>
      </c>
      <c r="W4235" s="12"/>
      <c r="X4235" s="6"/>
    </row>
    <row r="4236" spans="1:24" ht="17.25" customHeight="1" x14ac:dyDescent="0.2">
      <c r="B4236" s="120" t="s">
        <v>130</v>
      </c>
      <c r="D4236" s="122"/>
      <c r="E4236" s="122"/>
      <c r="F4236" s="7"/>
      <c r="G4236" s="258" t="e">
        <f>IF(A4233=0,"",IF(INDEX(TblPublicadores[Fecha de bautismo],A4233)="", "",INDEX(TblPublicadores[Fecha de bautismo],A4233)))</f>
        <v>#REF!</v>
      </c>
      <c r="H4236" s="258"/>
      <c r="I4236" s="258"/>
      <c r="J4236" s="258"/>
      <c r="K4236" s="258"/>
      <c r="L4236" s="258"/>
      <c r="M4236" s="258"/>
      <c r="N4236" s="258"/>
      <c r="O4236" s="258"/>
      <c r="P4236" s="128" t="s">
        <v>137</v>
      </c>
      <c r="Q4236" s="120" t="s">
        <v>131</v>
      </c>
      <c r="S4236" s="12"/>
      <c r="T4236" s="12"/>
      <c r="U4236" s="128" t="s">
        <v>138</v>
      </c>
      <c r="V4236" s="120" t="s">
        <v>61</v>
      </c>
      <c r="W4236" s="12"/>
      <c r="X4236" s="6"/>
    </row>
    <row r="4237" spans="1:24" ht="28.5" customHeight="1" x14ac:dyDescent="0.2">
      <c r="B4237" s="127" t="e">
        <f>IF(INDEX(TblPublicadores[Privilegio],A4233)=C4237,"þ","¨")</f>
        <v>#REF!</v>
      </c>
      <c r="C4237" s="125" t="s">
        <v>76</v>
      </c>
      <c r="D4237" s="127" t="e">
        <f>IF(INDEX(TblPublicadores[Privilegio],A4233)=E4237,"þ","¨")</f>
        <v>#REF!</v>
      </c>
      <c r="E4237" s="125" t="s">
        <v>81</v>
      </c>
      <c r="F4237" s="7"/>
      <c r="G4237" s="7"/>
      <c r="H4237" s="5"/>
      <c r="I4237" s="10"/>
      <c r="J4237" s="127" t="e">
        <f>IF(INDEX(TblPublicadores[Tipo Publicador],A4233)=K4237,"þ","¨")</f>
        <v>#REF!</v>
      </c>
      <c r="K4237" s="125" t="s">
        <v>77</v>
      </c>
      <c r="L4237" s="5"/>
      <c r="M4237" s="5"/>
      <c r="N4237" s="127" t="e">
        <f>IF(INDEX(TblPublicadores[Tipo Publicador],A4233)=O4237,"þ","¨")</f>
        <v>#REF!</v>
      </c>
      <c r="O4237" s="125" t="s">
        <v>132</v>
      </c>
      <c r="P4237" s="126"/>
      <c r="Q4237" s="126"/>
      <c r="R4237" s="9"/>
      <c r="S4237" s="127" t="e">
        <f>IF(INDEX(TblPublicadores[Tipo Publicador],A4233)=T4237,"þ","¨")</f>
        <v>#REF!</v>
      </c>
      <c r="T4237" s="259" t="s">
        <v>133</v>
      </c>
      <c r="U4237" s="259"/>
      <c r="V4237" s="259"/>
      <c r="W4237" s="13"/>
      <c r="X4237" s="6"/>
    </row>
    <row r="4238" spans="1:24" ht="4.5" customHeight="1" thickBot="1" x14ac:dyDescent="0.25">
      <c r="B4238" s="8"/>
      <c r="C4238" s="7"/>
      <c r="D4238" s="8"/>
      <c r="E4238" s="7"/>
      <c r="F4238" s="7"/>
      <c r="G4238" s="7"/>
      <c r="H4238" s="5"/>
      <c r="I4238" s="10"/>
      <c r="J4238" s="8"/>
      <c r="K4238" s="5"/>
      <c r="L4238" s="5"/>
      <c r="M4238" s="5"/>
      <c r="N4238" s="7"/>
      <c r="O4238" s="5"/>
      <c r="P4238" s="8"/>
      <c r="Q4238" s="8"/>
      <c r="R4238" s="9"/>
      <c r="S4238" s="9"/>
      <c r="T4238" s="7"/>
      <c r="U4238" s="8"/>
      <c r="V4238" s="9"/>
      <c r="W4238" s="9"/>
      <c r="X4238" s="6"/>
    </row>
    <row r="4239" spans="1:24" ht="26.25" customHeight="1" x14ac:dyDescent="0.25">
      <c r="B4239" s="260" t="s">
        <v>17</v>
      </c>
      <c r="C4239" s="261"/>
      <c r="D4239" s="261"/>
      <c r="E4239" s="261"/>
      <c r="F4239" s="262" t="s">
        <v>134</v>
      </c>
      <c r="G4239" s="262"/>
      <c r="H4239" s="262"/>
      <c r="I4239" s="262" t="s">
        <v>12</v>
      </c>
      <c r="J4239" s="262"/>
      <c r="K4239" s="262"/>
      <c r="L4239" s="262" t="s">
        <v>105</v>
      </c>
      <c r="M4239" s="236" t="s">
        <v>135</v>
      </c>
      <c r="N4239" s="236"/>
      <c r="O4239" s="236"/>
      <c r="P4239" s="236"/>
      <c r="Q4239" s="236"/>
      <c r="R4239" s="236" t="s">
        <v>101</v>
      </c>
      <c r="S4239" s="236"/>
      <c r="T4239" s="236"/>
      <c r="U4239" s="236"/>
      <c r="V4239" s="237"/>
      <c r="W4239" s="14"/>
      <c r="X4239" s="3"/>
    </row>
    <row r="4240" spans="1:24" ht="27.75" customHeight="1" x14ac:dyDescent="0.2">
      <c r="B4240" s="240">
        <v>45292</v>
      </c>
      <c r="C4240" s="241"/>
      <c r="D4240" s="241"/>
      <c r="E4240" s="242"/>
      <c r="F4240" s="263"/>
      <c r="G4240" s="263"/>
      <c r="H4240" s="263"/>
      <c r="I4240" s="263"/>
      <c r="J4240" s="263"/>
      <c r="K4240" s="263"/>
      <c r="L4240" s="263"/>
      <c r="M4240" s="238"/>
      <c r="N4240" s="238"/>
      <c r="O4240" s="238"/>
      <c r="P4240" s="238"/>
      <c r="Q4240" s="238"/>
      <c r="R4240" s="238"/>
      <c r="S4240" s="238"/>
      <c r="T4240" s="238"/>
      <c r="U4240" s="238"/>
      <c r="V4240" s="239"/>
      <c r="W4240" s="14"/>
      <c r="X4240" s="3"/>
    </row>
    <row r="4241" spans="1:24" ht="16.5" customHeight="1" x14ac:dyDescent="0.2">
      <c r="A4241" s="34">
        <f>EDATE(B4240,-4)</f>
        <v>45170</v>
      </c>
      <c r="B4241" s="243" t="str">
        <f>PROPER(TEXT(A4241, "mmmm"))</f>
        <v>Septiembre</v>
      </c>
      <c r="C4241" s="244"/>
      <c r="D4241" s="244" t="str">
        <f>PROPER(TEXT(C4241, "mmmm"))</f>
        <v>Enero</v>
      </c>
      <c r="E4241" s="244"/>
      <c r="F4241" s="281" t="str">
        <f>IFERROR(IF(VLOOKUP($X4234&amp;"-"&amp;TEXT($A4241,"mmm-aaaa"),Informes!$A:$P,COLUMN(Informes!H$1),FALSE),"þ","¨"),"¨")</f>
        <v>¨</v>
      </c>
      <c r="G4241" s="281"/>
      <c r="H4241" s="281"/>
      <c r="I4241" s="248" t="str">
        <f>IFERROR(IF(ISBLANK(
VLOOKUP($X4234&amp;"-"&amp;TEXT($A4241,"mmm-aaaa"),Informes!$A:$P,COLUMN(Informes!I$1),FALSE)), "",
VLOOKUP($X4234&amp;"-"&amp;TEXT($A4241,"mmm-aaaa"),Informes!$A:$P,COLUMN(Informes!I$1),FALSE)), "")</f>
        <v/>
      </c>
      <c r="J4241" s="248"/>
      <c r="K4241" s="248"/>
      <c r="L4241" s="173" t="str">
        <f>IFERROR(IF($X4241=$L$7,"þ","¨"),"¨")</f>
        <v>¨</v>
      </c>
      <c r="M4241" s="248" t="str">
        <f>IFERROR(IF(OR($X4241=$L$7,$X4241=$K$5,$X4241=$O$5,$X4241=$T$5),IF(ISBLANK(
VLOOKUP($X4234&amp;"-"&amp;TEXT($A4241,"mmm-aaaa"),Informes!$A:$P,COLUMN(Informes!J$1),FALSE)), "",
VLOOKUP($X4234&amp;"-"&amp;TEXT($A4241,"mmm-aaaa"),Informes!$A:$P,COLUMN(Informes!J$1),FALSE)), ""), "")</f>
        <v/>
      </c>
      <c r="N4241" s="248"/>
      <c r="O4241" s="248"/>
      <c r="P4241" s="248"/>
      <c r="Q4241" s="248"/>
      <c r="R4241" s="284" t="str">
        <f t="shared" ref="R4241:R4252" si="827">IF(W4241=0, "", W4241)</f>
        <v/>
      </c>
      <c r="S4241" s="284"/>
      <c r="T4241" s="284"/>
      <c r="U4241" s="284"/>
      <c r="V4241" s="285"/>
      <c r="W4241" s="4" t="str">
        <f>IFERROR(VLOOKUP($X4234&amp;"-"&amp;TEXT($A4241,"mmm-aaaa"),Informes!$A:$P,COLUMN(Informes!K$1),FALSE), "")</f>
        <v/>
      </c>
      <c r="X4241" s="34" t="str">
        <f>IFERROR(VLOOKUP($X4234&amp;"-"&amp;TEXT($A4241,"mmm-aaaa"),Informes!$A:$P,COLUMN(Informes!C$1),FALSE), "")</f>
        <v/>
      </c>
    </row>
    <row r="4242" spans="1:24" ht="16.5" customHeight="1" x14ac:dyDescent="0.2">
      <c r="A4242" s="34">
        <f>EDATE(A4241,1)</f>
        <v>45200</v>
      </c>
      <c r="B4242" s="243" t="str">
        <f t="shared" ref="B4242:B4252" si="828">PROPER(TEXT(A4242, "mmmm"))</f>
        <v>Octubre</v>
      </c>
      <c r="C4242" s="244"/>
      <c r="D4242" s="244" t="str">
        <f t="shared" ref="D4242:D4252" si="829">PROPER(TEXT(C4242, "mmmm"))</f>
        <v>Enero</v>
      </c>
      <c r="E4242" s="244"/>
      <c r="F4242" s="281" t="str">
        <f>IFERROR(IF(VLOOKUP($X4234&amp;"-"&amp;TEXT($A4242,"mmm-aaaa"),Informes!$A:$P,COLUMN(Informes!H$1),FALSE),"þ","¨"),"¨")</f>
        <v>¨</v>
      </c>
      <c r="G4242" s="281"/>
      <c r="H4242" s="281"/>
      <c r="I4242" s="248" t="str">
        <f>IFERROR(IF(ISBLANK(
VLOOKUP($X4234&amp;"-"&amp;TEXT($A4242,"mmm-aaaa"),Informes!$A:$P,COLUMN(Informes!I$1),FALSE)), "",
VLOOKUP($X4234&amp;"-"&amp;TEXT($A4242,"mmm-aaaa"),Informes!$A:$P,COLUMN(Informes!I$1),FALSE)), "")</f>
        <v/>
      </c>
      <c r="J4242" s="248"/>
      <c r="K4242" s="248"/>
      <c r="L4242" s="173" t="str">
        <f t="shared" ref="L4242:L4252" si="830">IFERROR(IF($X4242=$L$7,"þ","¨"),"¨")</f>
        <v>¨</v>
      </c>
      <c r="M4242" s="248" t="str">
        <f>IFERROR(IF(OR($X4242=$L$7,$X4242=$K$5,$X4242=$O$5,$X4242=$T$5),IF(ISBLANK(
VLOOKUP($X4234&amp;"-"&amp;TEXT($A4242,"mmm-aaaa"),Informes!$A:$P,COLUMN(Informes!J$1),FALSE)), "",
VLOOKUP($X4234&amp;"-"&amp;TEXT($A4242,"mmm-aaaa"),Informes!$A:$P,COLUMN(Informes!J$1),FALSE)), ""), "")</f>
        <v/>
      </c>
      <c r="N4242" s="248"/>
      <c r="O4242" s="248"/>
      <c r="P4242" s="248"/>
      <c r="Q4242" s="248"/>
      <c r="R4242" s="284" t="str">
        <f t="shared" si="827"/>
        <v/>
      </c>
      <c r="S4242" s="284"/>
      <c r="T4242" s="284"/>
      <c r="U4242" s="284"/>
      <c r="V4242" s="285"/>
      <c r="W4242" s="4" t="str">
        <f>IFERROR(VLOOKUP($X4234&amp;"-"&amp;TEXT($A4242,"mmm-aaaa"),Informes!$A:$P,COLUMN(Informes!K$1),FALSE), "")</f>
        <v/>
      </c>
      <c r="X4242" s="34" t="str">
        <f>IFERROR(VLOOKUP($X4234&amp;"-"&amp;TEXT($A4242,"mmm-aaaa"),Informes!$A:$P,COLUMN(Informes!C$1),FALSE), "")</f>
        <v/>
      </c>
    </row>
    <row r="4243" spans="1:24" ht="16.5" customHeight="1" x14ac:dyDescent="0.2">
      <c r="A4243" s="34">
        <f t="shared" ref="A4243:A4252" si="831">EDATE(A4242,1)</f>
        <v>45231</v>
      </c>
      <c r="B4243" s="243" t="str">
        <f t="shared" si="828"/>
        <v>Noviembre</v>
      </c>
      <c r="C4243" s="244"/>
      <c r="D4243" s="244" t="str">
        <f t="shared" si="829"/>
        <v>Enero</v>
      </c>
      <c r="E4243" s="244"/>
      <c r="F4243" s="281" t="str">
        <f>IFERROR(IF(VLOOKUP($X4234&amp;"-"&amp;TEXT($A4243,"mmm-aaaa"),Informes!$A:$P,COLUMN(Informes!H$1),FALSE),"þ","¨"),"¨")</f>
        <v>¨</v>
      </c>
      <c r="G4243" s="281"/>
      <c r="H4243" s="281"/>
      <c r="I4243" s="248" t="str">
        <f>IFERROR(IF(ISBLANK(
VLOOKUP($X4234&amp;"-"&amp;TEXT($A4243,"mmm-aaaa"),Informes!$A:$P,COLUMN(Informes!I$1),FALSE)), "",
VLOOKUP($X4234&amp;"-"&amp;TEXT($A4243,"mmm-aaaa"),Informes!$A:$P,COLUMN(Informes!I$1),FALSE)), "")</f>
        <v/>
      </c>
      <c r="J4243" s="248"/>
      <c r="K4243" s="248"/>
      <c r="L4243" s="173" t="str">
        <f t="shared" si="830"/>
        <v>¨</v>
      </c>
      <c r="M4243" s="248" t="str">
        <f>IFERROR(IF(OR($X4243=$L$7,$X4243=$K$5,$X4243=$O$5,$X4243=$T$5),IF(ISBLANK(
VLOOKUP($X4234&amp;"-"&amp;TEXT($A4243,"mmm-aaaa"),Informes!$A:$P,COLUMN(Informes!J$1),FALSE)), "",
VLOOKUP($X4234&amp;"-"&amp;TEXT($A4243,"mmm-aaaa"),Informes!$A:$P,COLUMN(Informes!J$1),FALSE)), ""), "")</f>
        <v/>
      </c>
      <c r="N4243" s="248"/>
      <c r="O4243" s="248"/>
      <c r="P4243" s="248"/>
      <c r="Q4243" s="248"/>
      <c r="R4243" s="284" t="str">
        <f t="shared" si="827"/>
        <v/>
      </c>
      <c r="S4243" s="284"/>
      <c r="T4243" s="284"/>
      <c r="U4243" s="284"/>
      <c r="V4243" s="285"/>
      <c r="W4243" s="4" t="str">
        <f>IFERROR(VLOOKUP($X4234&amp;"-"&amp;TEXT($A4243,"mmm-aaaa"),Informes!$A:$P,COLUMN(Informes!K$1),FALSE), "")</f>
        <v/>
      </c>
      <c r="X4243" s="34" t="str">
        <f>IFERROR(VLOOKUP($X4234&amp;"-"&amp;TEXT($A4243,"mmm-aaaa"),Informes!$A:$P,COLUMN(Informes!C$1),FALSE), "")</f>
        <v/>
      </c>
    </row>
    <row r="4244" spans="1:24" ht="16.5" customHeight="1" x14ac:dyDescent="0.2">
      <c r="A4244" s="34">
        <f t="shared" si="831"/>
        <v>45261</v>
      </c>
      <c r="B4244" s="243" t="str">
        <f t="shared" si="828"/>
        <v>Diciembre</v>
      </c>
      <c r="C4244" s="244"/>
      <c r="D4244" s="244" t="str">
        <f t="shared" si="829"/>
        <v>Enero</v>
      </c>
      <c r="E4244" s="244"/>
      <c r="F4244" s="281" t="str">
        <f>IFERROR(IF(VLOOKUP($X4234&amp;"-"&amp;TEXT($A4244,"mmm-aaaa"),Informes!$A:$P,COLUMN(Informes!H$1),FALSE),"þ","¨"),"¨")</f>
        <v>¨</v>
      </c>
      <c r="G4244" s="281"/>
      <c r="H4244" s="281"/>
      <c r="I4244" s="248" t="str">
        <f>IFERROR(IF(ISBLANK(
VLOOKUP($X4234&amp;"-"&amp;TEXT($A4244,"mmm-aaaa"),Informes!$A:$P,COLUMN(Informes!I$1),FALSE)), "",
VLOOKUP($X4234&amp;"-"&amp;TEXT($A4244,"mmm-aaaa"),Informes!$A:$P,COLUMN(Informes!I$1),FALSE)), "")</f>
        <v/>
      </c>
      <c r="J4244" s="248"/>
      <c r="K4244" s="248"/>
      <c r="L4244" s="173" t="str">
        <f t="shared" si="830"/>
        <v>¨</v>
      </c>
      <c r="M4244" s="248" t="str">
        <f>IFERROR(IF(OR($X4244=$L$7,$X4244=$K$5,$X4244=$O$5,$X4244=$T$5),IF(ISBLANK(
VLOOKUP($X4234&amp;"-"&amp;TEXT($A4244,"mmm-aaaa"),Informes!$A:$P,COLUMN(Informes!J$1),FALSE)), "",
VLOOKUP($X4234&amp;"-"&amp;TEXT($A4244,"mmm-aaaa"),Informes!$A:$P,COLUMN(Informes!J$1),FALSE)), ""), "")</f>
        <v/>
      </c>
      <c r="N4244" s="248"/>
      <c r="O4244" s="248"/>
      <c r="P4244" s="248"/>
      <c r="Q4244" s="248"/>
      <c r="R4244" s="284" t="str">
        <f t="shared" si="827"/>
        <v/>
      </c>
      <c r="S4244" s="284"/>
      <c r="T4244" s="284"/>
      <c r="U4244" s="284"/>
      <c r="V4244" s="285"/>
      <c r="W4244" s="4" t="str">
        <f>IFERROR(VLOOKUP($X4234&amp;"-"&amp;TEXT($A4244,"mmm-aaaa"),Informes!$A:$P,COLUMN(Informes!K$1),FALSE), "")</f>
        <v/>
      </c>
      <c r="X4244" s="34" t="str">
        <f>IFERROR(VLOOKUP($X4234&amp;"-"&amp;TEXT($A4244,"mmm-aaaa"),Informes!$A:$P,COLUMN(Informes!C$1),FALSE), "")</f>
        <v/>
      </c>
    </row>
    <row r="4245" spans="1:24" ht="16.5" customHeight="1" x14ac:dyDescent="0.2">
      <c r="A4245" s="34">
        <f t="shared" si="831"/>
        <v>45292</v>
      </c>
      <c r="B4245" s="243" t="str">
        <f t="shared" si="828"/>
        <v>Enero</v>
      </c>
      <c r="C4245" s="244"/>
      <c r="D4245" s="244" t="str">
        <f t="shared" si="829"/>
        <v>Enero</v>
      </c>
      <c r="E4245" s="244"/>
      <c r="F4245" s="281" t="str">
        <f>IFERROR(IF(VLOOKUP($X4234&amp;"-"&amp;TEXT($A4245,"mmm-aaaa"),Informes!$A:$P,COLUMN(Informes!H$1),FALSE),"þ","¨"),"¨")</f>
        <v>¨</v>
      </c>
      <c r="G4245" s="281"/>
      <c r="H4245" s="281"/>
      <c r="I4245" s="248" t="str">
        <f>IFERROR(IF(ISBLANK(
VLOOKUP($X4234&amp;"-"&amp;TEXT($A4245,"mmm-aaaa"),Informes!$A:$P,COLUMN(Informes!I$1),FALSE)), "",
VLOOKUP($X4234&amp;"-"&amp;TEXT($A4245,"mmm-aaaa"),Informes!$A:$P,COLUMN(Informes!I$1),FALSE)), "")</f>
        <v/>
      </c>
      <c r="J4245" s="248"/>
      <c r="K4245" s="248"/>
      <c r="L4245" s="173" t="str">
        <f t="shared" si="830"/>
        <v>¨</v>
      </c>
      <c r="M4245" s="248" t="str">
        <f>IFERROR(IF(OR($X4245=$L$7,$X4245=$K$5,$X4245=$O$5,$X4245=$T$5),IF(ISBLANK(
VLOOKUP($X4234&amp;"-"&amp;TEXT($A4245,"mmm-aaaa"),Informes!$A:$P,COLUMN(Informes!J$1),FALSE)), "",
VLOOKUP($X4234&amp;"-"&amp;TEXT($A4245,"mmm-aaaa"),Informes!$A:$P,COLUMN(Informes!J$1),FALSE)), ""), "")</f>
        <v/>
      </c>
      <c r="N4245" s="248"/>
      <c r="O4245" s="248"/>
      <c r="P4245" s="248"/>
      <c r="Q4245" s="248"/>
      <c r="R4245" s="284" t="str">
        <f t="shared" si="827"/>
        <v/>
      </c>
      <c r="S4245" s="284"/>
      <c r="T4245" s="284"/>
      <c r="U4245" s="284"/>
      <c r="V4245" s="285"/>
      <c r="W4245" s="4" t="str">
        <f>IFERROR(VLOOKUP($X4234&amp;"-"&amp;TEXT($A4245,"mmm-aaaa"),Informes!$A:$P,COLUMN(Informes!K$1),FALSE), "")</f>
        <v/>
      </c>
      <c r="X4245" s="34" t="str">
        <f>IFERROR(VLOOKUP($X4234&amp;"-"&amp;TEXT($A4245,"mmm-aaaa"),Informes!$A:$P,COLUMN(Informes!C$1),FALSE), "")</f>
        <v/>
      </c>
    </row>
    <row r="4246" spans="1:24" ht="16.5" customHeight="1" x14ac:dyDescent="0.2">
      <c r="A4246" s="34">
        <f t="shared" si="831"/>
        <v>45323</v>
      </c>
      <c r="B4246" s="243" t="str">
        <f t="shared" si="828"/>
        <v>Febrero</v>
      </c>
      <c r="C4246" s="244"/>
      <c r="D4246" s="244" t="str">
        <f t="shared" si="829"/>
        <v>Enero</v>
      </c>
      <c r="E4246" s="244"/>
      <c r="F4246" s="281" t="str">
        <f>IFERROR(IF(VLOOKUP($X4234&amp;"-"&amp;TEXT($A4246,"mmm-aaaa"),Informes!$A:$P,COLUMN(Informes!H$1),FALSE),"þ","¨"),"¨")</f>
        <v>¨</v>
      </c>
      <c r="G4246" s="281"/>
      <c r="H4246" s="281"/>
      <c r="I4246" s="248" t="str">
        <f>IFERROR(IF(ISBLANK(
VLOOKUP($X4234&amp;"-"&amp;TEXT($A4246,"mmm-aaaa"),Informes!$A:$P,COLUMN(Informes!I$1),FALSE)), "",
VLOOKUP($X4234&amp;"-"&amp;TEXT($A4246,"mmm-aaaa"),Informes!$A:$P,COLUMN(Informes!I$1),FALSE)), "")</f>
        <v/>
      </c>
      <c r="J4246" s="248"/>
      <c r="K4246" s="248"/>
      <c r="L4246" s="173" t="str">
        <f t="shared" si="830"/>
        <v>¨</v>
      </c>
      <c r="M4246" s="248" t="str">
        <f>IFERROR(IF(OR($X4246=$L$7,$X4246=$K$5,$X4246=$O$5,$X4246=$T$5),IF(ISBLANK(
VLOOKUP($X4234&amp;"-"&amp;TEXT($A4246,"mmm-aaaa"),Informes!$A:$P,COLUMN(Informes!J$1),FALSE)), "",
VLOOKUP($X4234&amp;"-"&amp;TEXT($A4246,"mmm-aaaa"),Informes!$A:$P,COLUMN(Informes!J$1),FALSE)), ""), "")</f>
        <v/>
      </c>
      <c r="N4246" s="248"/>
      <c r="O4246" s="248"/>
      <c r="P4246" s="248"/>
      <c r="Q4246" s="248"/>
      <c r="R4246" s="284" t="str">
        <f t="shared" si="827"/>
        <v/>
      </c>
      <c r="S4246" s="284"/>
      <c r="T4246" s="284"/>
      <c r="U4246" s="284"/>
      <c r="V4246" s="285"/>
      <c r="W4246" s="4" t="str">
        <f>IFERROR(VLOOKUP($X4234&amp;"-"&amp;TEXT($A4246,"mmm-aaaa"),Informes!$A:$P,COLUMN(Informes!K$1),FALSE), "")</f>
        <v/>
      </c>
      <c r="X4246" s="34" t="str">
        <f>IFERROR(VLOOKUP($X4234&amp;"-"&amp;TEXT($A4246,"mmm-aaaa"),Informes!$A:$P,COLUMN(Informes!C$1),FALSE), "")</f>
        <v/>
      </c>
    </row>
    <row r="4247" spans="1:24" ht="16.5" customHeight="1" x14ac:dyDescent="0.2">
      <c r="A4247" s="34">
        <f t="shared" si="831"/>
        <v>45352</v>
      </c>
      <c r="B4247" s="243" t="str">
        <f t="shared" si="828"/>
        <v>Marzo</v>
      </c>
      <c r="C4247" s="244"/>
      <c r="D4247" s="244" t="str">
        <f t="shared" si="829"/>
        <v>Enero</v>
      </c>
      <c r="E4247" s="244"/>
      <c r="F4247" s="281" t="str">
        <f>IFERROR(IF(VLOOKUP($X4234&amp;"-"&amp;TEXT($A4247,"mmm-aaaa"),Informes!$A:$P,COLUMN(Informes!H$1),FALSE),"þ","¨"),"¨")</f>
        <v>¨</v>
      </c>
      <c r="G4247" s="281"/>
      <c r="H4247" s="281"/>
      <c r="I4247" s="248" t="str">
        <f>IFERROR(IF(ISBLANK(
VLOOKUP($X4234&amp;"-"&amp;TEXT($A4247,"mmm-aaaa"),Informes!$A:$P,COLUMN(Informes!I$1),FALSE)), "",
VLOOKUP($X4234&amp;"-"&amp;TEXT($A4247,"mmm-aaaa"),Informes!$A:$P,COLUMN(Informes!I$1),FALSE)), "")</f>
        <v/>
      </c>
      <c r="J4247" s="248"/>
      <c r="K4247" s="248"/>
      <c r="L4247" s="173" t="str">
        <f t="shared" si="830"/>
        <v>¨</v>
      </c>
      <c r="M4247" s="248" t="str">
        <f>IFERROR(IF(OR($X4247=$L$7,$X4247=$K$5,$X4247=$O$5,$X4247=$T$5),IF(ISBLANK(
VLOOKUP($X4234&amp;"-"&amp;TEXT($A4247,"mmm-aaaa"),Informes!$A:$P,COLUMN(Informes!J$1),FALSE)), "",
VLOOKUP($X4234&amp;"-"&amp;TEXT($A4247,"mmm-aaaa"),Informes!$A:$P,COLUMN(Informes!J$1),FALSE)), ""), "")</f>
        <v/>
      </c>
      <c r="N4247" s="248"/>
      <c r="O4247" s="248"/>
      <c r="P4247" s="248"/>
      <c r="Q4247" s="248"/>
      <c r="R4247" s="284" t="str">
        <f t="shared" si="827"/>
        <v/>
      </c>
      <c r="S4247" s="284"/>
      <c r="T4247" s="284"/>
      <c r="U4247" s="284"/>
      <c r="V4247" s="285"/>
      <c r="W4247" s="4" t="str">
        <f>IFERROR(VLOOKUP($X4234&amp;"-"&amp;TEXT($A4247,"mmm-aaaa"),Informes!$A:$P,COLUMN(Informes!K$1),FALSE), "")</f>
        <v/>
      </c>
      <c r="X4247" s="34" t="str">
        <f>IFERROR(VLOOKUP($X4234&amp;"-"&amp;TEXT($A4247,"mmm-aaaa"),Informes!$A:$P,COLUMN(Informes!C$1),FALSE), "")</f>
        <v/>
      </c>
    </row>
    <row r="4248" spans="1:24" ht="16.5" customHeight="1" x14ac:dyDescent="0.2">
      <c r="A4248" s="34">
        <f t="shared" si="831"/>
        <v>45383</v>
      </c>
      <c r="B4248" s="243" t="str">
        <f t="shared" si="828"/>
        <v>Abril</v>
      </c>
      <c r="C4248" s="244"/>
      <c r="D4248" s="244" t="str">
        <f t="shared" si="829"/>
        <v>Enero</v>
      </c>
      <c r="E4248" s="244"/>
      <c r="F4248" s="281" t="str">
        <f>IFERROR(IF(VLOOKUP($X4234&amp;"-"&amp;TEXT($A4248,"mmm-aaaa"),Informes!$A:$P,COLUMN(Informes!H$1),FALSE),"þ","¨"),"¨")</f>
        <v>¨</v>
      </c>
      <c r="G4248" s="281"/>
      <c r="H4248" s="281"/>
      <c r="I4248" s="248" t="str">
        <f>IFERROR(IF(ISBLANK(
VLOOKUP($X4234&amp;"-"&amp;TEXT($A4248,"mmm-aaaa"),Informes!$A:$P,COLUMN(Informes!I$1),FALSE)), "",
VLOOKUP($X4234&amp;"-"&amp;TEXT($A4248,"mmm-aaaa"),Informes!$A:$P,COLUMN(Informes!I$1),FALSE)), "")</f>
        <v/>
      </c>
      <c r="J4248" s="248"/>
      <c r="K4248" s="248"/>
      <c r="L4248" s="173" t="str">
        <f t="shared" si="830"/>
        <v>¨</v>
      </c>
      <c r="M4248" s="248" t="str">
        <f>IFERROR(IF(OR($X4248=$L$7,$X4248=$K$5,$X4248=$O$5,$X4248=$T$5),IF(ISBLANK(
VLOOKUP($X4234&amp;"-"&amp;TEXT($A4248,"mmm-aaaa"),Informes!$A:$P,COLUMN(Informes!J$1),FALSE)), "",
VLOOKUP($X4234&amp;"-"&amp;TEXT($A4248,"mmm-aaaa"),Informes!$A:$P,COLUMN(Informes!J$1),FALSE)), ""), "")</f>
        <v/>
      </c>
      <c r="N4248" s="248"/>
      <c r="O4248" s="248"/>
      <c r="P4248" s="248"/>
      <c r="Q4248" s="248"/>
      <c r="R4248" s="284" t="str">
        <f t="shared" si="827"/>
        <v/>
      </c>
      <c r="S4248" s="284"/>
      <c r="T4248" s="284"/>
      <c r="U4248" s="284"/>
      <c r="V4248" s="285"/>
      <c r="W4248" s="4" t="str">
        <f>IFERROR(VLOOKUP($X4234&amp;"-"&amp;TEXT($A4248,"mmm-aaaa"),Informes!$A:$P,COLUMN(Informes!K$1),FALSE), "")</f>
        <v/>
      </c>
      <c r="X4248" s="34" t="str">
        <f>IFERROR(VLOOKUP($X4234&amp;"-"&amp;TEXT($A4248,"mmm-aaaa"),Informes!$A:$P,COLUMN(Informes!C$1),FALSE), "")</f>
        <v/>
      </c>
    </row>
    <row r="4249" spans="1:24" ht="16.5" customHeight="1" x14ac:dyDescent="0.2">
      <c r="A4249" s="34">
        <f t="shared" si="831"/>
        <v>45413</v>
      </c>
      <c r="B4249" s="243" t="str">
        <f t="shared" si="828"/>
        <v>Mayo</v>
      </c>
      <c r="C4249" s="244"/>
      <c r="D4249" s="244" t="str">
        <f t="shared" si="829"/>
        <v>Enero</v>
      </c>
      <c r="E4249" s="244"/>
      <c r="F4249" s="281" t="str">
        <f>IFERROR(IF(VLOOKUP($X4234&amp;"-"&amp;TEXT($A4249,"mmm-aaaa"),Informes!$A:$P,COLUMN(Informes!H$1),FALSE),"þ","¨"),"¨")</f>
        <v>¨</v>
      </c>
      <c r="G4249" s="281"/>
      <c r="H4249" s="281"/>
      <c r="I4249" s="248" t="str">
        <f>IFERROR(IF(ISBLANK(
VLOOKUP($X4234&amp;"-"&amp;TEXT($A4249,"mmm-aaaa"),Informes!$A:$P,COLUMN(Informes!I$1),FALSE)), "",
VLOOKUP($X4234&amp;"-"&amp;TEXT($A4249,"mmm-aaaa"),Informes!$A:$P,COLUMN(Informes!I$1),FALSE)), "")</f>
        <v/>
      </c>
      <c r="J4249" s="248"/>
      <c r="K4249" s="248"/>
      <c r="L4249" s="173" t="str">
        <f t="shared" si="830"/>
        <v>¨</v>
      </c>
      <c r="M4249" s="248" t="str">
        <f>IFERROR(IF(OR($X4249=$L$7,$X4249=$K$5,$X4249=$O$5,$X4249=$T$5),IF(ISBLANK(
VLOOKUP($X4234&amp;"-"&amp;TEXT($A4249,"mmm-aaaa"),Informes!$A:$P,COLUMN(Informes!J$1),FALSE)), "",
VLOOKUP($X4234&amp;"-"&amp;TEXT($A4249,"mmm-aaaa"),Informes!$A:$P,COLUMN(Informes!J$1),FALSE)), ""), "")</f>
        <v/>
      </c>
      <c r="N4249" s="248"/>
      <c r="O4249" s="248"/>
      <c r="P4249" s="248"/>
      <c r="Q4249" s="248"/>
      <c r="R4249" s="284" t="str">
        <f t="shared" si="827"/>
        <v/>
      </c>
      <c r="S4249" s="284"/>
      <c r="T4249" s="284"/>
      <c r="U4249" s="284"/>
      <c r="V4249" s="285"/>
      <c r="W4249" s="4" t="str">
        <f>IFERROR(VLOOKUP($X4234&amp;"-"&amp;TEXT($A4249,"mmm-aaaa"),Informes!$A:$P,COLUMN(Informes!K$1),FALSE), "")</f>
        <v/>
      </c>
      <c r="X4249" s="34" t="str">
        <f>IFERROR(VLOOKUP($X4234&amp;"-"&amp;TEXT($A4249,"mmm-aaaa"),Informes!$A:$P,COLUMN(Informes!C$1),FALSE), "")</f>
        <v/>
      </c>
    </row>
    <row r="4250" spans="1:24" ht="16.5" customHeight="1" x14ac:dyDescent="0.2">
      <c r="A4250" s="34">
        <f t="shared" si="831"/>
        <v>45444</v>
      </c>
      <c r="B4250" s="243" t="str">
        <f t="shared" si="828"/>
        <v>Junio</v>
      </c>
      <c r="C4250" s="244"/>
      <c r="D4250" s="244" t="str">
        <f t="shared" si="829"/>
        <v>Enero</v>
      </c>
      <c r="E4250" s="244"/>
      <c r="F4250" s="281" t="str">
        <f>IFERROR(IF(VLOOKUP($X4234&amp;"-"&amp;TEXT($A4250,"mmm-aaaa"),Informes!$A:$P,COLUMN(Informes!H$1),FALSE),"þ","¨"),"¨")</f>
        <v>¨</v>
      </c>
      <c r="G4250" s="281"/>
      <c r="H4250" s="281"/>
      <c r="I4250" s="248" t="str">
        <f>IFERROR(IF(ISBLANK(
VLOOKUP($X4234&amp;"-"&amp;TEXT($A4250,"mmm-aaaa"),Informes!$A:$P,COLUMN(Informes!I$1),FALSE)), "",
VLOOKUP($X4234&amp;"-"&amp;TEXT($A4250,"mmm-aaaa"),Informes!$A:$P,COLUMN(Informes!I$1),FALSE)), "")</f>
        <v/>
      </c>
      <c r="J4250" s="248"/>
      <c r="K4250" s="248"/>
      <c r="L4250" s="173" t="str">
        <f t="shared" si="830"/>
        <v>¨</v>
      </c>
      <c r="M4250" s="248" t="str">
        <f>IFERROR(IF(OR($X4250=$L$7,$X4250=$K$5,$X4250=$O$5,$X4250=$T$5),IF(ISBLANK(
VLOOKUP($X4234&amp;"-"&amp;TEXT($A4250,"mmm-aaaa"),Informes!$A:$P,COLUMN(Informes!J$1),FALSE)), "",
VLOOKUP($X4234&amp;"-"&amp;TEXT($A4250,"mmm-aaaa"),Informes!$A:$P,COLUMN(Informes!J$1),FALSE)), ""), "")</f>
        <v/>
      </c>
      <c r="N4250" s="248"/>
      <c r="O4250" s="248"/>
      <c r="P4250" s="248"/>
      <c r="Q4250" s="248"/>
      <c r="R4250" s="284" t="str">
        <f t="shared" si="827"/>
        <v/>
      </c>
      <c r="S4250" s="284"/>
      <c r="T4250" s="284"/>
      <c r="U4250" s="284"/>
      <c r="V4250" s="285"/>
      <c r="W4250" s="4" t="str">
        <f>IFERROR(VLOOKUP($X4234&amp;"-"&amp;TEXT($A4250,"mmm-aaaa"),Informes!$A:$P,COLUMN(Informes!K$1),FALSE), "")</f>
        <v/>
      </c>
      <c r="X4250" s="34" t="str">
        <f>IFERROR(VLOOKUP($X4234&amp;"-"&amp;TEXT($A4250,"mmm-aaaa"),Informes!$A:$P,COLUMN(Informes!C$1),FALSE), "")</f>
        <v/>
      </c>
    </row>
    <row r="4251" spans="1:24" ht="16.5" customHeight="1" x14ac:dyDescent="0.2">
      <c r="A4251" s="34">
        <f t="shared" si="831"/>
        <v>45474</v>
      </c>
      <c r="B4251" s="243" t="str">
        <f t="shared" si="828"/>
        <v>Julio</v>
      </c>
      <c r="C4251" s="244"/>
      <c r="D4251" s="244" t="str">
        <f t="shared" si="829"/>
        <v>Enero</v>
      </c>
      <c r="E4251" s="244"/>
      <c r="F4251" s="281" t="str">
        <f>IFERROR(IF(VLOOKUP($X4234&amp;"-"&amp;TEXT($A4251,"mmm-aaaa"),Informes!$A:$P,COLUMN(Informes!H$1),FALSE),"þ","¨"),"¨")</f>
        <v>¨</v>
      </c>
      <c r="G4251" s="281"/>
      <c r="H4251" s="281"/>
      <c r="I4251" s="248" t="str">
        <f>IFERROR(IF(ISBLANK(
VLOOKUP($X4234&amp;"-"&amp;TEXT($A4251,"mmm-aaaa"),Informes!$A:$P,COLUMN(Informes!I$1),FALSE)), "",
VLOOKUP($X4234&amp;"-"&amp;TEXT($A4251,"mmm-aaaa"),Informes!$A:$P,COLUMN(Informes!I$1),FALSE)), "")</f>
        <v/>
      </c>
      <c r="J4251" s="248"/>
      <c r="K4251" s="248"/>
      <c r="L4251" s="173" t="str">
        <f t="shared" si="830"/>
        <v>¨</v>
      </c>
      <c r="M4251" s="248" t="str">
        <f>IFERROR(IF(OR($X4251=$L$7,$X4251=$K$5,$X4251=$O$5,$X4251=$T$5),IF(ISBLANK(
VLOOKUP($X4234&amp;"-"&amp;TEXT($A4251,"mmm-aaaa"),Informes!$A:$P,COLUMN(Informes!J$1),FALSE)), "",
VLOOKUP($X4234&amp;"-"&amp;TEXT($A4251,"mmm-aaaa"),Informes!$A:$P,COLUMN(Informes!J$1),FALSE)), ""), "")</f>
        <v/>
      </c>
      <c r="N4251" s="248"/>
      <c r="O4251" s="248"/>
      <c r="P4251" s="248"/>
      <c r="Q4251" s="248"/>
      <c r="R4251" s="284" t="str">
        <f t="shared" si="827"/>
        <v/>
      </c>
      <c r="S4251" s="284"/>
      <c r="T4251" s="284"/>
      <c r="U4251" s="284"/>
      <c r="V4251" s="285"/>
      <c r="W4251" s="4" t="str">
        <f>IFERROR(VLOOKUP($X4234&amp;"-"&amp;TEXT($A4251,"mmm-aaaa"),Informes!$A:$P,COLUMN(Informes!K$1),FALSE), "")</f>
        <v/>
      </c>
      <c r="X4251" s="34" t="str">
        <f>IFERROR(VLOOKUP($X4234&amp;"-"&amp;TEXT($A4251,"mmm-aaaa"),Informes!$A:$P,COLUMN(Informes!C$1),FALSE), "")</f>
        <v/>
      </c>
    </row>
    <row r="4252" spans="1:24" ht="16.5" customHeight="1" thickBot="1" x14ac:dyDescent="0.25">
      <c r="A4252" s="34">
        <f t="shared" si="831"/>
        <v>45505</v>
      </c>
      <c r="B4252" s="264" t="str">
        <f t="shared" si="828"/>
        <v>Agosto</v>
      </c>
      <c r="C4252" s="265"/>
      <c r="D4252" s="265" t="str">
        <f t="shared" si="829"/>
        <v>Enero</v>
      </c>
      <c r="E4252" s="265"/>
      <c r="F4252" s="280" t="str">
        <f>IFERROR(IF(VLOOKUP($X4234&amp;"-"&amp;TEXT($A4252,"mmm-aaaa"),Informes!$A:$P,COLUMN(Informes!H$1),FALSE),"þ","¨"),"¨")</f>
        <v>¨</v>
      </c>
      <c r="G4252" s="280"/>
      <c r="H4252" s="280"/>
      <c r="I4252" s="269" t="str">
        <f>IFERROR(IF(ISBLANK(
VLOOKUP($X4234&amp;"-"&amp;TEXT($A4252,"mmm-aaaa"),Informes!$A:$P,COLUMN(Informes!I$1),FALSE)), "",
VLOOKUP($X4234&amp;"-"&amp;TEXT($A4252,"mmm-aaaa"),Informes!$A:$P,COLUMN(Informes!I$1),FALSE)), "")</f>
        <v/>
      </c>
      <c r="J4252" s="269"/>
      <c r="K4252" s="269"/>
      <c r="L4252" s="172" t="str">
        <f t="shared" si="830"/>
        <v>¨</v>
      </c>
      <c r="M4252" s="269" t="str">
        <f>IFERROR(IF(OR($X4252=$L$7,$X4252=$K$5,$X4252=$O$5,$X4252=$T$5),IF(ISBLANK(
VLOOKUP($X4234&amp;"-"&amp;TEXT($A4252,"mmm-aaaa"),Informes!$A:$P,COLUMN(Informes!J$1),FALSE)), "",
VLOOKUP($X4234&amp;"-"&amp;TEXT($A4252,"mmm-aaaa"),Informes!$A:$P,COLUMN(Informes!J$1),FALSE)), ""), "")</f>
        <v/>
      </c>
      <c r="N4252" s="269"/>
      <c r="O4252" s="269"/>
      <c r="P4252" s="269"/>
      <c r="Q4252" s="269"/>
      <c r="R4252" s="282" t="str">
        <f t="shared" si="827"/>
        <v/>
      </c>
      <c r="S4252" s="282"/>
      <c r="T4252" s="282"/>
      <c r="U4252" s="282"/>
      <c r="V4252" s="283"/>
      <c r="W4252" s="4" t="str">
        <f>IFERROR(VLOOKUP($X4234&amp;"-"&amp;TEXT($A4252,"mmm-aaaa"),Informes!$A:$P,COLUMN(Informes!K$1),FALSE), "")</f>
        <v/>
      </c>
      <c r="X4252" s="34" t="str">
        <f>IFERROR(VLOOKUP($X4234&amp;"-"&amp;TEXT($A4252,"mmm-aaaa"),Informes!$A:$P,COLUMN(Informes!C$1),FALSE), "")</f>
        <v/>
      </c>
    </row>
    <row r="4253" spans="1:24" ht="16.5" customHeight="1" thickBot="1" x14ac:dyDescent="0.3">
      <c r="D4253" s="124"/>
      <c r="E4253" s="124"/>
      <c r="F4253" s="129"/>
      <c r="G4253" s="124" t="str">
        <f>IF(SUM(F4241:F4252)=0,"",SUM(F4241:F4252))</f>
        <v/>
      </c>
      <c r="H4253" s="124"/>
      <c r="I4253" s="124"/>
      <c r="J4253" s="130"/>
      <c r="K4253" s="124"/>
      <c r="L4253" s="131" t="s">
        <v>107</v>
      </c>
      <c r="M4253" s="272" t="str">
        <f>IF(SUM(M4241:M4252)=0,"",SUM(M4241:M4252))</f>
        <v/>
      </c>
      <c r="N4253" s="273"/>
      <c r="O4253" s="273"/>
      <c r="P4253" s="273"/>
      <c r="Q4253" s="274"/>
      <c r="R4253" s="275"/>
      <c r="S4253" s="276"/>
      <c r="T4253" s="276"/>
      <c r="U4253" s="276"/>
      <c r="V4253" s="277"/>
      <c r="W4253" s="4"/>
      <c r="X4253" s="4"/>
    </row>
    <row r="4254" spans="1:24" ht="16.5" customHeight="1" x14ac:dyDescent="0.2">
      <c r="W4254" s="4"/>
      <c r="X4254" s="4"/>
    </row>
    <row r="4255" spans="1:24" ht="279.75" customHeight="1" x14ac:dyDescent="0.15">
      <c r="B4255" s="11"/>
      <c r="C4255" s="132" t="s">
        <v>136</v>
      </c>
      <c r="D4255" s="11"/>
      <c r="E4255" s="11"/>
      <c r="F4255" s="11"/>
      <c r="G4255" s="11"/>
      <c r="H4255" s="11"/>
      <c r="I4255" s="11"/>
      <c r="J4255" s="11"/>
      <c r="K4255" s="11"/>
      <c r="L4255" s="11"/>
      <c r="M4255" s="11"/>
      <c r="N4255" s="11"/>
      <c r="O4255" s="11"/>
      <c r="P4255" s="11"/>
      <c r="Q4255" s="11"/>
      <c r="R4255" s="11"/>
      <c r="S4255" s="11"/>
      <c r="T4255" s="11"/>
      <c r="U4255" s="11"/>
      <c r="V4255" s="11"/>
      <c r="W4255" s="11"/>
      <c r="X4255" s="11"/>
    </row>
    <row r="4256" spans="1:24" ht="24" customHeight="1" x14ac:dyDescent="0.2">
      <c r="A4256" s="35"/>
      <c r="B4256" s="256" t="s">
        <v>127</v>
      </c>
      <c r="C4256" s="256"/>
      <c r="D4256" s="256"/>
      <c r="E4256" s="256"/>
      <c r="F4256" s="256"/>
      <c r="G4256" s="256"/>
      <c r="H4256" s="256"/>
      <c r="I4256" s="256"/>
      <c r="J4256" s="256"/>
      <c r="K4256" s="256"/>
      <c r="L4256" s="256"/>
      <c r="M4256" s="256"/>
      <c r="N4256" s="256"/>
      <c r="O4256" s="256"/>
      <c r="P4256" s="256"/>
      <c r="Q4256" s="256"/>
      <c r="R4256" s="256"/>
      <c r="S4256" s="256"/>
      <c r="T4256" s="256"/>
      <c r="U4256" s="256"/>
      <c r="V4256" s="256"/>
      <c r="X4256" s="2"/>
    </row>
    <row r="4257" spans="1:24" ht="15" x14ac:dyDescent="0.2">
      <c r="A4257" s="35"/>
      <c r="B4257" s="120" t="s">
        <v>128</v>
      </c>
      <c r="D4257" s="123" t="e">
        <f>D4234</f>
        <v>#REF!</v>
      </c>
      <c r="F4257" s="123"/>
      <c r="G4257" s="123"/>
      <c r="H4257" s="123"/>
      <c r="I4257" s="123"/>
      <c r="J4257" s="123"/>
      <c r="K4257" s="123"/>
      <c r="L4257" s="123"/>
      <c r="M4257" s="123"/>
      <c r="N4257" s="123"/>
      <c r="O4257" s="123"/>
      <c r="P4257" s="123"/>
      <c r="Q4257" s="123"/>
      <c r="R4257" s="123"/>
      <c r="S4257" s="123"/>
      <c r="T4257" s="123"/>
      <c r="U4257" s="123"/>
      <c r="V4257" s="123"/>
      <c r="W4257" s="15"/>
      <c r="X4257" s="154" t="e">
        <f>X4234</f>
        <v>#REF!</v>
      </c>
    </row>
    <row r="4258" spans="1:24" ht="17.25" x14ac:dyDescent="0.2">
      <c r="B4258" s="120" t="s">
        <v>129</v>
      </c>
      <c r="D4258" s="121"/>
      <c r="E4258" s="121"/>
      <c r="F4258" s="7"/>
      <c r="G4258" s="7"/>
      <c r="H4258" s="257" t="e">
        <f>H4235</f>
        <v>#REF!</v>
      </c>
      <c r="I4258" s="257"/>
      <c r="J4258" s="257"/>
      <c r="K4258" s="257"/>
      <c r="L4258" s="257"/>
      <c r="M4258" s="257"/>
      <c r="N4258" s="257"/>
      <c r="O4258" s="257"/>
      <c r="P4258" s="127" t="e">
        <f>P4235</f>
        <v>#REF!</v>
      </c>
      <c r="Q4258" s="120" t="s">
        <v>75</v>
      </c>
      <c r="S4258" s="12"/>
      <c r="T4258" s="13"/>
      <c r="U4258" s="127" t="e">
        <f>U4235</f>
        <v>#REF!</v>
      </c>
      <c r="V4258" s="120" t="s">
        <v>79</v>
      </c>
      <c r="W4258" s="12"/>
      <c r="X4258" s="6"/>
    </row>
    <row r="4259" spans="1:24" ht="17.25" x14ac:dyDescent="0.2">
      <c r="B4259" s="120" t="s">
        <v>130</v>
      </c>
      <c r="D4259" s="122"/>
      <c r="E4259" s="122"/>
      <c r="F4259" s="7"/>
      <c r="G4259" s="258" t="e">
        <f>G4236</f>
        <v>#REF!</v>
      </c>
      <c r="H4259" s="258"/>
      <c r="I4259" s="258"/>
      <c r="J4259" s="258"/>
      <c r="K4259" s="258"/>
      <c r="L4259" s="258"/>
      <c r="M4259" s="258"/>
      <c r="N4259" s="258"/>
      <c r="O4259" s="258"/>
      <c r="P4259" s="128" t="s">
        <v>137</v>
      </c>
      <c r="Q4259" s="120" t="s">
        <v>131</v>
      </c>
      <c r="S4259" s="12"/>
      <c r="T4259" s="12"/>
      <c r="U4259" s="128" t="s">
        <v>138</v>
      </c>
      <c r="V4259" s="120" t="s">
        <v>61</v>
      </c>
      <c r="W4259" s="12"/>
      <c r="X4259" s="6"/>
    </row>
    <row r="4260" spans="1:24" ht="28.5" customHeight="1" x14ac:dyDescent="0.2">
      <c r="B4260" s="127" t="e">
        <f>B4237</f>
        <v>#REF!</v>
      </c>
      <c r="C4260" s="125" t="s">
        <v>76</v>
      </c>
      <c r="D4260" s="127" t="e">
        <f>D4237</f>
        <v>#REF!</v>
      </c>
      <c r="E4260" s="125" t="s">
        <v>81</v>
      </c>
      <c r="F4260" s="7"/>
      <c r="G4260" s="7"/>
      <c r="H4260" s="5"/>
      <c r="I4260" s="10"/>
      <c r="J4260" s="127" t="e">
        <f>J4237</f>
        <v>#REF!</v>
      </c>
      <c r="K4260" s="125" t="s">
        <v>77</v>
      </c>
      <c r="L4260" s="5"/>
      <c r="M4260" s="5"/>
      <c r="N4260" s="127" t="e">
        <f>N4237</f>
        <v>#REF!</v>
      </c>
      <c r="O4260" s="125" t="s">
        <v>132</v>
      </c>
      <c r="P4260" s="126"/>
      <c r="Q4260" s="126"/>
      <c r="R4260" s="9"/>
      <c r="S4260" s="127" t="e">
        <f>S4237</f>
        <v>#REF!</v>
      </c>
      <c r="T4260" s="259" t="s">
        <v>133</v>
      </c>
      <c r="U4260" s="259"/>
      <c r="V4260" s="259"/>
      <c r="W4260" s="13"/>
      <c r="X4260" s="6"/>
    </row>
    <row r="4261" spans="1:24" ht="4.5" customHeight="1" thickBot="1" x14ac:dyDescent="0.25">
      <c r="B4261" s="8"/>
      <c r="C4261" s="7"/>
      <c r="D4261" s="8"/>
      <c r="E4261" s="7"/>
      <c r="F4261" s="7"/>
      <c r="G4261" s="7"/>
      <c r="H4261" s="5"/>
      <c r="I4261" s="10"/>
      <c r="J4261" s="8"/>
      <c r="K4261" s="5"/>
      <c r="L4261" s="5"/>
      <c r="M4261" s="5"/>
      <c r="N4261" s="7"/>
      <c r="O4261" s="5"/>
      <c r="P4261" s="8"/>
      <c r="Q4261" s="8"/>
      <c r="R4261" s="9"/>
      <c r="S4261" s="9"/>
      <c r="T4261" s="7"/>
      <c r="U4261" s="8"/>
      <c r="V4261" s="9"/>
      <c r="W4261" s="9"/>
      <c r="X4261" s="6"/>
    </row>
    <row r="4262" spans="1:24" ht="27" customHeight="1" x14ac:dyDescent="0.25">
      <c r="B4262" s="260" t="s">
        <v>17</v>
      </c>
      <c r="C4262" s="261"/>
      <c r="D4262" s="261"/>
      <c r="E4262" s="261"/>
      <c r="F4262" s="262" t="s">
        <v>134</v>
      </c>
      <c r="G4262" s="262"/>
      <c r="H4262" s="262"/>
      <c r="I4262" s="262" t="s">
        <v>12</v>
      </c>
      <c r="J4262" s="262"/>
      <c r="K4262" s="262"/>
      <c r="L4262" s="262" t="s">
        <v>105</v>
      </c>
      <c r="M4262" s="236" t="s">
        <v>135</v>
      </c>
      <c r="N4262" s="236"/>
      <c r="O4262" s="236"/>
      <c r="P4262" s="236"/>
      <c r="Q4262" s="236"/>
      <c r="R4262" s="236" t="s">
        <v>101</v>
      </c>
      <c r="S4262" s="236"/>
      <c r="T4262" s="236"/>
      <c r="U4262" s="236"/>
      <c r="V4262" s="237"/>
      <c r="W4262" s="14"/>
      <c r="X4262" s="3"/>
    </row>
    <row r="4263" spans="1:24" ht="27.75" customHeight="1" x14ac:dyDescent="0.2">
      <c r="B4263" s="240">
        <f>EDATE(B4240,12)</f>
        <v>45658</v>
      </c>
      <c r="C4263" s="241"/>
      <c r="D4263" s="241"/>
      <c r="E4263" s="242"/>
      <c r="F4263" s="263"/>
      <c r="G4263" s="263"/>
      <c r="H4263" s="263"/>
      <c r="I4263" s="263"/>
      <c r="J4263" s="263"/>
      <c r="K4263" s="263"/>
      <c r="L4263" s="263"/>
      <c r="M4263" s="238"/>
      <c r="N4263" s="238"/>
      <c r="O4263" s="238"/>
      <c r="P4263" s="238"/>
      <c r="Q4263" s="238"/>
      <c r="R4263" s="238"/>
      <c r="S4263" s="238"/>
      <c r="T4263" s="238"/>
      <c r="U4263" s="238"/>
      <c r="V4263" s="239"/>
      <c r="W4263" s="14"/>
      <c r="X4263" s="3"/>
    </row>
    <row r="4264" spans="1:24" ht="16.5" customHeight="1" x14ac:dyDescent="0.2">
      <c r="A4264" s="34">
        <f>EDATE(B4263,-4)</f>
        <v>45536</v>
      </c>
      <c r="B4264" s="243" t="str">
        <f>PROPER(TEXT(A4264, "mmmm"))</f>
        <v>Septiembre</v>
      </c>
      <c r="C4264" s="244"/>
      <c r="D4264" s="244"/>
      <c r="E4264" s="244"/>
      <c r="F4264" s="281" t="str">
        <f>IFERROR(IF(VLOOKUP($X4234&amp;"-"&amp;TEXT($A4264,"mmm-aaaa"),Informes!$A:$P,COLUMN(Informes!H$1),FALSE),"þ","¨"),"¨")</f>
        <v>¨</v>
      </c>
      <c r="G4264" s="281"/>
      <c r="H4264" s="281"/>
      <c r="I4264" s="248" t="str">
        <f>IFERROR(IF(ISBLANK(
VLOOKUP($X4257&amp;"-"&amp;TEXT($A4264,"mmm-aaaa"),Informes!$A:$P,COLUMN(Informes!I$1),FALSE)), "",
VLOOKUP($X4257&amp;"-"&amp;TEXT($A4264,"mmm-aaaa"),Informes!$A:$P,COLUMN(Informes!I$1),FALSE)), "")</f>
        <v/>
      </c>
      <c r="J4264" s="248"/>
      <c r="K4264" s="248"/>
      <c r="L4264" s="173" t="str">
        <f>IFERROR(IF($X4264=$L$7,"þ","¨"),"¨")</f>
        <v>¨</v>
      </c>
      <c r="M4264" s="248" t="str">
        <f>IFERROR(IF(OR($X4264=$L$7,$X4264=$K$5,$X4264=$O$5,$X4264=$T$5),IF(ISBLANK(
VLOOKUP($X4234&amp;"-"&amp;TEXT($A4264,"mmm-aaaa"),Informes!$A:$P,COLUMN(Informes!J$1),FALSE)), "",
VLOOKUP($X4234&amp;"-"&amp;TEXT($A4264,"mmm-aaaa"),Informes!$A:$P,COLUMN(Informes!J$1),FALSE)), ""), "")</f>
        <v/>
      </c>
      <c r="N4264" s="248"/>
      <c r="O4264" s="248"/>
      <c r="P4264" s="248"/>
      <c r="Q4264" s="248"/>
      <c r="R4264" s="284" t="str">
        <f t="shared" ref="R4264:R4275" si="832">IF(W4264=0, "", W4264)</f>
        <v/>
      </c>
      <c r="S4264" s="284"/>
      <c r="T4264" s="284"/>
      <c r="U4264" s="284"/>
      <c r="V4264" s="285"/>
      <c r="W4264" s="4" t="str">
        <f>IFERROR(VLOOKUP($X4257&amp;"-"&amp;TEXT($A4264,"mmm-aaaa"),Informes!$A:$P,COLUMN(Informes!K$1),FALSE), "")</f>
        <v/>
      </c>
      <c r="X4264" s="34" t="str">
        <f>IFERROR(VLOOKUP($X4234&amp;"-"&amp;TEXT($A4264,"mmm-aaaa"),Informes!$A:$P,COLUMN(Informes!C$1),FALSE), "")</f>
        <v/>
      </c>
    </row>
    <row r="4265" spans="1:24" ht="16.5" customHeight="1" x14ac:dyDescent="0.2">
      <c r="A4265" s="34">
        <f>EDATE(A4264,1)</f>
        <v>45566</v>
      </c>
      <c r="B4265" s="243" t="str">
        <f t="shared" ref="B4265:B4275" si="833">PROPER(TEXT(A4265, "mmmm"))</f>
        <v>Octubre</v>
      </c>
      <c r="C4265" s="244"/>
      <c r="D4265" s="244"/>
      <c r="E4265" s="244"/>
      <c r="F4265" s="281" t="str">
        <f>IFERROR(IF(VLOOKUP($X4234&amp;"-"&amp;TEXT($A4265,"mmm-aaaa"),Informes!$A:$P,COLUMN(Informes!H$1),FALSE),"þ","¨"),"¨")</f>
        <v>¨</v>
      </c>
      <c r="G4265" s="281"/>
      <c r="H4265" s="281"/>
      <c r="I4265" s="248" t="str">
        <f>IFERROR(IF(ISBLANK(
VLOOKUP($X4257&amp;"-"&amp;TEXT($A4265,"mmm-aaaa"),Informes!$A:$P,COLUMN(Informes!I$1),FALSE)), "",
VLOOKUP($X4257&amp;"-"&amp;TEXT($A4265,"mmm-aaaa"),Informes!$A:$P,COLUMN(Informes!I$1),FALSE)), "")</f>
        <v/>
      </c>
      <c r="J4265" s="248"/>
      <c r="K4265" s="248"/>
      <c r="L4265" s="173" t="str">
        <f t="shared" ref="L4265:L4275" si="834">IFERROR(IF($X4265=$L$7,"þ","¨"),"¨")</f>
        <v>¨</v>
      </c>
      <c r="M4265" s="248" t="str">
        <f>IFERROR(IF(OR($X4265=$L$7,$X4265=$K$5,$X4265=$O$5,$X4265=$T$5),IF(ISBLANK(
VLOOKUP($X4234&amp;"-"&amp;TEXT($A4265,"mmm-aaaa"),Informes!$A:$P,COLUMN(Informes!J$1),FALSE)), "",
VLOOKUP($X4234&amp;"-"&amp;TEXT($A4265,"mmm-aaaa"),Informes!$A:$P,COLUMN(Informes!J$1),FALSE)), ""), "")</f>
        <v/>
      </c>
      <c r="N4265" s="248"/>
      <c r="O4265" s="248"/>
      <c r="P4265" s="248"/>
      <c r="Q4265" s="248"/>
      <c r="R4265" s="284" t="str">
        <f t="shared" si="832"/>
        <v/>
      </c>
      <c r="S4265" s="284"/>
      <c r="T4265" s="284"/>
      <c r="U4265" s="284"/>
      <c r="V4265" s="285"/>
      <c r="W4265" s="4" t="str">
        <f>IFERROR(VLOOKUP($X4257&amp;"-"&amp;TEXT($A4265,"mmm-aaaa"),Informes!$A:$P,COLUMN(Informes!K$1),FALSE), "")</f>
        <v/>
      </c>
      <c r="X4265" s="34" t="str">
        <f>IFERROR(VLOOKUP($X4234&amp;"-"&amp;TEXT($A4265,"mmm-aaaa"),Informes!$A:$P,COLUMN(Informes!C$1),FALSE), "")</f>
        <v/>
      </c>
    </row>
    <row r="4266" spans="1:24" ht="16.5" customHeight="1" x14ac:dyDescent="0.2">
      <c r="A4266" s="34">
        <f t="shared" ref="A4266:A4275" si="835">EDATE(A4265,1)</f>
        <v>45597</v>
      </c>
      <c r="B4266" s="243" t="str">
        <f t="shared" si="833"/>
        <v>Noviembre</v>
      </c>
      <c r="C4266" s="244"/>
      <c r="D4266" s="244"/>
      <c r="E4266" s="244"/>
      <c r="F4266" s="281" t="str">
        <f>IFERROR(IF(VLOOKUP($X4234&amp;"-"&amp;TEXT($A4266,"mmm-aaaa"),Informes!$A:$P,COLUMN(Informes!H$1),FALSE),"þ","¨"),"¨")</f>
        <v>¨</v>
      </c>
      <c r="G4266" s="281"/>
      <c r="H4266" s="281"/>
      <c r="I4266" s="248" t="str">
        <f>IFERROR(IF(ISBLANK(
VLOOKUP($X4257&amp;"-"&amp;TEXT($A4266,"mmm-aaaa"),Informes!$A:$P,COLUMN(Informes!I$1),FALSE)), "",
VLOOKUP($X4257&amp;"-"&amp;TEXT($A4266,"mmm-aaaa"),Informes!$A:$P,COLUMN(Informes!I$1),FALSE)), "")</f>
        <v/>
      </c>
      <c r="J4266" s="248"/>
      <c r="K4266" s="248"/>
      <c r="L4266" s="173" t="str">
        <f t="shared" si="834"/>
        <v>¨</v>
      </c>
      <c r="M4266" s="248" t="str">
        <f>IFERROR(IF(OR($X4266=$L$7,$X4266=$K$5,$X4266=$O$5,$X4266=$T$5),IF(ISBLANK(
VLOOKUP($X4234&amp;"-"&amp;TEXT($A4266,"mmm-aaaa"),Informes!$A:$P,COLUMN(Informes!J$1),FALSE)), "",
VLOOKUP($X4234&amp;"-"&amp;TEXT($A4266,"mmm-aaaa"),Informes!$A:$P,COLUMN(Informes!J$1),FALSE)), ""), "")</f>
        <v/>
      </c>
      <c r="N4266" s="248"/>
      <c r="O4266" s="248"/>
      <c r="P4266" s="248"/>
      <c r="Q4266" s="248"/>
      <c r="R4266" s="284" t="str">
        <f t="shared" si="832"/>
        <v/>
      </c>
      <c r="S4266" s="284"/>
      <c r="T4266" s="284"/>
      <c r="U4266" s="284"/>
      <c r="V4266" s="285"/>
      <c r="W4266" s="4" t="str">
        <f>IFERROR(VLOOKUP($X4257&amp;"-"&amp;TEXT($A4266,"mmm-aaaa"),Informes!$A:$P,COLUMN(Informes!K$1),FALSE), "")</f>
        <v/>
      </c>
      <c r="X4266" s="34" t="str">
        <f>IFERROR(VLOOKUP($X4234&amp;"-"&amp;TEXT($A4266,"mmm-aaaa"),Informes!$A:$P,COLUMN(Informes!C$1),FALSE), "")</f>
        <v/>
      </c>
    </row>
    <row r="4267" spans="1:24" ht="16.5" customHeight="1" x14ac:dyDescent="0.2">
      <c r="A4267" s="34">
        <f t="shared" si="835"/>
        <v>45627</v>
      </c>
      <c r="B4267" s="243" t="str">
        <f t="shared" si="833"/>
        <v>Diciembre</v>
      </c>
      <c r="C4267" s="244"/>
      <c r="D4267" s="244"/>
      <c r="E4267" s="244"/>
      <c r="F4267" s="281" t="str">
        <f>IFERROR(IF(VLOOKUP($X4234&amp;"-"&amp;TEXT($A4267,"mmm-aaaa"),Informes!$A:$P,COLUMN(Informes!H$1),FALSE),"þ","¨"),"¨")</f>
        <v>¨</v>
      </c>
      <c r="G4267" s="281"/>
      <c r="H4267" s="281"/>
      <c r="I4267" s="248" t="str">
        <f>IFERROR(IF(ISBLANK(
VLOOKUP($X4257&amp;"-"&amp;TEXT($A4267,"mmm-aaaa"),Informes!$A:$P,COLUMN(Informes!I$1),FALSE)), "",
VLOOKUP($X4257&amp;"-"&amp;TEXT($A4267,"mmm-aaaa"),Informes!$A:$P,COLUMN(Informes!I$1),FALSE)), "")</f>
        <v/>
      </c>
      <c r="J4267" s="248"/>
      <c r="K4267" s="248"/>
      <c r="L4267" s="173" t="str">
        <f t="shared" si="834"/>
        <v>¨</v>
      </c>
      <c r="M4267" s="248" t="str">
        <f>IFERROR(IF(OR($X4267=$L$7,$X4267=$K$5,$X4267=$O$5,$X4267=$T$5),IF(ISBLANK(
VLOOKUP($X4234&amp;"-"&amp;TEXT($A4267,"mmm-aaaa"),Informes!$A:$P,COLUMN(Informes!J$1),FALSE)), "",
VLOOKUP($X4234&amp;"-"&amp;TEXT($A4267,"mmm-aaaa"),Informes!$A:$P,COLUMN(Informes!J$1),FALSE)), ""), "")</f>
        <v/>
      </c>
      <c r="N4267" s="248"/>
      <c r="O4267" s="248"/>
      <c r="P4267" s="248"/>
      <c r="Q4267" s="248"/>
      <c r="R4267" s="284" t="str">
        <f t="shared" si="832"/>
        <v/>
      </c>
      <c r="S4267" s="284"/>
      <c r="T4267" s="284"/>
      <c r="U4267" s="284"/>
      <c r="V4267" s="285"/>
      <c r="W4267" s="4" t="str">
        <f>IFERROR(VLOOKUP($X4257&amp;"-"&amp;TEXT($A4267,"mmm-aaaa"),Informes!$A:$P,COLUMN(Informes!K$1),FALSE), "")</f>
        <v/>
      </c>
      <c r="X4267" s="34" t="str">
        <f>IFERROR(VLOOKUP($X4234&amp;"-"&amp;TEXT($A4267,"mmm-aaaa"),Informes!$A:$P,COLUMN(Informes!C$1),FALSE), "")</f>
        <v/>
      </c>
    </row>
    <row r="4268" spans="1:24" ht="16.5" customHeight="1" x14ac:dyDescent="0.2">
      <c r="A4268" s="34">
        <f t="shared" si="835"/>
        <v>45658</v>
      </c>
      <c r="B4268" s="243" t="str">
        <f t="shared" si="833"/>
        <v>Enero</v>
      </c>
      <c r="C4268" s="244"/>
      <c r="D4268" s="244"/>
      <c r="E4268" s="244"/>
      <c r="F4268" s="281" t="str">
        <f>IFERROR(IF(VLOOKUP($X4234&amp;"-"&amp;TEXT($A4268,"mmm-aaaa"),Informes!$A:$P,COLUMN(Informes!H$1),FALSE),"þ","¨"),"¨")</f>
        <v>¨</v>
      </c>
      <c r="G4268" s="281"/>
      <c r="H4268" s="281"/>
      <c r="I4268" s="248" t="str">
        <f>IFERROR(IF(ISBLANK(
VLOOKUP($X4257&amp;"-"&amp;TEXT($A4268,"mmm-aaaa"),Informes!$A:$P,COLUMN(Informes!I$1),FALSE)), "",
VLOOKUP($X4257&amp;"-"&amp;TEXT($A4268,"mmm-aaaa"),Informes!$A:$P,COLUMN(Informes!I$1),FALSE)), "")</f>
        <v/>
      </c>
      <c r="J4268" s="248"/>
      <c r="K4268" s="248"/>
      <c r="L4268" s="173" t="str">
        <f t="shared" si="834"/>
        <v>¨</v>
      </c>
      <c r="M4268" s="248" t="str">
        <f>IFERROR(IF(OR($X4268=$L$7,$X4268=$K$5,$X4268=$O$5,$X4268=$T$5),IF(ISBLANK(
VLOOKUP($X4234&amp;"-"&amp;TEXT($A4268,"mmm-aaaa"),Informes!$A:$P,COLUMN(Informes!J$1),FALSE)), "",
VLOOKUP($X4234&amp;"-"&amp;TEXT($A4268,"mmm-aaaa"),Informes!$A:$P,COLUMN(Informes!J$1),FALSE)), ""), "")</f>
        <v/>
      </c>
      <c r="N4268" s="248"/>
      <c r="O4268" s="248"/>
      <c r="P4268" s="248"/>
      <c r="Q4268" s="248"/>
      <c r="R4268" s="284" t="str">
        <f t="shared" si="832"/>
        <v/>
      </c>
      <c r="S4268" s="284"/>
      <c r="T4268" s="284"/>
      <c r="U4268" s="284"/>
      <c r="V4268" s="285"/>
      <c r="W4268" s="4" t="str">
        <f>IFERROR(VLOOKUP($X4257&amp;"-"&amp;TEXT($A4268,"mmm-aaaa"),Informes!$A:$P,COLUMN(Informes!K$1),FALSE), "")</f>
        <v/>
      </c>
      <c r="X4268" s="34" t="str">
        <f>IFERROR(VLOOKUP($X4234&amp;"-"&amp;TEXT($A4268,"mmm-aaaa"),Informes!$A:$P,COLUMN(Informes!C$1),FALSE), "")</f>
        <v/>
      </c>
    </row>
    <row r="4269" spans="1:24" ht="16.5" customHeight="1" x14ac:dyDescent="0.2">
      <c r="A4269" s="34">
        <f t="shared" si="835"/>
        <v>45689</v>
      </c>
      <c r="B4269" s="243" t="str">
        <f t="shared" si="833"/>
        <v>Febrero</v>
      </c>
      <c r="C4269" s="244"/>
      <c r="D4269" s="244"/>
      <c r="E4269" s="244"/>
      <c r="F4269" s="281" t="str">
        <f>IFERROR(IF(VLOOKUP($X4234&amp;"-"&amp;TEXT($A4269,"mmm-aaaa"),Informes!$A:$P,COLUMN(Informes!H$1),FALSE),"þ","¨"),"¨")</f>
        <v>¨</v>
      </c>
      <c r="G4269" s="281"/>
      <c r="H4269" s="281"/>
      <c r="I4269" s="248" t="str">
        <f>IFERROR(IF(ISBLANK(
VLOOKUP($X4257&amp;"-"&amp;TEXT($A4269,"mmm-aaaa"),Informes!$A:$P,COLUMN(Informes!I$1),FALSE)), "",
VLOOKUP($X4257&amp;"-"&amp;TEXT($A4269,"mmm-aaaa"),Informes!$A:$P,COLUMN(Informes!I$1),FALSE)), "")</f>
        <v/>
      </c>
      <c r="J4269" s="248"/>
      <c r="K4269" s="248"/>
      <c r="L4269" s="173" t="str">
        <f t="shared" si="834"/>
        <v>¨</v>
      </c>
      <c r="M4269" s="248" t="str">
        <f>IFERROR(IF(OR($X4269=$L$7,$X4269=$K$5,$X4269=$O$5,$X4269=$T$5),IF(ISBLANK(
VLOOKUP($X4234&amp;"-"&amp;TEXT($A4269,"mmm-aaaa"),Informes!$A:$P,COLUMN(Informes!J$1),FALSE)), "",
VLOOKUP($X4234&amp;"-"&amp;TEXT($A4269,"mmm-aaaa"),Informes!$A:$P,COLUMN(Informes!J$1),FALSE)), ""), "")</f>
        <v/>
      </c>
      <c r="N4269" s="248"/>
      <c r="O4269" s="248"/>
      <c r="P4269" s="248"/>
      <c r="Q4269" s="248"/>
      <c r="R4269" s="284" t="str">
        <f t="shared" si="832"/>
        <v/>
      </c>
      <c r="S4269" s="284"/>
      <c r="T4269" s="284"/>
      <c r="U4269" s="284"/>
      <c r="V4269" s="285"/>
      <c r="W4269" s="4" t="str">
        <f>IFERROR(VLOOKUP($X4257&amp;"-"&amp;TEXT($A4269,"mmm-aaaa"),Informes!$A:$P,COLUMN(Informes!K$1),FALSE), "")</f>
        <v/>
      </c>
      <c r="X4269" s="34" t="str">
        <f>IFERROR(VLOOKUP($X4234&amp;"-"&amp;TEXT($A4269,"mmm-aaaa"),Informes!$A:$P,COLUMN(Informes!C$1),FALSE), "")</f>
        <v/>
      </c>
    </row>
    <row r="4270" spans="1:24" ht="16.5" customHeight="1" x14ac:dyDescent="0.2">
      <c r="A4270" s="34">
        <f t="shared" si="835"/>
        <v>45717</v>
      </c>
      <c r="B4270" s="243" t="str">
        <f t="shared" si="833"/>
        <v>Marzo</v>
      </c>
      <c r="C4270" s="244"/>
      <c r="D4270" s="244"/>
      <c r="E4270" s="244"/>
      <c r="F4270" s="281" t="str">
        <f>IFERROR(IF(VLOOKUP($X4234&amp;"-"&amp;TEXT($A4270,"mmm-aaaa"),Informes!$A:$P,COLUMN(Informes!H$1),FALSE),"þ","¨"),"¨")</f>
        <v>¨</v>
      </c>
      <c r="G4270" s="281"/>
      <c r="H4270" s="281"/>
      <c r="I4270" s="248" t="str">
        <f>IFERROR(IF(ISBLANK(
VLOOKUP($X4257&amp;"-"&amp;TEXT($A4270,"mmm-aaaa"),Informes!$A:$P,COLUMN(Informes!I$1),FALSE)), "",
VLOOKUP($X4257&amp;"-"&amp;TEXT($A4270,"mmm-aaaa"),Informes!$A:$P,COLUMN(Informes!I$1),FALSE)), "")</f>
        <v/>
      </c>
      <c r="J4270" s="248"/>
      <c r="K4270" s="248"/>
      <c r="L4270" s="173" t="str">
        <f t="shared" si="834"/>
        <v>¨</v>
      </c>
      <c r="M4270" s="248" t="str">
        <f>IFERROR(IF(OR($X4270=$L$7,$X4270=$K$5,$X4270=$O$5,$X4270=$T$5),IF(ISBLANK(
VLOOKUP($X4234&amp;"-"&amp;TEXT($A4270,"mmm-aaaa"),Informes!$A:$P,COLUMN(Informes!J$1),FALSE)), "",
VLOOKUP($X4234&amp;"-"&amp;TEXT($A4270,"mmm-aaaa"),Informes!$A:$P,COLUMN(Informes!J$1),FALSE)), ""), "")</f>
        <v/>
      </c>
      <c r="N4270" s="248"/>
      <c r="O4270" s="248"/>
      <c r="P4270" s="248"/>
      <c r="Q4270" s="248"/>
      <c r="R4270" s="284" t="str">
        <f t="shared" si="832"/>
        <v/>
      </c>
      <c r="S4270" s="284"/>
      <c r="T4270" s="284"/>
      <c r="U4270" s="284"/>
      <c r="V4270" s="285"/>
      <c r="W4270" s="4" t="str">
        <f>IFERROR(VLOOKUP($X4257&amp;"-"&amp;TEXT($A4270,"mmm-aaaa"),Informes!$A:$P,COLUMN(Informes!K$1),FALSE), "")</f>
        <v/>
      </c>
      <c r="X4270" s="34" t="str">
        <f>IFERROR(VLOOKUP($X4234&amp;"-"&amp;TEXT($A4270,"mmm-aaaa"),Informes!$A:$P,COLUMN(Informes!C$1),FALSE), "")</f>
        <v/>
      </c>
    </row>
    <row r="4271" spans="1:24" ht="16.5" customHeight="1" x14ac:dyDescent="0.2">
      <c r="A4271" s="34">
        <f t="shared" si="835"/>
        <v>45748</v>
      </c>
      <c r="B4271" s="243" t="str">
        <f t="shared" si="833"/>
        <v>Abril</v>
      </c>
      <c r="C4271" s="244"/>
      <c r="D4271" s="244"/>
      <c r="E4271" s="244"/>
      <c r="F4271" s="281" t="str">
        <f>IFERROR(IF(VLOOKUP($X4234&amp;"-"&amp;TEXT($A4271,"mmm-aaaa"),Informes!$A:$P,COLUMN(Informes!H$1),FALSE),"þ","¨"),"¨")</f>
        <v>¨</v>
      </c>
      <c r="G4271" s="281"/>
      <c r="H4271" s="281"/>
      <c r="I4271" s="248" t="str">
        <f>IFERROR(IF(ISBLANK(
VLOOKUP($X4257&amp;"-"&amp;TEXT($A4271,"mmm-aaaa"),Informes!$A:$P,COLUMN(Informes!I$1),FALSE)), "",
VLOOKUP($X4257&amp;"-"&amp;TEXT($A4271,"mmm-aaaa"),Informes!$A:$P,COLUMN(Informes!I$1),FALSE)), "")</f>
        <v/>
      </c>
      <c r="J4271" s="248"/>
      <c r="K4271" s="248"/>
      <c r="L4271" s="173" t="str">
        <f t="shared" si="834"/>
        <v>¨</v>
      </c>
      <c r="M4271" s="248" t="str">
        <f>IFERROR(IF(OR($X4271=$L$7,$X4271=$K$5,$X4271=$O$5,$X4271=$T$5),IF(ISBLANK(
VLOOKUP($X4234&amp;"-"&amp;TEXT($A4271,"mmm-aaaa"),Informes!$A:$P,COLUMN(Informes!J$1),FALSE)), "",
VLOOKUP($X4234&amp;"-"&amp;TEXT($A4271,"mmm-aaaa"),Informes!$A:$P,COLUMN(Informes!J$1),FALSE)), ""), "")</f>
        <v/>
      </c>
      <c r="N4271" s="248"/>
      <c r="O4271" s="248"/>
      <c r="P4271" s="248"/>
      <c r="Q4271" s="248"/>
      <c r="R4271" s="284" t="str">
        <f t="shared" si="832"/>
        <v/>
      </c>
      <c r="S4271" s="284"/>
      <c r="T4271" s="284"/>
      <c r="U4271" s="284"/>
      <c r="V4271" s="285"/>
      <c r="W4271" s="4" t="str">
        <f>IFERROR(VLOOKUP($X4257&amp;"-"&amp;TEXT($A4271,"mmm-aaaa"),Informes!$A:$P,COLUMN(Informes!K$1),FALSE), "")</f>
        <v/>
      </c>
      <c r="X4271" s="34" t="str">
        <f>IFERROR(VLOOKUP($X4234&amp;"-"&amp;TEXT($A4271,"mmm-aaaa"),Informes!$A:$P,COLUMN(Informes!C$1),FALSE), "")</f>
        <v/>
      </c>
    </row>
    <row r="4272" spans="1:24" ht="16.5" customHeight="1" x14ac:dyDescent="0.2">
      <c r="A4272" s="34">
        <f t="shared" si="835"/>
        <v>45778</v>
      </c>
      <c r="B4272" s="243" t="str">
        <f t="shared" si="833"/>
        <v>Mayo</v>
      </c>
      <c r="C4272" s="244"/>
      <c r="D4272" s="244"/>
      <c r="E4272" s="244"/>
      <c r="F4272" s="281" t="str">
        <f>IFERROR(IF(VLOOKUP($X4234&amp;"-"&amp;TEXT($A4272,"mmm-aaaa"),Informes!$A:$P,COLUMN(Informes!H$1),FALSE),"þ","¨"),"¨")</f>
        <v>¨</v>
      </c>
      <c r="G4272" s="281"/>
      <c r="H4272" s="281"/>
      <c r="I4272" s="248" t="str">
        <f>IFERROR(IF(ISBLANK(
VLOOKUP($X4257&amp;"-"&amp;TEXT($A4272,"mmm-aaaa"),Informes!$A:$P,COLUMN(Informes!I$1),FALSE)), "",
VLOOKUP($X4257&amp;"-"&amp;TEXT($A4272,"mmm-aaaa"),Informes!$A:$P,COLUMN(Informes!I$1),FALSE)), "")</f>
        <v/>
      </c>
      <c r="J4272" s="248"/>
      <c r="K4272" s="248"/>
      <c r="L4272" s="173" t="str">
        <f t="shared" si="834"/>
        <v>¨</v>
      </c>
      <c r="M4272" s="248" t="str">
        <f>IFERROR(IF(OR($X4272=$L$7,$X4272=$K$5,$X4272=$O$5,$X4272=$T$5),IF(ISBLANK(
VLOOKUP($X4234&amp;"-"&amp;TEXT($A4272,"mmm-aaaa"),Informes!$A:$P,COLUMN(Informes!J$1),FALSE)), "",
VLOOKUP($X4234&amp;"-"&amp;TEXT($A4272,"mmm-aaaa"),Informes!$A:$P,COLUMN(Informes!J$1),FALSE)), ""), "")</f>
        <v/>
      </c>
      <c r="N4272" s="248"/>
      <c r="O4272" s="248"/>
      <c r="P4272" s="248"/>
      <c r="Q4272" s="248"/>
      <c r="R4272" s="284" t="str">
        <f t="shared" si="832"/>
        <v/>
      </c>
      <c r="S4272" s="284"/>
      <c r="T4272" s="284"/>
      <c r="U4272" s="284"/>
      <c r="V4272" s="285"/>
      <c r="W4272" s="4" t="str">
        <f>IFERROR(VLOOKUP($X4257&amp;"-"&amp;TEXT($A4272,"mmm-aaaa"),Informes!$A:$P,COLUMN(Informes!K$1),FALSE), "")</f>
        <v/>
      </c>
      <c r="X4272" s="34" t="str">
        <f>IFERROR(VLOOKUP($X4234&amp;"-"&amp;TEXT($A4272,"mmm-aaaa"),Informes!$A:$P,COLUMN(Informes!C$1),FALSE), "")</f>
        <v/>
      </c>
    </row>
    <row r="4273" spans="1:24" ht="16.5" customHeight="1" x14ac:dyDescent="0.2">
      <c r="A4273" s="34">
        <f t="shared" si="835"/>
        <v>45809</v>
      </c>
      <c r="B4273" s="243" t="str">
        <f t="shared" si="833"/>
        <v>Junio</v>
      </c>
      <c r="C4273" s="244"/>
      <c r="D4273" s="244"/>
      <c r="E4273" s="244"/>
      <c r="F4273" s="281" t="str">
        <f>IFERROR(IF(VLOOKUP($X4234&amp;"-"&amp;TEXT($A4273,"mmm-aaaa"),Informes!$A:$P,COLUMN(Informes!H$1),FALSE),"þ","¨"),"¨")</f>
        <v>¨</v>
      </c>
      <c r="G4273" s="281"/>
      <c r="H4273" s="281"/>
      <c r="I4273" s="248" t="str">
        <f>IFERROR(IF(ISBLANK(
VLOOKUP($X4257&amp;"-"&amp;TEXT($A4273,"mmm-aaaa"),Informes!$A:$P,COLUMN(Informes!I$1),FALSE)), "",
VLOOKUP($X4257&amp;"-"&amp;TEXT($A4273,"mmm-aaaa"),Informes!$A:$P,COLUMN(Informes!I$1),FALSE)), "")</f>
        <v/>
      </c>
      <c r="J4273" s="248"/>
      <c r="K4273" s="248"/>
      <c r="L4273" s="173" t="str">
        <f t="shared" si="834"/>
        <v>¨</v>
      </c>
      <c r="M4273" s="248" t="str">
        <f>IFERROR(IF(OR($X4273=$L$7,$X4273=$K$5,$X4273=$O$5,$X4273=$T$5),IF(ISBLANK(
VLOOKUP($X4234&amp;"-"&amp;TEXT($A4273,"mmm-aaaa"),Informes!$A:$P,COLUMN(Informes!J$1),FALSE)), "",
VLOOKUP($X4234&amp;"-"&amp;TEXT($A4273,"mmm-aaaa"),Informes!$A:$P,COLUMN(Informes!J$1),FALSE)), ""), "")</f>
        <v/>
      </c>
      <c r="N4273" s="248"/>
      <c r="O4273" s="248"/>
      <c r="P4273" s="248"/>
      <c r="Q4273" s="248"/>
      <c r="R4273" s="284" t="str">
        <f t="shared" si="832"/>
        <v/>
      </c>
      <c r="S4273" s="284"/>
      <c r="T4273" s="284"/>
      <c r="U4273" s="284"/>
      <c r="V4273" s="285"/>
      <c r="W4273" s="4" t="str">
        <f>IFERROR(VLOOKUP($X4257&amp;"-"&amp;TEXT($A4273,"mmm-aaaa"),Informes!$A:$P,COLUMN(Informes!K$1),FALSE), "")</f>
        <v/>
      </c>
      <c r="X4273" s="34" t="str">
        <f>IFERROR(VLOOKUP($X4234&amp;"-"&amp;TEXT($A4273,"mmm-aaaa"),Informes!$A:$P,COLUMN(Informes!C$1),FALSE), "")</f>
        <v/>
      </c>
    </row>
    <row r="4274" spans="1:24" ht="16.5" customHeight="1" x14ac:dyDescent="0.2">
      <c r="A4274" s="34">
        <f t="shared" si="835"/>
        <v>45839</v>
      </c>
      <c r="B4274" s="243" t="str">
        <f t="shared" si="833"/>
        <v>Julio</v>
      </c>
      <c r="C4274" s="244"/>
      <c r="D4274" s="244"/>
      <c r="E4274" s="244"/>
      <c r="F4274" s="281" t="str">
        <f>IFERROR(IF(VLOOKUP($X4234&amp;"-"&amp;TEXT($A4274,"mmm-aaaa"),Informes!$A:$P,COLUMN(Informes!H$1),FALSE),"þ","¨"),"¨")</f>
        <v>¨</v>
      </c>
      <c r="G4274" s="281"/>
      <c r="H4274" s="281"/>
      <c r="I4274" s="248" t="str">
        <f>IFERROR(IF(ISBLANK(
VLOOKUP($X4257&amp;"-"&amp;TEXT($A4274,"mmm-aaaa"),Informes!$A:$P,COLUMN(Informes!I$1),FALSE)), "",
VLOOKUP($X4257&amp;"-"&amp;TEXT($A4274,"mmm-aaaa"),Informes!$A:$P,COLUMN(Informes!I$1),FALSE)), "")</f>
        <v/>
      </c>
      <c r="J4274" s="248"/>
      <c r="K4274" s="248"/>
      <c r="L4274" s="173" t="str">
        <f t="shared" si="834"/>
        <v>¨</v>
      </c>
      <c r="M4274" s="248" t="str">
        <f>IFERROR(IF(OR($X4274=$L$7,$X4274=$K$5,$X4274=$O$5,$X4274=$T$5),IF(ISBLANK(
VLOOKUP($X4234&amp;"-"&amp;TEXT($A4274,"mmm-aaaa"),Informes!$A:$P,COLUMN(Informes!J$1),FALSE)), "",
VLOOKUP($X4234&amp;"-"&amp;TEXT($A4274,"mmm-aaaa"),Informes!$A:$P,COLUMN(Informes!J$1),FALSE)), ""), "")</f>
        <v/>
      </c>
      <c r="N4274" s="248"/>
      <c r="O4274" s="248"/>
      <c r="P4274" s="248"/>
      <c r="Q4274" s="248"/>
      <c r="R4274" s="284" t="str">
        <f t="shared" si="832"/>
        <v/>
      </c>
      <c r="S4274" s="284"/>
      <c r="T4274" s="284"/>
      <c r="U4274" s="284"/>
      <c r="V4274" s="285"/>
      <c r="W4274" s="4" t="str">
        <f>IFERROR(VLOOKUP($X4257&amp;"-"&amp;TEXT($A4274,"mmm-aaaa"),Informes!$A:$P,COLUMN(Informes!K$1),FALSE), "")</f>
        <v/>
      </c>
      <c r="X4274" s="34" t="str">
        <f>IFERROR(VLOOKUP($X4234&amp;"-"&amp;TEXT($A4274,"mmm-aaaa"),Informes!$A:$P,COLUMN(Informes!C$1),FALSE), "")</f>
        <v/>
      </c>
    </row>
    <row r="4275" spans="1:24" ht="16.5" customHeight="1" thickBot="1" x14ac:dyDescent="0.25">
      <c r="A4275" s="34">
        <f t="shared" si="835"/>
        <v>45870</v>
      </c>
      <c r="B4275" s="264" t="str">
        <f t="shared" si="833"/>
        <v>Agosto</v>
      </c>
      <c r="C4275" s="265"/>
      <c r="D4275" s="265"/>
      <c r="E4275" s="265"/>
      <c r="F4275" s="280" t="str">
        <f>IFERROR(IF(VLOOKUP($X4234&amp;"-"&amp;TEXT($A4275,"mmm-aaaa"),Informes!$A:$P,COLUMN(Informes!H$1),FALSE),"þ","¨"),"¨")</f>
        <v>¨</v>
      </c>
      <c r="G4275" s="280"/>
      <c r="H4275" s="280"/>
      <c r="I4275" s="269" t="str">
        <f>IFERROR(IF(ISBLANK(
VLOOKUP($X4257&amp;"-"&amp;TEXT($A4275,"mmm-aaaa"),Informes!$A:$P,COLUMN(Informes!I$1),FALSE)), "",
VLOOKUP($X4257&amp;"-"&amp;TEXT($A4275,"mmm-aaaa"),Informes!$A:$P,COLUMN(Informes!I$1),FALSE)), "")</f>
        <v/>
      </c>
      <c r="J4275" s="269"/>
      <c r="K4275" s="269"/>
      <c r="L4275" s="172" t="str">
        <f t="shared" si="834"/>
        <v>¨</v>
      </c>
      <c r="M4275" s="269" t="str">
        <f>IFERROR(IF(OR($X4275=$L$7,$X4275=$K$5,$X4275=$O$5,$X4275=$T$5),IF(ISBLANK(
VLOOKUP($X4234&amp;"-"&amp;TEXT($A4275,"mmm-aaaa"),Informes!$A:$P,COLUMN(Informes!J$1),FALSE)), "",
VLOOKUP($X4234&amp;"-"&amp;TEXT($A4275,"mmm-aaaa"),Informes!$A:$P,COLUMN(Informes!J$1),FALSE)), ""), "")</f>
        <v/>
      </c>
      <c r="N4275" s="269"/>
      <c r="O4275" s="269"/>
      <c r="P4275" s="269"/>
      <c r="Q4275" s="269"/>
      <c r="R4275" s="282" t="str">
        <f t="shared" si="832"/>
        <v/>
      </c>
      <c r="S4275" s="282"/>
      <c r="T4275" s="282"/>
      <c r="U4275" s="282"/>
      <c r="V4275" s="283"/>
      <c r="W4275" s="4" t="str">
        <f>IFERROR(VLOOKUP($X4257&amp;"-"&amp;TEXT($A4275,"mmm-aaaa"),Informes!$A:$P,COLUMN(Informes!K$1),FALSE), "")</f>
        <v/>
      </c>
      <c r="X4275" s="34" t="str">
        <f>IFERROR(VLOOKUP($X4234&amp;"-"&amp;TEXT($A4275,"mmm-aaaa"),Informes!$A:$P,COLUMN(Informes!C$1),FALSE), "")</f>
        <v/>
      </c>
    </row>
    <row r="4276" spans="1:24" ht="16.5" customHeight="1" thickBot="1" x14ac:dyDescent="0.3">
      <c r="D4276" s="124"/>
      <c r="E4276" s="124"/>
      <c r="F4276" s="129"/>
      <c r="G4276" s="124" t="str">
        <f>IF(SUM(F4264:F4275)=0,"",SUM(F4264:F4275))</f>
        <v/>
      </c>
      <c r="H4276" s="124"/>
      <c r="I4276" s="124"/>
      <c r="J4276" s="130"/>
      <c r="K4276" s="124"/>
      <c r="L4276" s="131" t="s">
        <v>107</v>
      </c>
      <c r="M4276" s="272" t="str">
        <f>IF(SUM(M4264:M4275)=0,"",SUM(M4264:M4275))</f>
        <v/>
      </c>
      <c r="N4276" s="273"/>
      <c r="O4276" s="273"/>
      <c r="P4276" s="273"/>
      <c r="Q4276" s="274"/>
      <c r="R4276" s="275"/>
      <c r="S4276" s="276"/>
      <c r="T4276" s="276"/>
      <c r="U4276" s="276"/>
      <c r="V4276" s="277"/>
      <c r="W4276" s="4"/>
      <c r="X4276" s="4"/>
    </row>
    <row r="4277" spans="1:24" ht="16.5" customHeight="1" x14ac:dyDescent="0.2">
      <c r="W4277" s="4"/>
      <c r="X4277" s="4"/>
    </row>
    <row r="4278" spans="1:24" ht="279.75" customHeight="1" x14ac:dyDescent="0.15">
      <c r="B4278" s="11"/>
      <c r="C4278" s="132" t="s">
        <v>136</v>
      </c>
      <c r="D4278" s="11"/>
      <c r="E4278" s="11"/>
      <c r="F4278" s="11"/>
      <c r="G4278" s="11"/>
      <c r="H4278" s="11"/>
      <c r="I4278" s="11"/>
      <c r="J4278" s="11"/>
      <c r="K4278" s="11"/>
      <c r="L4278" s="11"/>
      <c r="M4278" s="11"/>
      <c r="N4278" s="11"/>
      <c r="O4278" s="11"/>
      <c r="P4278" s="11"/>
      <c r="Q4278" s="11"/>
      <c r="R4278" s="11"/>
      <c r="S4278" s="11"/>
      <c r="T4278" s="11"/>
      <c r="U4278" s="11"/>
      <c r="V4278" s="11"/>
      <c r="W4278" s="11"/>
      <c r="X4278" s="11"/>
    </row>
    <row r="4279" spans="1:24" ht="24" customHeight="1" x14ac:dyDescent="0.2">
      <c r="A4279" s="35">
        <f>A4233+1</f>
        <v>94</v>
      </c>
      <c r="B4279" s="256" t="s">
        <v>127</v>
      </c>
      <c r="C4279" s="256"/>
      <c r="D4279" s="256"/>
      <c r="E4279" s="256"/>
      <c r="F4279" s="256"/>
      <c r="G4279" s="256"/>
      <c r="H4279" s="256"/>
      <c r="I4279" s="256"/>
      <c r="J4279" s="256"/>
      <c r="K4279" s="256"/>
      <c r="L4279" s="256"/>
      <c r="M4279" s="256"/>
      <c r="N4279" s="256"/>
      <c r="O4279" s="256"/>
      <c r="P4279" s="256"/>
      <c r="Q4279" s="256"/>
      <c r="R4279" s="256"/>
      <c r="S4279" s="256"/>
      <c r="T4279" s="256"/>
      <c r="U4279" s="256"/>
      <c r="V4279" s="256"/>
      <c r="X4279" s="2"/>
    </row>
    <row r="4280" spans="1:24" ht="17.25" customHeight="1" x14ac:dyDescent="0.2">
      <c r="A4280" s="35"/>
      <c r="B4280" s="120" t="s">
        <v>128</v>
      </c>
      <c r="D4280" s="123" t="e">
        <f>IF(A4279=0,0,INDEX(TblPublicadores[Nombre completo],A4279))</f>
        <v>#REF!</v>
      </c>
      <c r="F4280" s="123"/>
      <c r="G4280" s="123"/>
      <c r="H4280" s="123"/>
      <c r="I4280" s="123"/>
      <c r="J4280" s="123"/>
      <c r="K4280" s="123"/>
      <c r="L4280" s="123"/>
      <c r="M4280" s="123"/>
      <c r="N4280" s="123"/>
      <c r="O4280" s="123"/>
      <c r="P4280" s="123"/>
      <c r="Q4280" s="123"/>
      <c r="R4280" s="123"/>
      <c r="S4280" s="123"/>
      <c r="T4280" s="123"/>
      <c r="U4280" s="123"/>
      <c r="V4280" s="123"/>
      <c r="W4280" s="15"/>
      <c r="X4280" s="154" t="e">
        <f>IF(A4279=0,0,INDEX(TblPublicadores[Nombre],A4279))</f>
        <v>#REF!</v>
      </c>
    </row>
    <row r="4281" spans="1:24" ht="17.25" customHeight="1" x14ac:dyDescent="0.2">
      <c r="B4281" s="120" t="s">
        <v>129</v>
      </c>
      <c r="D4281" s="121"/>
      <c r="E4281" s="121"/>
      <c r="F4281" s="7"/>
      <c r="G4281" s="7"/>
      <c r="H4281" s="257" t="e">
        <f>IF(A4279=0,"",INDEX(TblPublicadores[Fecha de nacimiento],A4279))</f>
        <v>#REF!</v>
      </c>
      <c r="I4281" s="257"/>
      <c r="J4281" s="257"/>
      <c r="K4281" s="257"/>
      <c r="L4281" s="257"/>
      <c r="M4281" s="257"/>
      <c r="N4281" s="257"/>
      <c r="O4281" s="257"/>
      <c r="P4281" s="128" t="e">
        <f>IF(INDEX(TblPublicadores[Sexo],A4279)=Q4281,"þ","¨")</f>
        <v>#REF!</v>
      </c>
      <c r="Q4281" s="120" t="s">
        <v>75</v>
      </c>
      <c r="S4281" s="12"/>
      <c r="T4281" s="13"/>
      <c r="U4281" s="128" t="e">
        <f>IF(INDEX(TblPublicadores[Sexo],A4279)=V4281,"þ","¨")</f>
        <v>#REF!</v>
      </c>
      <c r="V4281" s="120" t="s">
        <v>79</v>
      </c>
      <c r="W4281" s="12"/>
      <c r="X4281" s="6"/>
    </row>
    <row r="4282" spans="1:24" ht="17.25" customHeight="1" x14ac:dyDescent="0.2">
      <c r="B4282" s="120" t="s">
        <v>130</v>
      </c>
      <c r="D4282" s="122"/>
      <c r="E4282" s="122"/>
      <c r="F4282" s="7"/>
      <c r="G4282" s="258" t="e">
        <f>IF(A4279=0,"",IF(INDEX(TblPublicadores[Fecha de bautismo],A4279)="", "",INDEX(TblPublicadores[Fecha de bautismo],A4279)))</f>
        <v>#REF!</v>
      </c>
      <c r="H4282" s="258"/>
      <c r="I4282" s="258"/>
      <c r="J4282" s="258"/>
      <c r="K4282" s="258"/>
      <c r="L4282" s="258"/>
      <c r="M4282" s="258"/>
      <c r="N4282" s="258"/>
      <c r="O4282" s="258"/>
      <c r="P4282" s="128" t="s">
        <v>137</v>
      </c>
      <c r="Q4282" s="120" t="s">
        <v>131</v>
      </c>
      <c r="S4282" s="12"/>
      <c r="T4282" s="12"/>
      <c r="U4282" s="128" t="s">
        <v>138</v>
      </c>
      <c r="V4282" s="120" t="s">
        <v>61</v>
      </c>
      <c r="W4282" s="12"/>
      <c r="X4282" s="6"/>
    </row>
    <row r="4283" spans="1:24" ht="28.5" customHeight="1" x14ac:dyDescent="0.2">
      <c r="B4283" s="127" t="e">
        <f>IF(INDEX(TblPublicadores[Privilegio],A4279)=C4283,"þ","¨")</f>
        <v>#REF!</v>
      </c>
      <c r="C4283" s="125" t="s">
        <v>76</v>
      </c>
      <c r="D4283" s="127" t="e">
        <f>IF(INDEX(TblPublicadores[Privilegio],A4279)=E4283,"þ","¨")</f>
        <v>#REF!</v>
      </c>
      <c r="E4283" s="125" t="s">
        <v>81</v>
      </c>
      <c r="F4283" s="7"/>
      <c r="G4283" s="7"/>
      <c r="H4283" s="5"/>
      <c r="I4283" s="10"/>
      <c r="J4283" s="127" t="e">
        <f>IF(INDEX(TblPublicadores[Tipo Publicador],A4279)=K4283,"þ","¨")</f>
        <v>#REF!</v>
      </c>
      <c r="K4283" s="125" t="s">
        <v>77</v>
      </c>
      <c r="L4283" s="5"/>
      <c r="M4283" s="5"/>
      <c r="N4283" s="127" t="e">
        <f>IF(INDEX(TblPublicadores[Tipo Publicador],A4279)=O4283,"þ","¨")</f>
        <v>#REF!</v>
      </c>
      <c r="O4283" s="125" t="s">
        <v>132</v>
      </c>
      <c r="P4283" s="126"/>
      <c r="Q4283" s="126"/>
      <c r="R4283" s="9"/>
      <c r="S4283" s="127" t="e">
        <f>IF(INDEX(TblPublicadores[Tipo Publicador],A4279)=T4283,"þ","¨")</f>
        <v>#REF!</v>
      </c>
      <c r="T4283" s="259" t="s">
        <v>133</v>
      </c>
      <c r="U4283" s="259"/>
      <c r="V4283" s="259"/>
      <c r="W4283" s="13"/>
      <c r="X4283" s="6"/>
    </row>
    <row r="4284" spans="1:24" ht="4.5" customHeight="1" thickBot="1" x14ac:dyDescent="0.25">
      <c r="B4284" s="8"/>
      <c r="C4284" s="7"/>
      <c r="D4284" s="8"/>
      <c r="E4284" s="7"/>
      <c r="F4284" s="7"/>
      <c r="G4284" s="7"/>
      <c r="H4284" s="5"/>
      <c r="I4284" s="10"/>
      <c r="J4284" s="8"/>
      <c r="K4284" s="5"/>
      <c r="L4284" s="5"/>
      <c r="M4284" s="5"/>
      <c r="N4284" s="7"/>
      <c r="O4284" s="5"/>
      <c r="P4284" s="8"/>
      <c r="Q4284" s="8"/>
      <c r="R4284" s="9"/>
      <c r="S4284" s="9"/>
      <c r="T4284" s="7"/>
      <c r="U4284" s="8"/>
      <c r="V4284" s="9"/>
      <c r="W4284" s="9"/>
      <c r="X4284" s="6"/>
    </row>
    <row r="4285" spans="1:24" ht="26.25" customHeight="1" x14ac:dyDescent="0.25">
      <c r="B4285" s="260" t="s">
        <v>17</v>
      </c>
      <c r="C4285" s="261"/>
      <c r="D4285" s="261"/>
      <c r="E4285" s="261"/>
      <c r="F4285" s="262" t="s">
        <v>134</v>
      </c>
      <c r="G4285" s="262"/>
      <c r="H4285" s="262"/>
      <c r="I4285" s="262" t="s">
        <v>12</v>
      </c>
      <c r="J4285" s="262"/>
      <c r="K4285" s="262"/>
      <c r="L4285" s="262" t="s">
        <v>105</v>
      </c>
      <c r="M4285" s="236" t="s">
        <v>135</v>
      </c>
      <c r="N4285" s="236"/>
      <c r="O4285" s="236"/>
      <c r="P4285" s="236"/>
      <c r="Q4285" s="236"/>
      <c r="R4285" s="236" t="s">
        <v>101</v>
      </c>
      <c r="S4285" s="236"/>
      <c r="T4285" s="236"/>
      <c r="U4285" s="236"/>
      <c r="V4285" s="237"/>
      <c r="W4285" s="14"/>
      <c r="X4285" s="3"/>
    </row>
    <row r="4286" spans="1:24" ht="27.75" customHeight="1" x14ac:dyDescent="0.2">
      <c r="B4286" s="240">
        <v>45292</v>
      </c>
      <c r="C4286" s="241"/>
      <c r="D4286" s="241"/>
      <c r="E4286" s="242"/>
      <c r="F4286" s="263"/>
      <c r="G4286" s="263"/>
      <c r="H4286" s="263"/>
      <c r="I4286" s="263"/>
      <c r="J4286" s="263"/>
      <c r="K4286" s="263"/>
      <c r="L4286" s="263"/>
      <c r="M4286" s="238"/>
      <c r="N4286" s="238"/>
      <c r="O4286" s="238"/>
      <c r="P4286" s="238"/>
      <c r="Q4286" s="238"/>
      <c r="R4286" s="238"/>
      <c r="S4286" s="238"/>
      <c r="T4286" s="238"/>
      <c r="U4286" s="238"/>
      <c r="V4286" s="239"/>
      <c r="W4286" s="14"/>
      <c r="X4286" s="3"/>
    </row>
    <row r="4287" spans="1:24" ht="16.5" customHeight="1" x14ac:dyDescent="0.2">
      <c r="A4287" s="34">
        <f>EDATE(B4286,-4)</f>
        <v>45170</v>
      </c>
      <c r="B4287" s="243" t="str">
        <f>PROPER(TEXT(A4287, "mmmm"))</f>
        <v>Septiembre</v>
      </c>
      <c r="C4287" s="244"/>
      <c r="D4287" s="244" t="str">
        <f>PROPER(TEXT(C4287, "mmmm"))</f>
        <v>Enero</v>
      </c>
      <c r="E4287" s="244"/>
      <c r="F4287" s="281" t="str">
        <f>IFERROR(IF(VLOOKUP($X4280&amp;"-"&amp;TEXT($A4287,"mmm-aaaa"),Informes!$A:$P,COLUMN(Informes!H$1),FALSE),"þ","¨"),"¨")</f>
        <v>¨</v>
      </c>
      <c r="G4287" s="281"/>
      <c r="H4287" s="281"/>
      <c r="I4287" s="248" t="str">
        <f>IFERROR(IF(ISBLANK(
VLOOKUP($X4280&amp;"-"&amp;TEXT($A4287,"mmm-aaaa"),Informes!$A:$P,COLUMN(Informes!I$1),FALSE)), "",
VLOOKUP($X4280&amp;"-"&amp;TEXT($A4287,"mmm-aaaa"),Informes!$A:$P,COLUMN(Informes!I$1),FALSE)), "")</f>
        <v/>
      </c>
      <c r="J4287" s="248"/>
      <c r="K4287" s="248"/>
      <c r="L4287" s="173" t="str">
        <f>IFERROR(IF($X4287=$L$7,"þ","¨"),"¨")</f>
        <v>¨</v>
      </c>
      <c r="M4287" s="248" t="str">
        <f>IFERROR(IF(OR($X4287=$L$7,$X4287=$K$5,$X4287=$O$5,$X4287=$T$5),IF(ISBLANK(
VLOOKUP($X4280&amp;"-"&amp;TEXT($A4287,"mmm-aaaa"),Informes!$A:$P,COLUMN(Informes!J$1),FALSE)), "",
VLOOKUP($X4280&amp;"-"&amp;TEXT($A4287,"mmm-aaaa"),Informes!$A:$P,COLUMN(Informes!J$1),FALSE)), ""), "")</f>
        <v/>
      </c>
      <c r="N4287" s="248"/>
      <c r="O4287" s="248"/>
      <c r="P4287" s="248"/>
      <c r="Q4287" s="248"/>
      <c r="R4287" s="284" t="str">
        <f t="shared" ref="R4287:R4298" si="836">IF(W4287=0, "", W4287)</f>
        <v/>
      </c>
      <c r="S4287" s="284"/>
      <c r="T4287" s="284"/>
      <c r="U4287" s="284"/>
      <c r="V4287" s="285"/>
      <c r="W4287" s="4" t="str">
        <f>IFERROR(VLOOKUP($X4280&amp;"-"&amp;TEXT($A4287,"mmm-aaaa"),Informes!$A:$P,COLUMN(Informes!K$1),FALSE), "")</f>
        <v/>
      </c>
      <c r="X4287" s="34" t="str">
        <f>IFERROR(VLOOKUP($X4280&amp;"-"&amp;TEXT($A4287,"mmm-aaaa"),Informes!$A:$P,COLUMN(Informes!C$1),FALSE), "")</f>
        <v/>
      </c>
    </row>
    <row r="4288" spans="1:24" ht="16.5" customHeight="1" x14ac:dyDescent="0.2">
      <c r="A4288" s="34">
        <f>EDATE(A4287,1)</f>
        <v>45200</v>
      </c>
      <c r="B4288" s="243" t="str">
        <f t="shared" ref="B4288:B4298" si="837">PROPER(TEXT(A4288, "mmmm"))</f>
        <v>Octubre</v>
      </c>
      <c r="C4288" s="244"/>
      <c r="D4288" s="244" t="str">
        <f t="shared" ref="D4288:D4298" si="838">PROPER(TEXT(C4288, "mmmm"))</f>
        <v>Enero</v>
      </c>
      <c r="E4288" s="244"/>
      <c r="F4288" s="281" t="str">
        <f>IFERROR(IF(VLOOKUP($X4280&amp;"-"&amp;TEXT($A4288,"mmm-aaaa"),Informes!$A:$P,COLUMN(Informes!H$1),FALSE),"þ","¨"),"¨")</f>
        <v>¨</v>
      </c>
      <c r="G4288" s="281"/>
      <c r="H4288" s="281"/>
      <c r="I4288" s="248" t="str">
        <f>IFERROR(IF(ISBLANK(
VLOOKUP($X4280&amp;"-"&amp;TEXT($A4288,"mmm-aaaa"),Informes!$A:$P,COLUMN(Informes!I$1),FALSE)), "",
VLOOKUP($X4280&amp;"-"&amp;TEXT($A4288,"mmm-aaaa"),Informes!$A:$P,COLUMN(Informes!I$1),FALSE)), "")</f>
        <v/>
      </c>
      <c r="J4288" s="248"/>
      <c r="K4288" s="248"/>
      <c r="L4288" s="173" t="str">
        <f t="shared" ref="L4288:L4298" si="839">IFERROR(IF($X4288=$L$7,"þ","¨"),"¨")</f>
        <v>¨</v>
      </c>
      <c r="M4288" s="248" t="str">
        <f>IFERROR(IF(OR($X4288=$L$7,$X4288=$K$5,$X4288=$O$5,$X4288=$T$5),IF(ISBLANK(
VLOOKUP($X4280&amp;"-"&amp;TEXT($A4288,"mmm-aaaa"),Informes!$A:$P,COLUMN(Informes!J$1),FALSE)), "",
VLOOKUP($X4280&amp;"-"&amp;TEXT($A4288,"mmm-aaaa"),Informes!$A:$P,COLUMN(Informes!J$1),FALSE)), ""), "")</f>
        <v/>
      </c>
      <c r="N4288" s="248"/>
      <c r="O4288" s="248"/>
      <c r="P4288" s="248"/>
      <c r="Q4288" s="248"/>
      <c r="R4288" s="284" t="str">
        <f t="shared" si="836"/>
        <v/>
      </c>
      <c r="S4288" s="284"/>
      <c r="T4288" s="284"/>
      <c r="U4288" s="284"/>
      <c r="V4288" s="285"/>
      <c r="W4288" s="4" t="str">
        <f>IFERROR(VLOOKUP($X4280&amp;"-"&amp;TEXT($A4288,"mmm-aaaa"),Informes!$A:$P,COLUMN(Informes!K$1),FALSE), "")</f>
        <v/>
      </c>
      <c r="X4288" s="34" t="str">
        <f>IFERROR(VLOOKUP($X4280&amp;"-"&amp;TEXT($A4288,"mmm-aaaa"),Informes!$A:$P,COLUMN(Informes!C$1),FALSE), "")</f>
        <v/>
      </c>
    </row>
    <row r="4289" spans="1:24" ht="16.5" customHeight="1" x14ac:dyDescent="0.2">
      <c r="A4289" s="34">
        <f t="shared" ref="A4289:A4298" si="840">EDATE(A4288,1)</f>
        <v>45231</v>
      </c>
      <c r="B4289" s="243" t="str">
        <f t="shared" si="837"/>
        <v>Noviembre</v>
      </c>
      <c r="C4289" s="244"/>
      <c r="D4289" s="244" t="str">
        <f t="shared" si="838"/>
        <v>Enero</v>
      </c>
      <c r="E4289" s="244"/>
      <c r="F4289" s="281" t="str">
        <f>IFERROR(IF(VLOOKUP($X4280&amp;"-"&amp;TEXT($A4289,"mmm-aaaa"),Informes!$A:$P,COLUMN(Informes!H$1),FALSE),"þ","¨"),"¨")</f>
        <v>¨</v>
      </c>
      <c r="G4289" s="281"/>
      <c r="H4289" s="281"/>
      <c r="I4289" s="248" t="str">
        <f>IFERROR(IF(ISBLANK(
VLOOKUP($X4280&amp;"-"&amp;TEXT($A4289,"mmm-aaaa"),Informes!$A:$P,COLUMN(Informes!I$1),FALSE)), "",
VLOOKUP($X4280&amp;"-"&amp;TEXT($A4289,"mmm-aaaa"),Informes!$A:$P,COLUMN(Informes!I$1),FALSE)), "")</f>
        <v/>
      </c>
      <c r="J4289" s="248"/>
      <c r="K4289" s="248"/>
      <c r="L4289" s="173" t="str">
        <f t="shared" si="839"/>
        <v>¨</v>
      </c>
      <c r="M4289" s="248" t="str">
        <f>IFERROR(IF(OR($X4289=$L$7,$X4289=$K$5,$X4289=$O$5,$X4289=$T$5),IF(ISBLANK(
VLOOKUP($X4280&amp;"-"&amp;TEXT($A4289,"mmm-aaaa"),Informes!$A:$P,COLUMN(Informes!J$1),FALSE)), "",
VLOOKUP($X4280&amp;"-"&amp;TEXT($A4289,"mmm-aaaa"),Informes!$A:$P,COLUMN(Informes!J$1),FALSE)), ""), "")</f>
        <v/>
      </c>
      <c r="N4289" s="248"/>
      <c r="O4289" s="248"/>
      <c r="P4289" s="248"/>
      <c r="Q4289" s="248"/>
      <c r="R4289" s="284" t="str">
        <f t="shared" si="836"/>
        <v/>
      </c>
      <c r="S4289" s="284"/>
      <c r="T4289" s="284"/>
      <c r="U4289" s="284"/>
      <c r="V4289" s="285"/>
      <c r="W4289" s="4" t="str">
        <f>IFERROR(VLOOKUP($X4280&amp;"-"&amp;TEXT($A4289,"mmm-aaaa"),Informes!$A:$P,COLUMN(Informes!K$1),FALSE), "")</f>
        <v/>
      </c>
      <c r="X4289" s="34" t="str">
        <f>IFERROR(VLOOKUP($X4280&amp;"-"&amp;TEXT($A4289,"mmm-aaaa"),Informes!$A:$P,COLUMN(Informes!C$1),FALSE), "")</f>
        <v/>
      </c>
    </row>
    <row r="4290" spans="1:24" ht="16.5" customHeight="1" x14ac:dyDescent="0.2">
      <c r="A4290" s="34">
        <f t="shared" si="840"/>
        <v>45261</v>
      </c>
      <c r="B4290" s="243" t="str">
        <f t="shared" si="837"/>
        <v>Diciembre</v>
      </c>
      <c r="C4290" s="244"/>
      <c r="D4290" s="244" t="str">
        <f t="shared" si="838"/>
        <v>Enero</v>
      </c>
      <c r="E4290" s="244"/>
      <c r="F4290" s="281" t="str">
        <f>IFERROR(IF(VLOOKUP($X4280&amp;"-"&amp;TEXT($A4290,"mmm-aaaa"),Informes!$A:$P,COLUMN(Informes!H$1),FALSE),"þ","¨"),"¨")</f>
        <v>¨</v>
      </c>
      <c r="G4290" s="281"/>
      <c r="H4290" s="281"/>
      <c r="I4290" s="248" t="str">
        <f>IFERROR(IF(ISBLANK(
VLOOKUP($X4280&amp;"-"&amp;TEXT($A4290,"mmm-aaaa"),Informes!$A:$P,COLUMN(Informes!I$1),FALSE)), "",
VLOOKUP($X4280&amp;"-"&amp;TEXT($A4290,"mmm-aaaa"),Informes!$A:$P,COLUMN(Informes!I$1),FALSE)), "")</f>
        <v/>
      </c>
      <c r="J4290" s="248"/>
      <c r="K4290" s="248"/>
      <c r="L4290" s="173" t="str">
        <f t="shared" si="839"/>
        <v>¨</v>
      </c>
      <c r="M4290" s="248" t="str">
        <f>IFERROR(IF(OR($X4290=$L$7,$X4290=$K$5,$X4290=$O$5,$X4290=$T$5),IF(ISBLANK(
VLOOKUP($X4280&amp;"-"&amp;TEXT($A4290,"mmm-aaaa"),Informes!$A:$P,COLUMN(Informes!J$1),FALSE)), "",
VLOOKUP($X4280&amp;"-"&amp;TEXT($A4290,"mmm-aaaa"),Informes!$A:$P,COLUMN(Informes!J$1),FALSE)), ""), "")</f>
        <v/>
      </c>
      <c r="N4290" s="248"/>
      <c r="O4290" s="248"/>
      <c r="P4290" s="248"/>
      <c r="Q4290" s="248"/>
      <c r="R4290" s="284" t="str">
        <f t="shared" si="836"/>
        <v/>
      </c>
      <c r="S4290" s="284"/>
      <c r="T4290" s="284"/>
      <c r="U4290" s="284"/>
      <c r="V4290" s="285"/>
      <c r="W4290" s="4" t="str">
        <f>IFERROR(VLOOKUP($X4280&amp;"-"&amp;TEXT($A4290,"mmm-aaaa"),Informes!$A:$P,COLUMN(Informes!K$1),FALSE), "")</f>
        <v/>
      </c>
      <c r="X4290" s="34" t="str">
        <f>IFERROR(VLOOKUP($X4280&amp;"-"&amp;TEXT($A4290,"mmm-aaaa"),Informes!$A:$P,COLUMN(Informes!C$1),FALSE), "")</f>
        <v/>
      </c>
    </row>
    <row r="4291" spans="1:24" ht="16.5" customHeight="1" x14ac:dyDescent="0.2">
      <c r="A4291" s="34">
        <f t="shared" si="840"/>
        <v>45292</v>
      </c>
      <c r="B4291" s="243" t="str">
        <f t="shared" si="837"/>
        <v>Enero</v>
      </c>
      <c r="C4291" s="244"/>
      <c r="D4291" s="244" t="str">
        <f t="shared" si="838"/>
        <v>Enero</v>
      </c>
      <c r="E4291" s="244"/>
      <c r="F4291" s="281" t="str">
        <f>IFERROR(IF(VLOOKUP($X4280&amp;"-"&amp;TEXT($A4291,"mmm-aaaa"),Informes!$A:$P,COLUMN(Informes!H$1),FALSE),"þ","¨"),"¨")</f>
        <v>¨</v>
      </c>
      <c r="G4291" s="281"/>
      <c r="H4291" s="281"/>
      <c r="I4291" s="248" t="str">
        <f>IFERROR(IF(ISBLANK(
VLOOKUP($X4280&amp;"-"&amp;TEXT($A4291,"mmm-aaaa"),Informes!$A:$P,COLUMN(Informes!I$1),FALSE)), "",
VLOOKUP($X4280&amp;"-"&amp;TEXT($A4291,"mmm-aaaa"),Informes!$A:$P,COLUMN(Informes!I$1),FALSE)), "")</f>
        <v/>
      </c>
      <c r="J4291" s="248"/>
      <c r="K4291" s="248"/>
      <c r="L4291" s="173" t="str">
        <f t="shared" si="839"/>
        <v>¨</v>
      </c>
      <c r="M4291" s="248" t="str">
        <f>IFERROR(IF(OR($X4291=$L$7,$X4291=$K$5,$X4291=$O$5,$X4291=$T$5),IF(ISBLANK(
VLOOKUP($X4280&amp;"-"&amp;TEXT($A4291,"mmm-aaaa"),Informes!$A:$P,COLUMN(Informes!J$1),FALSE)), "",
VLOOKUP($X4280&amp;"-"&amp;TEXT($A4291,"mmm-aaaa"),Informes!$A:$P,COLUMN(Informes!J$1),FALSE)), ""), "")</f>
        <v/>
      </c>
      <c r="N4291" s="248"/>
      <c r="O4291" s="248"/>
      <c r="P4291" s="248"/>
      <c r="Q4291" s="248"/>
      <c r="R4291" s="284" t="str">
        <f t="shared" si="836"/>
        <v/>
      </c>
      <c r="S4291" s="284"/>
      <c r="T4291" s="284"/>
      <c r="U4291" s="284"/>
      <c r="V4291" s="285"/>
      <c r="W4291" s="4" t="str">
        <f>IFERROR(VLOOKUP($X4280&amp;"-"&amp;TEXT($A4291,"mmm-aaaa"),Informes!$A:$P,COLUMN(Informes!K$1),FALSE), "")</f>
        <v/>
      </c>
      <c r="X4291" s="34" t="str">
        <f>IFERROR(VLOOKUP($X4280&amp;"-"&amp;TEXT($A4291,"mmm-aaaa"),Informes!$A:$P,COLUMN(Informes!C$1),FALSE), "")</f>
        <v/>
      </c>
    </row>
    <row r="4292" spans="1:24" ht="16.5" customHeight="1" x14ac:dyDescent="0.2">
      <c r="A4292" s="34">
        <f t="shared" si="840"/>
        <v>45323</v>
      </c>
      <c r="B4292" s="243" t="str">
        <f t="shared" si="837"/>
        <v>Febrero</v>
      </c>
      <c r="C4292" s="244"/>
      <c r="D4292" s="244" t="str">
        <f t="shared" si="838"/>
        <v>Enero</v>
      </c>
      <c r="E4292" s="244"/>
      <c r="F4292" s="281" t="str">
        <f>IFERROR(IF(VLOOKUP($X4280&amp;"-"&amp;TEXT($A4292,"mmm-aaaa"),Informes!$A:$P,COLUMN(Informes!H$1),FALSE),"þ","¨"),"¨")</f>
        <v>¨</v>
      </c>
      <c r="G4292" s="281"/>
      <c r="H4292" s="281"/>
      <c r="I4292" s="248" t="str">
        <f>IFERROR(IF(ISBLANK(
VLOOKUP($X4280&amp;"-"&amp;TEXT($A4292,"mmm-aaaa"),Informes!$A:$P,COLUMN(Informes!I$1),FALSE)), "",
VLOOKUP($X4280&amp;"-"&amp;TEXT($A4292,"mmm-aaaa"),Informes!$A:$P,COLUMN(Informes!I$1),FALSE)), "")</f>
        <v/>
      </c>
      <c r="J4292" s="248"/>
      <c r="K4292" s="248"/>
      <c r="L4292" s="173" t="str">
        <f t="shared" si="839"/>
        <v>¨</v>
      </c>
      <c r="M4292" s="248" t="str">
        <f>IFERROR(IF(OR($X4292=$L$7,$X4292=$K$5,$X4292=$O$5,$X4292=$T$5),IF(ISBLANK(
VLOOKUP($X4280&amp;"-"&amp;TEXT($A4292,"mmm-aaaa"),Informes!$A:$P,COLUMN(Informes!J$1),FALSE)), "",
VLOOKUP($X4280&amp;"-"&amp;TEXT($A4292,"mmm-aaaa"),Informes!$A:$P,COLUMN(Informes!J$1),FALSE)), ""), "")</f>
        <v/>
      </c>
      <c r="N4292" s="248"/>
      <c r="O4292" s="248"/>
      <c r="P4292" s="248"/>
      <c r="Q4292" s="248"/>
      <c r="R4292" s="284" t="str">
        <f t="shared" si="836"/>
        <v/>
      </c>
      <c r="S4292" s="284"/>
      <c r="T4292" s="284"/>
      <c r="U4292" s="284"/>
      <c r="V4292" s="285"/>
      <c r="W4292" s="4" t="str">
        <f>IFERROR(VLOOKUP($X4280&amp;"-"&amp;TEXT($A4292,"mmm-aaaa"),Informes!$A:$P,COLUMN(Informes!K$1),FALSE), "")</f>
        <v/>
      </c>
      <c r="X4292" s="34" t="str">
        <f>IFERROR(VLOOKUP($X4280&amp;"-"&amp;TEXT($A4292,"mmm-aaaa"),Informes!$A:$P,COLUMN(Informes!C$1),FALSE), "")</f>
        <v/>
      </c>
    </row>
    <row r="4293" spans="1:24" ht="16.5" customHeight="1" x14ac:dyDescent="0.2">
      <c r="A4293" s="34">
        <f t="shared" si="840"/>
        <v>45352</v>
      </c>
      <c r="B4293" s="243" t="str">
        <f t="shared" si="837"/>
        <v>Marzo</v>
      </c>
      <c r="C4293" s="244"/>
      <c r="D4293" s="244" t="str">
        <f t="shared" si="838"/>
        <v>Enero</v>
      </c>
      <c r="E4293" s="244"/>
      <c r="F4293" s="281" t="str">
        <f>IFERROR(IF(VLOOKUP($X4280&amp;"-"&amp;TEXT($A4293,"mmm-aaaa"),Informes!$A:$P,COLUMN(Informes!H$1),FALSE),"þ","¨"),"¨")</f>
        <v>¨</v>
      </c>
      <c r="G4293" s="281"/>
      <c r="H4293" s="281"/>
      <c r="I4293" s="248" t="str">
        <f>IFERROR(IF(ISBLANK(
VLOOKUP($X4280&amp;"-"&amp;TEXT($A4293,"mmm-aaaa"),Informes!$A:$P,COLUMN(Informes!I$1),FALSE)), "",
VLOOKUP($X4280&amp;"-"&amp;TEXT($A4293,"mmm-aaaa"),Informes!$A:$P,COLUMN(Informes!I$1),FALSE)), "")</f>
        <v/>
      </c>
      <c r="J4293" s="248"/>
      <c r="K4293" s="248"/>
      <c r="L4293" s="173" t="str">
        <f t="shared" si="839"/>
        <v>¨</v>
      </c>
      <c r="M4293" s="248" t="str">
        <f>IFERROR(IF(OR($X4293=$L$7,$X4293=$K$5,$X4293=$O$5,$X4293=$T$5),IF(ISBLANK(
VLOOKUP($X4280&amp;"-"&amp;TEXT($A4293,"mmm-aaaa"),Informes!$A:$P,COLUMN(Informes!J$1),FALSE)), "",
VLOOKUP($X4280&amp;"-"&amp;TEXT($A4293,"mmm-aaaa"),Informes!$A:$P,COLUMN(Informes!J$1),FALSE)), ""), "")</f>
        <v/>
      </c>
      <c r="N4293" s="248"/>
      <c r="O4293" s="248"/>
      <c r="P4293" s="248"/>
      <c r="Q4293" s="248"/>
      <c r="R4293" s="284" t="str">
        <f t="shared" si="836"/>
        <v/>
      </c>
      <c r="S4293" s="284"/>
      <c r="T4293" s="284"/>
      <c r="U4293" s="284"/>
      <c r="V4293" s="285"/>
      <c r="W4293" s="4" t="str">
        <f>IFERROR(VLOOKUP($X4280&amp;"-"&amp;TEXT($A4293,"mmm-aaaa"),Informes!$A:$P,COLUMN(Informes!K$1),FALSE), "")</f>
        <v/>
      </c>
      <c r="X4293" s="34" t="str">
        <f>IFERROR(VLOOKUP($X4280&amp;"-"&amp;TEXT($A4293,"mmm-aaaa"),Informes!$A:$P,COLUMN(Informes!C$1),FALSE), "")</f>
        <v/>
      </c>
    </row>
    <row r="4294" spans="1:24" ht="16.5" customHeight="1" x14ac:dyDescent="0.2">
      <c r="A4294" s="34">
        <f t="shared" si="840"/>
        <v>45383</v>
      </c>
      <c r="B4294" s="243" t="str">
        <f t="shared" si="837"/>
        <v>Abril</v>
      </c>
      <c r="C4294" s="244"/>
      <c r="D4294" s="244" t="str">
        <f t="shared" si="838"/>
        <v>Enero</v>
      </c>
      <c r="E4294" s="244"/>
      <c r="F4294" s="281" t="str">
        <f>IFERROR(IF(VLOOKUP($X4280&amp;"-"&amp;TEXT($A4294,"mmm-aaaa"),Informes!$A:$P,COLUMN(Informes!H$1),FALSE),"þ","¨"),"¨")</f>
        <v>¨</v>
      </c>
      <c r="G4294" s="281"/>
      <c r="H4294" s="281"/>
      <c r="I4294" s="248" t="str">
        <f>IFERROR(IF(ISBLANK(
VLOOKUP($X4280&amp;"-"&amp;TEXT($A4294,"mmm-aaaa"),Informes!$A:$P,COLUMN(Informes!I$1),FALSE)), "",
VLOOKUP($X4280&amp;"-"&amp;TEXT($A4294,"mmm-aaaa"),Informes!$A:$P,COLUMN(Informes!I$1),FALSE)), "")</f>
        <v/>
      </c>
      <c r="J4294" s="248"/>
      <c r="K4294" s="248"/>
      <c r="L4294" s="173" t="str">
        <f t="shared" si="839"/>
        <v>¨</v>
      </c>
      <c r="M4294" s="248" t="str">
        <f>IFERROR(IF(OR($X4294=$L$7,$X4294=$K$5,$X4294=$O$5,$X4294=$T$5),IF(ISBLANK(
VLOOKUP($X4280&amp;"-"&amp;TEXT($A4294,"mmm-aaaa"),Informes!$A:$P,COLUMN(Informes!J$1),FALSE)), "",
VLOOKUP($X4280&amp;"-"&amp;TEXT($A4294,"mmm-aaaa"),Informes!$A:$P,COLUMN(Informes!J$1),FALSE)), ""), "")</f>
        <v/>
      </c>
      <c r="N4294" s="248"/>
      <c r="O4294" s="248"/>
      <c r="P4294" s="248"/>
      <c r="Q4294" s="248"/>
      <c r="R4294" s="284" t="str">
        <f t="shared" si="836"/>
        <v/>
      </c>
      <c r="S4294" s="284"/>
      <c r="T4294" s="284"/>
      <c r="U4294" s="284"/>
      <c r="V4294" s="285"/>
      <c r="W4294" s="4" t="str">
        <f>IFERROR(VLOOKUP($X4280&amp;"-"&amp;TEXT($A4294,"mmm-aaaa"),Informes!$A:$P,COLUMN(Informes!K$1),FALSE), "")</f>
        <v/>
      </c>
      <c r="X4294" s="34" t="str">
        <f>IFERROR(VLOOKUP($X4280&amp;"-"&amp;TEXT($A4294,"mmm-aaaa"),Informes!$A:$P,COLUMN(Informes!C$1),FALSE), "")</f>
        <v/>
      </c>
    </row>
    <row r="4295" spans="1:24" ht="16.5" customHeight="1" x14ac:dyDescent="0.2">
      <c r="A4295" s="34">
        <f t="shared" si="840"/>
        <v>45413</v>
      </c>
      <c r="B4295" s="243" t="str">
        <f t="shared" si="837"/>
        <v>Mayo</v>
      </c>
      <c r="C4295" s="244"/>
      <c r="D4295" s="244" t="str">
        <f t="shared" si="838"/>
        <v>Enero</v>
      </c>
      <c r="E4295" s="244"/>
      <c r="F4295" s="281" t="str">
        <f>IFERROR(IF(VLOOKUP($X4280&amp;"-"&amp;TEXT($A4295,"mmm-aaaa"),Informes!$A:$P,COLUMN(Informes!H$1),FALSE),"þ","¨"),"¨")</f>
        <v>¨</v>
      </c>
      <c r="G4295" s="281"/>
      <c r="H4295" s="281"/>
      <c r="I4295" s="248" t="str">
        <f>IFERROR(IF(ISBLANK(
VLOOKUP($X4280&amp;"-"&amp;TEXT($A4295,"mmm-aaaa"),Informes!$A:$P,COLUMN(Informes!I$1),FALSE)), "",
VLOOKUP($X4280&amp;"-"&amp;TEXT($A4295,"mmm-aaaa"),Informes!$A:$P,COLUMN(Informes!I$1),FALSE)), "")</f>
        <v/>
      </c>
      <c r="J4295" s="248"/>
      <c r="K4295" s="248"/>
      <c r="L4295" s="173" t="str">
        <f t="shared" si="839"/>
        <v>¨</v>
      </c>
      <c r="M4295" s="248" t="str">
        <f>IFERROR(IF(OR($X4295=$L$7,$X4295=$K$5,$X4295=$O$5,$X4295=$T$5),IF(ISBLANK(
VLOOKUP($X4280&amp;"-"&amp;TEXT($A4295,"mmm-aaaa"),Informes!$A:$P,COLUMN(Informes!J$1),FALSE)), "",
VLOOKUP($X4280&amp;"-"&amp;TEXT($A4295,"mmm-aaaa"),Informes!$A:$P,COLUMN(Informes!J$1),FALSE)), ""), "")</f>
        <v/>
      </c>
      <c r="N4295" s="248"/>
      <c r="O4295" s="248"/>
      <c r="P4295" s="248"/>
      <c r="Q4295" s="248"/>
      <c r="R4295" s="284" t="str">
        <f t="shared" si="836"/>
        <v/>
      </c>
      <c r="S4295" s="284"/>
      <c r="T4295" s="284"/>
      <c r="U4295" s="284"/>
      <c r="V4295" s="285"/>
      <c r="W4295" s="4" t="str">
        <f>IFERROR(VLOOKUP($X4280&amp;"-"&amp;TEXT($A4295,"mmm-aaaa"),Informes!$A:$P,COLUMN(Informes!K$1),FALSE), "")</f>
        <v/>
      </c>
      <c r="X4295" s="34" t="str">
        <f>IFERROR(VLOOKUP($X4280&amp;"-"&amp;TEXT($A4295,"mmm-aaaa"),Informes!$A:$P,COLUMN(Informes!C$1),FALSE), "")</f>
        <v/>
      </c>
    </row>
    <row r="4296" spans="1:24" ht="16.5" customHeight="1" x14ac:dyDescent="0.2">
      <c r="A4296" s="34">
        <f t="shared" si="840"/>
        <v>45444</v>
      </c>
      <c r="B4296" s="243" t="str">
        <f t="shared" si="837"/>
        <v>Junio</v>
      </c>
      <c r="C4296" s="244"/>
      <c r="D4296" s="244" t="str">
        <f t="shared" si="838"/>
        <v>Enero</v>
      </c>
      <c r="E4296" s="244"/>
      <c r="F4296" s="281" t="str">
        <f>IFERROR(IF(VLOOKUP($X4280&amp;"-"&amp;TEXT($A4296,"mmm-aaaa"),Informes!$A:$P,COLUMN(Informes!H$1),FALSE),"þ","¨"),"¨")</f>
        <v>¨</v>
      </c>
      <c r="G4296" s="281"/>
      <c r="H4296" s="281"/>
      <c r="I4296" s="248" t="str">
        <f>IFERROR(IF(ISBLANK(
VLOOKUP($X4280&amp;"-"&amp;TEXT($A4296,"mmm-aaaa"),Informes!$A:$P,COLUMN(Informes!I$1),FALSE)), "",
VLOOKUP($X4280&amp;"-"&amp;TEXT($A4296,"mmm-aaaa"),Informes!$A:$P,COLUMN(Informes!I$1),FALSE)), "")</f>
        <v/>
      </c>
      <c r="J4296" s="248"/>
      <c r="K4296" s="248"/>
      <c r="L4296" s="173" t="str">
        <f t="shared" si="839"/>
        <v>¨</v>
      </c>
      <c r="M4296" s="248" t="str">
        <f>IFERROR(IF(OR($X4296=$L$7,$X4296=$K$5,$X4296=$O$5,$X4296=$T$5),IF(ISBLANK(
VLOOKUP($X4280&amp;"-"&amp;TEXT($A4296,"mmm-aaaa"),Informes!$A:$P,COLUMN(Informes!J$1),FALSE)), "",
VLOOKUP($X4280&amp;"-"&amp;TEXT($A4296,"mmm-aaaa"),Informes!$A:$P,COLUMN(Informes!J$1),FALSE)), ""), "")</f>
        <v/>
      </c>
      <c r="N4296" s="248"/>
      <c r="O4296" s="248"/>
      <c r="P4296" s="248"/>
      <c r="Q4296" s="248"/>
      <c r="R4296" s="284" t="str">
        <f t="shared" si="836"/>
        <v/>
      </c>
      <c r="S4296" s="284"/>
      <c r="T4296" s="284"/>
      <c r="U4296" s="284"/>
      <c r="V4296" s="285"/>
      <c r="W4296" s="4" t="str">
        <f>IFERROR(VLOOKUP($X4280&amp;"-"&amp;TEXT($A4296,"mmm-aaaa"),Informes!$A:$P,COLUMN(Informes!K$1),FALSE), "")</f>
        <v/>
      </c>
      <c r="X4296" s="34" t="str">
        <f>IFERROR(VLOOKUP($X4280&amp;"-"&amp;TEXT($A4296,"mmm-aaaa"),Informes!$A:$P,COLUMN(Informes!C$1),FALSE), "")</f>
        <v/>
      </c>
    </row>
    <row r="4297" spans="1:24" ht="16.5" customHeight="1" x14ac:dyDescent="0.2">
      <c r="A4297" s="34">
        <f t="shared" si="840"/>
        <v>45474</v>
      </c>
      <c r="B4297" s="243" t="str">
        <f t="shared" si="837"/>
        <v>Julio</v>
      </c>
      <c r="C4297" s="244"/>
      <c r="D4297" s="244" t="str">
        <f t="shared" si="838"/>
        <v>Enero</v>
      </c>
      <c r="E4297" s="244"/>
      <c r="F4297" s="281" t="str">
        <f>IFERROR(IF(VLOOKUP($X4280&amp;"-"&amp;TEXT($A4297,"mmm-aaaa"),Informes!$A:$P,COLUMN(Informes!H$1),FALSE),"þ","¨"),"¨")</f>
        <v>¨</v>
      </c>
      <c r="G4297" s="281"/>
      <c r="H4297" s="281"/>
      <c r="I4297" s="248" t="str">
        <f>IFERROR(IF(ISBLANK(
VLOOKUP($X4280&amp;"-"&amp;TEXT($A4297,"mmm-aaaa"),Informes!$A:$P,COLUMN(Informes!I$1),FALSE)), "",
VLOOKUP($X4280&amp;"-"&amp;TEXT($A4297,"mmm-aaaa"),Informes!$A:$P,COLUMN(Informes!I$1),FALSE)), "")</f>
        <v/>
      </c>
      <c r="J4297" s="248"/>
      <c r="K4297" s="248"/>
      <c r="L4297" s="173" t="str">
        <f t="shared" si="839"/>
        <v>¨</v>
      </c>
      <c r="M4297" s="248" t="str">
        <f>IFERROR(IF(OR($X4297=$L$7,$X4297=$K$5,$X4297=$O$5,$X4297=$T$5),IF(ISBLANK(
VLOOKUP($X4280&amp;"-"&amp;TEXT($A4297,"mmm-aaaa"),Informes!$A:$P,COLUMN(Informes!J$1),FALSE)), "",
VLOOKUP($X4280&amp;"-"&amp;TEXT($A4297,"mmm-aaaa"),Informes!$A:$P,COLUMN(Informes!J$1),FALSE)), ""), "")</f>
        <v/>
      </c>
      <c r="N4297" s="248"/>
      <c r="O4297" s="248"/>
      <c r="P4297" s="248"/>
      <c r="Q4297" s="248"/>
      <c r="R4297" s="284" t="str">
        <f t="shared" si="836"/>
        <v/>
      </c>
      <c r="S4297" s="284"/>
      <c r="T4297" s="284"/>
      <c r="U4297" s="284"/>
      <c r="V4297" s="285"/>
      <c r="W4297" s="4" t="str">
        <f>IFERROR(VLOOKUP($X4280&amp;"-"&amp;TEXT($A4297,"mmm-aaaa"),Informes!$A:$P,COLUMN(Informes!K$1),FALSE), "")</f>
        <v/>
      </c>
      <c r="X4297" s="34" t="str">
        <f>IFERROR(VLOOKUP($X4280&amp;"-"&amp;TEXT($A4297,"mmm-aaaa"),Informes!$A:$P,COLUMN(Informes!C$1),FALSE), "")</f>
        <v/>
      </c>
    </row>
    <row r="4298" spans="1:24" ht="16.5" customHeight="1" thickBot="1" x14ac:dyDescent="0.25">
      <c r="A4298" s="34">
        <f t="shared" si="840"/>
        <v>45505</v>
      </c>
      <c r="B4298" s="264" t="str">
        <f t="shared" si="837"/>
        <v>Agosto</v>
      </c>
      <c r="C4298" s="265"/>
      <c r="D4298" s="265" t="str">
        <f t="shared" si="838"/>
        <v>Enero</v>
      </c>
      <c r="E4298" s="265"/>
      <c r="F4298" s="280" t="str">
        <f>IFERROR(IF(VLOOKUP($X4280&amp;"-"&amp;TEXT($A4298,"mmm-aaaa"),Informes!$A:$P,COLUMN(Informes!H$1),FALSE),"þ","¨"),"¨")</f>
        <v>¨</v>
      </c>
      <c r="G4298" s="280"/>
      <c r="H4298" s="280"/>
      <c r="I4298" s="269" t="str">
        <f>IFERROR(IF(ISBLANK(
VLOOKUP($X4280&amp;"-"&amp;TEXT($A4298,"mmm-aaaa"),Informes!$A:$P,COLUMN(Informes!I$1),FALSE)), "",
VLOOKUP($X4280&amp;"-"&amp;TEXT($A4298,"mmm-aaaa"),Informes!$A:$P,COLUMN(Informes!I$1),FALSE)), "")</f>
        <v/>
      </c>
      <c r="J4298" s="269"/>
      <c r="K4298" s="269"/>
      <c r="L4298" s="172" t="str">
        <f t="shared" si="839"/>
        <v>¨</v>
      </c>
      <c r="M4298" s="269" t="str">
        <f>IFERROR(IF(OR($X4298=$L$7,$X4298=$K$5,$X4298=$O$5,$X4298=$T$5),IF(ISBLANK(
VLOOKUP($X4280&amp;"-"&amp;TEXT($A4298,"mmm-aaaa"),Informes!$A:$P,COLUMN(Informes!J$1),FALSE)), "",
VLOOKUP($X4280&amp;"-"&amp;TEXT($A4298,"mmm-aaaa"),Informes!$A:$P,COLUMN(Informes!J$1),FALSE)), ""), "")</f>
        <v/>
      </c>
      <c r="N4298" s="269"/>
      <c r="O4298" s="269"/>
      <c r="P4298" s="269"/>
      <c r="Q4298" s="269"/>
      <c r="R4298" s="282" t="str">
        <f t="shared" si="836"/>
        <v/>
      </c>
      <c r="S4298" s="282"/>
      <c r="T4298" s="282"/>
      <c r="U4298" s="282"/>
      <c r="V4298" s="283"/>
      <c r="W4298" s="4" t="str">
        <f>IFERROR(VLOOKUP($X4280&amp;"-"&amp;TEXT($A4298,"mmm-aaaa"),Informes!$A:$P,COLUMN(Informes!K$1),FALSE), "")</f>
        <v/>
      </c>
      <c r="X4298" s="34" t="str">
        <f>IFERROR(VLOOKUP($X4280&amp;"-"&amp;TEXT($A4298,"mmm-aaaa"),Informes!$A:$P,COLUMN(Informes!C$1),FALSE), "")</f>
        <v/>
      </c>
    </row>
    <row r="4299" spans="1:24" ht="16.5" customHeight="1" thickBot="1" x14ac:dyDescent="0.3">
      <c r="D4299" s="124"/>
      <c r="E4299" s="124"/>
      <c r="F4299" s="129"/>
      <c r="G4299" s="124" t="str">
        <f>IF(SUM(F4287:F4298)=0,"",SUM(F4287:F4298))</f>
        <v/>
      </c>
      <c r="H4299" s="124"/>
      <c r="I4299" s="124"/>
      <c r="J4299" s="130"/>
      <c r="K4299" s="124"/>
      <c r="L4299" s="131" t="s">
        <v>107</v>
      </c>
      <c r="M4299" s="272" t="str">
        <f>IF(SUM(M4287:M4298)=0,"",SUM(M4287:M4298))</f>
        <v/>
      </c>
      <c r="N4299" s="273"/>
      <c r="O4299" s="273"/>
      <c r="P4299" s="273"/>
      <c r="Q4299" s="274"/>
      <c r="R4299" s="275"/>
      <c r="S4299" s="276"/>
      <c r="T4299" s="276"/>
      <c r="U4299" s="276"/>
      <c r="V4299" s="277"/>
      <c r="W4299" s="4"/>
      <c r="X4299" s="4"/>
    </row>
    <row r="4300" spans="1:24" ht="16.5" customHeight="1" x14ac:dyDescent="0.2">
      <c r="W4300" s="4"/>
      <c r="X4300" s="4"/>
    </row>
    <row r="4301" spans="1:24" ht="279.75" customHeight="1" x14ac:dyDescent="0.15">
      <c r="B4301" s="11"/>
      <c r="C4301" s="132" t="s">
        <v>136</v>
      </c>
      <c r="D4301" s="11"/>
      <c r="E4301" s="11"/>
      <c r="F4301" s="11"/>
      <c r="G4301" s="11"/>
      <c r="H4301" s="11"/>
      <c r="I4301" s="11"/>
      <c r="J4301" s="11"/>
      <c r="K4301" s="11"/>
      <c r="L4301" s="11"/>
      <c r="M4301" s="11"/>
      <c r="N4301" s="11"/>
      <c r="O4301" s="11"/>
      <c r="P4301" s="11"/>
      <c r="Q4301" s="11"/>
      <c r="R4301" s="11"/>
      <c r="S4301" s="11"/>
      <c r="T4301" s="11"/>
      <c r="U4301" s="11"/>
      <c r="V4301" s="11"/>
      <c r="W4301" s="11"/>
      <c r="X4301" s="11"/>
    </row>
    <row r="4302" spans="1:24" ht="24" customHeight="1" x14ac:dyDescent="0.2">
      <c r="A4302" s="35"/>
      <c r="B4302" s="256" t="s">
        <v>127</v>
      </c>
      <c r="C4302" s="256"/>
      <c r="D4302" s="256"/>
      <c r="E4302" s="256"/>
      <c r="F4302" s="256"/>
      <c r="G4302" s="256"/>
      <c r="H4302" s="256"/>
      <c r="I4302" s="256"/>
      <c r="J4302" s="256"/>
      <c r="K4302" s="256"/>
      <c r="L4302" s="256"/>
      <c r="M4302" s="256"/>
      <c r="N4302" s="256"/>
      <c r="O4302" s="256"/>
      <c r="P4302" s="256"/>
      <c r="Q4302" s="256"/>
      <c r="R4302" s="256"/>
      <c r="S4302" s="256"/>
      <c r="T4302" s="256"/>
      <c r="U4302" s="256"/>
      <c r="V4302" s="256"/>
      <c r="X4302" s="2"/>
    </row>
    <row r="4303" spans="1:24" ht="15" x14ac:dyDescent="0.2">
      <c r="A4303" s="35"/>
      <c r="B4303" s="120" t="s">
        <v>128</v>
      </c>
      <c r="D4303" s="123" t="e">
        <f>D4280</f>
        <v>#REF!</v>
      </c>
      <c r="F4303" s="123"/>
      <c r="G4303" s="123"/>
      <c r="H4303" s="123"/>
      <c r="I4303" s="123"/>
      <c r="J4303" s="123"/>
      <c r="K4303" s="123"/>
      <c r="L4303" s="123"/>
      <c r="M4303" s="123"/>
      <c r="N4303" s="123"/>
      <c r="O4303" s="123"/>
      <c r="P4303" s="123"/>
      <c r="Q4303" s="123"/>
      <c r="R4303" s="123"/>
      <c r="S4303" s="123"/>
      <c r="T4303" s="123"/>
      <c r="U4303" s="123"/>
      <c r="V4303" s="123"/>
      <c r="W4303" s="15"/>
      <c r="X4303" s="154" t="e">
        <f>X4280</f>
        <v>#REF!</v>
      </c>
    </row>
    <row r="4304" spans="1:24" ht="17.25" x14ac:dyDescent="0.2">
      <c r="B4304" s="120" t="s">
        <v>129</v>
      </c>
      <c r="D4304" s="121"/>
      <c r="E4304" s="121"/>
      <c r="F4304" s="7"/>
      <c r="G4304" s="7"/>
      <c r="H4304" s="257" t="e">
        <f>H4281</f>
        <v>#REF!</v>
      </c>
      <c r="I4304" s="257"/>
      <c r="J4304" s="257"/>
      <c r="K4304" s="257"/>
      <c r="L4304" s="257"/>
      <c r="M4304" s="257"/>
      <c r="N4304" s="257"/>
      <c r="O4304" s="257"/>
      <c r="P4304" s="127" t="e">
        <f>P4281</f>
        <v>#REF!</v>
      </c>
      <c r="Q4304" s="120" t="s">
        <v>75</v>
      </c>
      <c r="S4304" s="12"/>
      <c r="T4304" s="13"/>
      <c r="U4304" s="127" t="e">
        <f>U4281</f>
        <v>#REF!</v>
      </c>
      <c r="V4304" s="120" t="s">
        <v>79</v>
      </c>
      <c r="W4304" s="12"/>
      <c r="X4304" s="6"/>
    </row>
    <row r="4305" spans="1:24" ht="17.25" x14ac:dyDescent="0.2">
      <c r="B4305" s="120" t="s">
        <v>130</v>
      </c>
      <c r="D4305" s="122"/>
      <c r="E4305" s="122"/>
      <c r="F4305" s="7"/>
      <c r="G4305" s="258" t="e">
        <f>G4282</f>
        <v>#REF!</v>
      </c>
      <c r="H4305" s="258"/>
      <c r="I4305" s="258"/>
      <c r="J4305" s="258"/>
      <c r="K4305" s="258"/>
      <c r="L4305" s="258"/>
      <c r="M4305" s="258"/>
      <c r="N4305" s="258"/>
      <c r="O4305" s="258"/>
      <c r="P4305" s="128" t="s">
        <v>137</v>
      </c>
      <c r="Q4305" s="120" t="s">
        <v>131</v>
      </c>
      <c r="S4305" s="12"/>
      <c r="T4305" s="12"/>
      <c r="U4305" s="128" t="s">
        <v>138</v>
      </c>
      <c r="V4305" s="120" t="s">
        <v>61</v>
      </c>
      <c r="W4305" s="12"/>
      <c r="X4305" s="6"/>
    </row>
    <row r="4306" spans="1:24" ht="28.5" customHeight="1" x14ac:dyDescent="0.2">
      <c r="B4306" s="127" t="e">
        <f>B4283</f>
        <v>#REF!</v>
      </c>
      <c r="C4306" s="125" t="s">
        <v>76</v>
      </c>
      <c r="D4306" s="127" t="e">
        <f>D4283</f>
        <v>#REF!</v>
      </c>
      <c r="E4306" s="125" t="s">
        <v>81</v>
      </c>
      <c r="F4306" s="7"/>
      <c r="G4306" s="7"/>
      <c r="H4306" s="5"/>
      <c r="I4306" s="10"/>
      <c r="J4306" s="127" t="e">
        <f>J4283</f>
        <v>#REF!</v>
      </c>
      <c r="K4306" s="125" t="s">
        <v>77</v>
      </c>
      <c r="L4306" s="5"/>
      <c r="M4306" s="5"/>
      <c r="N4306" s="127" t="e">
        <f>N4283</f>
        <v>#REF!</v>
      </c>
      <c r="O4306" s="125" t="s">
        <v>132</v>
      </c>
      <c r="P4306" s="126"/>
      <c r="Q4306" s="126"/>
      <c r="R4306" s="9"/>
      <c r="S4306" s="127" t="e">
        <f>S4283</f>
        <v>#REF!</v>
      </c>
      <c r="T4306" s="259" t="s">
        <v>133</v>
      </c>
      <c r="U4306" s="259"/>
      <c r="V4306" s="259"/>
      <c r="W4306" s="13"/>
      <c r="X4306" s="6"/>
    </row>
    <row r="4307" spans="1:24" ht="4.5" customHeight="1" thickBot="1" x14ac:dyDescent="0.25">
      <c r="B4307" s="8"/>
      <c r="C4307" s="7"/>
      <c r="D4307" s="8"/>
      <c r="E4307" s="7"/>
      <c r="F4307" s="7"/>
      <c r="G4307" s="7"/>
      <c r="H4307" s="5"/>
      <c r="I4307" s="10"/>
      <c r="J4307" s="8"/>
      <c r="K4307" s="5"/>
      <c r="L4307" s="5"/>
      <c r="M4307" s="5"/>
      <c r="N4307" s="7"/>
      <c r="O4307" s="5"/>
      <c r="P4307" s="8"/>
      <c r="Q4307" s="8"/>
      <c r="R4307" s="9"/>
      <c r="S4307" s="9"/>
      <c r="T4307" s="7"/>
      <c r="U4307" s="8"/>
      <c r="V4307" s="9"/>
      <c r="W4307" s="9"/>
      <c r="X4307" s="6"/>
    </row>
    <row r="4308" spans="1:24" ht="27" customHeight="1" x14ac:dyDescent="0.25">
      <c r="B4308" s="260" t="s">
        <v>17</v>
      </c>
      <c r="C4308" s="261"/>
      <c r="D4308" s="261"/>
      <c r="E4308" s="261"/>
      <c r="F4308" s="262" t="s">
        <v>134</v>
      </c>
      <c r="G4308" s="262"/>
      <c r="H4308" s="262"/>
      <c r="I4308" s="262" t="s">
        <v>12</v>
      </c>
      <c r="J4308" s="262"/>
      <c r="K4308" s="262"/>
      <c r="L4308" s="262" t="s">
        <v>105</v>
      </c>
      <c r="M4308" s="236" t="s">
        <v>135</v>
      </c>
      <c r="N4308" s="236"/>
      <c r="O4308" s="236"/>
      <c r="P4308" s="236"/>
      <c r="Q4308" s="236"/>
      <c r="R4308" s="236" t="s">
        <v>101</v>
      </c>
      <c r="S4308" s="236"/>
      <c r="T4308" s="236"/>
      <c r="U4308" s="236"/>
      <c r="V4308" s="237"/>
      <c r="W4308" s="14"/>
      <c r="X4308" s="3"/>
    </row>
    <row r="4309" spans="1:24" ht="27.75" customHeight="1" x14ac:dyDescent="0.2">
      <c r="B4309" s="240">
        <f>EDATE(B4286,12)</f>
        <v>45658</v>
      </c>
      <c r="C4309" s="241"/>
      <c r="D4309" s="241"/>
      <c r="E4309" s="242"/>
      <c r="F4309" s="263"/>
      <c r="G4309" s="263"/>
      <c r="H4309" s="263"/>
      <c r="I4309" s="263"/>
      <c r="J4309" s="263"/>
      <c r="K4309" s="263"/>
      <c r="L4309" s="263"/>
      <c r="M4309" s="238"/>
      <c r="N4309" s="238"/>
      <c r="O4309" s="238"/>
      <c r="P4309" s="238"/>
      <c r="Q4309" s="238"/>
      <c r="R4309" s="238"/>
      <c r="S4309" s="238"/>
      <c r="T4309" s="238"/>
      <c r="U4309" s="238"/>
      <c r="V4309" s="239"/>
      <c r="W4309" s="14"/>
      <c r="X4309" s="3"/>
    </row>
    <row r="4310" spans="1:24" ht="16.5" customHeight="1" x14ac:dyDescent="0.2">
      <c r="A4310" s="34">
        <f>EDATE(B4309,-4)</f>
        <v>45536</v>
      </c>
      <c r="B4310" s="243" t="str">
        <f>PROPER(TEXT(A4310, "mmmm"))</f>
        <v>Septiembre</v>
      </c>
      <c r="C4310" s="244"/>
      <c r="D4310" s="244"/>
      <c r="E4310" s="244"/>
      <c r="F4310" s="281" t="str">
        <f>IFERROR(IF(VLOOKUP($X4280&amp;"-"&amp;TEXT($A4310,"mmm-aaaa"),Informes!$A:$P,COLUMN(Informes!H$1),FALSE),"þ","¨"),"¨")</f>
        <v>¨</v>
      </c>
      <c r="G4310" s="281"/>
      <c r="H4310" s="281"/>
      <c r="I4310" s="248" t="str">
        <f>IFERROR(IF(ISBLANK(
VLOOKUP($X4303&amp;"-"&amp;TEXT($A4310,"mmm-aaaa"),Informes!$A:$P,COLUMN(Informes!I$1),FALSE)), "",
VLOOKUP($X4303&amp;"-"&amp;TEXT($A4310,"mmm-aaaa"),Informes!$A:$P,COLUMN(Informes!I$1),FALSE)), "")</f>
        <v/>
      </c>
      <c r="J4310" s="248"/>
      <c r="K4310" s="248"/>
      <c r="L4310" s="173" t="str">
        <f>IFERROR(IF($X4310=$L$7,"þ","¨"),"¨")</f>
        <v>¨</v>
      </c>
      <c r="M4310" s="248" t="str">
        <f>IFERROR(IF(OR($X4310=$L$7,$X4310=$K$5,$X4310=$O$5,$X4310=$T$5),IF(ISBLANK(
VLOOKUP($X4280&amp;"-"&amp;TEXT($A4310,"mmm-aaaa"),Informes!$A:$P,COLUMN(Informes!J$1),FALSE)), "",
VLOOKUP($X4280&amp;"-"&amp;TEXT($A4310,"mmm-aaaa"),Informes!$A:$P,COLUMN(Informes!J$1),FALSE)), ""), "")</f>
        <v/>
      </c>
      <c r="N4310" s="248"/>
      <c r="O4310" s="248"/>
      <c r="P4310" s="248"/>
      <c r="Q4310" s="248"/>
      <c r="R4310" s="284" t="str">
        <f t="shared" ref="R4310:R4321" si="841">IF(W4310=0, "", W4310)</f>
        <v/>
      </c>
      <c r="S4310" s="284"/>
      <c r="T4310" s="284"/>
      <c r="U4310" s="284"/>
      <c r="V4310" s="285"/>
      <c r="W4310" s="4" t="str">
        <f>IFERROR(VLOOKUP($X4303&amp;"-"&amp;TEXT($A4310,"mmm-aaaa"),Informes!$A:$P,COLUMN(Informes!K$1),FALSE), "")</f>
        <v/>
      </c>
      <c r="X4310" s="34" t="str">
        <f>IFERROR(VLOOKUP($X4280&amp;"-"&amp;TEXT($A4310,"mmm-aaaa"),Informes!$A:$P,COLUMN(Informes!C$1),FALSE), "")</f>
        <v/>
      </c>
    </row>
    <row r="4311" spans="1:24" ht="16.5" customHeight="1" x14ac:dyDescent="0.2">
      <c r="A4311" s="34">
        <f>EDATE(A4310,1)</f>
        <v>45566</v>
      </c>
      <c r="B4311" s="243" t="str">
        <f t="shared" ref="B4311:B4321" si="842">PROPER(TEXT(A4311, "mmmm"))</f>
        <v>Octubre</v>
      </c>
      <c r="C4311" s="244"/>
      <c r="D4311" s="244"/>
      <c r="E4311" s="244"/>
      <c r="F4311" s="281" t="str">
        <f>IFERROR(IF(VLOOKUP($X4280&amp;"-"&amp;TEXT($A4311,"mmm-aaaa"),Informes!$A:$P,COLUMN(Informes!H$1),FALSE),"þ","¨"),"¨")</f>
        <v>¨</v>
      </c>
      <c r="G4311" s="281"/>
      <c r="H4311" s="281"/>
      <c r="I4311" s="248" t="str">
        <f>IFERROR(IF(ISBLANK(
VLOOKUP($X4303&amp;"-"&amp;TEXT($A4311,"mmm-aaaa"),Informes!$A:$P,COLUMN(Informes!I$1),FALSE)), "",
VLOOKUP($X4303&amp;"-"&amp;TEXT($A4311,"mmm-aaaa"),Informes!$A:$P,COLUMN(Informes!I$1),FALSE)), "")</f>
        <v/>
      </c>
      <c r="J4311" s="248"/>
      <c r="K4311" s="248"/>
      <c r="L4311" s="173" t="str">
        <f t="shared" ref="L4311:L4321" si="843">IFERROR(IF($X4311=$L$7,"þ","¨"),"¨")</f>
        <v>¨</v>
      </c>
      <c r="M4311" s="248" t="str">
        <f>IFERROR(IF(OR($X4311=$L$7,$X4311=$K$5,$X4311=$O$5,$X4311=$T$5),IF(ISBLANK(
VLOOKUP($X4280&amp;"-"&amp;TEXT($A4311,"mmm-aaaa"),Informes!$A:$P,COLUMN(Informes!J$1),FALSE)), "",
VLOOKUP($X4280&amp;"-"&amp;TEXT($A4311,"mmm-aaaa"),Informes!$A:$P,COLUMN(Informes!J$1),FALSE)), ""), "")</f>
        <v/>
      </c>
      <c r="N4311" s="248"/>
      <c r="O4311" s="248"/>
      <c r="P4311" s="248"/>
      <c r="Q4311" s="248"/>
      <c r="R4311" s="284" t="str">
        <f t="shared" si="841"/>
        <v/>
      </c>
      <c r="S4311" s="284"/>
      <c r="T4311" s="284"/>
      <c r="U4311" s="284"/>
      <c r="V4311" s="285"/>
      <c r="W4311" s="4" t="str">
        <f>IFERROR(VLOOKUP($X4303&amp;"-"&amp;TEXT($A4311,"mmm-aaaa"),Informes!$A:$P,COLUMN(Informes!K$1),FALSE), "")</f>
        <v/>
      </c>
      <c r="X4311" s="34" t="str">
        <f>IFERROR(VLOOKUP($X4280&amp;"-"&amp;TEXT($A4311,"mmm-aaaa"),Informes!$A:$P,COLUMN(Informes!C$1),FALSE), "")</f>
        <v/>
      </c>
    </row>
    <row r="4312" spans="1:24" ht="16.5" customHeight="1" x14ac:dyDescent="0.2">
      <c r="A4312" s="34">
        <f t="shared" ref="A4312:A4321" si="844">EDATE(A4311,1)</f>
        <v>45597</v>
      </c>
      <c r="B4312" s="243" t="str">
        <f t="shared" si="842"/>
        <v>Noviembre</v>
      </c>
      <c r="C4312" s="244"/>
      <c r="D4312" s="244"/>
      <c r="E4312" s="244"/>
      <c r="F4312" s="281" t="str">
        <f>IFERROR(IF(VLOOKUP($X4280&amp;"-"&amp;TEXT($A4312,"mmm-aaaa"),Informes!$A:$P,COLUMN(Informes!H$1),FALSE),"þ","¨"),"¨")</f>
        <v>¨</v>
      </c>
      <c r="G4312" s="281"/>
      <c r="H4312" s="281"/>
      <c r="I4312" s="248" t="str">
        <f>IFERROR(IF(ISBLANK(
VLOOKUP($X4303&amp;"-"&amp;TEXT($A4312,"mmm-aaaa"),Informes!$A:$P,COLUMN(Informes!I$1),FALSE)), "",
VLOOKUP($X4303&amp;"-"&amp;TEXT($A4312,"mmm-aaaa"),Informes!$A:$P,COLUMN(Informes!I$1),FALSE)), "")</f>
        <v/>
      </c>
      <c r="J4312" s="248"/>
      <c r="K4312" s="248"/>
      <c r="L4312" s="173" t="str">
        <f t="shared" si="843"/>
        <v>¨</v>
      </c>
      <c r="M4312" s="248" t="str">
        <f>IFERROR(IF(OR($X4312=$L$7,$X4312=$K$5,$X4312=$O$5,$X4312=$T$5),IF(ISBLANK(
VLOOKUP($X4280&amp;"-"&amp;TEXT($A4312,"mmm-aaaa"),Informes!$A:$P,COLUMN(Informes!J$1),FALSE)), "",
VLOOKUP($X4280&amp;"-"&amp;TEXT($A4312,"mmm-aaaa"),Informes!$A:$P,COLUMN(Informes!J$1),FALSE)), ""), "")</f>
        <v/>
      </c>
      <c r="N4312" s="248"/>
      <c r="O4312" s="248"/>
      <c r="P4312" s="248"/>
      <c r="Q4312" s="248"/>
      <c r="R4312" s="284" t="str">
        <f t="shared" si="841"/>
        <v/>
      </c>
      <c r="S4312" s="284"/>
      <c r="T4312" s="284"/>
      <c r="U4312" s="284"/>
      <c r="V4312" s="285"/>
      <c r="W4312" s="4" t="str">
        <f>IFERROR(VLOOKUP($X4303&amp;"-"&amp;TEXT($A4312,"mmm-aaaa"),Informes!$A:$P,COLUMN(Informes!K$1),FALSE), "")</f>
        <v/>
      </c>
      <c r="X4312" s="34" t="str">
        <f>IFERROR(VLOOKUP($X4280&amp;"-"&amp;TEXT($A4312,"mmm-aaaa"),Informes!$A:$P,COLUMN(Informes!C$1),FALSE), "")</f>
        <v/>
      </c>
    </row>
    <row r="4313" spans="1:24" ht="16.5" customHeight="1" x14ac:dyDescent="0.2">
      <c r="A4313" s="34">
        <f t="shared" si="844"/>
        <v>45627</v>
      </c>
      <c r="B4313" s="243" t="str">
        <f t="shared" si="842"/>
        <v>Diciembre</v>
      </c>
      <c r="C4313" s="244"/>
      <c r="D4313" s="244"/>
      <c r="E4313" s="244"/>
      <c r="F4313" s="281" t="str">
        <f>IFERROR(IF(VLOOKUP($X4280&amp;"-"&amp;TEXT($A4313,"mmm-aaaa"),Informes!$A:$P,COLUMN(Informes!H$1),FALSE),"þ","¨"),"¨")</f>
        <v>¨</v>
      </c>
      <c r="G4313" s="281"/>
      <c r="H4313" s="281"/>
      <c r="I4313" s="248" t="str">
        <f>IFERROR(IF(ISBLANK(
VLOOKUP($X4303&amp;"-"&amp;TEXT($A4313,"mmm-aaaa"),Informes!$A:$P,COLUMN(Informes!I$1),FALSE)), "",
VLOOKUP($X4303&amp;"-"&amp;TEXT($A4313,"mmm-aaaa"),Informes!$A:$P,COLUMN(Informes!I$1),FALSE)), "")</f>
        <v/>
      </c>
      <c r="J4313" s="248"/>
      <c r="K4313" s="248"/>
      <c r="L4313" s="173" t="str">
        <f t="shared" si="843"/>
        <v>¨</v>
      </c>
      <c r="M4313" s="248" t="str">
        <f>IFERROR(IF(OR($X4313=$L$7,$X4313=$K$5,$X4313=$O$5,$X4313=$T$5),IF(ISBLANK(
VLOOKUP($X4280&amp;"-"&amp;TEXT($A4313,"mmm-aaaa"),Informes!$A:$P,COLUMN(Informes!J$1),FALSE)), "",
VLOOKUP($X4280&amp;"-"&amp;TEXT($A4313,"mmm-aaaa"),Informes!$A:$P,COLUMN(Informes!J$1),FALSE)), ""), "")</f>
        <v/>
      </c>
      <c r="N4313" s="248"/>
      <c r="O4313" s="248"/>
      <c r="P4313" s="248"/>
      <c r="Q4313" s="248"/>
      <c r="R4313" s="284" t="str">
        <f t="shared" si="841"/>
        <v/>
      </c>
      <c r="S4313" s="284"/>
      <c r="T4313" s="284"/>
      <c r="U4313" s="284"/>
      <c r="V4313" s="285"/>
      <c r="W4313" s="4" t="str">
        <f>IFERROR(VLOOKUP($X4303&amp;"-"&amp;TEXT($A4313,"mmm-aaaa"),Informes!$A:$P,COLUMN(Informes!K$1),FALSE), "")</f>
        <v/>
      </c>
      <c r="X4313" s="34" t="str">
        <f>IFERROR(VLOOKUP($X4280&amp;"-"&amp;TEXT($A4313,"mmm-aaaa"),Informes!$A:$P,COLUMN(Informes!C$1),FALSE), "")</f>
        <v/>
      </c>
    </row>
    <row r="4314" spans="1:24" ht="16.5" customHeight="1" x14ac:dyDescent="0.2">
      <c r="A4314" s="34">
        <f t="shared" si="844"/>
        <v>45658</v>
      </c>
      <c r="B4314" s="243" t="str">
        <f t="shared" si="842"/>
        <v>Enero</v>
      </c>
      <c r="C4314" s="244"/>
      <c r="D4314" s="244"/>
      <c r="E4314" s="244"/>
      <c r="F4314" s="281" t="str">
        <f>IFERROR(IF(VLOOKUP($X4280&amp;"-"&amp;TEXT($A4314,"mmm-aaaa"),Informes!$A:$P,COLUMN(Informes!H$1),FALSE),"þ","¨"),"¨")</f>
        <v>¨</v>
      </c>
      <c r="G4314" s="281"/>
      <c r="H4314" s="281"/>
      <c r="I4314" s="248" t="str">
        <f>IFERROR(IF(ISBLANK(
VLOOKUP($X4303&amp;"-"&amp;TEXT($A4314,"mmm-aaaa"),Informes!$A:$P,COLUMN(Informes!I$1),FALSE)), "",
VLOOKUP($X4303&amp;"-"&amp;TEXT($A4314,"mmm-aaaa"),Informes!$A:$P,COLUMN(Informes!I$1),FALSE)), "")</f>
        <v/>
      </c>
      <c r="J4314" s="248"/>
      <c r="K4314" s="248"/>
      <c r="L4314" s="173" t="str">
        <f t="shared" si="843"/>
        <v>¨</v>
      </c>
      <c r="M4314" s="248" t="str">
        <f>IFERROR(IF(OR($X4314=$L$7,$X4314=$K$5,$X4314=$O$5,$X4314=$T$5),IF(ISBLANK(
VLOOKUP($X4280&amp;"-"&amp;TEXT($A4314,"mmm-aaaa"),Informes!$A:$P,COLUMN(Informes!J$1),FALSE)), "",
VLOOKUP($X4280&amp;"-"&amp;TEXT($A4314,"mmm-aaaa"),Informes!$A:$P,COLUMN(Informes!J$1),FALSE)), ""), "")</f>
        <v/>
      </c>
      <c r="N4314" s="248"/>
      <c r="O4314" s="248"/>
      <c r="P4314" s="248"/>
      <c r="Q4314" s="248"/>
      <c r="R4314" s="284" t="str">
        <f t="shared" si="841"/>
        <v/>
      </c>
      <c r="S4314" s="284"/>
      <c r="T4314" s="284"/>
      <c r="U4314" s="284"/>
      <c r="V4314" s="285"/>
      <c r="W4314" s="4" t="str">
        <f>IFERROR(VLOOKUP($X4303&amp;"-"&amp;TEXT($A4314,"mmm-aaaa"),Informes!$A:$P,COLUMN(Informes!K$1),FALSE), "")</f>
        <v/>
      </c>
      <c r="X4314" s="34" t="str">
        <f>IFERROR(VLOOKUP($X4280&amp;"-"&amp;TEXT($A4314,"mmm-aaaa"),Informes!$A:$P,COLUMN(Informes!C$1),FALSE), "")</f>
        <v/>
      </c>
    </row>
    <row r="4315" spans="1:24" ht="16.5" customHeight="1" x14ac:dyDescent="0.2">
      <c r="A4315" s="34">
        <f t="shared" si="844"/>
        <v>45689</v>
      </c>
      <c r="B4315" s="243" t="str">
        <f t="shared" si="842"/>
        <v>Febrero</v>
      </c>
      <c r="C4315" s="244"/>
      <c r="D4315" s="244"/>
      <c r="E4315" s="244"/>
      <c r="F4315" s="281" t="str">
        <f>IFERROR(IF(VLOOKUP($X4280&amp;"-"&amp;TEXT($A4315,"mmm-aaaa"),Informes!$A:$P,COLUMN(Informes!H$1),FALSE),"þ","¨"),"¨")</f>
        <v>¨</v>
      </c>
      <c r="G4315" s="281"/>
      <c r="H4315" s="281"/>
      <c r="I4315" s="248" t="str">
        <f>IFERROR(IF(ISBLANK(
VLOOKUP($X4303&amp;"-"&amp;TEXT($A4315,"mmm-aaaa"),Informes!$A:$P,COLUMN(Informes!I$1),FALSE)), "",
VLOOKUP($X4303&amp;"-"&amp;TEXT($A4315,"mmm-aaaa"),Informes!$A:$P,COLUMN(Informes!I$1),FALSE)), "")</f>
        <v/>
      </c>
      <c r="J4315" s="248"/>
      <c r="K4315" s="248"/>
      <c r="L4315" s="173" t="str">
        <f t="shared" si="843"/>
        <v>¨</v>
      </c>
      <c r="M4315" s="248" t="str">
        <f>IFERROR(IF(OR($X4315=$L$7,$X4315=$K$5,$X4315=$O$5,$X4315=$T$5),IF(ISBLANK(
VLOOKUP($X4280&amp;"-"&amp;TEXT($A4315,"mmm-aaaa"),Informes!$A:$P,COLUMN(Informes!J$1),FALSE)), "",
VLOOKUP($X4280&amp;"-"&amp;TEXT($A4315,"mmm-aaaa"),Informes!$A:$P,COLUMN(Informes!J$1),FALSE)), ""), "")</f>
        <v/>
      </c>
      <c r="N4315" s="248"/>
      <c r="O4315" s="248"/>
      <c r="P4315" s="248"/>
      <c r="Q4315" s="248"/>
      <c r="R4315" s="284" t="str">
        <f t="shared" si="841"/>
        <v/>
      </c>
      <c r="S4315" s="284"/>
      <c r="T4315" s="284"/>
      <c r="U4315" s="284"/>
      <c r="V4315" s="285"/>
      <c r="W4315" s="4" t="str">
        <f>IFERROR(VLOOKUP($X4303&amp;"-"&amp;TEXT($A4315,"mmm-aaaa"),Informes!$A:$P,COLUMN(Informes!K$1),FALSE), "")</f>
        <v/>
      </c>
      <c r="X4315" s="34" t="str">
        <f>IFERROR(VLOOKUP($X4280&amp;"-"&amp;TEXT($A4315,"mmm-aaaa"),Informes!$A:$P,COLUMN(Informes!C$1),FALSE), "")</f>
        <v/>
      </c>
    </row>
    <row r="4316" spans="1:24" ht="16.5" customHeight="1" x14ac:dyDescent="0.2">
      <c r="A4316" s="34">
        <f t="shared" si="844"/>
        <v>45717</v>
      </c>
      <c r="B4316" s="243" t="str">
        <f t="shared" si="842"/>
        <v>Marzo</v>
      </c>
      <c r="C4316" s="244"/>
      <c r="D4316" s="244"/>
      <c r="E4316" s="244"/>
      <c r="F4316" s="281" t="str">
        <f>IFERROR(IF(VLOOKUP($X4280&amp;"-"&amp;TEXT($A4316,"mmm-aaaa"),Informes!$A:$P,COLUMN(Informes!H$1),FALSE),"þ","¨"),"¨")</f>
        <v>¨</v>
      </c>
      <c r="G4316" s="281"/>
      <c r="H4316" s="281"/>
      <c r="I4316" s="248" t="str">
        <f>IFERROR(IF(ISBLANK(
VLOOKUP($X4303&amp;"-"&amp;TEXT($A4316,"mmm-aaaa"),Informes!$A:$P,COLUMN(Informes!I$1),FALSE)), "",
VLOOKUP($X4303&amp;"-"&amp;TEXT($A4316,"mmm-aaaa"),Informes!$A:$P,COLUMN(Informes!I$1),FALSE)), "")</f>
        <v/>
      </c>
      <c r="J4316" s="248"/>
      <c r="K4316" s="248"/>
      <c r="L4316" s="173" t="str">
        <f t="shared" si="843"/>
        <v>¨</v>
      </c>
      <c r="M4316" s="248" t="str">
        <f>IFERROR(IF(OR($X4316=$L$7,$X4316=$K$5,$X4316=$O$5,$X4316=$T$5),IF(ISBLANK(
VLOOKUP($X4280&amp;"-"&amp;TEXT($A4316,"mmm-aaaa"),Informes!$A:$P,COLUMN(Informes!J$1),FALSE)), "",
VLOOKUP($X4280&amp;"-"&amp;TEXT($A4316,"mmm-aaaa"),Informes!$A:$P,COLUMN(Informes!J$1),FALSE)), ""), "")</f>
        <v/>
      </c>
      <c r="N4316" s="248"/>
      <c r="O4316" s="248"/>
      <c r="P4316" s="248"/>
      <c r="Q4316" s="248"/>
      <c r="R4316" s="284" t="str">
        <f t="shared" si="841"/>
        <v/>
      </c>
      <c r="S4316" s="284"/>
      <c r="T4316" s="284"/>
      <c r="U4316" s="284"/>
      <c r="V4316" s="285"/>
      <c r="W4316" s="4" t="str">
        <f>IFERROR(VLOOKUP($X4303&amp;"-"&amp;TEXT($A4316,"mmm-aaaa"),Informes!$A:$P,COLUMN(Informes!K$1),FALSE), "")</f>
        <v/>
      </c>
      <c r="X4316" s="34" t="str">
        <f>IFERROR(VLOOKUP($X4280&amp;"-"&amp;TEXT($A4316,"mmm-aaaa"),Informes!$A:$P,COLUMN(Informes!C$1),FALSE), "")</f>
        <v/>
      </c>
    </row>
    <row r="4317" spans="1:24" ht="16.5" customHeight="1" x14ac:dyDescent="0.2">
      <c r="A4317" s="34">
        <f t="shared" si="844"/>
        <v>45748</v>
      </c>
      <c r="B4317" s="243" t="str">
        <f t="shared" si="842"/>
        <v>Abril</v>
      </c>
      <c r="C4317" s="244"/>
      <c r="D4317" s="244"/>
      <c r="E4317" s="244"/>
      <c r="F4317" s="281" t="str">
        <f>IFERROR(IF(VLOOKUP($X4280&amp;"-"&amp;TEXT($A4317,"mmm-aaaa"),Informes!$A:$P,COLUMN(Informes!H$1),FALSE),"þ","¨"),"¨")</f>
        <v>¨</v>
      </c>
      <c r="G4317" s="281"/>
      <c r="H4317" s="281"/>
      <c r="I4317" s="248" t="str">
        <f>IFERROR(IF(ISBLANK(
VLOOKUP($X4303&amp;"-"&amp;TEXT($A4317,"mmm-aaaa"),Informes!$A:$P,COLUMN(Informes!I$1),FALSE)), "",
VLOOKUP($X4303&amp;"-"&amp;TEXT($A4317,"mmm-aaaa"),Informes!$A:$P,COLUMN(Informes!I$1),FALSE)), "")</f>
        <v/>
      </c>
      <c r="J4317" s="248"/>
      <c r="K4317" s="248"/>
      <c r="L4317" s="173" t="str">
        <f t="shared" si="843"/>
        <v>¨</v>
      </c>
      <c r="M4317" s="248" t="str">
        <f>IFERROR(IF(OR($X4317=$L$7,$X4317=$K$5,$X4317=$O$5,$X4317=$T$5),IF(ISBLANK(
VLOOKUP($X4280&amp;"-"&amp;TEXT($A4317,"mmm-aaaa"),Informes!$A:$P,COLUMN(Informes!J$1),FALSE)), "",
VLOOKUP($X4280&amp;"-"&amp;TEXT($A4317,"mmm-aaaa"),Informes!$A:$P,COLUMN(Informes!J$1),FALSE)), ""), "")</f>
        <v/>
      </c>
      <c r="N4317" s="248"/>
      <c r="O4317" s="248"/>
      <c r="P4317" s="248"/>
      <c r="Q4317" s="248"/>
      <c r="R4317" s="284" t="str">
        <f t="shared" si="841"/>
        <v/>
      </c>
      <c r="S4317" s="284"/>
      <c r="T4317" s="284"/>
      <c r="U4317" s="284"/>
      <c r="V4317" s="285"/>
      <c r="W4317" s="4" t="str">
        <f>IFERROR(VLOOKUP($X4303&amp;"-"&amp;TEXT($A4317,"mmm-aaaa"),Informes!$A:$P,COLUMN(Informes!K$1),FALSE), "")</f>
        <v/>
      </c>
      <c r="X4317" s="34" t="str">
        <f>IFERROR(VLOOKUP($X4280&amp;"-"&amp;TEXT($A4317,"mmm-aaaa"),Informes!$A:$P,COLUMN(Informes!C$1),FALSE), "")</f>
        <v/>
      </c>
    </row>
    <row r="4318" spans="1:24" ht="16.5" customHeight="1" x14ac:dyDescent="0.2">
      <c r="A4318" s="34">
        <f t="shared" si="844"/>
        <v>45778</v>
      </c>
      <c r="B4318" s="243" t="str">
        <f t="shared" si="842"/>
        <v>Mayo</v>
      </c>
      <c r="C4318" s="244"/>
      <c r="D4318" s="244"/>
      <c r="E4318" s="244"/>
      <c r="F4318" s="281" t="str">
        <f>IFERROR(IF(VLOOKUP($X4280&amp;"-"&amp;TEXT($A4318,"mmm-aaaa"),Informes!$A:$P,COLUMN(Informes!H$1),FALSE),"þ","¨"),"¨")</f>
        <v>¨</v>
      </c>
      <c r="G4318" s="281"/>
      <c r="H4318" s="281"/>
      <c r="I4318" s="248" t="str">
        <f>IFERROR(IF(ISBLANK(
VLOOKUP($X4303&amp;"-"&amp;TEXT($A4318,"mmm-aaaa"),Informes!$A:$P,COLUMN(Informes!I$1),FALSE)), "",
VLOOKUP($X4303&amp;"-"&amp;TEXT($A4318,"mmm-aaaa"),Informes!$A:$P,COLUMN(Informes!I$1),FALSE)), "")</f>
        <v/>
      </c>
      <c r="J4318" s="248"/>
      <c r="K4318" s="248"/>
      <c r="L4318" s="173" t="str">
        <f t="shared" si="843"/>
        <v>¨</v>
      </c>
      <c r="M4318" s="248" t="str">
        <f>IFERROR(IF(OR($X4318=$L$7,$X4318=$K$5,$X4318=$O$5,$X4318=$T$5),IF(ISBLANK(
VLOOKUP($X4280&amp;"-"&amp;TEXT($A4318,"mmm-aaaa"),Informes!$A:$P,COLUMN(Informes!J$1),FALSE)), "",
VLOOKUP($X4280&amp;"-"&amp;TEXT($A4318,"mmm-aaaa"),Informes!$A:$P,COLUMN(Informes!J$1),FALSE)), ""), "")</f>
        <v/>
      </c>
      <c r="N4318" s="248"/>
      <c r="O4318" s="248"/>
      <c r="P4318" s="248"/>
      <c r="Q4318" s="248"/>
      <c r="R4318" s="284" t="str">
        <f t="shared" si="841"/>
        <v/>
      </c>
      <c r="S4318" s="284"/>
      <c r="T4318" s="284"/>
      <c r="U4318" s="284"/>
      <c r="V4318" s="285"/>
      <c r="W4318" s="4" t="str">
        <f>IFERROR(VLOOKUP($X4303&amp;"-"&amp;TEXT($A4318,"mmm-aaaa"),Informes!$A:$P,COLUMN(Informes!K$1),FALSE), "")</f>
        <v/>
      </c>
      <c r="X4318" s="34" t="str">
        <f>IFERROR(VLOOKUP($X4280&amp;"-"&amp;TEXT($A4318,"mmm-aaaa"),Informes!$A:$P,COLUMN(Informes!C$1),FALSE), "")</f>
        <v/>
      </c>
    </row>
    <row r="4319" spans="1:24" ht="16.5" customHeight="1" x14ac:dyDescent="0.2">
      <c r="A4319" s="34">
        <f t="shared" si="844"/>
        <v>45809</v>
      </c>
      <c r="B4319" s="243" t="str">
        <f t="shared" si="842"/>
        <v>Junio</v>
      </c>
      <c r="C4319" s="244"/>
      <c r="D4319" s="244"/>
      <c r="E4319" s="244"/>
      <c r="F4319" s="281" t="str">
        <f>IFERROR(IF(VLOOKUP($X4280&amp;"-"&amp;TEXT($A4319,"mmm-aaaa"),Informes!$A:$P,COLUMN(Informes!H$1),FALSE),"þ","¨"),"¨")</f>
        <v>¨</v>
      </c>
      <c r="G4319" s="281"/>
      <c r="H4319" s="281"/>
      <c r="I4319" s="248" t="str">
        <f>IFERROR(IF(ISBLANK(
VLOOKUP($X4303&amp;"-"&amp;TEXT($A4319,"mmm-aaaa"),Informes!$A:$P,COLUMN(Informes!I$1),FALSE)), "",
VLOOKUP($X4303&amp;"-"&amp;TEXT($A4319,"mmm-aaaa"),Informes!$A:$P,COLUMN(Informes!I$1),FALSE)), "")</f>
        <v/>
      </c>
      <c r="J4319" s="248"/>
      <c r="K4319" s="248"/>
      <c r="L4319" s="173" t="str">
        <f t="shared" si="843"/>
        <v>¨</v>
      </c>
      <c r="M4319" s="248" t="str">
        <f>IFERROR(IF(OR($X4319=$L$7,$X4319=$K$5,$X4319=$O$5,$X4319=$T$5),IF(ISBLANK(
VLOOKUP($X4280&amp;"-"&amp;TEXT($A4319,"mmm-aaaa"),Informes!$A:$P,COLUMN(Informes!J$1),FALSE)), "",
VLOOKUP($X4280&amp;"-"&amp;TEXT($A4319,"mmm-aaaa"),Informes!$A:$P,COLUMN(Informes!J$1),FALSE)), ""), "")</f>
        <v/>
      </c>
      <c r="N4319" s="248"/>
      <c r="O4319" s="248"/>
      <c r="P4319" s="248"/>
      <c r="Q4319" s="248"/>
      <c r="R4319" s="284" t="str">
        <f t="shared" si="841"/>
        <v/>
      </c>
      <c r="S4319" s="284"/>
      <c r="T4319" s="284"/>
      <c r="U4319" s="284"/>
      <c r="V4319" s="285"/>
      <c r="W4319" s="4" t="str">
        <f>IFERROR(VLOOKUP($X4303&amp;"-"&amp;TEXT($A4319,"mmm-aaaa"),Informes!$A:$P,COLUMN(Informes!K$1),FALSE), "")</f>
        <v/>
      </c>
      <c r="X4319" s="34" t="str">
        <f>IFERROR(VLOOKUP($X4280&amp;"-"&amp;TEXT($A4319,"mmm-aaaa"),Informes!$A:$P,COLUMN(Informes!C$1),FALSE), "")</f>
        <v/>
      </c>
    </row>
    <row r="4320" spans="1:24" ht="16.5" customHeight="1" x14ac:dyDescent="0.2">
      <c r="A4320" s="34">
        <f t="shared" si="844"/>
        <v>45839</v>
      </c>
      <c r="B4320" s="243" t="str">
        <f t="shared" si="842"/>
        <v>Julio</v>
      </c>
      <c r="C4320" s="244"/>
      <c r="D4320" s="244"/>
      <c r="E4320" s="244"/>
      <c r="F4320" s="281" t="str">
        <f>IFERROR(IF(VLOOKUP($X4280&amp;"-"&amp;TEXT($A4320,"mmm-aaaa"),Informes!$A:$P,COLUMN(Informes!H$1),FALSE),"þ","¨"),"¨")</f>
        <v>¨</v>
      </c>
      <c r="G4320" s="281"/>
      <c r="H4320" s="281"/>
      <c r="I4320" s="248" t="str">
        <f>IFERROR(IF(ISBLANK(
VLOOKUP($X4303&amp;"-"&amp;TEXT($A4320,"mmm-aaaa"),Informes!$A:$P,COLUMN(Informes!I$1),FALSE)), "",
VLOOKUP($X4303&amp;"-"&amp;TEXT($A4320,"mmm-aaaa"),Informes!$A:$P,COLUMN(Informes!I$1),FALSE)), "")</f>
        <v/>
      </c>
      <c r="J4320" s="248"/>
      <c r="K4320" s="248"/>
      <c r="L4320" s="173" t="str">
        <f t="shared" si="843"/>
        <v>¨</v>
      </c>
      <c r="M4320" s="248" t="str">
        <f>IFERROR(IF(OR($X4320=$L$7,$X4320=$K$5,$X4320=$O$5,$X4320=$T$5),IF(ISBLANK(
VLOOKUP($X4280&amp;"-"&amp;TEXT($A4320,"mmm-aaaa"),Informes!$A:$P,COLUMN(Informes!J$1),FALSE)), "",
VLOOKUP($X4280&amp;"-"&amp;TEXT($A4320,"mmm-aaaa"),Informes!$A:$P,COLUMN(Informes!J$1),FALSE)), ""), "")</f>
        <v/>
      </c>
      <c r="N4320" s="248"/>
      <c r="O4320" s="248"/>
      <c r="P4320" s="248"/>
      <c r="Q4320" s="248"/>
      <c r="R4320" s="284" t="str">
        <f t="shared" si="841"/>
        <v/>
      </c>
      <c r="S4320" s="284"/>
      <c r="T4320" s="284"/>
      <c r="U4320" s="284"/>
      <c r="V4320" s="285"/>
      <c r="W4320" s="4" t="str">
        <f>IFERROR(VLOOKUP($X4303&amp;"-"&amp;TEXT($A4320,"mmm-aaaa"),Informes!$A:$P,COLUMN(Informes!K$1),FALSE), "")</f>
        <v/>
      </c>
      <c r="X4320" s="34" t="str">
        <f>IFERROR(VLOOKUP($X4280&amp;"-"&amp;TEXT($A4320,"mmm-aaaa"),Informes!$A:$P,COLUMN(Informes!C$1),FALSE), "")</f>
        <v/>
      </c>
    </row>
    <row r="4321" spans="1:24" ht="16.5" customHeight="1" thickBot="1" x14ac:dyDescent="0.25">
      <c r="A4321" s="34">
        <f t="shared" si="844"/>
        <v>45870</v>
      </c>
      <c r="B4321" s="264" t="str">
        <f t="shared" si="842"/>
        <v>Agosto</v>
      </c>
      <c r="C4321" s="265"/>
      <c r="D4321" s="265"/>
      <c r="E4321" s="265"/>
      <c r="F4321" s="280" t="str">
        <f>IFERROR(IF(VLOOKUP($X4280&amp;"-"&amp;TEXT($A4321,"mmm-aaaa"),Informes!$A:$P,COLUMN(Informes!H$1),FALSE),"þ","¨"),"¨")</f>
        <v>¨</v>
      </c>
      <c r="G4321" s="280"/>
      <c r="H4321" s="280"/>
      <c r="I4321" s="269" t="str">
        <f>IFERROR(IF(ISBLANK(
VLOOKUP($X4303&amp;"-"&amp;TEXT($A4321,"mmm-aaaa"),Informes!$A:$P,COLUMN(Informes!I$1),FALSE)), "",
VLOOKUP($X4303&amp;"-"&amp;TEXT($A4321,"mmm-aaaa"),Informes!$A:$P,COLUMN(Informes!I$1),FALSE)), "")</f>
        <v/>
      </c>
      <c r="J4321" s="269"/>
      <c r="K4321" s="269"/>
      <c r="L4321" s="172" t="str">
        <f t="shared" si="843"/>
        <v>¨</v>
      </c>
      <c r="M4321" s="269" t="str">
        <f>IFERROR(IF(OR($X4321=$L$7,$X4321=$K$5,$X4321=$O$5,$X4321=$T$5),IF(ISBLANK(
VLOOKUP($X4280&amp;"-"&amp;TEXT($A4321,"mmm-aaaa"),Informes!$A:$P,COLUMN(Informes!J$1),FALSE)), "",
VLOOKUP($X4280&amp;"-"&amp;TEXT($A4321,"mmm-aaaa"),Informes!$A:$P,COLUMN(Informes!J$1),FALSE)), ""), "")</f>
        <v/>
      </c>
      <c r="N4321" s="269"/>
      <c r="O4321" s="269"/>
      <c r="P4321" s="269"/>
      <c r="Q4321" s="269"/>
      <c r="R4321" s="282" t="str">
        <f t="shared" si="841"/>
        <v/>
      </c>
      <c r="S4321" s="282"/>
      <c r="T4321" s="282"/>
      <c r="U4321" s="282"/>
      <c r="V4321" s="283"/>
      <c r="W4321" s="4" t="str">
        <f>IFERROR(VLOOKUP($X4303&amp;"-"&amp;TEXT($A4321,"mmm-aaaa"),Informes!$A:$P,COLUMN(Informes!K$1),FALSE), "")</f>
        <v/>
      </c>
      <c r="X4321" s="34" t="str">
        <f>IFERROR(VLOOKUP($X4280&amp;"-"&amp;TEXT($A4321,"mmm-aaaa"),Informes!$A:$P,COLUMN(Informes!C$1),FALSE), "")</f>
        <v/>
      </c>
    </row>
    <row r="4322" spans="1:24" ht="16.5" customHeight="1" thickBot="1" x14ac:dyDescent="0.3">
      <c r="D4322" s="124"/>
      <c r="E4322" s="124"/>
      <c r="F4322" s="129"/>
      <c r="G4322" s="124" t="str">
        <f>IF(SUM(F4310:F4321)=0,"",SUM(F4310:F4321))</f>
        <v/>
      </c>
      <c r="H4322" s="124"/>
      <c r="I4322" s="124"/>
      <c r="J4322" s="130"/>
      <c r="K4322" s="124"/>
      <c r="L4322" s="131" t="s">
        <v>107</v>
      </c>
      <c r="M4322" s="272" t="str">
        <f>IF(SUM(M4310:M4321)=0,"",SUM(M4310:M4321))</f>
        <v/>
      </c>
      <c r="N4322" s="273"/>
      <c r="O4322" s="273"/>
      <c r="P4322" s="273"/>
      <c r="Q4322" s="274"/>
      <c r="R4322" s="275"/>
      <c r="S4322" s="276"/>
      <c r="T4322" s="276"/>
      <c r="U4322" s="276"/>
      <c r="V4322" s="277"/>
      <c r="W4322" s="4"/>
      <c r="X4322" s="4"/>
    </row>
    <row r="4323" spans="1:24" ht="16.5" customHeight="1" x14ac:dyDescent="0.2">
      <c r="W4323" s="4"/>
      <c r="X4323" s="4"/>
    </row>
    <row r="4324" spans="1:24" ht="279.75" customHeight="1" x14ac:dyDescent="0.15">
      <c r="B4324" s="11"/>
      <c r="C4324" s="132" t="s">
        <v>136</v>
      </c>
      <c r="D4324" s="11"/>
      <c r="E4324" s="11"/>
      <c r="F4324" s="11"/>
      <c r="G4324" s="11"/>
      <c r="H4324" s="11"/>
      <c r="I4324" s="11"/>
      <c r="J4324" s="11"/>
      <c r="K4324" s="11"/>
      <c r="L4324" s="11"/>
      <c r="M4324" s="11"/>
      <c r="N4324" s="11"/>
      <c r="O4324" s="11"/>
      <c r="P4324" s="11"/>
      <c r="Q4324" s="11"/>
      <c r="R4324" s="11"/>
      <c r="S4324" s="11"/>
      <c r="T4324" s="11"/>
      <c r="U4324" s="11"/>
      <c r="V4324" s="11"/>
      <c r="W4324" s="11"/>
      <c r="X4324" s="11"/>
    </row>
    <row r="4325" spans="1:24" ht="24" customHeight="1" x14ac:dyDescent="0.2">
      <c r="A4325" s="35">
        <f>A4279+1</f>
        <v>95</v>
      </c>
      <c r="B4325" s="256" t="s">
        <v>127</v>
      </c>
      <c r="C4325" s="256"/>
      <c r="D4325" s="256"/>
      <c r="E4325" s="256"/>
      <c r="F4325" s="256"/>
      <c r="G4325" s="256"/>
      <c r="H4325" s="256"/>
      <c r="I4325" s="256"/>
      <c r="J4325" s="256"/>
      <c r="K4325" s="256"/>
      <c r="L4325" s="256"/>
      <c r="M4325" s="256"/>
      <c r="N4325" s="256"/>
      <c r="O4325" s="256"/>
      <c r="P4325" s="256"/>
      <c r="Q4325" s="256"/>
      <c r="R4325" s="256"/>
      <c r="S4325" s="256"/>
      <c r="T4325" s="256"/>
      <c r="U4325" s="256"/>
      <c r="V4325" s="256"/>
      <c r="X4325" s="2"/>
    </row>
    <row r="4326" spans="1:24" ht="17.25" customHeight="1" x14ac:dyDescent="0.2">
      <c r="A4326" s="35"/>
      <c r="B4326" s="120" t="s">
        <v>128</v>
      </c>
      <c r="D4326" s="123" t="e">
        <f>IF(A4325=0,0,INDEX(TblPublicadores[Nombre completo],A4325))</f>
        <v>#REF!</v>
      </c>
      <c r="F4326" s="123"/>
      <c r="G4326" s="123"/>
      <c r="H4326" s="123"/>
      <c r="I4326" s="123"/>
      <c r="J4326" s="123"/>
      <c r="K4326" s="123"/>
      <c r="L4326" s="123"/>
      <c r="M4326" s="123"/>
      <c r="N4326" s="123"/>
      <c r="O4326" s="123"/>
      <c r="P4326" s="123"/>
      <c r="Q4326" s="123"/>
      <c r="R4326" s="123"/>
      <c r="S4326" s="123"/>
      <c r="T4326" s="123"/>
      <c r="U4326" s="123"/>
      <c r="V4326" s="123"/>
      <c r="W4326" s="15"/>
      <c r="X4326" s="154" t="e">
        <f>IF(A4325=0,0,INDEX(TblPublicadores[Nombre],A4325))</f>
        <v>#REF!</v>
      </c>
    </row>
    <row r="4327" spans="1:24" ht="17.25" customHeight="1" x14ac:dyDescent="0.2">
      <c r="B4327" s="120" t="s">
        <v>129</v>
      </c>
      <c r="D4327" s="121"/>
      <c r="E4327" s="121"/>
      <c r="F4327" s="7"/>
      <c r="G4327" s="7"/>
      <c r="H4327" s="257" t="e">
        <f>IF(A4325=0,"",INDEX(TblPublicadores[Fecha de nacimiento],A4325))</f>
        <v>#REF!</v>
      </c>
      <c r="I4327" s="257"/>
      <c r="J4327" s="257"/>
      <c r="K4327" s="257"/>
      <c r="L4327" s="257"/>
      <c r="M4327" s="257"/>
      <c r="N4327" s="257"/>
      <c r="O4327" s="257"/>
      <c r="P4327" s="128" t="e">
        <f>IF(INDEX(TblPublicadores[Sexo],A4325)=Q4327,"þ","¨")</f>
        <v>#REF!</v>
      </c>
      <c r="Q4327" s="120" t="s">
        <v>75</v>
      </c>
      <c r="S4327" s="12"/>
      <c r="T4327" s="13"/>
      <c r="U4327" s="128" t="e">
        <f>IF(INDEX(TblPublicadores[Sexo],A4325)=V4327,"þ","¨")</f>
        <v>#REF!</v>
      </c>
      <c r="V4327" s="120" t="s">
        <v>79</v>
      </c>
      <c r="W4327" s="12"/>
      <c r="X4327" s="6"/>
    </row>
    <row r="4328" spans="1:24" ht="17.25" customHeight="1" x14ac:dyDescent="0.2">
      <c r="B4328" s="120" t="s">
        <v>130</v>
      </c>
      <c r="D4328" s="122"/>
      <c r="E4328" s="122"/>
      <c r="F4328" s="7"/>
      <c r="G4328" s="258" t="e">
        <f>IF(A4325=0,"",IF(INDEX(TblPublicadores[Fecha de bautismo],A4325)="", "",INDEX(TblPublicadores[Fecha de bautismo],A4325)))</f>
        <v>#REF!</v>
      </c>
      <c r="H4328" s="258"/>
      <c r="I4328" s="258"/>
      <c r="J4328" s="258"/>
      <c r="K4328" s="258"/>
      <c r="L4328" s="258"/>
      <c r="M4328" s="258"/>
      <c r="N4328" s="258"/>
      <c r="O4328" s="258"/>
      <c r="P4328" s="128" t="s">
        <v>137</v>
      </c>
      <c r="Q4328" s="120" t="s">
        <v>131</v>
      </c>
      <c r="S4328" s="12"/>
      <c r="T4328" s="12"/>
      <c r="U4328" s="128" t="s">
        <v>138</v>
      </c>
      <c r="V4328" s="120" t="s">
        <v>61</v>
      </c>
      <c r="W4328" s="12"/>
      <c r="X4328" s="6"/>
    </row>
    <row r="4329" spans="1:24" ht="28.5" customHeight="1" x14ac:dyDescent="0.2">
      <c r="B4329" s="127" t="e">
        <f>IF(INDEX(TblPublicadores[Privilegio],A4325)=C4329,"þ","¨")</f>
        <v>#REF!</v>
      </c>
      <c r="C4329" s="125" t="s">
        <v>76</v>
      </c>
      <c r="D4329" s="127" t="e">
        <f>IF(INDEX(TblPublicadores[Privilegio],A4325)=E4329,"þ","¨")</f>
        <v>#REF!</v>
      </c>
      <c r="E4329" s="125" t="s">
        <v>81</v>
      </c>
      <c r="F4329" s="7"/>
      <c r="G4329" s="7"/>
      <c r="H4329" s="5"/>
      <c r="I4329" s="10"/>
      <c r="J4329" s="127" t="e">
        <f>IF(INDEX(TblPublicadores[Tipo Publicador],A4325)=K4329,"þ","¨")</f>
        <v>#REF!</v>
      </c>
      <c r="K4329" s="125" t="s">
        <v>77</v>
      </c>
      <c r="L4329" s="5"/>
      <c r="M4329" s="5"/>
      <c r="N4329" s="127" t="e">
        <f>IF(INDEX(TblPublicadores[Tipo Publicador],A4325)=O4329,"þ","¨")</f>
        <v>#REF!</v>
      </c>
      <c r="O4329" s="125" t="s">
        <v>132</v>
      </c>
      <c r="P4329" s="126"/>
      <c r="Q4329" s="126"/>
      <c r="R4329" s="9"/>
      <c r="S4329" s="127" t="e">
        <f>IF(INDEX(TblPublicadores[Tipo Publicador],A4325)=T4329,"þ","¨")</f>
        <v>#REF!</v>
      </c>
      <c r="T4329" s="259" t="s">
        <v>133</v>
      </c>
      <c r="U4329" s="259"/>
      <c r="V4329" s="259"/>
      <c r="W4329" s="13"/>
      <c r="X4329" s="6"/>
    </row>
    <row r="4330" spans="1:24" ht="4.5" customHeight="1" thickBot="1" x14ac:dyDescent="0.25">
      <c r="B4330" s="8"/>
      <c r="C4330" s="7"/>
      <c r="D4330" s="8"/>
      <c r="E4330" s="7"/>
      <c r="F4330" s="7"/>
      <c r="G4330" s="7"/>
      <c r="H4330" s="5"/>
      <c r="I4330" s="10"/>
      <c r="J4330" s="8"/>
      <c r="K4330" s="5"/>
      <c r="L4330" s="5"/>
      <c r="M4330" s="5"/>
      <c r="N4330" s="7"/>
      <c r="O4330" s="5"/>
      <c r="P4330" s="8"/>
      <c r="Q4330" s="8"/>
      <c r="R4330" s="9"/>
      <c r="S4330" s="9"/>
      <c r="T4330" s="7"/>
      <c r="U4330" s="8"/>
      <c r="V4330" s="9"/>
      <c r="W4330" s="9"/>
      <c r="X4330" s="6"/>
    </row>
    <row r="4331" spans="1:24" ht="26.25" customHeight="1" x14ac:dyDescent="0.25">
      <c r="B4331" s="260" t="s">
        <v>17</v>
      </c>
      <c r="C4331" s="261"/>
      <c r="D4331" s="261"/>
      <c r="E4331" s="261"/>
      <c r="F4331" s="262" t="s">
        <v>134</v>
      </c>
      <c r="G4331" s="262"/>
      <c r="H4331" s="262"/>
      <c r="I4331" s="262" t="s">
        <v>12</v>
      </c>
      <c r="J4331" s="262"/>
      <c r="K4331" s="262"/>
      <c r="L4331" s="262" t="s">
        <v>105</v>
      </c>
      <c r="M4331" s="236" t="s">
        <v>135</v>
      </c>
      <c r="N4331" s="236"/>
      <c r="O4331" s="236"/>
      <c r="P4331" s="236"/>
      <c r="Q4331" s="236"/>
      <c r="R4331" s="236" t="s">
        <v>101</v>
      </c>
      <c r="S4331" s="236"/>
      <c r="T4331" s="236"/>
      <c r="U4331" s="236"/>
      <c r="V4331" s="237"/>
      <c r="W4331" s="14"/>
      <c r="X4331" s="3"/>
    </row>
    <row r="4332" spans="1:24" ht="27.75" customHeight="1" x14ac:dyDescent="0.2">
      <c r="B4332" s="240">
        <v>45292</v>
      </c>
      <c r="C4332" s="241"/>
      <c r="D4332" s="241"/>
      <c r="E4332" s="242"/>
      <c r="F4332" s="263"/>
      <c r="G4332" s="263"/>
      <c r="H4332" s="263"/>
      <c r="I4332" s="263"/>
      <c r="J4332" s="263"/>
      <c r="K4332" s="263"/>
      <c r="L4332" s="263"/>
      <c r="M4332" s="238"/>
      <c r="N4332" s="238"/>
      <c r="O4332" s="238"/>
      <c r="P4332" s="238"/>
      <c r="Q4332" s="238"/>
      <c r="R4332" s="238"/>
      <c r="S4332" s="238"/>
      <c r="T4332" s="238"/>
      <c r="U4332" s="238"/>
      <c r="V4332" s="239"/>
      <c r="W4332" s="14"/>
      <c r="X4332" s="3"/>
    </row>
    <row r="4333" spans="1:24" ht="16.5" customHeight="1" x14ac:dyDescent="0.2">
      <c r="A4333" s="34">
        <f>EDATE(B4332,-4)</f>
        <v>45170</v>
      </c>
      <c r="B4333" s="243" t="str">
        <f>PROPER(TEXT(A4333, "mmmm"))</f>
        <v>Septiembre</v>
      </c>
      <c r="C4333" s="244"/>
      <c r="D4333" s="244" t="str">
        <f>PROPER(TEXT(C4333, "mmmm"))</f>
        <v>Enero</v>
      </c>
      <c r="E4333" s="244"/>
      <c r="F4333" s="281" t="str">
        <f>IFERROR(IF(VLOOKUP($X4326&amp;"-"&amp;TEXT($A4333,"mmm-aaaa"),Informes!$A:$P,COLUMN(Informes!H$1),FALSE),"þ","¨"),"¨")</f>
        <v>¨</v>
      </c>
      <c r="G4333" s="281"/>
      <c r="H4333" s="281"/>
      <c r="I4333" s="248" t="str">
        <f>IFERROR(IF(ISBLANK(
VLOOKUP($X4326&amp;"-"&amp;TEXT($A4333,"mmm-aaaa"),Informes!$A:$P,COLUMN(Informes!I$1),FALSE)), "",
VLOOKUP($X4326&amp;"-"&amp;TEXT($A4333,"mmm-aaaa"),Informes!$A:$P,COLUMN(Informes!I$1),FALSE)), "")</f>
        <v/>
      </c>
      <c r="J4333" s="248"/>
      <c r="K4333" s="248"/>
      <c r="L4333" s="173" t="str">
        <f>IFERROR(IF($X4333=$L$7,"þ","¨"),"¨")</f>
        <v>¨</v>
      </c>
      <c r="M4333" s="248" t="str">
        <f>IFERROR(IF(OR($X4333=$L$7,$X4333=$K$5,$X4333=$O$5,$X4333=$T$5),IF(ISBLANK(
VLOOKUP($X4326&amp;"-"&amp;TEXT($A4333,"mmm-aaaa"),Informes!$A:$P,COLUMN(Informes!J$1),FALSE)), "",
VLOOKUP($X4326&amp;"-"&amp;TEXT($A4333,"mmm-aaaa"),Informes!$A:$P,COLUMN(Informes!J$1),FALSE)), ""), "")</f>
        <v/>
      </c>
      <c r="N4333" s="248"/>
      <c r="O4333" s="248"/>
      <c r="P4333" s="248"/>
      <c r="Q4333" s="248"/>
      <c r="R4333" s="284" t="str">
        <f t="shared" ref="R4333:R4344" si="845">IF(W4333=0, "", W4333)</f>
        <v/>
      </c>
      <c r="S4333" s="284"/>
      <c r="T4333" s="284"/>
      <c r="U4333" s="284"/>
      <c r="V4333" s="285"/>
      <c r="W4333" s="4" t="str">
        <f>IFERROR(VLOOKUP($X4326&amp;"-"&amp;TEXT($A4333,"mmm-aaaa"),Informes!$A:$P,COLUMN(Informes!K$1),FALSE), "")</f>
        <v/>
      </c>
      <c r="X4333" s="34" t="str">
        <f>IFERROR(VLOOKUP($X4326&amp;"-"&amp;TEXT($A4333,"mmm-aaaa"),Informes!$A:$P,COLUMN(Informes!C$1),FALSE), "")</f>
        <v/>
      </c>
    </row>
    <row r="4334" spans="1:24" ht="16.5" customHeight="1" x14ac:dyDescent="0.2">
      <c r="A4334" s="34">
        <f>EDATE(A4333,1)</f>
        <v>45200</v>
      </c>
      <c r="B4334" s="243" t="str">
        <f t="shared" ref="B4334:B4344" si="846">PROPER(TEXT(A4334, "mmmm"))</f>
        <v>Octubre</v>
      </c>
      <c r="C4334" s="244"/>
      <c r="D4334" s="244" t="str">
        <f t="shared" ref="D4334:D4344" si="847">PROPER(TEXT(C4334, "mmmm"))</f>
        <v>Enero</v>
      </c>
      <c r="E4334" s="244"/>
      <c r="F4334" s="281" t="str">
        <f>IFERROR(IF(VLOOKUP($X4326&amp;"-"&amp;TEXT($A4334,"mmm-aaaa"),Informes!$A:$P,COLUMN(Informes!H$1),FALSE),"þ","¨"),"¨")</f>
        <v>¨</v>
      </c>
      <c r="G4334" s="281"/>
      <c r="H4334" s="281"/>
      <c r="I4334" s="248" t="str">
        <f>IFERROR(IF(ISBLANK(
VLOOKUP($X4326&amp;"-"&amp;TEXT($A4334,"mmm-aaaa"),Informes!$A:$P,COLUMN(Informes!I$1),FALSE)), "",
VLOOKUP($X4326&amp;"-"&amp;TEXT($A4334,"mmm-aaaa"),Informes!$A:$P,COLUMN(Informes!I$1),FALSE)), "")</f>
        <v/>
      </c>
      <c r="J4334" s="248"/>
      <c r="K4334" s="248"/>
      <c r="L4334" s="173" t="str">
        <f t="shared" ref="L4334:L4344" si="848">IFERROR(IF($X4334=$L$7,"þ","¨"),"¨")</f>
        <v>¨</v>
      </c>
      <c r="M4334" s="248" t="str">
        <f>IFERROR(IF(OR($X4334=$L$7,$X4334=$K$5,$X4334=$O$5,$X4334=$T$5),IF(ISBLANK(
VLOOKUP($X4326&amp;"-"&amp;TEXT($A4334,"mmm-aaaa"),Informes!$A:$P,COLUMN(Informes!J$1),FALSE)), "",
VLOOKUP($X4326&amp;"-"&amp;TEXT($A4334,"mmm-aaaa"),Informes!$A:$P,COLUMN(Informes!J$1),FALSE)), ""), "")</f>
        <v/>
      </c>
      <c r="N4334" s="248"/>
      <c r="O4334" s="248"/>
      <c r="P4334" s="248"/>
      <c r="Q4334" s="248"/>
      <c r="R4334" s="284" t="str">
        <f t="shared" si="845"/>
        <v/>
      </c>
      <c r="S4334" s="284"/>
      <c r="T4334" s="284"/>
      <c r="U4334" s="284"/>
      <c r="V4334" s="285"/>
      <c r="W4334" s="4" t="str">
        <f>IFERROR(VLOOKUP($X4326&amp;"-"&amp;TEXT($A4334,"mmm-aaaa"),Informes!$A:$P,COLUMN(Informes!K$1),FALSE), "")</f>
        <v/>
      </c>
      <c r="X4334" s="34" t="str">
        <f>IFERROR(VLOOKUP($X4326&amp;"-"&amp;TEXT($A4334,"mmm-aaaa"),Informes!$A:$P,COLUMN(Informes!C$1),FALSE), "")</f>
        <v/>
      </c>
    </row>
    <row r="4335" spans="1:24" ht="16.5" customHeight="1" x14ac:dyDescent="0.2">
      <c r="A4335" s="34">
        <f t="shared" ref="A4335:A4344" si="849">EDATE(A4334,1)</f>
        <v>45231</v>
      </c>
      <c r="B4335" s="243" t="str">
        <f t="shared" si="846"/>
        <v>Noviembre</v>
      </c>
      <c r="C4335" s="244"/>
      <c r="D4335" s="244" t="str">
        <f t="shared" si="847"/>
        <v>Enero</v>
      </c>
      <c r="E4335" s="244"/>
      <c r="F4335" s="281" t="str">
        <f>IFERROR(IF(VLOOKUP($X4326&amp;"-"&amp;TEXT($A4335,"mmm-aaaa"),Informes!$A:$P,COLUMN(Informes!H$1),FALSE),"þ","¨"),"¨")</f>
        <v>¨</v>
      </c>
      <c r="G4335" s="281"/>
      <c r="H4335" s="281"/>
      <c r="I4335" s="248" t="str">
        <f>IFERROR(IF(ISBLANK(
VLOOKUP($X4326&amp;"-"&amp;TEXT($A4335,"mmm-aaaa"),Informes!$A:$P,COLUMN(Informes!I$1),FALSE)), "",
VLOOKUP($X4326&amp;"-"&amp;TEXT($A4335,"mmm-aaaa"),Informes!$A:$P,COLUMN(Informes!I$1),FALSE)), "")</f>
        <v/>
      </c>
      <c r="J4335" s="248"/>
      <c r="K4335" s="248"/>
      <c r="L4335" s="173" t="str">
        <f t="shared" si="848"/>
        <v>¨</v>
      </c>
      <c r="M4335" s="248" t="str">
        <f>IFERROR(IF(OR($X4335=$L$7,$X4335=$K$5,$X4335=$O$5,$X4335=$T$5),IF(ISBLANK(
VLOOKUP($X4326&amp;"-"&amp;TEXT($A4335,"mmm-aaaa"),Informes!$A:$P,COLUMN(Informes!J$1),FALSE)), "",
VLOOKUP($X4326&amp;"-"&amp;TEXT($A4335,"mmm-aaaa"),Informes!$A:$P,COLUMN(Informes!J$1),FALSE)), ""), "")</f>
        <v/>
      </c>
      <c r="N4335" s="248"/>
      <c r="O4335" s="248"/>
      <c r="P4335" s="248"/>
      <c r="Q4335" s="248"/>
      <c r="R4335" s="284" t="str">
        <f t="shared" si="845"/>
        <v/>
      </c>
      <c r="S4335" s="284"/>
      <c r="T4335" s="284"/>
      <c r="U4335" s="284"/>
      <c r="V4335" s="285"/>
      <c r="W4335" s="4" t="str">
        <f>IFERROR(VLOOKUP($X4326&amp;"-"&amp;TEXT($A4335,"mmm-aaaa"),Informes!$A:$P,COLUMN(Informes!K$1),FALSE), "")</f>
        <v/>
      </c>
      <c r="X4335" s="34" t="str">
        <f>IFERROR(VLOOKUP($X4326&amp;"-"&amp;TEXT($A4335,"mmm-aaaa"),Informes!$A:$P,COLUMN(Informes!C$1),FALSE), "")</f>
        <v/>
      </c>
    </row>
    <row r="4336" spans="1:24" ht="16.5" customHeight="1" x14ac:dyDescent="0.2">
      <c r="A4336" s="34">
        <f t="shared" si="849"/>
        <v>45261</v>
      </c>
      <c r="B4336" s="243" t="str">
        <f t="shared" si="846"/>
        <v>Diciembre</v>
      </c>
      <c r="C4336" s="244"/>
      <c r="D4336" s="244" t="str">
        <f t="shared" si="847"/>
        <v>Enero</v>
      </c>
      <c r="E4336" s="244"/>
      <c r="F4336" s="281" t="str">
        <f>IFERROR(IF(VLOOKUP($X4326&amp;"-"&amp;TEXT($A4336,"mmm-aaaa"),Informes!$A:$P,COLUMN(Informes!H$1),FALSE),"þ","¨"),"¨")</f>
        <v>¨</v>
      </c>
      <c r="G4336" s="281"/>
      <c r="H4336" s="281"/>
      <c r="I4336" s="248" t="str">
        <f>IFERROR(IF(ISBLANK(
VLOOKUP($X4326&amp;"-"&amp;TEXT($A4336,"mmm-aaaa"),Informes!$A:$P,COLUMN(Informes!I$1),FALSE)), "",
VLOOKUP($X4326&amp;"-"&amp;TEXT($A4336,"mmm-aaaa"),Informes!$A:$P,COLUMN(Informes!I$1),FALSE)), "")</f>
        <v/>
      </c>
      <c r="J4336" s="248"/>
      <c r="K4336" s="248"/>
      <c r="L4336" s="173" t="str">
        <f t="shared" si="848"/>
        <v>¨</v>
      </c>
      <c r="M4336" s="248" t="str">
        <f>IFERROR(IF(OR($X4336=$L$7,$X4336=$K$5,$X4336=$O$5,$X4336=$T$5),IF(ISBLANK(
VLOOKUP($X4326&amp;"-"&amp;TEXT($A4336,"mmm-aaaa"),Informes!$A:$P,COLUMN(Informes!J$1),FALSE)), "",
VLOOKUP($X4326&amp;"-"&amp;TEXT($A4336,"mmm-aaaa"),Informes!$A:$P,COLUMN(Informes!J$1),FALSE)), ""), "")</f>
        <v/>
      </c>
      <c r="N4336" s="248"/>
      <c r="O4336" s="248"/>
      <c r="P4336" s="248"/>
      <c r="Q4336" s="248"/>
      <c r="R4336" s="284" t="str">
        <f t="shared" si="845"/>
        <v/>
      </c>
      <c r="S4336" s="284"/>
      <c r="T4336" s="284"/>
      <c r="U4336" s="284"/>
      <c r="V4336" s="285"/>
      <c r="W4336" s="4" t="str">
        <f>IFERROR(VLOOKUP($X4326&amp;"-"&amp;TEXT($A4336,"mmm-aaaa"),Informes!$A:$P,COLUMN(Informes!K$1),FALSE), "")</f>
        <v/>
      </c>
      <c r="X4336" s="34" t="str">
        <f>IFERROR(VLOOKUP($X4326&amp;"-"&amp;TEXT($A4336,"mmm-aaaa"),Informes!$A:$P,COLUMN(Informes!C$1),FALSE), "")</f>
        <v/>
      </c>
    </row>
    <row r="4337" spans="1:24" ht="16.5" customHeight="1" x14ac:dyDescent="0.2">
      <c r="A4337" s="34">
        <f t="shared" si="849"/>
        <v>45292</v>
      </c>
      <c r="B4337" s="243" t="str">
        <f t="shared" si="846"/>
        <v>Enero</v>
      </c>
      <c r="C4337" s="244"/>
      <c r="D4337" s="244" t="str">
        <f t="shared" si="847"/>
        <v>Enero</v>
      </c>
      <c r="E4337" s="244"/>
      <c r="F4337" s="281" t="str">
        <f>IFERROR(IF(VLOOKUP($X4326&amp;"-"&amp;TEXT($A4337,"mmm-aaaa"),Informes!$A:$P,COLUMN(Informes!H$1),FALSE),"þ","¨"),"¨")</f>
        <v>¨</v>
      </c>
      <c r="G4337" s="281"/>
      <c r="H4337" s="281"/>
      <c r="I4337" s="248" t="str">
        <f>IFERROR(IF(ISBLANK(
VLOOKUP($X4326&amp;"-"&amp;TEXT($A4337,"mmm-aaaa"),Informes!$A:$P,COLUMN(Informes!I$1),FALSE)), "",
VLOOKUP($X4326&amp;"-"&amp;TEXT($A4337,"mmm-aaaa"),Informes!$A:$P,COLUMN(Informes!I$1),FALSE)), "")</f>
        <v/>
      </c>
      <c r="J4337" s="248"/>
      <c r="K4337" s="248"/>
      <c r="L4337" s="173" t="str">
        <f t="shared" si="848"/>
        <v>¨</v>
      </c>
      <c r="M4337" s="248" t="str">
        <f>IFERROR(IF(OR($X4337=$L$7,$X4337=$K$5,$X4337=$O$5,$X4337=$T$5),IF(ISBLANK(
VLOOKUP($X4326&amp;"-"&amp;TEXT($A4337,"mmm-aaaa"),Informes!$A:$P,COLUMN(Informes!J$1),FALSE)), "",
VLOOKUP($X4326&amp;"-"&amp;TEXT($A4337,"mmm-aaaa"),Informes!$A:$P,COLUMN(Informes!J$1),FALSE)), ""), "")</f>
        <v/>
      </c>
      <c r="N4337" s="248"/>
      <c r="O4337" s="248"/>
      <c r="P4337" s="248"/>
      <c r="Q4337" s="248"/>
      <c r="R4337" s="284" t="str">
        <f t="shared" si="845"/>
        <v/>
      </c>
      <c r="S4337" s="284"/>
      <c r="T4337" s="284"/>
      <c r="U4337" s="284"/>
      <c r="V4337" s="285"/>
      <c r="W4337" s="4" t="str">
        <f>IFERROR(VLOOKUP($X4326&amp;"-"&amp;TEXT($A4337,"mmm-aaaa"),Informes!$A:$P,COLUMN(Informes!K$1),FALSE), "")</f>
        <v/>
      </c>
      <c r="X4337" s="34" t="str">
        <f>IFERROR(VLOOKUP($X4326&amp;"-"&amp;TEXT($A4337,"mmm-aaaa"),Informes!$A:$P,COLUMN(Informes!C$1),FALSE), "")</f>
        <v/>
      </c>
    </row>
    <row r="4338" spans="1:24" ht="16.5" customHeight="1" x14ac:dyDescent="0.2">
      <c r="A4338" s="34">
        <f t="shared" si="849"/>
        <v>45323</v>
      </c>
      <c r="B4338" s="243" t="str">
        <f t="shared" si="846"/>
        <v>Febrero</v>
      </c>
      <c r="C4338" s="244"/>
      <c r="D4338" s="244" t="str">
        <f t="shared" si="847"/>
        <v>Enero</v>
      </c>
      <c r="E4338" s="244"/>
      <c r="F4338" s="281" t="str">
        <f>IFERROR(IF(VLOOKUP($X4326&amp;"-"&amp;TEXT($A4338,"mmm-aaaa"),Informes!$A:$P,COLUMN(Informes!H$1),FALSE),"þ","¨"),"¨")</f>
        <v>¨</v>
      </c>
      <c r="G4338" s="281"/>
      <c r="H4338" s="281"/>
      <c r="I4338" s="248" t="str">
        <f>IFERROR(IF(ISBLANK(
VLOOKUP($X4326&amp;"-"&amp;TEXT($A4338,"mmm-aaaa"),Informes!$A:$P,COLUMN(Informes!I$1),FALSE)), "",
VLOOKUP($X4326&amp;"-"&amp;TEXT($A4338,"mmm-aaaa"),Informes!$A:$P,COLUMN(Informes!I$1),FALSE)), "")</f>
        <v/>
      </c>
      <c r="J4338" s="248"/>
      <c r="K4338" s="248"/>
      <c r="L4338" s="173" t="str">
        <f t="shared" si="848"/>
        <v>¨</v>
      </c>
      <c r="M4338" s="248" t="str">
        <f>IFERROR(IF(OR($X4338=$L$7,$X4338=$K$5,$X4338=$O$5,$X4338=$T$5),IF(ISBLANK(
VLOOKUP($X4326&amp;"-"&amp;TEXT($A4338,"mmm-aaaa"),Informes!$A:$P,COLUMN(Informes!J$1),FALSE)), "",
VLOOKUP($X4326&amp;"-"&amp;TEXT($A4338,"mmm-aaaa"),Informes!$A:$P,COLUMN(Informes!J$1),FALSE)), ""), "")</f>
        <v/>
      </c>
      <c r="N4338" s="248"/>
      <c r="O4338" s="248"/>
      <c r="P4338" s="248"/>
      <c r="Q4338" s="248"/>
      <c r="R4338" s="284" t="str">
        <f t="shared" si="845"/>
        <v/>
      </c>
      <c r="S4338" s="284"/>
      <c r="T4338" s="284"/>
      <c r="U4338" s="284"/>
      <c r="V4338" s="285"/>
      <c r="W4338" s="4" t="str">
        <f>IFERROR(VLOOKUP($X4326&amp;"-"&amp;TEXT($A4338,"mmm-aaaa"),Informes!$A:$P,COLUMN(Informes!K$1),FALSE), "")</f>
        <v/>
      </c>
      <c r="X4338" s="34" t="str">
        <f>IFERROR(VLOOKUP($X4326&amp;"-"&amp;TEXT($A4338,"mmm-aaaa"),Informes!$A:$P,COLUMN(Informes!C$1),FALSE), "")</f>
        <v/>
      </c>
    </row>
    <row r="4339" spans="1:24" ht="16.5" customHeight="1" x14ac:dyDescent="0.2">
      <c r="A4339" s="34">
        <f t="shared" si="849"/>
        <v>45352</v>
      </c>
      <c r="B4339" s="243" t="str">
        <f t="shared" si="846"/>
        <v>Marzo</v>
      </c>
      <c r="C4339" s="244"/>
      <c r="D4339" s="244" t="str">
        <f t="shared" si="847"/>
        <v>Enero</v>
      </c>
      <c r="E4339" s="244"/>
      <c r="F4339" s="281" t="str">
        <f>IFERROR(IF(VLOOKUP($X4326&amp;"-"&amp;TEXT($A4339,"mmm-aaaa"),Informes!$A:$P,COLUMN(Informes!H$1),FALSE),"þ","¨"),"¨")</f>
        <v>¨</v>
      </c>
      <c r="G4339" s="281"/>
      <c r="H4339" s="281"/>
      <c r="I4339" s="248" t="str">
        <f>IFERROR(IF(ISBLANK(
VLOOKUP($X4326&amp;"-"&amp;TEXT($A4339,"mmm-aaaa"),Informes!$A:$P,COLUMN(Informes!I$1),FALSE)), "",
VLOOKUP($X4326&amp;"-"&amp;TEXT($A4339,"mmm-aaaa"),Informes!$A:$P,COLUMN(Informes!I$1),FALSE)), "")</f>
        <v/>
      </c>
      <c r="J4339" s="248"/>
      <c r="K4339" s="248"/>
      <c r="L4339" s="173" t="str">
        <f t="shared" si="848"/>
        <v>¨</v>
      </c>
      <c r="M4339" s="248" t="str">
        <f>IFERROR(IF(OR($X4339=$L$7,$X4339=$K$5,$X4339=$O$5,$X4339=$T$5),IF(ISBLANK(
VLOOKUP($X4326&amp;"-"&amp;TEXT($A4339,"mmm-aaaa"),Informes!$A:$P,COLUMN(Informes!J$1),FALSE)), "",
VLOOKUP($X4326&amp;"-"&amp;TEXT($A4339,"mmm-aaaa"),Informes!$A:$P,COLUMN(Informes!J$1),FALSE)), ""), "")</f>
        <v/>
      </c>
      <c r="N4339" s="248"/>
      <c r="O4339" s="248"/>
      <c r="P4339" s="248"/>
      <c r="Q4339" s="248"/>
      <c r="R4339" s="284" t="str">
        <f t="shared" si="845"/>
        <v/>
      </c>
      <c r="S4339" s="284"/>
      <c r="T4339" s="284"/>
      <c r="U4339" s="284"/>
      <c r="V4339" s="285"/>
      <c r="W4339" s="4" t="str">
        <f>IFERROR(VLOOKUP($X4326&amp;"-"&amp;TEXT($A4339,"mmm-aaaa"),Informes!$A:$P,COLUMN(Informes!K$1),FALSE), "")</f>
        <v/>
      </c>
      <c r="X4339" s="34" t="str">
        <f>IFERROR(VLOOKUP($X4326&amp;"-"&amp;TEXT($A4339,"mmm-aaaa"),Informes!$A:$P,COLUMN(Informes!C$1),FALSE), "")</f>
        <v/>
      </c>
    </row>
    <row r="4340" spans="1:24" ht="16.5" customHeight="1" x14ac:dyDescent="0.2">
      <c r="A4340" s="34">
        <f t="shared" si="849"/>
        <v>45383</v>
      </c>
      <c r="B4340" s="243" t="str">
        <f t="shared" si="846"/>
        <v>Abril</v>
      </c>
      <c r="C4340" s="244"/>
      <c r="D4340" s="244" t="str">
        <f t="shared" si="847"/>
        <v>Enero</v>
      </c>
      <c r="E4340" s="244"/>
      <c r="F4340" s="281" t="str">
        <f>IFERROR(IF(VLOOKUP($X4326&amp;"-"&amp;TEXT($A4340,"mmm-aaaa"),Informes!$A:$P,COLUMN(Informes!H$1),FALSE),"þ","¨"),"¨")</f>
        <v>¨</v>
      </c>
      <c r="G4340" s="281"/>
      <c r="H4340" s="281"/>
      <c r="I4340" s="248" t="str">
        <f>IFERROR(IF(ISBLANK(
VLOOKUP($X4326&amp;"-"&amp;TEXT($A4340,"mmm-aaaa"),Informes!$A:$P,COLUMN(Informes!I$1),FALSE)), "",
VLOOKUP($X4326&amp;"-"&amp;TEXT($A4340,"mmm-aaaa"),Informes!$A:$P,COLUMN(Informes!I$1),FALSE)), "")</f>
        <v/>
      </c>
      <c r="J4340" s="248"/>
      <c r="K4340" s="248"/>
      <c r="L4340" s="173" t="str">
        <f t="shared" si="848"/>
        <v>¨</v>
      </c>
      <c r="M4340" s="248" t="str">
        <f>IFERROR(IF(OR($X4340=$L$7,$X4340=$K$5,$X4340=$O$5,$X4340=$T$5),IF(ISBLANK(
VLOOKUP($X4326&amp;"-"&amp;TEXT($A4340,"mmm-aaaa"),Informes!$A:$P,COLUMN(Informes!J$1),FALSE)), "",
VLOOKUP($X4326&amp;"-"&amp;TEXT($A4340,"mmm-aaaa"),Informes!$A:$P,COLUMN(Informes!J$1),FALSE)), ""), "")</f>
        <v/>
      </c>
      <c r="N4340" s="248"/>
      <c r="O4340" s="248"/>
      <c r="P4340" s="248"/>
      <c r="Q4340" s="248"/>
      <c r="R4340" s="284" t="str">
        <f t="shared" si="845"/>
        <v/>
      </c>
      <c r="S4340" s="284"/>
      <c r="T4340" s="284"/>
      <c r="U4340" s="284"/>
      <c r="V4340" s="285"/>
      <c r="W4340" s="4" t="str">
        <f>IFERROR(VLOOKUP($X4326&amp;"-"&amp;TEXT($A4340,"mmm-aaaa"),Informes!$A:$P,COLUMN(Informes!K$1),FALSE), "")</f>
        <v/>
      </c>
      <c r="X4340" s="34" t="str">
        <f>IFERROR(VLOOKUP($X4326&amp;"-"&amp;TEXT($A4340,"mmm-aaaa"),Informes!$A:$P,COLUMN(Informes!C$1),FALSE), "")</f>
        <v/>
      </c>
    </row>
    <row r="4341" spans="1:24" ht="16.5" customHeight="1" x14ac:dyDescent="0.2">
      <c r="A4341" s="34">
        <f t="shared" si="849"/>
        <v>45413</v>
      </c>
      <c r="B4341" s="243" t="str">
        <f t="shared" si="846"/>
        <v>Mayo</v>
      </c>
      <c r="C4341" s="244"/>
      <c r="D4341" s="244" t="str">
        <f t="shared" si="847"/>
        <v>Enero</v>
      </c>
      <c r="E4341" s="244"/>
      <c r="F4341" s="281" t="str">
        <f>IFERROR(IF(VLOOKUP($X4326&amp;"-"&amp;TEXT($A4341,"mmm-aaaa"),Informes!$A:$P,COLUMN(Informes!H$1),FALSE),"þ","¨"),"¨")</f>
        <v>¨</v>
      </c>
      <c r="G4341" s="281"/>
      <c r="H4341" s="281"/>
      <c r="I4341" s="248" t="str">
        <f>IFERROR(IF(ISBLANK(
VLOOKUP($X4326&amp;"-"&amp;TEXT($A4341,"mmm-aaaa"),Informes!$A:$P,COLUMN(Informes!I$1),FALSE)), "",
VLOOKUP($X4326&amp;"-"&amp;TEXT($A4341,"mmm-aaaa"),Informes!$A:$P,COLUMN(Informes!I$1),FALSE)), "")</f>
        <v/>
      </c>
      <c r="J4341" s="248"/>
      <c r="K4341" s="248"/>
      <c r="L4341" s="173" t="str">
        <f t="shared" si="848"/>
        <v>¨</v>
      </c>
      <c r="M4341" s="248" t="str">
        <f>IFERROR(IF(OR($X4341=$L$7,$X4341=$K$5,$X4341=$O$5,$X4341=$T$5),IF(ISBLANK(
VLOOKUP($X4326&amp;"-"&amp;TEXT($A4341,"mmm-aaaa"),Informes!$A:$P,COLUMN(Informes!J$1),FALSE)), "",
VLOOKUP($X4326&amp;"-"&amp;TEXT($A4341,"mmm-aaaa"),Informes!$A:$P,COLUMN(Informes!J$1),FALSE)), ""), "")</f>
        <v/>
      </c>
      <c r="N4341" s="248"/>
      <c r="O4341" s="248"/>
      <c r="P4341" s="248"/>
      <c r="Q4341" s="248"/>
      <c r="R4341" s="284" t="str">
        <f t="shared" si="845"/>
        <v/>
      </c>
      <c r="S4341" s="284"/>
      <c r="T4341" s="284"/>
      <c r="U4341" s="284"/>
      <c r="V4341" s="285"/>
      <c r="W4341" s="4" t="str">
        <f>IFERROR(VLOOKUP($X4326&amp;"-"&amp;TEXT($A4341,"mmm-aaaa"),Informes!$A:$P,COLUMN(Informes!K$1),FALSE), "")</f>
        <v/>
      </c>
      <c r="X4341" s="34" t="str">
        <f>IFERROR(VLOOKUP($X4326&amp;"-"&amp;TEXT($A4341,"mmm-aaaa"),Informes!$A:$P,COLUMN(Informes!C$1),FALSE), "")</f>
        <v/>
      </c>
    </row>
    <row r="4342" spans="1:24" ht="16.5" customHeight="1" x14ac:dyDescent="0.2">
      <c r="A4342" s="34">
        <f t="shared" si="849"/>
        <v>45444</v>
      </c>
      <c r="B4342" s="243" t="str">
        <f t="shared" si="846"/>
        <v>Junio</v>
      </c>
      <c r="C4342" s="244"/>
      <c r="D4342" s="244" t="str">
        <f t="shared" si="847"/>
        <v>Enero</v>
      </c>
      <c r="E4342" s="244"/>
      <c r="F4342" s="281" t="str">
        <f>IFERROR(IF(VLOOKUP($X4326&amp;"-"&amp;TEXT($A4342,"mmm-aaaa"),Informes!$A:$P,COLUMN(Informes!H$1),FALSE),"þ","¨"),"¨")</f>
        <v>¨</v>
      </c>
      <c r="G4342" s="281"/>
      <c r="H4342" s="281"/>
      <c r="I4342" s="248" t="str">
        <f>IFERROR(IF(ISBLANK(
VLOOKUP($X4326&amp;"-"&amp;TEXT($A4342,"mmm-aaaa"),Informes!$A:$P,COLUMN(Informes!I$1),FALSE)), "",
VLOOKUP($X4326&amp;"-"&amp;TEXT($A4342,"mmm-aaaa"),Informes!$A:$P,COLUMN(Informes!I$1),FALSE)), "")</f>
        <v/>
      </c>
      <c r="J4342" s="248"/>
      <c r="K4342" s="248"/>
      <c r="L4342" s="173" t="str">
        <f t="shared" si="848"/>
        <v>¨</v>
      </c>
      <c r="M4342" s="248" t="str">
        <f>IFERROR(IF(OR($X4342=$L$7,$X4342=$K$5,$X4342=$O$5,$X4342=$T$5),IF(ISBLANK(
VLOOKUP($X4326&amp;"-"&amp;TEXT($A4342,"mmm-aaaa"),Informes!$A:$P,COLUMN(Informes!J$1),FALSE)), "",
VLOOKUP($X4326&amp;"-"&amp;TEXT($A4342,"mmm-aaaa"),Informes!$A:$P,COLUMN(Informes!J$1),FALSE)), ""), "")</f>
        <v/>
      </c>
      <c r="N4342" s="248"/>
      <c r="O4342" s="248"/>
      <c r="P4342" s="248"/>
      <c r="Q4342" s="248"/>
      <c r="R4342" s="284" t="str">
        <f t="shared" si="845"/>
        <v/>
      </c>
      <c r="S4342" s="284"/>
      <c r="T4342" s="284"/>
      <c r="U4342" s="284"/>
      <c r="V4342" s="285"/>
      <c r="W4342" s="4" t="str">
        <f>IFERROR(VLOOKUP($X4326&amp;"-"&amp;TEXT($A4342,"mmm-aaaa"),Informes!$A:$P,COLUMN(Informes!K$1),FALSE), "")</f>
        <v/>
      </c>
      <c r="X4342" s="34" t="str">
        <f>IFERROR(VLOOKUP($X4326&amp;"-"&amp;TEXT($A4342,"mmm-aaaa"),Informes!$A:$P,COLUMN(Informes!C$1),FALSE), "")</f>
        <v/>
      </c>
    </row>
    <row r="4343" spans="1:24" ht="16.5" customHeight="1" x14ac:dyDescent="0.2">
      <c r="A4343" s="34">
        <f t="shared" si="849"/>
        <v>45474</v>
      </c>
      <c r="B4343" s="243" t="str">
        <f t="shared" si="846"/>
        <v>Julio</v>
      </c>
      <c r="C4343" s="244"/>
      <c r="D4343" s="244" t="str">
        <f t="shared" si="847"/>
        <v>Enero</v>
      </c>
      <c r="E4343" s="244"/>
      <c r="F4343" s="281" t="str">
        <f>IFERROR(IF(VLOOKUP($X4326&amp;"-"&amp;TEXT($A4343,"mmm-aaaa"),Informes!$A:$P,COLUMN(Informes!H$1),FALSE),"þ","¨"),"¨")</f>
        <v>¨</v>
      </c>
      <c r="G4343" s="281"/>
      <c r="H4343" s="281"/>
      <c r="I4343" s="248" t="str">
        <f>IFERROR(IF(ISBLANK(
VLOOKUP($X4326&amp;"-"&amp;TEXT($A4343,"mmm-aaaa"),Informes!$A:$P,COLUMN(Informes!I$1),FALSE)), "",
VLOOKUP($X4326&amp;"-"&amp;TEXT($A4343,"mmm-aaaa"),Informes!$A:$P,COLUMN(Informes!I$1),FALSE)), "")</f>
        <v/>
      </c>
      <c r="J4343" s="248"/>
      <c r="K4343" s="248"/>
      <c r="L4343" s="173" t="str">
        <f t="shared" si="848"/>
        <v>¨</v>
      </c>
      <c r="M4343" s="248" t="str">
        <f>IFERROR(IF(OR($X4343=$L$7,$X4343=$K$5,$X4343=$O$5,$X4343=$T$5),IF(ISBLANK(
VLOOKUP($X4326&amp;"-"&amp;TEXT($A4343,"mmm-aaaa"),Informes!$A:$P,COLUMN(Informes!J$1),FALSE)), "",
VLOOKUP($X4326&amp;"-"&amp;TEXT($A4343,"mmm-aaaa"),Informes!$A:$P,COLUMN(Informes!J$1),FALSE)), ""), "")</f>
        <v/>
      </c>
      <c r="N4343" s="248"/>
      <c r="O4343" s="248"/>
      <c r="P4343" s="248"/>
      <c r="Q4343" s="248"/>
      <c r="R4343" s="284" t="str">
        <f t="shared" si="845"/>
        <v/>
      </c>
      <c r="S4343" s="284"/>
      <c r="T4343" s="284"/>
      <c r="U4343" s="284"/>
      <c r="V4343" s="285"/>
      <c r="W4343" s="4" t="str">
        <f>IFERROR(VLOOKUP($X4326&amp;"-"&amp;TEXT($A4343,"mmm-aaaa"),Informes!$A:$P,COLUMN(Informes!K$1),FALSE), "")</f>
        <v/>
      </c>
      <c r="X4343" s="34" t="str">
        <f>IFERROR(VLOOKUP($X4326&amp;"-"&amp;TEXT($A4343,"mmm-aaaa"),Informes!$A:$P,COLUMN(Informes!C$1),FALSE), "")</f>
        <v/>
      </c>
    </row>
    <row r="4344" spans="1:24" ht="16.5" customHeight="1" thickBot="1" x14ac:dyDescent="0.25">
      <c r="A4344" s="34">
        <f t="shared" si="849"/>
        <v>45505</v>
      </c>
      <c r="B4344" s="264" t="str">
        <f t="shared" si="846"/>
        <v>Agosto</v>
      </c>
      <c r="C4344" s="265"/>
      <c r="D4344" s="265" t="str">
        <f t="shared" si="847"/>
        <v>Enero</v>
      </c>
      <c r="E4344" s="265"/>
      <c r="F4344" s="280" t="str">
        <f>IFERROR(IF(VLOOKUP($X4326&amp;"-"&amp;TEXT($A4344,"mmm-aaaa"),Informes!$A:$P,COLUMN(Informes!H$1),FALSE),"þ","¨"),"¨")</f>
        <v>¨</v>
      </c>
      <c r="G4344" s="280"/>
      <c r="H4344" s="280"/>
      <c r="I4344" s="269" t="str">
        <f>IFERROR(IF(ISBLANK(
VLOOKUP($X4326&amp;"-"&amp;TEXT($A4344,"mmm-aaaa"),Informes!$A:$P,COLUMN(Informes!I$1),FALSE)), "",
VLOOKUP($X4326&amp;"-"&amp;TEXT($A4344,"mmm-aaaa"),Informes!$A:$P,COLUMN(Informes!I$1),FALSE)), "")</f>
        <v/>
      </c>
      <c r="J4344" s="269"/>
      <c r="K4344" s="269"/>
      <c r="L4344" s="172" t="str">
        <f t="shared" si="848"/>
        <v>¨</v>
      </c>
      <c r="M4344" s="269" t="str">
        <f>IFERROR(IF(OR($X4344=$L$7,$X4344=$K$5,$X4344=$O$5,$X4344=$T$5),IF(ISBLANK(
VLOOKUP($X4326&amp;"-"&amp;TEXT($A4344,"mmm-aaaa"),Informes!$A:$P,COLUMN(Informes!J$1),FALSE)), "",
VLOOKUP($X4326&amp;"-"&amp;TEXT($A4344,"mmm-aaaa"),Informes!$A:$P,COLUMN(Informes!J$1),FALSE)), ""), "")</f>
        <v/>
      </c>
      <c r="N4344" s="269"/>
      <c r="O4344" s="269"/>
      <c r="P4344" s="269"/>
      <c r="Q4344" s="269"/>
      <c r="R4344" s="282" t="str">
        <f t="shared" si="845"/>
        <v/>
      </c>
      <c r="S4344" s="282"/>
      <c r="T4344" s="282"/>
      <c r="U4344" s="282"/>
      <c r="V4344" s="283"/>
      <c r="W4344" s="4" t="str">
        <f>IFERROR(VLOOKUP($X4326&amp;"-"&amp;TEXT($A4344,"mmm-aaaa"),Informes!$A:$P,COLUMN(Informes!K$1),FALSE), "")</f>
        <v/>
      </c>
      <c r="X4344" s="34" t="str">
        <f>IFERROR(VLOOKUP($X4326&amp;"-"&amp;TEXT($A4344,"mmm-aaaa"),Informes!$A:$P,COLUMN(Informes!C$1),FALSE), "")</f>
        <v/>
      </c>
    </row>
    <row r="4345" spans="1:24" ht="16.5" customHeight="1" thickBot="1" x14ac:dyDescent="0.3">
      <c r="D4345" s="124"/>
      <c r="E4345" s="124"/>
      <c r="F4345" s="129"/>
      <c r="G4345" s="124" t="str">
        <f>IF(SUM(F4333:F4344)=0,"",SUM(F4333:F4344))</f>
        <v/>
      </c>
      <c r="H4345" s="124"/>
      <c r="I4345" s="124"/>
      <c r="J4345" s="130"/>
      <c r="K4345" s="124"/>
      <c r="L4345" s="131" t="s">
        <v>107</v>
      </c>
      <c r="M4345" s="272" t="str">
        <f>IF(SUM(M4333:M4344)=0,"",SUM(M4333:M4344))</f>
        <v/>
      </c>
      <c r="N4345" s="273"/>
      <c r="O4345" s="273"/>
      <c r="P4345" s="273"/>
      <c r="Q4345" s="274"/>
      <c r="R4345" s="275"/>
      <c r="S4345" s="276"/>
      <c r="T4345" s="276"/>
      <c r="U4345" s="276"/>
      <c r="V4345" s="277"/>
      <c r="W4345" s="4"/>
      <c r="X4345" s="4"/>
    </row>
    <row r="4346" spans="1:24" ht="16.5" customHeight="1" x14ac:dyDescent="0.2">
      <c r="W4346" s="4"/>
      <c r="X4346" s="4"/>
    </row>
    <row r="4347" spans="1:24" ht="279.75" customHeight="1" x14ac:dyDescent="0.15">
      <c r="B4347" s="11"/>
      <c r="C4347" s="132" t="s">
        <v>136</v>
      </c>
      <c r="D4347" s="11"/>
      <c r="E4347" s="11"/>
      <c r="F4347" s="11"/>
      <c r="G4347" s="11"/>
      <c r="H4347" s="11"/>
      <c r="I4347" s="11"/>
      <c r="J4347" s="11"/>
      <c r="K4347" s="11"/>
      <c r="L4347" s="11"/>
      <c r="M4347" s="11"/>
      <c r="N4347" s="11"/>
      <c r="O4347" s="11"/>
      <c r="P4347" s="11"/>
      <c r="Q4347" s="11"/>
      <c r="R4347" s="11"/>
      <c r="S4347" s="11"/>
      <c r="T4347" s="11"/>
      <c r="U4347" s="11"/>
      <c r="V4347" s="11"/>
      <c r="W4347" s="11"/>
      <c r="X4347" s="11"/>
    </row>
    <row r="4348" spans="1:24" ht="24" customHeight="1" x14ac:dyDescent="0.2">
      <c r="A4348" s="35"/>
      <c r="B4348" s="256" t="s">
        <v>127</v>
      </c>
      <c r="C4348" s="256"/>
      <c r="D4348" s="256"/>
      <c r="E4348" s="256"/>
      <c r="F4348" s="256"/>
      <c r="G4348" s="256"/>
      <c r="H4348" s="256"/>
      <c r="I4348" s="256"/>
      <c r="J4348" s="256"/>
      <c r="K4348" s="256"/>
      <c r="L4348" s="256"/>
      <c r="M4348" s="256"/>
      <c r="N4348" s="256"/>
      <c r="O4348" s="256"/>
      <c r="P4348" s="256"/>
      <c r="Q4348" s="256"/>
      <c r="R4348" s="256"/>
      <c r="S4348" s="256"/>
      <c r="T4348" s="256"/>
      <c r="U4348" s="256"/>
      <c r="V4348" s="256"/>
      <c r="X4348" s="2"/>
    </row>
    <row r="4349" spans="1:24" ht="15" x14ac:dyDescent="0.2">
      <c r="A4349" s="35"/>
      <c r="B4349" s="120" t="s">
        <v>128</v>
      </c>
      <c r="D4349" s="123" t="e">
        <f>D4326</f>
        <v>#REF!</v>
      </c>
      <c r="F4349" s="123"/>
      <c r="G4349" s="123"/>
      <c r="H4349" s="123"/>
      <c r="I4349" s="123"/>
      <c r="J4349" s="123"/>
      <c r="K4349" s="123"/>
      <c r="L4349" s="123"/>
      <c r="M4349" s="123"/>
      <c r="N4349" s="123"/>
      <c r="O4349" s="123"/>
      <c r="P4349" s="123"/>
      <c r="Q4349" s="123"/>
      <c r="R4349" s="123"/>
      <c r="S4349" s="123"/>
      <c r="T4349" s="123"/>
      <c r="U4349" s="123"/>
      <c r="V4349" s="123"/>
      <c r="W4349" s="15"/>
      <c r="X4349" s="154" t="e">
        <f>X4326</f>
        <v>#REF!</v>
      </c>
    </row>
    <row r="4350" spans="1:24" ht="17.25" x14ac:dyDescent="0.2">
      <c r="B4350" s="120" t="s">
        <v>129</v>
      </c>
      <c r="D4350" s="121"/>
      <c r="E4350" s="121"/>
      <c r="F4350" s="7"/>
      <c r="G4350" s="7"/>
      <c r="H4350" s="257" t="e">
        <f>H4327</f>
        <v>#REF!</v>
      </c>
      <c r="I4350" s="257"/>
      <c r="J4350" s="257"/>
      <c r="K4350" s="257"/>
      <c r="L4350" s="257"/>
      <c r="M4350" s="257"/>
      <c r="N4350" s="257"/>
      <c r="O4350" s="257"/>
      <c r="P4350" s="127" t="e">
        <f>P4327</f>
        <v>#REF!</v>
      </c>
      <c r="Q4350" s="120" t="s">
        <v>75</v>
      </c>
      <c r="S4350" s="12"/>
      <c r="T4350" s="13"/>
      <c r="U4350" s="127" t="e">
        <f>U4327</f>
        <v>#REF!</v>
      </c>
      <c r="V4350" s="120" t="s">
        <v>79</v>
      </c>
      <c r="W4350" s="12"/>
      <c r="X4350" s="6"/>
    </row>
    <row r="4351" spans="1:24" ht="17.25" x14ac:dyDescent="0.2">
      <c r="B4351" s="120" t="s">
        <v>130</v>
      </c>
      <c r="D4351" s="122"/>
      <c r="E4351" s="122"/>
      <c r="F4351" s="7"/>
      <c r="G4351" s="258" t="e">
        <f>G4328</f>
        <v>#REF!</v>
      </c>
      <c r="H4351" s="258"/>
      <c r="I4351" s="258"/>
      <c r="J4351" s="258"/>
      <c r="K4351" s="258"/>
      <c r="L4351" s="258"/>
      <c r="M4351" s="258"/>
      <c r="N4351" s="258"/>
      <c r="O4351" s="258"/>
      <c r="P4351" s="128" t="s">
        <v>137</v>
      </c>
      <c r="Q4351" s="120" t="s">
        <v>131</v>
      </c>
      <c r="S4351" s="12"/>
      <c r="T4351" s="12"/>
      <c r="U4351" s="128" t="s">
        <v>138</v>
      </c>
      <c r="V4351" s="120" t="s">
        <v>61</v>
      </c>
      <c r="W4351" s="12"/>
      <c r="X4351" s="6"/>
    </row>
    <row r="4352" spans="1:24" ht="28.5" customHeight="1" x14ac:dyDescent="0.2">
      <c r="B4352" s="127" t="e">
        <f>B4329</f>
        <v>#REF!</v>
      </c>
      <c r="C4352" s="125" t="s">
        <v>76</v>
      </c>
      <c r="D4352" s="127" t="e">
        <f>D4329</f>
        <v>#REF!</v>
      </c>
      <c r="E4352" s="125" t="s">
        <v>81</v>
      </c>
      <c r="F4352" s="7"/>
      <c r="G4352" s="7"/>
      <c r="H4352" s="5"/>
      <c r="I4352" s="10"/>
      <c r="J4352" s="127" t="e">
        <f>J4329</f>
        <v>#REF!</v>
      </c>
      <c r="K4352" s="125" t="s">
        <v>77</v>
      </c>
      <c r="L4352" s="5"/>
      <c r="M4352" s="5"/>
      <c r="N4352" s="127" t="e">
        <f>N4329</f>
        <v>#REF!</v>
      </c>
      <c r="O4352" s="125" t="s">
        <v>132</v>
      </c>
      <c r="P4352" s="126"/>
      <c r="Q4352" s="126"/>
      <c r="R4352" s="9"/>
      <c r="S4352" s="127" t="e">
        <f>S4329</f>
        <v>#REF!</v>
      </c>
      <c r="T4352" s="259" t="s">
        <v>133</v>
      </c>
      <c r="U4352" s="259"/>
      <c r="V4352" s="259"/>
      <c r="W4352" s="13"/>
      <c r="X4352" s="6"/>
    </row>
    <row r="4353" spans="1:24" ht="4.5" customHeight="1" thickBot="1" x14ac:dyDescent="0.25">
      <c r="B4353" s="8"/>
      <c r="C4353" s="7"/>
      <c r="D4353" s="8"/>
      <c r="E4353" s="7"/>
      <c r="F4353" s="7"/>
      <c r="G4353" s="7"/>
      <c r="H4353" s="5"/>
      <c r="I4353" s="10"/>
      <c r="J4353" s="8"/>
      <c r="K4353" s="5"/>
      <c r="L4353" s="5"/>
      <c r="M4353" s="5"/>
      <c r="N4353" s="7"/>
      <c r="O4353" s="5"/>
      <c r="P4353" s="8"/>
      <c r="Q4353" s="8"/>
      <c r="R4353" s="9"/>
      <c r="S4353" s="9"/>
      <c r="T4353" s="7"/>
      <c r="U4353" s="8"/>
      <c r="V4353" s="9"/>
      <c r="W4353" s="9"/>
      <c r="X4353" s="6"/>
    </row>
    <row r="4354" spans="1:24" ht="27" customHeight="1" x14ac:dyDescent="0.25">
      <c r="B4354" s="260" t="s">
        <v>17</v>
      </c>
      <c r="C4354" s="261"/>
      <c r="D4354" s="261"/>
      <c r="E4354" s="261"/>
      <c r="F4354" s="262" t="s">
        <v>134</v>
      </c>
      <c r="G4354" s="262"/>
      <c r="H4354" s="262"/>
      <c r="I4354" s="262" t="s">
        <v>12</v>
      </c>
      <c r="J4354" s="262"/>
      <c r="K4354" s="262"/>
      <c r="L4354" s="262" t="s">
        <v>105</v>
      </c>
      <c r="M4354" s="236" t="s">
        <v>135</v>
      </c>
      <c r="N4354" s="236"/>
      <c r="O4354" s="236"/>
      <c r="P4354" s="236"/>
      <c r="Q4354" s="236"/>
      <c r="R4354" s="236" t="s">
        <v>101</v>
      </c>
      <c r="S4354" s="236"/>
      <c r="T4354" s="236"/>
      <c r="U4354" s="236"/>
      <c r="V4354" s="237"/>
      <c r="W4354" s="14"/>
      <c r="X4354" s="3"/>
    </row>
    <row r="4355" spans="1:24" ht="27.75" customHeight="1" x14ac:dyDescent="0.2">
      <c r="B4355" s="240">
        <f>EDATE(B4332,12)</f>
        <v>45658</v>
      </c>
      <c r="C4355" s="241"/>
      <c r="D4355" s="241"/>
      <c r="E4355" s="242"/>
      <c r="F4355" s="263"/>
      <c r="G4355" s="263"/>
      <c r="H4355" s="263"/>
      <c r="I4355" s="263"/>
      <c r="J4355" s="263"/>
      <c r="K4355" s="263"/>
      <c r="L4355" s="263"/>
      <c r="M4355" s="238"/>
      <c r="N4355" s="238"/>
      <c r="O4355" s="238"/>
      <c r="P4355" s="238"/>
      <c r="Q4355" s="238"/>
      <c r="R4355" s="238"/>
      <c r="S4355" s="238"/>
      <c r="T4355" s="238"/>
      <c r="U4355" s="238"/>
      <c r="V4355" s="239"/>
      <c r="W4355" s="14"/>
      <c r="X4355" s="3"/>
    </row>
    <row r="4356" spans="1:24" ht="16.5" customHeight="1" x14ac:dyDescent="0.2">
      <c r="A4356" s="34">
        <f>EDATE(B4355,-4)</f>
        <v>45536</v>
      </c>
      <c r="B4356" s="243" t="str">
        <f>PROPER(TEXT(A4356, "mmmm"))</f>
        <v>Septiembre</v>
      </c>
      <c r="C4356" s="244"/>
      <c r="D4356" s="244"/>
      <c r="E4356" s="244"/>
      <c r="F4356" s="281" t="str">
        <f>IFERROR(IF(VLOOKUP($X4326&amp;"-"&amp;TEXT($A4356,"mmm-aaaa"),Informes!$A:$P,COLUMN(Informes!H$1),FALSE),"þ","¨"),"¨")</f>
        <v>¨</v>
      </c>
      <c r="G4356" s="281"/>
      <c r="H4356" s="281"/>
      <c r="I4356" s="248" t="str">
        <f>IFERROR(IF(ISBLANK(
VLOOKUP($X4349&amp;"-"&amp;TEXT($A4356,"mmm-aaaa"),Informes!$A:$P,COLUMN(Informes!I$1),FALSE)), "",
VLOOKUP($X4349&amp;"-"&amp;TEXT($A4356,"mmm-aaaa"),Informes!$A:$P,COLUMN(Informes!I$1),FALSE)), "")</f>
        <v/>
      </c>
      <c r="J4356" s="248"/>
      <c r="K4356" s="248"/>
      <c r="L4356" s="173" t="str">
        <f>IFERROR(IF($X4356=$L$7,"þ","¨"),"¨")</f>
        <v>¨</v>
      </c>
      <c r="M4356" s="248" t="str">
        <f>IFERROR(IF(OR($X4356=$L$7,$X4356=$K$5,$X4356=$O$5,$X4356=$T$5),IF(ISBLANK(
VLOOKUP($X4326&amp;"-"&amp;TEXT($A4356,"mmm-aaaa"),Informes!$A:$P,COLUMN(Informes!J$1),FALSE)), "",
VLOOKUP($X4326&amp;"-"&amp;TEXT($A4356,"mmm-aaaa"),Informes!$A:$P,COLUMN(Informes!J$1),FALSE)), ""), "")</f>
        <v/>
      </c>
      <c r="N4356" s="248"/>
      <c r="O4356" s="248"/>
      <c r="P4356" s="248"/>
      <c r="Q4356" s="248"/>
      <c r="R4356" s="284" t="str">
        <f t="shared" ref="R4356:R4367" si="850">IF(W4356=0, "", W4356)</f>
        <v/>
      </c>
      <c r="S4356" s="284"/>
      <c r="T4356" s="284"/>
      <c r="U4356" s="284"/>
      <c r="V4356" s="285"/>
      <c r="W4356" s="4" t="str">
        <f>IFERROR(VLOOKUP($X4349&amp;"-"&amp;TEXT($A4356,"mmm-aaaa"),Informes!$A:$P,COLUMN(Informes!K$1),FALSE), "")</f>
        <v/>
      </c>
      <c r="X4356" s="34" t="str">
        <f>IFERROR(VLOOKUP($X4326&amp;"-"&amp;TEXT($A4356,"mmm-aaaa"),Informes!$A:$P,COLUMN(Informes!C$1),FALSE), "")</f>
        <v/>
      </c>
    </row>
    <row r="4357" spans="1:24" ht="16.5" customHeight="1" x14ac:dyDescent="0.2">
      <c r="A4357" s="34">
        <f>EDATE(A4356,1)</f>
        <v>45566</v>
      </c>
      <c r="B4357" s="243" t="str">
        <f t="shared" ref="B4357:B4367" si="851">PROPER(TEXT(A4357, "mmmm"))</f>
        <v>Octubre</v>
      </c>
      <c r="C4357" s="244"/>
      <c r="D4357" s="244"/>
      <c r="E4357" s="244"/>
      <c r="F4357" s="281" t="str">
        <f>IFERROR(IF(VLOOKUP($X4326&amp;"-"&amp;TEXT($A4357,"mmm-aaaa"),Informes!$A:$P,COLUMN(Informes!H$1),FALSE),"þ","¨"),"¨")</f>
        <v>¨</v>
      </c>
      <c r="G4357" s="281"/>
      <c r="H4357" s="281"/>
      <c r="I4357" s="248" t="str">
        <f>IFERROR(IF(ISBLANK(
VLOOKUP($X4349&amp;"-"&amp;TEXT($A4357,"mmm-aaaa"),Informes!$A:$P,COLUMN(Informes!I$1),FALSE)), "",
VLOOKUP($X4349&amp;"-"&amp;TEXT($A4357,"mmm-aaaa"),Informes!$A:$P,COLUMN(Informes!I$1),FALSE)), "")</f>
        <v/>
      </c>
      <c r="J4357" s="248"/>
      <c r="K4357" s="248"/>
      <c r="L4357" s="173" t="str">
        <f t="shared" ref="L4357:L4367" si="852">IFERROR(IF($X4357=$L$7,"þ","¨"),"¨")</f>
        <v>¨</v>
      </c>
      <c r="M4357" s="248" t="str">
        <f>IFERROR(IF(OR($X4357=$L$7,$X4357=$K$5,$X4357=$O$5,$X4357=$T$5),IF(ISBLANK(
VLOOKUP($X4326&amp;"-"&amp;TEXT($A4357,"mmm-aaaa"),Informes!$A:$P,COLUMN(Informes!J$1),FALSE)), "",
VLOOKUP($X4326&amp;"-"&amp;TEXT($A4357,"mmm-aaaa"),Informes!$A:$P,COLUMN(Informes!J$1),FALSE)), ""), "")</f>
        <v/>
      </c>
      <c r="N4357" s="248"/>
      <c r="O4357" s="248"/>
      <c r="P4357" s="248"/>
      <c r="Q4357" s="248"/>
      <c r="R4357" s="284" t="str">
        <f t="shared" si="850"/>
        <v/>
      </c>
      <c r="S4357" s="284"/>
      <c r="T4357" s="284"/>
      <c r="U4357" s="284"/>
      <c r="V4357" s="285"/>
      <c r="W4357" s="4" t="str">
        <f>IFERROR(VLOOKUP($X4349&amp;"-"&amp;TEXT($A4357,"mmm-aaaa"),Informes!$A:$P,COLUMN(Informes!K$1),FALSE), "")</f>
        <v/>
      </c>
      <c r="X4357" s="34" t="str">
        <f>IFERROR(VLOOKUP($X4326&amp;"-"&amp;TEXT($A4357,"mmm-aaaa"),Informes!$A:$P,COLUMN(Informes!C$1),FALSE), "")</f>
        <v/>
      </c>
    </row>
    <row r="4358" spans="1:24" ht="16.5" customHeight="1" x14ac:dyDescent="0.2">
      <c r="A4358" s="34">
        <f t="shared" ref="A4358:A4367" si="853">EDATE(A4357,1)</f>
        <v>45597</v>
      </c>
      <c r="B4358" s="243" t="str">
        <f t="shared" si="851"/>
        <v>Noviembre</v>
      </c>
      <c r="C4358" s="244"/>
      <c r="D4358" s="244"/>
      <c r="E4358" s="244"/>
      <c r="F4358" s="281" t="str">
        <f>IFERROR(IF(VLOOKUP($X4326&amp;"-"&amp;TEXT($A4358,"mmm-aaaa"),Informes!$A:$P,COLUMN(Informes!H$1),FALSE),"þ","¨"),"¨")</f>
        <v>¨</v>
      </c>
      <c r="G4358" s="281"/>
      <c r="H4358" s="281"/>
      <c r="I4358" s="248" t="str">
        <f>IFERROR(IF(ISBLANK(
VLOOKUP($X4349&amp;"-"&amp;TEXT($A4358,"mmm-aaaa"),Informes!$A:$P,COLUMN(Informes!I$1),FALSE)), "",
VLOOKUP($X4349&amp;"-"&amp;TEXT($A4358,"mmm-aaaa"),Informes!$A:$P,COLUMN(Informes!I$1),FALSE)), "")</f>
        <v/>
      </c>
      <c r="J4358" s="248"/>
      <c r="K4358" s="248"/>
      <c r="L4358" s="173" t="str">
        <f t="shared" si="852"/>
        <v>¨</v>
      </c>
      <c r="M4358" s="248" t="str">
        <f>IFERROR(IF(OR($X4358=$L$7,$X4358=$K$5,$X4358=$O$5,$X4358=$T$5),IF(ISBLANK(
VLOOKUP($X4326&amp;"-"&amp;TEXT($A4358,"mmm-aaaa"),Informes!$A:$P,COLUMN(Informes!J$1),FALSE)), "",
VLOOKUP($X4326&amp;"-"&amp;TEXT($A4358,"mmm-aaaa"),Informes!$A:$P,COLUMN(Informes!J$1),FALSE)), ""), "")</f>
        <v/>
      </c>
      <c r="N4358" s="248"/>
      <c r="O4358" s="248"/>
      <c r="P4358" s="248"/>
      <c r="Q4358" s="248"/>
      <c r="R4358" s="284" t="str">
        <f t="shared" si="850"/>
        <v/>
      </c>
      <c r="S4358" s="284"/>
      <c r="T4358" s="284"/>
      <c r="U4358" s="284"/>
      <c r="V4358" s="285"/>
      <c r="W4358" s="4" t="str">
        <f>IFERROR(VLOOKUP($X4349&amp;"-"&amp;TEXT($A4358,"mmm-aaaa"),Informes!$A:$P,COLUMN(Informes!K$1),FALSE), "")</f>
        <v/>
      </c>
      <c r="X4358" s="34" t="str">
        <f>IFERROR(VLOOKUP($X4326&amp;"-"&amp;TEXT($A4358,"mmm-aaaa"),Informes!$A:$P,COLUMN(Informes!C$1),FALSE), "")</f>
        <v/>
      </c>
    </row>
    <row r="4359" spans="1:24" ht="16.5" customHeight="1" x14ac:dyDescent="0.2">
      <c r="A4359" s="34">
        <f t="shared" si="853"/>
        <v>45627</v>
      </c>
      <c r="B4359" s="243" t="str">
        <f t="shared" si="851"/>
        <v>Diciembre</v>
      </c>
      <c r="C4359" s="244"/>
      <c r="D4359" s="244"/>
      <c r="E4359" s="244"/>
      <c r="F4359" s="281" t="str">
        <f>IFERROR(IF(VLOOKUP($X4326&amp;"-"&amp;TEXT($A4359,"mmm-aaaa"),Informes!$A:$P,COLUMN(Informes!H$1),FALSE),"þ","¨"),"¨")</f>
        <v>¨</v>
      </c>
      <c r="G4359" s="281"/>
      <c r="H4359" s="281"/>
      <c r="I4359" s="248" t="str">
        <f>IFERROR(IF(ISBLANK(
VLOOKUP($X4349&amp;"-"&amp;TEXT($A4359,"mmm-aaaa"),Informes!$A:$P,COLUMN(Informes!I$1),FALSE)), "",
VLOOKUP($X4349&amp;"-"&amp;TEXT($A4359,"mmm-aaaa"),Informes!$A:$P,COLUMN(Informes!I$1),FALSE)), "")</f>
        <v/>
      </c>
      <c r="J4359" s="248"/>
      <c r="K4359" s="248"/>
      <c r="L4359" s="173" t="str">
        <f t="shared" si="852"/>
        <v>¨</v>
      </c>
      <c r="M4359" s="248" t="str">
        <f>IFERROR(IF(OR($X4359=$L$7,$X4359=$K$5,$X4359=$O$5,$X4359=$T$5),IF(ISBLANK(
VLOOKUP($X4326&amp;"-"&amp;TEXT($A4359,"mmm-aaaa"),Informes!$A:$P,COLUMN(Informes!J$1),FALSE)), "",
VLOOKUP($X4326&amp;"-"&amp;TEXT($A4359,"mmm-aaaa"),Informes!$A:$P,COLUMN(Informes!J$1),FALSE)), ""), "")</f>
        <v/>
      </c>
      <c r="N4359" s="248"/>
      <c r="O4359" s="248"/>
      <c r="P4359" s="248"/>
      <c r="Q4359" s="248"/>
      <c r="R4359" s="284" t="str">
        <f t="shared" si="850"/>
        <v/>
      </c>
      <c r="S4359" s="284"/>
      <c r="T4359" s="284"/>
      <c r="U4359" s="284"/>
      <c r="V4359" s="285"/>
      <c r="W4359" s="4" t="str">
        <f>IFERROR(VLOOKUP($X4349&amp;"-"&amp;TEXT($A4359,"mmm-aaaa"),Informes!$A:$P,COLUMN(Informes!K$1),FALSE), "")</f>
        <v/>
      </c>
      <c r="X4359" s="34" t="str">
        <f>IFERROR(VLOOKUP($X4326&amp;"-"&amp;TEXT($A4359,"mmm-aaaa"),Informes!$A:$P,COLUMN(Informes!C$1),FALSE), "")</f>
        <v/>
      </c>
    </row>
    <row r="4360" spans="1:24" ht="16.5" customHeight="1" x14ac:dyDescent="0.2">
      <c r="A4360" s="34">
        <f t="shared" si="853"/>
        <v>45658</v>
      </c>
      <c r="B4360" s="243" t="str">
        <f t="shared" si="851"/>
        <v>Enero</v>
      </c>
      <c r="C4360" s="244"/>
      <c r="D4360" s="244"/>
      <c r="E4360" s="244"/>
      <c r="F4360" s="281" t="str">
        <f>IFERROR(IF(VLOOKUP($X4326&amp;"-"&amp;TEXT($A4360,"mmm-aaaa"),Informes!$A:$P,COLUMN(Informes!H$1),FALSE),"þ","¨"),"¨")</f>
        <v>¨</v>
      </c>
      <c r="G4360" s="281"/>
      <c r="H4360" s="281"/>
      <c r="I4360" s="248" t="str">
        <f>IFERROR(IF(ISBLANK(
VLOOKUP($X4349&amp;"-"&amp;TEXT($A4360,"mmm-aaaa"),Informes!$A:$P,COLUMN(Informes!I$1),FALSE)), "",
VLOOKUP($X4349&amp;"-"&amp;TEXT($A4360,"mmm-aaaa"),Informes!$A:$P,COLUMN(Informes!I$1),FALSE)), "")</f>
        <v/>
      </c>
      <c r="J4360" s="248"/>
      <c r="K4360" s="248"/>
      <c r="L4360" s="173" t="str">
        <f t="shared" si="852"/>
        <v>¨</v>
      </c>
      <c r="M4360" s="248" t="str">
        <f>IFERROR(IF(OR($X4360=$L$7,$X4360=$K$5,$X4360=$O$5,$X4360=$T$5),IF(ISBLANK(
VLOOKUP($X4326&amp;"-"&amp;TEXT($A4360,"mmm-aaaa"),Informes!$A:$P,COLUMN(Informes!J$1),FALSE)), "",
VLOOKUP($X4326&amp;"-"&amp;TEXT($A4360,"mmm-aaaa"),Informes!$A:$P,COLUMN(Informes!J$1),FALSE)), ""), "")</f>
        <v/>
      </c>
      <c r="N4360" s="248"/>
      <c r="O4360" s="248"/>
      <c r="P4360" s="248"/>
      <c r="Q4360" s="248"/>
      <c r="R4360" s="284" t="str">
        <f t="shared" si="850"/>
        <v/>
      </c>
      <c r="S4360" s="284"/>
      <c r="T4360" s="284"/>
      <c r="U4360" s="284"/>
      <c r="V4360" s="285"/>
      <c r="W4360" s="4" t="str">
        <f>IFERROR(VLOOKUP($X4349&amp;"-"&amp;TEXT($A4360,"mmm-aaaa"),Informes!$A:$P,COLUMN(Informes!K$1),FALSE), "")</f>
        <v/>
      </c>
      <c r="X4360" s="34" t="str">
        <f>IFERROR(VLOOKUP($X4326&amp;"-"&amp;TEXT($A4360,"mmm-aaaa"),Informes!$A:$P,COLUMN(Informes!C$1),FALSE), "")</f>
        <v/>
      </c>
    </row>
    <row r="4361" spans="1:24" ht="16.5" customHeight="1" x14ac:dyDescent="0.2">
      <c r="A4361" s="34">
        <f t="shared" si="853"/>
        <v>45689</v>
      </c>
      <c r="B4361" s="243" t="str">
        <f t="shared" si="851"/>
        <v>Febrero</v>
      </c>
      <c r="C4361" s="244"/>
      <c r="D4361" s="244"/>
      <c r="E4361" s="244"/>
      <c r="F4361" s="281" t="str">
        <f>IFERROR(IF(VLOOKUP($X4326&amp;"-"&amp;TEXT($A4361,"mmm-aaaa"),Informes!$A:$P,COLUMN(Informes!H$1),FALSE),"þ","¨"),"¨")</f>
        <v>¨</v>
      </c>
      <c r="G4361" s="281"/>
      <c r="H4361" s="281"/>
      <c r="I4361" s="248" t="str">
        <f>IFERROR(IF(ISBLANK(
VLOOKUP($X4349&amp;"-"&amp;TEXT($A4361,"mmm-aaaa"),Informes!$A:$P,COLUMN(Informes!I$1),FALSE)), "",
VLOOKUP($X4349&amp;"-"&amp;TEXT($A4361,"mmm-aaaa"),Informes!$A:$P,COLUMN(Informes!I$1),FALSE)), "")</f>
        <v/>
      </c>
      <c r="J4361" s="248"/>
      <c r="K4361" s="248"/>
      <c r="L4361" s="173" t="str">
        <f t="shared" si="852"/>
        <v>¨</v>
      </c>
      <c r="M4361" s="248" t="str">
        <f>IFERROR(IF(OR($X4361=$L$7,$X4361=$K$5,$X4361=$O$5,$X4361=$T$5),IF(ISBLANK(
VLOOKUP($X4326&amp;"-"&amp;TEXT($A4361,"mmm-aaaa"),Informes!$A:$P,COLUMN(Informes!J$1),FALSE)), "",
VLOOKUP($X4326&amp;"-"&amp;TEXT($A4361,"mmm-aaaa"),Informes!$A:$P,COLUMN(Informes!J$1),FALSE)), ""), "")</f>
        <v/>
      </c>
      <c r="N4361" s="248"/>
      <c r="O4361" s="248"/>
      <c r="P4361" s="248"/>
      <c r="Q4361" s="248"/>
      <c r="R4361" s="284" t="str">
        <f t="shared" si="850"/>
        <v/>
      </c>
      <c r="S4361" s="284"/>
      <c r="T4361" s="284"/>
      <c r="U4361" s="284"/>
      <c r="V4361" s="285"/>
      <c r="W4361" s="4" t="str">
        <f>IFERROR(VLOOKUP($X4349&amp;"-"&amp;TEXT($A4361,"mmm-aaaa"),Informes!$A:$P,COLUMN(Informes!K$1),FALSE), "")</f>
        <v/>
      </c>
      <c r="X4361" s="34" t="str">
        <f>IFERROR(VLOOKUP($X4326&amp;"-"&amp;TEXT($A4361,"mmm-aaaa"),Informes!$A:$P,COLUMN(Informes!C$1),FALSE), "")</f>
        <v/>
      </c>
    </row>
    <row r="4362" spans="1:24" ht="16.5" customHeight="1" x14ac:dyDescent="0.2">
      <c r="A4362" s="34">
        <f t="shared" si="853"/>
        <v>45717</v>
      </c>
      <c r="B4362" s="243" t="str">
        <f t="shared" si="851"/>
        <v>Marzo</v>
      </c>
      <c r="C4362" s="244"/>
      <c r="D4362" s="244"/>
      <c r="E4362" s="244"/>
      <c r="F4362" s="281" t="str">
        <f>IFERROR(IF(VLOOKUP($X4326&amp;"-"&amp;TEXT($A4362,"mmm-aaaa"),Informes!$A:$P,COLUMN(Informes!H$1),FALSE),"þ","¨"),"¨")</f>
        <v>¨</v>
      </c>
      <c r="G4362" s="281"/>
      <c r="H4362" s="281"/>
      <c r="I4362" s="248" t="str">
        <f>IFERROR(IF(ISBLANK(
VLOOKUP($X4349&amp;"-"&amp;TEXT($A4362,"mmm-aaaa"),Informes!$A:$P,COLUMN(Informes!I$1),FALSE)), "",
VLOOKUP($X4349&amp;"-"&amp;TEXT($A4362,"mmm-aaaa"),Informes!$A:$P,COLUMN(Informes!I$1),FALSE)), "")</f>
        <v/>
      </c>
      <c r="J4362" s="248"/>
      <c r="K4362" s="248"/>
      <c r="L4362" s="173" t="str">
        <f t="shared" si="852"/>
        <v>¨</v>
      </c>
      <c r="M4362" s="248" t="str">
        <f>IFERROR(IF(OR($X4362=$L$7,$X4362=$K$5,$X4362=$O$5,$X4362=$T$5),IF(ISBLANK(
VLOOKUP($X4326&amp;"-"&amp;TEXT($A4362,"mmm-aaaa"),Informes!$A:$P,COLUMN(Informes!J$1),FALSE)), "",
VLOOKUP($X4326&amp;"-"&amp;TEXT($A4362,"mmm-aaaa"),Informes!$A:$P,COLUMN(Informes!J$1),FALSE)), ""), "")</f>
        <v/>
      </c>
      <c r="N4362" s="248"/>
      <c r="O4362" s="248"/>
      <c r="P4362" s="248"/>
      <c r="Q4362" s="248"/>
      <c r="R4362" s="284" t="str">
        <f t="shared" si="850"/>
        <v/>
      </c>
      <c r="S4362" s="284"/>
      <c r="T4362" s="284"/>
      <c r="U4362" s="284"/>
      <c r="V4362" s="285"/>
      <c r="W4362" s="4" t="str">
        <f>IFERROR(VLOOKUP($X4349&amp;"-"&amp;TEXT($A4362,"mmm-aaaa"),Informes!$A:$P,COLUMN(Informes!K$1),FALSE), "")</f>
        <v/>
      </c>
      <c r="X4362" s="34" t="str">
        <f>IFERROR(VLOOKUP($X4326&amp;"-"&amp;TEXT($A4362,"mmm-aaaa"),Informes!$A:$P,COLUMN(Informes!C$1),FALSE), "")</f>
        <v/>
      </c>
    </row>
    <row r="4363" spans="1:24" ht="16.5" customHeight="1" x14ac:dyDescent="0.2">
      <c r="A4363" s="34">
        <f t="shared" si="853"/>
        <v>45748</v>
      </c>
      <c r="B4363" s="243" t="str">
        <f t="shared" si="851"/>
        <v>Abril</v>
      </c>
      <c r="C4363" s="244"/>
      <c r="D4363" s="244"/>
      <c r="E4363" s="244"/>
      <c r="F4363" s="281" t="str">
        <f>IFERROR(IF(VLOOKUP($X4326&amp;"-"&amp;TEXT($A4363,"mmm-aaaa"),Informes!$A:$P,COLUMN(Informes!H$1),FALSE),"þ","¨"),"¨")</f>
        <v>¨</v>
      </c>
      <c r="G4363" s="281"/>
      <c r="H4363" s="281"/>
      <c r="I4363" s="248" t="str">
        <f>IFERROR(IF(ISBLANK(
VLOOKUP($X4349&amp;"-"&amp;TEXT($A4363,"mmm-aaaa"),Informes!$A:$P,COLUMN(Informes!I$1),FALSE)), "",
VLOOKUP($X4349&amp;"-"&amp;TEXT($A4363,"mmm-aaaa"),Informes!$A:$P,COLUMN(Informes!I$1),FALSE)), "")</f>
        <v/>
      </c>
      <c r="J4363" s="248"/>
      <c r="K4363" s="248"/>
      <c r="L4363" s="173" t="str">
        <f t="shared" si="852"/>
        <v>¨</v>
      </c>
      <c r="M4363" s="248" t="str">
        <f>IFERROR(IF(OR($X4363=$L$7,$X4363=$K$5,$X4363=$O$5,$X4363=$T$5),IF(ISBLANK(
VLOOKUP($X4326&amp;"-"&amp;TEXT($A4363,"mmm-aaaa"),Informes!$A:$P,COLUMN(Informes!J$1),FALSE)), "",
VLOOKUP($X4326&amp;"-"&amp;TEXT($A4363,"mmm-aaaa"),Informes!$A:$P,COLUMN(Informes!J$1),FALSE)), ""), "")</f>
        <v/>
      </c>
      <c r="N4363" s="248"/>
      <c r="O4363" s="248"/>
      <c r="P4363" s="248"/>
      <c r="Q4363" s="248"/>
      <c r="R4363" s="284" t="str">
        <f t="shared" si="850"/>
        <v/>
      </c>
      <c r="S4363" s="284"/>
      <c r="T4363" s="284"/>
      <c r="U4363" s="284"/>
      <c r="V4363" s="285"/>
      <c r="W4363" s="4" t="str">
        <f>IFERROR(VLOOKUP($X4349&amp;"-"&amp;TEXT($A4363,"mmm-aaaa"),Informes!$A:$P,COLUMN(Informes!K$1),FALSE), "")</f>
        <v/>
      </c>
      <c r="X4363" s="34" t="str">
        <f>IFERROR(VLOOKUP($X4326&amp;"-"&amp;TEXT($A4363,"mmm-aaaa"),Informes!$A:$P,COLUMN(Informes!C$1),FALSE), "")</f>
        <v/>
      </c>
    </row>
    <row r="4364" spans="1:24" ht="16.5" customHeight="1" x14ac:dyDescent="0.2">
      <c r="A4364" s="34">
        <f t="shared" si="853"/>
        <v>45778</v>
      </c>
      <c r="B4364" s="243" t="str">
        <f t="shared" si="851"/>
        <v>Mayo</v>
      </c>
      <c r="C4364" s="244"/>
      <c r="D4364" s="244"/>
      <c r="E4364" s="244"/>
      <c r="F4364" s="281" t="str">
        <f>IFERROR(IF(VLOOKUP($X4326&amp;"-"&amp;TEXT($A4364,"mmm-aaaa"),Informes!$A:$P,COLUMN(Informes!H$1),FALSE),"þ","¨"),"¨")</f>
        <v>¨</v>
      </c>
      <c r="G4364" s="281"/>
      <c r="H4364" s="281"/>
      <c r="I4364" s="248" t="str">
        <f>IFERROR(IF(ISBLANK(
VLOOKUP($X4349&amp;"-"&amp;TEXT($A4364,"mmm-aaaa"),Informes!$A:$P,COLUMN(Informes!I$1),FALSE)), "",
VLOOKUP($X4349&amp;"-"&amp;TEXT($A4364,"mmm-aaaa"),Informes!$A:$P,COLUMN(Informes!I$1),FALSE)), "")</f>
        <v/>
      </c>
      <c r="J4364" s="248"/>
      <c r="K4364" s="248"/>
      <c r="L4364" s="173" t="str">
        <f t="shared" si="852"/>
        <v>¨</v>
      </c>
      <c r="M4364" s="248" t="str">
        <f>IFERROR(IF(OR($X4364=$L$7,$X4364=$K$5,$X4364=$O$5,$X4364=$T$5),IF(ISBLANK(
VLOOKUP($X4326&amp;"-"&amp;TEXT($A4364,"mmm-aaaa"),Informes!$A:$P,COLUMN(Informes!J$1),FALSE)), "",
VLOOKUP($X4326&amp;"-"&amp;TEXT($A4364,"mmm-aaaa"),Informes!$A:$P,COLUMN(Informes!J$1),FALSE)), ""), "")</f>
        <v/>
      </c>
      <c r="N4364" s="248"/>
      <c r="O4364" s="248"/>
      <c r="P4364" s="248"/>
      <c r="Q4364" s="248"/>
      <c r="R4364" s="284" t="str">
        <f t="shared" si="850"/>
        <v/>
      </c>
      <c r="S4364" s="284"/>
      <c r="T4364" s="284"/>
      <c r="U4364" s="284"/>
      <c r="V4364" s="285"/>
      <c r="W4364" s="4" t="str">
        <f>IFERROR(VLOOKUP($X4349&amp;"-"&amp;TEXT($A4364,"mmm-aaaa"),Informes!$A:$P,COLUMN(Informes!K$1),FALSE), "")</f>
        <v/>
      </c>
      <c r="X4364" s="34" t="str">
        <f>IFERROR(VLOOKUP($X4326&amp;"-"&amp;TEXT($A4364,"mmm-aaaa"),Informes!$A:$P,COLUMN(Informes!C$1),FALSE), "")</f>
        <v/>
      </c>
    </row>
    <row r="4365" spans="1:24" ht="16.5" customHeight="1" x14ac:dyDescent="0.2">
      <c r="A4365" s="34">
        <f t="shared" si="853"/>
        <v>45809</v>
      </c>
      <c r="B4365" s="243" t="str">
        <f t="shared" si="851"/>
        <v>Junio</v>
      </c>
      <c r="C4365" s="244"/>
      <c r="D4365" s="244"/>
      <c r="E4365" s="244"/>
      <c r="F4365" s="281" t="str">
        <f>IFERROR(IF(VLOOKUP($X4326&amp;"-"&amp;TEXT($A4365,"mmm-aaaa"),Informes!$A:$P,COLUMN(Informes!H$1),FALSE),"þ","¨"),"¨")</f>
        <v>¨</v>
      </c>
      <c r="G4365" s="281"/>
      <c r="H4365" s="281"/>
      <c r="I4365" s="248" t="str">
        <f>IFERROR(IF(ISBLANK(
VLOOKUP($X4349&amp;"-"&amp;TEXT($A4365,"mmm-aaaa"),Informes!$A:$P,COLUMN(Informes!I$1),FALSE)), "",
VLOOKUP($X4349&amp;"-"&amp;TEXT($A4365,"mmm-aaaa"),Informes!$A:$P,COLUMN(Informes!I$1),FALSE)), "")</f>
        <v/>
      </c>
      <c r="J4365" s="248"/>
      <c r="K4365" s="248"/>
      <c r="L4365" s="173" t="str">
        <f t="shared" si="852"/>
        <v>¨</v>
      </c>
      <c r="M4365" s="248" t="str">
        <f>IFERROR(IF(OR($X4365=$L$7,$X4365=$K$5,$X4365=$O$5,$X4365=$T$5),IF(ISBLANK(
VLOOKUP($X4326&amp;"-"&amp;TEXT($A4365,"mmm-aaaa"),Informes!$A:$P,COLUMN(Informes!J$1),FALSE)), "",
VLOOKUP($X4326&amp;"-"&amp;TEXT($A4365,"mmm-aaaa"),Informes!$A:$P,COLUMN(Informes!J$1),FALSE)), ""), "")</f>
        <v/>
      </c>
      <c r="N4365" s="248"/>
      <c r="O4365" s="248"/>
      <c r="P4365" s="248"/>
      <c r="Q4365" s="248"/>
      <c r="R4365" s="284" t="str">
        <f t="shared" si="850"/>
        <v/>
      </c>
      <c r="S4365" s="284"/>
      <c r="T4365" s="284"/>
      <c r="U4365" s="284"/>
      <c r="V4365" s="285"/>
      <c r="W4365" s="4" t="str">
        <f>IFERROR(VLOOKUP($X4349&amp;"-"&amp;TEXT($A4365,"mmm-aaaa"),Informes!$A:$P,COLUMN(Informes!K$1),FALSE), "")</f>
        <v/>
      </c>
      <c r="X4365" s="34" t="str">
        <f>IFERROR(VLOOKUP($X4326&amp;"-"&amp;TEXT($A4365,"mmm-aaaa"),Informes!$A:$P,COLUMN(Informes!C$1),FALSE), "")</f>
        <v/>
      </c>
    </row>
    <row r="4366" spans="1:24" ht="16.5" customHeight="1" x14ac:dyDescent="0.2">
      <c r="A4366" s="34">
        <f t="shared" si="853"/>
        <v>45839</v>
      </c>
      <c r="B4366" s="243" t="str">
        <f t="shared" si="851"/>
        <v>Julio</v>
      </c>
      <c r="C4366" s="244"/>
      <c r="D4366" s="244"/>
      <c r="E4366" s="244"/>
      <c r="F4366" s="281" t="str">
        <f>IFERROR(IF(VLOOKUP($X4326&amp;"-"&amp;TEXT($A4366,"mmm-aaaa"),Informes!$A:$P,COLUMN(Informes!H$1),FALSE),"þ","¨"),"¨")</f>
        <v>¨</v>
      </c>
      <c r="G4366" s="281"/>
      <c r="H4366" s="281"/>
      <c r="I4366" s="248" t="str">
        <f>IFERROR(IF(ISBLANK(
VLOOKUP($X4349&amp;"-"&amp;TEXT($A4366,"mmm-aaaa"),Informes!$A:$P,COLUMN(Informes!I$1),FALSE)), "",
VLOOKUP($X4349&amp;"-"&amp;TEXT($A4366,"mmm-aaaa"),Informes!$A:$P,COLUMN(Informes!I$1),FALSE)), "")</f>
        <v/>
      </c>
      <c r="J4366" s="248"/>
      <c r="K4366" s="248"/>
      <c r="L4366" s="173" t="str">
        <f t="shared" si="852"/>
        <v>¨</v>
      </c>
      <c r="M4366" s="248" t="str">
        <f>IFERROR(IF(OR($X4366=$L$7,$X4366=$K$5,$X4366=$O$5,$X4366=$T$5),IF(ISBLANK(
VLOOKUP($X4326&amp;"-"&amp;TEXT($A4366,"mmm-aaaa"),Informes!$A:$P,COLUMN(Informes!J$1),FALSE)), "",
VLOOKUP($X4326&amp;"-"&amp;TEXT($A4366,"mmm-aaaa"),Informes!$A:$P,COLUMN(Informes!J$1),FALSE)), ""), "")</f>
        <v/>
      </c>
      <c r="N4366" s="248"/>
      <c r="O4366" s="248"/>
      <c r="P4366" s="248"/>
      <c r="Q4366" s="248"/>
      <c r="R4366" s="284" t="str">
        <f t="shared" si="850"/>
        <v/>
      </c>
      <c r="S4366" s="284"/>
      <c r="T4366" s="284"/>
      <c r="U4366" s="284"/>
      <c r="V4366" s="285"/>
      <c r="W4366" s="4" t="str">
        <f>IFERROR(VLOOKUP($X4349&amp;"-"&amp;TEXT($A4366,"mmm-aaaa"),Informes!$A:$P,COLUMN(Informes!K$1),FALSE), "")</f>
        <v/>
      </c>
      <c r="X4366" s="34" t="str">
        <f>IFERROR(VLOOKUP($X4326&amp;"-"&amp;TEXT($A4366,"mmm-aaaa"),Informes!$A:$P,COLUMN(Informes!C$1),FALSE), "")</f>
        <v/>
      </c>
    </row>
    <row r="4367" spans="1:24" ht="16.5" customHeight="1" thickBot="1" x14ac:dyDescent="0.25">
      <c r="A4367" s="34">
        <f t="shared" si="853"/>
        <v>45870</v>
      </c>
      <c r="B4367" s="264" t="str">
        <f t="shared" si="851"/>
        <v>Agosto</v>
      </c>
      <c r="C4367" s="265"/>
      <c r="D4367" s="265"/>
      <c r="E4367" s="265"/>
      <c r="F4367" s="280" t="str">
        <f>IFERROR(IF(VLOOKUP($X4326&amp;"-"&amp;TEXT($A4367,"mmm-aaaa"),Informes!$A:$P,COLUMN(Informes!H$1),FALSE),"þ","¨"),"¨")</f>
        <v>¨</v>
      </c>
      <c r="G4367" s="280"/>
      <c r="H4367" s="280"/>
      <c r="I4367" s="269" t="str">
        <f>IFERROR(IF(ISBLANK(
VLOOKUP($X4349&amp;"-"&amp;TEXT($A4367,"mmm-aaaa"),Informes!$A:$P,COLUMN(Informes!I$1),FALSE)), "",
VLOOKUP($X4349&amp;"-"&amp;TEXT($A4367,"mmm-aaaa"),Informes!$A:$P,COLUMN(Informes!I$1),FALSE)), "")</f>
        <v/>
      </c>
      <c r="J4367" s="269"/>
      <c r="K4367" s="269"/>
      <c r="L4367" s="172" t="str">
        <f t="shared" si="852"/>
        <v>¨</v>
      </c>
      <c r="M4367" s="269" t="str">
        <f>IFERROR(IF(OR($X4367=$L$7,$X4367=$K$5,$X4367=$O$5,$X4367=$T$5),IF(ISBLANK(
VLOOKUP($X4326&amp;"-"&amp;TEXT($A4367,"mmm-aaaa"),Informes!$A:$P,COLUMN(Informes!J$1),FALSE)), "",
VLOOKUP($X4326&amp;"-"&amp;TEXT($A4367,"mmm-aaaa"),Informes!$A:$P,COLUMN(Informes!J$1),FALSE)), ""), "")</f>
        <v/>
      </c>
      <c r="N4367" s="269"/>
      <c r="O4367" s="269"/>
      <c r="P4367" s="269"/>
      <c r="Q4367" s="269"/>
      <c r="R4367" s="282" t="str">
        <f t="shared" si="850"/>
        <v/>
      </c>
      <c r="S4367" s="282"/>
      <c r="T4367" s="282"/>
      <c r="U4367" s="282"/>
      <c r="V4367" s="283"/>
      <c r="W4367" s="4" t="str">
        <f>IFERROR(VLOOKUP($X4349&amp;"-"&amp;TEXT($A4367,"mmm-aaaa"),Informes!$A:$P,COLUMN(Informes!K$1),FALSE), "")</f>
        <v/>
      </c>
      <c r="X4367" s="34" t="str">
        <f>IFERROR(VLOOKUP($X4326&amp;"-"&amp;TEXT($A4367,"mmm-aaaa"),Informes!$A:$P,COLUMN(Informes!C$1),FALSE), "")</f>
        <v/>
      </c>
    </row>
    <row r="4368" spans="1:24" ht="16.5" customHeight="1" thickBot="1" x14ac:dyDescent="0.3">
      <c r="D4368" s="124"/>
      <c r="E4368" s="124"/>
      <c r="F4368" s="129"/>
      <c r="G4368" s="124" t="str">
        <f>IF(SUM(F4356:F4367)=0,"",SUM(F4356:F4367))</f>
        <v/>
      </c>
      <c r="H4368" s="124"/>
      <c r="I4368" s="124"/>
      <c r="J4368" s="130"/>
      <c r="K4368" s="124"/>
      <c r="L4368" s="131" t="s">
        <v>107</v>
      </c>
      <c r="M4368" s="272" t="str">
        <f>IF(SUM(M4356:M4367)=0,"",SUM(M4356:M4367))</f>
        <v/>
      </c>
      <c r="N4368" s="273"/>
      <c r="O4368" s="273"/>
      <c r="P4368" s="273"/>
      <c r="Q4368" s="274"/>
      <c r="R4368" s="275"/>
      <c r="S4368" s="276"/>
      <c r="T4368" s="276"/>
      <c r="U4368" s="276"/>
      <c r="V4368" s="277"/>
      <c r="W4368" s="4"/>
      <c r="X4368" s="4"/>
    </row>
    <row r="4369" spans="1:24" ht="16.5" customHeight="1" x14ac:dyDescent="0.2">
      <c r="W4369" s="4"/>
      <c r="X4369" s="4"/>
    </row>
    <row r="4370" spans="1:24" ht="279.75" customHeight="1" x14ac:dyDescent="0.15">
      <c r="B4370" s="11"/>
      <c r="C4370" s="132" t="s">
        <v>136</v>
      </c>
      <c r="D4370" s="11"/>
      <c r="E4370" s="11"/>
      <c r="F4370" s="11"/>
      <c r="G4370" s="11"/>
      <c r="H4370" s="11"/>
      <c r="I4370" s="11"/>
      <c r="J4370" s="11"/>
      <c r="K4370" s="11"/>
      <c r="L4370" s="11"/>
      <c r="M4370" s="11"/>
      <c r="N4370" s="11"/>
      <c r="O4370" s="11"/>
      <c r="P4370" s="11"/>
      <c r="Q4370" s="11"/>
      <c r="R4370" s="11"/>
      <c r="S4370" s="11"/>
      <c r="T4370" s="11"/>
      <c r="U4370" s="11"/>
      <c r="V4370" s="11"/>
      <c r="W4370" s="11"/>
      <c r="X4370" s="11"/>
    </row>
    <row r="4371" spans="1:24" ht="24" customHeight="1" x14ac:dyDescent="0.2">
      <c r="A4371" s="35">
        <f>A4325+1</f>
        <v>96</v>
      </c>
      <c r="B4371" s="256" t="s">
        <v>127</v>
      </c>
      <c r="C4371" s="256"/>
      <c r="D4371" s="256"/>
      <c r="E4371" s="256"/>
      <c r="F4371" s="256"/>
      <c r="G4371" s="256"/>
      <c r="H4371" s="256"/>
      <c r="I4371" s="256"/>
      <c r="J4371" s="256"/>
      <c r="K4371" s="256"/>
      <c r="L4371" s="256"/>
      <c r="M4371" s="256"/>
      <c r="N4371" s="256"/>
      <c r="O4371" s="256"/>
      <c r="P4371" s="256"/>
      <c r="Q4371" s="256"/>
      <c r="R4371" s="256"/>
      <c r="S4371" s="256"/>
      <c r="T4371" s="256"/>
      <c r="U4371" s="256"/>
      <c r="V4371" s="256"/>
      <c r="X4371" s="2"/>
    </row>
    <row r="4372" spans="1:24" ht="17.25" customHeight="1" x14ac:dyDescent="0.2">
      <c r="A4372" s="35"/>
      <c r="B4372" s="120" t="s">
        <v>128</v>
      </c>
      <c r="D4372" s="123" t="e">
        <f>IF(A4371=0,0,INDEX(TblPublicadores[Nombre completo],A4371))</f>
        <v>#REF!</v>
      </c>
      <c r="F4372" s="123"/>
      <c r="G4372" s="123"/>
      <c r="H4372" s="123"/>
      <c r="I4372" s="123"/>
      <c r="J4372" s="123"/>
      <c r="K4372" s="123"/>
      <c r="L4372" s="123"/>
      <c r="M4372" s="123"/>
      <c r="N4372" s="123"/>
      <c r="O4372" s="123"/>
      <c r="P4372" s="123"/>
      <c r="Q4372" s="123"/>
      <c r="R4372" s="123"/>
      <c r="S4372" s="123"/>
      <c r="T4372" s="123"/>
      <c r="U4372" s="123"/>
      <c r="V4372" s="123"/>
      <c r="W4372" s="15"/>
      <c r="X4372" s="154" t="e">
        <f>IF(A4371=0,0,INDEX(TblPublicadores[Nombre],A4371))</f>
        <v>#REF!</v>
      </c>
    </row>
    <row r="4373" spans="1:24" ht="17.25" customHeight="1" x14ac:dyDescent="0.2">
      <c r="B4373" s="120" t="s">
        <v>129</v>
      </c>
      <c r="D4373" s="121"/>
      <c r="E4373" s="121"/>
      <c r="F4373" s="7"/>
      <c r="G4373" s="7"/>
      <c r="H4373" s="257" t="e">
        <f>IF(A4371=0,"",INDEX(TblPublicadores[Fecha de nacimiento],A4371))</f>
        <v>#REF!</v>
      </c>
      <c r="I4373" s="257"/>
      <c r="J4373" s="257"/>
      <c r="K4373" s="257"/>
      <c r="L4373" s="257"/>
      <c r="M4373" s="257"/>
      <c r="N4373" s="257"/>
      <c r="O4373" s="257"/>
      <c r="P4373" s="128" t="e">
        <f>IF(INDEX(TblPublicadores[Sexo],A4371)=Q4373,"þ","¨")</f>
        <v>#REF!</v>
      </c>
      <c r="Q4373" s="120" t="s">
        <v>75</v>
      </c>
      <c r="S4373" s="12"/>
      <c r="T4373" s="13"/>
      <c r="U4373" s="128" t="e">
        <f>IF(INDEX(TblPublicadores[Sexo],A4371)=V4373,"þ","¨")</f>
        <v>#REF!</v>
      </c>
      <c r="V4373" s="120" t="s">
        <v>79</v>
      </c>
      <c r="W4373" s="12"/>
      <c r="X4373" s="6"/>
    </row>
    <row r="4374" spans="1:24" ht="17.25" customHeight="1" x14ac:dyDescent="0.2">
      <c r="B4374" s="120" t="s">
        <v>130</v>
      </c>
      <c r="D4374" s="122"/>
      <c r="E4374" s="122"/>
      <c r="F4374" s="7"/>
      <c r="G4374" s="258" t="e">
        <f>IF(A4371=0,"",IF(INDEX(TblPublicadores[Fecha de bautismo],A4371)="", "",INDEX(TblPublicadores[Fecha de bautismo],A4371)))</f>
        <v>#REF!</v>
      </c>
      <c r="H4374" s="258"/>
      <c r="I4374" s="258"/>
      <c r="J4374" s="258"/>
      <c r="K4374" s="258"/>
      <c r="L4374" s="258"/>
      <c r="M4374" s="258"/>
      <c r="N4374" s="258"/>
      <c r="O4374" s="258"/>
      <c r="P4374" s="128" t="s">
        <v>137</v>
      </c>
      <c r="Q4374" s="120" t="s">
        <v>131</v>
      </c>
      <c r="S4374" s="12"/>
      <c r="T4374" s="12"/>
      <c r="U4374" s="128" t="s">
        <v>138</v>
      </c>
      <c r="V4374" s="120" t="s">
        <v>61</v>
      </c>
      <c r="W4374" s="12"/>
      <c r="X4374" s="6"/>
    </row>
    <row r="4375" spans="1:24" ht="28.5" customHeight="1" x14ac:dyDescent="0.2">
      <c r="B4375" s="127" t="e">
        <f>IF(INDEX(TblPublicadores[Privilegio],A4371)=C4375,"þ","¨")</f>
        <v>#REF!</v>
      </c>
      <c r="C4375" s="125" t="s">
        <v>76</v>
      </c>
      <c r="D4375" s="127" t="e">
        <f>IF(INDEX(TblPublicadores[Privilegio],A4371)=E4375,"þ","¨")</f>
        <v>#REF!</v>
      </c>
      <c r="E4375" s="125" t="s">
        <v>81</v>
      </c>
      <c r="F4375" s="7"/>
      <c r="G4375" s="7"/>
      <c r="H4375" s="5"/>
      <c r="I4375" s="10"/>
      <c r="J4375" s="127" t="e">
        <f>IF(INDEX(TblPublicadores[Tipo Publicador],A4371)=K4375,"þ","¨")</f>
        <v>#REF!</v>
      </c>
      <c r="K4375" s="125" t="s">
        <v>77</v>
      </c>
      <c r="L4375" s="5"/>
      <c r="M4375" s="5"/>
      <c r="N4375" s="127" t="e">
        <f>IF(INDEX(TblPublicadores[Tipo Publicador],A4371)=O4375,"þ","¨")</f>
        <v>#REF!</v>
      </c>
      <c r="O4375" s="125" t="s">
        <v>132</v>
      </c>
      <c r="P4375" s="126"/>
      <c r="Q4375" s="126"/>
      <c r="R4375" s="9"/>
      <c r="S4375" s="127" t="e">
        <f>IF(INDEX(TblPublicadores[Tipo Publicador],A4371)=T4375,"þ","¨")</f>
        <v>#REF!</v>
      </c>
      <c r="T4375" s="259" t="s">
        <v>133</v>
      </c>
      <c r="U4375" s="259"/>
      <c r="V4375" s="259"/>
      <c r="W4375" s="13"/>
      <c r="X4375" s="6"/>
    </row>
    <row r="4376" spans="1:24" ht="4.5" customHeight="1" thickBot="1" x14ac:dyDescent="0.25">
      <c r="B4376" s="8"/>
      <c r="C4376" s="7"/>
      <c r="D4376" s="8"/>
      <c r="E4376" s="7"/>
      <c r="F4376" s="7"/>
      <c r="G4376" s="7"/>
      <c r="H4376" s="5"/>
      <c r="I4376" s="10"/>
      <c r="J4376" s="8"/>
      <c r="K4376" s="5"/>
      <c r="L4376" s="5"/>
      <c r="M4376" s="5"/>
      <c r="N4376" s="7"/>
      <c r="O4376" s="5"/>
      <c r="P4376" s="8"/>
      <c r="Q4376" s="8"/>
      <c r="R4376" s="9"/>
      <c r="S4376" s="9"/>
      <c r="T4376" s="7"/>
      <c r="U4376" s="8"/>
      <c r="V4376" s="9"/>
      <c r="W4376" s="9"/>
      <c r="X4376" s="6"/>
    </row>
    <row r="4377" spans="1:24" ht="26.25" customHeight="1" x14ac:dyDescent="0.25">
      <c r="B4377" s="260" t="s">
        <v>17</v>
      </c>
      <c r="C4377" s="261"/>
      <c r="D4377" s="261"/>
      <c r="E4377" s="261"/>
      <c r="F4377" s="262" t="s">
        <v>134</v>
      </c>
      <c r="G4377" s="262"/>
      <c r="H4377" s="262"/>
      <c r="I4377" s="262" t="s">
        <v>12</v>
      </c>
      <c r="J4377" s="262"/>
      <c r="K4377" s="262"/>
      <c r="L4377" s="262" t="s">
        <v>105</v>
      </c>
      <c r="M4377" s="236" t="s">
        <v>135</v>
      </c>
      <c r="N4377" s="236"/>
      <c r="O4377" s="236"/>
      <c r="P4377" s="236"/>
      <c r="Q4377" s="236"/>
      <c r="R4377" s="236" t="s">
        <v>101</v>
      </c>
      <c r="S4377" s="236"/>
      <c r="T4377" s="236"/>
      <c r="U4377" s="236"/>
      <c r="V4377" s="237"/>
      <c r="W4377" s="14"/>
      <c r="X4377" s="3"/>
    </row>
    <row r="4378" spans="1:24" ht="27.75" customHeight="1" x14ac:dyDescent="0.2">
      <c r="B4378" s="240">
        <v>45292</v>
      </c>
      <c r="C4378" s="241"/>
      <c r="D4378" s="241"/>
      <c r="E4378" s="242"/>
      <c r="F4378" s="263"/>
      <c r="G4378" s="263"/>
      <c r="H4378" s="263"/>
      <c r="I4378" s="263"/>
      <c r="J4378" s="263"/>
      <c r="K4378" s="263"/>
      <c r="L4378" s="263"/>
      <c r="M4378" s="238"/>
      <c r="N4378" s="238"/>
      <c r="O4378" s="238"/>
      <c r="P4378" s="238"/>
      <c r="Q4378" s="238"/>
      <c r="R4378" s="238"/>
      <c r="S4378" s="238"/>
      <c r="T4378" s="238"/>
      <c r="U4378" s="238"/>
      <c r="V4378" s="239"/>
      <c r="W4378" s="14"/>
      <c r="X4378" s="3"/>
    </row>
    <row r="4379" spans="1:24" ht="16.5" customHeight="1" x14ac:dyDescent="0.2">
      <c r="A4379" s="34">
        <f>EDATE(B4378,-4)</f>
        <v>45170</v>
      </c>
      <c r="B4379" s="243" t="str">
        <f>PROPER(TEXT(A4379, "mmmm"))</f>
        <v>Septiembre</v>
      </c>
      <c r="C4379" s="244"/>
      <c r="D4379" s="244" t="str">
        <f>PROPER(TEXT(C4379, "mmmm"))</f>
        <v>Enero</v>
      </c>
      <c r="E4379" s="244"/>
      <c r="F4379" s="281" t="str">
        <f>IFERROR(IF(VLOOKUP($X4372&amp;"-"&amp;TEXT($A4379,"mmm-aaaa"),Informes!$A:$P,COLUMN(Informes!H$1),FALSE),"þ","¨"),"¨")</f>
        <v>¨</v>
      </c>
      <c r="G4379" s="281"/>
      <c r="H4379" s="281"/>
      <c r="I4379" s="248" t="str">
        <f>IFERROR(IF(ISBLANK(
VLOOKUP($X4372&amp;"-"&amp;TEXT($A4379,"mmm-aaaa"),Informes!$A:$P,COLUMN(Informes!I$1),FALSE)), "",
VLOOKUP($X4372&amp;"-"&amp;TEXT($A4379,"mmm-aaaa"),Informes!$A:$P,COLUMN(Informes!I$1),FALSE)), "")</f>
        <v/>
      </c>
      <c r="J4379" s="248"/>
      <c r="K4379" s="248"/>
      <c r="L4379" s="173" t="str">
        <f>IFERROR(IF($X4379=$L$7,"þ","¨"),"¨")</f>
        <v>¨</v>
      </c>
      <c r="M4379" s="248" t="str">
        <f>IFERROR(IF(OR($X4379=$L$7,$X4379=$K$5,$X4379=$O$5,$X4379=$T$5),IF(ISBLANK(
VLOOKUP($X4372&amp;"-"&amp;TEXT($A4379,"mmm-aaaa"),Informes!$A:$P,COLUMN(Informes!J$1),FALSE)), "",
VLOOKUP($X4372&amp;"-"&amp;TEXT($A4379,"mmm-aaaa"),Informes!$A:$P,COLUMN(Informes!J$1),FALSE)), ""), "")</f>
        <v/>
      </c>
      <c r="N4379" s="248"/>
      <c r="O4379" s="248"/>
      <c r="P4379" s="248"/>
      <c r="Q4379" s="248"/>
      <c r="R4379" s="284" t="str">
        <f t="shared" ref="R4379:R4390" si="854">IF(W4379=0, "", W4379)</f>
        <v/>
      </c>
      <c r="S4379" s="284"/>
      <c r="T4379" s="284"/>
      <c r="U4379" s="284"/>
      <c r="V4379" s="285"/>
      <c r="W4379" s="4" t="str">
        <f>IFERROR(VLOOKUP($X4372&amp;"-"&amp;TEXT($A4379,"mmm-aaaa"),Informes!$A:$P,COLUMN(Informes!K$1),FALSE), "")</f>
        <v/>
      </c>
      <c r="X4379" s="34" t="str">
        <f>IFERROR(VLOOKUP($X4372&amp;"-"&amp;TEXT($A4379,"mmm-aaaa"),Informes!$A:$P,COLUMN(Informes!C$1),FALSE), "")</f>
        <v/>
      </c>
    </row>
    <row r="4380" spans="1:24" ht="16.5" customHeight="1" x14ac:dyDescent="0.2">
      <c r="A4380" s="34">
        <f>EDATE(A4379,1)</f>
        <v>45200</v>
      </c>
      <c r="B4380" s="243" t="str">
        <f t="shared" ref="B4380:B4390" si="855">PROPER(TEXT(A4380, "mmmm"))</f>
        <v>Octubre</v>
      </c>
      <c r="C4380" s="244"/>
      <c r="D4380" s="244" t="str">
        <f t="shared" ref="D4380:D4390" si="856">PROPER(TEXT(C4380, "mmmm"))</f>
        <v>Enero</v>
      </c>
      <c r="E4380" s="244"/>
      <c r="F4380" s="281" t="str">
        <f>IFERROR(IF(VLOOKUP($X4372&amp;"-"&amp;TEXT($A4380,"mmm-aaaa"),Informes!$A:$P,COLUMN(Informes!H$1),FALSE),"þ","¨"),"¨")</f>
        <v>¨</v>
      </c>
      <c r="G4380" s="281"/>
      <c r="H4380" s="281"/>
      <c r="I4380" s="248" t="str">
        <f>IFERROR(IF(ISBLANK(
VLOOKUP($X4372&amp;"-"&amp;TEXT($A4380,"mmm-aaaa"),Informes!$A:$P,COLUMN(Informes!I$1),FALSE)), "",
VLOOKUP($X4372&amp;"-"&amp;TEXT($A4380,"mmm-aaaa"),Informes!$A:$P,COLUMN(Informes!I$1),FALSE)), "")</f>
        <v/>
      </c>
      <c r="J4380" s="248"/>
      <c r="K4380" s="248"/>
      <c r="L4380" s="173" t="str">
        <f t="shared" ref="L4380:L4390" si="857">IFERROR(IF($X4380=$L$7,"þ","¨"),"¨")</f>
        <v>¨</v>
      </c>
      <c r="M4380" s="248" t="str">
        <f>IFERROR(IF(OR($X4380=$L$7,$X4380=$K$5,$X4380=$O$5,$X4380=$T$5),IF(ISBLANK(
VLOOKUP($X4372&amp;"-"&amp;TEXT($A4380,"mmm-aaaa"),Informes!$A:$P,COLUMN(Informes!J$1),FALSE)), "",
VLOOKUP($X4372&amp;"-"&amp;TEXT($A4380,"mmm-aaaa"),Informes!$A:$P,COLUMN(Informes!J$1),FALSE)), ""), "")</f>
        <v/>
      </c>
      <c r="N4380" s="248"/>
      <c r="O4380" s="248"/>
      <c r="P4380" s="248"/>
      <c r="Q4380" s="248"/>
      <c r="R4380" s="284" t="str">
        <f t="shared" si="854"/>
        <v/>
      </c>
      <c r="S4380" s="284"/>
      <c r="T4380" s="284"/>
      <c r="U4380" s="284"/>
      <c r="V4380" s="285"/>
      <c r="W4380" s="4" t="str">
        <f>IFERROR(VLOOKUP($X4372&amp;"-"&amp;TEXT($A4380,"mmm-aaaa"),Informes!$A:$P,COLUMN(Informes!K$1),FALSE), "")</f>
        <v/>
      </c>
      <c r="X4380" s="34" t="str">
        <f>IFERROR(VLOOKUP($X4372&amp;"-"&amp;TEXT($A4380,"mmm-aaaa"),Informes!$A:$P,COLUMN(Informes!C$1),FALSE), "")</f>
        <v/>
      </c>
    </row>
    <row r="4381" spans="1:24" ht="16.5" customHeight="1" x14ac:dyDescent="0.2">
      <c r="A4381" s="34">
        <f t="shared" ref="A4381:A4390" si="858">EDATE(A4380,1)</f>
        <v>45231</v>
      </c>
      <c r="B4381" s="243" t="str">
        <f t="shared" si="855"/>
        <v>Noviembre</v>
      </c>
      <c r="C4381" s="244"/>
      <c r="D4381" s="244" t="str">
        <f t="shared" si="856"/>
        <v>Enero</v>
      </c>
      <c r="E4381" s="244"/>
      <c r="F4381" s="281" t="str">
        <f>IFERROR(IF(VLOOKUP($X4372&amp;"-"&amp;TEXT($A4381,"mmm-aaaa"),Informes!$A:$P,COLUMN(Informes!H$1),FALSE),"þ","¨"),"¨")</f>
        <v>¨</v>
      </c>
      <c r="G4381" s="281"/>
      <c r="H4381" s="281"/>
      <c r="I4381" s="248" t="str">
        <f>IFERROR(IF(ISBLANK(
VLOOKUP($X4372&amp;"-"&amp;TEXT($A4381,"mmm-aaaa"),Informes!$A:$P,COLUMN(Informes!I$1),FALSE)), "",
VLOOKUP($X4372&amp;"-"&amp;TEXT($A4381,"mmm-aaaa"),Informes!$A:$P,COLUMN(Informes!I$1),FALSE)), "")</f>
        <v/>
      </c>
      <c r="J4381" s="248"/>
      <c r="K4381" s="248"/>
      <c r="L4381" s="173" t="str">
        <f t="shared" si="857"/>
        <v>¨</v>
      </c>
      <c r="M4381" s="248" t="str">
        <f>IFERROR(IF(OR($X4381=$L$7,$X4381=$K$5,$X4381=$O$5,$X4381=$T$5),IF(ISBLANK(
VLOOKUP($X4372&amp;"-"&amp;TEXT($A4381,"mmm-aaaa"),Informes!$A:$P,COLUMN(Informes!J$1),FALSE)), "",
VLOOKUP($X4372&amp;"-"&amp;TEXT($A4381,"mmm-aaaa"),Informes!$A:$P,COLUMN(Informes!J$1),FALSE)), ""), "")</f>
        <v/>
      </c>
      <c r="N4381" s="248"/>
      <c r="O4381" s="248"/>
      <c r="P4381" s="248"/>
      <c r="Q4381" s="248"/>
      <c r="R4381" s="284" t="str">
        <f t="shared" si="854"/>
        <v/>
      </c>
      <c r="S4381" s="284"/>
      <c r="T4381" s="284"/>
      <c r="U4381" s="284"/>
      <c r="V4381" s="285"/>
      <c r="W4381" s="4" t="str">
        <f>IFERROR(VLOOKUP($X4372&amp;"-"&amp;TEXT($A4381,"mmm-aaaa"),Informes!$A:$P,COLUMN(Informes!K$1),FALSE), "")</f>
        <v/>
      </c>
      <c r="X4381" s="34" t="str">
        <f>IFERROR(VLOOKUP($X4372&amp;"-"&amp;TEXT($A4381,"mmm-aaaa"),Informes!$A:$P,COLUMN(Informes!C$1),FALSE), "")</f>
        <v/>
      </c>
    </row>
    <row r="4382" spans="1:24" ht="16.5" customHeight="1" x14ac:dyDescent="0.2">
      <c r="A4382" s="34">
        <f t="shared" si="858"/>
        <v>45261</v>
      </c>
      <c r="B4382" s="243" t="str">
        <f t="shared" si="855"/>
        <v>Diciembre</v>
      </c>
      <c r="C4382" s="244"/>
      <c r="D4382" s="244" t="str">
        <f t="shared" si="856"/>
        <v>Enero</v>
      </c>
      <c r="E4382" s="244"/>
      <c r="F4382" s="281" t="str">
        <f>IFERROR(IF(VLOOKUP($X4372&amp;"-"&amp;TEXT($A4382,"mmm-aaaa"),Informes!$A:$P,COLUMN(Informes!H$1),FALSE),"þ","¨"),"¨")</f>
        <v>¨</v>
      </c>
      <c r="G4382" s="281"/>
      <c r="H4382" s="281"/>
      <c r="I4382" s="248" t="str">
        <f>IFERROR(IF(ISBLANK(
VLOOKUP($X4372&amp;"-"&amp;TEXT($A4382,"mmm-aaaa"),Informes!$A:$P,COLUMN(Informes!I$1),FALSE)), "",
VLOOKUP($X4372&amp;"-"&amp;TEXT($A4382,"mmm-aaaa"),Informes!$A:$P,COLUMN(Informes!I$1),FALSE)), "")</f>
        <v/>
      </c>
      <c r="J4382" s="248"/>
      <c r="K4382" s="248"/>
      <c r="L4382" s="173" t="str">
        <f t="shared" si="857"/>
        <v>¨</v>
      </c>
      <c r="M4382" s="248" t="str">
        <f>IFERROR(IF(OR($X4382=$L$7,$X4382=$K$5,$X4382=$O$5,$X4382=$T$5),IF(ISBLANK(
VLOOKUP($X4372&amp;"-"&amp;TEXT($A4382,"mmm-aaaa"),Informes!$A:$P,COLUMN(Informes!J$1),FALSE)), "",
VLOOKUP($X4372&amp;"-"&amp;TEXT($A4382,"mmm-aaaa"),Informes!$A:$P,COLUMN(Informes!J$1),FALSE)), ""), "")</f>
        <v/>
      </c>
      <c r="N4382" s="248"/>
      <c r="O4382" s="248"/>
      <c r="P4382" s="248"/>
      <c r="Q4382" s="248"/>
      <c r="R4382" s="284" t="str">
        <f t="shared" si="854"/>
        <v/>
      </c>
      <c r="S4382" s="284"/>
      <c r="T4382" s="284"/>
      <c r="U4382" s="284"/>
      <c r="V4382" s="285"/>
      <c r="W4382" s="4" t="str">
        <f>IFERROR(VLOOKUP($X4372&amp;"-"&amp;TEXT($A4382,"mmm-aaaa"),Informes!$A:$P,COLUMN(Informes!K$1),FALSE), "")</f>
        <v/>
      </c>
      <c r="X4382" s="34" t="str">
        <f>IFERROR(VLOOKUP($X4372&amp;"-"&amp;TEXT($A4382,"mmm-aaaa"),Informes!$A:$P,COLUMN(Informes!C$1),FALSE), "")</f>
        <v/>
      </c>
    </row>
    <row r="4383" spans="1:24" ht="16.5" customHeight="1" x14ac:dyDescent="0.2">
      <c r="A4383" s="34">
        <f t="shared" si="858"/>
        <v>45292</v>
      </c>
      <c r="B4383" s="243" t="str">
        <f t="shared" si="855"/>
        <v>Enero</v>
      </c>
      <c r="C4383" s="244"/>
      <c r="D4383" s="244" t="str">
        <f t="shared" si="856"/>
        <v>Enero</v>
      </c>
      <c r="E4383" s="244"/>
      <c r="F4383" s="281" t="str">
        <f>IFERROR(IF(VLOOKUP($X4372&amp;"-"&amp;TEXT($A4383,"mmm-aaaa"),Informes!$A:$P,COLUMN(Informes!H$1),FALSE),"þ","¨"),"¨")</f>
        <v>¨</v>
      </c>
      <c r="G4383" s="281"/>
      <c r="H4383" s="281"/>
      <c r="I4383" s="248" t="str">
        <f>IFERROR(IF(ISBLANK(
VLOOKUP($X4372&amp;"-"&amp;TEXT($A4383,"mmm-aaaa"),Informes!$A:$P,COLUMN(Informes!I$1),FALSE)), "",
VLOOKUP($X4372&amp;"-"&amp;TEXT($A4383,"mmm-aaaa"),Informes!$A:$P,COLUMN(Informes!I$1),FALSE)), "")</f>
        <v/>
      </c>
      <c r="J4383" s="248"/>
      <c r="K4383" s="248"/>
      <c r="L4383" s="173" t="str">
        <f t="shared" si="857"/>
        <v>¨</v>
      </c>
      <c r="M4383" s="248" t="str">
        <f>IFERROR(IF(OR($X4383=$L$7,$X4383=$K$5,$X4383=$O$5,$X4383=$T$5),IF(ISBLANK(
VLOOKUP($X4372&amp;"-"&amp;TEXT($A4383,"mmm-aaaa"),Informes!$A:$P,COLUMN(Informes!J$1),FALSE)), "",
VLOOKUP($X4372&amp;"-"&amp;TEXT($A4383,"mmm-aaaa"),Informes!$A:$P,COLUMN(Informes!J$1),FALSE)), ""), "")</f>
        <v/>
      </c>
      <c r="N4383" s="248"/>
      <c r="O4383" s="248"/>
      <c r="P4383" s="248"/>
      <c r="Q4383" s="248"/>
      <c r="R4383" s="284" t="str">
        <f t="shared" si="854"/>
        <v/>
      </c>
      <c r="S4383" s="284"/>
      <c r="T4383" s="284"/>
      <c r="U4383" s="284"/>
      <c r="V4383" s="285"/>
      <c r="W4383" s="4" t="str">
        <f>IFERROR(VLOOKUP($X4372&amp;"-"&amp;TEXT($A4383,"mmm-aaaa"),Informes!$A:$P,COLUMN(Informes!K$1),FALSE), "")</f>
        <v/>
      </c>
      <c r="X4383" s="34" t="str">
        <f>IFERROR(VLOOKUP($X4372&amp;"-"&amp;TEXT($A4383,"mmm-aaaa"),Informes!$A:$P,COLUMN(Informes!C$1),FALSE), "")</f>
        <v/>
      </c>
    </row>
    <row r="4384" spans="1:24" ht="16.5" customHeight="1" x14ac:dyDescent="0.2">
      <c r="A4384" s="34">
        <f t="shared" si="858"/>
        <v>45323</v>
      </c>
      <c r="B4384" s="243" t="str">
        <f t="shared" si="855"/>
        <v>Febrero</v>
      </c>
      <c r="C4384" s="244"/>
      <c r="D4384" s="244" t="str">
        <f t="shared" si="856"/>
        <v>Enero</v>
      </c>
      <c r="E4384" s="244"/>
      <c r="F4384" s="281" t="str">
        <f>IFERROR(IF(VLOOKUP($X4372&amp;"-"&amp;TEXT($A4384,"mmm-aaaa"),Informes!$A:$P,COLUMN(Informes!H$1),FALSE),"þ","¨"),"¨")</f>
        <v>¨</v>
      </c>
      <c r="G4384" s="281"/>
      <c r="H4384" s="281"/>
      <c r="I4384" s="248" t="str">
        <f>IFERROR(IF(ISBLANK(
VLOOKUP($X4372&amp;"-"&amp;TEXT($A4384,"mmm-aaaa"),Informes!$A:$P,COLUMN(Informes!I$1),FALSE)), "",
VLOOKUP($X4372&amp;"-"&amp;TEXT($A4384,"mmm-aaaa"),Informes!$A:$P,COLUMN(Informes!I$1),FALSE)), "")</f>
        <v/>
      </c>
      <c r="J4384" s="248"/>
      <c r="K4384" s="248"/>
      <c r="L4384" s="173" t="str">
        <f t="shared" si="857"/>
        <v>¨</v>
      </c>
      <c r="M4384" s="248" t="str">
        <f>IFERROR(IF(OR($X4384=$L$7,$X4384=$K$5,$X4384=$O$5,$X4384=$T$5),IF(ISBLANK(
VLOOKUP($X4372&amp;"-"&amp;TEXT($A4384,"mmm-aaaa"),Informes!$A:$P,COLUMN(Informes!J$1),FALSE)), "",
VLOOKUP($X4372&amp;"-"&amp;TEXT($A4384,"mmm-aaaa"),Informes!$A:$P,COLUMN(Informes!J$1),FALSE)), ""), "")</f>
        <v/>
      </c>
      <c r="N4384" s="248"/>
      <c r="O4384" s="248"/>
      <c r="P4384" s="248"/>
      <c r="Q4384" s="248"/>
      <c r="R4384" s="284" t="str">
        <f t="shared" si="854"/>
        <v/>
      </c>
      <c r="S4384" s="284"/>
      <c r="T4384" s="284"/>
      <c r="U4384" s="284"/>
      <c r="V4384" s="285"/>
      <c r="W4384" s="4" t="str">
        <f>IFERROR(VLOOKUP($X4372&amp;"-"&amp;TEXT($A4384,"mmm-aaaa"),Informes!$A:$P,COLUMN(Informes!K$1),FALSE), "")</f>
        <v/>
      </c>
      <c r="X4384" s="34" t="str">
        <f>IFERROR(VLOOKUP($X4372&amp;"-"&amp;TEXT($A4384,"mmm-aaaa"),Informes!$A:$P,COLUMN(Informes!C$1),FALSE), "")</f>
        <v/>
      </c>
    </row>
    <row r="4385" spans="1:24" ht="16.5" customHeight="1" x14ac:dyDescent="0.2">
      <c r="A4385" s="34">
        <f t="shared" si="858"/>
        <v>45352</v>
      </c>
      <c r="B4385" s="243" t="str">
        <f t="shared" si="855"/>
        <v>Marzo</v>
      </c>
      <c r="C4385" s="244"/>
      <c r="D4385" s="244" t="str">
        <f t="shared" si="856"/>
        <v>Enero</v>
      </c>
      <c r="E4385" s="244"/>
      <c r="F4385" s="281" t="str">
        <f>IFERROR(IF(VLOOKUP($X4372&amp;"-"&amp;TEXT($A4385,"mmm-aaaa"),Informes!$A:$P,COLUMN(Informes!H$1),FALSE),"þ","¨"),"¨")</f>
        <v>¨</v>
      </c>
      <c r="G4385" s="281"/>
      <c r="H4385" s="281"/>
      <c r="I4385" s="248" t="str">
        <f>IFERROR(IF(ISBLANK(
VLOOKUP($X4372&amp;"-"&amp;TEXT($A4385,"mmm-aaaa"),Informes!$A:$P,COLUMN(Informes!I$1),FALSE)), "",
VLOOKUP($X4372&amp;"-"&amp;TEXT($A4385,"mmm-aaaa"),Informes!$A:$P,COLUMN(Informes!I$1),FALSE)), "")</f>
        <v/>
      </c>
      <c r="J4385" s="248"/>
      <c r="K4385" s="248"/>
      <c r="L4385" s="173" t="str">
        <f t="shared" si="857"/>
        <v>¨</v>
      </c>
      <c r="M4385" s="248" t="str">
        <f>IFERROR(IF(OR($X4385=$L$7,$X4385=$K$5,$X4385=$O$5,$X4385=$T$5),IF(ISBLANK(
VLOOKUP($X4372&amp;"-"&amp;TEXT($A4385,"mmm-aaaa"),Informes!$A:$P,COLUMN(Informes!J$1),FALSE)), "",
VLOOKUP($X4372&amp;"-"&amp;TEXT($A4385,"mmm-aaaa"),Informes!$A:$P,COLUMN(Informes!J$1),FALSE)), ""), "")</f>
        <v/>
      </c>
      <c r="N4385" s="248"/>
      <c r="O4385" s="248"/>
      <c r="P4385" s="248"/>
      <c r="Q4385" s="248"/>
      <c r="R4385" s="284" t="str">
        <f t="shared" si="854"/>
        <v/>
      </c>
      <c r="S4385" s="284"/>
      <c r="T4385" s="284"/>
      <c r="U4385" s="284"/>
      <c r="V4385" s="285"/>
      <c r="W4385" s="4" t="str">
        <f>IFERROR(VLOOKUP($X4372&amp;"-"&amp;TEXT($A4385,"mmm-aaaa"),Informes!$A:$P,COLUMN(Informes!K$1),FALSE), "")</f>
        <v/>
      </c>
      <c r="X4385" s="34" t="str">
        <f>IFERROR(VLOOKUP($X4372&amp;"-"&amp;TEXT($A4385,"mmm-aaaa"),Informes!$A:$P,COLUMN(Informes!C$1),FALSE), "")</f>
        <v/>
      </c>
    </row>
    <row r="4386" spans="1:24" ht="16.5" customHeight="1" x14ac:dyDescent="0.2">
      <c r="A4386" s="34">
        <f t="shared" si="858"/>
        <v>45383</v>
      </c>
      <c r="B4386" s="243" t="str">
        <f t="shared" si="855"/>
        <v>Abril</v>
      </c>
      <c r="C4386" s="244"/>
      <c r="D4386" s="244" t="str">
        <f t="shared" si="856"/>
        <v>Enero</v>
      </c>
      <c r="E4386" s="244"/>
      <c r="F4386" s="281" t="str">
        <f>IFERROR(IF(VLOOKUP($X4372&amp;"-"&amp;TEXT($A4386,"mmm-aaaa"),Informes!$A:$P,COLUMN(Informes!H$1),FALSE),"þ","¨"),"¨")</f>
        <v>¨</v>
      </c>
      <c r="G4386" s="281"/>
      <c r="H4386" s="281"/>
      <c r="I4386" s="248" t="str">
        <f>IFERROR(IF(ISBLANK(
VLOOKUP($X4372&amp;"-"&amp;TEXT($A4386,"mmm-aaaa"),Informes!$A:$P,COLUMN(Informes!I$1),FALSE)), "",
VLOOKUP($X4372&amp;"-"&amp;TEXT($A4386,"mmm-aaaa"),Informes!$A:$P,COLUMN(Informes!I$1),FALSE)), "")</f>
        <v/>
      </c>
      <c r="J4386" s="248"/>
      <c r="K4386" s="248"/>
      <c r="L4386" s="173" t="str">
        <f t="shared" si="857"/>
        <v>¨</v>
      </c>
      <c r="M4386" s="248" t="str">
        <f>IFERROR(IF(OR($X4386=$L$7,$X4386=$K$5,$X4386=$O$5,$X4386=$T$5),IF(ISBLANK(
VLOOKUP($X4372&amp;"-"&amp;TEXT($A4386,"mmm-aaaa"),Informes!$A:$P,COLUMN(Informes!J$1),FALSE)), "",
VLOOKUP($X4372&amp;"-"&amp;TEXT($A4386,"mmm-aaaa"),Informes!$A:$P,COLUMN(Informes!J$1),FALSE)), ""), "")</f>
        <v/>
      </c>
      <c r="N4386" s="248"/>
      <c r="O4386" s="248"/>
      <c r="P4386" s="248"/>
      <c r="Q4386" s="248"/>
      <c r="R4386" s="284" t="str">
        <f t="shared" si="854"/>
        <v/>
      </c>
      <c r="S4386" s="284"/>
      <c r="T4386" s="284"/>
      <c r="U4386" s="284"/>
      <c r="V4386" s="285"/>
      <c r="W4386" s="4" t="str">
        <f>IFERROR(VLOOKUP($X4372&amp;"-"&amp;TEXT($A4386,"mmm-aaaa"),Informes!$A:$P,COLUMN(Informes!K$1),FALSE), "")</f>
        <v/>
      </c>
      <c r="X4386" s="34" t="str">
        <f>IFERROR(VLOOKUP($X4372&amp;"-"&amp;TEXT($A4386,"mmm-aaaa"),Informes!$A:$P,COLUMN(Informes!C$1),FALSE), "")</f>
        <v/>
      </c>
    </row>
    <row r="4387" spans="1:24" ht="16.5" customHeight="1" x14ac:dyDescent="0.2">
      <c r="A4387" s="34">
        <f t="shared" si="858"/>
        <v>45413</v>
      </c>
      <c r="B4387" s="243" t="str">
        <f t="shared" si="855"/>
        <v>Mayo</v>
      </c>
      <c r="C4387" s="244"/>
      <c r="D4387" s="244" t="str">
        <f t="shared" si="856"/>
        <v>Enero</v>
      </c>
      <c r="E4387" s="244"/>
      <c r="F4387" s="281" t="str">
        <f>IFERROR(IF(VLOOKUP($X4372&amp;"-"&amp;TEXT($A4387,"mmm-aaaa"),Informes!$A:$P,COLUMN(Informes!H$1),FALSE),"þ","¨"),"¨")</f>
        <v>¨</v>
      </c>
      <c r="G4387" s="281"/>
      <c r="H4387" s="281"/>
      <c r="I4387" s="248" t="str">
        <f>IFERROR(IF(ISBLANK(
VLOOKUP($X4372&amp;"-"&amp;TEXT($A4387,"mmm-aaaa"),Informes!$A:$P,COLUMN(Informes!I$1),FALSE)), "",
VLOOKUP($X4372&amp;"-"&amp;TEXT($A4387,"mmm-aaaa"),Informes!$A:$P,COLUMN(Informes!I$1),FALSE)), "")</f>
        <v/>
      </c>
      <c r="J4387" s="248"/>
      <c r="K4387" s="248"/>
      <c r="L4387" s="173" t="str">
        <f t="shared" si="857"/>
        <v>¨</v>
      </c>
      <c r="M4387" s="248" t="str">
        <f>IFERROR(IF(OR($X4387=$L$7,$X4387=$K$5,$X4387=$O$5,$X4387=$T$5),IF(ISBLANK(
VLOOKUP($X4372&amp;"-"&amp;TEXT($A4387,"mmm-aaaa"),Informes!$A:$P,COLUMN(Informes!J$1),FALSE)), "",
VLOOKUP($X4372&amp;"-"&amp;TEXT($A4387,"mmm-aaaa"),Informes!$A:$P,COLUMN(Informes!J$1),FALSE)), ""), "")</f>
        <v/>
      </c>
      <c r="N4387" s="248"/>
      <c r="O4387" s="248"/>
      <c r="P4387" s="248"/>
      <c r="Q4387" s="248"/>
      <c r="R4387" s="284" t="str">
        <f t="shared" si="854"/>
        <v/>
      </c>
      <c r="S4387" s="284"/>
      <c r="T4387" s="284"/>
      <c r="U4387" s="284"/>
      <c r="V4387" s="285"/>
      <c r="W4387" s="4" t="str">
        <f>IFERROR(VLOOKUP($X4372&amp;"-"&amp;TEXT($A4387,"mmm-aaaa"),Informes!$A:$P,COLUMN(Informes!K$1),FALSE), "")</f>
        <v/>
      </c>
      <c r="X4387" s="34" t="str">
        <f>IFERROR(VLOOKUP($X4372&amp;"-"&amp;TEXT($A4387,"mmm-aaaa"),Informes!$A:$P,COLUMN(Informes!C$1),FALSE), "")</f>
        <v/>
      </c>
    </row>
    <row r="4388" spans="1:24" ht="16.5" customHeight="1" x14ac:dyDescent="0.2">
      <c r="A4388" s="34">
        <f t="shared" si="858"/>
        <v>45444</v>
      </c>
      <c r="B4388" s="243" t="str">
        <f t="shared" si="855"/>
        <v>Junio</v>
      </c>
      <c r="C4388" s="244"/>
      <c r="D4388" s="244" t="str">
        <f t="shared" si="856"/>
        <v>Enero</v>
      </c>
      <c r="E4388" s="244"/>
      <c r="F4388" s="281" t="str">
        <f>IFERROR(IF(VLOOKUP($X4372&amp;"-"&amp;TEXT($A4388,"mmm-aaaa"),Informes!$A:$P,COLUMN(Informes!H$1),FALSE),"þ","¨"),"¨")</f>
        <v>¨</v>
      </c>
      <c r="G4388" s="281"/>
      <c r="H4388" s="281"/>
      <c r="I4388" s="248" t="str">
        <f>IFERROR(IF(ISBLANK(
VLOOKUP($X4372&amp;"-"&amp;TEXT($A4388,"mmm-aaaa"),Informes!$A:$P,COLUMN(Informes!I$1),FALSE)), "",
VLOOKUP($X4372&amp;"-"&amp;TEXT($A4388,"mmm-aaaa"),Informes!$A:$P,COLUMN(Informes!I$1),FALSE)), "")</f>
        <v/>
      </c>
      <c r="J4388" s="248"/>
      <c r="K4388" s="248"/>
      <c r="L4388" s="173" t="str">
        <f t="shared" si="857"/>
        <v>¨</v>
      </c>
      <c r="M4388" s="248" t="str">
        <f>IFERROR(IF(OR($X4388=$L$7,$X4388=$K$5,$X4388=$O$5,$X4388=$T$5),IF(ISBLANK(
VLOOKUP($X4372&amp;"-"&amp;TEXT($A4388,"mmm-aaaa"),Informes!$A:$P,COLUMN(Informes!J$1),FALSE)), "",
VLOOKUP($X4372&amp;"-"&amp;TEXT($A4388,"mmm-aaaa"),Informes!$A:$P,COLUMN(Informes!J$1),FALSE)), ""), "")</f>
        <v/>
      </c>
      <c r="N4388" s="248"/>
      <c r="O4388" s="248"/>
      <c r="P4388" s="248"/>
      <c r="Q4388" s="248"/>
      <c r="R4388" s="284" t="str">
        <f t="shared" si="854"/>
        <v/>
      </c>
      <c r="S4388" s="284"/>
      <c r="T4388" s="284"/>
      <c r="U4388" s="284"/>
      <c r="V4388" s="285"/>
      <c r="W4388" s="4" t="str">
        <f>IFERROR(VLOOKUP($X4372&amp;"-"&amp;TEXT($A4388,"mmm-aaaa"),Informes!$A:$P,COLUMN(Informes!K$1),FALSE), "")</f>
        <v/>
      </c>
      <c r="X4388" s="34" t="str">
        <f>IFERROR(VLOOKUP($X4372&amp;"-"&amp;TEXT($A4388,"mmm-aaaa"),Informes!$A:$P,COLUMN(Informes!C$1),FALSE), "")</f>
        <v/>
      </c>
    </row>
    <row r="4389" spans="1:24" ht="16.5" customHeight="1" x14ac:dyDescent="0.2">
      <c r="A4389" s="34">
        <f t="shared" si="858"/>
        <v>45474</v>
      </c>
      <c r="B4389" s="243" t="str">
        <f t="shared" si="855"/>
        <v>Julio</v>
      </c>
      <c r="C4389" s="244"/>
      <c r="D4389" s="244" t="str">
        <f t="shared" si="856"/>
        <v>Enero</v>
      </c>
      <c r="E4389" s="244"/>
      <c r="F4389" s="281" t="str">
        <f>IFERROR(IF(VLOOKUP($X4372&amp;"-"&amp;TEXT($A4389,"mmm-aaaa"),Informes!$A:$P,COLUMN(Informes!H$1),FALSE),"þ","¨"),"¨")</f>
        <v>¨</v>
      </c>
      <c r="G4389" s="281"/>
      <c r="H4389" s="281"/>
      <c r="I4389" s="248" t="str">
        <f>IFERROR(IF(ISBLANK(
VLOOKUP($X4372&amp;"-"&amp;TEXT($A4389,"mmm-aaaa"),Informes!$A:$P,COLUMN(Informes!I$1),FALSE)), "",
VLOOKUP($X4372&amp;"-"&amp;TEXT($A4389,"mmm-aaaa"),Informes!$A:$P,COLUMN(Informes!I$1),FALSE)), "")</f>
        <v/>
      </c>
      <c r="J4389" s="248"/>
      <c r="K4389" s="248"/>
      <c r="L4389" s="173" t="str">
        <f t="shared" si="857"/>
        <v>¨</v>
      </c>
      <c r="M4389" s="248" t="str">
        <f>IFERROR(IF(OR($X4389=$L$7,$X4389=$K$5,$X4389=$O$5,$X4389=$T$5),IF(ISBLANK(
VLOOKUP($X4372&amp;"-"&amp;TEXT($A4389,"mmm-aaaa"),Informes!$A:$P,COLUMN(Informes!J$1),FALSE)), "",
VLOOKUP($X4372&amp;"-"&amp;TEXT($A4389,"mmm-aaaa"),Informes!$A:$P,COLUMN(Informes!J$1),FALSE)), ""), "")</f>
        <v/>
      </c>
      <c r="N4389" s="248"/>
      <c r="O4389" s="248"/>
      <c r="P4389" s="248"/>
      <c r="Q4389" s="248"/>
      <c r="R4389" s="284" t="str">
        <f t="shared" si="854"/>
        <v/>
      </c>
      <c r="S4389" s="284"/>
      <c r="T4389" s="284"/>
      <c r="U4389" s="284"/>
      <c r="V4389" s="285"/>
      <c r="W4389" s="4" t="str">
        <f>IFERROR(VLOOKUP($X4372&amp;"-"&amp;TEXT($A4389,"mmm-aaaa"),Informes!$A:$P,COLUMN(Informes!K$1),FALSE), "")</f>
        <v/>
      </c>
      <c r="X4389" s="34" t="str">
        <f>IFERROR(VLOOKUP($X4372&amp;"-"&amp;TEXT($A4389,"mmm-aaaa"),Informes!$A:$P,COLUMN(Informes!C$1),FALSE), "")</f>
        <v/>
      </c>
    </row>
    <row r="4390" spans="1:24" ht="16.5" customHeight="1" thickBot="1" x14ac:dyDescent="0.25">
      <c r="A4390" s="34">
        <f t="shared" si="858"/>
        <v>45505</v>
      </c>
      <c r="B4390" s="264" t="str">
        <f t="shared" si="855"/>
        <v>Agosto</v>
      </c>
      <c r="C4390" s="265"/>
      <c r="D4390" s="265" t="str">
        <f t="shared" si="856"/>
        <v>Enero</v>
      </c>
      <c r="E4390" s="265"/>
      <c r="F4390" s="280" t="str">
        <f>IFERROR(IF(VLOOKUP($X4372&amp;"-"&amp;TEXT($A4390,"mmm-aaaa"),Informes!$A:$P,COLUMN(Informes!H$1),FALSE),"þ","¨"),"¨")</f>
        <v>¨</v>
      </c>
      <c r="G4390" s="280"/>
      <c r="H4390" s="280"/>
      <c r="I4390" s="269" t="str">
        <f>IFERROR(IF(ISBLANK(
VLOOKUP($X4372&amp;"-"&amp;TEXT($A4390,"mmm-aaaa"),Informes!$A:$P,COLUMN(Informes!I$1),FALSE)), "",
VLOOKUP($X4372&amp;"-"&amp;TEXT($A4390,"mmm-aaaa"),Informes!$A:$P,COLUMN(Informes!I$1),FALSE)), "")</f>
        <v/>
      </c>
      <c r="J4390" s="269"/>
      <c r="K4390" s="269"/>
      <c r="L4390" s="172" t="str">
        <f t="shared" si="857"/>
        <v>¨</v>
      </c>
      <c r="M4390" s="269" t="str">
        <f>IFERROR(IF(OR($X4390=$L$7,$X4390=$K$5,$X4390=$O$5,$X4390=$T$5),IF(ISBLANK(
VLOOKUP($X4372&amp;"-"&amp;TEXT($A4390,"mmm-aaaa"),Informes!$A:$P,COLUMN(Informes!J$1),FALSE)), "",
VLOOKUP($X4372&amp;"-"&amp;TEXT($A4390,"mmm-aaaa"),Informes!$A:$P,COLUMN(Informes!J$1),FALSE)), ""), "")</f>
        <v/>
      </c>
      <c r="N4390" s="269"/>
      <c r="O4390" s="269"/>
      <c r="P4390" s="269"/>
      <c r="Q4390" s="269"/>
      <c r="R4390" s="282" t="str">
        <f t="shared" si="854"/>
        <v/>
      </c>
      <c r="S4390" s="282"/>
      <c r="T4390" s="282"/>
      <c r="U4390" s="282"/>
      <c r="V4390" s="283"/>
      <c r="W4390" s="4" t="str">
        <f>IFERROR(VLOOKUP($X4372&amp;"-"&amp;TEXT($A4390,"mmm-aaaa"),Informes!$A:$P,COLUMN(Informes!K$1),FALSE), "")</f>
        <v/>
      </c>
      <c r="X4390" s="34" t="str">
        <f>IFERROR(VLOOKUP($X4372&amp;"-"&amp;TEXT($A4390,"mmm-aaaa"),Informes!$A:$P,COLUMN(Informes!C$1),FALSE), "")</f>
        <v/>
      </c>
    </row>
    <row r="4391" spans="1:24" ht="16.5" customHeight="1" thickBot="1" x14ac:dyDescent="0.3">
      <c r="D4391" s="124"/>
      <c r="E4391" s="124"/>
      <c r="F4391" s="129"/>
      <c r="G4391" s="124" t="str">
        <f>IF(SUM(F4379:F4390)=0,"",SUM(F4379:F4390))</f>
        <v/>
      </c>
      <c r="H4391" s="124"/>
      <c r="I4391" s="124"/>
      <c r="J4391" s="130"/>
      <c r="K4391" s="124"/>
      <c r="L4391" s="131" t="s">
        <v>107</v>
      </c>
      <c r="M4391" s="272" t="str">
        <f>IF(SUM(M4379:M4390)=0,"",SUM(M4379:M4390))</f>
        <v/>
      </c>
      <c r="N4391" s="273"/>
      <c r="O4391" s="273"/>
      <c r="P4391" s="273"/>
      <c r="Q4391" s="274"/>
      <c r="R4391" s="275"/>
      <c r="S4391" s="276"/>
      <c r="T4391" s="276"/>
      <c r="U4391" s="276"/>
      <c r="V4391" s="277"/>
      <c r="W4391" s="4"/>
      <c r="X4391" s="4"/>
    </row>
    <row r="4392" spans="1:24" ht="16.5" customHeight="1" x14ac:dyDescent="0.2">
      <c r="W4392" s="4"/>
      <c r="X4392" s="4"/>
    </row>
    <row r="4393" spans="1:24" ht="279.75" customHeight="1" x14ac:dyDescent="0.15">
      <c r="B4393" s="11"/>
      <c r="C4393" s="132" t="s">
        <v>136</v>
      </c>
      <c r="D4393" s="11"/>
      <c r="E4393" s="11"/>
      <c r="F4393" s="11"/>
      <c r="G4393" s="11"/>
      <c r="H4393" s="11"/>
      <c r="I4393" s="11"/>
      <c r="J4393" s="11"/>
      <c r="K4393" s="11"/>
      <c r="L4393" s="11"/>
      <c r="M4393" s="11"/>
      <c r="N4393" s="11"/>
      <c r="O4393" s="11"/>
      <c r="P4393" s="11"/>
      <c r="Q4393" s="11"/>
      <c r="R4393" s="11"/>
      <c r="S4393" s="11"/>
      <c r="T4393" s="11"/>
      <c r="U4393" s="11"/>
      <c r="V4393" s="11"/>
      <c r="W4393" s="11"/>
      <c r="X4393" s="11"/>
    </row>
    <row r="4394" spans="1:24" ht="24" customHeight="1" x14ac:dyDescent="0.2">
      <c r="A4394" s="35"/>
      <c r="B4394" s="256" t="s">
        <v>127</v>
      </c>
      <c r="C4394" s="256"/>
      <c r="D4394" s="256"/>
      <c r="E4394" s="256"/>
      <c r="F4394" s="256"/>
      <c r="G4394" s="256"/>
      <c r="H4394" s="256"/>
      <c r="I4394" s="256"/>
      <c r="J4394" s="256"/>
      <c r="K4394" s="256"/>
      <c r="L4394" s="256"/>
      <c r="M4394" s="256"/>
      <c r="N4394" s="256"/>
      <c r="O4394" s="256"/>
      <c r="P4394" s="256"/>
      <c r="Q4394" s="256"/>
      <c r="R4394" s="256"/>
      <c r="S4394" s="256"/>
      <c r="T4394" s="256"/>
      <c r="U4394" s="256"/>
      <c r="V4394" s="256"/>
      <c r="X4394" s="2"/>
    </row>
    <row r="4395" spans="1:24" ht="15" x14ac:dyDescent="0.2">
      <c r="A4395" s="35"/>
      <c r="B4395" s="120" t="s">
        <v>128</v>
      </c>
      <c r="D4395" s="123" t="e">
        <f>D4372</f>
        <v>#REF!</v>
      </c>
      <c r="F4395" s="123"/>
      <c r="G4395" s="123"/>
      <c r="H4395" s="123"/>
      <c r="I4395" s="123"/>
      <c r="J4395" s="123"/>
      <c r="K4395" s="123"/>
      <c r="L4395" s="123"/>
      <c r="M4395" s="123"/>
      <c r="N4395" s="123"/>
      <c r="O4395" s="123"/>
      <c r="P4395" s="123"/>
      <c r="Q4395" s="123"/>
      <c r="R4395" s="123"/>
      <c r="S4395" s="123"/>
      <c r="T4395" s="123"/>
      <c r="U4395" s="123"/>
      <c r="V4395" s="123"/>
      <c r="W4395" s="15"/>
      <c r="X4395" s="154" t="e">
        <f>X4372</f>
        <v>#REF!</v>
      </c>
    </row>
    <row r="4396" spans="1:24" ht="17.25" x14ac:dyDescent="0.2">
      <c r="B4396" s="120" t="s">
        <v>129</v>
      </c>
      <c r="D4396" s="121"/>
      <c r="E4396" s="121"/>
      <c r="F4396" s="7"/>
      <c r="G4396" s="7"/>
      <c r="H4396" s="257" t="e">
        <f>H4373</f>
        <v>#REF!</v>
      </c>
      <c r="I4396" s="257"/>
      <c r="J4396" s="257"/>
      <c r="K4396" s="257"/>
      <c r="L4396" s="257"/>
      <c r="M4396" s="257"/>
      <c r="N4396" s="257"/>
      <c r="O4396" s="257"/>
      <c r="P4396" s="127" t="e">
        <f>P4373</f>
        <v>#REF!</v>
      </c>
      <c r="Q4396" s="120" t="s">
        <v>75</v>
      </c>
      <c r="S4396" s="12"/>
      <c r="T4396" s="13"/>
      <c r="U4396" s="127" t="e">
        <f>U4373</f>
        <v>#REF!</v>
      </c>
      <c r="V4396" s="120" t="s">
        <v>79</v>
      </c>
      <c r="W4396" s="12"/>
      <c r="X4396" s="6"/>
    </row>
    <row r="4397" spans="1:24" ht="17.25" x14ac:dyDescent="0.2">
      <c r="B4397" s="120" t="s">
        <v>130</v>
      </c>
      <c r="D4397" s="122"/>
      <c r="E4397" s="122"/>
      <c r="F4397" s="7"/>
      <c r="G4397" s="258" t="e">
        <f>G4374</f>
        <v>#REF!</v>
      </c>
      <c r="H4397" s="258"/>
      <c r="I4397" s="258"/>
      <c r="J4397" s="258"/>
      <c r="K4397" s="258"/>
      <c r="L4397" s="258"/>
      <c r="M4397" s="258"/>
      <c r="N4397" s="258"/>
      <c r="O4397" s="258"/>
      <c r="P4397" s="128" t="s">
        <v>137</v>
      </c>
      <c r="Q4397" s="120" t="s">
        <v>131</v>
      </c>
      <c r="S4397" s="12"/>
      <c r="T4397" s="12"/>
      <c r="U4397" s="128" t="s">
        <v>138</v>
      </c>
      <c r="V4397" s="120" t="s">
        <v>61</v>
      </c>
      <c r="W4397" s="12"/>
      <c r="X4397" s="6"/>
    </row>
    <row r="4398" spans="1:24" ht="28.5" customHeight="1" x14ac:dyDescent="0.2">
      <c r="B4398" s="127" t="e">
        <f>B4375</f>
        <v>#REF!</v>
      </c>
      <c r="C4398" s="125" t="s">
        <v>76</v>
      </c>
      <c r="D4398" s="127" t="e">
        <f>D4375</f>
        <v>#REF!</v>
      </c>
      <c r="E4398" s="125" t="s">
        <v>81</v>
      </c>
      <c r="F4398" s="7"/>
      <c r="G4398" s="7"/>
      <c r="H4398" s="5"/>
      <c r="I4398" s="10"/>
      <c r="J4398" s="127" t="e">
        <f>J4375</f>
        <v>#REF!</v>
      </c>
      <c r="K4398" s="125" t="s">
        <v>77</v>
      </c>
      <c r="L4398" s="5"/>
      <c r="M4398" s="5"/>
      <c r="N4398" s="127" t="e">
        <f>N4375</f>
        <v>#REF!</v>
      </c>
      <c r="O4398" s="125" t="s">
        <v>132</v>
      </c>
      <c r="P4398" s="126"/>
      <c r="Q4398" s="126"/>
      <c r="R4398" s="9"/>
      <c r="S4398" s="127" t="e">
        <f>S4375</f>
        <v>#REF!</v>
      </c>
      <c r="T4398" s="259" t="s">
        <v>133</v>
      </c>
      <c r="U4398" s="259"/>
      <c r="V4398" s="259"/>
      <c r="W4398" s="13"/>
      <c r="X4398" s="6"/>
    </row>
    <row r="4399" spans="1:24" ht="4.5" customHeight="1" thickBot="1" x14ac:dyDescent="0.25">
      <c r="B4399" s="8"/>
      <c r="C4399" s="7"/>
      <c r="D4399" s="8"/>
      <c r="E4399" s="7"/>
      <c r="F4399" s="7"/>
      <c r="G4399" s="7"/>
      <c r="H4399" s="5"/>
      <c r="I4399" s="10"/>
      <c r="J4399" s="8"/>
      <c r="K4399" s="5"/>
      <c r="L4399" s="5"/>
      <c r="M4399" s="5"/>
      <c r="N4399" s="7"/>
      <c r="O4399" s="5"/>
      <c r="P4399" s="8"/>
      <c r="Q4399" s="8"/>
      <c r="R4399" s="9"/>
      <c r="S4399" s="9"/>
      <c r="T4399" s="7"/>
      <c r="U4399" s="8"/>
      <c r="V4399" s="9"/>
      <c r="W4399" s="9"/>
      <c r="X4399" s="6"/>
    </row>
    <row r="4400" spans="1:24" ht="27" customHeight="1" x14ac:dyDescent="0.25">
      <c r="B4400" s="260" t="s">
        <v>17</v>
      </c>
      <c r="C4400" s="261"/>
      <c r="D4400" s="261"/>
      <c r="E4400" s="261"/>
      <c r="F4400" s="262" t="s">
        <v>134</v>
      </c>
      <c r="G4400" s="262"/>
      <c r="H4400" s="262"/>
      <c r="I4400" s="262" t="s">
        <v>12</v>
      </c>
      <c r="J4400" s="262"/>
      <c r="K4400" s="262"/>
      <c r="L4400" s="262" t="s">
        <v>105</v>
      </c>
      <c r="M4400" s="236" t="s">
        <v>135</v>
      </c>
      <c r="N4400" s="236"/>
      <c r="O4400" s="236"/>
      <c r="P4400" s="236"/>
      <c r="Q4400" s="236"/>
      <c r="R4400" s="236" t="s">
        <v>101</v>
      </c>
      <c r="S4400" s="236"/>
      <c r="T4400" s="236"/>
      <c r="U4400" s="236"/>
      <c r="V4400" s="237"/>
      <c r="W4400" s="14"/>
      <c r="X4400" s="3"/>
    </row>
    <row r="4401" spans="1:24" ht="27.75" customHeight="1" x14ac:dyDescent="0.2">
      <c r="B4401" s="240">
        <f>EDATE(B4378,12)</f>
        <v>45658</v>
      </c>
      <c r="C4401" s="241"/>
      <c r="D4401" s="241"/>
      <c r="E4401" s="242"/>
      <c r="F4401" s="263"/>
      <c r="G4401" s="263"/>
      <c r="H4401" s="263"/>
      <c r="I4401" s="263"/>
      <c r="J4401" s="263"/>
      <c r="K4401" s="263"/>
      <c r="L4401" s="263"/>
      <c r="M4401" s="238"/>
      <c r="N4401" s="238"/>
      <c r="O4401" s="238"/>
      <c r="P4401" s="238"/>
      <c r="Q4401" s="238"/>
      <c r="R4401" s="238"/>
      <c r="S4401" s="238"/>
      <c r="T4401" s="238"/>
      <c r="U4401" s="238"/>
      <c r="V4401" s="239"/>
      <c r="W4401" s="14"/>
      <c r="X4401" s="3"/>
    </row>
    <row r="4402" spans="1:24" ht="16.5" customHeight="1" x14ac:dyDescent="0.2">
      <c r="A4402" s="34">
        <f>EDATE(B4401,-4)</f>
        <v>45536</v>
      </c>
      <c r="B4402" s="243" t="str">
        <f>PROPER(TEXT(A4402, "mmmm"))</f>
        <v>Septiembre</v>
      </c>
      <c r="C4402" s="244"/>
      <c r="D4402" s="244"/>
      <c r="E4402" s="244"/>
      <c r="F4402" s="281" t="str">
        <f>IFERROR(IF(VLOOKUP($X4372&amp;"-"&amp;TEXT($A4402,"mmm-aaaa"),Informes!$A:$P,COLUMN(Informes!H$1),FALSE),"þ","¨"),"¨")</f>
        <v>¨</v>
      </c>
      <c r="G4402" s="281"/>
      <c r="H4402" s="281"/>
      <c r="I4402" s="248" t="str">
        <f>IFERROR(IF(ISBLANK(
VLOOKUP($X4395&amp;"-"&amp;TEXT($A4402,"mmm-aaaa"),Informes!$A:$P,COLUMN(Informes!I$1),FALSE)), "",
VLOOKUP($X4395&amp;"-"&amp;TEXT($A4402,"mmm-aaaa"),Informes!$A:$P,COLUMN(Informes!I$1),FALSE)), "")</f>
        <v/>
      </c>
      <c r="J4402" s="248"/>
      <c r="K4402" s="248"/>
      <c r="L4402" s="173" t="str">
        <f>IFERROR(IF($X4402=$L$7,"þ","¨"),"¨")</f>
        <v>¨</v>
      </c>
      <c r="M4402" s="248" t="str">
        <f>IFERROR(IF(OR($X4402=$L$7,$X4402=$K$5,$X4402=$O$5,$X4402=$T$5),IF(ISBLANK(
VLOOKUP($X4372&amp;"-"&amp;TEXT($A4402,"mmm-aaaa"),Informes!$A:$P,COLUMN(Informes!J$1),FALSE)), "",
VLOOKUP($X4372&amp;"-"&amp;TEXT($A4402,"mmm-aaaa"),Informes!$A:$P,COLUMN(Informes!J$1),FALSE)), ""), "")</f>
        <v/>
      </c>
      <c r="N4402" s="248"/>
      <c r="O4402" s="248"/>
      <c r="P4402" s="248"/>
      <c r="Q4402" s="248"/>
      <c r="R4402" s="284" t="str">
        <f t="shared" ref="R4402:R4413" si="859">IF(W4402=0, "", W4402)</f>
        <v/>
      </c>
      <c r="S4402" s="284"/>
      <c r="T4402" s="284"/>
      <c r="U4402" s="284"/>
      <c r="V4402" s="285"/>
      <c r="W4402" s="4" t="str">
        <f>IFERROR(VLOOKUP($X4395&amp;"-"&amp;TEXT($A4402,"mmm-aaaa"),Informes!$A:$P,COLUMN(Informes!K$1),FALSE), "")</f>
        <v/>
      </c>
      <c r="X4402" s="34" t="str">
        <f>IFERROR(VLOOKUP($X4372&amp;"-"&amp;TEXT($A4402,"mmm-aaaa"),Informes!$A:$P,COLUMN(Informes!C$1),FALSE), "")</f>
        <v/>
      </c>
    </row>
    <row r="4403" spans="1:24" ht="16.5" customHeight="1" x14ac:dyDescent="0.2">
      <c r="A4403" s="34">
        <f>EDATE(A4402,1)</f>
        <v>45566</v>
      </c>
      <c r="B4403" s="243" t="str">
        <f t="shared" ref="B4403:B4413" si="860">PROPER(TEXT(A4403, "mmmm"))</f>
        <v>Octubre</v>
      </c>
      <c r="C4403" s="244"/>
      <c r="D4403" s="244"/>
      <c r="E4403" s="244"/>
      <c r="F4403" s="281" t="str">
        <f>IFERROR(IF(VLOOKUP($X4372&amp;"-"&amp;TEXT($A4403,"mmm-aaaa"),Informes!$A:$P,COLUMN(Informes!H$1),FALSE),"þ","¨"),"¨")</f>
        <v>¨</v>
      </c>
      <c r="G4403" s="281"/>
      <c r="H4403" s="281"/>
      <c r="I4403" s="248" t="str">
        <f>IFERROR(IF(ISBLANK(
VLOOKUP($X4395&amp;"-"&amp;TEXT($A4403,"mmm-aaaa"),Informes!$A:$P,COLUMN(Informes!I$1),FALSE)), "",
VLOOKUP($X4395&amp;"-"&amp;TEXT($A4403,"mmm-aaaa"),Informes!$A:$P,COLUMN(Informes!I$1),FALSE)), "")</f>
        <v/>
      </c>
      <c r="J4403" s="248"/>
      <c r="K4403" s="248"/>
      <c r="L4403" s="173" t="str">
        <f t="shared" ref="L4403:L4413" si="861">IFERROR(IF($X4403=$L$7,"þ","¨"),"¨")</f>
        <v>¨</v>
      </c>
      <c r="M4403" s="248" t="str">
        <f>IFERROR(IF(OR($X4403=$L$7,$X4403=$K$5,$X4403=$O$5,$X4403=$T$5),IF(ISBLANK(
VLOOKUP($X4372&amp;"-"&amp;TEXT($A4403,"mmm-aaaa"),Informes!$A:$P,COLUMN(Informes!J$1),FALSE)), "",
VLOOKUP($X4372&amp;"-"&amp;TEXT($A4403,"mmm-aaaa"),Informes!$A:$P,COLUMN(Informes!J$1),FALSE)), ""), "")</f>
        <v/>
      </c>
      <c r="N4403" s="248"/>
      <c r="O4403" s="248"/>
      <c r="P4403" s="248"/>
      <c r="Q4403" s="248"/>
      <c r="R4403" s="284" t="str">
        <f t="shared" si="859"/>
        <v/>
      </c>
      <c r="S4403" s="284"/>
      <c r="T4403" s="284"/>
      <c r="U4403" s="284"/>
      <c r="V4403" s="285"/>
      <c r="W4403" s="4" t="str">
        <f>IFERROR(VLOOKUP($X4395&amp;"-"&amp;TEXT($A4403,"mmm-aaaa"),Informes!$A:$P,COLUMN(Informes!K$1),FALSE), "")</f>
        <v/>
      </c>
      <c r="X4403" s="34" t="str">
        <f>IFERROR(VLOOKUP($X4372&amp;"-"&amp;TEXT($A4403,"mmm-aaaa"),Informes!$A:$P,COLUMN(Informes!C$1),FALSE), "")</f>
        <v/>
      </c>
    </row>
    <row r="4404" spans="1:24" ht="16.5" customHeight="1" x14ac:dyDescent="0.2">
      <c r="A4404" s="34">
        <f t="shared" ref="A4404:A4413" si="862">EDATE(A4403,1)</f>
        <v>45597</v>
      </c>
      <c r="B4404" s="243" t="str">
        <f t="shared" si="860"/>
        <v>Noviembre</v>
      </c>
      <c r="C4404" s="244"/>
      <c r="D4404" s="244"/>
      <c r="E4404" s="244"/>
      <c r="F4404" s="281" t="str">
        <f>IFERROR(IF(VLOOKUP($X4372&amp;"-"&amp;TEXT($A4404,"mmm-aaaa"),Informes!$A:$P,COLUMN(Informes!H$1),FALSE),"þ","¨"),"¨")</f>
        <v>¨</v>
      </c>
      <c r="G4404" s="281"/>
      <c r="H4404" s="281"/>
      <c r="I4404" s="248" t="str">
        <f>IFERROR(IF(ISBLANK(
VLOOKUP($X4395&amp;"-"&amp;TEXT($A4404,"mmm-aaaa"),Informes!$A:$P,COLUMN(Informes!I$1),FALSE)), "",
VLOOKUP($X4395&amp;"-"&amp;TEXT($A4404,"mmm-aaaa"),Informes!$A:$P,COLUMN(Informes!I$1),FALSE)), "")</f>
        <v/>
      </c>
      <c r="J4404" s="248"/>
      <c r="K4404" s="248"/>
      <c r="L4404" s="173" t="str">
        <f t="shared" si="861"/>
        <v>¨</v>
      </c>
      <c r="M4404" s="248" t="str">
        <f>IFERROR(IF(OR($X4404=$L$7,$X4404=$K$5,$X4404=$O$5,$X4404=$T$5),IF(ISBLANK(
VLOOKUP($X4372&amp;"-"&amp;TEXT($A4404,"mmm-aaaa"),Informes!$A:$P,COLUMN(Informes!J$1),FALSE)), "",
VLOOKUP($X4372&amp;"-"&amp;TEXT($A4404,"mmm-aaaa"),Informes!$A:$P,COLUMN(Informes!J$1),FALSE)), ""), "")</f>
        <v/>
      </c>
      <c r="N4404" s="248"/>
      <c r="O4404" s="248"/>
      <c r="P4404" s="248"/>
      <c r="Q4404" s="248"/>
      <c r="R4404" s="284" t="str">
        <f t="shared" si="859"/>
        <v/>
      </c>
      <c r="S4404" s="284"/>
      <c r="T4404" s="284"/>
      <c r="U4404" s="284"/>
      <c r="V4404" s="285"/>
      <c r="W4404" s="4" t="str">
        <f>IFERROR(VLOOKUP($X4395&amp;"-"&amp;TEXT($A4404,"mmm-aaaa"),Informes!$A:$P,COLUMN(Informes!K$1),FALSE), "")</f>
        <v/>
      </c>
      <c r="X4404" s="34" t="str">
        <f>IFERROR(VLOOKUP($X4372&amp;"-"&amp;TEXT($A4404,"mmm-aaaa"),Informes!$A:$P,COLUMN(Informes!C$1),FALSE), "")</f>
        <v/>
      </c>
    </row>
    <row r="4405" spans="1:24" ht="16.5" customHeight="1" x14ac:dyDescent="0.2">
      <c r="A4405" s="34">
        <f t="shared" si="862"/>
        <v>45627</v>
      </c>
      <c r="B4405" s="243" t="str">
        <f t="shared" si="860"/>
        <v>Diciembre</v>
      </c>
      <c r="C4405" s="244"/>
      <c r="D4405" s="244"/>
      <c r="E4405" s="244"/>
      <c r="F4405" s="281" t="str">
        <f>IFERROR(IF(VLOOKUP($X4372&amp;"-"&amp;TEXT($A4405,"mmm-aaaa"),Informes!$A:$P,COLUMN(Informes!H$1),FALSE),"þ","¨"),"¨")</f>
        <v>¨</v>
      </c>
      <c r="G4405" s="281"/>
      <c r="H4405" s="281"/>
      <c r="I4405" s="248" t="str">
        <f>IFERROR(IF(ISBLANK(
VLOOKUP($X4395&amp;"-"&amp;TEXT($A4405,"mmm-aaaa"),Informes!$A:$P,COLUMN(Informes!I$1),FALSE)), "",
VLOOKUP($X4395&amp;"-"&amp;TEXT($A4405,"mmm-aaaa"),Informes!$A:$P,COLUMN(Informes!I$1),FALSE)), "")</f>
        <v/>
      </c>
      <c r="J4405" s="248"/>
      <c r="K4405" s="248"/>
      <c r="L4405" s="173" t="str">
        <f t="shared" si="861"/>
        <v>¨</v>
      </c>
      <c r="M4405" s="248" t="str">
        <f>IFERROR(IF(OR($X4405=$L$7,$X4405=$K$5,$X4405=$O$5,$X4405=$T$5),IF(ISBLANK(
VLOOKUP($X4372&amp;"-"&amp;TEXT($A4405,"mmm-aaaa"),Informes!$A:$P,COLUMN(Informes!J$1),FALSE)), "",
VLOOKUP($X4372&amp;"-"&amp;TEXT($A4405,"mmm-aaaa"),Informes!$A:$P,COLUMN(Informes!J$1),FALSE)), ""), "")</f>
        <v/>
      </c>
      <c r="N4405" s="248"/>
      <c r="O4405" s="248"/>
      <c r="P4405" s="248"/>
      <c r="Q4405" s="248"/>
      <c r="R4405" s="284" t="str">
        <f t="shared" si="859"/>
        <v/>
      </c>
      <c r="S4405" s="284"/>
      <c r="T4405" s="284"/>
      <c r="U4405" s="284"/>
      <c r="V4405" s="285"/>
      <c r="W4405" s="4" t="str">
        <f>IFERROR(VLOOKUP($X4395&amp;"-"&amp;TEXT($A4405,"mmm-aaaa"),Informes!$A:$P,COLUMN(Informes!K$1),FALSE), "")</f>
        <v/>
      </c>
      <c r="X4405" s="34" t="str">
        <f>IFERROR(VLOOKUP($X4372&amp;"-"&amp;TEXT($A4405,"mmm-aaaa"),Informes!$A:$P,COLUMN(Informes!C$1),FALSE), "")</f>
        <v/>
      </c>
    </row>
    <row r="4406" spans="1:24" ht="16.5" customHeight="1" x14ac:dyDescent="0.2">
      <c r="A4406" s="34">
        <f t="shared" si="862"/>
        <v>45658</v>
      </c>
      <c r="B4406" s="243" t="str">
        <f t="shared" si="860"/>
        <v>Enero</v>
      </c>
      <c r="C4406" s="244"/>
      <c r="D4406" s="244"/>
      <c r="E4406" s="244"/>
      <c r="F4406" s="281" t="str">
        <f>IFERROR(IF(VLOOKUP($X4372&amp;"-"&amp;TEXT($A4406,"mmm-aaaa"),Informes!$A:$P,COLUMN(Informes!H$1),FALSE),"þ","¨"),"¨")</f>
        <v>¨</v>
      </c>
      <c r="G4406" s="281"/>
      <c r="H4406" s="281"/>
      <c r="I4406" s="248" t="str">
        <f>IFERROR(IF(ISBLANK(
VLOOKUP($X4395&amp;"-"&amp;TEXT($A4406,"mmm-aaaa"),Informes!$A:$P,COLUMN(Informes!I$1),FALSE)), "",
VLOOKUP($X4395&amp;"-"&amp;TEXT($A4406,"mmm-aaaa"),Informes!$A:$P,COLUMN(Informes!I$1),FALSE)), "")</f>
        <v/>
      </c>
      <c r="J4406" s="248"/>
      <c r="K4406" s="248"/>
      <c r="L4406" s="173" t="str">
        <f t="shared" si="861"/>
        <v>¨</v>
      </c>
      <c r="M4406" s="248" t="str">
        <f>IFERROR(IF(OR($X4406=$L$7,$X4406=$K$5,$X4406=$O$5,$X4406=$T$5),IF(ISBLANK(
VLOOKUP($X4372&amp;"-"&amp;TEXT($A4406,"mmm-aaaa"),Informes!$A:$P,COLUMN(Informes!J$1),FALSE)), "",
VLOOKUP($X4372&amp;"-"&amp;TEXT($A4406,"mmm-aaaa"),Informes!$A:$P,COLUMN(Informes!J$1),FALSE)), ""), "")</f>
        <v/>
      </c>
      <c r="N4406" s="248"/>
      <c r="O4406" s="248"/>
      <c r="P4406" s="248"/>
      <c r="Q4406" s="248"/>
      <c r="R4406" s="284" t="str">
        <f t="shared" si="859"/>
        <v/>
      </c>
      <c r="S4406" s="284"/>
      <c r="T4406" s="284"/>
      <c r="U4406" s="284"/>
      <c r="V4406" s="285"/>
      <c r="W4406" s="4" t="str">
        <f>IFERROR(VLOOKUP($X4395&amp;"-"&amp;TEXT($A4406,"mmm-aaaa"),Informes!$A:$P,COLUMN(Informes!K$1),FALSE), "")</f>
        <v/>
      </c>
      <c r="X4406" s="34" t="str">
        <f>IFERROR(VLOOKUP($X4372&amp;"-"&amp;TEXT($A4406,"mmm-aaaa"),Informes!$A:$P,COLUMN(Informes!C$1),FALSE), "")</f>
        <v/>
      </c>
    </row>
    <row r="4407" spans="1:24" ht="16.5" customHeight="1" x14ac:dyDescent="0.2">
      <c r="A4407" s="34">
        <f t="shared" si="862"/>
        <v>45689</v>
      </c>
      <c r="B4407" s="243" t="str">
        <f t="shared" si="860"/>
        <v>Febrero</v>
      </c>
      <c r="C4407" s="244"/>
      <c r="D4407" s="244"/>
      <c r="E4407" s="244"/>
      <c r="F4407" s="281" t="str">
        <f>IFERROR(IF(VLOOKUP($X4372&amp;"-"&amp;TEXT($A4407,"mmm-aaaa"),Informes!$A:$P,COLUMN(Informes!H$1),FALSE),"þ","¨"),"¨")</f>
        <v>¨</v>
      </c>
      <c r="G4407" s="281"/>
      <c r="H4407" s="281"/>
      <c r="I4407" s="248" t="str">
        <f>IFERROR(IF(ISBLANK(
VLOOKUP($X4395&amp;"-"&amp;TEXT($A4407,"mmm-aaaa"),Informes!$A:$P,COLUMN(Informes!I$1),FALSE)), "",
VLOOKUP($X4395&amp;"-"&amp;TEXT($A4407,"mmm-aaaa"),Informes!$A:$P,COLUMN(Informes!I$1),FALSE)), "")</f>
        <v/>
      </c>
      <c r="J4407" s="248"/>
      <c r="K4407" s="248"/>
      <c r="L4407" s="173" t="str">
        <f t="shared" si="861"/>
        <v>¨</v>
      </c>
      <c r="M4407" s="248" t="str">
        <f>IFERROR(IF(OR($X4407=$L$7,$X4407=$K$5,$X4407=$O$5,$X4407=$T$5),IF(ISBLANK(
VLOOKUP($X4372&amp;"-"&amp;TEXT($A4407,"mmm-aaaa"),Informes!$A:$P,COLUMN(Informes!J$1),FALSE)), "",
VLOOKUP($X4372&amp;"-"&amp;TEXT($A4407,"mmm-aaaa"),Informes!$A:$P,COLUMN(Informes!J$1),FALSE)), ""), "")</f>
        <v/>
      </c>
      <c r="N4407" s="248"/>
      <c r="O4407" s="248"/>
      <c r="P4407" s="248"/>
      <c r="Q4407" s="248"/>
      <c r="R4407" s="284" t="str">
        <f t="shared" si="859"/>
        <v/>
      </c>
      <c r="S4407" s="284"/>
      <c r="T4407" s="284"/>
      <c r="U4407" s="284"/>
      <c r="V4407" s="285"/>
      <c r="W4407" s="4" t="str">
        <f>IFERROR(VLOOKUP($X4395&amp;"-"&amp;TEXT($A4407,"mmm-aaaa"),Informes!$A:$P,COLUMN(Informes!K$1),FALSE), "")</f>
        <v/>
      </c>
      <c r="X4407" s="34" t="str">
        <f>IFERROR(VLOOKUP($X4372&amp;"-"&amp;TEXT($A4407,"mmm-aaaa"),Informes!$A:$P,COLUMN(Informes!C$1),FALSE), "")</f>
        <v/>
      </c>
    </row>
    <row r="4408" spans="1:24" ht="16.5" customHeight="1" x14ac:dyDescent="0.2">
      <c r="A4408" s="34">
        <f t="shared" si="862"/>
        <v>45717</v>
      </c>
      <c r="B4408" s="243" t="str">
        <f t="shared" si="860"/>
        <v>Marzo</v>
      </c>
      <c r="C4408" s="244"/>
      <c r="D4408" s="244"/>
      <c r="E4408" s="244"/>
      <c r="F4408" s="281" t="str">
        <f>IFERROR(IF(VLOOKUP($X4372&amp;"-"&amp;TEXT($A4408,"mmm-aaaa"),Informes!$A:$P,COLUMN(Informes!H$1),FALSE),"þ","¨"),"¨")</f>
        <v>¨</v>
      </c>
      <c r="G4408" s="281"/>
      <c r="H4408" s="281"/>
      <c r="I4408" s="248" t="str">
        <f>IFERROR(IF(ISBLANK(
VLOOKUP($X4395&amp;"-"&amp;TEXT($A4408,"mmm-aaaa"),Informes!$A:$P,COLUMN(Informes!I$1),FALSE)), "",
VLOOKUP($X4395&amp;"-"&amp;TEXT($A4408,"mmm-aaaa"),Informes!$A:$P,COLUMN(Informes!I$1),FALSE)), "")</f>
        <v/>
      </c>
      <c r="J4408" s="248"/>
      <c r="K4408" s="248"/>
      <c r="L4408" s="173" t="str">
        <f t="shared" si="861"/>
        <v>¨</v>
      </c>
      <c r="M4408" s="248" t="str">
        <f>IFERROR(IF(OR($X4408=$L$7,$X4408=$K$5,$X4408=$O$5,$X4408=$T$5),IF(ISBLANK(
VLOOKUP($X4372&amp;"-"&amp;TEXT($A4408,"mmm-aaaa"),Informes!$A:$P,COLUMN(Informes!J$1),FALSE)), "",
VLOOKUP($X4372&amp;"-"&amp;TEXT($A4408,"mmm-aaaa"),Informes!$A:$P,COLUMN(Informes!J$1),FALSE)), ""), "")</f>
        <v/>
      </c>
      <c r="N4408" s="248"/>
      <c r="O4408" s="248"/>
      <c r="P4408" s="248"/>
      <c r="Q4408" s="248"/>
      <c r="R4408" s="284" t="str">
        <f t="shared" si="859"/>
        <v/>
      </c>
      <c r="S4408" s="284"/>
      <c r="T4408" s="284"/>
      <c r="U4408" s="284"/>
      <c r="V4408" s="285"/>
      <c r="W4408" s="4" t="str">
        <f>IFERROR(VLOOKUP($X4395&amp;"-"&amp;TEXT($A4408,"mmm-aaaa"),Informes!$A:$P,COLUMN(Informes!K$1),FALSE), "")</f>
        <v/>
      </c>
      <c r="X4408" s="34" t="str">
        <f>IFERROR(VLOOKUP($X4372&amp;"-"&amp;TEXT($A4408,"mmm-aaaa"),Informes!$A:$P,COLUMN(Informes!C$1),FALSE), "")</f>
        <v/>
      </c>
    </row>
    <row r="4409" spans="1:24" ht="16.5" customHeight="1" x14ac:dyDescent="0.2">
      <c r="A4409" s="34">
        <f t="shared" si="862"/>
        <v>45748</v>
      </c>
      <c r="B4409" s="243" t="str">
        <f t="shared" si="860"/>
        <v>Abril</v>
      </c>
      <c r="C4409" s="244"/>
      <c r="D4409" s="244"/>
      <c r="E4409" s="244"/>
      <c r="F4409" s="281" t="str">
        <f>IFERROR(IF(VLOOKUP($X4372&amp;"-"&amp;TEXT($A4409,"mmm-aaaa"),Informes!$A:$P,COLUMN(Informes!H$1),FALSE),"þ","¨"),"¨")</f>
        <v>¨</v>
      </c>
      <c r="G4409" s="281"/>
      <c r="H4409" s="281"/>
      <c r="I4409" s="248" t="str">
        <f>IFERROR(IF(ISBLANK(
VLOOKUP($X4395&amp;"-"&amp;TEXT($A4409,"mmm-aaaa"),Informes!$A:$P,COLUMN(Informes!I$1),FALSE)), "",
VLOOKUP($X4395&amp;"-"&amp;TEXT($A4409,"mmm-aaaa"),Informes!$A:$P,COLUMN(Informes!I$1),FALSE)), "")</f>
        <v/>
      </c>
      <c r="J4409" s="248"/>
      <c r="K4409" s="248"/>
      <c r="L4409" s="173" t="str">
        <f t="shared" si="861"/>
        <v>¨</v>
      </c>
      <c r="M4409" s="248" t="str">
        <f>IFERROR(IF(OR($X4409=$L$7,$X4409=$K$5,$X4409=$O$5,$X4409=$T$5),IF(ISBLANK(
VLOOKUP($X4372&amp;"-"&amp;TEXT($A4409,"mmm-aaaa"),Informes!$A:$P,COLUMN(Informes!J$1),FALSE)), "",
VLOOKUP($X4372&amp;"-"&amp;TEXT($A4409,"mmm-aaaa"),Informes!$A:$P,COLUMN(Informes!J$1),FALSE)), ""), "")</f>
        <v/>
      </c>
      <c r="N4409" s="248"/>
      <c r="O4409" s="248"/>
      <c r="P4409" s="248"/>
      <c r="Q4409" s="248"/>
      <c r="R4409" s="284" t="str">
        <f t="shared" si="859"/>
        <v/>
      </c>
      <c r="S4409" s="284"/>
      <c r="T4409" s="284"/>
      <c r="U4409" s="284"/>
      <c r="V4409" s="285"/>
      <c r="W4409" s="4" t="str">
        <f>IFERROR(VLOOKUP($X4395&amp;"-"&amp;TEXT($A4409,"mmm-aaaa"),Informes!$A:$P,COLUMN(Informes!K$1),FALSE), "")</f>
        <v/>
      </c>
      <c r="X4409" s="34" t="str">
        <f>IFERROR(VLOOKUP($X4372&amp;"-"&amp;TEXT($A4409,"mmm-aaaa"),Informes!$A:$P,COLUMN(Informes!C$1),FALSE), "")</f>
        <v/>
      </c>
    </row>
    <row r="4410" spans="1:24" ht="16.5" customHeight="1" x14ac:dyDescent="0.2">
      <c r="A4410" s="34">
        <f t="shared" si="862"/>
        <v>45778</v>
      </c>
      <c r="B4410" s="243" t="str">
        <f t="shared" si="860"/>
        <v>Mayo</v>
      </c>
      <c r="C4410" s="244"/>
      <c r="D4410" s="244"/>
      <c r="E4410" s="244"/>
      <c r="F4410" s="281" t="str">
        <f>IFERROR(IF(VLOOKUP($X4372&amp;"-"&amp;TEXT($A4410,"mmm-aaaa"),Informes!$A:$P,COLUMN(Informes!H$1),FALSE),"þ","¨"),"¨")</f>
        <v>¨</v>
      </c>
      <c r="G4410" s="281"/>
      <c r="H4410" s="281"/>
      <c r="I4410" s="248" t="str">
        <f>IFERROR(IF(ISBLANK(
VLOOKUP($X4395&amp;"-"&amp;TEXT($A4410,"mmm-aaaa"),Informes!$A:$P,COLUMN(Informes!I$1),FALSE)), "",
VLOOKUP($X4395&amp;"-"&amp;TEXT($A4410,"mmm-aaaa"),Informes!$A:$P,COLUMN(Informes!I$1),FALSE)), "")</f>
        <v/>
      </c>
      <c r="J4410" s="248"/>
      <c r="K4410" s="248"/>
      <c r="L4410" s="173" t="str">
        <f t="shared" si="861"/>
        <v>¨</v>
      </c>
      <c r="M4410" s="248" t="str">
        <f>IFERROR(IF(OR($X4410=$L$7,$X4410=$K$5,$X4410=$O$5,$X4410=$T$5),IF(ISBLANK(
VLOOKUP($X4372&amp;"-"&amp;TEXT($A4410,"mmm-aaaa"),Informes!$A:$P,COLUMN(Informes!J$1),FALSE)), "",
VLOOKUP($X4372&amp;"-"&amp;TEXT($A4410,"mmm-aaaa"),Informes!$A:$P,COLUMN(Informes!J$1),FALSE)), ""), "")</f>
        <v/>
      </c>
      <c r="N4410" s="248"/>
      <c r="O4410" s="248"/>
      <c r="P4410" s="248"/>
      <c r="Q4410" s="248"/>
      <c r="R4410" s="284" t="str">
        <f t="shared" si="859"/>
        <v/>
      </c>
      <c r="S4410" s="284"/>
      <c r="T4410" s="284"/>
      <c r="U4410" s="284"/>
      <c r="V4410" s="285"/>
      <c r="W4410" s="4" t="str">
        <f>IFERROR(VLOOKUP($X4395&amp;"-"&amp;TEXT($A4410,"mmm-aaaa"),Informes!$A:$P,COLUMN(Informes!K$1),FALSE), "")</f>
        <v/>
      </c>
      <c r="X4410" s="34" t="str">
        <f>IFERROR(VLOOKUP($X4372&amp;"-"&amp;TEXT($A4410,"mmm-aaaa"),Informes!$A:$P,COLUMN(Informes!C$1),FALSE), "")</f>
        <v/>
      </c>
    </row>
    <row r="4411" spans="1:24" ht="16.5" customHeight="1" x14ac:dyDescent="0.2">
      <c r="A4411" s="34">
        <f t="shared" si="862"/>
        <v>45809</v>
      </c>
      <c r="B4411" s="243" t="str">
        <f t="shared" si="860"/>
        <v>Junio</v>
      </c>
      <c r="C4411" s="244"/>
      <c r="D4411" s="244"/>
      <c r="E4411" s="244"/>
      <c r="F4411" s="281" t="str">
        <f>IFERROR(IF(VLOOKUP($X4372&amp;"-"&amp;TEXT($A4411,"mmm-aaaa"),Informes!$A:$P,COLUMN(Informes!H$1),FALSE),"þ","¨"),"¨")</f>
        <v>¨</v>
      </c>
      <c r="G4411" s="281"/>
      <c r="H4411" s="281"/>
      <c r="I4411" s="248" t="str">
        <f>IFERROR(IF(ISBLANK(
VLOOKUP($X4395&amp;"-"&amp;TEXT($A4411,"mmm-aaaa"),Informes!$A:$P,COLUMN(Informes!I$1),FALSE)), "",
VLOOKUP($X4395&amp;"-"&amp;TEXT($A4411,"mmm-aaaa"),Informes!$A:$P,COLUMN(Informes!I$1),FALSE)), "")</f>
        <v/>
      </c>
      <c r="J4411" s="248"/>
      <c r="K4411" s="248"/>
      <c r="L4411" s="173" t="str">
        <f t="shared" si="861"/>
        <v>¨</v>
      </c>
      <c r="M4411" s="248" t="str">
        <f>IFERROR(IF(OR($X4411=$L$7,$X4411=$K$5,$X4411=$O$5,$X4411=$T$5),IF(ISBLANK(
VLOOKUP($X4372&amp;"-"&amp;TEXT($A4411,"mmm-aaaa"),Informes!$A:$P,COLUMN(Informes!J$1),FALSE)), "",
VLOOKUP($X4372&amp;"-"&amp;TEXT($A4411,"mmm-aaaa"),Informes!$A:$P,COLUMN(Informes!J$1),FALSE)), ""), "")</f>
        <v/>
      </c>
      <c r="N4411" s="248"/>
      <c r="O4411" s="248"/>
      <c r="P4411" s="248"/>
      <c r="Q4411" s="248"/>
      <c r="R4411" s="284" t="str">
        <f t="shared" si="859"/>
        <v/>
      </c>
      <c r="S4411" s="284"/>
      <c r="T4411" s="284"/>
      <c r="U4411" s="284"/>
      <c r="V4411" s="285"/>
      <c r="W4411" s="4" t="str">
        <f>IFERROR(VLOOKUP($X4395&amp;"-"&amp;TEXT($A4411,"mmm-aaaa"),Informes!$A:$P,COLUMN(Informes!K$1),FALSE), "")</f>
        <v/>
      </c>
      <c r="X4411" s="34" t="str">
        <f>IFERROR(VLOOKUP($X4372&amp;"-"&amp;TEXT($A4411,"mmm-aaaa"),Informes!$A:$P,COLUMN(Informes!C$1),FALSE), "")</f>
        <v/>
      </c>
    </row>
    <row r="4412" spans="1:24" ht="16.5" customHeight="1" x14ac:dyDescent="0.2">
      <c r="A4412" s="34">
        <f t="shared" si="862"/>
        <v>45839</v>
      </c>
      <c r="B4412" s="243" t="str">
        <f t="shared" si="860"/>
        <v>Julio</v>
      </c>
      <c r="C4412" s="244"/>
      <c r="D4412" s="244"/>
      <c r="E4412" s="244"/>
      <c r="F4412" s="281" t="str">
        <f>IFERROR(IF(VLOOKUP($X4372&amp;"-"&amp;TEXT($A4412,"mmm-aaaa"),Informes!$A:$P,COLUMN(Informes!H$1),FALSE),"þ","¨"),"¨")</f>
        <v>¨</v>
      </c>
      <c r="G4412" s="281"/>
      <c r="H4412" s="281"/>
      <c r="I4412" s="248" t="str">
        <f>IFERROR(IF(ISBLANK(
VLOOKUP($X4395&amp;"-"&amp;TEXT($A4412,"mmm-aaaa"),Informes!$A:$P,COLUMN(Informes!I$1),FALSE)), "",
VLOOKUP($X4395&amp;"-"&amp;TEXT($A4412,"mmm-aaaa"),Informes!$A:$P,COLUMN(Informes!I$1),FALSE)), "")</f>
        <v/>
      </c>
      <c r="J4412" s="248"/>
      <c r="K4412" s="248"/>
      <c r="L4412" s="173" t="str">
        <f t="shared" si="861"/>
        <v>¨</v>
      </c>
      <c r="M4412" s="248" t="str">
        <f>IFERROR(IF(OR($X4412=$L$7,$X4412=$K$5,$X4412=$O$5,$X4412=$T$5),IF(ISBLANK(
VLOOKUP($X4372&amp;"-"&amp;TEXT($A4412,"mmm-aaaa"),Informes!$A:$P,COLUMN(Informes!J$1),FALSE)), "",
VLOOKUP($X4372&amp;"-"&amp;TEXT($A4412,"mmm-aaaa"),Informes!$A:$P,COLUMN(Informes!J$1),FALSE)), ""), "")</f>
        <v/>
      </c>
      <c r="N4412" s="248"/>
      <c r="O4412" s="248"/>
      <c r="P4412" s="248"/>
      <c r="Q4412" s="248"/>
      <c r="R4412" s="284" t="str">
        <f t="shared" si="859"/>
        <v/>
      </c>
      <c r="S4412" s="284"/>
      <c r="T4412" s="284"/>
      <c r="U4412" s="284"/>
      <c r="V4412" s="285"/>
      <c r="W4412" s="4" t="str">
        <f>IFERROR(VLOOKUP($X4395&amp;"-"&amp;TEXT($A4412,"mmm-aaaa"),Informes!$A:$P,COLUMN(Informes!K$1),FALSE), "")</f>
        <v/>
      </c>
      <c r="X4412" s="34" t="str">
        <f>IFERROR(VLOOKUP($X4372&amp;"-"&amp;TEXT($A4412,"mmm-aaaa"),Informes!$A:$P,COLUMN(Informes!C$1),FALSE), "")</f>
        <v/>
      </c>
    </row>
    <row r="4413" spans="1:24" ht="16.5" thickBot="1" x14ac:dyDescent="0.25">
      <c r="A4413" s="34">
        <f t="shared" si="862"/>
        <v>45870</v>
      </c>
      <c r="B4413" s="264" t="str">
        <f t="shared" si="860"/>
        <v>Agosto</v>
      </c>
      <c r="C4413" s="265"/>
      <c r="D4413" s="265"/>
      <c r="E4413" s="265"/>
      <c r="F4413" s="280" t="str">
        <f>IFERROR(IF(VLOOKUP($X4372&amp;"-"&amp;TEXT($A4413,"mmm-aaaa"),Informes!$A:$P,COLUMN(Informes!H$1),FALSE),"þ","¨"),"¨")</f>
        <v>¨</v>
      </c>
      <c r="G4413" s="280"/>
      <c r="H4413" s="280"/>
      <c r="I4413" s="269" t="str">
        <f>IFERROR(IF(ISBLANK(
VLOOKUP($X4395&amp;"-"&amp;TEXT($A4413,"mmm-aaaa"),Informes!$A:$P,COLUMN(Informes!I$1),FALSE)), "",
VLOOKUP($X4395&amp;"-"&amp;TEXT($A4413,"mmm-aaaa"),Informes!$A:$P,COLUMN(Informes!I$1),FALSE)), "")</f>
        <v/>
      </c>
      <c r="J4413" s="269"/>
      <c r="K4413" s="269"/>
      <c r="L4413" s="172" t="str">
        <f t="shared" si="861"/>
        <v>¨</v>
      </c>
      <c r="M4413" s="269" t="str">
        <f>IFERROR(IF(OR($X4413=$L$7,$X4413=$K$5,$X4413=$O$5,$X4413=$T$5),IF(ISBLANK(
VLOOKUP($X4372&amp;"-"&amp;TEXT($A4413,"mmm-aaaa"),Informes!$A:$P,COLUMN(Informes!J$1),FALSE)), "",
VLOOKUP($X4372&amp;"-"&amp;TEXT($A4413,"mmm-aaaa"),Informes!$A:$P,COLUMN(Informes!J$1),FALSE)), ""), "")</f>
        <v/>
      </c>
      <c r="N4413" s="269"/>
      <c r="O4413" s="269"/>
      <c r="P4413" s="269"/>
      <c r="Q4413" s="269"/>
      <c r="R4413" s="282" t="str">
        <f t="shared" si="859"/>
        <v/>
      </c>
      <c r="S4413" s="282"/>
      <c r="T4413" s="282"/>
      <c r="U4413" s="282"/>
      <c r="V4413" s="283"/>
      <c r="W4413" s="4" t="str">
        <f>IFERROR(VLOOKUP($X4395&amp;"-"&amp;TEXT($A4413,"mmm-aaaa"),Informes!$A:$P,COLUMN(Informes!K$1),FALSE), "")</f>
        <v/>
      </c>
      <c r="X4413" s="34" t="str">
        <f>IFERROR(VLOOKUP($X4372&amp;"-"&amp;TEXT($A4413,"mmm-aaaa"),Informes!$A:$P,COLUMN(Informes!C$1),FALSE), "")</f>
        <v/>
      </c>
    </row>
    <row r="4414" spans="1:24" ht="16.5" thickBot="1" x14ac:dyDescent="0.3">
      <c r="D4414" s="124"/>
      <c r="E4414" s="124"/>
      <c r="F4414" s="129"/>
      <c r="G4414" s="124" t="str">
        <f>IF(SUM(F4402:F4413)=0,"",SUM(F4402:F4413))</f>
        <v/>
      </c>
      <c r="H4414" s="124"/>
      <c r="I4414" s="124"/>
      <c r="J4414" s="130"/>
      <c r="K4414" s="124"/>
      <c r="L4414" s="131" t="s">
        <v>107</v>
      </c>
      <c r="M4414" s="272" t="str">
        <f>IF(SUM(M4402:M4413)=0,"",SUM(M4402:M4413))</f>
        <v/>
      </c>
      <c r="N4414" s="273"/>
      <c r="O4414" s="273"/>
      <c r="P4414" s="273"/>
      <c r="Q4414" s="274"/>
      <c r="R4414" s="275"/>
      <c r="S4414" s="276"/>
      <c r="T4414" s="276"/>
      <c r="U4414" s="276"/>
      <c r="V4414" s="277"/>
      <c r="W4414" s="4"/>
      <c r="X4414" s="4"/>
    </row>
    <row r="4415" spans="1:24" ht="16.5" customHeight="1" x14ac:dyDescent="0.2">
      <c r="W4415" s="4"/>
      <c r="X4415" s="4"/>
    </row>
    <row r="4416" spans="1:24" ht="279.75" customHeight="1" x14ac:dyDescent="0.15">
      <c r="B4416" s="11"/>
      <c r="C4416" s="132" t="s">
        <v>136</v>
      </c>
      <c r="D4416" s="11"/>
      <c r="E4416" s="11"/>
      <c r="F4416" s="11"/>
      <c r="G4416" s="11"/>
      <c r="H4416" s="11"/>
      <c r="I4416" s="11"/>
      <c r="J4416" s="11"/>
      <c r="K4416" s="11"/>
      <c r="L4416" s="11"/>
      <c r="M4416" s="11"/>
      <c r="N4416" s="11"/>
      <c r="O4416" s="11"/>
      <c r="P4416" s="11"/>
      <c r="Q4416" s="11"/>
      <c r="R4416" s="11"/>
      <c r="S4416" s="11"/>
      <c r="T4416" s="11"/>
      <c r="U4416" s="11"/>
      <c r="V4416" s="11"/>
      <c r="W4416" s="11"/>
      <c r="X4416" s="11"/>
    </row>
    <row r="4417" spans="1:24" ht="24" customHeight="1" x14ac:dyDescent="0.2">
      <c r="A4417" s="35">
        <f>A4371+1</f>
        <v>97</v>
      </c>
      <c r="B4417" s="256" t="s">
        <v>127</v>
      </c>
      <c r="C4417" s="256"/>
      <c r="D4417" s="256"/>
      <c r="E4417" s="256"/>
      <c r="F4417" s="256"/>
      <c r="G4417" s="256"/>
      <c r="H4417" s="256"/>
      <c r="I4417" s="256"/>
      <c r="J4417" s="256"/>
      <c r="K4417" s="256"/>
      <c r="L4417" s="256"/>
      <c r="M4417" s="256"/>
      <c r="N4417" s="256"/>
      <c r="O4417" s="256"/>
      <c r="P4417" s="256"/>
      <c r="Q4417" s="256"/>
      <c r="R4417" s="256"/>
      <c r="S4417" s="256"/>
      <c r="T4417" s="256"/>
      <c r="U4417" s="256"/>
      <c r="V4417" s="256"/>
      <c r="X4417" s="2"/>
    </row>
    <row r="4418" spans="1:24" ht="17.25" customHeight="1" x14ac:dyDescent="0.2">
      <c r="A4418" s="35"/>
      <c r="B4418" s="120" t="s">
        <v>128</v>
      </c>
      <c r="D4418" s="123" t="e">
        <f>IF(A4417=0,0,INDEX(TblPublicadores[Nombre completo],A4417))</f>
        <v>#REF!</v>
      </c>
      <c r="F4418" s="123"/>
      <c r="G4418" s="123"/>
      <c r="H4418" s="123"/>
      <c r="I4418" s="123"/>
      <c r="J4418" s="123"/>
      <c r="K4418" s="123"/>
      <c r="L4418" s="123"/>
      <c r="M4418" s="123"/>
      <c r="N4418" s="123"/>
      <c r="O4418" s="123"/>
      <c r="P4418" s="123"/>
      <c r="Q4418" s="123"/>
      <c r="R4418" s="123"/>
      <c r="S4418" s="123"/>
      <c r="T4418" s="123"/>
      <c r="U4418" s="123"/>
      <c r="V4418" s="123"/>
      <c r="W4418" s="15"/>
      <c r="X4418" s="154" t="e">
        <f>IF(A4417=0,0,INDEX(TblPublicadores[Nombre],A4417))</f>
        <v>#REF!</v>
      </c>
    </row>
    <row r="4419" spans="1:24" ht="17.25" x14ac:dyDescent="0.2">
      <c r="B4419" s="120" t="s">
        <v>129</v>
      </c>
      <c r="D4419" s="121"/>
      <c r="E4419" s="121"/>
      <c r="F4419" s="7"/>
      <c r="G4419" s="7"/>
      <c r="H4419" s="257" t="e">
        <f>IF(A4417=0,"",INDEX(TblPublicadores[Fecha de nacimiento],A4417))</f>
        <v>#REF!</v>
      </c>
      <c r="I4419" s="257"/>
      <c r="J4419" s="257"/>
      <c r="K4419" s="257"/>
      <c r="L4419" s="257"/>
      <c r="M4419" s="257"/>
      <c r="N4419" s="257"/>
      <c r="O4419" s="257"/>
      <c r="P4419" s="128" t="e">
        <f>IF(INDEX(TblPublicadores[Sexo],A4417)=Q4419,"þ","¨")</f>
        <v>#REF!</v>
      </c>
      <c r="Q4419" s="120" t="s">
        <v>75</v>
      </c>
      <c r="S4419" s="12"/>
      <c r="T4419" s="13"/>
      <c r="U4419" s="128" t="e">
        <f>IF(INDEX(TblPublicadores[Sexo],A4417)=V4419,"þ","¨")</f>
        <v>#REF!</v>
      </c>
      <c r="V4419" s="120" t="s">
        <v>79</v>
      </c>
      <c r="W4419" s="12"/>
      <c r="X4419" s="6"/>
    </row>
    <row r="4420" spans="1:24" ht="17.25" x14ac:dyDescent="0.2">
      <c r="B4420" s="120" t="s">
        <v>130</v>
      </c>
      <c r="D4420" s="122"/>
      <c r="E4420" s="122"/>
      <c r="F4420" s="7"/>
      <c r="G4420" s="258" t="e">
        <f>IF(A4417=0,"",IF(INDEX(TblPublicadores[Fecha de bautismo],A4417)="", "",INDEX(TblPublicadores[Fecha de bautismo],A4417)))</f>
        <v>#REF!</v>
      </c>
      <c r="H4420" s="258"/>
      <c r="I4420" s="258"/>
      <c r="J4420" s="258"/>
      <c r="K4420" s="258"/>
      <c r="L4420" s="258"/>
      <c r="M4420" s="258"/>
      <c r="N4420" s="258"/>
      <c r="O4420" s="258"/>
      <c r="P4420" s="128" t="s">
        <v>137</v>
      </c>
      <c r="Q4420" s="120" t="s">
        <v>131</v>
      </c>
      <c r="S4420" s="12"/>
      <c r="T4420" s="12"/>
      <c r="U4420" s="128" t="s">
        <v>138</v>
      </c>
      <c r="V4420" s="120" t="s">
        <v>61</v>
      </c>
      <c r="W4420" s="12"/>
      <c r="X4420" s="6"/>
    </row>
    <row r="4421" spans="1:24" ht="28.5" customHeight="1" x14ac:dyDescent="0.2">
      <c r="B4421" s="127" t="e">
        <f>IF(INDEX(TblPublicadores[Privilegio],A4417)=C4421,"þ","¨")</f>
        <v>#REF!</v>
      </c>
      <c r="C4421" s="125" t="s">
        <v>76</v>
      </c>
      <c r="D4421" s="127" t="e">
        <f>IF(INDEX(TblPublicadores[Privilegio],A4417)=E4421,"þ","¨")</f>
        <v>#REF!</v>
      </c>
      <c r="E4421" s="125" t="s">
        <v>81</v>
      </c>
      <c r="F4421" s="7"/>
      <c r="G4421" s="7"/>
      <c r="H4421" s="5"/>
      <c r="I4421" s="10"/>
      <c r="J4421" s="127" t="e">
        <f>IF(INDEX(TblPublicadores[Tipo Publicador],A4417)=K4421,"þ","¨")</f>
        <v>#REF!</v>
      </c>
      <c r="K4421" s="125" t="s">
        <v>77</v>
      </c>
      <c r="L4421" s="5"/>
      <c r="M4421" s="5"/>
      <c r="N4421" s="127" t="e">
        <f>IF(INDEX(TblPublicadores[Tipo Publicador],A4417)=O4421,"þ","¨")</f>
        <v>#REF!</v>
      </c>
      <c r="O4421" s="125" t="s">
        <v>132</v>
      </c>
      <c r="P4421" s="126"/>
      <c r="Q4421" s="126"/>
      <c r="R4421" s="9"/>
      <c r="S4421" s="127" t="e">
        <f>IF(INDEX(TblPublicadores[Tipo Publicador],A4417)=T4421,"þ","¨")</f>
        <v>#REF!</v>
      </c>
      <c r="T4421" s="259" t="s">
        <v>133</v>
      </c>
      <c r="U4421" s="259"/>
      <c r="V4421" s="259"/>
      <c r="W4421" s="13"/>
      <c r="X4421" s="6"/>
    </row>
    <row r="4422" spans="1:24" ht="4.5" customHeight="1" thickBot="1" x14ac:dyDescent="0.25">
      <c r="B4422" s="8"/>
      <c r="C4422" s="7"/>
      <c r="D4422" s="8"/>
      <c r="E4422" s="7"/>
      <c r="F4422" s="7"/>
      <c r="G4422" s="7"/>
      <c r="H4422" s="5"/>
      <c r="I4422" s="10"/>
      <c r="J4422" s="8"/>
      <c r="K4422" s="5"/>
      <c r="L4422" s="5"/>
      <c r="M4422" s="5"/>
      <c r="N4422" s="7"/>
      <c r="O4422" s="5"/>
      <c r="P4422" s="8"/>
      <c r="Q4422" s="8"/>
      <c r="R4422" s="9"/>
      <c r="S4422" s="9"/>
      <c r="T4422" s="7"/>
      <c r="U4422" s="8"/>
      <c r="V4422" s="9"/>
      <c r="W4422" s="9"/>
      <c r="X4422" s="6"/>
    </row>
    <row r="4423" spans="1:24" ht="26.25" customHeight="1" x14ac:dyDescent="0.25">
      <c r="B4423" s="260" t="s">
        <v>17</v>
      </c>
      <c r="C4423" s="261"/>
      <c r="D4423" s="261"/>
      <c r="E4423" s="261"/>
      <c r="F4423" s="262" t="s">
        <v>134</v>
      </c>
      <c r="G4423" s="262"/>
      <c r="H4423" s="262"/>
      <c r="I4423" s="262" t="s">
        <v>12</v>
      </c>
      <c r="J4423" s="262"/>
      <c r="K4423" s="262"/>
      <c r="L4423" s="262" t="s">
        <v>105</v>
      </c>
      <c r="M4423" s="236" t="s">
        <v>135</v>
      </c>
      <c r="N4423" s="236"/>
      <c r="O4423" s="236"/>
      <c r="P4423" s="236"/>
      <c r="Q4423" s="236"/>
      <c r="R4423" s="236" t="s">
        <v>101</v>
      </c>
      <c r="S4423" s="236"/>
      <c r="T4423" s="236"/>
      <c r="U4423" s="236"/>
      <c r="V4423" s="237"/>
      <c r="W4423" s="14"/>
      <c r="X4423" s="3"/>
    </row>
    <row r="4424" spans="1:24" ht="27.75" customHeight="1" x14ac:dyDescent="0.2">
      <c r="B4424" s="240">
        <v>45292</v>
      </c>
      <c r="C4424" s="241"/>
      <c r="D4424" s="241"/>
      <c r="E4424" s="242"/>
      <c r="F4424" s="263"/>
      <c r="G4424" s="263"/>
      <c r="H4424" s="263"/>
      <c r="I4424" s="263"/>
      <c r="J4424" s="263"/>
      <c r="K4424" s="263"/>
      <c r="L4424" s="263"/>
      <c r="M4424" s="238"/>
      <c r="N4424" s="238"/>
      <c r="O4424" s="238"/>
      <c r="P4424" s="238"/>
      <c r="Q4424" s="238"/>
      <c r="R4424" s="238"/>
      <c r="S4424" s="238"/>
      <c r="T4424" s="238"/>
      <c r="U4424" s="238"/>
      <c r="V4424" s="239"/>
      <c r="W4424" s="14"/>
      <c r="X4424" s="3"/>
    </row>
    <row r="4425" spans="1:24" ht="16.5" customHeight="1" x14ac:dyDescent="0.2">
      <c r="A4425" s="34">
        <f>EDATE(B4424,-4)</f>
        <v>45170</v>
      </c>
      <c r="B4425" s="243" t="str">
        <f>PROPER(TEXT(A4425, "mmmm"))</f>
        <v>Septiembre</v>
      </c>
      <c r="C4425" s="244"/>
      <c r="D4425" s="244" t="str">
        <f>PROPER(TEXT(C4425, "mmmm"))</f>
        <v>Enero</v>
      </c>
      <c r="E4425" s="244"/>
      <c r="F4425" s="281" t="str">
        <f>IFERROR(IF(VLOOKUP($X4418&amp;"-"&amp;TEXT($A4425,"mmm-aaaa"),Informes!$A:$P,COLUMN(Informes!H$1),FALSE),"þ","¨"),"¨")</f>
        <v>¨</v>
      </c>
      <c r="G4425" s="281"/>
      <c r="H4425" s="281"/>
      <c r="I4425" s="248" t="str">
        <f>IFERROR(IF(ISBLANK(
VLOOKUP($X4418&amp;"-"&amp;TEXT($A4425,"mmm-aaaa"),Informes!$A:$P,COLUMN(Informes!I$1),FALSE)), "",
VLOOKUP($X4418&amp;"-"&amp;TEXT($A4425,"mmm-aaaa"),Informes!$A:$P,COLUMN(Informes!I$1),FALSE)), "")</f>
        <v/>
      </c>
      <c r="J4425" s="248"/>
      <c r="K4425" s="248"/>
      <c r="L4425" s="173" t="str">
        <f>IFERROR(IF($X4425=$L$7,"þ","¨"),"¨")</f>
        <v>¨</v>
      </c>
      <c r="M4425" s="248" t="str">
        <f>IFERROR(IF(OR($X4425=$L$7,$X4425=$K$5,$X4425=$O$5,$X4425=$T$5),IF(ISBLANK(
VLOOKUP($X4418&amp;"-"&amp;TEXT($A4425,"mmm-aaaa"),Informes!$A:$P,COLUMN(Informes!J$1),FALSE)), "",
VLOOKUP($X4418&amp;"-"&amp;TEXT($A4425,"mmm-aaaa"),Informes!$A:$P,COLUMN(Informes!J$1),FALSE)), ""), "")</f>
        <v/>
      </c>
      <c r="N4425" s="248"/>
      <c r="O4425" s="248"/>
      <c r="P4425" s="248"/>
      <c r="Q4425" s="248"/>
      <c r="R4425" s="284" t="str">
        <f t="shared" ref="R4425:R4436" si="863">IF(W4425=0, "", W4425)</f>
        <v/>
      </c>
      <c r="S4425" s="284"/>
      <c r="T4425" s="284"/>
      <c r="U4425" s="284"/>
      <c r="V4425" s="285"/>
      <c r="W4425" s="4" t="str">
        <f>IFERROR(VLOOKUP($X4418&amp;"-"&amp;TEXT($A4425,"mmm-aaaa"),Informes!$A:$P,COLUMN(Informes!K$1),FALSE), "")</f>
        <v/>
      </c>
      <c r="X4425" s="34" t="str">
        <f>IFERROR(VLOOKUP($X4418&amp;"-"&amp;TEXT($A4425,"mmm-aaaa"),Informes!$A:$P,COLUMN(Informes!C$1),FALSE), "")</f>
        <v/>
      </c>
    </row>
    <row r="4426" spans="1:24" ht="16.5" customHeight="1" x14ac:dyDescent="0.2">
      <c r="A4426" s="34">
        <f>EDATE(A4425,1)</f>
        <v>45200</v>
      </c>
      <c r="B4426" s="243" t="str">
        <f t="shared" ref="B4426:B4436" si="864">PROPER(TEXT(A4426, "mmmm"))</f>
        <v>Octubre</v>
      </c>
      <c r="C4426" s="244"/>
      <c r="D4426" s="244" t="str">
        <f t="shared" ref="D4426:D4436" si="865">PROPER(TEXT(C4426, "mmmm"))</f>
        <v>Enero</v>
      </c>
      <c r="E4426" s="244"/>
      <c r="F4426" s="281" t="str">
        <f>IFERROR(IF(VLOOKUP($X4418&amp;"-"&amp;TEXT($A4426,"mmm-aaaa"),Informes!$A:$P,COLUMN(Informes!H$1),FALSE),"þ","¨"),"¨")</f>
        <v>¨</v>
      </c>
      <c r="G4426" s="281"/>
      <c r="H4426" s="281"/>
      <c r="I4426" s="248" t="str">
        <f>IFERROR(IF(ISBLANK(
VLOOKUP($X4418&amp;"-"&amp;TEXT($A4426,"mmm-aaaa"),Informes!$A:$P,COLUMN(Informes!I$1),FALSE)), "",
VLOOKUP($X4418&amp;"-"&amp;TEXT($A4426,"mmm-aaaa"),Informes!$A:$P,COLUMN(Informes!I$1),FALSE)), "")</f>
        <v/>
      </c>
      <c r="J4426" s="248"/>
      <c r="K4426" s="248"/>
      <c r="L4426" s="173" t="str">
        <f t="shared" ref="L4426:L4436" si="866">IFERROR(IF($X4426=$L$7,"þ","¨"),"¨")</f>
        <v>¨</v>
      </c>
      <c r="M4426" s="248" t="str">
        <f>IFERROR(IF(OR($X4426=$L$7,$X4426=$K$5,$X4426=$O$5,$X4426=$T$5),IF(ISBLANK(
VLOOKUP($X4418&amp;"-"&amp;TEXT($A4426,"mmm-aaaa"),Informes!$A:$P,COLUMN(Informes!J$1),FALSE)), "",
VLOOKUP($X4418&amp;"-"&amp;TEXT($A4426,"mmm-aaaa"),Informes!$A:$P,COLUMN(Informes!J$1),FALSE)), ""), "")</f>
        <v/>
      </c>
      <c r="N4426" s="248"/>
      <c r="O4426" s="248"/>
      <c r="P4426" s="248"/>
      <c r="Q4426" s="248"/>
      <c r="R4426" s="284" t="str">
        <f t="shared" si="863"/>
        <v/>
      </c>
      <c r="S4426" s="284"/>
      <c r="T4426" s="284"/>
      <c r="U4426" s="284"/>
      <c r="V4426" s="285"/>
      <c r="W4426" s="4" t="str">
        <f>IFERROR(VLOOKUP($X4418&amp;"-"&amp;TEXT($A4426,"mmm-aaaa"),Informes!$A:$P,COLUMN(Informes!K$1),FALSE), "")</f>
        <v/>
      </c>
      <c r="X4426" s="34" t="str">
        <f>IFERROR(VLOOKUP($X4418&amp;"-"&amp;TEXT($A4426,"mmm-aaaa"),Informes!$A:$P,COLUMN(Informes!C$1),FALSE), "")</f>
        <v/>
      </c>
    </row>
    <row r="4427" spans="1:24" ht="16.5" customHeight="1" x14ac:dyDescent="0.2">
      <c r="A4427" s="34">
        <f t="shared" ref="A4427:A4436" si="867">EDATE(A4426,1)</f>
        <v>45231</v>
      </c>
      <c r="B4427" s="243" t="str">
        <f t="shared" si="864"/>
        <v>Noviembre</v>
      </c>
      <c r="C4427" s="244"/>
      <c r="D4427" s="244" t="str">
        <f t="shared" si="865"/>
        <v>Enero</v>
      </c>
      <c r="E4427" s="244"/>
      <c r="F4427" s="281" t="str">
        <f>IFERROR(IF(VLOOKUP($X4418&amp;"-"&amp;TEXT($A4427,"mmm-aaaa"),Informes!$A:$P,COLUMN(Informes!H$1),FALSE),"þ","¨"),"¨")</f>
        <v>¨</v>
      </c>
      <c r="G4427" s="281"/>
      <c r="H4427" s="281"/>
      <c r="I4427" s="248" t="str">
        <f>IFERROR(IF(ISBLANK(
VLOOKUP($X4418&amp;"-"&amp;TEXT($A4427,"mmm-aaaa"),Informes!$A:$P,COLUMN(Informes!I$1),FALSE)), "",
VLOOKUP($X4418&amp;"-"&amp;TEXT($A4427,"mmm-aaaa"),Informes!$A:$P,COLUMN(Informes!I$1),FALSE)), "")</f>
        <v/>
      </c>
      <c r="J4427" s="248"/>
      <c r="K4427" s="248"/>
      <c r="L4427" s="173" t="str">
        <f t="shared" si="866"/>
        <v>¨</v>
      </c>
      <c r="M4427" s="248" t="str">
        <f>IFERROR(IF(OR($X4427=$L$7,$X4427=$K$5,$X4427=$O$5,$X4427=$T$5),IF(ISBLANK(
VLOOKUP($X4418&amp;"-"&amp;TEXT($A4427,"mmm-aaaa"),Informes!$A:$P,COLUMN(Informes!J$1),FALSE)), "",
VLOOKUP($X4418&amp;"-"&amp;TEXT($A4427,"mmm-aaaa"),Informes!$A:$P,COLUMN(Informes!J$1),FALSE)), ""), "")</f>
        <v/>
      </c>
      <c r="N4427" s="248"/>
      <c r="O4427" s="248"/>
      <c r="P4427" s="248"/>
      <c r="Q4427" s="248"/>
      <c r="R4427" s="284" t="str">
        <f t="shared" si="863"/>
        <v/>
      </c>
      <c r="S4427" s="284"/>
      <c r="T4427" s="284"/>
      <c r="U4427" s="284"/>
      <c r="V4427" s="285"/>
      <c r="W4427" s="4" t="str">
        <f>IFERROR(VLOOKUP($X4418&amp;"-"&amp;TEXT($A4427,"mmm-aaaa"),Informes!$A:$P,COLUMN(Informes!K$1),FALSE), "")</f>
        <v/>
      </c>
      <c r="X4427" s="34" t="str">
        <f>IFERROR(VLOOKUP($X4418&amp;"-"&amp;TEXT($A4427,"mmm-aaaa"),Informes!$A:$P,COLUMN(Informes!C$1),FALSE), "")</f>
        <v/>
      </c>
    </row>
    <row r="4428" spans="1:24" ht="16.5" customHeight="1" x14ac:dyDescent="0.2">
      <c r="A4428" s="34">
        <f t="shared" si="867"/>
        <v>45261</v>
      </c>
      <c r="B4428" s="243" t="str">
        <f t="shared" si="864"/>
        <v>Diciembre</v>
      </c>
      <c r="C4428" s="244"/>
      <c r="D4428" s="244" t="str">
        <f t="shared" si="865"/>
        <v>Enero</v>
      </c>
      <c r="E4428" s="244"/>
      <c r="F4428" s="281" t="str">
        <f>IFERROR(IF(VLOOKUP($X4418&amp;"-"&amp;TEXT($A4428,"mmm-aaaa"),Informes!$A:$P,COLUMN(Informes!H$1),FALSE),"þ","¨"),"¨")</f>
        <v>¨</v>
      </c>
      <c r="G4428" s="281"/>
      <c r="H4428" s="281"/>
      <c r="I4428" s="248" t="str">
        <f>IFERROR(IF(ISBLANK(
VLOOKUP($X4418&amp;"-"&amp;TEXT($A4428,"mmm-aaaa"),Informes!$A:$P,COLUMN(Informes!I$1),FALSE)), "",
VLOOKUP($X4418&amp;"-"&amp;TEXT($A4428,"mmm-aaaa"),Informes!$A:$P,COLUMN(Informes!I$1),FALSE)), "")</f>
        <v/>
      </c>
      <c r="J4428" s="248"/>
      <c r="K4428" s="248"/>
      <c r="L4428" s="173" t="str">
        <f t="shared" si="866"/>
        <v>¨</v>
      </c>
      <c r="M4428" s="248" t="str">
        <f>IFERROR(IF(OR($X4428=$L$7,$X4428=$K$5,$X4428=$O$5,$X4428=$T$5),IF(ISBLANK(
VLOOKUP($X4418&amp;"-"&amp;TEXT($A4428,"mmm-aaaa"),Informes!$A:$P,COLUMN(Informes!J$1),FALSE)), "",
VLOOKUP($X4418&amp;"-"&amp;TEXT($A4428,"mmm-aaaa"),Informes!$A:$P,COLUMN(Informes!J$1),FALSE)), ""), "")</f>
        <v/>
      </c>
      <c r="N4428" s="248"/>
      <c r="O4428" s="248"/>
      <c r="P4428" s="248"/>
      <c r="Q4428" s="248"/>
      <c r="R4428" s="284" t="str">
        <f t="shared" si="863"/>
        <v/>
      </c>
      <c r="S4428" s="284"/>
      <c r="T4428" s="284"/>
      <c r="U4428" s="284"/>
      <c r="V4428" s="285"/>
      <c r="W4428" s="4" t="str">
        <f>IFERROR(VLOOKUP($X4418&amp;"-"&amp;TEXT($A4428,"mmm-aaaa"),Informes!$A:$P,COLUMN(Informes!K$1),FALSE), "")</f>
        <v/>
      </c>
      <c r="X4428" s="34" t="str">
        <f>IFERROR(VLOOKUP($X4418&amp;"-"&amp;TEXT($A4428,"mmm-aaaa"),Informes!$A:$P,COLUMN(Informes!C$1),FALSE), "")</f>
        <v/>
      </c>
    </row>
    <row r="4429" spans="1:24" ht="16.5" customHeight="1" x14ac:dyDescent="0.2">
      <c r="A4429" s="34">
        <f t="shared" si="867"/>
        <v>45292</v>
      </c>
      <c r="B4429" s="243" t="str">
        <f t="shared" si="864"/>
        <v>Enero</v>
      </c>
      <c r="C4429" s="244"/>
      <c r="D4429" s="244" t="str">
        <f t="shared" si="865"/>
        <v>Enero</v>
      </c>
      <c r="E4429" s="244"/>
      <c r="F4429" s="281" t="str">
        <f>IFERROR(IF(VLOOKUP($X4418&amp;"-"&amp;TEXT($A4429,"mmm-aaaa"),Informes!$A:$P,COLUMN(Informes!H$1),FALSE),"þ","¨"),"¨")</f>
        <v>¨</v>
      </c>
      <c r="G4429" s="281"/>
      <c r="H4429" s="281"/>
      <c r="I4429" s="248" t="str">
        <f>IFERROR(IF(ISBLANK(
VLOOKUP($X4418&amp;"-"&amp;TEXT($A4429,"mmm-aaaa"),Informes!$A:$P,COLUMN(Informes!I$1),FALSE)), "",
VLOOKUP($X4418&amp;"-"&amp;TEXT($A4429,"mmm-aaaa"),Informes!$A:$P,COLUMN(Informes!I$1),FALSE)), "")</f>
        <v/>
      </c>
      <c r="J4429" s="248"/>
      <c r="K4429" s="248"/>
      <c r="L4429" s="173" t="str">
        <f t="shared" si="866"/>
        <v>¨</v>
      </c>
      <c r="M4429" s="248" t="str">
        <f>IFERROR(IF(OR($X4429=$L$7,$X4429=$K$5,$X4429=$O$5,$X4429=$T$5),IF(ISBLANK(
VLOOKUP($X4418&amp;"-"&amp;TEXT($A4429,"mmm-aaaa"),Informes!$A:$P,COLUMN(Informes!J$1),FALSE)), "",
VLOOKUP($X4418&amp;"-"&amp;TEXT($A4429,"mmm-aaaa"),Informes!$A:$P,COLUMN(Informes!J$1),FALSE)), ""), "")</f>
        <v/>
      </c>
      <c r="N4429" s="248"/>
      <c r="O4429" s="248"/>
      <c r="P4429" s="248"/>
      <c r="Q4429" s="248"/>
      <c r="R4429" s="284" t="str">
        <f t="shared" si="863"/>
        <v/>
      </c>
      <c r="S4429" s="284"/>
      <c r="T4429" s="284"/>
      <c r="U4429" s="284"/>
      <c r="V4429" s="285"/>
      <c r="W4429" s="4" t="str">
        <f>IFERROR(VLOOKUP($X4418&amp;"-"&amp;TEXT($A4429,"mmm-aaaa"),Informes!$A:$P,COLUMN(Informes!K$1),FALSE), "")</f>
        <v/>
      </c>
      <c r="X4429" s="34" t="str">
        <f>IFERROR(VLOOKUP($X4418&amp;"-"&amp;TEXT($A4429,"mmm-aaaa"),Informes!$A:$P,COLUMN(Informes!C$1),FALSE), "")</f>
        <v/>
      </c>
    </row>
    <row r="4430" spans="1:24" ht="16.5" customHeight="1" x14ac:dyDescent="0.2">
      <c r="A4430" s="34">
        <f t="shared" si="867"/>
        <v>45323</v>
      </c>
      <c r="B4430" s="243" t="str">
        <f t="shared" si="864"/>
        <v>Febrero</v>
      </c>
      <c r="C4430" s="244"/>
      <c r="D4430" s="244" t="str">
        <f t="shared" si="865"/>
        <v>Enero</v>
      </c>
      <c r="E4430" s="244"/>
      <c r="F4430" s="281" t="str">
        <f>IFERROR(IF(VLOOKUP($X4418&amp;"-"&amp;TEXT($A4430,"mmm-aaaa"),Informes!$A:$P,COLUMN(Informes!H$1),FALSE),"þ","¨"),"¨")</f>
        <v>¨</v>
      </c>
      <c r="G4430" s="281"/>
      <c r="H4430" s="281"/>
      <c r="I4430" s="248" t="str">
        <f>IFERROR(IF(ISBLANK(
VLOOKUP($X4418&amp;"-"&amp;TEXT($A4430,"mmm-aaaa"),Informes!$A:$P,COLUMN(Informes!I$1),FALSE)), "",
VLOOKUP($X4418&amp;"-"&amp;TEXT($A4430,"mmm-aaaa"),Informes!$A:$P,COLUMN(Informes!I$1),FALSE)), "")</f>
        <v/>
      </c>
      <c r="J4430" s="248"/>
      <c r="K4430" s="248"/>
      <c r="L4430" s="173" t="str">
        <f t="shared" si="866"/>
        <v>¨</v>
      </c>
      <c r="M4430" s="248" t="str">
        <f>IFERROR(IF(OR($X4430=$L$7,$X4430=$K$5,$X4430=$O$5,$X4430=$T$5),IF(ISBLANK(
VLOOKUP($X4418&amp;"-"&amp;TEXT($A4430,"mmm-aaaa"),Informes!$A:$P,COLUMN(Informes!J$1),FALSE)), "",
VLOOKUP($X4418&amp;"-"&amp;TEXT($A4430,"mmm-aaaa"),Informes!$A:$P,COLUMN(Informes!J$1),FALSE)), ""), "")</f>
        <v/>
      </c>
      <c r="N4430" s="248"/>
      <c r="O4430" s="248"/>
      <c r="P4430" s="248"/>
      <c r="Q4430" s="248"/>
      <c r="R4430" s="284" t="str">
        <f t="shared" si="863"/>
        <v/>
      </c>
      <c r="S4430" s="284"/>
      <c r="T4430" s="284"/>
      <c r="U4430" s="284"/>
      <c r="V4430" s="285"/>
      <c r="W4430" s="4" t="str">
        <f>IFERROR(VLOOKUP($X4418&amp;"-"&amp;TEXT($A4430,"mmm-aaaa"),Informes!$A:$P,COLUMN(Informes!K$1),FALSE), "")</f>
        <v/>
      </c>
      <c r="X4430" s="34" t="str">
        <f>IFERROR(VLOOKUP($X4418&amp;"-"&amp;TEXT($A4430,"mmm-aaaa"),Informes!$A:$P,COLUMN(Informes!C$1),FALSE), "")</f>
        <v/>
      </c>
    </row>
    <row r="4431" spans="1:24" ht="16.5" customHeight="1" x14ac:dyDescent="0.2">
      <c r="A4431" s="34">
        <f t="shared" si="867"/>
        <v>45352</v>
      </c>
      <c r="B4431" s="243" t="str">
        <f t="shared" si="864"/>
        <v>Marzo</v>
      </c>
      <c r="C4431" s="244"/>
      <c r="D4431" s="244" t="str">
        <f t="shared" si="865"/>
        <v>Enero</v>
      </c>
      <c r="E4431" s="244"/>
      <c r="F4431" s="281" t="str">
        <f>IFERROR(IF(VLOOKUP($X4418&amp;"-"&amp;TEXT($A4431,"mmm-aaaa"),Informes!$A:$P,COLUMN(Informes!H$1),FALSE),"þ","¨"),"¨")</f>
        <v>¨</v>
      </c>
      <c r="G4431" s="281"/>
      <c r="H4431" s="281"/>
      <c r="I4431" s="248" t="str">
        <f>IFERROR(IF(ISBLANK(
VLOOKUP($X4418&amp;"-"&amp;TEXT($A4431,"mmm-aaaa"),Informes!$A:$P,COLUMN(Informes!I$1),FALSE)), "",
VLOOKUP($X4418&amp;"-"&amp;TEXT($A4431,"mmm-aaaa"),Informes!$A:$P,COLUMN(Informes!I$1),FALSE)), "")</f>
        <v/>
      </c>
      <c r="J4431" s="248"/>
      <c r="K4431" s="248"/>
      <c r="L4431" s="173" t="str">
        <f t="shared" si="866"/>
        <v>¨</v>
      </c>
      <c r="M4431" s="248" t="str">
        <f>IFERROR(IF(OR($X4431=$L$7,$X4431=$K$5,$X4431=$O$5,$X4431=$T$5),IF(ISBLANK(
VLOOKUP($X4418&amp;"-"&amp;TEXT($A4431,"mmm-aaaa"),Informes!$A:$P,COLUMN(Informes!J$1),FALSE)), "",
VLOOKUP($X4418&amp;"-"&amp;TEXT($A4431,"mmm-aaaa"),Informes!$A:$P,COLUMN(Informes!J$1),FALSE)), ""), "")</f>
        <v/>
      </c>
      <c r="N4431" s="248"/>
      <c r="O4431" s="248"/>
      <c r="P4431" s="248"/>
      <c r="Q4431" s="248"/>
      <c r="R4431" s="284" t="str">
        <f t="shared" si="863"/>
        <v/>
      </c>
      <c r="S4431" s="284"/>
      <c r="T4431" s="284"/>
      <c r="U4431" s="284"/>
      <c r="V4431" s="285"/>
      <c r="W4431" s="4" t="str">
        <f>IFERROR(VLOOKUP($X4418&amp;"-"&amp;TEXT($A4431,"mmm-aaaa"),Informes!$A:$P,COLUMN(Informes!K$1),FALSE), "")</f>
        <v/>
      </c>
      <c r="X4431" s="34" t="str">
        <f>IFERROR(VLOOKUP($X4418&amp;"-"&amp;TEXT($A4431,"mmm-aaaa"),Informes!$A:$P,COLUMN(Informes!C$1),FALSE), "")</f>
        <v/>
      </c>
    </row>
    <row r="4432" spans="1:24" ht="16.5" customHeight="1" x14ac:dyDescent="0.2">
      <c r="A4432" s="34">
        <f t="shared" si="867"/>
        <v>45383</v>
      </c>
      <c r="B4432" s="243" t="str">
        <f t="shared" si="864"/>
        <v>Abril</v>
      </c>
      <c r="C4432" s="244"/>
      <c r="D4432" s="244" t="str">
        <f t="shared" si="865"/>
        <v>Enero</v>
      </c>
      <c r="E4432" s="244"/>
      <c r="F4432" s="281" t="str">
        <f>IFERROR(IF(VLOOKUP($X4418&amp;"-"&amp;TEXT($A4432,"mmm-aaaa"),Informes!$A:$P,COLUMN(Informes!H$1),FALSE),"þ","¨"),"¨")</f>
        <v>¨</v>
      </c>
      <c r="G4432" s="281"/>
      <c r="H4432" s="281"/>
      <c r="I4432" s="248" t="str">
        <f>IFERROR(IF(ISBLANK(
VLOOKUP($X4418&amp;"-"&amp;TEXT($A4432,"mmm-aaaa"),Informes!$A:$P,COLUMN(Informes!I$1),FALSE)), "",
VLOOKUP($X4418&amp;"-"&amp;TEXT($A4432,"mmm-aaaa"),Informes!$A:$P,COLUMN(Informes!I$1),FALSE)), "")</f>
        <v/>
      </c>
      <c r="J4432" s="248"/>
      <c r="K4432" s="248"/>
      <c r="L4432" s="173" t="str">
        <f t="shared" si="866"/>
        <v>¨</v>
      </c>
      <c r="M4432" s="248" t="str">
        <f>IFERROR(IF(OR($X4432=$L$7,$X4432=$K$5,$X4432=$O$5,$X4432=$T$5),IF(ISBLANK(
VLOOKUP($X4418&amp;"-"&amp;TEXT($A4432,"mmm-aaaa"),Informes!$A:$P,COLUMN(Informes!J$1),FALSE)), "",
VLOOKUP($X4418&amp;"-"&amp;TEXT($A4432,"mmm-aaaa"),Informes!$A:$P,COLUMN(Informes!J$1),FALSE)), ""), "")</f>
        <v/>
      </c>
      <c r="N4432" s="248"/>
      <c r="O4432" s="248"/>
      <c r="P4432" s="248"/>
      <c r="Q4432" s="248"/>
      <c r="R4432" s="284" t="str">
        <f t="shared" si="863"/>
        <v/>
      </c>
      <c r="S4432" s="284"/>
      <c r="T4432" s="284"/>
      <c r="U4432" s="284"/>
      <c r="V4432" s="285"/>
      <c r="W4432" s="4" t="str">
        <f>IFERROR(VLOOKUP($X4418&amp;"-"&amp;TEXT($A4432,"mmm-aaaa"),Informes!$A:$P,COLUMN(Informes!K$1),FALSE), "")</f>
        <v/>
      </c>
      <c r="X4432" s="34" t="str">
        <f>IFERROR(VLOOKUP($X4418&amp;"-"&amp;TEXT($A4432,"mmm-aaaa"),Informes!$A:$P,COLUMN(Informes!C$1),FALSE), "")</f>
        <v/>
      </c>
    </row>
    <row r="4433" spans="1:24" ht="16.5" customHeight="1" x14ac:dyDescent="0.2">
      <c r="A4433" s="34">
        <f t="shared" si="867"/>
        <v>45413</v>
      </c>
      <c r="B4433" s="243" t="str">
        <f t="shared" si="864"/>
        <v>Mayo</v>
      </c>
      <c r="C4433" s="244"/>
      <c r="D4433" s="244" t="str">
        <f t="shared" si="865"/>
        <v>Enero</v>
      </c>
      <c r="E4433" s="244"/>
      <c r="F4433" s="281" t="str">
        <f>IFERROR(IF(VLOOKUP($X4418&amp;"-"&amp;TEXT($A4433,"mmm-aaaa"),Informes!$A:$P,COLUMN(Informes!H$1),FALSE),"þ","¨"),"¨")</f>
        <v>¨</v>
      </c>
      <c r="G4433" s="281"/>
      <c r="H4433" s="281"/>
      <c r="I4433" s="248" t="str">
        <f>IFERROR(IF(ISBLANK(
VLOOKUP($X4418&amp;"-"&amp;TEXT($A4433,"mmm-aaaa"),Informes!$A:$P,COLUMN(Informes!I$1),FALSE)), "",
VLOOKUP($X4418&amp;"-"&amp;TEXT($A4433,"mmm-aaaa"),Informes!$A:$P,COLUMN(Informes!I$1),FALSE)), "")</f>
        <v/>
      </c>
      <c r="J4433" s="248"/>
      <c r="K4433" s="248"/>
      <c r="L4433" s="173" t="str">
        <f t="shared" si="866"/>
        <v>¨</v>
      </c>
      <c r="M4433" s="248" t="str">
        <f>IFERROR(IF(OR($X4433=$L$7,$X4433=$K$5,$X4433=$O$5,$X4433=$T$5),IF(ISBLANK(
VLOOKUP($X4418&amp;"-"&amp;TEXT($A4433,"mmm-aaaa"),Informes!$A:$P,COLUMN(Informes!J$1),FALSE)), "",
VLOOKUP($X4418&amp;"-"&amp;TEXT($A4433,"mmm-aaaa"),Informes!$A:$P,COLUMN(Informes!J$1),FALSE)), ""), "")</f>
        <v/>
      </c>
      <c r="N4433" s="248"/>
      <c r="O4433" s="248"/>
      <c r="P4433" s="248"/>
      <c r="Q4433" s="248"/>
      <c r="R4433" s="284" t="str">
        <f t="shared" si="863"/>
        <v/>
      </c>
      <c r="S4433" s="284"/>
      <c r="T4433" s="284"/>
      <c r="U4433" s="284"/>
      <c r="V4433" s="285"/>
      <c r="W4433" s="4" t="str">
        <f>IFERROR(VLOOKUP($X4418&amp;"-"&amp;TEXT($A4433,"mmm-aaaa"),Informes!$A:$P,COLUMN(Informes!K$1),FALSE), "")</f>
        <v/>
      </c>
      <c r="X4433" s="34" t="str">
        <f>IFERROR(VLOOKUP($X4418&amp;"-"&amp;TEXT($A4433,"mmm-aaaa"),Informes!$A:$P,COLUMN(Informes!C$1),FALSE), "")</f>
        <v/>
      </c>
    </row>
    <row r="4434" spans="1:24" ht="16.5" customHeight="1" x14ac:dyDescent="0.2">
      <c r="A4434" s="34">
        <f t="shared" si="867"/>
        <v>45444</v>
      </c>
      <c r="B4434" s="243" t="str">
        <f t="shared" si="864"/>
        <v>Junio</v>
      </c>
      <c r="C4434" s="244"/>
      <c r="D4434" s="244" t="str">
        <f t="shared" si="865"/>
        <v>Enero</v>
      </c>
      <c r="E4434" s="244"/>
      <c r="F4434" s="281" t="str">
        <f>IFERROR(IF(VLOOKUP($X4418&amp;"-"&amp;TEXT($A4434,"mmm-aaaa"),Informes!$A:$P,COLUMN(Informes!H$1),FALSE),"þ","¨"),"¨")</f>
        <v>¨</v>
      </c>
      <c r="G4434" s="281"/>
      <c r="H4434" s="281"/>
      <c r="I4434" s="248" t="str">
        <f>IFERROR(IF(ISBLANK(
VLOOKUP($X4418&amp;"-"&amp;TEXT($A4434,"mmm-aaaa"),Informes!$A:$P,COLUMN(Informes!I$1),FALSE)), "",
VLOOKUP($X4418&amp;"-"&amp;TEXT($A4434,"mmm-aaaa"),Informes!$A:$P,COLUMN(Informes!I$1),FALSE)), "")</f>
        <v/>
      </c>
      <c r="J4434" s="248"/>
      <c r="K4434" s="248"/>
      <c r="L4434" s="173" t="str">
        <f t="shared" si="866"/>
        <v>¨</v>
      </c>
      <c r="M4434" s="248" t="str">
        <f>IFERROR(IF(OR($X4434=$L$7,$X4434=$K$5,$X4434=$O$5,$X4434=$T$5),IF(ISBLANK(
VLOOKUP($X4418&amp;"-"&amp;TEXT($A4434,"mmm-aaaa"),Informes!$A:$P,COLUMN(Informes!J$1),FALSE)), "",
VLOOKUP($X4418&amp;"-"&amp;TEXT($A4434,"mmm-aaaa"),Informes!$A:$P,COLUMN(Informes!J$1),FALSE)), ""), "")</f>
        <v/>
      </c>
      <c r="N4434" s="248"/>
      <c r="O4434" s="248"/>
      <c r="P4434" s="248"/>
      <c r="Q4434" s="248"/>
      <c r="R4434" s="284" t="str">
        <f t="shared" si="863"/>
        <v/>
      </c>
      <c r="S4434" s="284"/>
      <c r="T4434" s="284"/>
      <c r="U4434" s="284"/>
      <c r="V4434" s="285"/>
      <c r="W4434" s="4" t="str">
        <f>IFERROR(VLOOKUP($X4418&amp;"-"&amp;TEXT($A4434,"mmm-aaaa"),Informes!$A:$P,COLUMN(Informes!K$1),FALSE), "")</f>
        <v/>
      </c>
      <c r="X4434" s="34" t="str">
        <f>IFERROR(VLOOKUP($X4418&amp;"-"&amp;TEXT($A4434,"mmm-aaaa"),Informes!$A:$P,COLUMN(Informes!C$1),FALSE), "")</f>
        <v/>
      </c>
    </row>
    <row r="4435" spans="1:24" ht="16.5" customHeight="1" x14ac:dyDescent="0.2">
      <c r="A4435" s="34">
        <f t="shared" si="867"/>
        <v>45474</v>
      </c>
      <c r="B4435" s="243" t="str">
        <f t="shared" si="864"/>
        <v>Julio</v>
      </c>
      <c r="C4435" s="244"/>
      <c r="D4435" s="244" t="str">
        <f t="shared" si="865"/>
        <v>Enero</v>
      </c>
      <c r="E4435" s="244"/>
      <c r="F4435" s="281" t="str">
        <f>IFERROR(IF(VLOOKUP($X4418&amp;"-"&amp;TEXT($A4435,"mmm-aaaa"),Informes!$A:$P,COLUMN(Informes!H$1),FALSE),"þ","¨"),"¨")</f>
        <v>¨</v>
      </c>
      <c r="G4435" s="281"/>
      <c r="H4435" s="281"/>
      <c r="I4435" s="248" t="str">
        <f>IFERROR(IF(ISBLANK(
VLOOKUP($X4418&amp;"-"&amp;TEXT($A4435,"mmm-aaaa"),Informes!$A:$P,COLUMN(Informes!I$1),FALSE)), "",
VLOOKUP($X4418&amp;"-"&amp;TEXT($A4435,"mmm-aaaa"),Informes!$A:$P,COLUMN(Informes!I$1),FALSE)), "")</f>
        <v/>
      </c>
      <c r="J4435" s="248"/>
      <c r="K4435" s="248"/>
      <c r="L4435" s="173" t="str">
        <f t="shared" si="866"/>
        <v>¨</v>
      </c>
      <c r="M4435" s="248" t="str">
        <f>IFERROR(IF(OR($X4435=$L$7,$X4435=$K$5,$X4435=$O$5,$X4435=$T$5),IF(ISBLANK(
VLOOKUP($X4418&amp;"-"&amp;TEXT($A4435,"mmm-aaaa"),Informes!$A:$P,COLUMN(Informes!J$1),FALSE)), "",
VLOOKUP($X4418&amp;"-"&amp;TEXT($A4435,"mmm-aaaa"),Informes!$A:$P,COLUMN(Informes!J$1),FALSE)), ""), "")</f>
        <v/>
      </c>
      <c r="N4435" s="248"/>
      <c r="O4435" s="248"/>
      <c r="P4435" s="248"/>
      <c r="Q4435" s="248"/>
      <c r="R4435" s="284" t="str">
        <f t="shared" si="863"/>
        <v/>
      </c>
      <c r="S4435" s="284"/>
      <c r="T4435" s="284"/>
      <c r="U4435" s="284"/>
      <c r="V4435" s="285"/>
      <c r="W4435" s="4" t="str">
        <f>IFERROR(VLOOKUP($X4418&amp;"-"&amp;TEXT($A4435,"mmm-aaaa"),Informes!$A:$P,COLUMN(Informes!K$1),FALSE), "")</f>
        <v/>
      </c>
      <c r="X4435" s="34" t="str">
        <f>IFERROR(VLOOKUP($X4418&amp;"-"&amp;TEXT($A4435,"mmm-aaaa"),Informes!$A:$P,COLUMN(Informes!C$1),FALSE), "")</f>
        <v/>
      </c>
    </row>
    <row r="4436" spans="1:24" ht="16.5" customHeight="1" thickBot="1" x14ac:dyDescent="0.25">
      <c r="A4436" s="34">
        <f t="shared" si="867"/>
        <v>45505</v>
      </c>
      <c r="B4436" s="264" t="str">
        <f t="shared" si="864"/>
        <v>Agosto</v>
      </c>
      <c r="C4436" s="265"/>
      <c r="D4436" s="265" t="str">
        <f t="shared" si="865"/>
        <v>Enero</v>
      </c>
      <c r="E4436" s="265"/>
      <c r="F4436" s="280" t="str">
        <f>IFERROR(IF(VLOOKUP($X4418&amp;"-"&amp;TEXT($A4436,"mmm-aaaa"),Informes!$A:$P,COLUMN(Informes!H$1),FALSE),"þ","¨"),"¨")</f>
        <v>¨</v>
      </c>
      <c r="G4436" s="280"/>
      <c r="H4436" s="280"/>
      <c r="I4436" s="269" t="str">
        <f>IFERROR(IF(ISBLANK(
VLOOKUP($X4418&amp;"-"&amp;TEXT($A4436,"mmm-aaaa"),Informes!$A:$P,COLUMN(Informes!I$1),FALSE)), "",
VLOOKUP($X4418&amp;"-"&amp;TEXT($A4436,"mmm-aaaa"),Informes!$A:$P,COLUMN(Informes!I$1),FALSE)), "")</f>
        <v/>
      </c>
      <c r="J4436" s="269"/>
      <c r="K4436" s="269"/>
      <c r="L4436" s="172" t="str">
        <f t="shared" si="866"/>
        <v>¨</v>
      </c>
      <c r="M4436" s="269" t="str">
        <f>IFERROR(IF(OR($X4436=$L$7,$X4436=$K$5,$X4436=$O$5,$X4436=$T$5),IF(ISBLANK(
VLOOKUP($X4418&amp;"-"&amp;TEXT($A4436,"mmm-aaaa"),Informes!$A:$P,COLUMN(Informes!J$1),FALSE)), "",
VLOOKUP($X4418&amp;"-"&amp;TEXT($A4436,"mmm-aaaa"),Informes!$A:$P,COLUMN(Informes!J$1),FALSE)), ""), "")</f>
        <v/>
      </c>
      <c r="N4436" s="269"/>
      <c r="O4436" s="269"/>
      <c r="P4436" s="269"/>
      <c r="Q4436" s="269"/>
      <c r="R4436" s="282" t="str">
        <f t="shared" si="863"/>
        <v/>
      </c>
      <c r="S4436" s="282"/>
      <c r="T4436" s="282"/>
      <c r="U4436" s="282"/>
      <c r="V4436" s="283"/>
      <c r="W4436" s="4" t="str">
        <f>IFERROR(VLOOKUP($X4418&amp;"-"&amp;TEXT($A4436,"mmm-aaaa"),Informes!$A:$P,COLUMN(Informes!K$1),FALSE), "")</f>
        <v/>
      </c>
      <c r="X4436" s="34" t="str">
        <f>IFERROR(VLOOKUP($X4418&amp;"-"&amp;TEXT($A4436,"mmm-aaaa"),Informes!$A:$P,COLUMN(Informes!C$1),FALSE), "")</f>
        <v/>
      </c>
    </row>
    <row r="4437" spans="1:24" ht="16.5" customHeight="1" thickBot="1" x14ac:dyDescent="0.3">
      <c r="D4437" s="124"/>
      <c r="E4437" s="124"/>
      <c r="F4437" s="129"/>
      <c r="G4437" s="124" t="str">
        <f>IF(SUM(F4425:F4436)=0,"",SUM(F4425:F4436))</f>
        <v/>
      </c>
      <c r="H4437" s="124"/>
      <c r="I4437" s="124"/>
      <c r="J4437" s="130"/>
      <c r="K4437" s="124"/>
      <c r="L4437" s="131" t="s">
        <v>107</v>
      </c>
      <c r="M4437" s="272" t="str">
        <f>IF(SUM(M4425:M4436)=0,"",SUM(M4425:M4436))</f>
        <v/>
      </c>
      <c r="N4437" s="273"/>
      <c r="O4437" s="273"/>
      <c r="P4437" s="273"/>
      <c r="Q4437" s="274"/>
      <c r="R4437" s="275"/>
      <c r="S4437" s="276"/>
      <c r="T4437" s="276"/>
      <c r="U4437" s="276"/>
      <c r="V4437" s="277"/>
      <c r="W4437" s="4"/>
      <c r="X4437" s="4"/>
    </row>
    <row r="4438" spans="1:24" ht="16.5" customHeight="1" x14ac:dyDescent="0.2">
      <c r="W4438" s="4"/>
      <c r="X4438" s="4"/>
    </row>
    <row r="4439" spans="1:24" ht="279.75" customHeight="1" x14ac:dyDescent="0.15">
      <c r="B4439" s="11"/>
      <c r="C4439" s="132" t="s">
        <v>136</v>
      </c>
      <c r="D4439" s="11"/>
      <c r="E4439" s="11"/>
      <c r="F4439" s="11"/>
      <c r="G4439" s="11"/>
      <c r="H4439" s="11"/>
      <c r="I4439" s="11"/>
      <c r="J4439" s="11"/>
      <c r="K4439" s="11"/>
      <c r="L4439" s="11"/>
      <c r="M4439" s="11"/>
      <c r="N4439" s="11"/>
      <c r="O4439" s="11"/>
      <c r="P4439" s="11"/>
      <c r="Q4439" s="11"/>
      <c r="R4439" s="11"/>
      <c r="S4439" s="11"/>
      <c r="T4439" s="11"/>
      <c r="U4439" s="11"/>
      <c r="V4439" s="11"/>
      <c r="W4439" s="11"/>
      <c r="X4439" s="11"/>
    </row>
    <row r="4440" spans="1:24" ht="24" customHeight="1" x14ac:dyDescent="0.2">
      <c r="A4440" s="35"/>
      <c r="B4440" s="256" t="s">
        <v>127</v>
      </c>
      <c r="C4440" s="256"/>
      <c r="D4440" s="256"/>
      <c r="E4440" s="256"/>
      <c r="F4440" s="256"/>
      <c r="G4440" s="256"/>
      <c r="H4440" s="256"/>
      <c r="I4440" s="256"/>
      <c r="J4440" s="256"/>
      <c r="K4440" s="256"/>
      <c r="L4440" s="256"/>
      <c r="M4440" s="256"/>
      <c r="N4440" s="256"/>
      <c r="O4440" s="256"/>
      <c r="P4440" s="256"/>
      <c r="Q4440" s="256"/>
      <c r="R4440" s="256"/>
      <c r="S4440" s="256"/>
      <c r="T4440" s="256"/>
      <c r="U4440" s="256"/>
      <c r="V4440" s="256"/>
      <c r="X4440" s="2"/>
    </row>
    <row r="4441" spans="1:24" ht="15" x14ac:dyDescent="0.2">
      <c r="A4441" s="35"/>
      <c r="B4441" s="120" t="s">
        <v>128</v>
      </c>
      <c r="D4441" s="123" t="e">
        <f>D4418</f>
        <v>#REF!</v>
      </c>
      <c r="F4441" s="123"/>
      <c r="G4441" s="123"/>
      <c r="H4441" s="123"/>
      <c r="I4441" s="123"/>
      <c r="J4441" s="123"/>
      <c r="K4441" s="123"/>
      <c r="L4441" s="123"/>
      <c r="M4441" s="123"/>
      <c r="N4441" s="123"/>
      <c r="O4441" s="123"/>
      <c r="P4441" s="123"/>
      <c r="Q4441" s="123"/>
      <c r="R4441" s="123"/>
      <c r="S4441" s="123"/>
      <c r="T4441" s="123"/>
      <c r="U4441" s="123"/>
      <c r="V4441" s="123"/>
      <c r="W4441" s="15"/>
      <c r="X4441" s="154" t="e">
        <f>X4418</f>
        <v>#REF!</v>
      </c>
    </row>
    <row r="4442" spans="1:24" ht="17.25" x14ac:dyDescent="0.2">
      <c r="B4442" s="120" t="s">
        <v>129</v>
      </c>
      <c r="D4442" s="121"/>
      <c r="E4442" s="121"/>
      <c r="F4442" s="7"/>
      <c r="G4442" s="7"/>
      <c r="H4442" s="257" t="e">
        <f>H4419</f>
        <v>#REF!</v>
      </c>
      <c r="I4442" s="257"/>
      <c r="J4442" s="257"/>
      <c r="K4442" s="257"/>
      <c r="L4442" s="257"/>
      <c r="M4442" s="257"/>
      <c r="N4442" s="257"/>
      <c r="O4442" s="257"/>
      <c r="P4442" s="127" t="e">
        <f>P4419</f>
        <v>#REF!</v>
      </c>
      <c r="Q4442" s="120" t="s">
        <v>75</v>
      </c>
      <c r="S4442" s="12"/>
      <c r="T4442" s="13"/>
      <c r="U4442" s="127" t="e">
        <f>U4419</f>
        <v>#REF!</v>
      </c>
      <c r="V4442" s="120" t="s">
        <v>79</v>
      </c>
      <c r="W4442" s="12"/>
      <c r="X4442" s="6"/>
    </row>
    <row r="4443" spans="1:24" ht="17.25" x14ac:dyDescent="0.2">
      <c r="B4443" s="120" t="s">
        <v>130</v>
      </c>
      <c r="D4443" s="122"/>
      <c r="E4443" s="122"/>
      <c r="F4443" s="7"/>
      <c r="G4443" s="258" t="e">
        <f>G4420</f>
        <v>#REF!</v>
      </c>
      <c r="H4443" s="258"/>
      <c r="I4443" s="258"/>
      <c r="J4443" s="258"/>
      <c r="K4443" s="258"/>
      <c r="L4443" s="258"/>
      <c r="M4443" s="258"/>
      <c r="N4443" s="258"/>
      <c r="O4443" s="258"/>
      <c r="P4443" s="128" t="s">
        <v>137</v>
      </c>
      <c r="Q4443" s="120" t="s">
        <v>131</v>
      </c>
      <c r="S4443" s="12"/>
      <c r="T4443" s="12"/>
      <c r="U4443" s="128" t="s">
        <v>138</v>
      </c>
      <c r="V4443" s="120" t="s">
        <v>61</v>
      </c>
      <c r="W4443" s="12"/>
      <c r="X4443" s="6"/>
    </row>
    <row r="4444" spans="1:24" ht="28.5" customHeight="1" x14ac:dyDescent="0.2">
      <c r="B4444" s="127" t="e">
        <f>B4421</f>
        <v>#REF!</v>
      </c>
      <c r="C4444" s="125" t="s">
        <v>76</v>
      </c>
      <c r="D4444" s="127" t="e">
        <f>D4421</f>
        <v>#REF!</v>
      </c>
      <c r="E4444" s="125" t="s">
        <v>81</v>
      </c>
      <c r="F4444" s="7"/>
      <c r="G4444" s="7"/>
      <c r="H4444" s="5"/>
      <c r="I4444" s="10"/>
      <c r="J4444" s="127" t="e">
        <f>J4421</f>
        <v>#REF!</v>
      </c>
      <c r="K4444" s="125" t="s">
        <v>77</v>
      </c>
      <c r="L4444" s="5"/>
      <c r="M4444" s="5"/>
      <c r="N4444" s="127" t="e">
        <f>N4421</f>
        <v>#REF!</v>
      </c>
      <c r="O4444" s="125" t="s">
        <v>132</v>
      </c>
      <c r="P4444" s="126"/>
      <c r="Q4444" s="126"/>
      <c r="R4444" s="9"/>
      <c r="S4444" s="127" t="e">
        <f>S4421</f>
        <v>#REF!</v>
      </c>
      <c r="T4444" s="259" t="s">
        <v>133</v>
      </c>
      <c r="U4444" s="259"/>
      <c r="V4444" s="259"/>
      <c r="W4444" s="13"/>
      <c r="X4444" s="6"/>
    </row>
    <row r="4445" spans="1:24" ht="4.5" customHeight="1" thickBot="1" x14ac:dyDescent="0.25">
      <c r="B4445" s="8"/>
      <c r="C4445" s="7"/>
      <c r="D4445" s="8"/>
      <c r="E4445" s="7"/>
      <c r="F4445" s="7"/>
      <c r="G4445" s="7"/>
      <c r="H4445" s="5"/>
      <c r="I4445" s="10"/>
      <c r="J4445" s="8"/>
      <c r="K4445" s="5"/>
      <c r="L4445" s="5"/>
      <c r="M4445" s="5"/>
      <c r="N4445" s="7"/>
      <c r="O4445" s="5"/>
      <c r="P4445" s="8"/>
      <c r="Q4445" s="8"/>
      <c r="R4445" s="9"/>
      <c r="S4445" s="9"/>
      <c r="T4445" s="7"/>
      <c r="U4445" s="8"/>
      <c r="V4445" s="9"/>
      <c r="W4445" s="9"/>
      <c r="X4445" s="6"/>
    </row>
    <row r="4446" spans="1:24" ht="27" customHeight="1" x14ac:dyDescent="0.25">
      <c r="B4446" s="260" t="s">
        <v>17</v>
      </c>
      <c r="C4446" s="261"/>
      <c r="D4446" s="261"/>
      <c r="E4446" s="261"/>
      <c r="F4446" s="262" t="s">
        <v>134</v>
      </c>
      <c r="G4446" s="262"/>
      <c r="H4446" s="262"/>
      <c r="I4446" s="262" t="s">
        <v>12</v>
      </c>
      <c r="J4446" s="262"/>
      <c r="K4446" s="262"/>
      <c r="L4446" s="262" t="s">
        <v>105</v>
      </c>
      <c r="M4446" s="236" t="s">
        <v>135</v>
      </c>
      <c r="N4446" s="236"/>
      <c r="O4446" s="236"/>
      <c r="P4446" s="236"/>
      <c r="Q4446" s="236"/>
      <c r="R4446" s="236" t="s">
        <v>101</v>
      </c>
      <c r="S4446" s="236"/>
      <c r="T4446" s="236"/>
      <c r="U4446" s="236"/>
      <c r="V4446" s="237"/>
      <c r="W4446" s="14"/>
      <c r="X4446" s="3"/>
    </row>
    <row r="4447" spans="1:24" ht="27.75" customHeight="1" x14ac:dyDescent="0.2">
      <c r="B4447" s="240">
        <f>EDATE(B4424,12)</f>
        <v>45658</v>
      </c>
      <c r="C4447" s="241"/>
      <c r="D4447" s="241"/>
      <c r="E4447" s="242"/>
      <c r="F4447" s="263"/>
      <c r="G4447" s="263"/>
      <c r="H4447" s="263"/>
      <c r="I4447" s="263"/>
      <c r="J4447" s="263"/>
      <c r="K4447" s="263"/>
      <c r="L4447" s="263"/>
      <c r="M4447" s="238"/>
      <c r="N4447" s="238"/>
      <c r="O4447" s="238"/>
      <c r="P4447" s="238"/>
      <c r="Q4447" s="238"/>
      <c r="R4447" s="238"/>
      <c r="S4447" s="238"/>
      <c r="T4447" s="238"/>
      <c r="U4447" s="238"/>
      <c r="V4447" s="239"/>
      <c r="W4447" s="14"/>
      <c r="X4447" s="3"/>
    </row>
    <row r="4448" spans="1:24" ht="16.5" customHeight="1" x14ac:dyDescent="0.2">
      <c r="A4448" s="34">
        <f>EDATE(B4447,-4)</f>
        <v>45536</v>
      </c>
      <c r="B4448" s="243" t="str">
        <f>PROPER(TEXT(A4448, "mmmm"))</f>
        <v>Septiembre</v>
      </c>
      <c r="C4448" s="244"/>
      <c r="D4448" s="244"/>
      <c r="E4448" s="244"/>
      <c r="F4448" s="281" t="str">
        <f>IFERROR(IF(VLOOKUP($X4418&amp;"-"&amp;TEXT($A4448,"mmm-aaaa"),Informes!$A:$P,COLUMN(Informes!H$1),FALSE),"þ","¨"),"¨")</f>
        <v>¨</v>
      </c>
      <c r="G4448" s="281"/>
      <c r="H4448" s="281"/>
      <c r="I4448" s="248" t="str">
        <f>IFERROR(IF(ISBLANK(
VLOOKUP($X4441&amp;"-"&amp;TEXT($A4448,"mmm-aaaa"),Informes!$A:$P,COLUMN(Informes!I$1),FALSE)), "",
VLOOKUP($X4441&amp;"-"&amp;TEXT($A4448,"mmm-aaaa"),Informes!$A:$P,COLUMN(Informes!I$1),FALSE)), "")</f>
        <v/>
      </c>
      <c r="J4448" s="248"/>
      <c r="K4448" s="248"/>
      <c r="L4448" s="173" t="str">
        <f>IFERROR(IF($X4448=$L$7,"þ","¨"),"¨")</f>
        <v>¨</v>
      </c>
      <c r="M4448" s="248" t="str">
        <f>IFERROR(IF(OR($X4448=$L$7,$X4448=$K$5,$X4448=$O$5,$X4448=$T$5),IF(ISBLANK(
VLOOKUP($X4418&amp;"-"&amp;TEXT($A4448,"mmm-aaaa"),Informes!$A:$P,COLUMN(Informes!J$1),FALSE)), "",
VLOOKUP($X4418&amp;"-"&amp;TEXT($A4448,"mmm-aaaa"),Informes!$A:$P,COLUMN(Informes!J$1),FALSE)), ""), "")</f>
        <v/>
      </c>
      <c r="N4448" s="248"/>
      <c r="O4448" s="248"/>
      <c r="P4448" s="248"/>
      <c r="Q4448" s="248"/>
      <c r="R4448" s="284" t="str">
        <f t="shared" ref="R4448:R4459" si="868">IF(W4448=0, "", W4448)</f>
        <v/>
      </c>
      <c r="S4448" s="284"/>
      <c r="T4448" s="284"/>
      <c r="U4448" s="284"/>
      <c r="V4448" s="285"/>
      <c r="W4448" s="4" t="str">
        <f>IFERROR(VLOOKUP($X4441&amp;"-"&amp;TEXT($A4448,"mmm-aaaa"),Informes!$A:$P,COLUMN(Informes!K$1),FALSE), "")</f>
        <v/>
      </c>
      <c r="X4448" s="34" t="str">
        <f>IFERROR(VLOOKUP($X4418&amp;"-"&amp;TEXT($A4448,"mmm-aaaa"),Informes!$A:$P,COLUMN(Informes!C$1),FALSE), "")</f>
        <v/>
      </c>
    </row>
    <row r="4449" spans="1:24" ht="16.5" customHeight="1" x14ac:dyDescent="0.2">
      <c r="A4449" s="34">
        <f>EDATE(A4448,1)</f>
        <v>45566</v>
      </c>
      <c r="B4449" s="243" t="str">
        <f t="shared" ref="B4449:B4459" si="869">PROPER(TEXT(A4449, "mmmm"))</f>
        <v>Octubre</v>
      </c>
      <c r="C4449" s="244"/>
      <c r="D4449" s="244"/>
      <c r="E4449" s="244"/>
      <c r="F4449" s="281" t="str">
        <f>IFERROR(IF(VLOOKUP($X4418&amp;"-"&amp;TEXT($A4449,"mmm-aaaa"),Informes!$A:$P,COLUMN(Informes!H$1),FALSE),"þ","¨"),"¨")</f>
        <v>¨</v>
      </c>
      <c r="G4449" s="281"/>
      <c r="H4449" s="281"/>
      <c r="I4449" s="248" t="str">
        <f>IFERROR(IF(ISBLANK(
VLOOKUP($X4441&amp;"-"&amp;TEXT($A4449,"mmm-aaaa"),Informes!$A:$P,COLUMN(Informes!I$1),FALSE)), "",
VLOOKUP($X4441&amp;"-"&amp;TEXT($A4449,"mmm-aaaa"),Informes!$A:$P,COLUMN(Informes!I$1),FALSE)), "")</f>
        <v/>
      </c>
      <c r="J4449" s="248"/>
      <c r="K4449" s="248"/>
      <c r="L4449" s="173" t="str">
        <f t="shared" ref="L4449:L4459" si="870">IFERROR(IF($X4449=$L$7,"þ","¨"),"¨")</f>
        <v>¨</v>
      </c>
      <c r="M4449" s="248" t="str">
        <f>IFERROR(IF(OR($X4449=$L$7,$X4449=$K$5,$X4449=$O$5,$X4449=$T$5),IF(ISBLANK(
VLOOKUP($X4418&amp;"-"&amp;TEXT($A4449,"mmm-aaaa"),Informes!$A:$P,COLUMN(Informes!J$1),FALSE)), "",
VLOOKUP($X4418&amp;"-"&amp;TEXT($A4449,"mmm-aaaa"),Informes!$A:$P,COLUMN(Informes!J$1),FALSE)), ""), "")</f>
        <v/>
      </c>
      <c r="N4449" s="248"/>
      <c r="O4449" s="248"/>
      <c r="P4449" s="248"/>
      <c r="Q4449" s="248"/>
      <c r="R4449" s="284" t="str">
        <f t="shared" si="868"/>
        <v/>
      </c>
      <c r="S4449" s="284"/>
      <c r="T4449" s="284"/>
      <c r="U4449" s="284"/>
      <c r="V4449" s="285"/>
      <c r="W4449" s="4" t="str">
        <f>IFERROR(VLOOKUP($X4441&amp;"-"&amp;TEXT($A4449,"mmm-aaaa"),Informes!$A:$P,COLUMN(Informes!K$1),FALSE), "")</f>
        <v/>
      </c>
      <c r="X4449" s="34" t="str">
        <f>IFERROR(VLOOKUP($X4418&amp;"-"&amp;TEXT($A4449,"mmm-aaaa"),Informes!$A:$P,COLUMN(Informes!C$1),FALSE), "")</f>
        <v/>
      </c>
    </row>
    <row r="4450" spans="1:24" ht="16.5" customHeight="1" x14ac:dyDescent="0.2">
      <c r="A4450" s="34">
        <f t="shared" ref="A4450:A4459" si="871">EDATE(A4449,1)</f>
        <v>45597</v>
      </c>
      <c r="B4450" s="243" t="str">
        <f t="shared" si="869"/>
        <v>Noviembre</v>
      </c>
      <c r="C4450" s="244"/>
      <c r="D4450" s="244"/>
      <c r="E4450" s="244"/>
      <c r="F4450" s="281" t="str">
        <f>IFERROR(IF(VLOOKUP($X4418&amp;"-"&amp;TEXT($A4450,"mmm-aaaa"),Informes!$A:$P,COLUMN(Informes!H$1),FALSE),"þ","¨"),"¨")</f>
        <v>¨</v>
      </c>
      <c r="G4450" s="281"/>
      <c r="H4450" s="281"/>
      <c r="I4450" s="248" t="str">
        <f>IFERROR(IF(ISBLANK(
VLOOKUP($X4441&amp;"-"&amp;TEXT($A4450,"mmm-aaaa"),Informes!$A:$P,COLUMN(Informes!I$1),FALSE)), "",
VLOOKUP($X4441&amp;"-"&amp;TEXT($A4450,"mmm-aaaa"),Informes!$A:$P,COLUMN(Informes!I$1),FALSE)), "")</f>
        <v/>
      </c>
      <c r="J4450" s="248"/>
      <c r="K4450" s="248"/>
      <c r="L4450" s="173" t="str">
        <f t="shared" si="870"/>
        <v>¨</v>
      </c>
      <c r="M4450" s="248" t="str">
        <f>IFERROR(IF(OR($X4450=$L$7,$X4450=$K$5,$X4450=$O$5,$X4450=$T$5),IF(ISBLANK(
VLOOKUP($X4418&amp;"-"&amp;TEXT($A4450,"mmm-aaaa"),Informes!$A:$P,COLUMN(Informes!J$1),FALSE)), "",
VLOOKUP($X4418&amp;"-"&amp;TEXT($A4450,"mmm-aaaa"),Informes!$A:$P,COLUMN(Informes!J$1),FALSE)), ""), "")</f>
        <v/>
      </c>
      <c r="N4450" s="248"/>
      <c r="O4450" s="248"/>
      <c r="P4450" s="248"/>
      <c r="Q4450" s="248"/>
      <c r="R4450" s="284" t="str">
        <f t="shared" si="868"/>
        <v/>
      </c>
      <c r="S4450" s="284"/>
      <c r="T4450" s="284"/>
      <c r="U4450" s="284"/>
      <c r="V4450" s="285"/>
      <c r="W4450" s="4" t="str">
        <f>IFERROR(VLOOKUP($X4441&amp;"-"&amp;TEXT($A4450,"mmm-aaaa"),Informes!$A:$P,COLUMN(Informes!K$1),FALSE), "")</f>
        <v/>
      </c>
      <c r="X4450" s="34" t="str">
        <f>IFERROR(VLOOKUP($X4418&amp;"-"&amp;TEXT($A4450,"mmm-aaaa"),Informes!$A:$P,COLUMN(Informes!C$1),FALSE), "")</f>
        <v/>
      </c>
    </row>
    <row r="4451" spans="1:24" ht="16.5" customHeight="1" x14ac:dyDescent="0.2">
      <c r="A4451" s="34">
        <f t="shared" si="871"/>
        <v>45627</v>
      </c>
      <c r="B4451" s="243" t="str">
        <f t="shared" si="869"/>
        <v>Diciembre</v>
      </c>
      <c r="C4451" s="244"/>
      <c r="D4451" s="244"/>
      <c r="E4451" s="244"/>
      <c r="F4451" s="281" t="str">
        <f>IFERROR(IF(VLOOKUP($X4418&amp;"-"&amp;TEXT($A4451,"mmm-aaaa"),Informes!$A:$P,COLUMN(Informes!H$1),FALSE),"þ","¨"),"¨")</f>
        <v>¨</v>
      </c>
      <c r="G4451" s="281"/>
      <c r="H4451" s="281"/>
      <c r="I4451" s="248" t="str">
        <f>IFERROR(IF(ISBLANK(
VLOOKUP($X4441&amp;"-"&amp;TEXT($A4451,"mmm-aaaa"),Informes!$A:$P,COLUMN(Informes!I$1),FALSE)), "",
VLOOKUP($X4441&amp;"-"&amp;TEXT($A4451,"mmm-aaaa"),Informes!$A:$P,COLUMN(Informes!I$1),FALSE)), "")</f>
        <v/>
      </c>
      <c r="J4451" s="248"/>
      <c r="K4451" s="248"/>
      <c r="L4451" s="173" t="str">
        <f t="shared" si="870"/>
        <v>¨</v>
      </c>
      <c r="M4451" s="248" t="str">
        <f>IFERROR(IF(OR($X4451=$L$7,$X4451=$K$5,$X4451=$O$5,$X4451=$T$5),IF(ISBLANK(
VLOOKUP($X4418&amp;"-"&amp;TEXT($A4451,"mmm-aaaa"),Informes!$A:$P,COLUMN(Informes!J$1),FALSE)), "",
VLOOKUP($X4418&amp;"-"&amp;TEXT($A4451,"mmm-aaaa"),Informes!$A:$P,COLUMN(Informes!J$1),FALSE)), ""), "")</f>
        <v/>
      </c>
      <c r="N4451" s="248"/>
      <c r="O4451" s="248"/>
      <c r="P4451" s="248"/>
      <c r="Q4451" s="248"/>
      <c r="R4451" s="284" t="str">
        <f t="shared" si="868"/>
        <v/>
      </c>
      <c r="S4451" s="284"/>
      <c r="T4451" s="284"/>
      <c r="U4451" s="284"/>
      <c r="V4451" s="285"/>
      <c r="W4451" s="4" t="str">
        <f>IFERROR(VLOOKUP($X4441&amp;"-"&amp;TEXT($A4451,"mmm-aaaa"),Informes!$A:$P,COLUMN(Informes!K$1),FALSE), "")</f>
        <v/>
      </c>
      <c r="X4451" s="34" t="str">
        <f>IFERROR(VLOOKUP($X4418&amp;"-"&amp;TEXT($A4451,"mmm-aaaa"),Informes!$A:$P,COLUMN(Informes!C$1),FALSE), "")</f>
        <v/>
      </c>
    </row>
    <row r="4452" spans="1:24" ht="16.5" customHeight="1" x14ac:dyDescent="0.2">
      <c r="A4452" s="34">
        <f t="shared" si="871"/>
        <v>45658</v>
      </c>
      <c r="B4452" s="243" t="str">
        <f t="shared" si="869"/>
        <v>Enero</v>
      </c>
      <c r="C4452" s="244"/>
      <c r="D4452" s="244"/>
      <c r="E4452" s="244"/>
      <c r="F4452" s="281" t="str">
        <f>IFERROR(IF(VLOOKUP($X4418&amp;"-"&amp;TEXT($A4452,"mmm-aaaa"),Informes!$A:$P,COLUMN(Informes!H$1),FALSE),"þ","¨"),"¨")</f>
        <v>¨</v>
      </c>
      <c r="G4452" s="281"/>
      <c r="H4452" s="281"/>
      <c r="I4452" s="248" t="str">
        <f>IFERROR(IF(ISBLANK(
VLOOKUP($X4441&amp;"-"&amp;TEXT($A4452,"mmm-aaaa"),Informes!$A:$P,COLUMN(Informes!I$1),FALSE)), "",
VLOOKUP($X4441&amp;"-"&amp;TEXT($A4452,"mmm-aaaa"),Informes!$A:$P,COLUMN(Informes!I$1),FALSE)), "")</f>
        <v/>
      </c>
      <c r="J4452" s="248"/>
      <c r="K4452" s="248"/>
      <c r="L4452" s="173" t="str">
        <f t="shared" si="870"/>
        <v>¨</v>
      </c>
      <c r="M4452" s="248" t="str">
        <f>IFERROR(IF(OR($X4452=$L$7,$X4452=$K$5,$X4452=$O$5,$X4452=$T$5),IF(ISBLANK(
VLOOKUP($X4418&amp;"-"&amp;TEXT($A4452,"mmm-aaaa"),Informes!$A:$P,COLUMN(Informes!J$1),FALSE)), "",
VLOOKUP($X4418&amp;"-"&amp;TEXT($A4452,"mmm-aaaa"),Informes!$A:$P,COLUMN(Informes!J$1),FALSE)), ""), "")</f>
        <v/>
      </c>
      <c r="N4452" s="248"/>
      <c r="O4452" s="248"/>
      <c r="P4452" s="248"/>
      <c r="Q4452" s="248"/>
      <c r="R4452" s="284" t="str">
        <f t="shared" si="868"/>
        <v/>
      </c>
      <c r="S4452" s="284"/>
      <c r="T4452" s="284"/>
      <c r="U4452" s="284"/>
      <c r="V4452" s="285"/>
      <c r="W4452" s="4" t="str">
        <f>IFERROR(VLOOKUP($X4441&amp;"-"&amp;TEXT($A4452,"mmm-aaaa"),Informes!$A:$P,COLUMN(Informes!K$1),FALSE), "")</f>
        <v/>
      </c>
      <c r="X4452" s="34" t="str">
        <f>IFERROR(VLOOKUP($X4418&amp;"-"&amp;TEXT($A4452,"mmm-aaaa"),Informes!$A:$P,COLUMN(Informes!C$1),FALSE), "")</f>
        <v/>
      </c>
    </row>
    <row r="4453" spans="1:24" ht="16.5" customHeight="1" x14ac:dyDescent="0.2">
      <c r="A4453" s="34">
        <f t="shared" si="871"/>
        <v>45689</v>
      </c>
      <c r="B4453" s="243" t="str">
        <f t="shared" si="869"/>
        <v>Febrero</v>
      </c>
      <c r="C4453" s="244"/>
      <c r="D4453" s="244"/>
      <c r="E4453" s="244"/>
      <c r="F4453" s="281" t="str">
        <f>IFERROR(IF(VLOOKUP($X4418&amp;"-"&amp;TEXT($A4453,"mmm-aaaa"),Informes!$A:$P,COLUMN(Informes!H$1),FALSE),"þ","¨"),"¨")</f>
        <v>¨</v>
      </c>
      <c r="G4453" s="281"/>
      <c r="H4453" s="281"/>
      <c r="I4453" s="248" t="str">
        <f>IFERROR(IF(ISBLANK(
VLOOKUP($X4441&amp;"-"&amp;TEXT($A4453,"mmm-aaaa"),Informes!$A:$P,COLUMN(Informes!I$1),FALSE)), "",
VLOOKUP($X4441&amp;"-"&amp;TEXT($A4453,"mmm-aaaa"),Informes!$A:$P,COLUMN(Informes!I$1),FALSE)), "")</f>
        <v/>
      </c>
      <c r="J4453" s="248"/>
      <c r="K4453" s="248"/>
      <c r="L4453" s="173" t="str">
        <f t="shared" si="870"/>
        <v>¨</v>
      </c>
      <c r="M4453" s="248" t="str">
        <f>IFERROR(IF(OR($X4453=$L$7,$X4453=$K$5,$X4453=$O$5,$X4453=$T$5),IF(ISBLANK(
VLOOKUP($X4418&amp;"-"&amp;TEXT($A4453,"mmm-aaaa"),Informes!$A:$P,COLUMN(Informes!J$1),FALSE)), "",
VLOOKUP($X4418&amp;"-"&amp;TEXT($A4453,"mmm-aaaa"),Informes!$A:$P,COLUMN(Informes!J$1),FALSE)), ""), "")</f>
        <v/>
      </c>
      <c r="N4453" s="248"/>
      <c r="O4453" s="248"/>
      <c r="P4453" s="248"/>
      <c r="Q4453" s="248"/>
      <c r="R4453" s="284" t="str">
        <f t="shared" si="868"/>
        <v/>
      </c>
      <c r="S4453" s="284"/>
      <c r="T4453" s="284"/>
      <c r="U4453" s="284"/>
      <c r="V4453" s="285"/>
      <c r="W4453" s="4" t="str">
        <f>IFERROR(VLOOKUP($X4441&amp;"-"&amp;TEXT($A4453,"mmm-aaaa"),Informes!$A:$P,COLUMN(Informes!K$1),FALSE), "")</f>
        <v/>
      </c>
      <c r="X4453" s="34" t="str">
        <f>IFERROR(VLOOKUP($X4418&amp;"-"&amp;TEXT($A4453,"mmm-aaaa"),Informes!$A:$P,COLUMN(Informes!C$1),FALSE), "")</f>
        <v/>
      </c>
    </row>
    <row r="4454" spans="1:24" ht="16.5" customHeight="1" x14ac:dyDescent="0.2">
      <c r="A4454" s="34">
        <f t="shared" si="871"/>
        <v>45717</v>
      </c>
      <c r="B4454" s="243" t="str">
        <f t="shared" si="869"/>
        <v>Marzo</v>
      </c>
      <c r="C4454" s="244"/>
      <c r="D4454" s="244"/>
      <c r="E4454" s="244"/>
      <c r="F4454" s="281" t="str">
        <f>IFERROR(IF(VLOOKUP($X4418&amp;"-"&amp;TEXT($A4454,"mmm-aaaa"),Informes!$A:$P,COLUMN(Informes!H$1),FALSE),"þ","¨"),"¨")</f>
        <v>¨</v>
      </c>
      <c r="G4454" s="281"/>
      <c r="H4454" s="281"/>
      <c r="I4454" s="248" t="str">
        <f>IFERROR(IF(ISBLANK(
VLOOKUP($X4441&amp;"-"&amp;TEXT($A4454,"mmm-aaaa"),Informes!$A:$P,COLUMN(Informes!I$1),FALSE)), "",
VLOOKUP($X4441&amp;"-"&amp;TEXT($A4454,"mmm-aaaa"),Informes!$A:$P,COLUMN(Informes!I$1),FALSE)), "")</f>
        <v/>
      </c>
      <c r="J4454" s="248"/>
      <c r="K4454" s="248"/>
      <c r="L4454" s="173" t="str">
        <f t="shared" si="870"/>
        <v>¨</v>
      </c>
      <c r="M4454" s="248" t="str">
        <f>IFERROR(IF(OR($X4454=$L$7,$X4454=$K$5,$X4454=$O$5,$X4454=$T$5),IF(ISBLANK(
VLOOKUP($X4418&amp;"-"&amp;TEXT($A4454,"mmm-aaaa"),Informes!$A:$P,COLUMN(Informes!J$1),FALSE)), "",
VLOOKUP($X4418&amp;"-"&amp;TEXT($A4454,"mmm-aaaa"),Informes!$A:$P,COLUMN(Informes!J$1),FALSE)), ""), "")</f>
        <v/>
      </c>
      <c r="N4454" s="248"/>
      <c r="O4454" s="248"/>
      <c r="P4454" s="248"/>
      <c r="Q4454" s="248"/>
      <c r="R4454" s="284" t="str">
        <f t="shared" si="868"/>
        <v/>
      </c>
      <c r="S4454" s="284"/>
      <c r="T4454" s="284"/>
      <c r="U4454" s="284"/>
      <c r="V4454" s="285"/>
      <c r="W4454" s="4" t="str">
        <f>IFERROR(VLOOKUP($X4441&amp;"-"&amp;TEXT($A4454,"mmm-aaaa"),Informes!$A:$P,COLUMN(Informes!K$1),FALSE), "")</f>
        <v/>
      </c>
      <c r="X4454" s="34" t="str">
        <f>IFERROR(VLOOKUP($X4418&amp;"-"&amp;TEXT($A4454,"mmm-aaaa"),Informes!$A:$P,COLUMN(Informes!C$1),FALSE), "")</f>
        <v/>
      </c>
    </row>
    <row r="4455" spans="1:24" ht="16.5" customHeight="1" x14ac:dyDescent="0.2">
      <c r="A4455" s="34">
        <f t="shared" si="871"/>
        <v>45748</v>
      </c>
      <c r="B4455" s="243" t="str">
        <f t="shared" si="869"/>
        <v>Abril</v>
      </c>
      <c r="C4455" s="244"/>
      <c r="D4455" s="244"/>
      <c r="E4455" s="244"/>
      <c r="F4455" s="281" t="str">
        <f>IFERROR(IF(VLOOKUP($X4418&amp;"-"&amp;TEXT($A4455,"mmm-aaaa"),Informes!$A:$P,COLUMN(Informes!H$1),FALSE),"þ","¨"),"¨")</f>
        <v>¨</v>
      </c>
      <c r="G4455" s="281"/>
      <c r="H4455" s="281"/>
      <c r="I4455" s="248" t="str">
        <f>IFERROR(IF(ISBLANK(
VLOOKUP($X4441&amp;"-"&amp;TEXT($A4455,"mmm-aaaa"),Informes!$A:$P,COLUMN(Informes!I$1),FALSE)), "",
VLOOKUP($X4441&amp;"-"&amp;TEXT($A4455,"mmm-aaaa"),Informes!$A:$P,COLUMN(Informes!I$1),FALSE)), "")</f>
        <v/>
      </c>
      <c r="J4455" s="248"/>
      <c r="K4455" s="248"/>
      <c r="L4455" s="173" t="str">
        <f t="shared" si="870"/>
        <v>¨</v>
      </c>
      <c r="M4455" s="248" t="str">
        <f>IFERROR(IF(OR($X4455=$L$7,$X4455=$K$5,$X4455=$O$5,$X4455=$T$5),IF(ISBLANK(
VLOOKUP($X4418&amp;"-"&amp;TEXT($A4455,"mmm-aaaa"),Informes!$A:$P,COLUMN(Informes!J$1),FALSE)), "",
VLOOKUP($X4418&amp;"-"&amp;TEXT($A4455,"mmm-aaaa"),Informes!$A:$P,COLUMN(Informes!J$1),FALSE)), ""), "")</f>
        <v/>
      </c>
      <c r="N4455" s="248"/>
      <c r="O4455" s="248"/>
      <c r="P4455" s="248"/>
      <c r="Q4455" s="248"/>
      <c r="R4455" s="284" t="str">
        <f t="shared" si="868"/>
        <v/>
      </c>
      <c r="S4455" s="284"/>
      <c r="T4455" s="284"/>
      <c r="U4455" s="284"/>
      <c r="V4455" s="285"/>
      <c r="W4455" s="4" t="str">
        <f>IFERROR(VLOOKUP($X4441&amp;"-"&amp;TEXT($A4455,"mmm-aaaa"),Informes!$A:$P,COLUMN(Informes!K$1),FALSE), "")</f>
        <v/>
      </c>
      <c r="X4455" s="34" t="str">
        <f>IFERROR(VLOOKUP($X4418&amp;"-"&amp;TEXT($A4455,"mmm-aaaa"),Informes!$A:$P,COLUMN(Informes!C$1),FALSE), "")</f>
        <v/>
      </c>
    </row>
    <row r="4456" spans="1:24" ht="16.5" customHeight="1" x14ac:dyDescent="0.2">
      <c r="A4456" s="34">
        <f t="shared" si="871"/>
        <v>45778</v>
      </c>
      <c r="B4456" s="243" t="str">
        <f t="shared" si="869"/>
        <v>Mayo</v>
      </c>
      <c r="C4456" s="244"/>
      <c r="D4456" s="244"/>
      <c r="E4456" s="244"/>
      <c r="F4456" s="281" t="str">
        <f>IFERROR(IF(VLOOKUP($X4418&amp;"-"&amp;TEXT($A4456,"mmm-aaaa"),Informes!$A:$P,COLUMN(Informes!H$1),FALSE),"þ","¨"),"¨")</f>
        <v>¨</v>
      </c>
      <c r="G4456" s="281"/>
      <c r="H4456" s="281"/>
      <c r="I4456" s="248" t="str">
        <f>IFERROR(IF(ISBLANK(
VLOOKUP($X4441&amp;"-"&amp;TEXT($A4456,"mmm-aaaa"),Informes!$A:$P,COLUMN(Informes!I$1),FALSE)), "",
VLOOKUP($X4441&amp;"-"&amp;TEXT($A4456,"mmm-aaaa"),Informes!$A:$P,COLUMN(Informes!I$1),FALSE)), "")</f>
        <v/>
      </c>
      <c r="J4456" s="248"/>
      <c r="K4456" s="248"/>
      <c r="L4456" s="173" t="str">
        <f t="shared" si="870"/>
        <v>¨</v>
      </c>
      <c r="M4456" s="248" t="str">
        <f>IFERROR(IF(OR($X4456=$L$7,$X4456=$K$5,$X4456=$O$5,$X4456=$T$5),IF(ISBLANK(
VLOOKUP($X4418&amp;"-"&amp;TEXT($A4456,"mmm-aaaa"),Informes!$A:$P,COLUMN(Informes!J$1),FALSE)), "",
VLOOKUP($X4418&amp;"-"&amp;TEXT($A4456,"mmm-aaaa"),Informes!$A:$P,COLUMN(Informes!J$1),FALSE)), ""), "")</f>
        <v/>
      </c>
      <c r="N4456" s="248"/>
      <c r="O4456" s="248"/>
      <c r="P4456" s="248"/>
      <c r="Q4456" s="248"/>
      <c r="R4456" s="284" t="str">
        <f t="shared" si="868"/>
        <v/>
      </c>
      <c r="S4456" s="284"/>
      <c r="T4456" s="284"/>
      <c r="U4456" s="284"/>
      <c r="V4456" s="285"/>
      <c r="W4456" s="4" t="str">
        <f>IFERROR(VLOOKUP($X4441&amp;"-"&amp;TEXT($A4456,"mmm-aaaa"),Informes!$A:$P,COLUMN(Informes!K$1),FALSE), "")</f>
        <v/>
      </c>
      <c r="X4456" s="34" t="str">
        <f>IFERROR(VLOOKUP($X4418&amp;"-"&amp;TEXT($A4456,"mmm-aaaa"),Informes!$A:$P,COLUMN(Informes!C$1),FALSE), "")</f>
        <v/>
      </c>
    </row>
    <row r="4457" spans="1:24" ht="16.5" customHeight="1" x14ac:dyDescent="0.2">
      <c r="A4457" s="34">
        <f t="shared" si="871"/>
        <v>45809</v>
      </c>
      <c r="B4457" s="243" t="str">
        <f t="shared" si="869"/>
        <v>Junio</v>
      </c>
      <c r="C4457" s="244"/>
      <c r="D4457" s="244"/>
      <c r="E4457" s="244"/>
      <c r="F4457" s="281" t="str">
        <f>IFERROR(IF(VLOOKUP($X4418&amp;"-"&amp;TEXT($A4457,"mmm-aaaa"),Informes!$A:$P,COLUMN(Informes!H$1),FALSE),"þ","¨"),"¨")</f>
        <v>¨</v>
      </c>
      <c r="G4457" s="281"/>
      <c r="H4457" s="281"/>
      <c r="I4457" s="248" t="str">
        <f>IFERROR(IF(ISBLANK(
VLOOKUP($X4441&amp;"-"&amp;TEXT($A4457,"mmm-aaaa"),Informes!$A:$P,COLUMN(Informes!I$1),FALSE)), "",
VLOOKUP($X4441&amp;"-"&amp;TEXT($A4457,"mmm-aaaa"),Informes!$A:$P,COLUMN(Informes!I$1),FALSE)), "")</f>
        <v/>
      </c>
      <c r="J4457" s="248"/>
      <c r="K4457" s="248"/>
      <c r="L4457" s="173" t="str">
        <f t="shared" si="870"/>
        <v>¨</v>
      </c>
      <c r="M4457" s="248" t="str">
        <f>IFERROR(IF(OR($X4457=$L$7,$X4457=$K$5,$X4457=$O$5,$X4457=$T$5),IF(ISBLANK(
VLOOKUP($X4418&amp;"-"&amp;TEXT($A4457,"mmm-aaaa"),Informes!$A:$P,COLUMN(Informes!J$1),FALSE)), "",
VLOOKUP($X4418&amp;"-"&amp;TEXT($A4457,"mmm-aaaa"),Informes!$A:$P,COLUMN(Informes!J$1),FALSE)), ""), "")</f>
        <v/>
      </c>
      <c r="N4457" s="248"/>
      <c r="O4457" s="248"/>
      <c r="P4457" s="248"/>
      <c r="Q4457" s="248"/>
      <c r="R4457" s="284" t="str">
        <f t="shared" si="868"/>
        <v/>
      </c>
      <c r="S4457" s="284"/>
      <c r="T4457" s="284"/>
      <c r="U4457" s="284"/>
      <c r="V4457" s="285"/>
      <c r="W4457" s="4" t="str">
        <f>IFERROR(VLOOKUP($X4441&amp;"-"&amp;TEXT($A4457,"mmm-aaaa"),Informes!$A:$P,COLUMN(Informes!K$1),FALSE), "")</f>
        <v/>
      </c>
      <c r="X4457" s="34" t="str">
        <f>IFERROR(VLOOKUP($X4418&amp;"-"&amp;TEXT($A4457,"mmm-aaaa"),Informes!$A:$P,COLUMN(Informes!C$1),FALSE), "")</f>
        <v/>
      </c>
    </row>
    <row r="4458" spans="1:24" ht="16.5" customHeight="1" x14ac:dyDescent="0.2">
      <c r="A4458" s="34">
        <f t="shared" si="871"/>
        <v>45839</v>
      </c>
      <c r="B4458" s="243" t="str">
        <f t="shared" si="869"/>
        <v>Julio</v>
      </c>
      <c r="C4458" s="244"/>
      <c r="D4458" s="244"/>
      <c r="E4458" s="244"/>
      <c r="F4458" s="281" t="str">
        <f>IFERROR(IF(VLOOKUP($X4418&amp;"-"&amp;TEXT($A4458,"mmm-aaaa"),Informes!$A:$P,COLUMN(Informes!H$1),FALSE),"þ","¨"),"¨")</f>
        <v>¨</v>
      </c>
      <c r="G4458" s="281"/>
      <c r="H4458" s="281"/>
      <c r="I4458" s="248" t="str">
        <f>IFERROR(IF(ISBLANK(
VLOOKUP($X4441&amp;"-"&amp;TEXT($A4458,"mmm-aaaa"),Informes!$A:$P,COLUMN(Informes!I$1),FALSE)), "",
VLOOKUP($X4441&amp;"-"&amp;TEXT($A4458,"mmm-aaaa"),Informes!$A:$P,COLUMN(Informes!I$1),FALSE)), "")</f>
        <v/>
      </c>
      <c r="J4458" s="248"/>
      <c r="K4458" s="248"/>
      <c r="L4458" s="173" t="str">
        <f t="shared" si="870"/>
        <v>¨</v>
      </c>
      <c r="M4458" s="248" t="str">
        <f>IFERROR(IF(OR($X4458=$L$7,$X4458=$K$5,$X4458=$O$5,$X4458=$T$5),IF(ISBLANK(
VLOOKUP($X4418&amp;"-"&amp;TEXT($A4458,"mmm-aaaa"),Informes!$A:$P,COLUMN(Informes!J$1),FALSE)), "",
VLOOKUP($X4418&amp;"-"&amp;TEXT($A4458,"mmm-aaaa"),Informes!$A:$P,COLUMN(Informes!J$1),FALSE)), ""), "")</f>
        <v/>
      </c>
      <c r="N4458" s="248"/>
      <c r="O4458" s="248"/>
      <c r="P4458" s="248"/>
      <c r="Q4458" s="248"/>
      <c r="R4458" s="284" t="str">
        <f t="shared" si="868"/>
        <v/>
      </c>
      <c r="S4458" s="284"/>
      <c r="T4458" s="284"/>
      <c r="U4458" s="284"/>
      <c r="V4458" s="285"/>
      <c r="W4458" s="4" t="str">
        <f>IFERROR(VLOOKUP($X4441&amp;"-"&amp;TEXT($A4458,"mmm-aaaa"),Informes!$A:$P,COLUMN(Informes!K$1),FALSE), "")</f>
        <v/>
      </c>
      <c r="X4458" s="34" t="str">
        <f>IFERROR(VLOOKUP($X4418&amp;"-"&amp;TEXT($A4458,"mmm-aaaa"),Informes!$A:$P,COLUMN(Informes!C$1),FALSE), "")</f>
        <v/>
      </c>
    </row>
    <row r="4459" spans="1:24" ht="16.5" customHeight="1" thickBot="1" x14ac:dyDescent="0.25">
      <c r="A4459" s="34">
        <f t="shared" si="871"/>
        <v>45870</v>
      </c>
      <c r="B4459" s="264" t="str">
        <f t="shared" si="869"/>
        <v>Agosto</v>
      </c>
      <c r="C4459" s="265"/>
      <c r="D4459" s="265"/>
      <c r="E4459" s="265"/>
      <c r="F4459" s="280" t="str">
        <f>IFERROR(IF(VLOOKUP($X4418&amp;"-"&amp;TEXT($A4459,"mmm-aaaa"),Informes!$A:$P,COLUMN(Informes!H$1),FALSE),"þ","¨"),"¨")</f>
        <v>¨</v>
      </c>
      <c r="G4459" s="280"/>
      <c r="H4459" s="280"/>
      <c r="I4459" s="269" t="str">
        <f>IFERROR(IF(ISBLANK(
VLOOKUP($X4441&amp;"-"&amp;TEXT($A4459,"mmm-aaaa"),Informes!$A:$P,COLUMN(Informes!I$1),FALSE)), "",
VLOOKUP($X4441&amp;"-"&amp;TEXT($A4459,"mmm-aaaa"),Informes!$A:$P,COLUMN(Informes!I$1),FALSE)), "")</f>
        <v/>
      </c>
      <c r="J4459" s="269"/>
      <c r="K4459" s="269"/>
      <c r="L4459" s="172" t="str">
        <f t="shared" si="870"/>
        <v>¨</v>
      </c>
      <c r="M4459" s="269" t="str">
        <f>IFERROR(IF(OR($X4459=$L$7,$X4459=$K$5,$X4459=$O$5,$X4459=$T$5),IF(ISBLANK(
VLOOKUP($X4418&amp;"-"&amp;TEXT($A4459,"mmm-aaaa"),Informes!$A:$P,COLUMN(Informes!J$1),FALSE)), "",
VLOOKUP($X4418&amp;"-"&amp;TEXT($A4459,"mmm-aaaa"),Informes!$A:$P,COLUMN(Informes!J$1),FALSE)), ""), "")</f>
        <v/>
      </c>
      <c r="N4459" s="269"/>
      <c r="O4459" s="269"/>
      <c r="P4459" s="269"/>
      <c r="Q4459" s="269"/>
      <c r="R4459" s="282" t="str">
        <f t="shared" si="868"/>
        <v/>
      </c>
      <c r="S4459" s="282"/>
      <c r="T4459" s="282"/>
      <c r="U4459" s="282"/>
      <c r="V4459" s="283"/>
      <c r="W4459" s="4" t="str">
        <f>IFERROR(VLOOKUP($X4441&amp;"-"&amp;TEXT($A4459,"mmm-aaaa"),Informes!$A:$P,COLUMN(Informes!K$1),FALSE), "")</f>
        <v/>
      </c>
      <c r="X4459" s="34" t="str">
        <f>IFERROR(VLOOKUP($X4418&amp;"-"&amp;TEXT($A4459,"mmm-aaaa"),Informes!$A:$P,COLUMN(Informes!C$1),FALSE), "")</f>
        <v/>
      </c>
    </row>
    <row r="4460" spans="1:24" ht="16.5" customHeight="1" thickBot="1" x14ac:dyDescent="0.3">
      <c r="D4460" s="124"/>
      <c r="E4460" s="124"/>
      <c r="F4460" s="129"/>
      <c r="G4460" s="124" t="str">
        <f>IF(SUM(F4448:F4459)=0,"",SUM(F4448:F4459))</f>
        <v/>
      </c>
      <c r="H4460" s="124"/>
      <c r="I4460" s="124"/>
      <c r="J4460" s="130"/>
      <c r="K4460" s="124"/>
      <c r="L4460" s="131" t="s">
        <v>107</v>
      </c>
      <c r="M4460" s="272" t="str">
        <f>IF(SUM(M4448:M4459)=0,"",SUM(M4448:M4459))</f>
        <v/>
      </c>
      <c r="N4460" s="273"/>
      <c r="O4460" s="273"/>
      <c r="P4460" s="273"/>
      <c r="Q4460" s="274"/>
      <c r="R4460" s="275"/>
      <c r="S4460" s="276"/>
      <c r="T4460" s="276"/>
      <c r="U4460" s="276"/>
      <c r="V4460" s="277"/>
      <c r="W4460" s="4"/>
      <c r="X4460" s="4"/>
    </row>
    <row r="4461" spans="1:24" ht="16.5" customHeight="1" x14ac:dyDescent="0.2">
      <c r="W4461" s="4"/>
      <c r="X4461" s="4"/>
    </row>
    <row r="4462" spans="1:24" ht="279.75" customHeight="1" x14ac:dyDescent="0.15">
      <c r="B4462" s="11"/>
      <c r="C4462" s="132" t="s">
        <v>136</v>
      </c>
      <c r="D4462" s="11"/>
      <c r="E4462" s="11"/>
      <c r="F4462" s="11"/>
      <c r="G4462" s="11"/>
      <c r="H4462" s="11"/>
      <c r="I4462" s="11"/>
      <c r="J4462" s="11"/>
      <c r="K4462" s="11"/>
      <c r="L4462" s="11"/>
      <c r="M4462" s="11"/>
      <c r="N4462" s="11"/>
      <c r="O4462" s="11"/>
      <c r="P4462" s="11"/>
      <c r="Q4462" s="11"/>
      <c r="R4462" s="11"/>
      <c r="S4462" s="11"/>
      <c r="T4462" s="11"/>
      <c r="U4462" s="11"/>
      <c r="V4462" s="11"/>
      <c r="W4462" s="11"/>
      <c r="X4462" s="11"/>
    </row>
    <row r="4463" spans="1:24" ht="24" customHeight="1" x14ac:dyDescent="0.2">
      <c r="A4463" s="35">
        <f>A4417+1</f>
        <v>98</v>
      </c>
      <c r="B4463" s="256" t="s">
        <v>127</v>
      </c>
      <c r="C4463" s="256"/>
      <c r="D4463" s="256"/>
      <c r="E4463" s="256"/>
      <c r="F4463" s="256"/>
      <c r="G4463" s="256"/>
      <c r="H4463" s="256"/>
      <c r="I4463" s="256"/>
      <c r="J4463" s="256"/>
      <c r="K4463" s="256"/>
      <c r="L4463" s="256"/>
      <c r="M4463" s="256"/>
      <c r="N4463" s="256"/>
      <c r="O4463" s="256"/>
      <c r="P4463" s="256"/>
      <c r="Q4463" s="256"/>
      <c r="R4463" s="256"/>
      <c r="S4463" s="256"/>
      <c r="T4463" s="256"/>
      <c r="U4463" s="256"/>
      <c r="V4463" s="256"/>
      <c r="X4463" s="2"/>
    </row>
    <row r="4464" spans="1:24" ht="17.25" customHeight="1" x14ac:dyDescent="0.2">
      <c r="A4464" s="35"/>
      <c r="B4464" s="120" t="s">
        <v>128</v>
      </c>
      <c r="D4464" s="123" t="e">
        <f>IF(A4463=0,0,INDEX(TblPublicadores[Nombre completo],A4463))</f>
        <v>#REF!</v>
      </c>
      <c r="F4464" s="123"/>
      <c r="G4464" s="123"/>
      <c r="H4464" s="123"/>
      <c r="I4464" s="123"/>
      <c r="J4464" s="123"/>
      <c r="K4464" s="123"/>
      <c r="L4464" s="123"/>
      <c r="M4464" s="123"/>
      <c r="N4464" s="123"/>
      <c r="O4464" s="123"/>
      <c r="P4464" s="123"/>
      <c r="Q4464" s="123"/>
      <c r="R4464" s="123"/>
      <c r="S4464" s="123"/>
      <c r="T4464" s="123"/>
      <c r="U4464" s="123"/>
      <c r="V4464" s="123"/>
      <c r="W4464" s="15"/>
      <c r="X4464" s="154" t="e">
        <f>IF(A4463=0,0,INDEX(TblPublicadores[Nombre],A4463))</f>
        <v>#REF!</v>
      </c>
    </row>
    <row r="4465" spans="1:24" ht="17.25" customHeight="1" x14ac:dyDescent="0.2">
      <c r="B4465" s="120" t="s">
        <v>129</v>
      </c>
      <c r="D4465" s="121"/>
      <c r="E4465" s="121"/>
      <c r="F4465" s="7"/>
      <c r="G4465" s="7"/>
      <c r="H4465" s="257" t="e">
        <f>IF(A4463=0,"",INDEX(TblPublicadores[Fecha de nacimiento],A4463))</f>
        <v>#REF!</v>
      </c>
      <c r="I4465" s="257"/>
      <c r="J4465" s="257"/>
      <c r="K4465" s="257"/>
      <c r="L4465" s="257"/>
      <c r="M4465" s="257"/>
      <c r="N4465" s="257"/>
      <c r="O4465" s="257"/>
      <c r="P4465" s="128" t="e">
        <f>IF(INDEX(TblPublicadores[Sexo],A4463)=Q4465,"þ","¨")</f>
        <v>#REF!</v>
      </c>
      <c r="Q4465" s="120" t="s">
        <v>75</v>
      </c>
      <c r="S4465" s="12"/>
      <c r="T4465" s="13"/>
      <c r="U4465" s="128" t="e">
        <f>IF(INDEX(TblPublicadores[Sexo],A4463)=V4465,"þ","¨")</f>
        <v>#REF!</v>
      </c>
      <c r="V4465" s="120" t="s">
        <v>79</v>
      </c>
      <c r="W4465" s="12"/>
      <c r="X4465" s="6"/>
    </row>
    <row r="4466" spans="1:24" ht="17.25" customHeight="1" x14ac:dyDescent="0.2">
      <c r="B4466" s="120" t="s">
        <v>130</v>
      </c>
      <c r="D4466" s="122"/>
      <c r="E4466" s="122"/>
      <c r="F4466" s="7"/>
      <c r="G4466" s="258" t="e">
        <f>IF(A4463=0,"",IF(INDEX(TblPublicadores[Fecha de bautismo],A4463)="", "",INDEX(TblPublicadores[Fecha de bautismo],A4463)))</f>
        <v>#REF!</v>
      </c>
      <c r="H4466" s="258"/>
      <c r="I4466" s="258"/>
      <c r="J4466" s="258"/>
      <c r="K4466" s="258"/>
      <c r="L4466" s="258"/>
      <c r="M4466" s="258"/>
      <c r="N4466" s="258"/>
      <c r="O4466" s="258"/>
      <c r="P4466" s="128" t="s">
        <v>137</v>
      </c>
      <c r="Q4466" s="120" t="s">
        <v>131</v>
      </c>
      <c r="S4466" s="12"/>
      <c r="T4466" s="12"/>
      <c r="U4466" s="128" t="s">
        <v>138</v>
      </c>
      <c r="V4466" s="120" t="s">
        <v>61</v>
      </c>
      <c r="W4466" s="12"/>
      <c r="X4466" s="6"/>
    </row>
    <row r="4467" spans="1:24" ht="28.5" customHeight="1" x14ac:dyDescent="0.2">
      <c r="B4467" s="127" t="e">
        <f>IF(INDEX(TblPublicadores[Privilegio],A4463)=C4467,"þ","¨")</f>
        <v>#REF!</v>
      </c>
      <c r="C4467" s="125" t="s">
        <v>76</v>
      </c>
      <c r="D4467" s="127" t="e">
        <f>IF(INDEX(TblPublicadores[Privilegio],A4463)=E4467,"þ","¨")</f>
        <v>#REF!</v>
      </c>
      <c r="E4467" s="125" t="s">
        <v>81</v>
      </c>
      <c r="F4467" s="7"/>
      <c r="G4467" s="7"/>
      <c r="H4467" s="5"/>
      <c r="I4467" s="10"/>
      <c r="J4467" s="127" t="e">
        <f>IF(INDEX(TblPublicadores[Tipo Publicador],A4463)=K4467,"þ","¨")</f>
        <v>#REF!</v>
      </c>
      <c r="K4467" s="125" t="s">
        <v>77</v>
      </c>
      <c r="L4467" s="5"/>
      <c r="M4467" s="5"/>
      <c r="N4467" s="127" t="e">
        <f>IF(INDEX(TblPublicadores[Tipo Publicador],A4463)=O4467,"þ","¨")</f>
        <v>#REF!</v>
      </c>
      <c r="O4467" s="125" t="s">
        <v>132</v>
      </c>
      <c r="P4467" s="126"/>
      <c r="Q4467" s="126"/>
      <c r="R4467" s="9"/>
      <c r="S4467" s="127" t="e">
        <f>IF(INDEX(TblPublicadores[Tipo Publicador],A4463)=T4467,"þ","¨")</f>
        <v>#REF!</v>
      </c>
      <c r="T4467" s="259" t="s">
        <v>133</v>
      </c>
      <c r="U4467" s="259"/>
      <c r="V4467" s="259"/>
      <c r="W4467" s="13"/>
      <c r="X4467" s="6"/>
    </row>
    <row r="4468" spans="1:24" ht="4.5" customHeight="1" thickBot="1" x14ac:dyDescent="0.25">
      <c r="B4468" s="8"/>
      <c r="C4468" s="7"/>
      <c r="D4468" s="8"/>
      <c r="E4468" s="7"/>
      <c r="F4468" s="7"/>
      <c r="G4468" s="7"/>
      <c r="H4468" s="5"/>
      <c r="I4468" s="10"/>
      <c r="J4468" s="8"/>
      <c r="K4468" s="5"/>
      <c r="L4468" s="5"/>
      <c r="M4468" s="5"/>
      <c r="N4468" s="7"/>
      <c r="O4468" s="5"/>
      <c r="P4468" s="8"/>
      <c r="Q4468" s="8"/>
      <c r="R4468" s="9"/>
      <c r="S4468" s="9"/>
      <c r="T4468" s="7"/>
      <c r="U4468" s="8"/>
      <c r="V4468" s="9"/>
      <c r="W4468" s="9"/>
      <c r="X4468" s="6"/>
    </row>
    <row r="4469" spans="1:24" ht="26.25" customHeight="1" x14ac:dyDescent="0.25">
      <c r="B4469" s="260" t="s">
        <v>17</v>
      </c>
      <c r="C4469" s="261"/>
      <c r="D4469" s="261"/>
      <c r="E4469" s="261"/>
      <c r="F4469" s="262" t="s">
        <v>134</v>
      </c>
      <c r="G4469" s="262"/>
      <c r="H4469" s="262"/>
      <c r="I4469" s="262" t="s">
        <v>12</v>
      </c>
      <c r="J4469" s="262"/>
      <c r="K4469" s="262"/>
      <c r="L4469" s="262" t="s">
        <v>105</v>
      </c>
      <c r="M4469" s="236" t="s">
        <v>135</v>
      </c>
      <c r="N4469" s="236"/>
      <c r="O4469" s="236"/>
      <c r="P4469" s="236"/>
      <c r="Q4469" s="236"/>
      <c r="R4469" s="236" t="s">
        <v>101</v>
      </c>
      <c r="S4469" s="236"/>
      <c r="T4469" s="236"/>
      <c r="U4469" s="236"/>
      <c r="V4469" s="237"/>
      <c r="W4469" s="14"/>
      <c r="X4469" s="3"/>
    </row>
    <row r="4470" spans="1:24" ht="27.75" customHeight="1" x14ac:dyDescent="0.2">
      <c r="B4470" s="240">
        <v>45292</v>
      </c>
      <c r="C4470" s="241"/>
      <c r="D4470" s="241"/>
      <c r="E4470" s="242"/>
      <c r="F4470" s="263"/>
      <c r="G4470" s="263"/>
      <c r="H4470" s="263"/>
      <c r="I4470" s="263"/>
      <c r="J4470" s="263"/>
      <c r="K4470" s="263"/>
      <c r="L4470" s="263"/>
      <c r="M4470" s="238"/>
      <c r="N4470" s="238"/>
      <c r="O4470" s="238"/>
      <c r="P4470" s="238"/>
      <c r="Q4470" s="238"/>
      <c r="R4470" s="238"/>
      <c r="S4470" s="238"/>
      <c r="T4470" s="238"/>
      <c r="U4470" s="238"/>
      <c r="V4470" s="239"/>
      <c r="W4470" s="14"/>
      <c r="X4470" s="3"/>
    </row>
    <row r="4471" spans="1:24" ht="16.5" customHeight="1" x14ac:dyDescent="0.2">
      <c r="A4471" s="34">
        <f>EDATE(B4470,-4)</f>
        <v>45170</v>
      </c>
      <c r="B4471" s="243" t="str">
        <f>PROPER(TEXT(A4471, "mmmm"))</f>
        <v>Septiembre</v>
      </c>
      <c r="C4471" s="244"/>
      <c r="D4471" s="244" t="str">
        <f>PROPER(TEXT(C4471, "mmmm"))</f>
        <v>Enero</v>
      </c>
      <c r="E4471" s="244"/>
      <c r="F4471" s="281" t="str">
        <f>IFERROR(IF(VLOOKUP($X4464&amp;"-"&amp;TEXT($A4471,"mmm-aaaa"),Informes!$A:$P,COLUMN(Informes!H$1),FALSE),"þ","¨"),"¨")</f>
        <v>¨</v>
      </c>
      <c r="G4471" s="281"/>
      <c r="H4471" s="281"/>
      <c r="I4471" s="248" t="str">
        <f>IFERROR(IF(ISBLANK(
VLOOKUP($X4464&amp;"-"&amp;TEXT($A4471,"mmm-aaaa"),Informes!$A:$P,COLUMN(Informes!I$1),FALSE)), "",
VLOOKUP($X4464&amp;"-"&amp;TEXT($A4471,"mmm-aaaa"),Informes!$A:$P,COLUMN(Informes!I$1),FALSE)), "")</f>
        <v/>
      </c>
      <c r="J4471" s="248"/>
      <c r="K4471" s="248"/>
      <c r="L4471" s="173" t="str">
        <f>IFERROR(IF($X4471=$L$7,"þ","¨"),"¨")</f>
        <v>¨</v>
      </c>
      <c r="M4471" s="248" t="str">
        <f>IFERROR(IF(OR($X4471=$L$7,$X4471=$K$5,$X4471=$O$5,$X4471=$T$5),IF(ISBLANK(
VLOOKUP($X4464&amp;"-"&amp;TEXT($A4471,"mmm-aaaa"),Informes!$A:$P,COLUMN(Informes!J$1),FALSE)), "",
VLOOKUP($X4464&amp;"-"&amp;TEXT($A4471,"mmm-aaaa"),Informes!$A:$P,COLUMN(Informes!J$1),FALSE)), ""), "")</f>
        <v/>
      </c>
      <c r="N4471" s="248"/>
      <c r="O4471" s="248"/>
      <c r="P4471" s="248"/>
      <c r="Q4471" s="248"/>
      <c r="R4471" s="284" t="str">
        <f t="shared" ref="R4471:R4482" si="872">IF(W4471=0, "", W4471)</f>
        <v/>
      </c>
      <c r="S4471" s="284"/>
      <c r="T4471" s="284"/>
      <c r="U4471" s="284"/>
      <c r="V4471" s="285"/>
      <c r="W4471" s="4" t="str">
        <f>IFERROR(VLOOKUP($X4464&amp;"-"&amp;TEXT($A4471,"mmm-aaaa"),Informes!$A:$P,COLUMN(Informes!K$1),FALSE), "")</f>
        <v/>
      </c>
      <c r="X4471" s="34" t="str">
        <f>IFERROR(VLOOKUP($X4464&amp;"-"&amp;TEXT($A4471,"mmm-aaaa"),Informes!$A:$P,COLUMN(Informes!C$1),FALSE), "")</f>
        <v/>
      </c>
    </row>
    <row r="4472" spans="1:24" ht="16.5" customHeight="1" x14ac:dyDescent="0.2">
      <c r="A4472" s="34">
        <f>EDATE(A4471,1)</f>
        <v>45200</v>
      </c>
      <c r="B4472" s="243" t="str">
        <f t="shared" ref="B4472:B4482" si="873">PROPER(TEXT(A4472, "mmmm"))</f>
        <v>Octubre</v>
      </c>
      <c r="C4472" s="244"/>
      <c r="D4472" s="244" t="str">
        <f t="shared" ref="D4472:D4482" si="874">PROPER(TEXT(C4472, "mmmm"))</f>
        <v>Enero</v>
      </c>
      <c r="E4472" s="244"/>
      <c r="F4472" s="281" t="str">
        <f>IFERROR(IF(VLOOKUP($X4464&amp;"-"&amp;TEXT($A4472,"mmm-aaaa"),Informes!$A:$P,COLUMN(Informes!H$1),FALSE),"þ","¨"),"¨")</f>
        <v>¨</v>
      </c>
      <c r="G4472" s="281"/>
      <c r="H4472" s="281"/>
      <c r="I4472" s="248" t="str">
        <f>IFERROR(IF(ISBLANK(
VLOOKUP($X4464&amp;"-"&amp;TEXT($A4472,"mmm-aaaa"),Informes!$A:$P,COLUMN(Informes!I$1),FALSE)), "",
VLOOKUP($X4464&amp;"-"&amp;TEXT($A4472,"mmm-aaaa"),Informes!$A:$P,COLUMN(Informes!I$1),FALSE)), "")</f>
        <v/>
      </c>
      <c r="J4472" s="248"/>
      <c r="K4472" s="248"/>
      <c r="L4472" s="173" t="str">
        <f t="shared" ref="L4472:L4482" si="875">IFERROR(IF($X4472=$L$7,"þ","¨"),"¨")</f>
        <v>¨</v>
      </c>
      <c r="M4472" s="248" t="str">
        <f>IFERROR(IF(OR($X4472=$L$7,$X4472=$K$5,$X4472=$O$5,$X4472=$T$5),IF(ISBLANK(
VLOOKUP($X4464&amp;"-"&amp;TEXT($A4472,"mmm-aaaa"),Informes!$A:$P,COLUMN(Informes!J$1),FALSE)), "",
VLOOKUP($X4464&amp;"-"&amp;TEXT($A4472,"mmm-aaaa"),Informes!$A:$P,COLUMN(Informes!J$1),FALSE)), ""), "")</f>
        <v/>
      </c>
      <c r="N4472" s="248"/>
      <c r="O4472" s="248"/>
      <c r="P4472" s="248"/>
      <c r="Q4472" s="248"/>
      <c r="R4472" s="284" t="str">
        <f t="shared" si="872"/>
        <v/>
      </c>
      <c r="S4472" s="284"/>
      <c r="T4472" s="284"/>
      <c r="U4472" s="284"/>
      <c r="V4472" s="285"/>
      <c r="W4472" s="4" t="str">
        <f>IFERROR(VLOOKUP($X4464&amp;"-"&amp;TEXT($A4472,"mmm-aaaa"),Informes!$A:$P,COLUMN(Informes!K$1),FALSE), "")</f>
        <v/>
      </c>
      <c r="X4472" s="34" t="str">
        <f>IFERROR(VLOOKUP($X4464&amp;"-"&amp;TEXT($A4472,"mmm-aaaa"),Informes!$A:$P,COLUMN(Informes!C$1),FALSE), "")</f>
        <v/>
      </c>
    </row>
    <row r="4473" spans="1:24" ht="16.5" customHeight="1" x14ac:dyDescent="0.2">
      <c r="A4473" s="34">
        <f t="shared" ref="A4473:A4482" si="876">EDATE(A4472,1)</f>
        <v>45231</v>
      </c>
      <c r="B4473" s="243" t="str">
        <f t="shared" si="873"/>
        <v>Noviembre</v>
      </c>
      <c r="C4473" s="244"/>
      <c r="D4473" s="244" t="str">
        <f t="shared" si="874"/>
        <v>Enero</v>
      </c>
      <c r="E4473" s="244"/>
      <c r="F4473" s="281" t="str">
        <f>IFERROR(IF(VLOOKUP($X4464&amp;"-"&amp;TEXT($A4473,"mmm-aaaa"),Informes!$A:$P,COLUMN(Informes!H$1),FALSE),"þ","¨"),"¨")</f>
        <v>¨</v>
      </c>
      <c r="G4473" s="281"/>
      <c r="H4473" s="281"/>
      <c r="I4473" s="248" t="str">
        <f>IFERROR(IF(ISBLANK(
VLOOKUP($X4464&amp;"-"&amp;TEXT($A4473,"mmm-aaaa"),Informes!$A:$P,COLUMN(Informes!I$1),FALSE)), "",
VLOOKUP($X4464&amp;"-"&amp;TEXT($A4473,"mmm-aaaa"),Informes!$A:$P,COLUMN(Informes!I$1),FALSE)), "")</f>
        <v/>
      </c>
      <c r="J4473" s="248"/>
      <c r="K4473" s="248"/>
      <c r="L4473" s="173" t="str">
        <f t="shared" si="875"/>
        <v>¨</v>
      </c>
      <c r="M4473" s="248" t="str">
        <f>IFERROR(IF(OR($X4473=$L$7,$X4473=$K$5,$X4473=$O$5,$X4473=$T$5),IF(ISBLANK(
VLOOKUP($X4464&amp;"-"&amp;TEXT($A4473,"mmm-aaaa"),Informes!$A:$P,COLUMN(Informes!J$1),FALSE)), "",
VLOOKUP($X4464&amp;"-"&amp;TEXT($A4473,"mmm-aaaa"),Informes!$A:$P,COLUMN(Informes!J$1),FALSE)), ""), "")</f>
        <v/>
      </c>
      <c r="N4473" s="248"/>
      <c r="O4473" s="248"/>
      <c r="P4473" s="248"/>
      <c r="Q4473" s="248"/>
      <c r="R4473" s="284" t="str">
        <f t="shared" si="872"/>
        <v/>
      </c>
      <c r="S4473" s="284"/>
      <c r="T4473" s="284"/>
      <c r="U4473" s="284"/>
      <c r="V4473" s="285"/>
      <c r="W4473" s="4" t="str">
        <f>IFERROR(VLOOKUP($X4464&amp;"-"&amp;TEXT($A4473,"mmm-aaaa"),Informes!$A:$P,COLUMN(Informes!K$1),FALSE), "")</f>
        <v/>
      </c>
      <c r="X4473" s="34" t="str">
        <f>IFERROR(VLOOKUP($X4464&amp;"-"&amp;TEXT($A4473,"mmm-aaaa"),Informes!$A:$P,COLUMN(Informes!C$1),FALSE), "")</f>
        <v/>
      </c>
    </row>
    <row r="4474" spans="1:24" ht="16.5" customHeight="1" x14ac:dyDescent="0.2">
      <c r="A4474" s="34">
        <f t="shared" si="876"/>
        <v>45261</v>
      </c>
      <c r="B4474" s="243" t="str">
        <f t="shared" si="873"/>
        <v>Diciembre</v>
      </c>
      <c r="C4474" s="244"/>
      <c r="D4474" s="244" t="str">
        <f t="shared" si="874"/>
        <v>Enero</v>
      </c>
      <c r="E4474" s="244"/>
      <c r="F4474" s="281" t="str">
        <f>IFERROR(IF(VLOOKUP($X4464&amp;"-"&amp;TEXT($A4474,"mmm-aaaa"),Informes!$A:$P,COLUMN(Informes!H$1),FALSE),"þ","¨"),"¨")</f>
        <v>¨</v>
      </c>
      <c r="G4474" s="281"/>
      <c r="H4474" s="281"/>
      <c r="I4474" s="248" t="str">
        <f>IFERROR(IF(ISBLANK(
VLOOKUP($X4464&amp;"-"&amp;TEXT($A4474,"mmm-aaaa"),Informes!$A:$P,COLUMN(Informes!I$1),FALSE)), "",
VLOOKUP($X4464&amp;"-"&amp;TEXT($A4474,"mmm-aaaa"),Informes!$A:$P,COLUMN(Informes!I$1),FALSE)), "")</f>
        <v/>
      </c>
      <c r="J4474" s="248"/>
      <c r="K4474" s="248"/>
      <c r="L4474" s="173" t="str">
        <f t="shared" si="875"/>
        <v>¨</v>
      </c>
      <c r="M4474" s="248" t="str">
        <f>IFERROR(IF(OR($X4474=$L$7,$X4474=$K$5,$X4474=$O$5,$X4474=$T$5),IF(ISBLANK(
VLOOKUP($X4464&amp;"-"&amp;TEXT($A4474,"mmm-aaaa"),Informes!$A:$P,COLUMN(Informes!J$1),FALSE)), "",
VLOOKUP($X4464&amp;"-"&amp;TEXT($A4474,"mmm-aaaa"),Informes!$A:$P,COLUMN(Informes!J$1),FALSE)), ""), "")</f>
        <v/>
      </c>
      <c r="N4474" s="248"/>
      <c r="O4474" s="248"/>
      <c r="P4474" s="248"/>
      <c r="Q4474" s="248"/>
      <c r="R4474" s="284" t="str">
        <f t="shared" si="872"/>
        <v/>
      </c>
      <c r="S4474" s="284"/>
      <c r="T4474" s="284"/>
      <c r="U4474" s="284"/>
      <c r="V4474" s="285"/>
      <c r="W4474" s="4" t="str">
        <f>IFERROR(VLOOKUP($X4464&amp;"-"&amp;TEXT($A4474,"mmm-aaaa"),Informes!$A:$P,COLUMN(Informes!K$1),FALSE), "")</f>
        <v/>
      </c>
      <c r="X4474" s="34" t="str">
        <f>IFERROR(VLOOKUP($X4464&amp;"-"&amp;TEXT($A4474,"mmm-aaaa"),Informes!$A:$P,COLUMN(Informes!C$1),FALSE), "")</f>
        <v/>
      </c>
    </row>
    <row r="4475" spans="1:24" ht="16.5" customHeight="1" x14ac:dyDescent="0.2">
      <c r="A4475" s="34">
        <f t="shared" si="876"/>
        <v>45292</v>
      </c>
      <c r="B4475" s="243" t="str">
        <f t="shared" si="873"/>
        <v>Enero</v>
      </c>
      <c r="C4475" s="244"/>
      <c r="D4475" s="244" t="str">
        <f t="shared" si="874"/>
        <v>Enero</v>
      </c>
      <c r="E4475" s="244"/>
      <c r="F4475" s="281" t="str">
        <f>IFERROR(IF(VLOOKUP($X4464&amp;"-"&amp;TEXT($A4475,"mmm-aaaa"),Informes!$A:$P,COLUMN(Informes!H$1),FALSE),"þ","¨"),"¨")</f>
        <v>¨</v>
      </c>
      <c r="G4475" s="281"/>
      <c r="H4475" s="281"/>
      <c r="I4475" s="248" t="str">
        <f>IFERROR(IF(ISBLANK(
VLOOKUP($X4464&amp;"-"&amp;TEXT($A4475,"mmm-aaaa"),Informes!$A:$P,COLUMN(Informes!I$1),FALSE)), "",
VLOOKUP($X4464&amp;"-"&amp;TEXT($A4475,"mmm-aaaa"),Informes!$A:$P,COLUMN(Informes!I$1),FALSE)), "")</f>
        <v/>
      </c>
      <c r="J4475" s="248"/>
      <c r="K4475" s="248"/>
      <c r="L4475" s="173" t="str">
        <f t="shared" si="875"/>
        <v>¨</v>
      </c>
      <c r="M4475" s="248" t="str">
        <f>IFERROR(IF(OR($X4475=$L$7,$X4475=$K$5,$X4475=$O$5,$X4475=$T$5),IF(ISBLANK(
VLOOKUP($X4464&amp;"-"&amp;TEXT($A4475,"mmm-aaaa"),Informes!$A:$P,COLUMN(Informes!J$1),FALSE)), "",
VLOOKUP($X4464&amp;"-"&amp;TEXT($A4475,"mmm-aaaa"),Informes!$A:$P,COLUMN(Informes!J$1),FALSE)), ""), "")</f>
        <v/>
      </c>
      <c r="N4475" s="248"/>
      <c r="O4475" s="248"/>
      <c r="P4475" s="248"/>
      <c r="Q4475" s="248"/>
      <c r="R4475" s="284" t="str">
        <f t="shared" si="872"/>
        <v/>
      </c>
      <c r="S4475" s="284"/>
      <c r="T4475" s="284"/>
      <c r="U4475" s="284"/>
      <c r="V4475" s="285"/>
      <c r="W4475" s="4" t="str">
        <f>IFERROR(VLOOKUP($X4464&amp;"-"&amp;TEXT($A4475,"mmm-aaaa"),Informes!$A:$P,COLUMN(Informes!K$1),FALSE), "")</f>
        <v/>
      </c>
      <c r="X4475" s="34" t="str">
        <f>IFERROR(VLOOKUP($X4464&amp;"-"&amp;TEXT($A4475,"mmm-aaaa"),Informes!$A:$P,COLUMN(Informes!C$1),FALSE), "")</f>
        <v/>
      </c>
    </row>
    <row r="4476" spans="1:24" ht="16.5" customHeight="1" x14ac:dyDescent="0.2">
      <c r="A4476" s="34">
        <f t="shared" si="876"/>
        <v>45323</v>
      </c>
      <c r="B4476" s="243" t="str">
        <f t="shared" si="873"/>
        <v>Febrero</v>
      </c>
      <c r="C4476" s="244"/>
      <c r="D4476" s="244" t="str">
        <f t="shared" si="874"/>
        <v>Enero</v>
      </c>
      <c r="E4476" s="244"/>
      <c r="F4476" s="281" t="str">
        <f>IFERROR(IF(VLOOKUP($X4464&amp;"-"&amp;TEXT($A4476,"mmm-aaaa"),Informes!$A:$P,COLUMN(Informes!H$1),FALSE),"þ","¨"),"¨")</f>
        <v>¨</v>
      </c>
      <c r="G4476" s="281"/>
      <c r="H4476" s="281"/>
      <c r="I4476" s="248" t="str">
        <f>IFERROR(IF(ISBLANK(
VLOOKUP($X4464&amp;"-"&amp;TEXT($A4476,"mmm-aaaa"),Informes!$A:$P,COLUMN(Informes!I$1),FALSE)), "",
VLOOKUP($X4464&amp;"-"&amp;TEXT($A4476,"mmm-aaaa"),Informes!$A:$P,COLUMN(Informes!I$1),FALSE)), "")</f>
        <v/>
      </c>
      <c r="J4476" s="248"/>
      <c r="K4476" s="248"/>
      <c r="L4476" s="173" t="str">
        <f t="shared" si="875"/>
        <v>¨</v>
      </c>
      <c r="M4476" s="248" t="str">
        <f>IFERROR(IF(OR($X4476=$L$7,$X4476=$K$5,$X4476=$O$5,$X4476=$T$5),IF(ISBLANK(
VLOOKUP($X4464&amp;"-"&amp;TEXT($A4476,"mmm-aaaa"),Informes!$A:$P,COLUMN(Informes!J$1),FALSE)), "",
VLOOKUP($X4464&amp;"-"&amp;TEXT($A4476,"mmm-aaaa"),Informes!$A:$P,COLUMN(Informes!J$1),FALSE)), ""), "")</f>
        <v/>
      </c>
      <c r="N4476" s="248"/>
      <c r="O4476" s="248"/>
      <c r="P4476" s="248"/>
      <c r="Q4476" s="248"/>
      <c r="R4476" s="284" t="str">
        <f t="shared" si="872"/>
        <v/>
      </c>
      <c r="S4476" s="284"/>
      <c r="T4476" s="284"/>
      <c r="U4476" s="284"/>
      <c r="V4476" s="285"/>
      <c r="W4476" s="4" t="str">
        <f>IFERROR(VLOOKUP($X4464&amp;"-"&amp;TEXT($A4476,"mmm-aaaa"),Informes!$A:$P,COLUMN(Informes!K$1),FALSE), "")</f>
        <v/>
      </c>
      <c r="X4476" s="34" t="str">
        <f>IFERROR(VLOOKUP($X4464&amp;"-"&amp;TEXT($A4476,"mmm-aaaa"),Informes!$A:$P,COLUMN(Informes!C$1),FALSE), "")</f>
        <v/>
      </c>
    </row>
    <row r="4477" spans="1:24" ht="16.5" customHeight="1" x14ac:dyDescent="0.2">
      <c r="A4477" s="34">
        <f t="shared" si="876"/>
        <v>45352</v>
      </c>
      <c r="B4477" s="243" t="str">
        <f t="shared" si="873"/>
        <v>Marzo</v>
      </c>
      <c r="C4477" s="244"/>
      <c r="D4477" s="244" t="str">
        <f t="shared" si="874"/>
        <v>Enero</v>
      </c>
      <c r="E4477" s="244"/>
      <c r="F4477" s="281" t="str">
        <f>IFERROR(IF(VLOOKUP($X4464&amp;"-"&amp;TEXT($A4477,"mmm-aaaa"),Informes!$A:$P,COLUMN(Informes!H$1),FALSE),"þ","¨"),"¨")</f>
        <v>¨</v>
      </c>
      <c r="G4477" s="281"/>
      <c r="H4477" s="281"/>
      <c r="I4477" s="248" t="str">
        <f>IFERROR(IF(ISBLANK(
VLOOKUP($X4464&amp;"-"&amp;TEXT($A4477,"mmm-aaaa"),Informes!$A:$P,COLUMN(Informes!I$1),FALSE)), "",
VLOOKUP($X4464&amp;"-"&amp;TEXT($A4477,"mmm-aaaa"),Informes!$A:$P,COLUMN(Informes!I$1),FALSE)), "")</f>
        <v/>
      </c>
      <c r="J4477" s="248"/>
      <c r="K4477" s="248"/>
      <c r="L4477" s="173" t="str">
        <f t="shared" si="875"/>
        <v>¨</v>
      </c>
      <c r="M4477" s="248" t="str">
        <f>IFERROR(IF(OR($X4477=$L$7,$X4477=$K$5,$X4477=$O$5,$X4477=$T$5),IF(ISBLANK(
VLOOKUP($X4464&amp;"-"&amp;TEXT($A4477,"mmm-aaaa"),Informes!$A:$P,COLUMN(Informes!J$1),FALSE)), "",
VLOOKUP($X4464&amp;"-"&amp;TEXT($A4477,"mmm-aaaa"),Informes!$A:$P,COLUMN(Informes!J$1),FALSE)), ""), "")</f>
        <v/>
      </c>
      <c r="N4477" s="248"/>
      <c r="O4477" s="248"/>
      <c r="P4477" s="248"/>
      <c r="Q4477" s="248"/>
      <c r="R4477" s="284" t="str">
        <f t="shared" si="872"/>
        <v/>
      </c>
      <c r="S4477" s="284"/>
      <c r="T4477" s="284"/>
      <c r="U4477" s="284"/>
      <c r="V4477" s="285"/>
      <c r="W4477" s="4" t="str">
        <f>IFERROR(VLOOKUP($X4464&amp;"-"&amp;TEXT($A4477,"mmm-aaaa"),Informes!$A:$P,COLUMN(Informes!K$1),FALSE), "")</f>
        <v/>
      </c>
      <c r="X4477" s="34" t="str">
        <f>IFERROR(VLOOKUP($X4464&amp;"-"&amp;TEXT($A4477,"mmm-aaaa"),Informes!$A:$P,COLUMN(Informes!C$1),FALSE), "")</f>
        <v/>
      </c>
    </row>
    <row r="4478" spans="1:24" ht="16.5" customHeight="1" x14ac:dyDescent="0.2">
      <c r="A4478" s="34">
        <f t="shared" si="876"/>
        <v>45383</v>
      </c>
      <c r="B4478" s="243" t="str">
        <f t="shared" si="873"/>
        <v>Abril</v>
      </c>
      <c r="C4478" s="244"/>
      <c r="D4478" s="244" t="str">
        <f t="shared" si="874"/>
        <v>Enero</v>
      </c>
      <c r="E4478" s="244"/>
      <c r="F4478" s="281" t="str">
        <f>IFERROR(IF(VLOOKUP($X4464&amp;"-"&amp;TEXT($A4478,"mmm-aaaa"),Informes!$A:$P,COLUMN(Informes!H$1),FALSE),"þ","¨"),"¨")</f>
        <v>¨</v>
      </c>
      <c r="G4478" s="281"/>
      <c r="H4478" s="281"/>
      <c r="I4478" s="248" t="str">
        <f>IFERROR(IF(ISBLANK(
VLOOKUP($X4464&amp;"-"&amp;TEXT($A4478,"mmm-aaaa"),Informes!$A:$P,COLUMN(Informes!I$1),FALSE)), "",
VLOOKUP($X4464&amp;"-"&amp;TEXT($A4478,"mmm-aaaa"),Informes!$A:$P,COLUMN(Informes!I$1),FALSE)), "")</f>
        <v/>
      </c>
      <c r="J4478" s="248"/>
      <c r="K4478" s="248"/>
      <c r="L4478" s="173" t="str">
        <f t="shared" si="875"/>
        <v>¨</v>
      </c>
      <c r="M4478" s="248" t="str">
        <f>IFERROR(IF(OR($X4478=$L$7,$X4478=$K$5,$X4478=$O$5,$X4478=$T$5),IF(ISBLANK(
VLOOKUP($X4464&amp;"-"&amp;TEXT($A4478,"mmm-aaaa"),Informes!$A:$P,COLUMN(Informes!J$1),FALSE)), "",
VLOOKUP($X4464&amp;"-"&amp;TEXT($A4478,"mmm-aaaa"),Informes!$A:$P,COLUMN(Informes!J$1),FALSE)), ""), "")</f>
        <v/>
      </c>
      <c r="N4478" s="248"/>
      <c r="O4478" s="248"/>
      <c r="P4478" s="248"/>
      <c r="Q4478" s="248"/>
      <c r="R4478" s="284" t="str">
        <f t="shared" si="872"/>
        <v/>
      </c>
      <c r="S4478" s="284"/>
      <c r="T4478" s="284"/>
      <c r="U4478" s="284"/>
      <c r="V4478" s="285"/>
      <c r="W4478" s="4" t="str">
        <f>IFERROR(VLOOKUP($X4464&amp;"-"&amp;TEXT($A4478,"mmm-aaaa"),Informes!$A:$P,COLUMN(Informes!K$1),FALSE), "")</f>
        <v/>
      </c>
      <c r="X4478" s="34" t="str">
        <f>IFERROR(VLOOKUP($X4464&amp;"-"&amp;TEXT($A4478,"mmm-aaaa"),Informes!$A:$P,COLUMN(Informes!C$1),FALSE), "")</f>
        <v/>
      </c>
    </row>
    <row r="4479" spans="1:24" ht="16.5" customHeight="1" x14ac:dyDescent="0.2">
      <c r="A4479" s="34">
        <f t="shared" si="876"/>
        <v>45413</v>
      </c>
      <c r="B4479" s="243" t="str">
        <f t="shared" si="873"/>
        <v>Mayo</v>
      </c>
      <c r="C4479" s="244"/>
      <c r="D4479" s="244" t="str">
        <f t="shared" si="874"/>
        <v>Enero</v>
      </c>
      <c r="E4479" s="244"/>
      <c r="F4479" s="281" t="str">
        <f>IFERROR(IF(VLOOKUP($X4464&amp;"-"&amp;TEXT($A4479,"mmm-aaaa"),Informes!$A:$P,COLUMN(Informes!H$1),FALSE),"þ","¨"),"¨")</f>
        <v>¨</v>
      </c>
      <c r="G4479" s="281"/>
      <c r="H4479" s="281"/>
      <c r="I4479" s="248" t="str">
        <f>IFERROR(IF(ISBLANK(
VLOOKUP($X4464&amp;"-"&amp;TEXT($A4479,"mmm-aaaa"),Informes!$A:$P,COLUMN(Informes!I$1),FALSE)), "",
VLOOKUP($X4464&amp;"-"&amp;TEXT($A4479,"mmm-aaaa"),Informes!$A:$P,COLUMN(Informes!I$1),FALSE)), "")</f>
        <v/>
      </c>
      <c r="J4479" s="248"/>
      <c r="K4479" s="248"/>
      <c r="L4479" s="173" t="str">
        <f t="shared" si="875"/>
        <v>¨</v>
      </c>
      <c r="M4479" s="248" t="str">
        <f>IFERROR(IF(OR($X4479=$L$7,$X4479=$K$5,$X4479=$O$5,$X4479=$T$5),IF(ISBLANK(
VLOOKUP($X4464&amp;"-"&amp;TEXT($A4479,"mmm-aaaa"),Informes!$A:$P,COLUMN(Informes!J$1),FALSE)), "",
VLOOKUP($X4464&amp;"-"&amp;TEXT($A4479,"mmm-aaaa"),Informes!$A:$P,COLUMN(Informes!J$1),FALSE)), ""), "")</f>
        <v/>
      </c>
      <c r="N4479" s="248"/>
      <c r="O4479" s="248"/>
      <c r="P4479" s="248"/>
      <c r="Q4479" s="248"/>
      <c r="R4479" s="284" t="str">
        <f t="shared" si="872"/>
        <v/>
      </c>
      <c r="S4479" s="284"/>
      <c r="T4479" s="284"/>
      <c r="U4479" s="284"/>
      <c r="V4479" s="285"/>
      <c r="W4479" s="4" t="str">
        <f>IFERROR(VLOOKUP($X4464&amp;"-"&amp;TEXT($A4479,"mmm-aaaa"),Informes!$A:$P,COLUMN(Informes!K$1),FALSE), "")</f>
        <v/>
      </c>
      <c r="X4479" s="34" t="str">
        <f>IFERROR(VLOOKUP($X4464&amp;"-"&amp;TEXT($A4479,"mmm-aaaa"),Informes!$A:$P,COLUMN(Informes!C$1),FALSE), "")</f>
        <v/>
      </c>
    </row>
    <row r="4480" spans="1:24" ht="16.5" customHeight="1" x14ac:dyDescent="0.2">
      <c r="A4480" s="34">
        <f t="shared" si="876"/>
        <v>45444</v>
      </c>
      <c r="B4480" s="243" t="str">
        <f t="shared" si="873"/>
        <v>Junio</v>
      </c>
      <c r="C4480" s="244"/>
      <c r="D4480" s="244" t="str">
        <f t="shared" si="874"/>
        <v>Enero</v>
      </c>
      <c r="E4480" s="244"/>
      <c r="F4480" s="281" t="str">
        <f>IFERROR(IF(VLOOKUP($X4464&amp;"-"&amp;TEXT($A4480,"mmm-aaaa"),Informes!$A:$P,COLUMN(Informes!H$1),FALSE),"þ","¨"),"¨")</f>
        <v>¨</v>
      </c>
      <c r="G4480" s="281"/>
      <c r="H4480" s="281"/>
      <c r="I4480" s="248" t="str">
        <f>IFERROR(IF(ISBLANK(
VLOOKUP($X4464&amp;"-"&amp;TEXT($A4480,"mmm-aaaa"),Informes!$A:$P,COLUMN(Informes!I$1),FALSE)), "",
VLOOKUP($X4464&amp;"-"&amp;TEXT($A4480,"mmm-aaaa"),Informes!$A:$P,COLUMN(Informes!I$1),FALSE)), "")</f>
        <v/>
      </c>
      <c r="J4480" s="248"/>
      <c r="K4480" s="248"/>
      <c r="L4480" s="173" t="str">
        <f t="shared" si="875"/>
        <v>¨</v>
      </c>
      <c r="M4480" s="248" t="str">
        <f>IFERROR(IF(OR($X4480=$L$7,$X4480=$K$5,$X4480=$O$5,$X4480=$T$5),IF(ISBLANK(
VLOOKUP($X4464&amp;"-"&amp;TEXT($A4480,"mmm-aaaa"),Informes!$A:$P,COLUMN(Informes!J$1),FALSE)), "",
VLOOKUP($X4464&amp;"-"&amp;TEXT($A4480,"mmm-aaaa"),Informes!$A:$P,COLUMN(Informes!J$1),FALSE)), ""), "")</f>
        <v/>
      </c>
      <c r="N4480" s="248"/>
      <c r="O4480" s="248"/>
      <c r="P4480" s="248"/>
      <c r="Q4480" s="248"/>
      <c r="R4480" s="284" t="str">
        <f t="shared" si="872"/>
        <v/>
      </c>
      <c r="S4480" s="284"/>
      <c r="T4480" s="284"/>
      <c r="U4480" s="284"/>
      <c r="V4480" s="285"/>
      <c r="W4480" s="4" t="str">
        <f>IFERROR(VLOOKUP($X4464&amp;"-"&amp;TEXT($A4480,"mmm-aaaa"),Informes!$A:$P,COLUMN(Informes!K$1),FALSE), "")</f>
        <v/>
      </c>
      <c r="X4480" s="34" t="str">
        <f>IFERROR(VLOOKUP($X4464&amp;"-"&amp;TEXT($A4480,"mmm-aaaa"),Informes!$A:$P,COLUMN(Informes!C$1),FALSE), "")</f>
        <v/>
      </c>
    </row>
    <row r="4481" spans="1:24" ht="16.5" customHeight="1" x14ac:dyDescent="0.2">
      <c r="A4481" s="34">
        <f t="shared" si="876"/>
        <v>45474</v>
      </c>
      <c r="B4481" s="243" t="str">
        <f t="shared" si="873"/>
        <v>Julio</v>
      </c>
      <c r="C4481" s="244"/>
      <c r="D4481" s="244" t="str">
        <f t="shared" si="874"/>
        <v>Enero</v>
      </c>
      <c r="E4481" s="244"/>
      <c r="F4481" s="281" t="str">
        <f>IFERROR(IF(VLOOKUP($X4464&amp;"-"&amp;TEXT($A4481,"mmm-aaaa"),Informes!$A:$P,COLUMN(Informes!H$1),FALSE),"þ","¨"),"¨")</f>
        <v>¨</v>
      </c>
      <c r="G4481" s="281"/>
      <c r="H4481" s="281"/>
      <c r="I4481" s="248" t="str">
        <f>IFERROR(IF(ISBLANK(
VLOOKUP($X4464&amp;"-"&amp;TEXT($A4481,"mmm-aaaa"),Informes!$A:$P,COLUMN(Informes!I$1),FALSE)), "",
VLOOKUP($X4464&amp;"-"&amp;TEXT($A4481,"mmm-aaaa"),Informes!$A:$P,COLUMN(Informes!I$1),FALSE)), "")</f>
        <v/>
      </c>
      <c r="J4481" s="248"/>
      <c r="K4481" s="248"/>
      <c r="L4481" s="173" t="str">
        <f t="shared" si="875"/>
        <v>¨</v>
      </c>
      <c r="M4481" s="248" t="str">
        <f>IFERROR(IF(OR($X4481=$L$7,$X4481=$K$5,$X4481=$O$5,$X4481=$T$5),IF(ISBLANK(
VLOOKUP($X4464&amp;"-"&amp;TEXT($A4481,"mmm-aaaa"),Informes!$A:$P,COLUMN(Informes!J$1),FALSE)), "",
VLOOKUP($X4464&amp;"-"&amp;TEXT($A4481,"mmm-aaaa"),Informes!$A:$P,COLUMN(Informes!J$1),FALSE)), ""), "")</f>
        <v/>
      </c>
      <c r="N4481" s="248"/>
      <c r="O4481" s="248"/>
      <c r="P4481" s="248"/>
      <c r="Q4481" s="248"/>
      <c r="R4481" s="284" t="str">
        <f t="shared" si="872"/>
        <v/>
      </c>
      <c r="S4481" s="284"/>
      <c r="T4481" s="284"/>
      <c r="U4481" s="284"/>
      <c r="V4481" s="285"/>
      <c r="W4481" s="4" t="str">
        <f>IFERROR(VLOOKUP($X4464&amp;"-"&amp;TEXT($A4481,"mmm-aaaa"),Informes!$A:$P,COLUMN(Informes!K$1),FALSE), "")</f>
        <v/>
      </c>
      <c r="X4481" s="34" t="str">
        <f>IFERROR(VLOOKUP($X4464&amp;"-"&amp;TEXT($A4481,"mmm-aaaa"),Informes!$A:$P,COLUMN(Informes!C$1),FALSE), "")</f>
        <v/>
      </c>
    </row>
    <row r="4482" spans="1:24" ht="16.5" customHeight="1" thickBot="1" x14ac:dyDescent="0.25">
      <c r="A4482" s="34">
        <f t="shared" si="876"/>
        <v>45505</v>
      </c>
      <c r="B4482" s="264" t="str">
        <f t="shared" si="873"/>
        <v>Agosto</v>
      </c>
      <c r="C4482" s="265"/>
      <c r="D4482" s="265" t="str">
        <f t="shared" si="874"/>
        <v>Enero</v>
      </c>
      <c r="E4482" s="265"/>
      <c r="F4482" s="280" t="str">
        <f>IFERROR(IF(VLOOKUP($X4464&amp;"-"&amp;TEXT($A4482,"mmm-aaaa"),Informes!$A:$P,COLUMN(Informes!H$1),FALSE),"þ","¨"),"¨")</f>
        <v>¨</v>
      </c>
      <c r="G4482" s="280"/>
      <c r="H4482" s="280"/>
      <c r="I4482" s="269" t="str">
        <f>IFERROR(IF(ISBLANK(
VLOOKUP($X4464&amp;"-"&amp;TEXT($A4482,"mmm-aaaa"),Informes!$A:$P,COLUMN(Informes!I$1),FALSE)), "",
VLOOKUP($X4464&amp;"-"&amp;TEXT($A4482,"mmm-aaaa"),Informes!$A:$P,COLUMN(Informes!I$1),FALSE)), "")</f>
        <v/>
      </c>
      <c r="J4482" s="269"/>
      <c r="K4482" s="269"/>
      <c r="L4482" s="172" t="str">
        <f t="shared" si="875"/>
        <v>¨</v>
      </c>
      <c r="M4482" s="269" t="str">
        <f>IFERROR(IF(OR($X4482=$L$7,$X4482=$K$5,$X4482=$O$5,$X4482=$T$5),IF(ISBLANK(
VLOOKUP($X4464&amp;"-"&amp;TEXT($A4482,"mmm-aaaa"),Informes!$A:$P,COLUMN(Informes!J$1),FALSE)), "",
VLOOKUP($X4464&amp;"-"&amp;TEXT($A4482,"mmm-aaaa"),Informes!$A:$P,COLUMN(Informes!J$1),FALSE)), ""), "")</f>
        <v/>
      </c>
      <c r="N4482" s="269"/>
      <c r="O4482" s="269"/>
      <c r="P4482" s="269"/>
      <c r="Q4482" s="269"/>
      <c r="R4482" s="282" t="str">
        <f t="shared" si="872"/>
        <v/>
      </c>
      <c r="S4482" s="282"/>
      <c r="T4482" s="282"/>
      <c r="U4482" s="282"/>
      <c r="V4482" s="283"/>
      <c r="W4482" s="4" t="str">
        <f>IFERROR(VLOOKUP($X4464&amp;"-"&amp;TEXT($A4482,"mmm-aaaa"),Informes!$A:$P,COLUMN(Informes!K$1),FALSE), "")</f>
        <v/>
      </c>
      <c r="X4482" s="34" t="str">
        <f>IFERROR(VLOOKUP($X4464&amp;"-"&amp;TEXT($A4482,"mmm-aaaa"),Informes!$A:$P,COLUMN(Informes!C$1),FALSE), "")</f>
        <v/>
      </c>
    </row>
    <row r="4483" spans="1:24" ht="16.5" customHeight="1" thickBot="1" x14ac:dyDescent="0.3">
      <c r="D4483" s="124"/>
      <c r="E4483" s="124"/>
      <c r="F4483" s="129"/>
      <c r="G4483" s="124" t="str">
        <f>IF(SUM(F4471:F4482)=0,"",SUM(F4471:F4482))</f>
        <v/>
      </c>
      <c r="H4483" s="124"/>
      <c r="I4483" s="124"/>
      <c r="J4483" s="130"/>
      <c r="K4483" s="124"/>
      <c r="L4483" s="131" t="s">
        <v>107</v>
      </c>
      <c r="M4483" s="272" t="str">
        <f>IF(SUM(M4471:M4482)=0,"",SUM(M4471:M4482))</f>
        <v/>
      </c>
      <c r="N4483" s="273"/>
      <c r="O4483" s="273"/>
      <c r="P4483" s="273"/>
      <c r="Q4483" s="274"/>
      <c r="R4483" s="275"/>
      <c r="S4483" s="276"/>
      <c r="T4483" s="276"/>
      <c r="U4483" s="276"/>
      <c r="V4483" s="277"/>
      <c r="W4483" s="4"/>
      <c r="X4483" s="4"/>
    </row>
    <row r="4484" spans="1:24" ht="16.5" customHeight="1" x14ac:dyDescent="0.2">
      <c r="W4484" s="4"/>
      <c r="X4484" s="4"/>
    </row>
    <row r="4485" spans="1:24" ht="279.75" customHeight="1" x14ac:dyDescent="0.15">
      <c r="B4485" s="11"/>
      <c r="C4485" s="132" t="s">
        <v>136</v>
      </c>
      <c r="D4485" s="11"/>
      <c r="E4485" s="11"/>
      <c r="F4485" s="11"/>
      <c r="G4485" s="11"/>
      <c r="H4485" s="11"/>
      <c r="I4485" s="11"/>
      <c r="J4485" s="11"/>
      <c r="K4485" s="11"/>
      <c r="L4485" s="11"/>
      <c r="M4485" s="11"/>
      <c r="N4485" s="11"/>
      <c r="O4485" s="11"/>
      <c r="P4485" s="11"/>
      <c r="Q4485" s="11"/>
      <c r="R4485" s="11"/>
      <c r="S4485" s="11"/>
      <c r="T4485" s="11"/>
      <c r="U4485" s="11"/>
      <c r="V4485" s="11"/>
      <c r="W4485" s="11"/>
      <c r="X4485" s="11"/>
    </row>
    <row r="4486" spans="1:24" ht="24" customHeight="1" x14ac:dyDescent="0.2">
      <c r="A4486" s="35"/>
      <c r="B4486" s="256" t="s">
        <v>127</v>
      </c>
      <c r="C4486" s="256"/>
      <c r="D4486" s="256"/>
      <c r="E4486" s="256"/>
      <c r="F4486" s="256"/>
      <c r="G4486" s="256"/>
      <c r="H4486" s="256"/>
      <c r="I4486" s="256"/>
      <c r="J4486" s="256"/>
      <c r="K4486" s="256"/>
      <c r="L4486" s="256"/>
      <c r="M4486" s="256"/>
      <c r="N4486" s="256"/>
      <c r="O4486" s="256"/>
      <c r="P4486" s="256"/>
      <c r="Q4486" s="256"/>
      <c r="R4486" s="256"/>
      <c r="S4486" s="256"/>
      <c r="T4486" s="256"/>
      <c r="U4486" s="256"/>
      <c r="V4486" s="256"/>
      <c r="X4486" s="2"/>
    </row>
    <row r="4487" spans="1:24" ht="15" x14ac:dyDescent="0.2">
      <c r="A4487" s="35"/>
      <c r="B4487" s="120" t="s">
        <v>128</v>
      </c>
      <c r="D4487" s="123" t="e">
        <f>D4464</f>
        <v>#REF!</v>
      </c>
      <c r="F4487" s="123"/>
      <c r="G4487" s="123"/>
      <c r="H4487" s="123"/>
      <c r="I4487" s="123"/>
      <c r="J4487" s="123"/>
      <c r="K4487" s="123"/>
      <c r="L4487" s="123"/>
      <c r="M4487" s="123"/>
      <c r="N4487" s="123"/>
      <c r="O4487" s="123"/>
      <c r="P4487" s="123"/>
      <c r="Q4487" s="123"/>
      <c r="R4487" s="123"/>
      <c r="S4487" s="123"/>
      <c r="T4487" s="123"/>
      <c r="U4487" s="123"/>
      <c r="V4487" s="123"/>
      <c r="W4487" s="15"/>
      <c r="X4487" s="154" t="e">
        <f>X4464</f>
        <v>#REF!</v>
      </c>
    </row>
    <row r="4488" spans="1:24" ht="17.25" x14ac:dyDescent="0.2">
      <c r="B4488" s="120" t="s">
        <v>129</v>
      </c>
      <c r="D4488" s="121"/>
      <c r="E4488" s="121"/>
      <c r="F4488" s="7"/>
      <c r="G4488" s="7"/>
      <c r="H4488" s="257" t="e">
        <f>H4465</f>
        <v>#REF!</v>
      </c>
      <c r="I4488" s="257"/>
      <c r="J4488" s="257"/>
      <c r="K4488" s="257"/>
      <c r="L4488" s="257"/>
      <c r="M4488" s="257"/>
      <c r="N4488" s="257"/>
      <c r="O4488" s="257"/>
      <c r="P4488" s="127" t="e">
        <f>P4465</f>
        <v>#REF!</v>
      </c>
      <c r="Q4488" s="120" t="s">
        <v>75</v>
      </c>
      <c r="S4488" s="12"/>
      <c r="T4488" s="13"/>
      <c r="U4488" s="127" t="e">
        <f>U4465</f>
        <v>#REF!</v>
      </c>
      <c r="V4488" s="120" t="s">
        <v>79</v>
      </c>
      <c r="W4488" s="12"/>
      <c r="X4488" s="6"/>
    </row>
    <row r="4489" spans="1:24" ht="17.25" x14ac:dyDescent="0.2">
      <c r="B4489" s="120" t="s">
        <v>130</v>
      </c>
      <c r="D4489" s="122"/>
      <c r="E4489" s="122"/>
      <c r="F4489" s="7"/>
      <c r="G4489" s="258" t="e">
        <f>G4466</f>
        <v>#REF!</v>
      </c>
      <c r="H4489" s="258"/>
      <c r="I4489" s="258"/>
      <c r="J4489" s="258"/>
      <c r="K4489" s="258"/>
      <c r="L4489" s="258"/>
      <c r="M4489" s="258"/>
      <c r="N4489" s="258"/>
      <c r="O4489" s="258"/>
      <c r="P4489" s="128" t="s">
        <v>137</v>
      </c>
      <c r="Q4489" s="120" t="s">
        <v>131</v>
      </c>
      <c r="S4489" s="12"/>
      <c r="T4489" s="12"/>
      <c r="U4489" s="128" t="s">
        <v>138</v>
      </c>
      <c r="V4489" s="120" t="s">
        <v>61</v>
      </c>
      <c r="W4489" s="12"/>
      <c r="X4489" s="6"/>
    </row>
    <row r="4490" spans="1:24" ht="28.5" customHeight="1" x14ac:dyDescent="0.2">
      <c r="B4490" s="127" t="e">
        <f>B4467</f>
        <v>#REF!</v>
      </c>
      <c r="C4490" s="125" t="s">
        <v>76</v>
      </c>
      <c r="D4490" s="127" t="e">
        <f>D4467</f>
        <v>#REF!</v>
      </c>
      <c r="E4490" s="125" t="s">
        <v>81</v>
      </c>
      <c r="F4490" s="7"/>
      <c r="G4490" s="7"/>
      <c r="H4490" s="5"/>
      <c r="I4490" s="10"/>
      <c r="J4490" s="127" t="e">
        <f>J4467</f>
        <v>#REF!</v>
      </c>
      <c r="K4490" s="125" t="s">
        <v>77</v>
      </c>
      <c r="L4490" s="5"/>
      <c r="M4490" s="5"/>
      <c r="N4490" s="127" t="e">
        <f>N4467</f>
        <v>#REF!</v>
      </c>
      <c r="O4490" s="125" t="s">
        <v>132</v>
      </c>
      <c r="P4490" s="126"/>
      <c r="Q4490" s="126"/>
      <c r="R4490" s="9"/>
      <c r="S4490" s="127" t="e">
        <f>S4467</f>
        <v>#REF!</v>
      </c>
      <c r="T4490" s="259" t="s">
        <v>133</v>
      </c>
      <c r="U4490" s="259"/>
      <c r="V4490" s="259"/>
      <c r="W4490" s="13"/>
      <c r="X4490" s="6"/>
    </row>
    <row r="4491" spans="1:24" ht="4.5" customHeight="1" thickBot="1" x14ac:dyDescent="0.25">
      <c r="B4491" s="8"/>
      <c r="C4491" s="7"/>
      <c r="D4491" s="8"/>
      <c r="E4491" s="7"/>
      <c r="F4491" s="7"/>
      <c r="G4491" s="7"/>
      <c r="H4491" s="5"/>
      <c r="I4491" s="10"/>
      <c r="J4491" s="8"/>
      <c r="K4491" s="5"/>
      <c r="L4491" s="5"/>
      <c r="M4491" s="5"/>
      <c r="N4491" s="7"/>
      <c r="O4491" s="5"/>
      <c r="P4491" s="8"/>
      <c r="Q4491" s="8"/>
      <c r="R4491" s="9"/>
      <c r="S4491" s="9"/>
      <c r="T4491" s="7"/>
      <c r="U4491" s="8"/>
      <c r="V4491" s="9"/>
      <c r="W4491" s="9"/>
      <c r="X4491" s="6"/>
    </row>
    <row r="4492" spans="1:24" ht="27" customHeight="1" x14ac:dyDescent="0.25">
      <c r="B4492" s="260" t="s">
        <v>17</v>
      </c>
      <c r="C4492" s="261"/>
      <c r="D4492" s="261"/>
      <c r="E4492" s="261"/>
      <c r="F4492" s="262" t="s">
        <v>134</v>
      </c>
      <c r="G4492" s="262"/>
      <c r="H4492" s="262"/>
      <c r="I4492" s="262" t="s">
        <v>12</v>
      </c>
      <c r="J4492" s="262"/>
      <c r="K4492" s="262"/>
      <c r="L4492" s="262" t="s">
        <v>105</v>
      </c>
      <c r="M4492" s="236" t="s">
        <v>135</v>
      </c>
      <c r="N4492" s="236"/>
      <c r="O4492" s="236"/>
      <c r="P4492" s="236"/>
      <c r="Q4492" s="236"/>
      <c r="R4492" s="236" t="s">
        <v>101</v>
      </c>
      <c r="S4492" s="236"/>
      <c r="T4492" s="236"/>
      <c r="U4492" s="236"/>
      <c r="V4492" s="237"/>
      <c r="W4492" s="14"/>
      <c r="X4492" s="3"/>
    </row>
    <row r="4493" spans="1:24" ht="27.75" customHeight="1" x14ac:dyDescent="0.2">
      <c r="B4493" s="240">
        <f>EDATE(B4470,12)</f>
        <v>45658</v>
      </c>
      <c r="C4493" s="241"/>
      <c r="D4493" s="241"/>
      <c r="E4493" s="242"/>
      <c r="F4493" s="263"/>
      <c r="G4493" s="263"/>
      <c r="H4493" s="263"/>
      <c r="I4493" s="263"/>
      <c r="J4493" s="263"/>
      <c r="K4493" s="263"/>
      <c r="L4493" s="263"/>
      <c r="M4493" s="238"/>
      <c r="N4493" s="238"/>
      <c r="O4493" s="238"/>
      <c r="P4493" s="238"/>
      <c r="Q4493" s="238"/>
      <c r="R4493" s="238"/>
      <c r="S4493" s="238"/>
      <c r="T4493" s="238"/>
      <c r="U4493" s="238"/>
      <c r="V4493" s="239"/>
      <c r="W4493" s="14"/>
      <c r="X4493" s="3"/>
    </row>
    <row r="4494" spans="1:24" ht="16.5" customHeight="1" x14ac:dyDescent="0.2">
      <c r="A4494" s="34">
        <f>EDATE(B4493,-4)</f>
        <v>45536</v>
      </c>
      <c r="B4494" s="243" t="str">
        <f>PROPER(TEXT(A4494, "mmmm"))</f>
        <v>Septiembre</v>
      </c>
      <c r="C4494" s="244"/>
      <c r="D4494" s="244"/>
      <c r="E4494" s="244"/>
      <c r="F4494" s="281" t="str">
        <f>IFERROR(IF(VLOOKUP($X4464&amp;"-"&amp;TEXT($A4494,"mmm-aaaa"),Informes!$A:$P,COLUMN(Informes!H$1),FALSE),"þ","¨"),"¨")</f>
        <v>¨</v>
      </c>
      <c r="G4494" s="281"/>
      <c r="H4494" s="281"/>
      <c r="I4494" s="248" t="str">
        <f>IFERROR(IF(ISBLANK(
VLOOKUP($X4487&amp;"-"&amp;TEXT($A4494,"mmm-aaaa"),Informes!$A:$P,COLUMN(Informes!I$1),FALSE)), "",
VLOOKUP($X4487&amp;"-"&amp;TEXT($A4494,"mmm-aaaa"),Informes!$A:$P,COLUMN(Informes!I$1),FALSE)), "")</f>
        <v/>
      </c>
      <c r="J4494" s="248"/>
      <c r="K4494" s="248"/>
      <c r="L4494" s="173" t="str">
        <f>IFERROR(IF($X4494=$L$7,"þ","¨"),"¨")</f>
        <v>¨</v>
      </c>
      <c r="M4494" s="248" t="str">
        <f>IFERROR(IF(OR($X4494=$L$7,$X4494=$K$5,$X4494=$O$5,$X4494=$T$5),IF(ISBLANK(
VLOOKUP($X4464&amp;"-"&amp;TEXT($A4494,"mmm-aaaa"),Informes!$A:$P,COLUMN(Informes!J$1),FALSE)), "",
VLOOKUP($X4464&amp;"-"&amp;TEXT($A4494,"mmm-aaaa"),Informes!$A:$P,COLUMN(Informes!J$1),FALSE)), ""), "")</f>
        <v/>
      </c>
      <c r="N4494" s="248"/>
      <c r="O4494" s="248"/>
      <c r="P4494" s="248"/>
      <c r="Q4494" s="248"/>
      <c r="R4494" s="284" t="str">
        <f t="shared" ref="R4494:R4505" si="877">IF(W4494=0, "", W4494)</f>
        <v/>
      </c>
      <c r="S4494" s="284"/>
      <c r="T4494" s="284"/>
      <c r="U4494" s="284"/>
      <c r="V4494" s="285"/>
      <c r="W4494" s="4" t="str">
        <f>IFERROR(VLOOKUP($X4487&amp;"-"&amp;TEXT($A4494,"mmm-aaaa"),Informes!$A:$P,COLUMN(Informes!K$1),FALSE), "")</f>
        <v/>
      </c>
      <c r="X4494" s="34" t="str">
        <f>IFERROR(VLOOKUP($X4464&amp;"-"&amp;TEXT($A4494,"mmm-aaaa"),Informes!$A:$P,COLUMN(Informes!C$1),FALSE), "")</f>
        <v/>
      </c>
    </row>
    <row r="4495" spans="1:24" ht="16.5" customHeight="1" x14ac:dyDescent="0.2">
      <c r="A4495" s="34">
        <f>EDATE(A4494,1)</f>
        <v>45566</v>
      </c>
      <c r="B4495" s="243" t="str">
        <f t="shared" ref="B4495:B4505" si="878">PROPER(TEXT(A4495, "mmmm"))</f>
        <v>Octubre</v>
      </c>
      <c r="C4495" s="244"/>
      <c r="D4495" s="244"/>
      <c r="E4495" s="244"/>
      <c r="F4495" s="281" t="str">
        <f>IFERROR(IF(VLOOKUP($X4464&amp;"-"&amp;TEXT($A4495,"mmm-aaaa"),Informes!$A:$P,COLUMN(Informes!H$1),FALSE),"þ","¨"),"¨")</f>
        <v>¨</v>
      </c>
      <c r="G4495" s="281"/>
      <c r="H4495" s="281"/>
      <c r="I4495" s="248" t="str">
        <f>IFERROR(IF(ISBLANK(
VLOOKUP($X4487&amp;"-"&amp;TEXT($A4495,"mmm-aaaa"),Informes!$A:$P,COLUMN(Informes!I$1),FALSE)), "",
VLOOKUP($X4487&amp;"-"&amp;TEXT($A4495,"mmm-aaaa"),Informes!$A:$P,COLUMN(Informes!I$1),FALSE)), "")</f>
        <v/>
      </c>
      <c r="J4495" s="248"/>
      <c r="K4495" s="248"/>
      <c r="L4495" s="173" t="str">
        <f t="shared" ref="L4495:L4505" si="879">IFERROR(IF($X4495=$L$7,"þ","¨"),"¨")</f>
        <v>¨</v>
      </c>
      <c r="M4495" s="248" t="str">
        <f>IFERROR(IF(OR($X4495=$L$7,$X4495=$K$5,$X4495=$O$5,$X4495=$T$5),IF(ISBLANK(
VLOOKUP($X4464&amp;"-"&amp;TEXT($A4495,"mmm-aaaa"),Informes!$A:$P,COLUMN(Informes!J$1),FALSE)), "",
VLOOKUP($X4464&amp;"-"&amp;TEXT($A4495,"mmm-aaaa"),Informes!$A:$P,COLUMN(Informes!J$1),FALSE)), ""), "")</f>
        <v/>
      </c>
      <c r="N4495" s="248"/>
      <c r="O4495" s="248"/>
      <c r="P4495" s="248"/>
      <c r="Q4495" s="248"/>
      <c r="R4495" s="284" t="str">
        <f t="shared" si="877"/>
        <v/>
      </c>
      <c r="S4495" s="284"/>
      <c r="T4495" s="284"/>
      <c r="U4495" s="284"/>
      <c r="V4495" s="285"/>
      <c r="W4495" s="4" t="str">
        <f>IFERROR(VLOOKUP($X4487&amp;"-"&amp;TEXT($A4495,"mmm-aaaa"),Informes!$A:$P,COLUMN(Informes!K$1),FALSE), "")</f>
        <v/>
      </c>
      <c r="X4495" s="34" t="str">
        <f>IFERROR(VLOOKUP($X4464&amp;"-"&amp;TEXT($A4495,"mmm-aaaa"),Informes!$A:$P,COLUMN(Informes!C$1),FALSE), "")</f>
        <v/>
      </c>
    </row>
    <row r="4496" spans="1:24" ht="16.5" customHeight="1" x14ac:dyDescent="0.2">
      <c r="A4496" s="34">
        <f t="shared" ref="A4496:A4505" si="880">EDATE(A4495,1)</f>
        <v>45597</v>
      </c>
      <c r="B4496" s="243" t="str">
        <f t="shared" si="878"/>
        <v>Noviembre</v>
      </c>
      <c r="C4496" s="244"/>
      <c r="D4496" s="244"/>
      <c r="E4496" s="244"/>
      <c r="F4496" s="281" t="str">
        <f>IFERROR(IF(VLOOKUP($X4464&amp;"-"&amp;TEXT($A4496,"mmm-aaaa"),Informes!$A:$P,COLUMN(Informes!H$1),FALSE),"þ","¨"),"¨")</f>
        <v>¨</v>
      </c>
      <c r="G4496" s="281"/>
      <c r="H4496" s="281"/>
      <c r="I4496" s="248" t="str">
        <f>IFERROR(IF(ISBLANK(
VLOOKUP($X4487&amp;"-"&amp;TEXT($A4496,"mmm-aaaa"),Informes!$A:$P,COLUMN(Informes!I$1),FALSE)), "",
VLOOKUP($X4487&amp;"-"&amp;TEXT($A4496,"mmm-aaaa"),Informes!$A:$P,COLUMN(Informes!I$1),FALSE)), "")</f>
        <v/>
      </c>
      <c r="J4496" s="248"/>
      <c r="K4496" s="248"/>
      <c r="L4496" s="173" t="str">
        <f t="shared" si="879"/>
        <v>¨</v>
      </c>
      <c r="M4496" s="248" t="str">
        <f>IFERROR(IF(OR($X4496=$L$7,$X4496=$K$5,$X4496=$O$5,$X4496=$T$5),IF(ISBLANK(
VLOOKUP($X4464&amp;"-"&amp;TEXT($A4496,"mmm-aaaa"),Informes!$A:$P,COLUMN(Informes!J$1),FALSE)), "",
VLOOKUP($X4464&amp;"-"&amp;TEXT($A4496,"mmm-aaaa"),Informes!$A:$P,COLUMN(Informes!J$1),FALSE)), ""), "")</f>
        <v/>
      </c>
      <c r="N4496" s="248"/>
      <c r="O4496" s="248"/>
      <c r="P4496" s="248"/>
      <c r="Q4496" s="248"/>
      <c r="R4496" s="284" t="str">
        <f t="shared" si="877"/>
        <v/>
      </c>
      <c r="S4496" s="284"/>
      <c r="T4496" s="284"/>
      <c r="U4496" s="284"/>
      <c r="V4496" s="285"/>
      <c r="W4496" s="4" t="str">
        <f>IFERROR(VLOOKUP($X4487&amp;"-"&amp;TEXT($A4496,"mmm-aaaa"),Informes!$A:$P,COLUMN(Informes!K$1),FALSE), "")</f>
        <v/>
      </c>
      <c r="X4496" s="34" t="str">
        <f>IFERROR(VLOOKUP($X4464&amp;"-"&amp;TEXT($A4496,"mmm-aaaa"),Informes!$A:$P,COLUMN(Informes!C$1),FALSE), "")</f>
        <v/>
      </c>
    </row>
    <row r="4497" spans="1:24" ht="16.5" customHeight="1" x14ac:dyDescent="0.2">
      <c r="A4497" s="34">
        <f t="shared" si="880"/>
        <v>45627</v>
      </c>
      <c r="B4497" s="243" t="str">
        <f t="shared" si="878"/>
        <v>Diciembre</v>
      </c>
      <c r="C4497" s="244"/>
      <c r="D4497" s="244"/>
      <c r="E4497" s="244"/>
      <c r="F4497" s="281" t="str">
        <f>IFERROR(IF(VLOOKUP($X4464&amp;"-"&amp;TEXT($A4497,"mmm-aaaa"),Informes!$A:$P,COLUMN(Informes!H$1),FALSE),"þ","¨"),"¨")</f>
        <v>¨</v>
      </c>
      <c r="G4497" s="281"/>
      <c r="H4497" s="281"/>
      <c r="I4497" s="248" t="str">
        <f>IFERROR(IF(ISBLANK(
VLOOKUP($X4487&amp;"-"&amp;TEXT($A4497,"mmm-aaaa"),Informes!$A:$P,COLUMN(Informes!I$1),FALSE)), "",
VLOOKUP($X4487&amp;"-"&amp;TEXT($A4497,"mmm-aaaa"),Informes!$A:$P,COLUMN(Informes!I$1),FALSE)), "")</f>
        <v/>
      </c>
      <c r="J4497" s="248"/>
      <c r="K4497" s="248"/>
      <c r="L4497" s="173" t="str">
        <f t="shared" si="879"/>
        <v>¨</v>
      </c>
      <c r="M4497" s="248" t="str">
        <f>IFERROR(IF(OR($X4497=$L$7,$X4497=$K$5,$X4497=$O$5,$X4497=$T$5),IF(ISBLANK(
VLOOKUP($X4464&amp;"-"&amp;TEXT($A4497,"mmm-aaaa"),Informes!$A:$P,COLUMN(Informes!J$1),FALSE)), "",
VLOOKUP($X4464&amp;"-"&amp;TEXT($A4497,"mmm-aaaa"),Informes!$A:$P,COLUMN(Informes!J$1),FALSE)), ""), "")</f>
        <v/>
      </c>
      <c r="N4497" s="248"/>
      <c r="O4497" s="248"/>
      <c r="P4497" s="248"/>
      <c r="Q4497" s="248"/>
      <c r="R4497" s="284" t="str">
        <f t="shared" si="877"/>
        <v/>
      </c>
      <c r="S4497" s="284"/>
      <c r="T4497" s="284"/>
      <c r="U4497" s="284"/>
      <c r="V4497" s="285"/>
      <c r="W4497" s="4" t="str">
        <f>IFERROR(VLOOKUP($X4487&amp;"-"&amp;TEXT($A4497,"mmm-aaaa"),Informes!$A:$P,COLUMN(Informes!K$1),FALSE), "")</f>
        <v/>
      </c>
      <c r="X4497" s="34" t="str">
        <f>IFERROR(VLOOKUP($X4464&amp;"-"&amp;TEXT($A4497,"mmm-aaaa"),Informes!$A:$P,COLUMN(Informes!C$1),FALSE), "")</f>
        <v/>
      </c>
    </row>
    <row r="4498" spans="1:24" ht="16.5" customHeight="1" x14ac:dyDescent="0.2">
      <c r="A4498" s="34">
        <f t="shared" si="880"/>
        <v>45658</v>
      </c>
      <c r="B4498" s="243" t="str">
        <f t="shared" si="878"/>
        <v>Enero</v>
      </c>
      <c r="C4498" s="244"/>
      <c r="D4498" s="244"/>
      <c r="E4498" s="244"/>
      <c r="F4498" s="281" t="str">
        <f>IFERROR(IF(VLOOKUP($X4464&amp;"-"&amp;TEXT($A4498,"mmm-aaaa"),Informes!$A:$P,COLUMN(Informes!H$1),FALSE),"þ","¨"),"¨")</f>
        <v>¨</v>
      </c>
      <c r="G4498" s="281"/>
      <c r="H4498" s="281"/>
      <c r="I4498" s="248" t="str">
        <f>IFERROR(IF(ISBLANK(
VLOOKUP($X4487&amp;"-"&amp;TEXT($A4498,"mmm-aaaa"),Informes!$A:$P,COLUMN(Informes!I$1),FALSE)), "",
VLOOKUP($X4487&amp;"-"&amp;TEXT($A4498,"mmm-aaaa"),Informes!$A:$P,COLUMN(Informes!I$1),FALSE)), "")</f>
        <v/>
      </c>
      <c r="J4498" s="248"/>
      <c r="K4498" s="248"/>
      <c r="L4498" s="173" t="str">
        <f t="shared" si="879"/>
        <v>¨</v>
      </c>
      <c r="M4498" s="248" t="str">
        <f>IFERROR(IF(OR($X4498=$L$7,$X4498=$K$5,$X4498=$O$5,$X4498=$T$5),IF(ISBLANK(
VLOOKUP($X4464&amp;"-"&amp;TEXT($A4498,"mmm-aaaa"),Informes!$A:$P,COLUMN(Informes!J$1),FALSE)), "",
VLOOKUP($X4464&amp;"-"&amp;TEXT($A4498,"mmm-aaaa"),Informes!$A:$P,COLUMN(Informes!J$1),FALSE)), ""), "")</f>
        <v/>
      </c>
      <c r="N4498" s="248"/>
      <c r="O4498" s="248"/>
      <c r="P4498" s="248"/>
      <c r="Q4498" s="248"/>
      <c r="R4498" s="284" t="str">
        <f t="shared" si="877"/>
        <v/>
      </c>
      <c r="S4498" s="284"/>
      <c r="T4498" s="284"/>
      <c r="U4498" s="284"/>
      <c r="V4498" s="285"/>
      <c r="W4498" s="4" t="str">
        <f>IFERROR(VLOOKUP($X4487&amp;"-"&amp;TEXT($A4498,"mmm-aaaa"),Informes!$A:$P,COLUMN(Informes!K$1),FALSE), "")</f>
        <v/>
      </c>
      <c r="X4498" s="34" t="str">
        <f>IFERROR(VLOOKUP($X4464&amp;"-"&amp;TEXT($A4498,"mmm-aaaa"),Informes!$A:$P,COLUMN(Informes!C$1),FALSE), "")</f>
        <v/>
      </c>
    </row>
    <row r="4499" spans="1:24" ht="16.5" customHeight="1" x14ac:dyDescent="0.2">
      <c r="A4499" s="34">
        <f t="shared" si="880"/>
        <v>45689</v>
      </c>
      <c r="B4499" s="243" t="str">
        <f t="shared" si="878"/>
        <v>Febrero</v>
      </c>
      <c r="C4499" s="244"/>
      <c r="D4499" s="244"/>
      <c r="E4499" s="244"/>
      <c r="F4499" s="281" t="str">
        <f>IFERROR(IF(VLOOKUP($X4464&amp;"-"&amp;TEXT($A4499,"mmm-aaaa"),Informes!$A:$P,COLUMN(Informes!H$1),FALSE),"þ","¨"),"¨")</f>
        <v>¨</v>
      </c>
      <c r="G4499" s="281"/>
      <c r="H4499" s="281"/>
      <c r="I4499" s="248" t="str">
        <f>IFERROR(IF(ISBLANK(
VLOOKUP($X4487&amp;"-"&amp;TEXT($A4499,"mmm-aaaa"),Informes!$A:$P,COLUMN(Informes!I$1),FALSE)), "",
VLOOKUP($X4487&amp;"-"&amp;TEXT($A4499,"mmm-aaaa"),Informes!$A:$P,COLUMN(Informes!I$1),FALSE)), "")</f>
        <v/>
      </c>
      <c r="J4499" s="248"/>
      <c r="K4499" s="248"/>
      <c r="L4499" s="173" t="str">
        <f t="shared" si="879"/>
        <v>¨</v>
      </c>
      <c r="M4499" s="248" t="str">
        <f>IFERROR(IF(OR($X4499=$L$7,$X4499=$K$5,$X4499=$O$5,$X4499=$T$5),IF(ISBLANK(
VLOOKUP($X4464&amp;"-"&amp;TEXT($A4499,"mmm-aaaa"),Informes!$A:$P,COLUMN(Informes!J$1),FALSE)), "",
VLOOKUP($X4464&amp;"-"&amp;TEXT($A4499,"mmm-aaaa"),Informes!$A:$P,COLUMN(Informes!J$1),FALSE)), ""), "")</f>
        <v/>
      </c>
      <c r="N4499" s="248"/>
      <c r="O4499" s="248"/>
      <c r="P4499" s="248"/>
      <c r="Q4499" s="248"/>
      <c r="R4499" s="284" t="str">
        <f t="shared" si="877"/>
        <v/>
      </c>
      <c r="S4499" s="284"/>
      <c r="T4499" s="284"/>
      <c r="U4499" s="284"/>
      <c r="V4499" s="285"/>
      <c r="W4499" s="4" t="str">
        <f>IFERROR(VLOOKUP($X4487&amp;"-"&amp;TEXT($A4499,"mmm-aaaa"),Informes!$A:$P,COLUMN(Informes!K$1),FALSE), "")</f>
        <v/>
      </c>
      <c r="X4499" s="34" t="str">
        <f>IFERROR(VLOOKUP($X4464&amp;"-"&amp;TEXT($A4499,"mmm-aaaa"),Informes!$A:$P,COLUMN(Informes!C$1),FALSE), "")</f>
        <v/>
      </c>
    </row>
    <row r="4500" spans="1:24" ht="16.5" customHeight="1" x14ac:dyDescent="0.2">
      <c r="A4500" s="34">
        <f t="shared" si="880"/>
        <v>45717</v>
      </c>
      <c r="B4500" s="243" t="str">
        <f t="shared" si="878"/>
        <v>Marzo</v>
      </c>
      <c r="C4500" s="244"/>
      <c r="D4500" s="244"/>
      <c r="E4500" s="244"/>
      <c r="F4500" s="281" t="str">
        <f>IFERROR(IF(VLOOKUP($X4464&amp;"-"&amp;TEXT($A4500,"mmm-aaaa"),Informes!$A:$P,COLUMN(Informes!H$1),FALSE),"þ","¨"),"¨")</f>
        <v>¨</v>
      </c>
      <c r="G4500" s="281"/>
      <c r="H4500" s="281"/>
      <c r="I4500" s="248" t="str">
        <f>IFERROR(IF(ISBLANK(
VLOOKUP($X4487&amp;"-"&amp;TEXT($A4500,"mmm-aaaa"),Informes!$A:$P,COLUMN(Informes!I$1),FALSE)), "",
VLOOKUP($X4487&amp;"-"&amp;TEXT($A4500,"mmm-aaaa"),Informes!$A:$P,COLUMN(Informes!I$1),FALSE)), "")</f>
        <v/>
      </c>
      <c r="J4500" s="248"/>
      <c r="K4500" s="248"/>
      <c r="L4500" s="173" t="str">
        <f t="shared" si="879"/>
        <v>¨</v>
      </c>
      <c r="M4500" s="248" t="str">
        <f>IFERROR(IF(OR($X4500=$L$7,$X4500=$K$5,$X4500=$O$5,$X4500=$T$5),IF(ISBLANK(
VLOOKUP($X4464&amp;"-"&amp;TEXT($A4500,"mmm-aaaa"),Informes!$A:$P,COLUMN(Informes!J$1),FALSE)), "",
VLOOKUP($X4464&amp;"-"&amp;TEXT($A4500,"mmm-aaaa"),Informes!$A:$P,COLUMN(Informes!J$1),FALSE)), ""), "")</f>
        <v/>
      </c>
      <c r="N4500" s="248"/>
      <c r="O4500" s="248"/>
      <c r="P4500" s="248"/>
      <c r="Q4500" s="248"/>
      <c r="R4500" s="284" t="str">
        <f t="shared" si="877"/>
        <v/>
      </c>
      <c r="S4500" s="284"/>
      <c r="T4500" s="284"/>
      <c r="U4500" s="284"/>
      <c r="V4500" s="285"/>
      <c r="W4500" s="4" t="str">
        <f>IFERROR(VLOOKUP($X4487&amp;"-"&amp;TEXT($A4500,"mmm-aaaa"),Informes!$A:$P,COLUMN(Informes!K$1),FALSE), "")</f>
        <v/>
      </c>
      <c r="X4500" s="34" t="str">
        <f>IFERROR(VLOOKUP($X4464&amp;"-"&amp;TEXT($A4500,"mmm-aaaa"),Informes!$A:$P,COLUMN(Informes!C$1),FALSE), "")</f>
        <v/>
      </c>
    </row>
    <row r="4501" spans="1:24" ht="16.5" customHeight="1" x14ac:dyDescent="0.2">
      <c r="A4501" s="34">
        <f t="shared" si="880"/>
        <v>45748</v>
      </c>
      <c r="B4501" s="243" t="str">
        <f t="shared" si="878"/>
        <v>Abril</v>
      </c>
      <c r="C4501" s="244"/>
      <c r="D4501" s="244"/>
      <c r="E4501" s="244"/>
      <c r="F4501" s="281" t="str">
        <f>IFERROR(IF(VLOOKUP($X4464&amp;"-"&amp;TEXT($A4501,"mmm-aaaa"),Informes!$A:$P,COLUMN(Informes!H$1),FALSE),"þ","¨"),"¨")</f>
        <v>¨</v>
      </c>
      <c r="G4501" s="281"/>
      <c r="H4501" s="281"/>
      <c r="I4501" s="248" t="str">
        <f>IFERROR(IF(ISBLANK(
VLOOKUP($X4487&amp;"-"&amp;TEXT($A4501,"mmm-aaaa"),Informes!$A:$P,COLUMN(Informes!I$1),FALSE)), "",
VLOOKUP($X4487&amp;"-"&amp;TEXT($A4501,"mmm-aaaa"),Informes!$A:$P,COLUMN(Informes!I$1),FALSE)), "")</f>
        <v/>
      </c>
      <c r="J4501" s="248"/>
      <c r="K4501" s="248"/>
      <c r="L4501" s="173" t="str">
        <f t="shared" si="879"/>
        <v>¨</v>
      </c>
      <c r="M4501" s="248" t="str">
        <f>IFERROR(IF(OR($X4501=$L$7,$X4501=$K$5,$X4501=$O$5,$X4501=$T$5),IF(ISBLANK(
VLOOKUP($X4464&amp;"-"&amp;TEXT($A4501,"mmm-aaaa"),Informes!$A:$P,COLUMN(Informes!J$1),FALSE)), "",
VLOOKUP($X4464&amp;"-"&amp;TEXT($A4501,"mmm-aaaa"),Informes!$A:$P,COLUMN(Informes!J$1),FALSE)), ""), "")</f>
        <v/>
      </c>
      <c r="N4501" s="248"/>
      <c r="O4501" s="248"/>
      <c r="P4501" s="248"/>
      <c r="Q4501" s="248"/>
      <c r="R4501" s="284" t="str">
        <f t="shared" si="877"/>
        <v/>
      </c>
      <c r="S4501" s="284"/>
      <c r="T4501" s="284"/>
      <c r="U4501" s="284"/>
      <c r="V4501" s="285"/>
      <c r="W4501" s="4" t="str">
        <f>IFERROR(VLOOKUP($X4487&amp;"-"&amp;TEXT($A4501,"mmm-aaaa"),Informes!$A:$P,COLUMN(Informes!K$1),FALSE), "")</f>
        <v/>
      </c>
      <c r="X4501" s="34" t="str">
        <f>IFERROR(VLOOKUP($X4464&amp;"-"&amp;TEXT($A4501,"mmm-aaaa"),Informes!$A:$P,COLUMN(Informes!C$1),FALSE), "")</f>
        <v/>
      </c>
    </row>
    <row r="4502" spans="1:24" ht="16.5" customHeight="1" x14ac:dyDescent="0.2">
      <c r="A4502" s="34">
        <f t="shared" si="880"/>
        <v>45778</v>
      </c>
      <c r="B4502" s="243" t="str">
        <f t="shared" si="878"/>
        <v>Mayo</v>
      </c>
      <c r="C4502" s="244"/>
      <c r="D4502" s="244"/>
      <c r="E4502" s="244"/>
      <c r="F4502" s="281" t="str">
        <f>IFERROR(IF(VLOOKUP($X4464&amp;"-"&amp;TEXT($A4502,"mmm-aaaa"),Informes!$A:$P,COLUMN(Informes!H$1),FALSE),"þ","¨"),"¨")</f>
        <v>¨</v>
      </c>
      <c r="G4502" s="281"/>
      <c r="H4502" s="281"/>
      <c r="I4502" s="248" t="str">
        <f>IFERROR(IF(ISBLANK(
VLOOKUP($X4487&amp;"-"&amp;TEXT($A4502,"mmm-aaaa"),Informes!$A:$P,COLUMN(Informes!I$1),FALSE)), "",
VLOOKUP($X4487&amp;"-"&amp;TEXT($A4502,"mmm-aaaa"),Informes!$A:$P,COLUMN(Informes!I$1),FALSE)), "")</f>
        <v/>
      </c>
      <c r="J4502" s="248"/>
      <c r="K4502" s="248"/>
      <c r="L4502" s="173" t="str">
        <f t="shared" si="879"/>
        <v>¨</v>
      </c>
      <c r="M4502" s="248" t="str">
        <f>IFERROR(IF(OR($X4502=$L$7,$X4502=$K$5,$X4502=$O$5,$X4502=$T$5),IF(ISBLANK(
VLOOKUP($X4464&amp;"-"&amp;TEXT($A4502,"mmm-aaaa"),Informes!$A:$P,COLUMN(Informes!J$1),FALSE)), "",
VLOOKUP($X4464&amp;"-"&amp;TEXT($A4502,"mmm-aaaa"),Informes!$A:$P,COLUMN(Informes!J$1),FALSE)), ""), "")</f>
        <v/>
      </c>
      <c r="N4502" s="248"/>
      <c r="O4502" s="248"/>
      <c r="P4502" s="248"/>
      <c r="Q4502" s="248"/>
      <c r="R4502" s="284" t="str">
        <f t="shared" si="877"/>
        <v/>
      </c>
      <c r="S4502" s="284"/>
      <c r="T4502" s="284"/>
      <c r="U4502" s="284"/>
      <c r="V4502" s="285"/>
      <c r="W4502" s="4" t="str">
        <f>IFERROR(VLOOKUP($X4487&amp;"-"&amp;TEXT($A4502,"mmm-aaaa"),Informes!$A:$P,COLUMN(Informes!K$1),FALSE), "")</f>
        <v/>
      </c>
      <c r="X4502" s="34" t="str">
        <f>IFERROR(VLOOKUP($X4464&amp;"-"&amp;TEXT($A4502,"mmm-aaaa"),Informes!$A:$P,COLUMN(Informes!C$1),FALSE), "")</f>
        <v/>
      </c>
    </row>
    <row r="4503" spans="1:24" ht="16.5" customHeight="1" x14ac:dyDescent="0.2">
      <c r="A4503" s="34">
        <f t="shared" si="880"/>
        <v>45809</v>
      </c>
      <c r="B4503" s="243" t="str">
        <f t="shared" si="878"/>
        <v>Junio</v>
      </c>
      <c r="C4503" s="244"/>
      <c r="D4503" s="244"/>
      <c r="E4503" s="244"/>
      <c r="F4503" s="281" t="str">
        <f>IFERROR(IF(VLOOKUP($X4464&amp;"-"&amp;TEXT($A4503,"mmm-aaaa"),Informes!$A:$P,COLUMN(Informes!H$1),FALSE),"þ","¨"),"¨")</f>
        <v>¨</v>
      </c>
      <c r="G4503" s="281"/>
      <c r="H4503" s="281"/>
      <c r="I4503" s="248" t="str">
        <f>IFERROR(IF(ISBLANK(
VLOOKUP($X4487&amp;"-"&amp;TEXT($A4503,"mmm-aaaa"),Informes!$A:$P,COLUMN(Informes!I$1),FALSE)), "",
VLOOKUP($X4487&amp;"-"&amp;TEXT($A4503,"mmm-aaaa"),Informes!$A:$P,COLUMN(Informes!I$1),FALSE)), "")</f>
        <v/>
      </c>
      <c r="J4503" s="248"/>
      <c r="K4503" s="248"/>
      <c r="L4503" s="173" t="str">
        <f t="shared" si="879"/>
        <v>¨</v>
      </c>
      <c r="M4503" s="248" t="str">
        <f>IFERROR(IF(OR($X4503=$L$7,$X4503=$K$5,$X4503=$O$5,$X4503=$T$5),IF(ISBLANK(
VLOOKUP($X4464&amp;"-"&amp;TEXT($A4503,"mmm-aaaa"),Informes!$A:$P,COLUMN(Informes!J$1),FALSE)), "",
VLOOKUP($X4464&amp;"-"&amp;TEXT($A4503,"mmm-aaaa"),Informes!$A:$P,COLUMN(Informes!J$1),FALSE)), ""), "")</f>
        <v/>
      </c>
      <c r="N4503" s="248"/>
      <c r="O4503" s="248"/>
      <c r="P4503" s="248"/>
      <c r="Q4503" s="248"/>
      <c r="R4503" s="284" t="str">
        <f t="shared" si="877"/>
        <v/>
      </c>
      <c r="S4503" s="284"/>
      <c r="T4503" s="284"/>
      <c r="U4503" s="284"/>
      <c r="V4503" s="285"/>
      <c r="W4503" s="4" t="str">
        <f>IFERROR(VLOOKUP($X4487&amp;"-"&amp;TEXT($A4503,"mmm-aaaa"),Informes!$A:$P,COLUMN(Informes!K$1),FALSE), "")</f>
        <v/>
      </c>
      <c r="X4503" s="34" t="str">
        <f>IFERROR(VLOOKUP($X4464&amp;"-"&amp;TEXT($A4503,"mmm-aaaa"),Informes!$A:$P,COLUMN(Informes!C$1),FALSE), "")</f>
        <v/>
      </c>
    </row>
    <row r="4504" spans="1:24" ht="16.5" customHeight="1" x14ac:dyDescent="0.2">
      <c r="A4504" s="34">
        <f t="shared" si="880"/>
        <v>45839</v>
      </c>
      <c r="B4504" s="243" t="str">
        <f t="shared" si="878"/>
        <v>Julio</v>
      </c>
      <c r="C4504" s="244"/>
      <c r="D4504" s="244"/>
      <c r="E4504" s="244"/>
      <c r="F4504" s="281" t="str">
        <f>IFERROR(IF(VLOOKUP($X4464&amp;"-"&amp;TEXT($A4504,"mmm-aaaa"),Informes!$A:$P,COLUMN(Informes!H$1),FALSE),"þ","¨"),"¨")</f>
        <v>¨</v>
      </c>
      <c r="G4504" s="281"/>
      <c r="H4504" s="281"/>
      <c r="I4504" s="248" t="str">
        <f>IFERROR(IF(ISBLANK(
VLOOKUP($X4487&amp;"-"&amp;TEXT($A4504,"mmm-aaaa"),Informes!$A:$P,COLUMN(Informes!I$1),FALSE)), "",
VLOOKUP($X4487&amp;"-"&amp;TEXT($A4504,"mmm-aaaa"),Informes!$A:$P,COLUMN(Informes!I$1),FALSE)), "")</f>
        <v/>
      </c>
      <c r="J4504" s="248"/>
      <c r="K4504" s="248"/>
      <c r="L4504" s="173" t="str">
        <f t="shared" si="879"/>
        <v>¨</v>
      </c>
      <c r="M4504" s="248" t="str">
        <f>IFERROR(IF(OR($X4504=$L$7,$X4504=$K$5,$X4504=$O$5,$X4504=$T$5),IF(ISBLANK(
VLOOKUP($X4464&amp;"-"&amp;TEXT($A4504,"mmm-aaaa"),Informes!$A:$P,COLUMN(Informes!J$1),FALSE)), "",
VLOOKUP($X4464&amp;"-"&amp;TEXT($A4504,"mmm-aaaa"),Informes!$A:$P,COLUMN(Informes!J$1),FALSE)), ""), "")</f>
        <v/>
      </c>
      <c r="N4504" s="248"/>
      <c r="O4504" s="248"/>
      <c r="P4504" s="248"/>
      <c r="Q4504" s="248"/>
      <c r="R4504" s="284" t="str">
        <f t="shared" si="877"/>
        <v/>
      </c>
      <c r="S4504" s="284"/>
      <c r="T4504" s="284"/>
      <c r="U4504" s="284"/>
      <c r="V4504" s="285"/>
      <c r="W4504" s="4" t="str">
        <f>IFERROR(VLOOKUP($X4487&amp;"-"&amp;TEXT($A4504,"mmm-aaaa"),Informes!$A:$P,COLUMN(Informes!K$1),FALSE), "")</f>
        <v/>
      </c>
      <c r="X4504" s="34" t="str">
        <f>IFERROR(VLOOKUP($X4464&amp;"-"&amp;TEXT($A4504,"mmm-aaaa"),Informes!$A:$P,COLUMN(Informes!C$1),FALSE), "")</f>
        <v/>
      </c>
    </row>
    <row r="4505" spans="1:24" ht="16.5" customHeight="1" thickBot="1" x14ac:dyDescent="0.25">
      <c r="A4505" s="34">
        <f t="shared" si="880"/>
        <v>45870</v>
      </c>
      <c r="B4505" s="264" t="str">
        <f t="shared" si="878"/>
        <v>Agosto</v>
      </c>
      <c r="C4505" s="265"/>
      <c r="D4505" s="265"/>
      <c r="E4505" s="265"/>
      <c r="F4505" s="280" t="str">
        <f>IFERROR(IF(VLOOKUP($X4464&amp;"-"&amp;TEXT($A4505,"mmm-aaaa"),Informes!$A:$P,COLUMN(Informes!H$1),FALSE),"þ","¨"),"¨")</f>
        <v>¨</v>
      </c>
      <c r="G4505" s="280"/>
      <c r="H4505" s="280"/>
      <c r="I4505" s="269" t="str">
        <f>IFERROR(IF(ISBLANK(
VLOOKUP($X4487&amp;"-"&amp;TEXT($A4505,"mmm-aaaa"),Informes!$A:$P,COLUMN(Informes!I$1),FALSE)), "",
VLOOKUP($X4487&amp;"-"&amp;TEXT($A4505,"mmm-aaaa"),Informes!$A:$P,COLUMN(Informes!I$1),FALSE)), "")</f>
        <v/>
      </c>
      <c r="J4505" s="269"/>
      <c r="K4505" s="269"/>
      <c r="L4505" s="172" t="str">
        <f t="shared" si="879"/>
        <v>¨</v>
      </c>
      <c r="M4505" s="269" t="str">
        <f>IFERROR(IF(OR($X4505=$L$7,$X4505=$K$5,$X4505=$O$5,$X4505=$T$5),IF(ISBLANK(
VLOOKUP($X4464&amp;"-"&amp;TEXT($A4505,"mmm-aaaa"),Informes!$A:$P,COLUMN(Informes!J$1),FALSE)), "",
VLOOKUP($X4464&amp;"-"&amp;TEXT($A4505,"mmm-aaaa"),Informes!$A:$P,COLUMN(Informes!J$1),FALSE)), ""), "")</f>
        <v/>
      </c>
      <c r="N4505" s="269"/>
      <c r="O4505" s="269"/>
      <c r="P4505" s="269"/>
      <c r="Q4505" s="269"/>
      <c r="R4505" s="282" t="str">
        <f t="shared" si="877"/>
        <v/>
      </c>
      <c r="S4505" s="282"/>
      <c r="T4505" s="282"/>
      <c r="U4505" s="282"/>
      <c r="V4505" s="283"/>
      <c r="W4505" s="4" t="str">
        <f>IFERROR(VLOOKUP($X4487&amp;"-"&amp;TEXT($A4505,"mmm-aaaa"),Informes!$A:$P,COLUMN(Informes!K$1),FALSE), "")</f>
        <v/>
      </c>
      <c r="X4505" s="34" t="str">
        <f>IFERROR(VLOOKUP($X4464&amp;"-"&amp;TEXT($A4505,"mmm-aaaa"),Informes!$A:$P,COLUMN(Informes!C$1),FALSE), "")</f>
        <v/>
      </c>
    </row>
    <row r="4506" spans="1:24" ht="16.5" customHeight="1" thickBot="1" x14ac:dyDescent="0.3">
      <c r="D4506" s="124"/>
      <c r="E4506" s="124"/>
      <c r="F4506" s="129"/>
      <c r="G4506" s="124" t="str">
        <f>IF(SUM(F4494:F4505)=0,"",SUM(F4494:F4505))</f>
        <v/>
      </c>
      <c r="H4506" s="124"/>
      <c r="I4506" s="124"/>
      <c r="J4506" s="130"/>
      <c r="K4506" s="124"/>
      <c r="L4506" s="131" t="s">
        <v>107</v>
      </c>
      <c r="M4506" s="272" t="str">
        <f>IF(SUM(M4494:M4505)=0,"",SUM(M4494:M4505))</f>
        <v/>
      </c>
      <c r="N4506" s="273"/>
      <c r="O4506" s="273"/>
      <c r="P4506" s="273"/>
      <c r="Q4506" s="274"/>
      <c r="R4506" s="275"/>
      <c r="S4506" s="276"/>
      <c r="T4506" s="276"/>
      <c r="U4506" s="276"/>
      <c r="V4506" s="277"/>
      <c r="W4506" s="4"/>
      <c r="X4506" s="4"/>
    </row>
    <row r="4507" spans="1:24" ht="16.5" customHeight="1" x14ac:dyDescent="0.2">
      <c r="W4507" s="4"/>
      <c r="X4507" s="4"/>
    </row>
    <row r="4508" spans="1:24" ht="279.75" customHeight="1" x14ac:dyDescent="0.15">
      <c r="B4508" s="11"/>
      <c r="C4508" s="132" t="s">
        <v>136</v>
      </c>
      <c r="D4508" s="11"/>
      <c r="E4508" s="11"/>
      <c r="F4508" s="11"/>
      <c r="G4508" s="11"/>
      <c r="H4508" s="11"/>
      <c r="I4508" s="11"/>
      <c r="J4508" s="11"/>
      <c r="K4508" s="11"/>
      <c r="L4508" s="11"/>
      <c r="M4508" s="11"/>
      <c r="N4508" s="11"/>
      <c r="O4508" s="11"/>
      <c r="P4508" s="11"/>
      <c r="Q4508" s="11"/>
      <c r="R4508" s="11"/>
      <c r="S4508" s="11"/>
      <c r="T4508" s="11"/>
      <c r="U4508" s="11"/>
      <c r="V4508" s="11"/>
      <c r="W4508" s="11"/>
      <c r="X4508" s="11"/>
    </row>
    <row r="4509" spans="1:24" ht="24" customHeight="1" x14ac:dyDescent="0.2">
      <c r="A4509" s="35">
        <f>A4463+1</f>
        <v>99</v>
      </c>
      <c r="B4509" s="256" t="s">
        <v>127</v>
      </c>
      <c r="C4509" s="256"/>
      <c r="D4509" s="256"/>
      <c r="E4509" s="256"/>
      <c r="F4509" s="256"/>
      <c r="G4509" s="256"/>
      <c r="H4509" s="256"/>
      <c r="I4509" s="256"/>
      <c r="J4509" s="256"/>
      <c r="K4509" s="256"/>
      <c r="L4509" s="256"/>
      <c r="M4509" s="256"/>
      <c r="N4509" s="256"/>
      <c r="O4509" s="256"/>
      <c r="P4509" s="256"/>
      <c r="Q4509" s="256"/>
      <c r="R4509" s="256"/>
      <c r="S4509" s="256"/>
      <c r="T4509" s="256"/>
      <c r="U4509" s="256"/>
      <c r="V4509" s="256"/>
      <c r="X4509" s="2"/>
    </row>
    <row r="4510" spans="1:24" ht="17.25" customHeight="1" x14ac:dyDescent="0.2">
      <c r="A4510" s="35"/>
      <c r="B4510" s="120" t="s">
        <v>128</v>
      </c>
      <c r="D4510" s="123" t="e">
        <f>IF(A4509=0,0,INDEX(TblPublicadores[Nombre completo],A4509))</f>
        <v>#REF!</v>
      </c>
      <c r="F4510" s="123"/>
      <c r="G4510" s="123"/>
      <c r="H4510" s="123"/>
      <c r="I4510" s="123"/>
      <c r="J4510" s="123"/>
      <c r="K4510" s="123"/>
      <c r="L4510" s="123"/>
      <c r="M4510" s="123"/>
      <c r="N4510" s="123"/>
      <c r="O4510" s="123"/>
      <c r="P4510" s="123"/>
      <c r="Q4510" s="123"/>
      <c r="R4510" s="123"/>
      <c r="S4510" s="123"/>
      <c r="T4510" s="123"/>
      <c r="U4510" s="123"/>
      <c r="V4510" s="123"/>
      <c r="W4510" s="15"/>
      <c r="X4510" s="154" t="e">
        <f>IF(A4509=0,0,INDEX(TblPublicadores[Nombre],A4509))</f>
        <v>#REF!</v>
      </c>
    </row>
    <row r="4511" spans="1:24" ht="17.25" customHeight="1" x14ac:dyDescent="0.2">
      <c r="B4511" s="120" t="s">
        <v>129</v>
      </c>
      <c r="D4511" s="121"/>
      <c r="E4511" s="121"/>
      <c r="F4511" s="7"/>
      <c r="G4511" s="7"/>
      <c r="H4511" s="257" t="e">
        <f>IF(A4509=0,"",INDEX(TblPublicadores[Fecha de nacimiento],A4509))</f>
        <v>#REF!</v>
      </c>
      <c r="I4511" s="257"/>
      <c r="J4511" s="257"/>
      <c r="K4511" s="257"/>
      <c r="L4511" s="257"/>
      <c r="M4511" s="257"/>
      <c r="N4511" s="257"/>
      <c r="O4511" s="257"/>
      <c r="P4511" s="128" t="e">
        <f>IF(INDEX(TblPublicadores[Sexo],A4509)=Q4511,"þ","¨")</f>
        <v>#REF!</v>
      </c>
      <c r="Q4511" s="120" t="s">
        <v>75</v>
      </c>
      <c r="S4511" s="12"/>
      <c r="T4511" s="13"/>
      <c r="U4511" s="128" t="e">
        <f>IF(INDEX(TblPublicadores[Sexo],A4509)=V4511,"þ","¨")</f>
        <v>#REF!</v>
      </c>
      <c r="V4511" s="120" t="s">
        <v>79</v>
      </c>
      <c r="W4511" s="12"/>
      <c r="X4511" s="6"/>
    </row>
    <row r="4512" spans="1:24" ht="17.25" customHeight="1" x14ac:dyDescent="0.2">
      <c r="B4512" s="120" t="s">
        <v>130</v>
      </c>
      <c r="D4512" s="122"/>
      <c r="E4512" s="122"/>
      <c r="F4512" s="7"/>
      <c r="G4512" s="258" t="e">
        <f>IF(A4509=0,"",IF(INDEX(TblPublicadores[Fecha de bautismo],A4509)="", "",INDEX(TblPublicadores[Fecha de bautismo],A4509)))</f>
        <v>#REF!</v>
      </c>
      <c r="H4512" s="258"/>
      <c r="I4512" s="258"/>
      <c r="J4512" s="258"/>
      <c r="K4512" s="258"/>
      <c r="L4512" s="258"/>
      <c r="M4512" s="258"/>
      <c r="N4512" s="258"/>
      <c r="O4512" s="258"/>
      <c r="P4512" s="128" t="s">
        <v>137</v>
      </c>
      <c r="Q4512" s="120" t="s">
        <v>131</v>
      </c>
      <c r="S4512" s="12"/>
      <c r="T4512" s="12"/>
      <c r="U4512" s="128" t="s">
        <v>138</v>
      </c>
      <c r="V4512" s="120" t="s">
        <v>61</v>
      </c>
      <c r="W4512" s="12"/>
      <c r="X4512" s="6"/>
    </row>
    <row r="4513" spans="1:24" ht="28.5" customHeight="1" x14ac:dyDescent="0.2">
      <c r="B4513" s="127" t="e">
        <f>IF(INDEX(TblPublicadores[Privilegio],A4509)=C4513,"þ","¨")</f>
        <v>#REF!</v>
      </c>
      <c r="C4513" s="125" t="s">
        <v>76</v>
      </c>
      <c r="D4513" s="127" t="e">
        <f>IF(INDEX(TblPublicadores[Privilegio],A4509)=E4513,"þ","¨")</f>
        <v>#REF!</v>
      </c>
      <c r="E4513" s="125" t="s">
        <v>81</v>
      </c>
      <c r="F4513" s="7"/>
      <c r="G4513" s="7"/>
      <c r="H4513" s="5"/>
      <c r="I4513" s="10"/>
      <c r="J4513" s="127" t="e">
        <f>IF(INDEX(TblPublicadores[Tipo Publicador],A4509)=K4513,"þ","¨")</f>
        <v>#REF!</v>
      </c>
      <c r="K4513" s="125" t="s">
        <v>77</v>
      </c>
      <c r="L4513" s="5"/>
      <c r="M4513" s="5"/>
      <c r="N4513" s="127" t="e">
        <f>IF(INDEX(TblPublicadores[Tipo Publicador],A4509)=O4513,"þ","¨")</f>
        <v>#REF!</v>
      </c>
      <c r="O4513" s="125" t="s">
        <v>132</v>
      </c>
      <c r="P4513" s="126"/>
      <c r="Q4513" s="126"/>
      <c r="R4513" s="9"/>
      <c r="S4513" s="127" t="e">
        <f>IF(INDEX(TblPublicadores[Tipo Publicador],A4509)=T4513,"þ","¨")</f>
        <v>#REF!</v>
      </c>
      <c r="T4513" s="259" t="s">
        <v>133</v>
      </c>
      <c r="U4513" s="259"/>
      <c r="V4513" s="259"/>
      <c r="W4513" s="13"/>
      <c r="X4513" s="6"/>
    </row>
    <row r="4514" spans="1:24" ht="4.5" customHeight="1" thickBot="1" x14ac:dyDescent="0.25">
      <c r="B4514" s="8"/>
      <c r="C4514" s="7"/>
      <c r="D4514" s="8"/>
      <c r="E4514" s="7"/>
      <c r="F4514" s="7"/>
      <c r="G4514" s="7"/>
      <c r="H4514" s="5"/>
      <c r="I4514" s="10"/>
      <c r="J4514" s="8"/>
      <c r="K4514" s="5"/>
      <c r="L4514" s="5"/>
      <c r="M4514" s="5"/>
      <c r="N4514" s="7"/>
      <c r="O4514" s="5"/>
      <c r="P4514" s="8"/>
      <c r="Q4514" s="8"/>
      <c r="R4514" s="9"/>
      <c r="S4514" s="9"/>
      <c r="T4514" s="7"/>
      <c r="U4514" s="8"/>
      <c r="V4514" s="9"/>
      <c r="W4514" s="9"/>
      <c r="X4514" s="6"/>
    </row>
    <row r="4515" spans="1:24" ht="26.25" customHeight="1" x14ac:dyDescent="0.25">
      <c r="B4515" s="260" t="s">
        <v>17</v>
      </c>
      <c r="C4515" s="261"/>
      <c r="D4515" s="261"/>
      <c r="E4515" s="261"/>
      <c r="F4515" s="262" t="s">
        <v>134</v>
      </c>
      <c r="G4515" s="262"/>
      <c r="H4515" s="262"/>
      <c r="I4515" s="262" t="s">
        <v>12</v>
      </c>
      <c r="J4515" s="262"/>
      <c r="K4515" s="262"/>
      <c r="L4515" s="262" t="s">
        <v>105</v>
      </c>
      <c r="M4515" s="236" t="s">
        <v>135</v>
      </c>
      <c r="N4515" s="236"/>
      <c r="O4515" s="236"/>
      <c r="P4515" s="236"/>
      <c r="Q4515" s="236"/>
      <c r="R4515" s="236" t="s">
        <v>101</v>
      </c>
      <c r="S4515" s="236"/>
      <c r="T4515" s="236"/>
      <c r="U4515" s="236"/>
      <c r="V4515" s="237"/>
      <c r="W4515" s="14"/>
      <c r="X4515" s="3"/>
    </row>
    <row r="4516" spans="1:24" ht="27.75" customHeight="1" x14ac:dyDescent="0.2">
      <c r="B4516" s="240">
        <v>45292</v>
      </c>
      <c r="C4516" s="241"/>
      <c r="D4516" s="241"/>
      <c r="E4516" s="242"/>
      <c r="F4516" s="263"/>
      <c r="G4516" s="263"/>
      <c r="H4516" s="263"/>
      <c r="I4516" s="263"/>
      <c r="J4516" s="263"/>
      <c r="K4516" s="263"/>
      <c r="L4516" s="263"/>
      <c r="M4516" s="238"/>
      <c r="N4516" s="238"/>
      <c r="O4516" s="238"/>
      <c r="P4516" s="238"/>
      <c r="Q4516" s="238"/>
      <c r="R4516" s="238"/>
      <c r="S4516" s="238"/>
      <c r="T4516" s="238"/>
      <c r="U4516" s="238"/>
      <c r="V4516" s="239"/>
      <c r="W4516" s="14"/>
      <c r="X4516" s="3"/>
    </row>
    <row r="4517" spans="1:24" ht="16.5" customHeight="1" x14ac:dyDescent="0.2">
      <c r="A4517" s="34">
        <f>EDATE(B4516,-4)</f>
        <v>45170</v>
      </c>
      <c r="B4517" s="243" t="str">
        <f>PROPER(TEXT(A4517, "mmmm"))</f>
        <v>Septiembre</v>
      </c>
      <c r="C4517" s="244"/>
      <c r="D4517" s="244" t="str">
        <f>PROPER(TEXT(C4517, "mmmm"))</f>
        <v>Enero</v>
      </c>
      <c r="E4517" s="244"/>
      <c r="F4517" s="281" t="str">
        <f>IFERROR(IF(VLOOKUP($X4510&amp;"-"&amp;TEXT($A4517,"mmm-aaaa"),Informes!$A:$P,COLUMN(Informes!H$1),FALSE),"þ","¨"),"¨")</f>
        <v>¨</v>
      </c>
      <c r="G4517" s="281"/>
      <c r="H4517" s="281"/>
      <c r="I4517" s="248" t="str">
        <f>IFERROR(IF(ISBLANK(
VLOOKUP($X4510&amp;"-"&amp;TEXT($A4517,"mmm-aaaa"),Informes!$A:$P,COLUMN(Informes!I$1),FALSE)), "",
VLOOKUP($X4510&amp;"-"&amp;TEXT($A4517,"mmm-aaaa"),Informes!$A:$P,COLUMN(Informes!I$1),FALSE)), "")</f>
        <v/>
      </c>
      <c r="J4517" s="248"/>
      <c r="K4517" s="248"/>
      <c r="L4517" s="173" t="str">
        <f>IFERROR(IF($X4517=$L$7,"þ","¨"),"¨")</f>
        <v>¨</v>
      </c>
      <c r="M4517" s="248" t="str">
        <f>IFERROR(IF(OR($X4517=$L$7,$X4517=$K$5,$X4517=$O$5,$X4517=$T$5),IF(ISBLANK(
VLOOKUP($X4510&amp;"-"&amp;TEXT($A4517,"mmm-aaaa"),Informes!$A:$P,COLUMN(Informes!J$1),FALSE)), "",
VLOOKUP($X4510&amp;"-"&amp;TEXT($A4517,"mmm-aaaa"),Informes!$A:$P,COLUMN(Informes!J$1),FALSE)), ""), "")</f>
        <v/>
      </c>
      <c r="N4517" s="248"/>
      <c r="O4517" s="248"/>
      <c r="P4517" s="248"/>
      <c r="Q4517" s="248"/>
      <c r="R4517" s="284" t="str">
        <f t="shared" ref="R4517:R4528" si="881">IF(W4517=0, "", W4517)</f>
        <v/>
      </c>
      <c r="S4517" s="284"/>
      <c r="T4517" s="284"/>
      <c r="U4517" s="284"/>
      <c r="V4517" s="285"/>
      <c r="W4517" s="4" t="str">
        <f>IFERROR(VLOOKUP($X4510&amp;"-"&amp;TEXT($A4517,"mmm-aaaa"),Informes!$A:$P,COLUMN(Informes!K$1),FALSE), "")</f>
        <v/>
      </c>
      <c r="X4517" s="34" t="str">
        <f>IFERROR(VLOOKUP($X4510&amp;"-"&amp;TEXT($A4517,"mmm-aaaa"),Informes!$A:$P,COLUMN(Informes!C$1),FALSE), "")</f>
        <v/>
      </c>
    </row>
    <row r="4518" spans="1:24" ht="16.5" customHeight="1" x14ac:dyDescent="0.2">
      <c r="A4518" s="34">
        <f>EDATE(A4517,1)</f>
        <v>45200</v>
      </c>
      <c r="B4518" s="243" t="str">
        <f t="shared" ref="B4518:B4528" si="882">PROPER(TEXT(A4518, "mmmm"))</f>
        <v>Octubre</v>
      </c>
      <c r="C4518" s="244"/>
      <c r="D4518" s="244" t="str">
        <f t="shared" ref="D4518:D4528" si="883">PROPER(TEXT(C4518, "mmmm"))</f>
        <v>Enero</v>
      </c>
      <c r="E4518" s="244"/>
      <c r="F4518" s="281" t="str">
        <f>IFERROR(IF(VLOOKUP($X4510&amp;"-"&amp;TEXT($A4518,"mmm-aaaa"),Informes!$A:$P,COLUMN(Informes!H$1),FALSE),"þ","¨"),"¨")</f>
        <v>¨</v>
      </c>
      <c r="G4518" s="281"/>
      <c r="H4518" s="281"/>
      <c r="I4518" s="248" t="str">
        <f>IFERROR(IF(ISBLANK(
VLOOKUP($X4510&amp;"-"&amp;TEXT($A4518,"mmm-aaaa"),Informes!$A:$P,COLUMN(Informes!I$1),FALSE)), "",
VLOOKUP($X4510&amp;"-"&amp;TEXT($A4518,"mmm-aaaa"),Informes!$A:$P,COLUMN(Informes!I$1),FALSE)), "")</f>
        <v/>
      </c>
      <c r="J4518" s="248"/>
      <c r="K4518" s="248"/>
      <c r="L4518" s="173" t="str">
        <f t="shared" ref="L4518:L4528" si="884">IFERROR(IF($X4518=$L$7,"þ","¨"),"¨")</f>
        <v>¨</v>
      </c>
      <c r="M4518" s="248" t="str">
        <f>IFERROR(IF(OR($X4518=$L$7,$X4518=$K$5,$X4518=$O$5,$X4518=$T$5),IF(ISBLANK(
VLOOKUP($X4510&amp;"-"&amp;TEXT($A4518,"mmm-aaaa"),Informes!$A:$P,COLUMN(Informes!J$1),FALSE)), "",
VLOOKUP($X4510&amp;"-"&amp;TEXT($A4518,"mmm-aaaa"),Informes!$A:$P,COLUMN(Informes!J$1),FALSE)), ""), "")</f>
        <v/>
      </c>
      <c r="N4518" s="248"/>
      <c r="O4518" s="248"/>
      <c r="P4518" s="248"/>
      <c r="Q4518" s="248"/>
      <c r="R4518" s="284" t="str">
        <f t="shared" si="881"/>
        <v/>
      </c>
      <c r="S4518" s="284"/>
      <c r="T4518" s="284"/>
      <c r="U4518" s="284"/>
      <c r="V4518" s="285"/>
      <c r="W4518" s="4" t="str">
        <f>IFERROR(VLOOKUP($X4510&amp;"-"&amp;TEXT($A4518,"mmm-aaaa"),Informes!$A:$P,COLUMN(Informes!K$1),FALSE), "")</f>
        <v/>
      </c>
      <c r="X4518" s="34" t="str">
        <f>IFERROR(VLOOKUP($X4510&amp;"-"&amp;TEXT($A4518,"mmm-aaaa"),Informes!$A:$P,COLUMN(Informes!C$1),FALSE), "")</f>
        <v/>
      </c>
    </row>
    <row r="4519" spans="1:24" ht="16.5" customHeight="1" x14ac:dyDescent="0.2">
      <c r="A4519" s="34">
        <f t="shared" ref="A4519:A4528" si="885">EDATE(A4518,1)</f>
        <v>45231</v>
      </c>
      <c r="B4519" s="243" t="str">
        <f t="shared" si="882"/>
        <v>Noviembre</v>
      </c>
      <c r="C4519" s="244"/>
      <c r="D4519" s="244" t="str">
        <f t="shared" si="883"/>
        <v>Enero</v>
      </c>
      <c r="E4519" s="244"/>
      <c r="F4519" s="281" t="str">
        <f>IFERROR(IF(VLOOKUP($X4510&amp;"-"&amp;TEXT($A4519,"mmm-aaaa"),Informes!$A:$P,COLUMN(Informes!H$1),FALSE),"þ","¨"),"¨")</f>
        <v>¨</v>
      </c>
      <c r="G4519" s="281"/>
      <c r="H4519" s="281"/>
      <c r="I4519" s="248" t="str">
        <f>IFERROR(IF(ISBLANK(
VLOOKUP($X4510&amp;"-"&amp;TEXT($A4519,"mmm-aaaa"),Informes!$A:$P,COLUMN(Informes!I$1),FALSE)), "",
VLOOKUP($X4510&amp;"-"&amp;TEXT($A4519,"mmm-aaaa"),Informes!$A:$P,COLUMN(Informes!I$1),FALSE)), "")</f>
        <v/>
      </c>
      <c r="J4519" s="248"/>
      <c r="K4519" s="248"/>
      <c r="L4519" s="173" t="str">
        <f t="shared" si="884"/>
        <v>¨</v>
      </c>
      <c r="M4519" s="248" t="str">
        <f>IFERROR(IF(OR($X4519=$L$7,$X4519=$K$5,$X4519=$O$5,$X4519=$T$5),IF(ISBLANK(
VLOOKUP($X4510&amp;"-"&amp;TEXT($A4519,"mmm-aaaa"),Informes!$A:$P,COLUMN(Informes!J$1),FALSE)), "",
VLOOKUP($X4510&amp;"-"&amp;TEXT($A4519,"mmm-aaaa"),Informes!$A:$P,COLUMN(Informes!J$1),FALSE)), ""), "")</f>
        <v/>
      </c>
      <c r="N4519" s="248"/>
      <c r="O4519" s="248"/>
      <c r="P4519" s="248"/>
      <c r="Q4519" s="248"/>
      <c r="R4519" s="284" t="str">
        <f t="shared" si="881"/>
        <v/>
      </c>
      <c r="S4519" s="284"/>
      <c r="T4519" s="284"/>
      <c r="U4519" s="284"/>
      <c r="V4519" s="285"/>
      <c r="W4519" s="4" t="str">
        <f>IFERROR(VLOOKUP($X4510&amp;"-"&amp;TEXT($A4519,"mmm-aaaa"),Informes!$A:$P,COLUMN(Informes!K$1),FALSE), "")</f>
        <v/>
      </c>
      <c r="X4519" s="34" t="str">
        <f>IFERROR(VLOOKUP($X4510&amp;"-"&amp;TEXT($A4519,"mmm-aaaa"),Informes!$A:$P,COLUMN(Informes!C$1),FALSE), "")</f>
        <v/>
      </c>
    </row>
    <row r="4520" spans="1:24" ht="16.5" customHeight="1" x14ac:dyDescent="0.2">
      <c r="A4520" s="34">
        <f t="shared" si="885"/>
        <v>45261</v>
      </c>
      <c r="B4520" s="243" t="str">
        <f t="shared" si="882"/>
        <v>Diciembre</v>
      </c>
      <c r="C4520" s="244"/>
      <c r="D4520" s="244" t="str">
        <f t="shared" si="883"/>
        <v>Enero</v>
      </c>
      <c r="E4520" s="244"/>
      <c r="F4520" s="281" t="str">
        <f>IFERROR(IF(VLOOKUP($X4510&amp;"-"&amp;TEXT($A4520,"mmm-aaaa"),Informes!$A:$P,COLUMN(Informes!H$1),FALSE),"þ","¨"),"¨")</f>
        <v>¨</v>
      </c>
      <c r="G4520" s="281"/>
      <c r="H4520" s="281"/>
      <c r="I4520" s="248" t="str">
        <f>IFERROR(IF(ISBLANK(
VLOOKUP($X4510&amp;"-"&amp;TEXT($A4520,"mmm-aaaa"),Informes!$A:$P,COLUMN(Informes!I$1),FALSE)), "",
VLOOKUP($X4510&amp;"-"&amp;TEXT($A4520,"mmm-aaaa"),Informes!$A:$P,COLUMN(Informes!I$1),FALSE)), "")</f>
        <v/>
      </c>
      <c r="J4520" s="248"/>
      <c r="K4520" s="248"/>
      <c r="L4520" s="173" t="str">
        <f t="shared" si="884"/>
        <v>¨</v>
      </c>
      <c r="M4520" s="248" t="str">
        <f>IFERROR(IF(OR($X4520=$L$7,$X4520=$K$5,$X4520=$O$5,$X4520=$T$5),IF(ISBLANK(
VLOOKUP($X4510&amp;"-"&amp;TEXT($A4520,"mmm-aaaa"),Informes!$A:$P,COLUMN(Informes!J$1),FALSE)), "",
VLOOKUP($X4510&amp;"-"&amp;TEXT($A4520,"mmm-aaaa"),Informes!$A:$P,COLUMN(Informes!J$1),FALSE)), ""), "")</f>
        <v/>
      </c>
      <c r="N4520" s="248"/>
      <c r="O4520" s="248"/>
      <c r="P4520" s="248"/>
      <c r="Q4520" s="248"/>
      <c r="R4520" s="284" t="str">
        <f t="shared" si="881"/>
        <v/>
      </c>
      <c r="S4520" s="284"/>
      <c r="T4520" s="284"/>
      <c r="U4520" s="284"/>
      <c r="V4520" s="285"/>
      <c r="W4520" s="4" t="str">
        <f>IFERROR(VLOOKUP($X4510&amp;"-"&amp;TEXT($A4520,"mmm-aaaa"),Informes!$A:$P,COLUMN(Informes!K$1),FALSE), "")</f>
        <v/>
      </c>
      <c r="X4520" s="34" t="str">
        <f>IFERROR(VLOOKUP($X4510&amp;"-"&amp;TEXT($A4520,"mmm-aaaa"),Informes!$A:$P,COLUMN(Informes!C$1),FALSE), "")</f>
        <v/>
      </c>
    </row>
    <row r="4521" spans="1:24" ht="16.5" customHeight="1" x14ac:dyDescent="0.2">
      <c r="A4521" s="34">
        <f t="shared" si="885"/>
        <v>45292</v>
      </c>
      <c r="B4521" s="243" t="str">
        <f t="shared" si="882"/>
        <v>Enero</v>
      </c>
      <c r="C4521" s="244"/>
      <c r="D4521" s="244" t="str">
        <f t="shared" si="883"/>
        <v>Enero</v>
      </c>
      <c r="E4521" s="244"/>
      <c r="F4521" s="281" t="str">
        <f>IFERROR(IF(VLOOKUP($X4510&amp;"-"&amp;TEXT($A4521,"mmm-aaaa"),Informes!$A:$P,COLUMN(Informes!H$1),FALSE),"þ","¨"),"¨")</f>
        <v>¨</v>
      </c>
      <c r="G4521" s="281"/>
      <c r="H4521" s="281"/>
      <c r="I4521" s="248" t="str">
        <f>IFERROR(IF(ISBLANK(
VLOOKUP($X4510&amp;"-"&amp;TEXT($A4521,"mmm-aaaa"),Informes!$A:$P,COLUMN(Informes!I$1),FALSE)), "",
VLOOKUP($X4510&amp;"-"&amp;TEXT($A4521,"mmm-aaaa"),Informes!$A:$P,COLUMN(Informes!I$1),FALSE)), "")</f>
        <v/>
      </c>
      <c r="J4521" s="248"/>
      <c r="K4521" s="248"/>
      <c r="L4521" s="173" t="str">
        <f t="shared" si="884"/>
        <v>¨</v>
      </c>
      <c r="M4521" s="248" t="str">
        <f>IFERROR(IF(OR($X4521=$L$7,$X4521=$K$5,$X4521=$O$5,$X4521=$T$5),IF(ISBLANK(
VLOOKUP($X4510&amp;"-"&amp;TEXT($A4521,"mmm-aaaa"),Informes!$A:$P,COLUMN(Informes!J$1),FALSE)), "",
VLOOKUP($X4510&amp;"-"&amp;TEXT($A4521,"mmm-aaaa"),Informes!$A:$P,COLUMN(Informes!J$1),FALSE)), ""), "")</f>
        <v/>
      </c>
      <c r="N4521" s="248"/>
      <c r="O4521" s="248"/>
      <c r="P4521" s="248"/>
      <c r="Q4521" s="248"/>
      <c r="R4521" s="284" t="str">
        <f t="shared" si="881"/>
        <v/>
      </c>
      <c r="S4521" s="284"/>
      <c r="T4521" s="284"/>
      <c r="U4521" s="284"/>
      <c r="V4521" s="285"/>
      <c r="W4521" s="4" t="str">
        <f>IFERROR(VLOOKUP($X4510&amp;"-"&amp;TEXT($A4521,"mmm-aaaa"),Informes!$A:$P,COLUMN(Informes!K$1),FALSE), "")</f>
        <v/>
      </c>
      <c r="X4521" s="34" t="str">
        <f>IFERROR(VLOOKUP($X4510&amp;"-"&amp;TEXT($A4521,"mmm-aaaa"),Informes!$A:$P,COLUMN(Informes!C$1),FALSE), "")</f>
        <v/>
      </c>
    </row>
    <row r="4522" spans="1:24" ht="16.5" customHeight="1" x14ac:dyDescent="0.2">
      <c r="A4522" s="34">
        <f t="shared" si="885"/>
        <v>45323</v>
      </c>
      <c r="B4522" s="243" t="str">
        <f t="shared" si="882"/>
        <v>Febrero</v>
      </c>
      <c r="C4522" s="244"/>
      <c r="D4522" s="244" t="str">
        <f t="shared" si="883"/>
        <v>Enero</v>
      </c>
      <c r="E4522" s="244"/>
      <c r="F4522" s="281" t="str">
        <f>IFERROR(IF(VLOOKUP($X4510&amp;"-"&amp;TEXT($A4522,"mmm-aaaa"),Informes!$A:$P,COLUMN(Informes!H$1),FALSE),"þ","¨"),"¨")</f>
        <v>¨</v>
      </c>
      <c r="G4522" s="281"/>
      <c r="H4522" s="281"/>
      <c r="I4522" s="248" t="str">
        <f>IFERROR(IF(ISBLANK(
VLOOKUP($X4510&amp;"-"&amp;TEXT($A4522,"mmm-aaaa"),Informes!$A:$P,COLUMN(Informes!I$1),FALSE)), "",
VLOOKUP($X4510&amp;"-"&amp;TEXT($A4522,"mmm-aaaa"),Informes!$A:$P,COLUMN(Informes!I$1),FALSE)), "")</f>
        <v/>
      </c>
      <c r="J4522" s="248"/>
      <c r="K4522" s="248"/>
      <c r="L4522" s="173" t="str">
        <f t="shared" si="884"/>
        <v>¨</v>
      </c>
      <c r="M4522" s="248" t="str">
        <f>IFERROR(IF(OR($X4522=$L$7,$X4522=$K$5,$X4522=$O$5,$X4522=$T$5),IF(ISBLANK(
VLOOKUP($X4510&amp;"-"&amp;TEXT($A4522,"mmm-aaaa"),Informes!$A:$P,COLUMN(Informes!J$1),FALSE)), "",
VLOOKUP($X4510&amp;"-"&amp;TEXT($A4522,"mmm-aaaa"),Informes!$A:$P,COLUMN(Informes!J$1),FALSE)), ""), "")</f>
        <v/>
      </c>
      <c r="N4522" s="248"/>
      <c r="O4522" s="248"/>
      <c r="P4522" s="248"/>
      <c r="Q4522" s="248"/>
      <c r="R4522" s="284" t="str">
        <f t="shared" si="881"/>
        <v/>
      </c>
      <c r="S4522" s="284"/>
      <c r="T4522" s="284"/>
      <c r="U4522" s="284"/>
      <c r="V4522" s="285"/>
      <c r="W4522" s="4" t="str">
        <f>IFERROR(VLOOKUP($X4510&amp;"-"&amp;TEXT($A4522,"mmm-aaaa"),Informes!$A:$P,COLUMN(Informes!K$1),FALSE), "")</f>
        <v/>
      </c>
      <c r="X4522" s="34" t="str">
        <f>IFERROR(VLOOKUP($X4510&amp;"-"&amp;TEXT($A4522,"mmm-aaaa"),Informes!$A:$P,COLUMN(Informes!C$1),FALSE), "")</f>
        <v/>
      </c>
    </row>
    <row r="4523" spans="1:24" ht="16.5" customHeight="1" x14ac:dyDescent="0.2">
      <c r="A4523" s="34">
        <f t="shared" si="885"/>
        <v>45352</v>
      </c>
      <c r="B4523" s="243" t="str">
        <f t="shared" si="882"/>
        <v>Marzo</v>
      </c>
      <c r="C4523" s="244"/>
      <c r="D4523" s="244" t="str">
        <f t="shared" si="883"/>
        <v>Enero</v>
      </c>
      <c r="E4523" s="244"/>
      <c r="F4523" s="281" t="str">
        <f>IFERROR(IF(VLOOKUP($X4510&amp;"-"&amp;TEXT($A4523,"mmm-aaaa"),Informes!$A:$P,COLUMN(Informes!H$1),FALSE),"þ","¨"),"¨")</f>
        <v>¨</v>
      </c>
      <c r="G4523" s="281"/>
      <c r="H4523" s="281"/>
      <c r="I4523" s="248" t="str">
        <f>IFERROR(IF(ISBLANK(
VLOOKUP($X4510&amp;"-"&amp;TEXT($A4523,"mmm-aaaa"),Informes!$A:$P,COLUMN(Informes!I$1),FALSE)), "",
VLOOKUP($X4510&amp;"-"&amp;TEXT($A4523,"mmm-aaaa"),Informes!$A:$P,COLUMN(Informes!I$1),FALSE)), "")</f>
        <v/>
      </c>
      <c r="J4523" s="248"/>
      <c r="K4523" s="248"/>
      <c r="L4523" s="173" t="str">
        <f t="shared" si="884"/>
        <v>¨</v>
      </c>
      <c r="M4523" s="248" t="str">
        <f>IFERROR(IF(OR($X4523=$L$7,$X4523=$K$5,$X4523=$O$5,$X4523=$T$5),IF(ISBLANK(
VLOOKUP($X4510&amp;"-"&amp;TEXT($A4523,"mmm-aaaa"),Informes!$A:$P,COLUMN(Informes!J$1),FALSE)), "",
VLOOKUP($X4510&amp;"-"&amp;TEXT($A4523,"mmm-aaaa"),Informes!$A:$P,COLUMN(Informes!J$1),FALSE)), ""), "")</f>
        <v/>
      </c>
      <c r="N4523" s="248"/>
      <c r="O4523" s="248"/>
      <c r="P4523" s="248"/>
      <c r="Q4523" s="248"/>
      <c r="R4523" s="284" t="str">
        <f t="shared" si="881"/>
        <v/>
      </c>
      <c r="S4523" s="284"/>
      <c r="T4523" s="284"/>
      <c r="U4523" s="284"/>
      <c r="V4523" s="285"/>
      <c r="W4523" s="4" t="str">
        <f>IFERROR(VLOOKUP($X4510&amp;"-"&amp;TEXT($A4523,"mmm-aaaa"),Informes!$A:$P,COLUMN(Informes!K$1),FALSE), "")</f>
        <v/>
      </c>
      <c r="X4523" s="34" t="str">
        <f>IFERROR(VLOOKUP($X4510&amp;"-"&amp;TEXT($A4523,"mmm-aaaa"),Informes!$A:$P,COLUMN(Informes!C$1),FALSE), "")</f>
        <v/>
      </c>
    </row>
    <row r="4524" spans="1:24" ht="16.5" customHeight="1" x14ac:dyDescent="0.2">
      <c r="A4524" s="34">
        <f t="shared" si="885"/>
        <v>45383</v>
      </c>
      <c r="B4524" s="243" t="str">
        <f t="shared" si="882"/>
        <v>Abril</v>
      </c>
      <c r="C4524" s="244"/>
      <c r="D4524" s="244" t="str">
        <f t="shared" si="883"/>
        <v>Enero</v>
      </c>
      <c r="E4524" s="244"/>
      <c r="F4524" s="281" t="str">
        <f>IFERROR(IF(VLOOKUP($X4510&amp;"-"&amp;TEXT($A4524,"mmm-aaaa"),Informes!$A:$P,COLUMN(Informes!H$1),FALSE),"þ","¨"),"¨")</f>
        <v>¨</v>
      </c>
      <c r="G4524" s="281"/>
      <c r="H4524" s="281"/>
      <c r="I4524" s="248" t="str">
        <f>IFERROR(IF(ISBLANK(
VLOOKUP($X4510&amp;"-"&amp;TEXT($A4524,"mmm-aaaa"),Informes!$A:$P,COLUMN(Informes!I$1),FALSE)), "",
VLOOKUP($X4510&amp;"-"&amp;TEXT($A4524,"mmm-aaaa"),Informes!$A:$P,COLUMN(Informes!I$1),FALSE)), "")</f>
        <v/>
      </c>
      <c r="J4524" s="248"/>
      <c r="K4524" s="248"/>
      <c r="L4524" s="173" t="str">
        <f t="shared" si="884"/>
        <v>¨</v>
      </c>
      <c r="M4524" s="248" t="str">
        <f>IFERROR(IF(OR($X4524=$L$7,$X4524=$K$5,$X4524=$O$5,$X4524=$T$5),IF(ISBLANK(
VLOOKUP($X4510&amp;"-"&amp;TEXT($A4524,"mmm-aaaa"),Informes!$A:$P,COLUMN(Informes!J$1),FALSE)), "",
VLOOKUP($X4510&amp;"-"&amp;TEXT($A4524,"mmm-aaaa"),Informes!$A:$P,COLUMN(Informes!J$1),FALSE)), ""), "")</f>
        <v/>
      </c>
      <c r="N4524" s="248"/>
      <c r="O4524" s="248"/>
      <c r="P4524" s="248"/>
      <c r="Q4524" s="248"/>
      <c r="R4524" s="284" t="str">
        <f t="shared" si="881"/>
        <v/>
      </c>
      <c r="S4524" s="284"/>
      <c r="T4524" s="284"/>
      <c r="U4524" s="284"/>
      <c r="V4524" s="285"/>
      <c r="W4524" s="4" t="str">
        <f>IFERROR(VLOOKUP($X4510&amp;"-"&amp;TEXT($A4524,"mmm-aaaa"),Informes!$A:$P,COLUMN(Informes!K$1),FALSE), "")</f>
        <v/>
      </c>
      <c r="X4524" s="34" t="str">
        <f>IFERROR(VLOOKUP($X4510&amp;"-"&amp;TEXT($A4524,"mmm-aaaa"),Informes!$A:$P,COLUMN(Informes!C$1),FALSE), "")</f>
        <v/>
      </c>
    </row>
    <row r="4525" spans="1:24" ht="16.5" customHeight="1" x14ac:dyDescent="0.2">
      <c r="A4525" s="34">
        <f t="shared" si="885"/>
        <v>45413</v>
      </c>
      <c r="B4525" s="243" t="str">
        <f t="shared" si="882"/>
        <v>Mayo</v>
      </c>
      <c r="C4525" s="244"/>
      <c r="D4525" s="244" t="str">
        <f t="shared" si="883"/>
        <v>Enero</v>
      </c>
      <c r="E4525" s="244"/>
      <c r="F4525" s="281" t="str">
        <f>IFERROR(IF(VLOOKUP($X4510&amp;"-"&amp;TEXT($A4525,"mmm-aaaa"),Informes!$A:$P,COLUMN(Informes!H$1),FALSE),"þ","¨"),"¨")</f>
        <v>¨</v>
      </c>
      <c r="G4525" s="281"/>
      <c r="H4525" s="281"/>
      <c r="I4525" s="248" t="str">
        <f>IFERROR(IF(ISBLANK(
VLOOKUP($X4510&amp;"-"&amp;TEXT($A4525,"mmm-aaaa"),Informes!$A:$P,COLUMN(Informes!I$1),FALSE)), "",
VLOOKUP($X4510&amp;"-"&amp;TEXT($A4525,"mmm-aaaa"),Informes!$A:$P,COLUMN(Informes!I$1),FALSE)), "")</f>
        <v/>
      </c>
      <c r="J4525" s="248"/>
      <c r="K4525" s="248"/>
      <c r="L4525" s="173" t="str">
        <f t="shared" si="884"/>
        <v>¨</v>
      </c>
      <c r="M4525" s="248" t="str">
        <f>IFERROR(IF(OR($X4525=$L$7,$X4525=$K$5,$X4525=$O$5,$X4525=$T$5),IF(ISBLANK(
VLOOKUP($X4510&amp;"-"&amp;TEXT($A4525,"mmm-aaaa"),Informes!$A:$P,COLUMN(Informes!J$1),FALSE)), "",
VLOOKUP($X4510&amp;"-"&amp;TEXT($A4525,"mmm-aaaa"),Informes!$A:$P,COLUMN(Informes!J$1),FALSE)), ""), "")</f>
        <v/>
      </c>
      <c r="N4525" s="248"/>
      <c r="O4525" s="248"/>
      <c r="P4525" s="248"/>
      <c r="Q4525" s="248"/>
      <c r="R4525" s="284" t="str">
        <f t="shared" si="881"/>
        <v/>
      </c>
      <c r="S4525" s="284"/>
      <c r="T4525" s="284"/>
      <c r="U4525" s="284"/>
      <c r="V4525" s="285"/>
      <c r="W4525" s="4" t="str">
        <f>IFERROR(VLOOKUP($X4510&amp;"-"&amp;TEXT($A4525,"mmm-aaaa"),Informes!$A:$P,COLUMN(Informes!K$1),FALSE), "")</f>
        <v/>
      </c>
      <c r="X4525" s="34" t="str">
        <f>IFERROR(VLOOKUP($X4510&amp;"-"&amp;TEXT($A4525,"mmm-aaaa"),Informes!$A:$P,COLUMN(Informes!C$1),FALSE), "")</f>
        <v/>
      </c>
    </row>
    <row r="4526" spans="1:24" ht="16.5" customHeight="1" x14ac:dyDescent="0.2">
      <c r="A4526" s="34">
        <f t="shared" si="885"/>
        <v>45444</v>
      </c>
      <c r="B4526" s="243" t="str">
        <f t="shared" si="882"/>
        <v>Junio</v>
      </c>
      <c r="C4526" s="244"/>
      <c r="D4526" s="244" t="str">
        <f t="shared" si="883"/>
        <v>Enero</v>
      </c>
      <c r="E4526" s="244"/>
      <c r="F4526" s="281" t="str">
        <f>IFERROR(IF(VLOOKUP($X4510&amp;"-"&amp;TEXT($A4526,"mmm-aaaa"),Informes!$A:$P,COLUMN(Informes!H$1),FALSE),"þ","¨"),"¨")</f>
        <v>¨</v>
      </c>
      <c r="G4526" s="281"/>
      <c r="H4526" s="281"/>
      <c r="I4526" s="248" t="str">
        <f>IFERROR(IF(ISBLANK(
VLOOKUP($X4510&amp;"-"&amp;TEXT($A4526,"mmm-aaaa"),Informes!$A:$P,COLUMN(Informes!I$1),FALSE)), "",
VLOOKUP($X4510&amp;"-"&amp;TEXT($A4526,"mmm-aaaa"),Informes!$A:$P,COLUMN(Informes!I$1),FALSE)), "")</f>
        <v/>
      </c>
      <c r="J4526" s="248"/>
      <c r="K4526" s="248"/>
      <c r="L4526" s="173" t="str">
        <f t="shared" si="884"/>
        <v>¨</v>
      </c>
      <c r="M4526" s="248" t="str">
        <f>IFERROR(IF(OR($X4526=$L$7,$X4526=$K$5,$X4526=$O$5,$X4526=$T$5),IF(ISBLANK(
VLOOKUP($X4510&amp;"-"&amp;TEXT($A4526,"mmm-aaaa"),Informes!$A:$P,COLUMN(Informes!J$1),FALSE)), "",
VLOOKUP($X4510&amp;"-"&amp;TEXT($A4526,"mmm-aaaa"),Informes!$A:$P,COLUMN(Informes!J$1),FALSE)), ""), "")</f>
        <v/>
      </c>
      <c r="N4526" s="248"/>
      <c r="O4526" s="248"/>
      <c r="P4526" s="248"/>
      <c r="Q4526" s="248"/>
      <c r="R4526" s="284" t="str">
        <f t="shared" si="881"/>
        <v/>
      </c>
      <c r="S4526" s="284"/>
      <c r="T4526" s="284"/>
      <c r="U4526" s="284"/>
      <c r="V4526" s="285"/>
      <c r="W4526" s="4" t="str">
        <f>IFERROR(VLOOKUP($X4510&amp;"-"&amp;TEXT($A4526,"mmm-aaaa"),Informes!$A:$P,COLUMN(Informes!K$1),FALSE), "")</f>
        <v/>
      </c>
      <c r="X4526" s="34" t="str">
        <f>IFERROR(VLOOKUP($X4510&amp;"-"&amp;TEXT($A4526,"mmm-aaaa"),Informes!$A:$P,COLUMN(Informes!C$1),FALSE), "")</f>
        <v/>
      </c>
    </row>
    <row r="4527" spans="1:24" ht="16.5" customHeight="1" x14ac:dyDescent="0.2">
      <c r="A4527" s="34">
        <f t="shared" si="885"/>
        <v>45474</v>
      </c>
      <c r="B4527" s="243" t="str">
        <f t="shared" si="882"/>
        <v>Julio</v>
      </c>
      <c r="C4527" s="244"/>
      <c r="D4527" s="244" t="str">
        <f t="shared" si="883"/>
        <v>Enero</v>
      </c>
      <c r="E4527" s="244"/>
      <c r="F4527" s="281" t="str">
        <f>IFERROR(IF(VLOOKUP($X4510&amp;"-"&amp;TEXT($A4527,"mmm-aaaa"),Informes!$A:$P,COLUMN(Informes!H$1),FALSE),"þ","¨"),"¨")</f>
        <v>¨</v>
      </c>
      <c r="G4527" s="281"/>
      <c r="H4527" s="281"/>
      <c r="I4527" s="248" t="str">
        <f>IFERROR(IF(ISBLANK(
VLOOKUP($X4510&amp;"-"&amp;TEXT($A4527,"mmm-aaaa"),Informes!$A:$P,COLUMN(Informes!I$1),FALSE)), "",
VLOOKUP($X4510&amp;"-"&amp;TEXT($A4527,"mmm-aaaa"),Informes!$A:$P,COLUMN(Informes!I$1),FALSE)), "")</f>
        <v/>
      </c>
      <c r="J4527" s="248"/>
      <c r="K4527" s="248"/>
      <c r="L4527" s="173" t="str">
        <f t="shared" si="884"/>
        <v>¨</v>
      </c>
      <c r="M4527" s="248" t="str">
        <f>IFERROR(IF(OR($X4527=$L$7,$X4527=$K$5,$X4527=$O$5,$X4527=$T$5),IF(ISBLANK(
VLOOKUP($X4510&amp;"-"&amp;TEXT($A4527,"mmm-aaaa"),Informes!$A:$P,COLUMN(Informes!J$1),FALSE)), "",
VLOOKUP($X4510&amp;"-"&amp;TEXT($A4527,"mmm-aaaa"),Informes!$A:$P,COLUMN(Informes!J$1),FALSE)), ""), "")</f>
        <v/>
      </c>
      <c r="N4527" s="248"/>
      <c r="O4527" s="248"/>
      <c r="P4527" s="248"/>
      <c r="Q4527" s="248"/>
      <c r="R4527" s="284" t="str">
        <f t="shared" si="881"/>
        <v/>
      </c>
      <c r="S4527" s="284"/>
      <c r="T4527" s="284"/>
      <c r="U4527" s="284"/>
      <c r="V4527" s="285"/>
      <c r="W4527" s="4" t="str">
        <f>IFERROR(VLOOKUP($X4510&amp;"-"&amp;TEXT($A4527,"mmm-aaaa"),Informes!$A:$P,COLUMN(Informes!K$1),FALSE), "")</f>
        <v/>
      </c>
      <c r="X4527" s="34" t="str">
        <f>IFERROR(VLOOKUP($X4510&amp;"-"&amp;TEXT($A4527,"mmm-aaaa"),Informes!$A:$P,COLUMN(Informes!C$1),FALSE), "")</f>
        <v/>
      </c>
    </row>
    <row r="4528" spans="1:24" ht="16.5" customHeight="1" thickBot="1" x14ac:dyDescent="0.25">
      <c r="A4528" s="34">
        <f t="shared" si="885"/>
        <v>45505</v>
      </c>
      <c r="B4528" s="264" t="str">
        <f t="shared" si="882"/>
        <v>Agosto</v>
      </c>
      <c r="C4528" s="265"/>
      <c r="D4528" s="265" t="str">
        <f t="shared" si="883"/>
        <v>Enero</v>
      </c>
      <c r="E4528" s="265"/>
      <c r="F4528" s="280" t="str">
        <f>IFERROR(IF(VLOOKUP($X4510&amp;"-"&amp;TEXT($A4528,"mmm-aaaa"),Informes!$A:$P,COLUMN(Informes!H$1),FALSE),"þ","¨"),"¨")</f>
        <v>¨</v>
      </c>
      <c r="G4528" s="280"/>
      <c r="H4528" s="280"/>
      <c r="I4528" s="269" t="str">
        <f>IFERROR(IF(ISBLANK(
VLOOKUP($X4510&amp;"-"&amp;TEXT($A4528,"mmm-aaaa"),Informes!$A:$P,COLUMN(Informes!I$1),FALSE)), "",
VLOOKUP($X4510&amp;"-"&amp;TEXT($A4528,"mmm-aaaa"),Informes!$A:$P,COLUMN(Informes!I$1),FALSE)), "")</f>
        <v/>
      </c>
      <c r="J4528" s="269"/>
      <c r="K4528" s="269"/>
      <c r="L4528" s="172" t="str">
        <f t="shared" si="884"/>
        <v>¨</v>
      </c>
      <c r="M4528" s="269" t="str">
        <f>IFERROR(IF(OR($X4528=$L$7,$X4528=$K$5,$X4528=$O$5,$X4528=$T$5),IF(ISBLANK(
VLOOKUP($X4510&amp;"-"&amp;TEXT($A4528,"mmm-aaaa"),Informes!$A:$P,COLUMN(Informes!J$1),FALSE)), "",
VLOOKUP($X4510&amp;"-"&amp;TEXT($A4528,"mmm-aaaa"),Informes!$A:$P,COLUMN(Informes!J$1),FALSE)), ""), "")</f>
        <v/>
      </c>
      <c r="N4528" s="269"/>
      <c r="O4528" s="269"/>
      <c r="P4528" s="269"/>
      <c r="Q4528" s="269"/>
      <c r="R4528" s="282" t="str">
        <f t="shared" si="881"/>
        <v/>
      </c>
      <c r="S4528" s="282"/>
      <c r="T4528" s="282"/>
      <c r="U4528" s="282"/>
      <c r="V4528" s="283"/>
      <c r="W4528" s="4" t="str">
        <f>IFERROR(VLOOKUP($X4510&amp;"-"&amp;TEXT($A4528,"mmm-aaaa"),Informes!$A:$P,COLUMN(Informes!K$1),FALSE), "")</f>
        <v/>
      </c>
      <c r="X4528" s="34" t="str">
        <f>IFERROR(VLOOKUP($X4510&amp;"-"&amp;TEXT($A4528,"mmm-aaaa"),Informes!$A:$P,COLUMN(Informes!C$1),FALSE), "")</f>
        <v/>
      </c>
    </row>
    <row r="4529" spans="1:24" ht="16.5" customHeight="1" thickBot="1" x14ac:dyDescent="0.3">
      <c r="D4529" s="124"/>
      <c r="E4529" s="124"/>
      <c r="F4529" s="129"/>
      <c r="G4529" s="124" t="str">
        <f>IF(SUM(F4517:F4528)=0,"",SUM(F4517:F4528))</f>
        <v/>
      </c>
      <c r="H4529" s="124"/>
      <c r="I4529" s="124"/>
      <c r="J4529" s="130"/>
      <c r="K4529" s="124"/>
      <c r="L4529" s="131" t="s">
        <v>107</v>
      </c>
      <c r="M4529" s="272" t="str">
        <f>IF(SUM(M4517:M4528)=0,"",SUM(M4517:M4528))</f>
        <v/>
      </c>
      <c r="N4529" s="273"/>
      <c r="O4529" s="273"/>
      <c r="P4529" s="273"/>
      <c r="Q4529" s="274"/>
      <c r="R4529" s="275"/>
      <c r="S4529" s="276"/>
      <c r="T4529" s="276"/>
      <c r="U4529" s="276"/>
      <c r="V4529" s="277"/>
      <c r="W4529" s="4"/>
      <c r="X4529" s="4"/>
    </row>
    <row r="4530" spans="1:24" ht="16.5" customHeight="1" x14ac:dyDescent="0.2">
      <c r="W4530" s="4"/>
      <c r="X4530" s="4"/>
    </row>
    <row r="4531" spans="1:24" ht="279.75" customHeight="1" x14ac:dyDescent="0.15">
      <c r="B4531" s="11"/>
      <c r="C4531" s="132" t="s">
        <v>136</v>
      </c>
      <c r="D4531" s="11"/>
      <c r="E4531" s="11"/>
      <c r="F4531" s="11"/>
      <c r="G4531" s="11"/>
      <c r="H4531" s="11"/>
      <c r="I4531" s="11"/>
      <c r="J4531" s="11"/>
      <c r="K4531" s="11"/>
      <c r="L4531" s="11"/>
      <c r="M4531" s="11"/>
      <c r="N4531" s="11"/>
      <c r="O4531" s="11"/>
      <c r="P4531" s="11"/>
      <c r="Q4531" s="11"/>
      <c r="R4531" s="11"/>
      <c r="S4531" s="11"/>
      <c r="T4531" s="11"/>
      <c r="U4531" s="11"/>
      <c r="V4531" s="11"/>
      <c r="W4531" s="11"/>
      <c r="X4531" s="11"/>
    </row>
    <row r="4532" spans="1:24" ht="24" customHeight="1" x14ac:dyDescent="0.2">
      <c r="A4532" s="35"/>
      <c r="B4532" s="256" t="s">
        <v>127</v>
      </c>
      <c r="C4532" s="256"/>
      <c r="D4532" s="256"/>
      <c r="E4532" s="256"/>
      <c r="F4532" s="256"/>
      <c r="G4532" s="256"/>
      <c r="H4532" s="256"/>
      <c r="I4532" s="256"/>
      <c r="J4532" s="256"/>
      <c r="K4532" s="256"/>
      <c r="L4532" s="256"/>
      <c r="M4532" s="256"/>
      <c r="N4532" s="256"/>
      <c r="O4532" s="256"/>
      <c r="P4532" s="256"/>
      <c r="Q4532" s="256"/>
      <c r="R4532" s="256"/>
      <c r="S4532" s="256"/>
      <c r="T4532" s="256"/>
      <c r="U4532" s="256"/>
      <c r="V4532" s="256"/>
      <c r="X4532" s="2"/>
    </row>
    <row r="4533" spans="1:24" ht="15" x14ac:dyDescent="0.2">
      <c r="A4533" s="35"/>
      <c r="B4533" s="120" t="s">
        <v>128</v>
      </c>
      <c r="D4533" s="123" t="e">
        <f>D4510</f>
        <v>#REF!</v>
      </c>
      <c r="F4533" s="123"/>
      <c r="G4533" s="123"/>
      <c r="H4533" s="123"/>
      <c r="I4533" s="123"/>
      <c r="J4533" s="123"/>
      <c r="K4533" s="123"/>
      <c r="L4533" s="123"/>
      <c r="M4533" s="123"/>
      <c r="N4533" s="123"/>
      <c r="O4533" s="123"/>
      <c r="P4533" s="123"/>
      <c r="Q4533" s="123"/>
      <c r="R4533" s="123"/>
      <c r="S4533" s="123"/>
      <c r="T4533" s="123"/>
      <c r="U4533" s="123"/>
      <c r="V4533" s="123"/>
      <c r="W4533" s="15"/>
      <c r="X4533" s="154" t="e">
        <f>X4510</f>
        <v>#REF!</v>
      </c>
    </row>
    <row r="4534" spans="1:24" ht="17.25" x14ac:dyDescent="0.2">
      <c r="B4534" s="120" t="s">
        <v>129</v>
      </c>
      <c r="D4534" s="121"/>
      <c r="E4534" s="121"/>
      <c r="F4534" s="7"/>
      <c r="G4534" s="7"/>
      <c r="H4534" s="257" t="e">
        <f>H4511</f>
        <v>#REF!</v>
      </c>
      <c r="I4534" s="257"/>
      <c r="J4534" s="257"/>
      <c r="K4534" s="257"/>
      <c r="L4534" s="257"/>
      <c r="M4534" s="257"/>
      <c r="N4534" s="257"/>
      <c r="O4534" s="257"/>
      <c r="P4534" s="127" t="e">
        <f>P4511</f>
        <v>#REF!</v>
      </c>
      <c r="Q4534" s="120" t="s">
        <v>75</v>
      </c>
      <c r="S4534" s="12"/>
      <c r="T4534" s="13"/>
      <c r="U4534" s="127" t="e">
        <f>U4511</f>
        <v>#REF!</v>
      </c>
      <c r="V4534" s="120" t="s">
        <v>79</v>
      </c>
      <c r="W4534" s="12"/>
      <c r="X4534" s="6"/>
    </row>
    <row r="4535" spans="1:24" ht="17.25" x14ac:dyDescent="0.2">
      <c r="B4535" s="120" t="s">
        <v>130</v>
      </c>
      <c r="D4535" s="122"/>
      <c r="E4535" s="122"/>
      <c r="F4535" s="7"/>
      <c r="G4535" s="258" t="e">
        <f>G4512</f>
        <v>#REF!</v>
      </c>
      <c r="H4535" s="258"/>
      <c r="I4535" s="258"/>
      <c r="J4535" s="258"/>
      <c r="K4535" s="258"/>
      <c r="L4535" s="258"/>
      <c r="M4535" s="258"/>
      <c r="N4535" s="258"/>
      <c r="O4535" s="258"/>
      <c r="P4535" s="128" t="s">
        <v>137</v>
      </c>
      <c r="Q4535" s="120" t="s">
        <v>131</v>
      </c>
      <c r="S4535" s="12"/>
      <c r="T4535" s="12"/>
      <c r="U4535" s="128" t="s">
        <v>138</v>
      </c>
      <c r="V4535" s="120" t="s">
        <v>61</v>
      </c>
      <c r="W4535" s="12"/>
      <c r="X4535" s="6"/>
    </row>
    <row r="4536" spans="1:24" ht="28.5" customHeight="1" x14ac:dyDescent="0.2">
      <c r="B4536" s="127" t="e">
        <f>B4513</f>
        <v>#REF!</v>
      </c>
      <c r="C4536" s="125" t="s">
        <v>76</v>
      </c>
      <c r="D4536" s="127" t="e">
        <f>D4513</f>
        <v>#REF!</v>
      </c>
      <c r="E4536" s="125" t="s">
        <v>81</v>
      </c>
      <c r="F4536" s="7"/>
      <c r="G4536" s="7"/>
      <c r="H4536" s="5"/>
      <c r="I4536" s="10"/>
      <c r="J4536" s="127" t="e">
        <f>J4513</f>
        <v>#REF!</v>
      </c>
      <c r="K4536" s="125" t="s">
        <v>77</v>
      </c>
      <c r="L4536" s="5"/>
      <c r="M4536" s="5"/>
      <c r="N4536" s="127" t="e">
        <f>N4513</f>
        <v>#REF!</v>
      </c>
      <c r="O4536" s="125" t="s">
        <v>132</v>
      </c>
      <c r="P4536" s="126"/>
      <c r="Q4536" s="126"/>
      <c r="R4536" s="9"/>
      <c r="S4536" s="127" t="e">
        <f>S4513</f>
        <v>#REF!</v>
      </c>
      <c r="T4536" s="259" t="s">
        <v>133</v>
      </c>
      <c r="U4536" s="259"/>
      <c r="V4536" s="259"/>
      <c r="W4536" s="13"/>
      <c r="X4536" s="6"/>
    </row>
    <row r="4537" spans="1:24" ht="4.5" customHeight="1" thickBot="1" x14ac:dyDescent="0.25">
      <c r="B4537" s="8"/>
      <c r="C4537" s="7"/>
      <c r="D4537" s="8"/>
      <c r="E4537" s="7"/>
      <c r="F4537" s="7"/>
      <c r="G4537" s="7"/>
      <c r="H4537" s="5"/>
      <c r="I4537" s="10"/>
      <c r="J4537" s="8"/>
      <c r="K4537" s="5"/>
      <c r="L4537" s="5"/>
      <c r="M4537" s="5"/>
      <c r="N4537" s="7"/>
      <c r="O4537" s="5"/>
      <c r="P4537" s="8"/>
      <c r="Q4537" s="8"/>
      <c r="R4537" s="9"/>
      <c r="S4537" s="9"/>
      <c r="T4537" s="7"/>
      <c r="U4537" s="8"/>
      <c r="V4537" s="9"/>
      <c r="W4537" s="9"/>
      <c r="X4537" s="6"/>
    </row>
    <row r="4538" spans="1:24" ht="27" customHeight="1" x14ac:dyDescent="0.25">
      <c r="B4538" s="260" t="s">
        <v>17</v>
      </c>
      <c r="C4538" s="261"/>
      <c r="D4538" s="261"/>
      <c r="E4538" s="261"/>
      <c r="F4538" s="262" t="s">
        <v>134</v>
      </c>
      <c r="G4538" s="262"/>
      <c r="H4538" s="262"/>
      <c r="I4538" s="262" t="s">
        <v>12</v>
      </c>
      <c r="J4538" s="262"/>
      <c r="K4538" s="262"/>
      <c r="L4538" s="262" t="s">
        <v>105</v>
      </c>
      <c r="M4538" s="236" t="s">
        <v>135</v>
      </c>
      <c r="N4538" s="236"/>
      <c r="O4538" s="236"/>
      <c r="P4538" s="236"/>
      <c r="Q4538" s="236"/>
      <c r="R4538" s="236" t="s">
        <v>101</v>
      </c>
      <c r="S4538" s="236"/>
      <c r="T4538" s="236"/>
      <c r="U4538" s="236"/>
      <c r="V4538" s="237"/>
      <c r="W4538" s="14"/>
      <c r="X4538" s="3"/>
    </row>
    <row r="4539" spans="1:24" ht="27.75" customHeight="1" x14ac:dyDescent="0.2">
      <c r="B4539" s="240">
        <f>EDATE(B4516,12)</f>
        <v>45658</v>
      </c>
      <c r="C4539" s="241"/>
      <c r="D4539" s="241"/>
      <c r="E4539" s="242"/>
      <c r="F4539" s="263"/>
      <c r="G4539" s="263"/>
      <c r="H4539" s="263"/>
      <c r="I4539" s="263"/>
      <c r="J4539" s="263"/>
      <c r="K4539" s="263"/>
      <c r="L4539" s="263"/>
      <c r="M4539" s="238"/>
      <c r="N4539" s="238"/>
      <c r="O4539" s="238"/>
      <c r="P4539" s="238"/>
      <c r="Q4539" s="238"/>
      <c r="R4539" s="238"/>
      <c r="S4539" s="238"/>
      <c r="T4539" s="238"/>
      <c r="U4539" s="238"/>
      <c r="V4539" s="239"/>
      <c r="W4539" s="14"/>
      <c r="X4539" s="3"/>
    </row>
    <row r="4540" spans="1:24" ht="16.5" customHeight="1" x14ac:dyDescent="0.2">
      <c r="A4540" s="34">
        <f>EDATE(B4539,-4)</f>
        <v>45536</v>
      </c>
      <c r="B4540" s="243" t="str">
        <f>PROPER(TEXT(A4540, "mmmm"))</f>
        <v>Septiembre</v>
      </c>
      <c r="C4540" s="244"/>
      <c r="D4540" s="244"/>
      <c r="E4540" s="244"/>
      <c r="F4540" s="281" t="str">
        <f>IFERROR(IF(VLOOKUP($X4510&amp;"-"&amp;TEXT($A4540,"mmm-aaaa"),Informes!$A:$P,COLUMN(Informes!H$1),FALSE),"þ","¨"),"¨")</f>
        <v>¨</v>
      </c>
      <c r="G4540" s="281"/>
      <c r="H4540" s="281"/>
      <c r="I4540" s="248" t="str">
        <f>IFERROR(IF(ISBLANK(
VLOOKUP($X4533&amp;"-"&amp;TEXT($A4540,"mmm-aaaa"),Informes!$A:$P,COLUMN(Informes!I$1),FALSE)), "",
VLOOKUP($X4533&amp;"-"&amp;TEXT($A4540,"mmm-aaaa"),Informes!$A:$P,COLUMN(Informes!I$1),FALSE)), "")</f>
        <v/>
      </c>
      <c r="J4540" s="248"/>
      <c r="K4540" s="248"/>
      <c r="L4540" s="173" t="str">
        <f>IFERROR(IF($X4540=$L$7,"þ","¨"),"¨")</f>
        <v>¨</v>
      </c>
      <c r="M4540" s="248" t="str">
        <f>IFERROR(IF(OR($X4540=$L$7,$X4540=$K$5,$X4540=$O$5,$X4540=$T$5),IF(ISBLANK(
VLOOKUP($X4510&amp;"-"&amp;TEXT($A4540,"mmm-aaaa"),Informes!$A:$P,COLUMN(Informes!J$1),FALSE)), "",
VLOOKUP($X4510&amp;"-"&amp;TEXT($A4540,"mmm-aaaa"),Informes!$A:$P,COLUMN(Informes!J$1),FALSE)), ""), "")</f>
        <v/>
      </c>
      <c r="N4540" s="248"/>
      <c r="O4540" s="248"/>
      <c r="P4540" s="248"/>
      <c r="Q4540" s="248"/>
      <c r="R4540" s="284" t="str">
        <f t="shared" ref="R4540:R4551" si="886">IF(W4540=0, "", W4540)</f>
        <v/>
      </c>
      <c r="S4540" s="284"/>
      <c r="T4540" s="284"/>
      <c r="U4540" s="284"/>
      <c r="V4540" s="285"/>
      <c r="W4540" s="4" t="str">
        <f>IFERROR(VLOOKUP($X4533&amp;"-"&amp;TEXT($A4540,"mmm-aaaa"),Informes!$A:$P,COLUMN(Informes!K$1),FALSE), "")</f>
        <v/>
      </c>
      <c r="X4540" s="34" t="str">
        <f>IFERROR(VLOOKUP($X4510&amp;"-"&amp;TEXT($A4540,"mmm-aaaa"),Informes!$A:$P,COLUMN(Informes!C$1),FALSE), "")</f>
        <v/>
      </c>
    </row>
    <row r="4541" spans="1:24" ht="16.5" customHeight="1" x14ac:dyDescent="0.2">
      <c r="A4541" s="34">
        <f>EDATE(A4540,1)</f>
        <v>45566</v>
      </c>
      <c r="B4541" s="243" t="str">
        <f t="shared" ref="B4541:B4551" si="887">PROPER(TEXT(A4541, "mmmm"))</f>
        <v>Octubre</v>
      </c>
      <c r="C4541" s="244"/>
      <c r="D4541" s="244"/>
      <c r="E4541" s="244"/>
      <c r="F4541" s="281" t="str">
        <f>IFERROR(IF(VLOOKUP($X4510&amp;"-"&amp;TEXT($A4541,"mmm-aaaa"),Informes!$A:$P,COLUMN(Informes!H$1),FALSE),"þ","¨"),"¨")</f>
        <v>¨</v>
      </c>
      <c r="G4541" s="281"/>
      <c r="H4541" s="281"/>
      <c r="I4541" s="248" t="str">
        <f>IFERROR(IF(ISBLANK(
VLOOKUP($X4533&amp;"-"&amp;TEXT($A4541,"mmm-aaaa"),Informes!$A:$P,COLUMN(Informes!I$1),FALSE)), "",
VLOOKUP($X4533&amp;"-"&amp;TEXT($A4541,"mmm-aaaa"),Informes!$A:$P,COLUMN(Informes!I$1),FALSE)), "")</f>
        <v/>
      </c>
      <c r="J4541" s="248"/>
      <c r="K4541" s="248"/>
      <c r="L4541" s="173" t="str">
        <f t="shared" ref="L4541:L4551" si="888">IFERROR(IF($X4541=$L$7,"þ","¨"),"¨")</f>
        <v>¨</v>
      </c>
      <c r="M4541" s="248" t="str">
        <f>IFERROR(IF(OR($X4541=$L$7,$X4541=$K$5,$X4541=$O$5,$X4541=$T$5),IF(ISBLANK(
VLOOKUP($X4510&amp;"-"&amp;TEXT($A4541,"mmm-aaaa"),Informes!$A:$P,COLUMN(Informes!J$1),FALSE)), "",
VLOOKUP($X4510&amp;"-"&amp;TEXT($A4541,"mmm-aaaa"),Informes!$A:$P,COLUMN(Informes!J$1),FALSE)), ""), "")</f>
        <v/>
      </c>
      <c r="N4541" s="248"/>
      <c r="O4541" s="248"/>
      <c r="P4541" s="248"/>
      <c r="Q4541" s="248"/>
      <c r="R4541" s="284" t="str">
        <f t="shared" si="886"/>
        <v/>
      </c>
      <c r="S4541" s="284"/>
      <c r="T4541" s="284"/>
      <c r="U4541" s="284"/>
      <c r="V4541" s="285"/>
      <c r="W4541" s="4" t="str">
        <f>IFERROR(VLOOKUP($X4533&amp;"-"&amp;TEXT($A4541,"mmm-aaaa"),Informes!$A:$P,COLUMN(Informes!K$1),FALSE), "")</f>
        <v/>
      </c>
      <c r="X4541" s="34" t="str">
        <f>IFERROR(VLOOKUP($X4510&amp;"-"&amp;TEXT($A4541,"mmm-aaaa"),Informes!$A:$P,COLUMN(Informes!C$1),FALSE), "")</f>
        <v/>
      </c>
    </row>
    <row r="4542" spans="1:24" ht="16.5" customHeight="1" x14ac:dyDescent="0.2">
      <c r="A4542" s="34">
        <f t="shared" ref="A4542:A4551" si="889">EDATE(A4541,1)</f>
        <v>45597</v>
      </c>
      <c r="B4542" s="243" t="str">
        <f t="shared" si="887"/>
        <v>Noviembre</v>
      </c>
      <c r="C4542" s="244"/>
      <c r="D4542" s="244"/>
      <c r="E4542" s="244"/>
      <c r="F4542" s="281" t="str">
        <f>IFERROR(IF(VLOOKUP($X4510&amp;"-"&amp;TEXT($A4542,"mmm-aaaa"),Informes!$A:$P,COLUMN(Informes!H$1),FALSE),"þ","¨"),"¨")</f>
        <v>¨</v>
      </c>
      <c r="G4542" s="281"/>
      <c r="H4542" s="281"/>
      <c r="I4542" s="248" t="str">
        <f>IFERROR(IF(ISBLANK(
VLOOKUP($X4533&amp;"-"&amp;TEXT($A4542,"mmm-aaaa"),Informes!$A:$P,COLUMN(Informes!I$1),FALSE)), "",
VLOOKUP($X4533&amp;"-"&amp;TEXT($A4542,"mmm-aaaa"),Informes!$A:$P,COLUMN(Informes!I$1),FALSE)), "")</f>
        <v/>
      </c>
      <c r="J4542" s="248"/>
      <c r="K4542" s="248"/>
      <c r="L4542" s="173" t="str">
        <f t="shared" si="888"/>
        <v>¨</v>
      </c>
      <c r="M4542" s="248" t="str">
        <f>IFERROR(IF(OR($X4542=$L$7,$X4542=$K$5,$X4542=$O$5,$X4542=$T$5),IF(ISBLANK(
VLOOKUP($X4510&amp;"-"&amp;TEXT($A4542,"mmm-aaaa"),Informes!$A:$P,COLUMN(Informes!J$1),FALSE)), "",
VLOOKUP($X4510&amp;"-"&amp;TEXT($A4542,"mmm-aaaa"),Informes!$A:$P,COLUMN(Informes!J$1),FALSE)), ""), "")</f>
        <v/>
      </c>
      <c r="N4542" s="248"/>
      <c r="O4542" s="248"/>
      <c r="P4542" s="248"/>
      <c r="Q4542" s="248"/>
      <c r="R4542" s="284" t="str">
        <f t="shared" si="886"/>
        <v/>
      </c>
      <c r="S4542" s="284"/>
      <c r="T4542" s="284"/>
      <c r="U4542" s="284"/>
      <c r="V4542" s="285"/>
      <c r="W4542" s="4" t="str">
        <f>IFERROR(VLOOKUP($X4533&amp;"-"&amp;TEXT($A4542,"mmm-aaaa"),Informes!$A:$P,COLUMN(Informes!K$1),FALSE), "")</f>
        <v/>
      </c>
      <c r="X4542" s="34" t="str">
        <f>IFERROR(VLOOKUP($X4510&amp;"-"&amp;TEXT($A4542,"mmm-aaaa"),Informes!$A:$P,COLUMN(Informes!C$1),FALSE), "")</f>
        <v/>
      </c>
    </row>
    <row r="4543" spans="1:24" ht="16.5" customHeight="1" x14ac:dyDescent="0.2">
      <c r="A4543" s="34">
        <f t="shared" si="889"/>
        <v>45627</v>
      </c>
      <c r="B4543" s="243" t="str">
        <f t="shared" si="887"/>
        <v>Diciembre</v>
      </c>
      <c r="C4543" s="244"/>
      <c r="D4543" s="244"/>
      <c r="E4543" s="244"/>
      <c r="F4543" s="281" t="str">
        <f>IFERROR(IF(VLOOKUP($X4510&amp;"-"&amp;TEXT($A4543,"mmm-aaaa"),Informes!$A:$P,COLUMN(Informes!H$1),FALSE),"þ","¨"),"¨")</f>
        <v>¨</v>
      </c>
      <c r="G4543" s="281"/>
      <c r="H4543" s="281"/>
      <c r="I4543" s="248" t="str">
        <f>IFERROR(IF(ISBLANK(
VLOOKUP($X4533&amp;"-"&amp;TEXT($A4543,"mmm-aaaa"),Informes!$A:$P,COLUMN(Informes!I$1),FALSE)), "",
VLOOKUP($X4533&amp;"-"&amp;TEXT($A4543,"mmm-aaaa"),Informes!$A:$P,COLUMN(Informes!I$1),FALSE)), "")</f>
        <v/>
      </c>
      <c r="J4543" s="248"/>
      <c r="K4543" s="248"/>
      <c r="L4543" s="173" t="str">
        <f t="shared" si="888"/>
        <v>¨</v>
      </c>
      <c r="M4543" s="248" t="str">
        <f>IFERROR(IF(OR($X4543=$L$7,$X4543=$K$5,$X4543=$O$5,$X4543=$T$5),IF(ISBLANK(
VLOOKUP($X4510&amp;"-"&amp;TEXT($A4543,"mmm-aaaa"),Informes!$A:$P,COLUMN(Informes!J$1),FALSE)), "",
VLOOKUP($X4510&amp;"-"&amp;TEXT($A4543,"mmm-aaaa"),Informes!$A:$P,COLUMN(Informes!J$1),FALSE)), ""), "")</f>
        <v/>
      </c>
      <c r="N4543" s="248"/>
      <c r="O4543" s="248"/>
      <c r="P4543" s="248"/>
      <c r="Q4543" s="248"/>
      <c r="R4543" s="284" t="str">
        <f t="shared" si="886"/>
        <v/>
      </c>
      <c r="S4543" s="284"/>
      <c r="T4543" s="284"/>
      <c r="U4543" s="284"/>
      <c r="V4543" s="285"/>
      <c r="W4543" s="4" t="str">
        <f>IFERROR(VLOOKUP($X4533&amp;"-"&amp;TEXT($A4543,"mmm-aaaa"),Informes!$A:$P,COLUMN(Informes!K$1),FALSE), "")</f>
        <v/>
      </c>
      <c r="X4543" s="34" t="str">
        <f>IFERROR(VLOOKUP($X4510&amp;"-"&amp;TEXT($A4543,"mmm-aaaa"),Informes!$A:$P,COLUMN(Informes!C$1),FALSE), "")</f>
        <v/>
      </c>
    </row>
    <row r="4544" spans="1:24" ht="16.5" customHeight="1" x14ac:dyDescent="0.2">
      <c r="A4544" s="34">
        <f t="shared" si="889"/>
        <v>45658</v>
      </c>
      <c r="B4544" s="243" t="str">
        <f t="shared" si="887"/>
        <v>Enero</v>
      </c>
      <c r="C4544" s="244"/>
      <c r="D4544" s="244"/>
      <c r="E4544" s="244"/>
      <c r="F4544" s="281" t="str">
        <f>IFERROR(IF(VLOOKUP($X4510&amp;"-"&amp;TEXT($A4544,"mmm-aaaa"),Informes!$A:$P,COLUMN(Informes!H$1),FALSE),"þ","¨"),"¨")</f>
        <v>¨</v>
      </c>
      <c r="G4544" s="281"/>
      <c r="H4544" s="281"/>
      <c r="I4544" s="248" t="str">
        <f>IFERROR(IF(ISBLANK(
VLOOKUP($X4533&amp;"-"&amp;TEXT($A4544,"mmm-aaaa"),Informes!$A:$P,COLUMN(Informes!I$1),FALSE)), "",
VLOOKUP($X4533&amp;"-"&amp;TEXT($A4544,"mmm-aaaa"),Informes!$A:$P,COLUMN(Informes!I$1),FALSE)), "")</f>
        <v/>
      </c>
      <c r="J4544" s="248"/>
      <c r="K4544" s="248"/>
      <c r="L4544" s="173" t="str">
        <f t="shared" si="888"/>
        <v>¨</v>
      </c>
      <c r="M4544" s="248" t="str">
        <f>IFERROR(IF(OR($X4544=$L$7,$X4544=$K$5,$X4544=$O$5,$X4544=$T$5),IF(ISBLANK(
VLOOKUP($X4510&amp;"-"&amp;TEXT($A4544,"mmm-aaaa"),Informes!$A:$P,COLUMN(Informes!J$1),FALSE)), "",
VLOOKUP($X4510&amp;"-"&amp;TEXT($A4544,"mmm-aaaa"),Informes!$A:$P,COLUMN(Informes!J$1),FALSE)), ""), "")</f>
        <v/>
      </c>
      <c r="N4544" s="248"/>
      <c r="O4544" s="248"/>
      <c r="P4544" s="248"/>
      <c r="Q4544" s="248"/>
      <c r="R4544" s="284" t="str">
        <f t="shared" si="886"/>
        <v/>
      </c>
      <c r="S4544" s="284"/>
      <c r="T4544" s="284"/>
      <c r="U4544" s="284"/>
      <c r="V4544" s="285"/>
      <c r="W4544" s="4" t="str">
        <f>IFERROR(VLOOKUP($X4533&amp;"-"&amp;TEXT($A4544,"mmm-aaaa"),Informes!$A:$P,COLUMN(Informes!K$1),FALSE), "")</f>
        <v/>
      </c>
      <c r="X4544" s="34" t="str">
        <f>IFERROR(VLOOKUP($X4510&amp;"-"&amp;TEXT($A4544,"mmm-aaaa"),Informes!$A:$P,COLUMN(Informes!C$1),FALSE), "")</f>
        <v/>
      </c>
    </row>
    <row r="4545" spans="1:24" ht="16.5" customHeight="1" x14ac:dyDescent="0.2">
      <c r="A4545" s="34">
        <f t="shared" si="889"/>
        <v>45689</v>
      </c>
      <c r="B4545" s="243" t="str">
        <f t="shared" si="887"/>
        <v>Febrero</v>
      </c>
      <c r="C4545" s="244"/>
      <c r="D4545" s="244"/>
      <c r="E4545" s="244"/>
      <c r="F4545" s="281" t="str">
        <f>IFERROR(IF(VLOOKUP($X4510&amp;"-"&amp;TEXT($A4545,"mmm-aaaa"),Informes!$A:$P,COLUMN(Informes!H$1),FALSE),"þ","¨"),"¨")</f>
        <v>¨</v>
      </c>
      <c r="G4545" s="281"/>
      <c r="H4545" s="281"/>
      <c r="I4545" s="248" t="str">
        <f>IFERROR(IF(ISBLANK(
VLOOKUP($X4533&amp;"-"&amp;TEXT($A4545,"mmm-aaaa"),Informes!$A:$P,COLUMN(Informes!I$1),FALSE)), "",
VLOOKUP($X4533&amp;"-"&amp;TEXT($A4545,"mmm-aaaa"),Informes!$A:$P,COLUMN(Informes!I$1),FALSE)), "")</f>
        <v/>
      </c>
      <c r="J4545" s="248"/>
      <c r="K4545" s="248"/>
      <c r="L4545" s="173" t="str">
        <f t="shared" si="888"/>
        <v>¨</v>
      </c>
      <c r="M4545" s="248" t="str">
        <f>IFERROR(IF(OR($X4545=$L$7,$X4545=$K$5,$X4545=$O$5,$X4545=$T$5),IF(ISBLANK(
VLOOKUP($X4510&amp;"-"&amp;TEXT($A4545,"mmm-aaaa"),Informes!$A:$P,COLUMN(Informes!J$1),FALSE)), "",
VLOOKUP($X4510&amp;"-"&amp;TEXT($A4545,"mmm-aaaa"),Informes!$A:$P,COLUMN(Informes!J$1),FALSE)), ""), "")</f>
        <v/>
      </c>
      <c r="N4545" s="248"/>
      <c r="O4545" s="248"/>
      <c r="P4545" s="248"/>
      <c r="Q4545" s="248"/>
      <c r="R4545" s="284" t="str">
        <f t="shared" si="886"/>
        <v/>
      </c>
      <c r="S4545" s="284"/>
      <c r="T4545" s="284"/>
      <c r="U4545" s="284"/>
      <c r="V4545" s="285"/>
      <c r="W4545" s="4" t="str">
        <f>IFERROR(VLOOKUP($X4533&amp;"-"&amp;TEXT($A4545,"mmm-aaaa"),Informes!$A:$P,COLUMN(Informes!K$1),FALSE), "")</f>
        <v/>
      </c>
      <c r="X4545" s="34" t="str">
        <f>IFERROR(VLOOKUP($X4510&amp;"-"&amp;TEXT($A4545,"mmm-aaaa"),Informes!$A:$P,COLUMN(Informes!C$1),FALSE), "")</f>
        <v/>
      </c>
    </row>
    <row r="4546" spans="1:24" ht="16.5" customHeight="1" x14ac:dyDescent="0.2">
      <c r="A4546" s="34">
        <f t="shared" si="889"/>
        <v>45717</v>
      </c>
      <c r="B4546" s="243" t="str">
        <f t="shared" si="887"/>
        <v>Marzo</v>
      </c>
      <c r="C4546" s="244"/>
      <c r="D4546" s="244"/>
      <c r="E4546" s="244"/>
      <c r="F4546" s="281" t="str">
        <f>IFERROR(IF(VLOOKUP($X4510&amp;"-"&amp;TEXT($A4546,"mmm-aaaa"),Informes!$A:$P,COLUMN(Informes!H$1),FALSE),"þ","¨"),"¨")</f>
        <v>¨</v>
      </c>
      <c r="G4546" s="281"/>
      <c r="H4546" s="281"/>
      <c r="I4546" s="248" t="str">
        <f>IFERROR(IF(ISBLANK(
VLOOKUP($X4533&amp;"-"&amp;TEXT($A4546,"mmm-aaaa"),Informes!$A:$P,COLUMN(Informes!I$1),FALSE)), "",
VLOOKUP($X4533&amp;"-"&amp;TEXT($A4546,"mmm-aaaa"),Informes!$A:$P,COLUMN(Informes!I$1),FALSE)), "")</f>
        <v/>
      </c>
      <c r="J4546" s="248"/>
      <c r="K4546" s="248"/>
      <c r="L4546" s="173" t="str">
        <f t="shared" si="888"/>
        <v>¨</v>
      </c>
      <c r="M4546" s="248" t="str">
        <f>IFERROR(IF(OR($X4546=$L$7,$X4546=$K$5,$X4546=$O$5,$X4546=$T$5),IF(ISBLANK(
VLOOKUP($X4510&amp;"-"&amp;TEXT($A4546,"mmm-aaaa"),Informes!$A:$P,COLUMN(Informes!J$1),FALSE)), "",
VLOOKUP($X4510&amp;"-"&amp;TEXT($A4546,"mmm-aaaa"),Informes!$A:$P,COLUMN(Informes!J$1),FALSE)), ""), "")</f>
        <v/>
      </c>
      <c r="N4546" s="248"/>
      <c r="O4546" s="248"/>
      <c r="P4546" s="248"/>
      <c r="Q4546" s="248"/>
      <c r="R4546" s="284" t="str">
        <f t="shared" si="886"/>
        <v/>
      </c>
      <c r="S4546" s="284"/>
      <c r="T4546" s="284"/>
      <c r="U4546" s="284"/>
      <c r="V4546" s="285"/>
      <c r="W4546" s="4" t="str">
        <f>IFERROR(VLOOKUP($X4533&amp;"-"&amp;TEXT($A4546,"mmm-aaaa"),Informes!$A:$P,COLUMN(Informes!K$1),FALSE), "")</f>
        <v/>
      </c>
      <c r="X4546" s="34" t="str">
        <f>IFERROR(VLOOKUP($X4510&amp;"-"&amp;TEXT($A4546,"mmm-aaaa"),Informes!$A:$P,COLUMN(Informes!C$1),FALSE), "")</f>
        <v/>
      </c>
    </row>
    <row r="4547" spans="1:24" ht="16.5" customHeight="1" x14ac:dyDescent="0.2">
      <c r="A4547" s="34">
        <f t="shared" si="889"/>
        <v>45748</v>
      </c>
      <c r="B4547" s="243" t="str">
        <f t="shared" si="887"/>
        <v>Abril</v>
      </c>
      <c r="C4547" s="244"/>
      <c r="D4547" s="244"/>
      <c r="E4547" s="244"/>
      <c r="F4547" s="281" t="str">
        <f>IFERROR(IF(VLOOKUP($X4510&amp;"-"&amp;TEXT($A4547,"mmm-aaaa"),Informes!$A:$P,COLUMN(Informes!H$1),FALSE),"þ","¨"),"¨")</f>
        <v>¨</v>
      </c>
      <c r="G4547" s="281"/>
      <c r="H4547" s="281"/>
      <c r="I4547" s="248" t="str">
        <f>IFERROR(IF(ISBLANK(
VLOOKUP($X4533&amp;"-"&amp;TEXT($A4547,"mmm-aaaa"),Informes!$A:$P,COLUMN(Informes!I$1),FALSE)), "",
VLOOKUP($X4533&amp;"-"&amp;TEXT($A4547,"mmm-aaaa"),Informes!$A:$P,COLUMN(Informes!I$1),FALSE)), "")</f>
        <v/>
      </c>
      <c r="J4547" s="248"/>
      <c r="K4547" s="248"/>
      <c r="L4547" s="173" t="str">
        <f t="shared" si="888"/>
        <v>¨</v>
      </c>
      <c r="M4547" s="248" t="str">
        <f>IFERROR(IF(OR($X4547=$L$7,$X4547=$K$5,$X4547=$O$5,$X4547=$T$5),IF(ISBLANK(
VLOOKUP($X4510&amp;"-"&amp;TEXT($A4547,"mmm-aaaa"),Informes!$A:$P,COLUMN(Informes!J$1),FALSE)), "",
VLOOKUP($X4510&amp;"-"&amp;TEXT($A4547,"mmm-aaaa"),Informes!$A:$P,COLUMN(Informes!J$1),FALSE)), ""), "")</f>
        <v/>
      </c>
      <c r="N4547" s="248"/>
      <c r="O4547" s="248"/>
      <c r="P4547" s="248"/>
      <c r="Q4547" s="248"/>
      <c r="R4547" s="284" t="str">
        <f t="shared" si="886"/>
        <v/>
      </c>
      <c r="S4547" s="284"/>
      <c r="T4547" s="284"/>
      <c r="U4547" s="284"/>
      <c r="V4547" s="285"/>
      <c r="W4547" s="4" t="str">
        <f>IFERROR(VLOOKUP($X4533&amp;"-"&amp;TEXT($A4547,"mmm-aaaa"),Informes!$A:$P,COLUMN(Informes!K$1),FALSE), "")</f>
        <v/>
      </c>
      <c r="X4547" s="34" t="str">
        <f>IFERROR(VLOOKUP($X4510&amp;"-"&amp;TEXT($A4547,"mmm-aaaa"),Informes!$A:$P,COLUMN(Informes!C$1),FALSE), "")</f>
        <v/>
      </c>
    </row>
    <row r="4548" spans="1:24" ht="16.5" customHeight="1" x14ac:dyDescent="0.2">
      <c r="A4548" s="34">
        <f t="shared" si="889"/>
        <v>45778</v>
      </c>
      <c r="B4548" s="243" t="str">
        <f t="shared" si="887"/>
        <v>Mayo</v>
      </c>
      <c r="C4548" s="244"/>
      <c r="D4548" s="244"/>
      <c r="E4548" s="244"/>
      <c r="F4548" s="281" t="str">
        <f>IFERROR(IF(VLOOKUP($X4510&amp;"-"&amp;TEXT($A4548,"mmm-aaaa"),Informes!$A:$P,COLUMN(Informes!H$1),FALSE),"þ","¨"),"¨")</f>
        <v>¨</v>
      </c>
      <c r="G4548" s="281"/>
      <c r="H4548" s="281"/>
      <c r="I4548" s="248" t="str">
        <f>IFERROR(IF(ISBLANK(
VLOOKUP($X4533&amp;"-"&amp;TEXT($A4548,"mmm-aaaa"),Informes!$A:$P,COLUMN(Informes!I$1),FALSE)), "",
VLOOKUP($X4533&amp;"-"&amp;TEXT($A4548,"mmm-aaaa"),Informes!$A:$P,COLUMN(Informes!I$1),FALSE)), "")</f>
        <v/>
      </c>
      <c r="J4548" s="248"/>
      <c r="K4548" s="248"/>
      <c r="L4548" s="173" t="str">
        <f t="shared" si="888"/>
        <v>¨</v>
      </c>
      <c r="M4548" s="248" t="str">
        <f>IFERROR(IF(OR($X4548=$L$7,$X4548=$K$5,$X4548=$O$5,$X4548=$T$5),IF(ISBLANK(
VLOOKUP($X4510&amp;"-"&amp;TEXT($A4548,"mmm-aaaa"),Informes!$A:$P,COLUMN(Informes!J$1),FALSE)), "",
VLOOKUP($X4510&amp;"-"&amp;TEXT($A4548,"mmm-aaaa"),Informes!$A:$P,COLUMN(Informes!J$1),FALSE)), ""), "")</f>
        <v/>
      </c>
      <c r="N4548" s="248"/>
      <c r="O4548" s="248"/>
      <c r="P4548" s="248"/>
      <c r="Q4548" s="248"/>
      <c r="R4548" s="284" t="str">
        <f t="shared" si="886"/>
        <v/>
      </c>
      <c r="S4548" s="284"/>
      <c r="T4548" s="284"/>
      <c r="U4548" s="284"/>
      <c r="V4548" s="285"/>
      <c r="W4548" s="4" t="str">
        <f>IFERROR(VLOOKUP($X4533&amp;"-"&amp;TEXT($A4548,"mmm-aaaa"),Informes!$A:$P,COLUMN(Informes!K$1),FALSE), "")</f>
        <v/>
      </c>
      <c r="X4548" s="34" t="str">
        <f>IFERROR(VLOOKUP($X4510&amp;"-"&amp;TEXT($A4548,"mmm-aaaa"),Informes!$A:$P,COLUMN(Informes!C$1),FALSE), "")</f>
        <v/>
      </c>
    </row>
    <row r="4549" spans="1:24" ht="16.5" customHeight="1" x14ac:dyDescent="0.2">
      <c r="A4549" s="34">
        <f t="shared" si="889"/>
        <v>45809</v>
      </c>
      <c r="B4549" s="243" t="str">
        <f t="shared" si="887"/>
        <v>Junio</v>
      </c>
      <c r="C4549" s="244"/>
      <c r="D4549" s="244"/>
      <c r="E4549" s="244"/>
      <c r="F4549" s="281" t="str">
        <f>IFERROR(IF(VLOOKUP($X4510&amp;"-"&amp;TEXT($A4549,"mmm-aaaa"),Informes!$A:$P,COLUMN(Informes!H$1),FALSE),"þ","¨"),"¨")</f>
        <v>¨</v>
      </c>
      <c r="G4549" s="281"/>
      <c r="H4549" s="281"/>
      <c r="I4549" s="248" t="str">
        <f>IFERROR(IF(ISBLANK(
VLOOKUP($X4533&amp;"-"&amp;TEXT($A4549,"mmm-aaaa"),Informes!$A:$P,COLUMN(Informes!I$1),FALSE)), "",
VLOOKUP($X4533&amp;"-"&amp;TEXT($A4549,"mmm-aaaa"),Informes!$A:$P,COLUMN(Informes!I$1),FALSE)), "")</f>
        <v/>
      </c>
      <c r="J4549" s="248"/>
      <c r="K4549" s="248"/>
      <c r="L4549" s="173" t="str">
        <f t="shared" si="888"/>
        <v>¨</v>
      </c>
      <c r="M4549" s="248" t="str">
        <f>IFERROR(IF(OR($X4549=$L$7,$X4549=$K$5,$X4549=$O$5,$X4549=$T$5),IF(ISBLANK(
VLOOKUP($X4510&amp;"-"&amp;TEXT($A4549,"mmm-aaaa"),Informes!$A:$P,COLUMN(Informes!J$1),FALSE)), "",
VLOOKUP($X4510&amp;"-"&amp;TEXT($A4549,"mmm-aaaa"),Informes!$A:$P,COLUMN(Informes!J$1),FALSE)), ""), "")</f>
        <v/>
      </c>
      <c r="N4549" s="248"/>
      <c r="O4549" s="248"/>
      <c r="P4549" s="248"/>
      <c r="Q4549" s="248"/>
      <c r="R4549" s="284" t="str">
        <f t="shared" si="886"/>
        <v/>
      </c>
      <c r="S4549" s="284"/>
      <c r="T4549" s="284"/>
      <c r="U4549" s="284"/>
      <c r="V4549" s="285"/>
      <c r="W4549" s="4" t="str">
        <f>IFERROR(VLOOKUP($X4533&amp;"-"&amp;TEXT($A4549,"mmm-aaaa"),Informes!$A:$P,COLUMN(Informes!K$1),FALSE), "")</f>
        <v/>
      </c>
      <c r="X4549" s="34" t="str">
        <f>IFERROR(VLOOKUP($X4510&amp;"-"&amp;TEXT($A4549,"mmm-aaaa"),Informes!$A:$P,COLUMN(Informes!C$1),FALSE), "")</f>
        <v/>
      </c>
    </row>
    <row r="4550" spans="1:24" ht="16.5" customHeight="1" x14ac:dyDescent="0.2">
      <c r="A4550" s="34">
        <f t="shared" si="889"/>
        <v>45839</v>
      </c>
      <c r="B4550" s="243" t="str">
        <f t="shared" si="887"/>
        <v>Julio</v>
      </c>
      <c r="C4550" s="244"/>
      <c r="D4550" s="244"/>
      <c r="E4550" s="244"/>
      <c r="F4550" s="281" t="str">
        <f>IFERROR(IF(VLOOKUP($X4510&amp;"-"&amp;TEXT($A4550,"mmm-aaaa"),Informes!$A:$P,COLUMN(Informes!H$1),FALSE),"þ","¨"),"¨")</f>
        <v>¨</v>
      </c>
      <c r="G4550" s="281"/>
      <c r="H4550" s="281"/>
      <c r="I4550" s="248" t="str">
        <f>IFERROR(IF(ISBLANK(
VLOOKUP($X4533&amp;"-"&amp;TEXT($A4550,"mmm-aaaa"),Informes!$A:$P,COLUMN(Informes!I$1),FALSE)), "",
VLOOKUP($X4533&amp;"-"&amp;TEXT($A4550,"mmm-aaaa"),Informes!$A:$P,COLUMN(Informes!I$1),FALSE)), "")</f>
        <v/>
      </c>
      <c r="J4550" s="248"/>
      <c r="K4550" s="248"/>
      <c r="L4550" s="173" t="str">
        <f t="shared" si="888"/>
        <v>¨</v>
      </c>
      <c r="M4550" s="248" t="str">
        <f>IFERROR(IF(OR($X4550=$L$7,$X4550=$K$5,$X4550=$O$5,$X4550=$T$5),IF(ISBLANK(
VLOOKUP($X4510&amp;"-"&amp;TEXT($A4550,"mmm-aaaa"),Informes!$A:$P,COLUMN(Informes!J$1),FALSE)), "",
VLOOKUP($X4510&amp;"-"&amp;TEXT($A4550,"mmm-aaaa"),Informes!$A:$P,COLUMN(Informes!J$1),FALSE)), ""), "")</f>
        <v/>
      </c>
      <c r="N4550" s="248"/>
      <c r="O4550" s="248"/>
      <c r="P4550" s="248"/>
      <c r="Q4550" s="248"/>
      <c r="R4550" s="284" t="str">
        <f t="shared" si="886"/>
        <v/>
      </c>
      <c r="S4550" s="284"/>
      <c r="T4550" s="284"/>
      <c r="U4550" s="284"/>
      <c r="V4550" s="285"/>
      <c r="W4550" s="4" t="str">
        <f>IFERROR(VLOOKUP($X4533&amp;"-"&amp;TEXT($A4550,"mmm-aaaa"),Informes!$A:$P,COLUMN(Informes!K$1),FALSE), "")</f>
        <v/>
      </c>
      <c r="X4550" s="34" t="str">
        <f>IFERROR(VLOOKUP($X4510&amp;"-"&amp;TEXT($A4550,"mmm-aaaa"),Informes!$A:$P,COLUMN(Informes!C$1),FALSE), "")</f>
        <v/>
      </c>
    </row>
    <row r="4551" spans="1:24" ht="16.5" customHeight="1" thickBot="1" x14ac:dyDescent="0.25">
      <c r="A4551" s="34">
        <f t="shared" si="889"/>
        <v>45870</v>
      </c>
      <c r="B4551" s="264" t="str">
        <f t="shared" si="887"/>
        <v>Agosto</v>
      </c>
      <c r="C4551" s="265"/>
      <c r="D4551" s="265"/>
      <c r="E4551" s="265"/>
      <c r="F4551" s="280" t="str">
        <f>IFERROR(IF(VLOOKUP($X4510&amp;"-"&amp;TEXT($A4551,"mmm-aaaa"),Informes!$A:$P,COLUMN(Informes!H$1),FALSE),"þ","¨"),"¨")</f>
        <v>¨</v>
      </c>
      <c r="G4551" s="280"/>
      <c r="H4551" s="280"/>
      <c r="I4551" s="269" t="str">
        <f>IFERROR(IF(ISBLANK(
VLOOKUP($X4533&amp;"-"&amp;TEXT($A4551,"mmm-aaaa"),Informes!$A:$P,COLUMN(Informes!I$1),FALSE)), "",
VLOOKUP($X4533&amp;"-"&amp;TEXT($A4551,"mmm-aaaa"),Informes!$A:$P,COLUMN(Informes!I$1),FALSE)), "")</f>
        <v/>
      </c>
      <c r="J4551" s="269"/>
      <c r="K4551" s="269"/>
      <c r="L4551" s="172" t="str">
        <f t="shared" si="888"/>
        <v>¨</v>
      </c>
      <c r="M4551" s="269" t="str">
        <f>IFERROR(IF(OR($X4551=$L$7,$X4551=$K$5,$X4551=$O$5,$X4551=$T$5),IF(ISBLANK(
VLOOKUP($X4510&amp;"-"&amp;TEXT($A4551,"mmm-aaaa"),Informes!$A:$P,COLUMN(Informes!J$1),FALSE)), "",
VLOOKUP($X4510&amp;"-"&amp;TEXT($A4551,"mmm-aaaa"),Informes!$A:$P,COLUMN(Informes!J$1),FALSE)), ""), "")</f>
        <v/>
      </c>
      <c r="N4551" s="269"/>
      <c r="O4551" s="269"/>
      <c r="P4551" s="269"/>
      <c r="Q4551" s="269"/>
      <c r="R4551" s="282" t="str">
        <f t="shared" si="886"/>
        <v/>
      </c>
      <c r="S4551" s="282"/>
      <c r="T4551" s="282"/>
      <c r="U4551" s="282"/>
      <c r="V4551" s="283"/>
      <c r="W4551" s="4" t="str">
        <f>IFERROR(VLOOKUP($X4533&amp;"-"&amp;TEXT($A4551,"mmm-aaaa"),Informes!$A:$P,COLUMN(Informes!K$1),FALSE), "")</f>
        <v/>
      </c>
      <c r="X4551" s="34" t="str">
        <f>IFERROR(VLOOKUP($X4510&amp;"-"&amp;TEXT($A4551,"mmm-aaaa"),Informes!$A:$P,COLUMN(Informes!C$1),FALSE), "")</f>
        <v/>
      </c>
    </row>
    <row r="4552" spans="1:24" ht="16.5" customHeight="1" thickBot="1" x14ac:dyDescent="0.3">
      <c r="D4552" s="124"/>
      <c r="E4552" s="124"/>
      <c r="F4552" s="129"/>
      <c r="G4552" s="124" t="str">
        <f>IF(SUM(F4540:F4551)=0,"",SUM(F4540:F4551))</f>
        <v/>
      </c>
      <c r="H4552" s="124"/>
      <c r="I4552" s="124"/>
      <c r="J4552" s="130"/>
      <c r="K4552" s="124"/>
      <c r="L4552" s="131" t="s">
        <v>107</v>
      </c>
      <c r="M4552" s="272" t="str">
        <f>IF(SUM(M4540:M4551)=0,"",SUM(M4540:M4551))</f>
        <v/>
      </c>
      <c r="N4552" s="273"/>
      <c r="O4552" s="273"/>
      <c r="P4552" s="273"/>
      <c r="Q4552" s="274"/>
      <c r="R4552" s="275"/>
      <c r="S4552" s="276"/>
      <c r="T4552" s="276"/>
      <c r="U4552" s="276"/>
      <c r="V4552" s="277"/>
      <c r="W4552" s="4"/>
      <c r="X4552" s="4"/>
    </row>
    <row r="4553" spans="1:24" ht="16.5" customHeight="1" x14ac:dyDescent="0.2">
      <c r="W4553" s="4"/>
      <c r="X4553" s="4"/>
    </row>
    <row r="4554" spans="1:24" ht="279.75" customHeight="1" x14ac:dyDescent="0.15">
      <c r="B4554" s="11"/>
      <c r="C4554" s="132" t="s">
        <v>136</v>
      </c>
      <c r="D4554" s="11"/>
      <c r="E4554" s="11"/>
      <c r="F4554" s="11"/>
      <c r="G4554" s="11"/>
      <c r="H4554" s="11"/>
      <c r="I4554" s="11"/>
      <c r="J4554" s="11"/>
      <c r="K4554" s="11"/>
      <c r="L4554" s="11"/>
      <c r="M4554" s="11"/>
      <c r="N4554" s="11"/>
      <c r="O4554" s="11"/>
      <c r="P4554" s="11"/>
      <c r="Q4554" s="11"/>
      <c r="R4554" s="11"/>
      <c r="S4554" s="11"/>
      <c r="T4554" s="11"/>
      <c r="U4554" s="11"/>
      <c r="V4554" s="11"/>
      <c r="W4554" s="11"/>
      <c r="X4554" s="11"/>
    </row>
    <row r="4555" spans="1:24" ht="24" customHeight="1" x14ac:dyDescent="0.2">
      <c r="A4555" s="35">
        <f>A4509+1</f>
        <v>100</v>
      </c>
      <c r="B4555" s="256" t="s">
        <v>127</v>
      </c>
      <c r="C4555" s="256"/>
      <c r="D4555" s="256"/>
      <c r="E4555" s="256"/>
      <c r="F4555" s="256"/>
      <c r="G4555" s="256"/>
      <c r="H4555" s="256"/>
      <c r="I4555" s="256"/>
      <c r="J4555" s="256"/>
      <c r="K4555" s="256"/>
      <c r="L4555" s="256"/>
      <c r="M4555" s="256"/>
      <c r="N4555" s="256"/>
      <c r="O4555" s="256"/>
      <c r="P4555" s="256"/>
      <c r="Q4555" s="256"/>
      <c r="R4555" s="256"/>
      <c r="S4555" s="256"/>
      <c r="T4555" s="256"/>
      <c r="U4555" s="256"/>
      <c r="V4555" s="256"/>
      <c r="X4555" s="2"/>
    </row>
    <row r="4556" spans="1:24" ht="17.25" customHeight="1" x14ac:dyDescent="0.2">
      <c r="A4556" s="35"/>
      <c r="B4556" s="120" t="s">
        <v>128</v>
      </c>
      <c r="D4556" s="123" t="e">
        <f>IF(A4555=0,0,INDEX(TblPublicadores[Nombre completo],A4555))</f>
        <v>#REF!</v>
      </c>
      <c r="F4556" s="123"/>
      <c r="G4556" s="123"/>
      <c r="H4556" s="123"/>
      <c r="I4556" s="123"/>
      <c r="J4556" s="123"/>
      <c r="K4556" s="123"/>
      <c r="L4556" s="123"/>
      <c r="M4556" s="123"/>
      <c r="N4556" s="123"/>
      <c r="O4556" s="123"/>
      <c r="P4556" s="123"/>
      <c r="Q4556" s="123"/>
      <c r="R4556" s="123"/>
      <c r="S4556" s="123"/>
      <c r="T4556" s="123"/>
      <c r="U4556" s="123"/>
      <c r="V4556" s="123"/>
      <c r="W4556" s="15"/>
      <c r="X4556" s="154" t="e">
        <f>IF(A4555=0,0,INDEX(TblPublicadores[Nombre],A4555))</f>
        <v>#REF!</v>
      </c>
    </row>
    <row r="4557" spans="1:24" ht="17.25" customHeight="1" x14ac:dyDescent="0.2">
      <c r="B4557" s="120" t="s">
        <v>129</v>
      </c>
      <c r="D4557" s="121"/>
      <c r="E4557" s="121"/>
      <c r="F4557" s="7"/>
      <c r="G4557" s="7"/>
      <c r="H4557" s="257" t="e">
        <f>IF(A4555=0,"",INDEX(TblPublicadores[Fecha de nacimiento],A4555))</f>
        <v>#REF!</v>
      </c>
      <c r="I4557" s="257"/>
      <c r="J4557" s="257"/>
      <c r="K4557" s="257"/>
      <c r="L4557" s="257"/>
      <c r="M4557" s="257"/>
      <c r="N4557" s="257"/>
      <c r="O4557" s="257"/>
      <c r="P4557" s="128" t="e">
        <f>IF(INDEX(TblPublicadores[Sexo],A4555)=Q4557,"þ","¨")</f>
        <v>#REF!</v>
      </c>
      <c r="Q4557" s="120" t="s">
        <v>75</v>
      </c>
      <c r="S4557" s="12"/>
      <c r="T4557" s="13"/>
      <c r="U4557" s="128" t="e">
        <f>IF(INDEX(TblPublicadores[Sexo],A4555)=V4557,"þ","¨")</f>
        <v>#REF!</v>
      </c>
      <c r="V4557" s="120" t="s">
        <v>79</v>
      </c>
      <c r="W4557" s="12"/>
      <c r="X4557" s="6"/>
    </row>
    <row r="4558" spans="1:24" ht="17.25" customHeight="1" x14ac:dyDescent="0.2">
      <c r="B4558" s="120" t="s">
        <v>130</v>
      </c>
      <c r="D4558" s="122"/>
      <c r="E4558" s="122"/>
      <c r="F4558" s="7"/>
      <c r="G4558" s="258" t="e">
        <f>IF(A4555=0,"",IF(INDEX(TblPublicadores[Fecha de bautismo],A4555)="", "",INDEX(TblPublicadores[Fecha de bautismo],A4555)))</f>
        <v>#REF!</v>
      </c>
      <c r="H4558" s="258"/>
      <c r="I4558" s="258"/>
      <c r="J4558" s="258"/>
      <c r="K4558" s="258"/>
      <c r="L4558" s="258"/>
      <c r="M4558" s="258"/>
      <c r="N4558" s="258"/>
      <c r="O4558" s="258"/>
      <c r="P4558" s="128" t="s">
        <v>137</v>
      </c>
      <c r="Q4558" s="120" t="s">
        <v>131</v>
      </c>
      <c r="S4558" s="12"/>
      <c r="T4558" s="12"/>
      <c r="U4558" s="128" t="s">
        <v>138</v>
      </c>
      <c r="V4558" s="120" t="s">
        <v>61</v>
      </c>
      <c r="W4558" s="12"/>
      <c r="X4558" s="6"/>
    </row>
    <row r="4559" spans="1:24" ht="28.5" customHeight="1" x14ac:dyDescent="0.2">
      <c r="B4559" s="127" t="e">
        <f>IF(INDEX(TblPublicadores[Privilegio],A4555)=C4559,"þ","¨")</f>
        <v>#REF!</v>
      </c>
      <c r="C4559" s="125" t="s">
        <v>76</v>
      </c>
      <c r="D4559" s="127" t="e">
        <f>IF(INDEX(TblPublicadores[Privilegio],A4555)=E4559,"þ","¨")</f>
        <v>#REF!</v>
      </c>
      <c r="E4559" s="125" t="s">
        <v>81</v>
      </c>
      <c r="F4559" s="7"/>
      <c r="G4559" s="7"/>
      <c r="H4559" s="5"/>
      <c r="I4559" s="10"/>
      <c r="J4559" s="127" t="e">
        <f>IF(INDEX(TblPublicadores[Tipo Publicador],A4555)=K4559,"þ","¨")</f>
        <v>#REF!</v>
      </c>
      <c r="K4559" s="125" t="s">
        <v>77</v>
      </c>
      <c r="L4559" s="5"/>
      <c r="M4559" s="5"/>
      <c r="N4559" s="127" t="e">
        <f>IF(INDEX(TblPublicadores[Tipo Publicador],A4555)=O4559,"þ","¨")</f>
        <v>#REF!</v>
      </c>
      <c r="O4559" s="125" t="s">
        <v>132</v>
      </c>
      <c r="P4559" s="126"/>
      <c r="Q4559" s="126"/>
      <c r="R4559" s="9"/>
      <c r="S4559" s="127" t="e">
        <f>IF(INDEX(TblPublicadores[Tipo Publicador],A4555)=T4559,"þ","¨")</f>
        <v>#REF!</v>
      </c>
      <c r="T4559" s="259" t="s">
        <v>133</v>
      </c>
      <c r="U4559" s="259"/>
      <c r="V4559" s="259"/>
      <c r="W4559" s="13"/>
      <c r="X4559" s="6"/>
    </row>
    <row r="4560" spans="1:24" ht="4.5" customHeight="1" thickBot="1" x14ac:dyDescent="0.25">
      <c r="B4560" s="8"/>
      <c r="C4560" s="7"/>
      <c r="D4560" s="8"/>
      <c r="E4560" s="7"/>
      <c r="F4560" s="7"/>
      <c r="G4560" s="7"/>
      <c r="H4560" s="5"/>
      <c r="I4560" s="10"/>
      <c r="J4560" s="8"/>
      <c r="K4560" s="5"/>
      <c r="L4560" s="5"/>
      <c r="M4560" s="5"/>
      <c r="N4560" s="7"/>
      <c r="O4560" s="5"/>
      <c r="P4560" s="8"/>
      <c r="Q4560" s="8"/>
      <c r="R4560" s="9"/>
      <c r="S4560" s="9"/>
      <c r="T4560" s="7"/>
      <c r="U4560" s="8"/>
      <c r="V4560" s="9"/>
      <c r="W4560" s="9"/>
      <c r="X4560" s="6"/>
    </row>
    <row r="4561" spans="1:24" ht="26.25" customHeight="1" x14ac:dyDescent="0.25">
      <c r="B4561" s="260" t="s">
        <v>17</v>
      </c>
      <c r="C4561" s="261"/>
      <c r="D4561" s="261"/>
      <c r="E4561" s="261"/>
      <c r="F4561" s="262" t="s">
        <v>134</v>
      </c>
      <c r="G4561" s="262"/>
      <c r="H4561" s="262"/>
      <c r="I4561" s="262" t="s">
        <v>12</v>
      </c>
      <c r="J4561" s="262"/>
      <c r="K4561" s="262"/>
      <c r="L4561" s="262" t="s">
        <v>105</v>
      </c>
      <c r="M4561" s="236" t="s">
        <v>135</v>
      </c>
      <c r="N4561" s="236"/>
      <c r="O4561" s="236"/>
      <c r="P4561" s="236"/>
      <c r="Q4561" s="236"/>
      <c r="R4561" s="236" t="s">
        <v>101</v>
      </c>
      <c r="S4561" s="236"/>
      <c r="T4561" s="236"/>
      <c r="U4561" s="236"/>
      <c r="V4561" s="237"/>
      <c r="W4561" s="14"/>
      <c r="X4561" s="3"/>
    </row>
    <row r="4562" spans="1:24" ht="27.75" customHeight="1" x14ac:dyDescent="0.2">
      <c r="B4562" s="240">
        <v>45292</v>
      </c>
      <c r="C4562" s="241"/>
      <c r="D4562" s="241"/>
      <c r="E4562" s="242"/>
      <c r="F4562" s="263"/>
      <c r="G4562" s="263"/>
      <c r="H4562" s="263"/>
      <c r="I4562" s="263"/>
      <c r="J4562" s="263"/>
      <c r="K4562" s="263"/>
      <c r="L4562" s="263"/>
      <c r="M4562" s="238"/>
      <c r="N4562" s="238"/>
      <c r="O4562" s="238"/>
      <c r="P4562" s="238"/>
      <c r="Q4562" s="238"/>
      <c r="R4562" s="238"/>
      <c r="S4562" s="238"/>
      <c r="T4562" s="238"/>
      <c r="U4562" s="238"/>
      <c r="V4562" s="239"/>
      <c r="W4562" s="14"/>
      <c r="X4562" s="3"/>
    </row>
    <row r="4563" spans="1:24" ht="16.5" customHeight="1" x14ac:dyDescent="0.2">
      <c r="A4563" s="34">
        <f>EDATE(B4562,-4)</f>
        <v>45170</v>
      </c>
      <c r="B4563" s="243" t="str">
        <f>PROPER(TEXT(A4563, "mmmm"))</f>
        <v>Septiembre</v>
      </c>
      <c r="C4563" s="244"/>
      <c r="D4563" s="244" t="str">
        <f>PROPER(TEXT(C4563, "mmmm"))</f>
        <v>Enero</v>
      </c>
      <c r="E4563" s="244"/>
      <c r="F4563" s="281" t="str">
        <f>IFERROR(IF(VLOOKUP($X4556&amp;"-"&amp;TEXT($A4563,"mmm-aaaa"),Informes!$A:$P,COLUMN(Informes!H$1),FALSE),"þ","¨"),"¨")</f>
        <v>¨</v>
      </c>
      <c r="G4563" s="281"/>
      <c r="H4563" s="281"/>
      <c r="I4563" s="248" t="str">
        <f>IFERROR(IF(ISBLANK(
VLOOKUP($X4556&amp;"-"&amp;TEXT($A4563,"mmm-aaaa"),Informes!$A:$P,COLUMN(Informes!I$1),FALSE)), "",
VLOOKUP($X4556&amp;"-"&amp;TEXT($A4563,"mmm-aaaa"),Informes!$A:$P,COLUMN(Informes!I$1),FALSE)), "")</f>
        <v/>
      </c>
      <c r="J4563" s="248"/>
      <c r="K4563" s="248"/>
      <c r="L4563" s="173" t="str">
        <f>IFERROR(IF($X4563=$L$7,"þ","¨"),"¨")</f>
        <v>¨</v>
      </c>
      <c r="M4563" s="248" t="str">
        <f>IFERROR(IF(OR($X4563=$L$7,$X4563=$K$5,$X4563=$O$5,$X4563=$T$5),IF(ISBLANK(
VLOOKUP($X4556&amp;"-"&amp;TEXT($A4563,"mmm-aaaa"),Informes!$A:$P,COLUMN(Informes!J$1),FALSE)), "",
VLOOKUP($X4556&amp;"-"&amp;TEXT($A4563,"mmm-aaaa"),Informes!$A:$P,COLUMN(Informes!J$1),FALSE)), ""), "")</f>
        <v/>
      </c>
      <c r="N4563" s="248"/>
      <c r="O4563" s="248"/>
      <c r="P4563" s="248"/>
      <c r="Q4563" s="248"/>
      <c r="R4563" s="284" t="str">
        <f t="shared" ref="R4563:R4574" si="890">IF(W4563=0, "", W4563)</f>
        <v/>
      </c>
      <c r="S4563" s="284"/>
      <c r="T4563" s="284"/>
      <c r="U4563" s="284"/>
      <c r="V4563" s="285"/>
      <c r="W4563" s="4" t="str">
        <f>IFERROR(VLOOKUP($X4556&amp;"-"&amp;TEXT($A4563,"mmm-aaaa"),Informes!$A:$P,COLUMN(Informes!K$1),FALSE), "")</f>
        <v/>
      </c>
      <c r="X4563" s="34" t="str">
        <f>IFERROR(VLOOKUP($X4556&amp;"-"&amp;TEXT($A4563,"mmm-aaaa"),Informes!$A:$P,COLUMN(Informes!C$1),FALSE), "")</f>
        <v/>
      </c>
    </row>
    <row r="4564" spans="1:24" ht="16.5" customHeight="1" x14ac:dyDescent="0.2">
      <c r="A4564" s="34">
        <f>EDATE(A4563,1)</f>
        <v>45200</v>
      </c>
      <c r="B4564" s="243" t="str">
        <f t="shared" ref="B4564:B4574" si="891">PROPER(TEXT(A4564, "mmmm"))</f>
        <v>Octubre</v>
      </c>
      <c r="C4564" s="244"/>
      <c r="D4564" s="244" t="str">
        <f t="shared" ref="D4564:D4574" si="892">PROPER(TEXT(C4564, "mmmm"))</f>
        <v>Enero</v>
      </c>
      <c r="E4564" s="244"/>
      <c r="F4564" s="281" t="str">
        <f>IFERROR(IF(VLOOKUP($X4556&amp;"-"&amp;TEXT($A4564,"mmm-aaaa"),Informes!$A:$P,COLUMN(Informes!H$1),FALSE),"þ","¨"),"¨")</f>
        <v>¨</v>
      </c>
      <c r="G4564" s="281"/>
      <c r="H4564" s="281"/>
      <c r="I4564" s="248" t="str">
        <f>IFERROR(IF(ISBLANK(
VLOOKUP($X4556&amp;"-"&amp;TEXT($A4564,"mmm-aaaa"),Informes!$A:$P,COLUMN(Informes!I$1),FALSE)), "",
VLOOKUP($X4556&amp;"-"&amp;TEXT($A4564,"mmm-aaaa"),Informes!$A:$P,COLUMN(Informes!I$1),FALSE)), "")</f>
        <v/>
      </c>
      <c r="J4564" s="248"/>
      <c r="K4564" s="248"/>
      <c r="L4564" s="173" t="str">
        <f t="shared" ref="L4564:L4574" si="893">IFERROR(IF($X4564=$L$7,"þ","¨"),"¨")</f>
        <v>¨</v>
      </c>
      <c r="M4564" s="248" t="str">
        <f>IFERROR(IF(OR($X4564=$L$7,$X4564=$K$5,$X4564=$O$5,$X4564=$T$5),IF(ISBLANK(
VLOOKUP($X4556&amp;"-"&amp;TEXT($A4564,"mmm-aaaa"),Informes!$A:$P,COLUMN(Informes!J$1),FALSE)), "",
VLOOKUP($X4556&amp;"-"&amp;TEXT($A4564,"mmm-aaaa"),Informes!$A:$P,COLUMN(Informes!J$1),FALSE)), ""), "")</f>
        <v/>
      </c>
      <c r="N4564" s="248"/>
      <c r="O4564" s="248"/>
      <c r="P4564" s="248"/>
      <c r="Q4564" s="248"/>
      <c r="R4564" s="284" t="str">
        <f t="shared" si="890"/>
        <v/>
      </c>
      <c r="S4564" s="284"/>
      <c r="T4564" s="284"/>
      <c r="U4564" s="284"/>
      <c r="V4564" s="285"/>
      <c r="W4564" s="4" t="str">
        <f>IFERROR(VLOOKUP($X4556&amp;"-"&amp;TEXT($A4564,"mmm-aaaa"),Informes!$A:$P,COLUMN(Informes!K$1),FALSE), "")</f>
        <v/>
      </c>
      <c r="X4564" s="34" t="str">
        <f>IFERROR(VLOOKUP($X4556&amp;"-"&amp;TEXT($A4564,"mmm-aaaa"),Informes!$A:$P,COLUMN(Informes!C$1),FALSE), "")</f>
        <v/>
      </c>
    </row>
    <row r="4565" spans="1:24" ht="16.5" customHeight="1" x14ac:dyDescent="0.2">
      <c r="A4565" s="34">
        <f t="shared" ref="A4565:A4574" si="894">EDATE(A4564,1)</f>
        <v>45231</v>
      </c>
      <c r="B4565" s="243" t="str">
        <f t="shared" si="891"/>
        <v>Noviembre</v>
      </c>
      <c r="C4565" s="244"/>
      <c r="D4565" s="244" t="str">
        <f t="shared" si="892"/>
        <v>Enero</v>
      </c>
      <c r="E4565" s="244"/>
      <c r="F4565" s="281" t="str">
        <f>IFERROR(IF(VLOOKUP($X4556&amp;"-"&amp;TEXT($A4565,"mmm-aaaa"),Informes!$A:$P,COLUMN(Informes!H$1),FALSE),"þ","¨"),"¨")</f>
        <v>¨</v>
      </c>
      <c r="G4565" s="281"/>
      <c r="H4565" s="281"/>
      <c r="I4565" s="248" t="str">
        <f>IFERROR(IF(ISBLANK(
VLOOKUP($X4556&amp;"-"&amp;TEXT($A4565,"mmm-aaaa"),Informes!$A:$P,COLUMN(Informes!I$1),FALSE)), "",
VLOOKUP($X4556&amp;"-"&amp;TEXT($A4565,"mmm-aaaa"),Informes!$A:$P,COLUMN(Informes!I$1),FALSE)), "")</f>
        <v/>
      </c>
      <c r="J4565" s="248"/>
      <c r="K4565" s="248"/>
      <c r="L4565" s="173" t="str">
        <f t="shared" si="893"/>
        <v>¨</v>
      </c>
      <c r="M4565" s="248" t="str">
        <f>IFERROR(IF(OR($X4565=$L$7,$X4565=$K$5,$X4565=$O$5,$X4565=$T$5),IF(ISBLANK(
VLOOKUP($X4556&amp;"-"&amp;TEXT($A4565,"mmm-aaaa"),Informes!$A:$P,COLUMN(Informes!J$1),FALSE)), "",
VLOOKUP($X4556&amp;"-"&amp;TEXT($A4565,"mmm-aaaa"),Informes!$A:$P,COLUMN(Informes!J$1),FALSE)), ""), "")</f>
        <v/>
      </c>
      <c r="N4565" s="248"/>
      <c r="O4565" s="248"/>
      <c r="P4565" s="248"/>
      <c r="Q4565" s="248"/>
      <c r="R4565" s="284" t="str">
        <f t="shared" si="890"/>
        <v/>
      </c>
      <c r="S4565" s="284"/>
      <c r="T4565" s="284"/>
      <c r="U4565" s="284"/>
      <c r="V4565" s="285"/>
      <c r="W4565" s="4" t="str">
        <f>IFERROR(VLOOKUP($X4556&amp;"-"&amp;TEXT($A4565,"mmm-aaaa"),Informes!$A:$P,COLUMN(Informes!K$1),FALSE), "")</f>
        <v/>
      </c>
      <c r="X4565" s="34" t="str">
        <f>IFERROR(VLOOKUP($X4556&amp;"-"&amp;TEXT($A4565,"mmm-aaaa"),Informes!$A:$P,COLUMN(Informes!C$1),FALSE), "")</f>
        <v/>
      </c>
    </row>
    <row r="4566" spans="1:24" ht="16.5" customHeight="1" x14ac:dyDescent="0.2">
      <c r="A4566" s="34">
        <f t="shared" si="894"/>
        <v>45261</v>
      </c>
      <c r="B4566" s="243" t="str">
        <f t="shared" si="891"/>
        <v>Diciembre</v>
      </c>
      <c r="C4566" s="244"/>
      <c r="D4566" s="244" t="str">
        <f t="shared" si="892"/>
        <v>Enero</v>
      </c>
      <c r="E4566" s="244"/>
      <c r="F4566" s="281" t="str">
        <f>IFERROR(IF(VLOOKUP($X4556&amp;"-"&amp;TEXT($A4566,"mmm-aaaa"),Informes!$A:$P,COLUMN(Informes!H$1),FALSE),"þ","¨"),"¨")</f>
        <v>¨</v>
      </c>
      <c r="G4566" s="281"/>
      <c r="H4566" s="281"/>
      <c r="I4566" s="248" t="str">
        <f>IFERROR(IF(ISBLANK(
VLOOKUP($X4556&amp;"-"&amp;TEXT($A4566,"mmm-aaaa"),Informes!$A:$P,COLUMN(Informes!I$1),FALSE)), "",
VLOOKUP($X4556&amp;"-"&amp;TEXT($A4566,"mmm-aaaa"),Informes!$A:$P,COLUMN(Informes!I$1),FALSE)), "")</f>
        <v/>
      </c>
      <c r="J4566" s="248"/>
      <c r="K4566" s="248"/>
      <c r="L4566" s="173" t="str">
        <f t="shared" si="893"/>
        <v>¨</v>
      </c>
      <c r="M4566" s="248" t="str">
        <f>IFERROR(IF(OR($X4566=$L$7,$X4566=$K$5,$X4566=$O$5,$X4566=$T$5),IF(ISBLANK(
VLOOKUP($X4556&amp;"-"&amp;TEXT($A4566,"mmm-aaaa"),Informes!$A:$P,COLUMN(Informes!J$1),FALSE)), "",
VLOOKUP($X4556&amp;"-"&amp;TEXT($A4566,"mmm-aaaa"),Informes!$A:$P,COLUMN(Informes!J$1),FALSE)), ""), "")</f>
        <v/>
      </c>
      <c r="N4566" s="248"/>
      <c r="O4566" s="248"/>
      <c r="P4566" s="248"/>
      <c r="Q4566" s="248"/>
      <c r="R4566" s="284" t="str">
        <f t="shared" si="890"/>
        <v/>
      </c>
      <c r="S4566" s="284"/>
      <c r="T4566" s="284"/>
      <c r="U4566" s="284"/>
      <c r="V4566" s="285"/>
      <c r="W4566" s="4" t="str">
        <f>IFERROR(VLOOKUP($X4556&amp;"-"&amp;TEXT($A4566,"mmm-aaaa"),Informes!$A:$P,COLUMN(Informes!K$1),FALSE), "")</f>
        <v/>
      </c>
      <c r="X4566" s="34" t="str">
        <f>IFERROR(VLOOKUP($X4556&amp;"-"&amp;TEXT($A4566,"mmm-aaaa"),Informes!$A:$P,COLUMN(Informes!C$1),FALSE), "")</f>
        <v/>
      </c>
    </row>
    <row r="4567" spans="1:24" ht="16.5" customHeight="1" x14ac:dyDescent="0.2">
      <c r="A4567" s="34">
        <f t="shared" si="894"/>
        <v>45292</v>
      </c>
      <c r="B4567" s="243" t="str">
        <f t="shared" si="891"/>
        <v>Enero</v>
      </c>
      <c r="C4567" s="244"/>
      <c r="D4567" s="244" t="str">
        <f t="shared" si="892"/>
        <v>Enero</v>
      </c>
      <c r="E4567" s="244"/>
      <c r="F4567" s="281" t="str">
        <f>IFERROR(IF(VLOOKUP($X4556&amp;"-"&amp;TEXT($A4567,"mmm-aaaa"),Informes!$A:$P,COLUMN(Informes!H$1),FALSE),"þ","¨"),"¨")</f>
        <v>¨</v>
      </c>
      <c r="G4567" s="281"/>
      <c r="H4567" s="281"/>
      <c r="I4567" s="248" t="str">
        <f>IFERROR(IF(ISBLANK(
VLOOKUP($X4556&amp;"-"&amp;TEXT($A4567,"mmm-aaaa"),Informes!$A:$P,COLUMN(Informes!I$1),FALSE)), "",
VLOOKUP($X4556&amp;"-"&amp;TEXT($A4567,"mmm-aaaa"),Informes!$A:$P,COLUMN(Informes!I$1),FALSE)), "")</f>
        <v/>
      </c>
      <c r="J4567" s="248"/>
      <c r="K4567" s="248"/>
      <c r="L4567" s="173" t="str">
        <f t="shared" si="893"/>
        <v>¨</v>
      </c>
      <c r="M4567" s="248" t="str">
        <f>IFERROR(IF(OR($X4567=$L$7,$X4567=$K$5,$X4567=$O$5,$X4567=$T$5),IF(ISBLANK(
VLOOKUP($X4556&amp;"-"&amp;TEXT($A4567,"mmm-aaaa"),Informes!$A:$P,COLUMN(Informes!J$1),FALSE)), "",
VLOOKUP($X4556&amp;"-"&amp;TEXT($A4567,"mmm-aaaa"),Informes!$A:$P,COLUMN(Informes!J$1),FALSE)), ""), "")</f>
        <v/>
      </c>
      <c r="N4567" s="248"/>
      <c r="O4567" s="248"/>
      <c r="P4567" s="248"/>
      <c r="Q4567" s="248"/>
      <c r="R4567" s="284" t="str">
        <f t="shared" si="890"/>
        <v/>
      </c>
      <c r="S4567" s="284"/>
      <c r="T4567" s="284"/>
      <c r="U4567" s="284"/>
      <c r="V4567" s="285"/>
      <c r="W4567" s="4" t="str">
        <f>IFERROR(VLOOKUP($X4556&amp;"-"&amp;TEXT($A4567,"mmm-aaaa"),Informes!$A:$P,COLUMN(Informes!K$1),FALSE), "")</f>
        <v/>
      </c>
      <c r="X4567" s="34" t="str">
        <f>IFERROR(VLOOKUP($X4556&amp;"-"&amp;TEXT($A4567,"mmm-aaaa"),Informes!$A:$P,COLUMN(Informes!C$1),FALSE), "")</f>
        <v/>
      </c>
    </row>
    <row r="4568" spans="1:24" ht="16.5" customHeight="1" x14ac:dyDescent="0.2">
      <c r="A4568" s="34">
        <f t="shared" si="894"/>
        <v>45323</v>
      </c>
      <c r="B4568" s="243" t="str">
        <f t="shared" si="891"/>
        <v>Febrero</v>
      </c>
      <c r="C4568" s="244"/>
      <c r="D4568" s="244" t="str">
        <f t="shared" si="892"/>
        <v>Enero</v>
      </c>
      <c r="E4568" s="244"/>
      <c r="F4568" s="281" t="str">
        <f>IFERROR(IF(VLOOKUP($X4556&amp;"-"&amp;TEXT($A4568,"mmm-aaaa"),Informes!$A:$P,COLUMN(Informes!H$1),FALSE),"þ","¨"),"¨")</f>
        <v>¨</v>
      </c>
      <c r="G4568" s="281"/>
      <c r="H4568" s="281"/>
      <c r="I4568" s="248" t="str">
        <f>IFERROR(IF(ISBLANK(
VLOOKUP($X4556&amp;"-"&amp;TEXT($A4568,"mmm-aaaa"),Informes!$A:$P,COLUMN(Informes!I$1),FALSE)), "",
VLOOKUP($X4556&amp;"-"&amp;TEXT($A4568,"mmm-aaaa"),Informes!$A:$P,COLUMN(Informes!I$1),FALSE)), "")</f>
        <v/>
      </c>
      <c r="J4568" s="248"/>
      <c r="K4568" s="248"/>
      <c r="L4568" s="173" t="str">
        <f t="shared" si="893"/>
        <v>¨</v>
      </c>
      <c r="M4568" s="248" t="str">
        <f>IFERROR(IF(OR($X4568=$L$7,$X4568=$K$5,$X4568=$O$5,$X4568=$T$5),IF(ISBLANK(
VLOOKUP($X4556&amp;"-"&amp;TEXT($A4568,"mmm-aaaa"),Informes!$A:$P,COLUMN(Informes!J$1),FALSE)), "",
VLOOKUP($X4556&amp;"-"&amp;TEXT($A4568,"mmm-aaaa"),Informes!$A:$P,COLUMN(Informes!J$1),FALSE)), ""), "")</f>
        <v/>
      </c>
      <c r="N4568" s="248"/>
      <c r="O4568" s="248"/>
      <c r="P4568" s="248"/>
      <c r="Q4568" s="248"/>
      <c r="R4568" s="284" t="str">
        <f t="shared" si="890"/>
        <v/>
      </c>
      <c r="S4568" s="284"/>
      <c r="T4568" s="284"/>
      <c r="U4568" s="284"/>
      <c r="V4568" s="285"/>
      <c r="W4568" s="4" t="str">
        <f>IFERROR(VLOOKUP($X4556&amp;"-"&amp;TEXT($A4568,"mmm-aaaa"),Informes!$A:$P,COLUMN(Informes!K$1),FALSE), "")</f>
        <v/>
      </c>
      <c r="X4568" s="34" t="str">
        <f>IFERROR(VLOOKUP($X4556&amp;"-"&amp;TEXT($A4568,"mmm-aaaa"),Informes!$A:$P,COLUMN(Informes!C$1),FALSE), "")</f>
        <v/>
      </c>
    </row>
    <row r="4569" spans="1:24" ht="16.5" customHeight="1" x14ac:dyDescent="0.2">
      <c r="A4569" s="34">
        <f t="shared" si="894"/>
        <v>45352</v>
      </c>
      <c r="B4569" s="243" t="str">
        <f t="shared" si="891"/>
        <v>Marzo</v>
      </c>
      <c r="C4569" s="244"/>
      <c r="D4569" s="244" t="str">
        <f t="shared" si="892"/>
        <v>Enero</v>
      </c>
      <c r="E4569" s="244"/>
      <c r="F4569" s="281" t="str">
        <f>IFERROR(IF(VLOOKUP($X4556&amp;"-"&amp;TEXT($A4569,"mmm-aaaa"),Informes!$A:$P,COLUMN(Informes!H$1),FALSE),"þ","¨"),"¨")</f>
        <v>¨</v>
      </c>
      <c r="G4569" s="281"/>
      <c r="H4569" s="281"/>
      <c r="I4569" s="248" t="str">
        <f>IFERROR(IF(ISBLANK(
VLOOKUP($X4556&amp;"-"&amp;TEXT($A4569,"mmm-aaaa"),Informes!$A:$P,COLUMN(Informes!I$1),FALSE)), "",
VLOOKUP($X4556&amp;"-"&amp;TEXT($A4569,"mmm-aaaa"),Informes!$A:$P,COLUMN(Informes!I$1),FALSE)), "")</f>
        <v/>
      </c>
      <c r="J4569" s="248"/>
      <c r="K4569" s="248"/>
      <c r="L4569" s="173" t="str">
        <f t="shared" si="893"/>
        <v>¨</v>
      </c>
      <c r="M4569" s="248" t="str">
        <f>IFERROR(IF(OR($X4569=$L$7,$X4569=$K$5,$X4569=$O$5,$X4569=$T$5),IF(ISBLANK(
VLOOKUP($X4556&amp;"-"&amp;TEXT($A4569,"mmm-aaaa"),Informes!$A:$P,COLUMN(Informes!J$1),FALSE)), "",
VLOOKUP($X4556&amp;"-"&amp;TEXT($A4569,"mmm-aaaa"),Informes!$A:$P,COLUMN(Informes!J$1),FALSE)), ""), "")</f>
        <v/>
      </c>
      <c r="N4569" s="248"/>
      <c r="O4569" s="248"/>
      <c r="P4569" s="248"/>
      <c r="Q4569" s="248"/>
      <c r="R4569" s="284" t="str">
        <f t="shared" si="890"/>
        <v/>
      </c>
      <c r="S4569" s="284"/>
      <c r="T4569" s="284"/>
      <c r="U4569" s="284"/>
      <c r="V4569" s="285"/>
      <c r="W4569" s="4" t="str">
        <f>IFERROR(VLOOKUP($X4556&amp;"-"&amp;TEXT($A4569,"mmm-aaaa"),Informes!$A:$P,COLUMN(Informes!K$1),FALSE), "")</f>
        <v/>
      </c>
      <c r="X4569" s="34" t="str">
        <f>IFERROR(VLOOKUP($X4556&amp;"-"&amp;TEXT($A4569,"mmm-aaaa"),Informes!$A:$P,COLUMN(Informes!C$1),FALSE), "")</f>
        <v/>
      </c>
    </row>
    <row r="4570" spans="1:24" ht="16.5" customHeight="1" x14ac:dyDescent="0.2">
      <c r="A4570" s="34">
        <f t="shared" si="894"/>
        <v>45383</v>
      </c>
      <c r="B4570" s="243" t="str">
        <f t="shared" si="891"/>
        <v>Abril</v>
      </c>
      <c r="C4570" s="244"/>
      <c r="D4570" s="244" t="str">
        <f t="shared" si="892"/>
        <v>Enero</v>
      </c>
      <c r="E4570" s="244"/>
      <c r="F4570" s="281" t="str">
        <f>IFERROR(IF(VLOOKUP($X4556&amp;"-"&amp;TEXT($A4570,"mmm-aaaa"),Informes!$A:$P,COLUMN(Informes!H$1),FALSE),"þ","¨"),"¨")</f>
        <v>¨</v>
      </c>
      <c r="G4570" s="281"/>
      <c r="H4570" s="281"/>
      <c r="I4570" s="248" t="str">
        <f>IFERROR(IF(ISBLANK(
VLOOKUP($X4556&amp;"-"&amp;TEXT($A4570,"mmm-aaaa"),Informes!$A:$P,COLUMN(Informes!I$1),FALSE)), "",
VLOOKUP($X4556&amp;"-"&amp;TEXT($A4570,"mmm-aaaa"),Informes!$A:$P,COLUMN(Informes!I$1),FALSE)), "")</f>
        <v/>
      </c>
      <c r="J4570" s="248"/>
      <c r="K4570" s="248"/>
      <c r="L4570" s="173" t="str">
        <f t="shared" si="893"/>
        <v>¨</v>
      </c>
      <c r="M4570" s="248" t="str">
        <f>IFERROR(IF(OR($X4570=$L$7,$X4570=$K$5,$X4570=$O$5,$X4570=$T$5),IF(ISBLANK(
VLOOKUP($X4556&amp;"-"&amp;TEXT($A4570,"mmm-aaaa"),Informes!$A:$P,COLUMN(Informes!J$1),FALSE)), "",
VLOOKUP($X4556&amp;"-"&amp;TEXT($A4570,"mmm-aaaa"),Informes!$A:$P,COLUMN(Informes!J$1),FALSE)), ""), "")</f>
        <v/>
      </c>
      <c r="N4570" s="248"/>
      <c r="O4570" s="248"/>
      <c r="P4570" s="248"/>
      <c r="Q4570" s="248"/>
      <c r="R4570" s="284" t="str">
        <f t="shared" si="890"/>
        <v/>
      </c>
      <c r="S4570" s="284"/>
      <c r="T4570" s="284"/>
      <c r="U4570" s="284"/>
      <c r="V4570" s="285"/>
      <c r="W4570" s="4" t="str">
        <f>IFERROR(VLOOKUP($X4556&amp;"-"&amp;TEXT($A4570,"mmm-aaaa"),Informes!$A:$P,COLUMN(Informes!K$1),FALSE), "")</f>
        <v/>
      </c>
      <c r="X4570" s="34" t="str">
        <f>IFERROR(VLOOKUP($X4556&amp;"-"&amp;TEXT($A4570,"mmm-aaaa"),Informes!$A:$P,COLUMN(Informes!C$1),FALSE), "")</f>
        <v/>
      </c>
    </row>
    <row r="4571" spans="1:24" ht="16.5" customHeight="1" x14ac:dyDescent="0.2">
      <c r="A4571" s="34">
        <f t="shared" si="894"/>
        <v>45413</v>
      </c>
      <c r="B4571" s="243" t="str">
        <f t="shared" si="891"/>
        <v>Mayo</v>
      </c>
      <c r="C4571" s="244"/>
      <c r="D4571" s="244" t="str">
        <f t="shared" si="892"/>
        <v>Enero</v>
      </c>
      <c r="E4571" s="244"/>
      <c r="F4571" s="281" t="str">
        <f>IFERROR(IF(VLOOKUP($X4556&amp;"-"&amp;TEXT($A4571,"mmm-aaaa"),Informes!$A:$P,COLUMN(Informes!H$1),FALSE),"þ","¨"),"¨")</f>
        <v>¨</v>
      </c>
      <c r="G4571" s="281"/>
      <c r="H4571" s="281"/>
      <c r="I4571" s="248" t="str">
        <f>IFERROR(IF(ISBLANK(
VLOOKUP($X4556&amp;"-"&amp;TEXT($A4571,"mmm-aaaa"),Informes!$A:$P,COLUMN(Informes!I$1),FALSE)), "",
VLOOKUP($X4556&amp;"-"&amp;TEXT($A4571,"mmm-aaaa"),Informes!$A:$P,COLUMN(Informes!I$1),FALSE)), "")</f>
        <v/>
      </c>
      <c r="J4571" s="248"/>
      <c r="K4571" s="248"/>
      <c r="L4571" s="173" t="str">
        <f t="shared" si="893"/>
        <v>¨</v>
      </c>
      <c r="M4571" s="248" t="str">
        <f>IFERROR(IF(OR($X4571=$L$7,$X4571=$K$5,$X4571=$O$5,$X4571=$T$5),IF(ISBLANK(
VLOOKUP($X4556&amp;"-"&amp;TEXT($A4571,"mmm-aaaa"),Informes!$A:$P,COLUMN(Informes!J$1),FALSE)), "",
VLOOKUP($X4556&amp;"-"&amp;TEXT($A4571,"mmm-aaaa"),Informes!$A:$P,COLUMN(Informes!J$1),FALSE)), ""), "")</f>
        <v/>
      </c>
      <c r="N4571" s="248"/>
      <c r="O4571" s="248"/>
      <c r="P4571" s="248"/>
      <c r="Q4571" s="248"/>
      <c r="R4571" s="284" t="str">
        <f t="shared" si="890"/>
        <v/>
      </c>
      <c r="S4571" s="284"/>
      <c r="T4571" s="284"/>
      <c r="U4571" s="284"/>
      <c r="V4571" s="285"/>
      <c r="W4571" s="4" t="str">
        <f>IFERROR(VLOOKUP($X4556&amp;"-"&amp;TEXT($A4571,"mmm-aaaa"),Informes!$A:$P,COLUMN(Informes!K$1),FALSE), "")</f>
        <v/>
      </c>
      <c r="X4571" s="34" t="str">
        <f>IFERROR(VLOOKUP($X4556&amp;"-"&amp;TEXT($A4571,"mmm-aaaa"),Informes!$A:$P,COLUMN(Informes!C$1),FALSE), "")</f>
        <v/>
      </c>
    </row>
    <row r="4572" spans="1:24" ht="16.5" customHeight="1" x14ac:dyDescent="0.2">
      <c r="A4572" s="34">
        <f t="shared" si="894"/>
        <v>45444</v>
      </c>
      <c r="B4572" s="243" t="str">
        <f t="shared" si="891"/>
        <v>Junio</v>
      </c>
      <c r="C4572" s="244"/>
      <c r="D4572" s="244" t="str">
        <f t="shared" si="892"/>
        <v>Enero</v>
      </c>
      <c r="E4572" s="244"/>
      <c r="F4572" s="281" t="str">
        <f>IFERROR(IF(VLOOKUP($X4556&amp;"-"&amp;TEXT($A4572,"mmm-aaaa"),Informes!$A:$P,COLUMN(Informes!H$1),FALSE),"þ","¨"),"¨")</f>
        <v>¨</v>
      </c>
      <c r="G4572" s="281"/>
      <c r="H4572" s="281"/>
      <c r="I4572" s="248" t="str">
        <f>IFERROR(IF(ISBLANK(
VLOOKUP($X4556&amp;"-"&amp;TEXT($A4572,"mmm-aaaa"),Informes!$A:$P,COLUMN(Informes!I$1),FALSE)), "",
VLOOKUP($X4556&amp;"-"&amp;TEXT($A4572,"mmm-aaaa"),Informes!$A:$P,COLUMN(Informes!I$1),FALSE)), "")</f>
        <v/>
      </c>
      <c r="J4572" s="248"/>
      <c r="K4572" s="248"/>
      <c r="L4572" s="173" t="str">
        <f t="shared" si="893"/>
        <v>¨</v>
      </c>
      <c r="M4572" s="248" t="str">
        <f>IFERROR(IF(OR($X4572=$L$7,$X4572=$K$5,$X4572=$O$5,$X4572=$T$5),IF(ISBLANK(
VLOOKUP($X4556&amp;"-"&amp;TEXT($A4572,"mmm-aaaa"),Informes!$A:$P,COLUMN(Informes!J$1),FALSE)), "",
VLOOKUP($X4556&amp;"-"&amp;TEXT($A4572,"mmm-aaaa"),Informes!$A:$P,COLUMN(Informes!J$1),FALSE)), ""), "")</f>
        <v/>
      </c>
      <c r="N4572" s="248"/>
      <c r="O4572" s="248"/>
      <c r="P4572" s="248"/>
      <c r="Q4572" s="248"/>
      <c r="R4572" s="284" t="str">
        <f t="shared" si="890"/>
        <v/>
      </c>
      <c r="S4572" s="284"/>
      <c r="T4572" s="284"/>
      <c r="U4572" s="284"/>
      <c r="V4572" s="285"/>
      <c r="W4572" s="4" t="str">
        <f>IFERROR(VLOOKUP($X4556&amp;"-"&amp;TEXT($A4572,"mmm-aaaa"),Informes!$A:$P,COLUMN(Informes!K$1),FALSE), "")</f>
        <v/>
      </c>
      <c r="X4572" s="34" t="str">
        <f>IFERROR(VLOOKUP($X4556&amp;"-"&amp;TEXT($A4572,"mmm-aaaa"),Informes!$A:$P,COLUMN(Informes!C$1),FALSE), "")</f>
        <v/>
      </c>
    </row>
    <row r="4573" spans="1:24" ht="16.5" customHeight="1" x14ac:dyDescent="0.2">
      <c r="A4573" s="34">
        <f t="shared" si="894"/>
        <v>45474</v>
      </c>
      <c r="B4573" s="243" t="str">
        <f t="shared" si="891"/>
        <v>Julio</v>
      </c>
      <c r="C4573" s="244"/>
      <c r="D4573" s="244" t="str">
        <f t="shared" si="892"/>
        <v>Enero</v>
      </c>
      <c r="E4573" s="244"/>
      <c r="F4573" s="281" t="str">
        <f>IFERROR(IF(VLOOKUP($X4556&amp;"-"&amp;TEXT($A4573,"mmm-aaaa"),Informes!$A:$P,COLUMN(Informes!H$1),FALSE),"þ","¨"),"¨")</f>
        <v>¨</v>
      </c>
      <c r="G4573" s="281"/>
      <c r="H4573" s="281"/>
      <c r="I4573" s="248" t="str">
        <f>IFERROR(IF(ISBLANK(
VLOOKUP($X4556&amp;"-"&amp;TEXT($A4573,"mmm-aaaa"),Informes!$A:$P,COLUMN(Informes!I$1),FALSE)), "",
VLOOKUP($X4556&amp;"-"&amp;TEXT($A4573,"mmm-aaaa"),Informes!$A:$P,COLUMN(Informes!I$1),FALSE)), "")</f>
        <v/>
      </c>
      <c r="J4573" s="248"/>
      <c r="K4573" s="248"/>
      <c r="L4573" s="173" t="str">
        <f t="shared" si="893"/>
        <v>¨</v>
      </c>
      <c r="M4573" s="248" t="str">
        <f>IFERROR(IF(OR($X4573=$L$7,$X4573=$K$5,$X4573=$O$5,$X4573=$T$5),IF(ISBLANK(
VLOOKUP($X4556&amp;"-"&amp;TEXT($A4573,"mmm-aaaa"),Informes!$A:$P,COLUMN(Informes!J$1),FALSE)), "",
VLOOKUP($X4556&amp;"-"&amp;TEXT($A4573,"mmm-aaaa"),Informes!$A:$P,COLUMN(Informes!J$1),FALSE)), ""), "")</f>
        <v/>
      </c>
      <c r="N4573" s="248"/>
      <c r="O4573" s="248"/>
      <c r="P4573" s="248"/>
      <c r="Q4573" s="248"/>
      <c r="R4573" s="284" t="str">
        <f t="shared" si="890"/>
        <v/>
      </c>
      <c r="S4573" s="284"/>
      <c r="T4573" s="284"/>
      <c r="U4573" s="284"/>
      <c r="V4573" s="285"/>
      <c r="W4573" s="4" t="str">
        <f>IFERROR(VLOOKUP($X4556&amp;"-"&amp;TEXT($A4573,"mmm-aaaa"),Informes!$A:$P,COLUMN(Informes!K$1),FALSE), "")</f>
        <v/>
      </c>
      <c r="X4573" s="34" t="str">
        <f>IFERROR(VLOOKUP($X4556&amp;"-"&amp;TEXT($A4573,"mmm-aaaa"),Informes!$A:$P,COLUMN(Informes!C$1),FALSE), "")</f>
        <v/>
      </c>
    </row>
    <row r="4574" spans="1:24" ht="16.5" customHeight="1" thickBot="1" x14ac:dyDescent="0.25">
      <c r="A4574" s="34">
        <f t="shared" si="894"/>
        <v>45505</v>
      </c>
      <c r="B4574" s="264" t="str">
        <f t="shared" si="891"/>
        <v>Agosto</v>
      </c>
      <c r="C4574" s="265"/>
      <c r="D4574" s="265" t="str">
        <f t="shared" si="892"/>
        <v>Enero</v>
      </c>
      <c r="E4574" s="265"/>
      <c r="F4574" s="280" t="str">
        <f>IFERROR(IF(VLOOKUP($X4556&amp;"-"&amp;TEXT($A4574,"mmm-aaaa"),Informes!$A:$P,COLUMN(Informes!H$1),FALSE),"þ","¨"),"¨")</f>
        <v>¨</v>
      </c>
      <c r="G4574" s="280"/>
      <c r="H4574" s="280"/>
      <c r="I4574" s="269" t="str">
        <f>IFERROR(IF(ISBLANK(
VLOOKUP($X4556&amp;"-"&amp;TEXT($A4574,"mmm-aaaa"),Informes!$A:$P,COLUMN(Informes!I$1),FALSE)), "",
VLOOKUP($X4556&amp;"-"&amp;TEXT($A4574,"mmm-aaaa"),Informes!$A:$P,COLUMN(Informes!I$1),FALSE)), "")</f>
        <v/>
      </c>
      <c r="J4574" s="269"/>
      <c r="K4574" s="269"/>
      <c r="L4574" s="172" t="str">
        <f t="shared" si="893"/>
        <v>¨</v>
      </c>
      <c r="M4574" s="269" t="str">
        <f>IFERROR(IF(OR($X4574=$L$7,$X4574=$K$5,$X4574=$O$5,$X4574=$T$5),IF(ISBLANK(
VLOOKUP($X4556&amp;"-"&amp;TEXT($A4574,"mmm-aaaa"),Informes!$A:$P,COLUMN(Informes!J$1),FALSE)), "",
VLOOKUP($X4556&amp;"-"&amp;TEXT($A4574,"mmm-aaaa"),Informes!$A:$P,COLUMN(Informes!J$1),FALSE)), ""), "")</f>
        <v/>
      </c>
      <c r="N4574" s="269"/>
      <c r="O4574" s="269"/>
      <c r="P4574" s="269"/>
      <c r="Q4574" s="269"/>
      <c r="R4574" s="282" t="str">
        <f t="shared" si="890"/>
        <v/>
      </c>
      <c r="S4574" s="282"/>
      <c r="T4574" s="282"/>
      <c r="U4574" s="282"/>
      <c r="V4574" s="283"/>
      <c r="W4574" s="4" t="str">
        <f>IFERROR(VLOOKUP($X4556&amp;"-"&amp;TEXT($A4574,"mmm-aaaa"),Informes!$A:$P,COLUMN(Informes!K$1),FALSE), "")</f>
        <v/>
      </c>
      <c r="X4574" s="34" t="str">
        <f>IFERROR(VLOOKUP($X4556&amp;"-"&amp;TEXT($A4574,"mmm-aaaa"),Informes!$A:$P,COLUMN(Informes!C$1),FALSE), "")</f>
        <v/>
      </c>
    </row>
    <row r="4575" spans="1:24" ht="16.5" customHeight="1" thickBot="1" x14ac:dyDescent="0.3">
      <c r="D4575" s="124"/>
      <c r="E4575" s="124"/>
      <c r="F4575" s="129"/>
      <c r="G4575" s="124" t="str">
        <f>IF(SUM(F4563:F4574)=0,"",SUM(F4563:F4574))</f>
        <v/>
      </c>
      <c r="H4575" s="124"/>
      <c r="I4575" s="124"/>
      <c r="J4575" s="130"/>
      <c r="K4575" s="124"/>
      <c r="L4575" s="131" t="s">
        <v>107</v>
      </c>
      <c r="M4575" s="272" t="str">
        <f>IF(SUM(M4563:M4574)=0,"",SUM(M4563:M4574))</f>
        <v/>
      </c>
      <c r="N4575" s="273"/>
      <c r="O4575" s="273"/>
      <c r="P4575" s="273"/>
      <c r="Q4575" s="274"/>
      <c r="R4575" s="275"/>
      <c r="S4575" s="276"/>
      <c r="T4575" s="276"/>
      <c r="U4575" s="276"/>
      <c r="V4575" s="277"/>
      <c r="W4575" s="4"/>
      <c r="X4575" s="4"/>
    </row>
    <row r="4576" spans="1:24" ht="16.5" customHeight="1" x14ac:dyDescent="0.2">
      <c r="W4576" s="4"/>
      <c r="X4576" s="4"/>
    </row>
    <row r="4577" spans="1:24" ht="279.75" customHeight="1" x14ac:dyDescent="0.15">
      <c r="B4577" s="11"/>
      <c r="C4577" s="132" t="s">
        <v>136</v>
      </c>
      <c r="D4577" s="11"/>
      <c r="E4577" s="11"/>
      <c r="F4577" s="11"/>
      <c r="G4577" s="11"/>
      <c r="H4577" s="11"/>
      <c r="I4577" s="11"/>
      <c r="J4577" s="11"/>
      <c r="K4577" s="11"/>
      <c r="L4577" s="11"/>
      <c r="M4577" s="11"/>
      <c r="N4577" s="11"/>
      <c r="O4577" s="11"/>
      <c r="P4577" s="11"/>
      <c r="Q4577" s="11"/>
      <c r="R4577" s="11"/>
      <c r="S4577" s="11"/>
      <c r="T4577" s="11"/>
      <c r="U4577" s="11"/>
      <c r="V4577" s="11"/>
      <c r="W4577" s="11"/>
      <c r="X4577" s="11"/>
    </row>
    <row r="4578" spans="1:24" ht="24" customHeight="1" x14ac:dyDescent="0.2">
      <c r="A4578" s="35"/>
      <c r="B4578" s="256" t="s">
        <v>127</v>
      </c>
      <c r="C4578" s="256"/>
      <c r="D4578" s="256"/>
      <c r="E4578" s="256"/>
      <c r="F4578" s="256"/>
      <c r="G4578" s="256"/>
      <c r="H4578" s="256"/>
      <c r="I4578" s="256"/>
      <c r="J4578" s="256"/>
      <c r="K4578" s="256"/>
      <c r="L4578" s="256"/>
      <c r="M4578" s="256"/>
      <c r="N4578" s="256"/>
      <c r="O4578" s="256"/>
      <c r="P4578" s="256"/>
      <c r="Q4578" s="256"/>
      <c r="R4578" s="256"/>
      <c r="S4578" s="256"/>
      <c r="T4578" s="256"/>
      <c r="U4578" s="256"/>
      <c r="V4578" s="256"/>
      <c r="X4578" s="2"/>
    </row>
    <row r="4579" spans="1:24" ht="15" x14ac:dyDescent="0.2">
      <c r="A4579" s="35"/>
      <c r="B4579" s="120" t="s">
        <v>128</v>
      </c>
      <c r="D4579" s="123" t="e">
        <f>D4556</f>
        <v>#REF!</v>
      </c>
      <c r="F4579" s="123"/>
      <c r="G4579" s="123"/>
      <c r="H4579" s="123"/>
      <c r="I4579" s="123"/>
      <c r="J4579" s="123"/>
      <c r="K4579" s="123"/>
      <c r="L4579" s="123"/>
      <c r="M4579" s="123"/>
      <c r="N4579" s="123"/>
      <c r="O4579" s="123"/>
      <c r="P4579" s="123"/>
      <c r="Q4579" s="123"/>
      <c r="R4579" s="123"/>
      <c r="S4579" s="123"/>
      <c r="T4579" s="123"/>
      <c r="U4579" s="123"/>
      <c r="V4579" s="123"/>
      <c r="W4579" s="15"/>
      <c r="X4579" s="154" t="e">
        <f>X4556</f>
        <v>#REF!</v>
      </c>
    </row>
    <row r="4580" spans="1:24" ht="17.25" x14ac:dyDescent="0.2">
      <c r="B4580" s="120" t="s">
        <v>129</v>
      </c>
      <c r="D4580" s="121"/>
      <c r="E4580" s="121"/>
      <c r="F4580" s="7"/>
      <c r="G4580" s="7"/>
      <c r="H4580" s="257" t="e">
        <f>H4557</f>
        <v>#REF!</v>
      </c>
      <c r="I4580" s="257"/>
      <c r="J4580" s="257"/>
      <c r="K4580" s="257"/>
      <c r="L4580" s="257"/>
      <c r="M4580" s="257"/>
      <c r="N4580" s="257"/>
      <c r="O4580" s="257"/>
      <c r="P4580" s="127" t="e">
        <f>P4557</f>
        <v>#REF!</v>
      </c>
      <c r="Q4580" s="120" t="s">
        <v>75</v>
      </c>
      <c r="S4580" s="12"/>
      <c r="T4580" s="13"/>
      <c r="U4580" s="127" t="e">
        <f>U4557</f>
        <v>#REF!</v>
      </c>
      <c r="V4580" s="120" t="s">
        <v>79</v>
      </c>
      <c r="W4580" s="12"/>
      <c r="X4580" s="6"/>
    </row>
    <row r="4581" spans="1:24" ht="17.25" x14ac:dyDescent="0.2">
      <c r="B4581" s="120" t="s">
        <v>130</v>
      </c>
      <c r="D4581" s="122"/>
      <c r="E4581" s="122"/>
      <c r="F4581" s="7"/>
      <c r="G4581" s="258" t="e">
        <f>G4558</f>
        <v>#REF!</v>
      </c>
      <c r="H4581" s="258"/>
      <c r="I4581" s="258"/>
      <c r="J4581" s="258"/>
      <c r="K4581" s="258"/>
      <c r="L4581" s="258"/>
      <c r="M4581" s="258"/>
      <c r="N4581" s="258"/>
      <c r="O4581" s="258"/>
      <c r="P4581" s="128" t="s">
        <v>137</v>
      </c>
      <c r="Q4581" s="120" t="s">
        <v>131</v>
      </c>
      <c r="S4581" s="12"/>
      <c r="T4581" s="12"/>
      <c r="U4581" s="128" t="s">
        <v>138</v>
      </c>
      <c r="V4581" s="120" t="s">
        <v>61</v>
      </c>
      <c r="W4581" s="12"/>
      <c r="X4581" s="6"/>
    </row>
    <row r="4582" spans="1:24" ht="28.5" customHeight="1" x14ac:dyDescent="0.2">
      <c r="B4582" s="127" t="e">
        <f>B4559</f>
        <v>#REF!</v>
      </c>
      <c r="C4582" s="125" t="s">
        <v>76</v>
      </c>
      <c r="D4582" s="127" t="e">
        <f>D4559</f>
        <v>#REF!</v>
      </c>
      <c r="E4582" s="125" t="s">
        <v>81</v>
      </c>
      <c r="F4582" s="7"/>
      <c r="G4582" s="7"/>
      <c r="H4582" s="5"/>
      <c r="I4582" s="10"/>
      <c r="J4582" s="127" t="e">
        <f>J4559</f>
        <v>#REF!</v>
      </c>
      <c r="K4582" s="125" t="s">
        <v>77</v>
      </c>
      <c r="L4582" s="5"/>
      <c r="M4582" s="5"/>
      <c r="N4582" s="127" t="e">
        <f>N4559</f>
        <v>#REF!</v>
      </c>
      <c r="O4582" s="125" t="s">
        <v>132</v>
      </c>
      <c r="P4582" s="126"/>
      <c r="Q4582" s="126"/>
      <c r="R4582" s="9"/>
      <c r="S4582" s="127" t="e">
        <f>S4559</f>
        <v>#REF!</v>
      </c>
      <c r="T4582" s="259" t="s">
        <v>133</v>
      </c>
      <c r="U4582" s="259"/>
      <c r="V4582" s="259"/>
      <c r="W4582" s="13"/>
      <c r="X4582" s="6"/>
    </row>
    <row r="4583" spans="1:24" ht="4.5" customHeight="1" thickBot="1" x14ac:dyDescent="0.25">
      <c r="B4583" s="8"/>
      <c r="C4583" s="7"/>
      <c r="D4583" s="8"/>
      <c r="E4583" s="7"/>
      <c r="F4583" s="7"/>
      <c r="G4583" s="7"/>
      <c r="H4583" s="5"/>
      <c r="I4583" s="10"/>
      <c r="J4583" s="8"/>
      <c r="K4583" s="5"/>
      <c r="L4583" s="5"/>
      <c r="M4583" s="5"/>
      <c r="N4583" s="7"/>
      <c r="O4583" s="5"/>
      <c r="P4583" s="8"/>
      <c r="Q4583" s="8"/>
      <c r="R4583" s="9"/>
      <c r="S4583" s="9"/>
      <c r="T4583" s="7"/>
      <c r="U4583" s="8"/>
      <c r="V4583" s="9"/>
      <c r="W4583" s="9"/>
      <c r="X4583" s="6"/>
    </row>
    <row r="4584" spans="1:24" ht="27" customHeight="1" x14ac:dyDescent="0.25">
      <c r="B4584" s="260" t="s">
        <v>17</v>
      </c>
      <c r="C4584" s="261"/>
      <c r="D4584" s="261"/>
      <c r="E4584" s="261"/>
      <c r="F4584" s="262" t="s">
        <v>134</v>
      </c>
      <c r="G4584" s="262"/>
      <c r="H4584" s="262"/>
      <c r="I4584" s="262" t="s">
        <v>12</v>
      </c>
      <c r="J4584" s="262"/>
      <c r="K4584" s="262"/>
      <c r="L4584" s="262" t="s">
        <v>105</v>
      </c>
      <c r="M4584" s="236" t="s">
        <v>135</v>
      </c>
      <c r="N4584" s="236"/>
      <c r="O4584" s="236"/>
      <c r="P4584" s="236"/>
      <c r="Q4584" s="236"/>
      <c r="R4584" s="236" t="s">
        <v>101</v>
      </c>
      <c r="S4584" s="236"/>
      <c r="T4584" s="236"/>
      <c r="U4584" s="236"/>
      <c r="V4584" s="237"/>
      <c r="W4584" s="14"/>
      <c r="X4584" s="3"/>
    </row>
    <row r="4585" spans="1:24" ht="27.75" customHeight="1" x14ac:dyDescent="0.2">
      <c r="B4585" s="240">
        <f>EDATE(B4562,12)</f>
        <v>45658</v>
      </c>
      <c r="C4585" s="241"/>
      <c r="D4585" s="241"/>
      <c r="E4585" s="242"/>
      <c r="F4585" s="263"/>
      <c r="G4585" s="263"/>
      <c r="H4585" s="263"/>
      <c r="I4585" s="263"/>
      <c r="J4585" s="263"/>
      <c r="K4585" s="263"/>
      <c r="L4585" s="263"/>
      <c r="M4585" s="238"/>
      <c r="N4585" s="238"/>
      <c r="O4585" s="238"/>
      <c r="P4585" s="238"/>
      <c r="Q4585" s="238"/>
      <c r="R4585" s="238"/>
      <c r="S4585" s="238"/>
      <c r="T4585" s="238"/>
      <c r="U4585" s="238"/>
      <c r="V4585" s="239"/>
      <c r="W4585" s="14"/>
      <c r="X4585" s="3"/>
    </row>
    <row r="4586" spans="1:24" ht="16.5" customHeight="1" x14ac:dyDescent="0.2">
      <c r="A4586" s="34">
        <f>EDATE(B4585,-4)</f>
        <v>45536</v>
      </c>
      <c r="B4586" s="243" t="str">
        <f>PROPER(TEXT(A4586, "mmmm"))</f>
        <v>Septiembre</v>
      </c>
      <c r="C4586" s="244"/>
      <c r="D4586" s="244"/>
      <c r="E4586" s="244"/>
      <c r="F4586" s="281" t="str">
        <f>IFERROR(IF(VLOOKUP($X4556&amp;"-"&amp;TEXT($A4586,"mmm-aaaa"),Informes!$A:$P,COLUMN(Informes!H$1),FALSE),"þ","¨"),"¨")</f>
        <v>¨</v>
      </c>
      <c r="G4586" s="281"/>
      <c r="H4586" s="281"/>
      <c r="I4586" s="248" t="str">
        <f>IFERROR(IF(ISBLANK(
VLOOKUP($X4579&amp;"-"&amp;TEXT($A4586,"mmm-aaaa"),Informes!$A:$P,COLUMN(Informes!I$1),FALSE)), "",
VLOOKUP($X4579&amp;"-"&amp;TEXT($A4586,"mmm-aaaa"),Informes!$A:$P,COLUMN(Informes!I$1),FALSE)), "")</f>
        <v/>
      </c>
      <c r="J4586" s="248"/>
      <c r="K4586" s="248"/>
      <c r="L4586" s="173" t="str">
        <f>IFERROR(IF($X4586=$L$7,"þ","¨"),"¨")</f>
        <v>¨</v>
      </c>
      <c r="M4586" s="248" t="str">
        <f>IFERROR(IF(OR($X4586=$L$7,$X4586=$K$5,$X4586=$O$5,$X4586=$T$5),IF(ISBLANK(
VLOOKUP($X4556&amp;"-"&amp;TEXT($A4586,"mmm-aaaa"),Informes!$A:$P,COLUMN(Informes!J$1),FALSE)), "",
VLOOKUP($X4556&amp;"-"&amp;TEXT($A4586,"mmm-aaaa"),Informes!$A:$P,COLUMN(Informes!J$1),FALSE)), ""), "")</f>
        <v/>
      </c>
      <c r="N4586" s="248"/>
      <c r="O4586" s="248"/>
      <c r="P4586" s="248"/>
      <c r="Q4586" s="248"/>
      <c r="R4586" s="284" t="str">
        <f t="shared" ref="R4586:R4597" si="895">IF(W4586=0, "", W4586)</f>
        <v/>
      </c>
      <c r="S4586" s="284"/>
      <c r="T4586" s="284"/>
      <c r="U4586" s="284"/>
      <c r="V4586" s="285"/>
      <c r="W4586" s="4" t="str">
        <f>IFERROR(VLOOKUP($X4579&amp;"-"&amp;TEXT($A4586,"mmm-aaaa"),Informes!$A:$P,COLUMN(Informes!K$1),FALSE), "")</f>
        <v/>
      </c>
      <c r="X4586" s="34" t="str">
        <f>IFERROR(VLOOKUP($X4556&amp;"-"&amp;TEXT($A4586,"mmm-aaaa"),Informes!$A:$P,COLUMN(Informes!C$1),FALSE), "")</f>
        <v/>
      </c>
    </row>
    <row r="4587" spans="1:24" ht="16.5" customHeight="1" x14ac:dyDescent="0.2">
      <c r="A4587" s="34">
        <f>EDATE(A4586,1)</f>
        <v>45566</v>
      </c>
      <c r="B4587" s="243" t="str">
        <f t="shared" ref="B4587:B4597" si="896">PROPER(TEXT(A4587, "mmmm"))</f>
        <v>Octubre</v>
      </c>
      <c r="C4587" s="244"/>
      <c r="D4587" s="244"/>
      <c r="E4587" s="244"/>
      <c r="F4587" s="281" t="str">
        <f>IFERROR(IF(VLOOKUP($X4556&amp;"-"&amp;TEXT($A4587,"mmm-aaaa"),Informes!$A:$P,COLUMN(Informes!H$1),FALSE),"þ","¨"),"¨")</f>
        <v>¨</v>
      </c>
      <c r="G4587" s="281"/>
      <c r="H4587" s="281"/>
      <c r="I4587" s="248" t="str">
        <f>IFERROR(IF(ISBLANK(
VLOOKUP($X4579&amp;"-"&amp;TEXT($A4587,"mmm-aaaa"),Informes!$A:$P,COLUMN(Informes!I$1),FALSE)), "",
VLOOKUP($X4579&amp;"-"&amp;TEXT($A4587,"mmm-aaaa"),Informes!$A:$P,COLUMN(Informes!I$1),FALSE)), "")</f>
        <v/>
      </c>
      <c r="J4587" s="248"/>
      <c r="K4587" s="248"/>
      <c r="L4587" s="173" t="str">
        <f t="shared" ref="L4587:L4597" si="897">IFERROR(IF($X4587=$L$7,"þ","¨"),"¨")</f>
        <v>¨</v>
      </c>
      <c r="M4587" s="248" t="str">
        <f>IFERROR(IF(OR($X4587=$L$7,$X4587=$K$5,$X4587=$O$5,$X4587=$T$5),IF(ISBLANK(
VLOOKUP($X4556&amp;"-"&amp;TEXT($A4587,"mmm-aaaa"),Informes!$A:$P,COLUMN(Informes!J$1),FALSE)), "",
VLOOKUP($X4556&amp;"-"&amp;TEXT($A4587,"mmm-aaaa"),Informes!$A:$P,COLUMN(Informes!J$1),FALSE)), ""), "")</f>
        <v/>
      </c>
      <c r="N4587" s="248"/>
      <c r="O4587" s="248"/>
      <c r="P4587" s="248"/>
      <c r="Q4587" s="248"/>
      <c r="R4587" s="284" t="str">
        <f t="shared" si="895"/>
        <v/>
      </c>
      <c r="S4587" s="284"/>
      <c r="T4587" s="284"/>
      <c r="U4587" s="284"/>
      <c r="V4587" s="285"/>
      <c r="W4587" s="4" t="str">
        <f>IFERROR(VLOOKUP($X4579&amp;"-"&amp;TEXT($A4587,"mmm-aaaa"),Informes!$A:$P,COLUMN(Informes!K$1),FALSE), "")</f>
        <v/>
      </c>
      <c r="X4587" s="34" t="str">
        <f>IFERROR(VLOOKUP($X4556&amp;"-"&amp;TEXT($A4587,"mmm-aaaa"),Informes!$A:$P,COLUMN(Informes!C$1),FALSE), "")</f>
        <v/>
      </c>
    </row>
    <row r="4588" spans="1:24" ht="16.5" customHeight="1" x14ac:dyDescent="0.2">
      <c r="A4588" s="34">
        <f t="shared" ref="A4588:A4597" si="898">EDATE(A4587,1)</f>
        <v>45597</v>
      </c>
      <c r="B4588" s="243" t="str">
        <f t="shared" si="896"/>
        <v>Noviembre</v>
      </c>
      <c r="C4588" s="244"/>
      <c r="D4588" s="244"/>
      <c r="E4588" s="244"/>
      <c r="F4588" s="281" t="str">
        <f>IFERROR(IF(VLOOKUP($X4556&amp;"-"&amp;TEXT($A4588,"mmm-aaaa"),Informes!$A:$P,COLUMN(Informes!H$1),FALSE),"þ","¨"),"¨")</f>
        <v>¨</v>
      </c>
      <c r="G4588" s="281"/>
      <c r="H4588" s="281"/>
      <c r="I4588" s="248" t="str">
        <f>IFERROR(IF(ISBLANK(
VLOOKUP($X4579&amp;"-"&amp;TEXT($A4588,"mmm-aaaa"),Informes!$A:$P,COLUMN(Informes!I$1),FALSE)), "",
VLOOKUP($X4579&amp;"-"&amp;TEXT($A4588,"mmm-aaaa"),Informes!$A:$P,COLUMN(Informes!I$1),FALSE)), "")</f>
        <v/>
      </c>
      <c r="J4588" s="248"/>
      <c r="K4588" s="248"/>
      <c r="L4588" s="173" t="str">
        <f t="shared" si="897"/>
        <v>¨</v>
      </c>
      <c r="M4588" s="248" t="str">
        <f>IFERROR(IF(OR($X4588=$L$7,$X4588=$K$5,$X4588=$O$5,$X4588=$T$5),IF(ISBLANK(
VLOOKUP($X4556&amp;"-"&amp;TEXT($A4588,"mmm-aaaa"),Informes!$A:$P,COLUMN(Informes!J$1),FALSE)), "",
VLOOKUP($X4556&amp;"-"&amp;TEXT($A4588,"mmm-aaaa"),Informes!$A:$P,COLUMN(Informes!J$1),FALSE)), ""), "")</f>
        <v/>
      </c>
      <c r="N4588" s="248"/>
      <c r="O4588" s="248"/>
      <c r="P4588" s="248"/>
      <c r="Q4588" s="248"/>
      <c r="R4588" s="284" t="str">
        <f t="shared" si="895"/>
        <v/>
      </c>
      <c r="S4588" s="284"/>
      <c r="T4588" s="284"/>
      <c r="U4588" s="284"/>
      <c r="V4588" s="285"/>
      <c r="W4588" s="4" t="str">
        <f>IFERROR(VLOOKUP($X4579&amp;"-"&amp;TEXT($A4588,"mmm-aaaa"),Informes!$A:$P,COLUMN(Informes!K$1),FALSE), "")</f>
        <v/>
      </c>
      <c r="X4588" s="34" t="str">
        <f>IFERROR(VLOOKUP($X4556&amp;"-"&amp;TEXT($A4588,"mmm-aaaa"),Informes!$A:$P,COLUMN(Informes!C$1),FALSE), "")</f>
        <v/>
      </c>
    </row>
    <row r="4589" spans="1:24" ht="16.5" customHeight="1" x14ac:dyDescent="0.2">
      <c r="A4589" s="34">
        <f t="shared" si="898"/>
        <v>45627</v>
      </c>
      <c r="B4589" s="243" t="str">
        <f t="shared" si="896"/>
        <v>Diciembre</v>
      </c>
      <c r="C4589" s="244"/>
      <c r="D4589" s="244"/>
      <c r="E4589" s="244"/>
      <c r="F4589" s="281" t="str">
        <f>IFERROR(IF(VLOOKUP($X4556&amp;"-"&amp;TEXT($A4589,"mmm-aaaa"),Informes!$A:$P,COLUMN(Informes!H$1),FALSE),"þ","¨"),"¨")</f>
        <v>¨</v>
      </c>
      <c r="G4589" s="281"/>
      <c r="H4589" s="281"/>
      <c r="I4589" s="248" t="str">
        <f>IFERROR(IF(ISBLANK(
VLOOKUP($X4579&amp;"-"&amp;TEXT($A4589,"mmm-aaaa"),Informes!$A:$P,COLUMN(Informes!I$1),FALSE)), "",
VLOOKUP($X4579&amp;"-"&amp;TEXT($A4589,"mmm-aaaa"),Informes!$A:$P,COLUMN(Informes!I$1),FALSE)), "")</f>
        <v/>
      </c>
      <c r="J4589" s="248"/>
      <c r="K4589" s="248"/>
      <c r="L4589" s="173" t="str">
        <f t="shared" si="897"/>
        <v>¨</v>
      </c>
      <c r="M4589" s="248" t="str">
        <f>IFERROR(IF(OR($X4589=$L$7,$X4589=$K$5,$X4589=$O$5,$X4589=$T$5),IF(ISBLANK(
VLOOKUP($X4556&amp;"-"&amp;TEXT($A4589,"mmm-aaaa"),Informes!$A:$P,COLUMN(Informes!J$1),FALSE)), "",
VLOOKUP($X4556&amp;"-"&amp;TEXT($A4589,"mmm-aaaa"),Informes!$A:$P,COLUMN(Informes!J$1),FALSE)), ""), "")</f>
        <v/>
      </c>
      <c r="N4589" s="248"/>
      <c r="O4589" s="248"/>
      <c r="P4589" s="248"/>
      <c r="Q4589" s="248"/>
      <c r="R4589" s="284" t="str">
        <f t="shared" si="895"/>
        <v/>
      </c>
      <c r="S4589" s="284"/>
      <c r="T4589" s="284"/>
      <c r="U4589" s="284"/>
      <c r="V4589" s="285"/>
      <c r="W4589" s="4" t="str">
        <f>IFERROR(VLOOKUP($X4579&amp;"-"&amp;TEXT($A4589,"mmm-aaaa"),Informes!$A:$P,COLUMN(Informes!K$1),FALSE), "")</f>
        <v/>
      </c>
      <c r="X4589" s="34" t="str">
        <f>IFERROR(VLOOKUP($X4556&amp;"-"&amp;TEXT($A4589,"mmm-aaaa"),Informes!$A:$P,COLUMN(Informes!C$1),FALSE), "")</f>
        <v/>
      </c>
    </row>
    <row r="4590" spans="1:24" ht="16.5" customHeight="1" x14ac:dyDescent="0.2">
      <c r="A4590" s="34">
        <f t="shared" si="898"/>
        <v>45658</v>
      </c>
      <c r="B4590" s="243" t="str">
        <f t="shared" si="896"/>
        <v>Enero</v>
      </c>
      <c r="C4590" s="244"/>
      <c r="D4590" s="244"/>
      <c r="E4590" s="244"/>
      <c r="F4590" s="281" t="str">
        <f>IFERROR(IF(VLOOKUP($X4556&amp;"-"&amp;TEXT($A4590,"mmm-aaaa"),Informes!$A:$P,COLUMN(Informes!H$1),FALSE),"þ","¨"),"¨")</f>
        <v>¨</v>
      </c>
      <c r="G4590" s="281"/>
      <c r="H4590" s="281"/>
      <c r="I4590" s="248" t="str">
        <f>IFERROR(IF(ISBLANK(
VLOOKUP($X4579&amp;"-"&amp;TEXT($A4590,"mmm-aaaa"),Informes!$A:$P,COLUMN(Informes!I$1),FALSE)), "",
VLOOKUP($X4579&amp;"-"&amp;TEXT($A4590,"mmm-aaaa"),Informes!$A:$P,COLUMN(Informes!I$1),FALSE)), "")</f>
        <v/>
      </c>
      <c r="J4590" s="248"/>
      <c r="K4590" s="248"/>
      <c r="L4590" s="173" t="str">
        <f t="shared" si="897"/>
        <v>¨</v>
      </c>
      <c r="M4590" s="248" t="str">
        <f>IFERROR(IF(OR($X4590=$L$7,$X4590=$K$5,$X4590=$O$5,$X4590=$T$5),IF(ISBLANK(
VLOOKUP($X4556&amp;"-"&amp;TEXT($A4590,"mmm-aaaa"),Informes!$A:$P,COLUMN(Informes!J$1),FALSE)), "",
VLOOKUP($X4556&amp;"-"&amp;TEXT($A4590,"mmm-aaaa"),Informes!$A:$P,COLUMN(Informes!J$1),FALSE)), ""), "")</f>
        <v/>
      </c>
      <c r="N4590" s="248"/>
      <c r="O4590" s="248"/>
      <c r="P4590" s="248"/>
      <c r="Q4590" s="248"/>
      <c r="R4590" s="284" t="str">
        <f t="shared" si="895"/>
        <v/>
      </c>
      <c r="S4590" s="284"/>
      <c r="T4590" s="284"/>
      <c r="U4590" s="284"/>
      <c r="V4590" s="285"/>
      <c r="W4590" s="4" t="str">
        <f>IFERROR(VLOOKUP($X4579&amp;"-"&amp;TEXT($A4590,"mmm-aaaa"),Informes!$A:$P,COLUMN(Informes!K$1),FALSE), "")</f>
        <v/>
      </c>
      <c r="X4590" s="34" t="str">
        <f>IFERROR(VLOOKUP($X4556&amp;"-"&amp;TEXT($A4590,"mmm-aaaa"),Informes!$A:$P,COLUMN(Informes!C$1),FALSE), "")</f>
        <v/>
      </c>
    </row>
    <row r="4591" spans="1:24" ht="16.5" customHeight="1" x14ac:dyDescent="0.2">
      <c r="A4591" s="34">
        <f t="shared" si="898"/>
        <v>45689</v>
      </c>
      <c r="B4591" s="243" t="str">
        <f t="shared" si="896"/>
        <v>Febrero</v>
      </c>
      <c r="C4591" s="244"/>
      <c r="D4591" s="244"/>
      <c r="E4591" s="244"/>
      <c r="F4591" s="281" t="str">
        <f>IFERROR(IF(VLOOKUP($X4556&amp;"-"&amp;TEXT($A4591,"mmm-aaaa"),Informes!$A:$P,COLUMN(Informes!H$1),FALSE),"þ","¨"),"¨")</f>
        <v>¨</v>
      </c>
      <c r="G4591" s="281"/>
      <c r="H4591" s="281"/>
      <c r="I4591" s="248" t="str">
        <f>IFERROR(IF(ISBLANK(
VLOOKUP($X4579&amp;"-"&amp;TEXT($A4591,"mmm-aaaa"),Informes!$A:$P,COLUMN(Informes!I$1),FALSE)), "",
VLOOKUP($X4579&amp;"-"&amp;TEXT($A4591,"mmm-aaaa"),Informes!$A:$P,COLUMN(Informes!I$1),FALSE)), "")</f>
        <v/>
      </c>
      <c r="J4591" s="248"/>
      <c r="K4591" s="248"/>
      <c r="L4591" s="173" t="str">
        <f t="shared" si="897"/>
        <v>¨</v>
      </c>
      <c r="M4591" s="248" t="str">
        <f>IFERROR(IF(OR($X4591=$L$7,$X4591=$K$5,$X4591=$O$5,$X4591=$T$5),IF(ISBLANK(
VLOOKUP($X4556&amp;"-"&amp;TEXT($A4591,"mmm-aaaa"),Informes!$A:$P,COLUMN(Informes!J$1),FALSE)), "",
VLOOKUP($X4556&amp;"-"&amp;TEXT($A4591,"mmm-aaaa"),Informes!$A:$P,COLUMN(Informes!J$1),FALSE)), ""), "")</f>
        <v/>
      </c>
      <c r="N4591" s="248"/>
      <c r="O4591" s="248"/>
      <c r="P4591" s="248"/>
      <c r="Q4591" s="248"/>
      <c r="R4591" s="284" t="str">
        <f t="shared" si="895"/>
        <v/>
      </c>
      <c r="S4591" s="284"/>
      <c r="T4591" s="284"/>
      <c r="U4591" s="284"/>
      <c r="V4591" s="285"/>
      <c r="W4591" s="4" t="str">
        <f>IFERROR(VLOOKUP($X4579&amp;"-"&amp;TEXT($A4591,"mmm-aaaa"),Informes!$A:$P,COLUMN(Informes!K$1),FALSE), "")</f>
        <v/>
      </c>
      <c r="X4591" s="34" t="str">
        <f>IFERROR(VLOOKUP($X4556&amp;"-"&amp;TEXT($A4591,"mmm-aaaa"),Informes!$A:$P,COLUMN(Informes!C$1),FALSE), "")</f>
        <v/>
      </c>
    </row>
    <row r="4592" spans="1:24" ht="16.5" customHeight="1" x14ac:dyDescent="0.2">
      <c r="A4592" s="34">
        <f t="shared" si="898"/>
        <v>45717</v>
      </c>
      <c r="B4592" s="243" t="str">
        <f t="shared" si="896"/>
        <v>Marzo</v>
      </c>
      <c r="C4592" s="244"/>
      <c r="D4592" s="244"/>
      <c r="E4592" s="244"/>
      <c r="F4592" s="281" t="str">
        <f>IFERROR(IF(VLOOKUP($X4556&amp;"-"&amp;TEXT($A4592,"mmm-aaaa"),Informes!$A:$P,COLUMN(Informes!H$1),FALSE),"þ","¨"),"¨")</f>
        <v>¨</v>
      </c>
      <c r="G4592" s="281"/>
      <c r="H4592" s="281"/>
      <c r="I4592" s="248" t="str">
        <f>IFERROR(IF(ISBLANK(
VLOOKUP($X4579&amp;"-"&amp;TEXT($A4592,"mmm-aaaa"),Informes!$A:$P,COLUMN(Informes!I$1),FALSE)), "",
VLOOKUP($X4579&amp;"-"&amp;TEXT($A4592,"mmm-aaaa"),Informes!$A:$P,COLUMN(Informes!I$1),FALSE)), "")</f>
        <v/>
      </c>
      <c r="J4592" s="248"/>
      <c r="K4592" s="248"/>
      <c r="L4592" s="173" t="str">
        <f t="shared" si="897"/>
        <v>¨</v>
      </c>
      <c r="M4592" s="248" t="str">
        <f>IFERROR(IF(OR($X4592=$L$7,$X4592=$K$5,$X4592=$O$5,$X4592=$T$5),IF(ISBLANK(
VLOOKUP($X4556&amp;"-"&amp;TEXT($A4592,"mmm-aaaa"),Informes!$A:$P,COLUMN(Informes!J$1),FALSE)), "",
VLOOKUP($X4556&amp;"-"&amp;TEXT($A4592,"mmm-aaaa"),Informes!$A:$P,COLUMN(Informes!J$1),FALSE)), ""), "")</f>
        <v/>
      </c>
      <c r="N4592" s="248"/>
      <c r="O4592" s="248"/>
      <c r="P4592" s="248"/>
      <c r="Q4592" s="248"/>
      <c r="R4592" s="284" t="str">
        <f t="shared" si="895"/>
        <v/>
      </c>
      <c r="S4592" s="284"/>
      <c r="T4592" s="284"/>
      <c r="U4592" s="284"/>
      <c r="V4592" s="285"/>
      <c r="W4592" s="4" t="str">
        <f>IFERROR(VLOOKUP($X4579&amp;"-"&amp;TEXT($A4592,"mmm-aaaa"),Informes!$A:$P,COLUMN(Informes!K$1),FALSE), "")</f>
        <v/>
      </c>
      <c r="X4592" s="34" t="str">
        <f>IFERROR(VLOOKUP($X4556&amp;"-"&amp;TEXT($A4592,"mmm-aaaa"),Informes!$A:$P,COLUMN(Informes!C$1),FALSE), "")</f>
        <v/>
      </c>
    </row>
    <row r="4593" spans="1:24" ht="16.5" customHeight="1" x14ac:dyDescent="0.2">
      <c r="A4593" s="34">
        <f t="shared" si="898"/>
        <v>45748</v>
      </c>
      <c r="B4593" s="243" t="str">
        <f t="shared" si="896"/>
        <v>Abril</v>
      </c>
      <c r="C4593" s="244"/>
      <c r="D4593" s="244"/>
      <c r="E4593" s="244"/>
      <c r="F4593" s="281" t="str">
        <f>IFERROR(IF(VLOOKUP($X4556&amp;"-"&amp;TEXT($A4593,"mmm-aaaa"),Informes!$A:$P,COLUMN(Informes!H$1),FALSE),"þ","¨"),"¨")</f>
        <v>¨</v>
      </c>
      <c r="G4593" s="281"/>
      <c r="H4593" s="281"/>
      <c r="I4593" s="248" t="str">
        <f>IFERROR(IF(ISBLANK(
VLOOKUP($X4579&amp;"-"&amp;TEXT($A4593,"mmm-aaaa"),Informes!$A:$P,COLUMN(Informes!I$1),FALSE)), "",
VLOOKUP($X4579&amp;"-"&amp;TEXT($A4593,"mmm-aaaa"),Informes!$A:$P,COLUMN(Informes!I$1),FALSE)), "")</f>
        <v/>
      </c>
      <c r="J4593" s="248"/>
      <c r="K4593" s="248"/>
      <c r="L4593" s="173" t="str">
        <f t="shared" si="897"/>
        <v>¨</v>
      </c>
      <c r="M4593" s="248" t="str">
        <f>IFERROR(IF(OR($X4593=$L$7,$X4593=$K$5,$X4593=$O$5,$X4593=$T$5),IF(ISBLANK(
VLOOKUP($X4556&amp;"-"&amp;TEXT($A4593,"mmm-aaaa"),Informes!$A:$P,COLUMN(Informes!J$1),FALSE)), "",
VLOOKUP($X4556&amp;"-"&amp;TEXT($A4593,"mmm-aaaa"),Informes!$A:$P,COLUMN(Informes!J$1),FALSE)), ""), "")</f>
        <v/>
      </c>
      <c r="N4593" s="248"/>
      <c r="O4593" s="248"/>
      <c r="P4593" s="248"/>
      <c r="Q4593" s="248"/>
      <c r="R4593" s="284" t="str">
        <f t="shared" si="895"/>
        <v/>
      </c>
      <c r="S4593" s="284"/>
      <c r="T4593" s="284"/>
      <c r="U4593" s="284"/>
      <c r="V4593" s="285"/>
      <c r="W4593" s="4" t="str">
        <f>IFERROR(VLOOKUP($X4579&amp;"-"&amp;TEXT($A4593,"mmm-aaaa"),Informes!$A:$P,COLUMN(Informes!K$1),FALSE), "")</f>
        <v/>
      </c>
      <c r="X4593" s="34" t="str">
        <f>IFERROR(VLOOKUP($X4556&amp;"-"&amp;TEXT($A4593,"mmm-aaaa"),Informes!$A:$P,COLUMN(Informes!C$1),FALSE), "")</f>
        <v/>
      </c>
    </row>
    <row r="4594" spans="1:24" ht="16.5" customHeight="1" x14ac:dyDescent="0.2">
      <c r="A4594" s="34">
        <f t="shared" si="898"/>
        <v>45778</v>
      </c>
      <c r="B4594" s="243" t="str">
        <f t="shared" si="896"/>
        <v>Mayo</v>
      </c>
      <c r="C4594" s="244"/>
      <c r="D4594" s="244"/>
      <c r="E4594" s="244"/>
      <c r="F4594" s="281" t="str">
        <f>IFERROR(IF(VLOOKUP($X4556&amp;"-"&amp;TEXT($A4594,"mmm-aaaa"),Informes!$A:$P,COLUMN(Informes!H$1),FALSE),"þ","¨"),"¨")</f>
        <v>¨</v>
      </c>
      <c r="G4594" s="281"/>
      <c r="H4594" s="281"/>
      <c r="I4594" s="248" t="str">
        <f>IFERROR(IF(ISBLANK(
VLOOKUP($X4579&amp;"-"&amp;TEXT($A4594,"mmm-aaaa"),Informes!$A:$P,COLUMN(Informes!I$1),FALSE)), "",
VLOOKUP($X4579&amp;"-"&amp;TEXT($A4594,"mmm-aaaa"),Informes!$A:$P,COLUMN(Informes!I$1),FALSE)), "")</f>
        <v/>
      </c>
      <c r="J4594" s="248"/>
      <c r="K4594" s="248"/>
      <c r="L4594" s="173" t="str">
        <f t="shared" si="897"/>
        <v>¨</v>
      </c>
      <c r="M4594" s="248" t="str">
        <f>IFERROR(IF(OR($X4594=$L$7,$X4594=$K$5,$X4594=$O$5,$X4594=$T$5),IF(ISBLANK(
VLOOKUP($X4556&amp;"-"&amp;TEXT($A4594,"mmm-aaaa"),Informes!$A:$P,COLUMN(Informes!J$1),FALSE)), "",
VLOOKUP($X4556&amp;"-"&amp;TEXT($A4594,"mmm-aaaa"),Informes!$A:$P,COLUMN(Informes!J$1),FALSE)), ""), "")</f>
        <v/>
      </c>
      <c r="N4594" s="248"/>
      <c r="O4594" s="248"/>
      <c r="P4594" s="248"/>
      <c r="Q4594" s="248"/>
      <c r="R4594" s="284" t="str">
        <f t="shared" si="895"/>
        <v/>
      </c>
      <c r="S4594" s="284"/>
      <c r="T4594" s="284"/>
      <c r="U4594" s="284"/>
      <c r="V4594" s="285"/>
      <c r="W4594" s="4" t="str">
        <f>IFERROR(VLOOKUP($X4579&amp;"-"&amp;TEXT($A4594,"mmm-aaaa"),Informes!$A:$P,COLUMN(Informes!K$1),FALSE), "")</f>
        <v/>
      </c>
      <c r="X4594" s="34" t="str">
        <f>IFERROR(VLOOKUP($X4556&amp;"-"&amp;TEXT($A4594,"mmm-aaaa"),Informes!$A:$P,COLUMN(Informes!C$1),FALSE), "")</f>
        <v/>
      </c>
    </row>
    <row r="4595" spans="1:24" ht="16.5" customHeight="1" x14ac:dyDescent="0.2">
      <c r="A4595" s="34">
        <f t="shared" si="898"/>
        <v>45809</v>
      </c>
      <c r="B4595" s="243" t="str">
        <f t="shared" si="896"/>
        <v>Junio</v>
      </c>
      <c r="C4595" s="244"/>
      <c r="D4595" s="244"/>
      <c r="E4595" s="244"/>
      <c r="F4595" s="281" t="str">
        <f>IFERROR(IF(VLOOKUP($X4556&amp;"-"&amp;TEXT($A4595,"mmm-aaaa"),Informes!$A:$P,COLUMN(Informes!H$1),FALSE),"þ","¨"),"¨")</f>
        <v>¨</v>
      </c>
      <c r="G4595" s="281"/>
      <c r="H4595" s="281"/>
      <c r="I4595" s="248" t="str">
        <f>IFERROR(IF(ISBLANK(
VLOOKUP($X4579&amp;"-"&amp;TEXT($A4595,"mmm-aaaa"),Informes!$A:$P,COLUMN(Informes!I$1),FALSE)), "",
VLOOKUP($X4579&amp;"-"&amp;TEXT($A4595,"mmm-aaaa"),Informes!$A:$P,COLUMN(Informes!I$1),FALSE)), "")</f>
        <v/>
      </c>
      <c r="J4595" s="248"/>
      <c r="K4595" s="248"/>
      <c r="L4595" s="173" t="str">
        <f t="shared" si="897"/>
        <v>¨</v>
      </c>
      <c r="M4595" s="248" t="str">
        <f>IFERROR(IF(OR($X4595=$L$7,$X4595=$K$5,$X4595=$O$5,$X4595=$T$5),IF(ISBLANK(
VLOOKUP($X4556&amp;"-"&amp;TEXT($A4595,"mmm-aaaa"),Informes!$A:$P,COLUMN(Informes!J$1),FALSE)), "",
VLOOKUP($X4556&amp;"-"&amp;TEXT($A4595,"mmm-aaaa"),Informes!$A:$P,COLUMN(Informes!J$1),FALSE)), ""), "")</f>
        <v/>
      </c>
      <c r="N4595" s="248"/>
      <c r="O4595" s="248"/>
      <c r="P4595" s="248"/>
      <c r="Q4595" s="248"/>
      <c r="R4595" s="284" t="str">
        <f t="shared" si="895"/>
        <v/>
      </c>
      <c r="S4595" s="284"/>
      <c r="T4595" s="284"/>
      <c r="U4595" s="284"/>
      <c r="V4595" s="285"/>
      <c r="W4595" s="4" t="str">
        <f>IFERROR(VLOOKUP($X4579&amp;"-"&amp;TEXT($A4595,"mmm-aaaa"),Informes!$A:$P,COLUMN(Informes!K$1),FALSE), "")</f>
        <v/>
      </c>
      <c r="X4595" s="34" t="str">
        <f>IFERROR(VLOOKUP($X4556&amp;"-"&amp;TEXT($A4595,"mmm-aaaa"),Informes!$A:$P,COLUMN(Informes!C$1),FALSE), "")</f>
        <v/>
      </c>
    </row>
    <row r="4596" spans="1:24" ht="16.5" customHeight="1" x14ac:dyDescent="0.2">
      <c r="A4596" s="34">
        <f t="shared" si="898"/>
        <v>45839</v>
      </c>
      <c r="B4596" s="243" t="str">
        <f t="shared" si="896"/>
        <v>Julio</v>
      </c>
      <c r="C4596" s="244"/>
      <c r="D4596" s="244"/>
      <c r="E4596" s="244"/>
      <c r="F4596" s="281" t="str">
        <f>IFERROR(IF(VLOOKUP($X4556&amp;"-"&amp;TEXT($A4596,"mmm-aaaa"),Informes!$A:$P,COLUMN(Informes!H$1),FALSE),"þ","¨"),"¨")</f>
        <v>¨</v>
      </c>
      <c r="G4596" s="281"/>
      <c r="H4596" s="281"/>
      <c r="I4596" s="248" t="str">
        <f>IFERROR(IF(ISBLANK(
VLOOKUP($X4579&amp;"-"&amp;TEXT($A4596,"mmm-aaaa"),Informes!$A:$P,COLUMN(Informes!I$1),FALSE)), "",
VLOOKUP($X4579&amp;"-"&amp;TEXT($A4596,"mmm-aaaa"),Informes!$A:$P,COLUMN(Informes!I$1),FALSE)), "")</f>
        <v/>
      </c>
      <c r="J4596" s="248"/>
      <c r="K4596" s="248"/>
      <c r="L4596" s="173" t="str">
        <f t="shared" si="897"/>
        <v>¨</v>
      </c>
      <c r="M4596" s="248" t="str">
        <f>IFERROR(IF(OR($X4596=$L$7,$X4596=$K$5,$X4596=$O$5,$X4596=$T$5),IF(ISBLANK(
VLOOKUP($X4556&amp;"-"&amp;TEXT($A4596,"mmm-aaaa"),Informes!$A:$P,COLUMN(Informes!J$1),FALSE)), "",
VLOOKUP($X4556&amp;"-"&amp;TEXT($A4596,"mmm-aaaa"),Informes!$A:$P,COLUMN(Informes!J$1),FALSE)), ""), "")</f>
        <v/>
      </c>
      <c r="N4596" s="248"/>
      <c r="O4596" s="248"/>
      <c r="P4596" s="248"/>
      <c r="Q4596" s="248"/>
      <c r="R4596" s="284" t="str">
        <f t="shared" si="895"/>
        <v/>
      </c>
      <c r="S4596" s="284"/>
      <c r="T4596" s="284"/>
      <c r="U4596" s="284"/>
      <c r="V4596" s="285"/>
      <c r="W4596" s="4" t="str">
        <f>IFERROR(VLOOKUP($X4579&amp;"-"&amp;TEXT($A4596,"mmm-aaaa"),Informes!$A:$P,COLUMN(Informes!K$1),FALSE), "")</f>
        <v/>
      </c>
      <c r="X4596" s="34" t="str">
        <f>IFERROR(VLOOKUP($X4556&amp;"-"&amp;TEXT($A4596,"mmm-aaaa"),Informes!$A:$P,COLUMN(Informes!C$1),FALSE), "")</f>
        <v/>
      </c>
    </row>
    <row r="4597" spans="1:24" ht="16.5" customHeight="1" thickBot="1" x14ac:dyDescent="0.25">
      <c r="A4597" s="34">
        <f t="shared" si="898"/>
        <v>45870</v>
      </c>
      <c r="B4597" s="264" t="str">
        <f t="shared" si="896"/>
        <v>Agosto</v>
      </c>
      <c r="C4597" s="265"/>
      <c r="D4597" s="265"/>
      <c r="E4597" s="265"/>
      <c r="F4597" s="280" t="str">
        <f>IFERROR(IF(VLOOKUP($X4556&amp;"-"&amp;TEXT($A4597,"mmm-aaaa"),Informes!$A:$P,COLUMN(Informes!H$1),FALSE),"þ","¨"),"¨")</f>
        <v>¨</v>
      </c>
      <c r="G4597" s="280"/>
      <c r="H4597" s="280"/>
      <c r="I4597" s="269" t="str">
        <f>IFERROR(IF(ISBLANK(
VLOOKUP($X4579&amp;"-"&amp;TEXT($A4597,"mmm-aaaa"),Informes!$A:$P,COLUMN(Informes!I$1),FALSE)), "",
VLOOKUP($X4579&amp;"-"&amp;TEXT($A4597,"mmm-aaaa"),Informes!$A:$P,COLUMN(Informes!I$1),FALSE)), "")</f>
        <v/>
      </c>
      <c r="J4597" s="269"/>
      <c r="K4597" s="269"/>
      <c r="L4597" s="172" t="str">
        <f t="shared" si="897"/>
        <v>¨</v>
      </c>
      <c r="M4597" s="269" t="str">
        <f>IFERROR(IF(OR($X4597=$L$7,$X4597=$K$5,$X4597=$O$5,$X4597=$T$5),IF(ISBLANK(
VLOOKUP($X4556&amp;"-"&amp;TEXT($A4597,"mmm-aaaa"),Informes!$A:$P,COLUMN(Informes!J$1),FALSE)), "",
VLOOKUP($X4556&amp;"-"&amp;TEXT($A4597,"mmm-aaaa"),Informes!$A:$P,COLUMN(Informes!J$1),FALSE)), ""), "")</f>
        <v/>
      </c>
      <c r="N4597" s="269"/>
      <c r="O4597" s="269"/>
      <c r="P4597" s="269"/>
      <c r="Q4597" s="269"/>
      <c r="R4597" s="282" t="str">
        <f t="shared" si="895"/>
        <v/>
      </c>
      <c r="S4597" s="282"/>
      <c r="T4597" s="282"/>
      <c r="U4597" s="282"/>
      <c r="V4597" s="283"/>
      <c r="W4597" s="4" t="str">
        <f>IFERROR(VLOOKUP($X4579&amp;"-"&amp;TEXT($A4597,"mmm-aaaa"),Informes!$A:$P,COLUMN(Informes!K$1),FALSE), "")</f>
        <v/>
      </c>
      <c r="X4597" s="34" t="str">
        <f>IFERROR(VLOOKUP($X4556&amp;"-"&amp;TEXT($A4597,"mmm-aaaa"),Informes!$A:$P,COLUMN(Informes!C$1),FALSE), "")</f>
        <v/>
      </c>
    </row>
    <row r="4598" spans="1:24" ht="16.5" customHeight="1" thickBot="1" x14ac:dyDescent="0.3">
      <c r="D4598" s="124"/>
      <c r="E4598" s="124"/>
      <c r="F4598" s="129"/>
      <c r="G4598" s="124" t="str">
        <f>IF(SUM(F4586:F4597)=0,"",SUM(F4586:F4597))</f>
        <v/>
      </c>
      <c r="H4598" s="124"/>
      <c r="I4598" s="124"/>
      <c r="J4598" s="130"/>
      <c r="K4598" s="124"/>
      <c r="L4598" s="131" t="s">
        <v>107</v>
      </c>
      <c r="M4598" s="272" t="str">
        <f>IF(SUM(M4586:M4597)=0,"",SUM(M4586:M4597))</f>
        <v/>
      </c>
      <c r="N4598" s="273"/>
      <c r="O4598" s="273"/>
      <c r="P4598" s="273"/>
      <c r="Q4598" s="274"/>
      <c r="R4598" s="275"/>
      <c r="S4598" s="276"/>
      <c r="T4598" s="276"/>
      <c r="U4598" s="276"/>
      <c r="V4598" s="277"/>
      <c r="W4598" s="4"/>
      <c r="X4598" s="4"/>
    </row>
    <row r="4599" spans="1:24" ht="16.5" customHeight="1" x14ac:dyDescent="0.2">
      <c r="W4599" s="4"/>
      <c r="X4599" s="4"/>
    </row>
    <row r="4600" spans="1:24" ht="279.75" customHeight="1" x14ac:dyDescent="0.15">
      <c r="B4600" s="11"/>
      <c r="C4600" s="132" t="s">
        <v>136</v>
      </c>
      <c r="D4600" s="11"/>
      <c r="E4600" s="11"/>
      <c r="F4600" s="11"/>
      <c r="G4600" s="11"/>
      <c r="H4600" s="11"/>
      <c r="I4600" s="11"/>
      <c r="J4600" s="11"/>
      <c r="K4600" s="11"/>
      <c r="L4600" s="11"/>
      <c r="M4600" s="11"/>
      <c r="N4600" s="11"/>
      <c r="O4600" s="11"/>
      <c r="P4600" s="11"/>
      <c r="Q4600" s="11"/>
      <c r="R4600" s="11"/>
      <c r="S4600" s="11"/>
      <c r="T4600" s="11"/>
      <c r="U4600" s="11"/>
      <c r="V4600" s="11"/>
      <c r="W4600" s="11"/>
      <c r="X4600" s="11"/>
    </row>
    <row r="4601" spans="1:24" ht="24" customHeight="1" x14ac:dyDescent="0.2">
      <c r="A4601" s="35">
        <f>A4555+1</f>
        <v>101</v>
      </c>
      <c r="B4601" s="256" t="s">
        <v>127</v>
      </c>
      <c r="C4601" s="256"/>
      <c r="D4601" s="256"/>
      <c r="E4601" s="256"/>
      <c r="F4601" s="256"/>
      <c r="G4601" s="256"/>
      <c r="H4601" s="256"/>
      <c r="I4601" s="256"/>
      <c r="J4601" s="256"/>
      <c r="K4601" s="256"/>
      <c r="L4601" s="256"/>
      <c r="M4601" s="256"/>
      <c r="N4601" s="256"/>
      <c r="O4601" s="256"/>
      <c r="P4601" s="256"/>
      <c r="Q4601" s="256"/>
      <c r="R4601" s="256"/>
      <c r="S4601" s="256"/>
      <c r="T4601" s="256"/>
      <c r="U4601" s="256"/>
      <c r="V4601" s="256"/>
      <c r="X4601" s="2"/>
    </row>
    <row r="4602" spans="1:24" ht="17.25" customHeight="1" x14ac:dyDescent="0.2">
      <c r="A4602" s="35"/>
      <c r="B4602" s="120" t="s">
        <v>128</v>
      </c>
      <c r="D4602" s="123" t="e">
        <f>IF(A4601=0,0,INDEX(TblPublicadores[Nombre completo],A4601))</f>
        <v>#REF!</v>
      </c>
      <c r="F4602" s="123"/>
      <c r="G4602" s="123"/>
      <c r="H4602" s="123"/>
      <c r="I4602" s="123"/>
      <c r="J4602" s="123"/>
      <c r="K4602" s="123"/>
      <c r="L4602" s="123"/>
      <c r="M4602" s="123"/>
      <c r="N4602" s="123"/>
      <c r="O4602" s="123"/>
      <c r="P4602" s="123"/>
      <c r="Q4602" s="123"/>
      <c r="R4602" s="123"/>
      <c r="S4602" s="123"/>
      <c r="T4602" s="123"/>
      <c r="U4602" s="123"/>
      <c r="V4602" s="123"/>
      <c r="W4602" s="15"/>
      <c r="X4602" s="154" t="e">
        <f>IF(A4601=0,0,INDEX(TblPublicadores[Nombre],A4601))</f>
        <v>#REF!</v>
      </c>
    </row>
    <row r="4603" spans="1:24" ht="17.25" customHeight="1" x14ac:dyDescent="0.2">
      <c r="B4603" s="120" t="s">
        <v>129</v>
      </c>
      <c r="D4603" s="121"/>
      <c r="E4603" s="121"/>
      <c r="F4603" s="7"/>
      <c r="G4603" s="7"/>
      <c r="H4603" s="257" t="e">
        <f>IF(A4601=0,"",INDEX(TblPublicadores[Fecha de nacimiento],A4601))</f>
        <v>#REF!</v>
      </c>
      <c r="I4603" s="257"/>
      <c r="J4603" s="257"/>
      <c r="K4603" s="257"/>
      <c r="L4603" s="257"/>
      <c r="M4603" s="257"/>
      <c r="N4603" s="257"/>
      <c r="O4603" s="257"/>
      <c r="P4603" s="128" t="e">
        <f>IF(INDEX(TblPublicadores[Sexo],A4601)=Q4603,"þ","¨")</f>
        <v>#REF!</v>
      </c>
      <c r="Q4603" s="120" t="s">
        <v>75</v>
      </c>
      <c r="S4603" s="12"/>
      <c r="T4603" s="13"/>
      <c r="U4603" s="128" t="e">
        <f>IF(INDEX(TblPublicadores[Sexo],A4601)=V4603,"þ","¨")</f>
        <v>#REF!</v>
      </c>
      <c r="V4603" s="120" t="s">
        <v>79</v>
      </c>
      <c r="W4603" s="12"/>
      <c r="X4603" s="6"/>
    </row>
    <row r="4604" spans="1:24" ht="17.25" customHeight="1" x14ac:dyDescent="0.2">
      <c r="B4604" s="120" t="s">
        <v>130</v>
      </c>
      <c r="D4604" s="122"/>
      <c r="E4604" s="122"/>
      <c r="F4604" s="7"/>
      <c r="G4604" s="258" t="e">
        <f>IF(A4601=0,"",IF(INDEX(TblPublicadores[Fecha de bautismo],A4601)="", "",INDEX(TblPublicadores[Fecha de bautismo],A4601)))</f>
        <v>#REF!</v>
      </c>
      <c r="H4604" s="258"/>
      <c r="I4604" s="258"/>
      <c r="J4604" s="258"/>
      <c r="K4604" s="258"/>
      <c r="L4604" s="258"/>
      <c r="M4604" s="258"/>
      <c r="N4604" s="258"/>
      <c r="O4604" s="258"/>
      <c r="P4604" s="128" t="s">
        <v>137</v>
      </c>
      <c r="Q4604" s="120" t="s">
        <v>131</v>
      </c>
      <c r="S4604" s="12"/>
      <c r="T4604" s="12"/>
      <c r="U4604" s="128" t="s">
        <v>138</v>
      </c>
      <c r="V4604" s="120" t="s">
        <v>61</v>
      </c>
      <c r="W4604" s="12"/>
      <c r="X4604" s="6"/>
    </row>
    <row r="4605" spans="1:24" ht="28.5" customHeight="1" x14ac:dyDescent="0.2">
      <c r="B4605" s="127" t="e">
        <f>IF(INDEX(TblPublicadores[Privilegio],A4601)=C4605,"þ","¨")</f>
        <v>#REF!</v>
      </c>
      <c r="C4605" s="125" t="s">
        <v>76</v>
      </c>
      <c r="D4605" s="127" t="e">
        <f>IF(INDEX(TblPublicadores[Privilegio],A4601)=E4605,"þ","¨")</f>
        <v>#REF!</v>
      </c>
      <c r="E4605" s="125" t="s">
        <v>81</v>
      </c>
      <c r="F4605" s="7"/>
      <c r="G4605" s="7"/>
      <c r="H4605" s="5"/>
      <c r="I4605" s="10"/>
      <c r="J4605" s="127" t="e">
        <f>IF(INDEX(TblPublicadores[Tipo Publicador],A4601)=K4605,"þ","¨")</f>
        <v>#REF!</v>
      </c>
      <c r="K4605" s="125" t="s">
        <v>77</v>
      </c>
      <c r="L4605" s="5"/>
      <c r="M4605" s="5"/>
      <c r="N4605" s="127" t="e">
        <f>IF(INDEX(TblPublicadores[Tipo Publicador],A4601)=O4605,"þ","¨")</f>
        <v>#REF!</v>
      </c>
      <c r="O4605" s="125" t="s">
        <v>132</v>
      </c>
      <c r="P4605" s="126"/>
      <c r="Q4605" s="126"/>
      <c r="R4605" s="9"/>
      <c r="S4605" s="127" t="e">
        <f>IF(INDEX(TblPublicadores[Tipo Publicador],A4601)=T4605,"þ","¨")</f>
        <v>#REF!</v>
      </c>
      <c r="T4605" s="259" t="s">
        <v>133</v>
      </c>
      <c r="U4605" s="259"/>
      <c r="V4605" s="259"/>
      <c r="W4605" s="13"/>
      <c r="X4605" s="6"/>
    </row>
    <row r="4606" spans="1:24" ht="4.5" customHeight="1" thickBot="1" x14ac:dyDescent="0.25">
      <c r="B4606" s="8"/>
      <c r="C4606" s="7"/>
      <c r="D4606" s="8"/>
      <c r="E4606" s="7"/>
      <c r="F4606" s="7"/>
      <c r="G4606" s="7"/>
      <c r="H4606" s="5"/>
      <c r="I4606" s="10"/>
      <c r="J4606" s="8"/>
      <c r="K4606" s="5"/>
      <c r="L4606" s="5"/>
      <c r="M4606" s="5"/>
      <c r="N4606" s="7"/>
      <c r="O4606" s="5"/>
      <c r="P4606" s="8"/>
      <c r="Q4606" s="8"/>
      <c r="R4606" s="9"/>
      <c r="S4606" s="9"/>
      <c r="T4606" s="7"/>
      <c r="U4606" s="8"/>
      <c r="V4606" s="9"/>
      <c r="W4606" s="9"/>
      <c r="X4606" s="6"/>
    </row>
    <row r="4607" spans="1:24" ht="26.25" customHeight="1" x14ac:dyDescent="0.25">
      <c r="B4607" s="260" t="s">
        <v>17</v>
      </c>
      <c r="C4607" s="261"/>
      <c r="D4607" s="261"/>
      <c r="E4607" s="261"/>
      <c r="F4607" s="262" t="s">
        <v>134</v>
      </c>
      <c r="G4607" s="262"/>
      <c r="H4607" s="262"/>
      <c r="I4607" s="262" t="s">
        <v>12</v>
      </c>
      <c r="J4607" s="262"/>
      <c r="K4607" s="262"/>
      <c r="L4607" s="262" t="s">
        <v>105</v>
      </c>
      <c r="M4607" s="236" t="s">
        <v>135</v>
      </c>
      <c r="N4607" s="236"/>
      <c r="O4607" s="236"/>
      <c r="P4607" s="236"/>
      <c r="Q4607" s="236"/>
      <c r="R4607" s="236" t="s">
        <v>101</v>
      </c>
      <c r="S4607" s="236"/>
      <c r="T4607" s="236"/>
      <c r="U4607" s="236"/>
      <c r="V4607" s="237"/>
      <c r="W4607" s="14"/>
      <c r="X4607" s="3"/>
    </row>
    <row r="4608" spans="1:24" ht="27.75" customHeight="1" x14ac:dyDescent="0.2">
      <c r="B4608" s="240">
        <v>45292</v>
      </c>
      <c r="C4608" s="241"/>
      <c r="D4608" s="241"/>
      <c r="E4608" s="242"/>
      <c r="F4608" s="263"/>
      <c r="G4608" s="263"/>
      <c r="H4608" s="263"/>
      <c r="I4608" s="263"/>
      <c r="J4608" s="263"/>
      <c r="K4608" s="263"/>
      <c r="L4608" s="263"/>
      <c r="M4608" s="238"/>
      <c r="N4608" s="238"/>
      <c r="O4608" s="238"/>
      <c r="P4608" s="238"/>
      <c r="Q4608" s="238"/>
      <c r="R4608" s="238"/>
      <c r="S4608" s="238"/>
      <c r="T4608" s="238"/>
      <c r="U4608" s="238"/>
      <c r="V4608" s="239"/>
      <c r="W4608" s="14"/>
      <c r="X4608" s="3"/>
    </row>
    <row r="4609" spans="1:24" ht="16.5" customHeight="1" x14ac:dyDescent="0.2">
      <c r="A4609" s="34">
        <f>EDATE(B4608,-4)</f>
        <v>45170</v>
      </c>
      <c r="B4609" s="243" t="str">
        <f>PROPER(TEXT(A4609, "mmmm"))</f>
        <v>Septiembre</v>
      </c>
      <c r="C4609" s="244"/>
      <c r="D4609" s="244" t="str">
        <f>PROPER(TEXT(C4609, "mmmm"))</f>
        <v>Enero</v>
      </c>
      <c r="E4609" s="244"/>
      <c r="F4609" s="281" t="str">
        <f>IFERROR(IF(VLOOKUP($X4602&amp;"-"&amp;TEXT($A4609,"mmm-aaaa"),Informes!$A:$P,COLUMN(Informes!H$1),FALSE),"þ","¨"),"¨")</f>
        <v>¨</v>
      </c>
      <c r="G4609" s="281"/>
      <c r="H4609" s="281"/>
      <c r="I4609" s="248" t="str">
        <f>IFERROR(IF(ISBLANK(
VLOOKUP($X4602&amp;"-"&amp;TEXT($A4609,"mmm-aaaa"),Informes!$A:$P,COLUMN(Informes!I$1),FALSE)), "",
VLOOKUP($X4602&amp;"-"&amp;TEXT($A4609,"mmm-aaaa"),Informes!$A:$P,COLUMN(Informes!I$1),FALSE)), "")</f>
        <v/>
      </c>
      <c r="J4609" s="248"/>
      <c r="K4609" s="248"/>
      <c r="L4609" s="173" t="str">
        <f>IFERROR(IF($X4609=$L$7,"þ","¨"),"¨")</f>
        <v>¨</v>
      </c>
      <c r="M4609" s="248" t="str">
        <f>IFERROR(IF(OR($X4609=$L$7,$X4609=$K$5,$X4609=$O$5,$X4609=$T$5),IF(ISBLANK(
VLOOKUP($X4602&amp;"-"&amp;TEXT($A4609,"mmm-aaaa"),Informes!$A:$P,COLUMN(Informes!J$1),FALSE)), "",
VLOOKUP($X4602&amp;"-"&amp;TEXT($A4609,"mmm-aaaa"),Informes!$A:$P,COLUMN(Informes!J$1),FALSE)), ""), "")</f>
        <v/>
      </c>
      <c r="N4609" s="248"/>
      <c r="O4609" s="248"/>
      <c r="P4609" s="248"/>
      <c r="Q4609" s="248"/>
      <c r="R4609" s="284" t="str">
        <f t="shared" ref="R4609:R4620" si="899">IF(W4609=0, "", W4609)</f>
        <v/>
      </c>
      <c r="S4609" s="284"/>
      <c r="T4609" s="284"/>
      <c r="U4609" s="284"/>
      <c r="V4609" s="285"/>
      <c r="W4609" s="4" t="str">
        <f>IFERROR(VLOOKUP($X4602&amp;"-"&amp;TEXT($A4609,"mmm-aaaa"),Informes!$A:$P,COLUMN(Informes!K$1),FALSE), "")</f>
        <v/>
      </c>
      <c r="X4609" s="34" t="str">
        <f>IFERROR(VLOOKUP($X4602&amp;"-"&amp;TEXT($A4609,"mmm-aaaa"),Informes!$A:$P,COLUMN(Informes!C$1),FALSE), "")</f>
        <v/>
      </c>
    </row>
    <row r="4610" spans="1:24" ht="16.5" customHeight="1" x14ac:dyDescent="0.2">
      <c r="A4610" s="34">
        <f>EDATE(A4609,1)</f>
        <v>45200</v>
      </c>
      <c r="B4610" s="243" t="str">
        <f t="shared" ref="B4610:B4620" si="900">PROPER(TEXT(A4610, "mmmm"))</f>
        <v>Octubre</v>
      </c>
      <c r="C4610" s="244"/>
      <c r="D4610" s="244" t="str">
        <f t="shared" ref="D4610:D4620" si="901">PROPER(TEXT(C4610, "mmmm"))</f>
        <v>Enero</v>
      </c>
      <c r="E4610" s="244"/>
      <c r="F4610" s="281" t="str">
        <f>IFERROR(IF(VLOOKUP($X4602&amp;"-"&amp;TEXT($A4610,"mmm-aaaa"),Informes!$A:$P,COLUMN(Informes!H$1),FALSE),"þ","¨"),"¨")</f>
        <v>¨</v>
      </c>
      <c r="G4610" s="281"/>
      <c r="H4610" s="281"/>
      <c r="I4610" s="248" t="str">
        <f>IFERROR(IF(ISBLANK(
VLOOKUP($X4602&amp;"-"&amp;TEXT($A4610,"mmm-aaaa"),Informes!$A:$P,COLUMN(Informes!I$1),FALSE)), "",
VLOOKUP($X4602&amp;"-"&amp;TEXT($A4610,"mmm-aaaa"),Informes!$A:$P,COLUMN(Informes!I$1),FALSE)), "")</f>
        <v/>
      </c>
      <c r="J4610" s="248"/>
      <c r="K4610" s="248"/>
      <c r="L4610" s="173" t="str">
        <f t="shared" ref="L4610:L4620" si="902">IFERROR(IF($X4610=$L$7,"þ","¨"),"¨")</f>
        <v>¨</v>
      </c>
      <c r="M4610" s="248" t="str">
        <f>IFERROR(IF(OR($X4610=$L$7,$X4610=$K$5,$X4610=$O$5,$X4610=$T$5),IF(ISBLANK(
VLOOKUP($X4602&amp;"-"&amp;TEXT($A4610,"mmm-aaaa"),Informes!$A:$P,COLUMN(Informes!J$1),FALSE)), "",
VLOOKUP($X4602&amp;"-"&amp;TEXT($A4610,"mmm-aaaa"),Informes!$A:$P,COLUMN(Informes!J$1),FALSE)), ""), "")</f>
        <v/>
      </c>
      <c r="N4610" s="248"/>
      <c r="O4610" s="248"/>
      <c r="P4610" s="248"/>
      <c r="Q4610" s="248"/>
      <c r="R4610" s="284" t="str">
        <f t="shared" si="899"/>
        <v/>
      </c>
      <c r="S4610" s="284"/>
      <c r="T4610" s="284"/>
      <c r="U4610" s="284"/>
      <c r="V4610" s="285"/>
      <c r="W4610" s="4" t="str">
        <f>IFERROR(VLOOKUP($X4602&amp;"-"&amp;TEXT($A4610,"mmm-aaaa"),Informes!$A:$P,COLUMN(Informes!K$1),FALSE), "")</f>
        <v/>
      </c>
      <c r="X4610" s="34" t="str">
        <f>IFERROR(VLOOKUP($X4602&amp;"-"&amp;TEXT($A4610,"mmm-aaaa"),Informes!$A:$P,COLUMN(Informes!C$1),FALSE), "")</f>
        <v/>
      </c>
    </row>
    <row r="4611" spans="1:24" ht="16.5" customHeight="1" x14ac:dyDescent="0.2">
      <c r="A4611" s="34">
        <f t="shared" ref="A4611:A4620" si="903">EDATE(A4610,1)</f>
        <v>45231</v>
      </c>
      <c r="B4611" s="243" t="str">
        <f t="shared" si="900"/>
        <v>Noviembre</v>
      </c>
      <c r="C4611" s="244"/>
      <c r="D4611" s="244" t="str">
        <f t="shared" si="901"/>
        <v>Enero</v>
      </c>
      <c r="E4611" s="244"/>
      <c r="F4611" s="281" t="str">
        <f>IFERROR(IF(VLOOKUP($X4602&amp;"-"&amp;TEXT($A4611,"mmm-aaaa"),Informes!$A:$P,COLUMN(Informes!H$1),FALSE),"þ","¨"),"¨")</f>
        <v>¨</v>
      </c>
      <c r="G4611" s="281"/>
      <c r="H4611" s="281"/>
      <c r="I4611" s="248" t="str">
        <f>IFERROR(IF(ISBLANK(
VLOOKUP($X4602&amp;"-"&amp;TEXT($A4611,"mmm-aaaa"),Informes!$A:$P,COLUMN(Informes!I$1),FALSE)), "",
VLOOKUP($X4602&amp;"-"&amp;TEXT($A4611,"mmm-aaaa"),Informes!$A:$P,COLUMN(Informes!I$1),FALSE)), "")</f>
        <v/>
      </c>
      <c r="J4611" s="248"/>
      <c r="K4611" s="248"/>
      <c r="L4611" s="173" t="str">
        <f t="shared" si="902"/>
        <v>¨</v>
      </c>
      <c r="M4611" s="248" t="str">
        <f>IFERROR(IF(OR($X4611=$L$7,$X4611=$K$5,$X4611=$O$5,$X4611=$T$5),IF(ISBLANK(
VLOOKUP($X4602&amp;"-"&amp;TEXT($A4611,"mmm-aaaa"),Informes!$A:$P,COLUMN(Informes!J$1),FALSE)), "",
VLOOKUP($X4602&amp;"-"&amp;TEXT($A4611,"mmm-aaaa"),Informes!$A:$P,COLUMN(Informes!J$1),FALSE)), ""), "")</f>
        <v/>
      </c>
      <c r="N4611" s="248"/>
      <c r="O4611" s="248"/>
      <c r="P4611" s="248"/>
      <c r="Q4611" s="248"/>
      <c r="R4611" s="284" t="str">
        <f t="shared" si="899"/>
        <v/>
      </c>
      <c r="S4611" s="284"/>
      <c r="T4611" s="284"/>
      <c r="U4611" s="284"/>
      <c r="V4611" s="285"/>
      <c r="W4611" s="4" t="str">
        <f>IFERROR(VLOOKUP($X4602&amp;"-"&amp;TEXT($A4611,"mmm-aaaa"),Informes!$A:$P,COLUMN(Informes!K$1),FALSE), "")</f>
        <v/>
      </c>
      <c r="X4611" s="34" t="str">
        <f>IFERROR(VLOOKUP($X4602&amp;"-"&amp;TEXT($A4611,"mmm-aaaa"),Informes!$A:$P,COLUMN(Informes!C$1),FALSE), "")</f>
        <v/>
      </c>
    </row>
    <row r="4612" spans="1:24" ht="16.5" customHeight="1" x14ac:dyDescent="0.2">
      <c r="A4612" s="34">
        <f t="shared" si="903"/>
        <v>45261</v>
      </c>
      <c r="B4612" s="243" t="str">
        <f t="shared" si="900"/>
        <v>Diciembre</v>
      </c>
      <c r="C4612" s="244"/>
      <c r="D4612" s="244" t="str">
        <f t="shared" si="901"/>
        <v>Enero</v>
      </c>
      <c r="E4612" s="244"/>
      <c r="F4612" s="281" t="str">
        <f>IFERROR(IF(VLOOKUP($X4602&amp;"-"&amp;TEXT($A4612,"mmm-aaaa"),Informes!$A:$P,COLUMN(Informes!H$1),FALSE),"þ","¨"),"¨")</f>
        <v>¨</v>
      </c>
      <c r="G4612" s="281"/>
      <c r="H4612" s="281"/>
      <c r="I4612" s="248" t="str">
        <f>IFERROR(IF(ISBLANK(
VLOOKUP($X4602&amp;"-"&amp;TEXT($A4612,"mmm-aaaa"),Informes!$A:$P,COLUMN(Informes!I$1),FALSE)), "",
VLOOKUP($X4602&amp;"-"&amp;TEXT($A4612,"mmm-aaaa"),Informes!$A:$P,COLUMN(Informes!I$1),FALSE)), "")</f>
        <v/>
      </c>
      <c r="J4612" s="248"/>
      <c r="K4612" s="248"/>
      <c r="L4612" s="173" t="str">
        <f t="shared" si="902"/>
        <v>¨</v>
      </c>
      <c r="M4612" s="248" t="str">
        <f>IFERROR(IF(OR($X4612=$L$7,$X4612=$K$5,$X4612=$O$5,$X4612=$T$5),IF(ISBLANK(
VLOOKUP($X4602&amp;"-"&amp;TEXT($A4612,"mmm-aaaa"),Informes!$A:$P,COLUMN(Informes!J$1),FALSE)), "",
VLOOKUP($X4602&amp;"-"&amp;TEXT($A4612,"mmm-aaaa"),Informes!$A:$P,COLUMN(Informes!J$1),FALSE)), ""), "")</f>
        <v/>
      </c>
      <c r="N4612" s="248"/>
      <c r="O4612" s="248"/>
      <c r="P4612" s="248"/>
      <c r="Q4612" s="248"/>
      <c r="R4612" s="284" t="str">
        <f t="shared" si="899"/>
        <v/>
      </c>
      <c r="S4612" s="284"/>
      <c r="T4612" s="284"/>
      <c r="U4612" s="284"/>
      <c r="V4612" s="285"/>
      <c r="W4612" s="4" t="str">
        <f>IFERROR(VLOOKUP($X4602&amp;"-"&amp;TEXT($A4612,"mmm-aaaa"),Informes!$A:$P,COLUMN(Informes!K$1),FALSE), "")</f>
        <v/>
      </c>
      <c r="X4612" s="34" t="str">
        <f>IFERROR(VLOOKUP($X4602&amp;"-"&amp;TEXT($A4612,"mmm-aaaa"),Informes!$A:$P,COLUMN(Informes!C$1),FALSE), "")</f>
        <v/>
      </c>
    </row>
    <row r="4613" spans="1:24" ht="16.5" customHeight="1" x14ac:dyDescent="0.2">
      <c r="A4613" s="34">
        <f t="shared" si="903"/>
        <v>45292</v>
      </c>
      <c r="B4613" s="243" t="str">
        <f t="shared" si="900"/>
        <v>Enero</v>
      </c>
      <c r="C4613" s="244"/>
      <c r="D4613" s="244" t="str">
        <f t="shared" si="901"/>
        <v>Enero</v>
      </c>
      <c r="E4613" s="244"/>
      <c r="F4613" s="281" t="str">
        <f>IFERROR(IF(VLOOKUP($X4602&amp;"-"&amp;TEXT($A4613,"mmm-aaaa"),Informes!$A:$P,COLUMN(Informes!H$1),FALSE),"þ","¨"),"¨")</f>
        <v>¨</v>
      </c>
      <c r="G4613" s="281"/>
      <c r="H4613" s="281"/>
      <c r="I4613" s="248" t="str">
        <f>IFERROR(IF(ISBLANK(
VLOOKUP($X4602&amp;"-"&amp;TEXT($A4613,"mmm-aaaa"),Informes!$A:$P,COLUMN(Informes!I$1),FALSE)), "",
VLOOKUP($X4602&amp;"-"&amp;TEXT($A4613,"mmm-aaaa"),Informes!$A:$P,COLUMN(Informes!I$1),FALSE)), "")</f>
        <v/>
      </c>
      <c r="J4613" s="248"/>
      <c r="K4613" s="248"/>
      <c r="L4613" s="173" t="str">
        <f t="shared" si="902"/>
        <v>¨</v>
      </c>
      <c r="M4613" s="248" t="str">
        <f>IFERROR(IF(OR($X4613=$L$7,$X4613=$K$5,$X4613=$O$5,$X4613=$T$5),IF(ISBLANK(
VLOOKUP($X4602&amp;"-"&amp;TEXT($A4613,"mmm-aaaa"),Informes!$A:$P,COLUMN(Informes!J$1),FALSE)), "",
VLOOKUP($X4602&amp;"-"&amp;TEXT($A4613,"mmm-aaaa"),Informes!$A:$P,COLUMN(Informes!J$1),FALSE)), ""), "")</f>
        <v/>
      </c>
      <c r="N4613" s="248"/>
      <c r="O4613" s="248"/>
      <c r="P4613" s="248"/>
      <c r="Q4613" s="248"/>
      <c r="R4613" s="284" t="str">
        <f t="shared" si="899"/>
        <v/>
      </c>
      <c r="S4613" s="284"/>
      <c r="T4613" s="284"/>
      <c r="U4613" s="284"/>
      <c r="V4613" s="285"/>
      <c r="W4613" s="4" t="str">
        <f>IFERROR(VLOOKUP($X4602&amp;"-"&amp;TEXT($A4613,"mmm-aaaa"),Informes!$A:$P,COLUMN(Informes!K$1),FALSE), "")</f>
        <v/>
      </c>
      <c r="X4613" s="34" t="str">
        <f>IFERROR(VLOOKUP($X4602&amp;"-"&amp;TEXT($A4613,"mmm-aaaa"),Informes!$A:$P,COLUMN(Informes!C$1),FALSE), "")</f>
        <v/>
      </c>
    </row>
    <row r="4614" spans="1:24" ht="16.5" customHeight="1" x14ac:dyDescent="0.2">
      <c r="A4614" s="34">
        <f t="shared" si="903"/>
        <v>45323</v>
      </c>
      <c r="B4614" s="243" t="str">
        <f t="shared" si="900"/>
        <v>Febrero</v>
      </c>
      <c r="C4614" s="244"/>
      <c r="D4614" s="244" t="str">
        <f t="shared" si="901"/>
        <v>Enero</v>
      </c>
      <c r="E4614" s="244"/>
      <c r="F4614" s="281" t="str">
        <f>IFERROR(IF(VLOOKUP($X4602&amp;"-"&amp;TEXT($A4614,"mmm-aaaa"),Informes!$A:$P,COLUMN(Informes!H$1),FALSE),"þ","¨"),"¨")</f>
        <v>¨</v>
      </c>
      <c r="G4614" s="281"/>
      <c r="H4614" s="281"/>
      <c r="I4614" s="248" t="str">
        <f>IFERROR(IF(ISBLANK(
VLOOKUP($X4602&amp;"-"&amp;TEXT($A4614,"mmm-aaaa"),Informes!$A:$P,COLUMN(Informes!I$1),FALSE)), "",
VLOOKUP($X4602&amp;"-"&amp;TEXT($A4614,"mmm-aaaa"),Informes!$A:$P,COLUMN(Informes!I$1),FALSE)), "")</f>
        <v/>
      </c>
      <c r="J4614" s="248"/>
      <c r="K4614" s="248"/>
      <c r="L4614" s="173" t="str">
        <f t="shared" si="902"/>
        <v>¨</v>
      </c>
      <c r="M4614" s="248" t="str">
        <f>IFERROR(IF(OR($X4614=$L$7,$X4614=$K$5,$X4614=$O$5,$X4614=$T$5),IF(ISBLANK(
VLOOKUP($X4602&amp;"-"&amp;TEXT($A4614,"mmm-aaaa"),Informes!$A:$P,COLUMN(Informes!J$1),FALSE)), "",
VLOOKUP($X4602&amp;"-"&amp;TEXT($A4614,"mmm-aaaa"),Informes!$A:$P,COLUMN(Informes!J$1),FALSE)), ""), "")</f>
        <v/>
      </c>
      <c r="N4614" s="248"/>
      <c r="O4614" s="248"/>
      <c r="P4614" s="248"/>
      <c r="Q4614" s="248"/>
      <c r="R4614" s="284" t="str">
        <f t="shared" si="899"/>
        <v/>
      </c>
      <c r="S4614" s="284"/>
      <c r="T4614" s="284"/>
      <c r="U4614" s="284"/>
      <c r="V4614" s="285"/>
      <c r="W4614" s="4" t="str">
        <f>IFERROR(VLOOKUP($X4602&amp;"-"&amp;TEXT($A4614,"mmm-aaaa"),Informes!$A:$P,COLUMN(Informes!K$1),FALSE), "")</f>
        <v/>
      </c>
      <c r="X4614" s="34" t="str">
        <f>IFERROR(VLOOKUP($X4602&amp;"-"&amp;TEXT($A4614,"mmm-aaaa"),Informes!$A:$P,COLUMN(Informes!C$1),FALSE), "")</f>
        <v/>
      </c>
    </row>
    <row r="4615" spans="1:24" ht="16.5" customHeight="1" x14ac:dyDescent="0.2">
      <c r="A4615" s="34">
        <f t="shared" si="903"/>
        <v>45352</v>
      </c>
      <c r="B4615" s="243" t="str">
        <f t="shared" si="900"/>
        <v>Marzo</v>
      </c>
      <c r="C4615" s="244"/>
      <c r="D4615" s="244" t="str">
        <f t="shared" si="901"/>
        <v>Enero</v>
      </c>
      <c r="E4615" s="244"/>
      <c r="F4615" s="281" t="str">
        <f>IFERROR(IF(VLOOKUP($X4602&amp;"-"&amp;TEXT($A4615,"mmm-aaaa"),Informes!$A:$P,COLUMN(Informes!H$1),FALSE),"þ","¨"),"¨")</f>
        <v>¨</v>
      </c>
      <c r="G4615" s="281"/>
      <c r="H4615" s="281"/>
      <c r="I4615" s="248" t="str">
        <f>IFERROR(IF(ISBLANK(
VLOOKUP($X4602&amp;"-"&amp;TEXT($A4615,"mmm-aaaa"),Informes!$A:$P,COLUMN(Informes!I$1),FALSE)), "",
VLOOKUP($X4602&amp;"-"&amp;TEXT($A4615,"mmm-aaaa"),Informes!$A:$P,COLUMN(Informes!I$1),FALSE)), "")</f>
        <v/>
      </c>
      <c r="J4615" s="248"/>
      <c r="K4615" s="248"/>
      <c r="L4615" s="173" t="str">
        <f t="shared" si="902"/>
        <v>¨</v>
      </c>
      <c r="M4615" s="248" t="str">
        <f>IFERROR(IF(OR($X4615=$L$7,$X4615=$K$5,$X4615=$O$5,$X4615=$T$5),IF(ISBLANK(
VLOOKUP($X4602&amp;"-"&amp;TEXT($A4615,"mmm-aaaa"),Informes!$A:$P,COLUMN(Informes!J$1),FALSE)), "",
VLOOKUP($X4602&amp;"-"&amp;TEXT($A4615,"mmm-aaaa"),Informes!$A:$P,COLUMN(Informes!J$1),FALSE)), ""), "")</f>
        <v/>
      </c>
      <c r="N4615" s="248"/>
      <c r="O4615" s="248"/>
      <c r="P4615" s="248"/>
      <c r="Q4615" s="248"/>
      <c r="R4615" s="284" t="str">
        <f t="shared" si="899"/>
        <v/>
      </c>
      <c r="S4615" s="284"/>
      <c r="T4615" s="284"/>
      <c r="U4615" s="284"/>
      <c r="V4615" s="285"/>
      <c r="W4615" s="4" t="str">
        <f>IFERROR(VLOOKUP($X4602&amp;"-"&amp;TEXT($A4615,"mmm-aaaa"),Informes!$A:$P,COLUMN(Informes!K$1),FALSE), "")</f>
        <v/>
      </c>
      <c r="X4615" s="34" t="str">
        <f>IFERROR(VLOOKUP($X4602&amp;"-"&amp;TEXT($A4615,"mmm-aaaa"),Informes!$A:$P,COLUMN(Informes!C$1),FALSE), "")</f>
        <v/>
      </c>
    </row>
    <row r="4616" spans="1:24" ht="16.5" customHeight="1" x14ac:dyDescent="0.2">
      <c r="A4616" s="34">
        <f t="shared" si="903"/>
        <v>45383</v>
      </c>
      <c r="B4616" s="243" t="str">
        <f t="shared" si="900"/>
        <v>Abril</v>
      </c>
      <c r="C4616" s="244"/>
      <c r="D4616" s="244" t="str">
        <f t="shared" si="901"/>
        <v>Enero</v>
      </c>
      <c r="E4616" s="244"/>
      <c r="F4616" s="281" t="str">
        <f>IFERROR(IF(VLOOKUP($X4602&amp;"-"&amp;TEXT($A4616,"mmm-aaaa"),Informes!$A:$P,COLUMN(Informes!H$1),FALSE),"þ","¨"),"¨")</f>
        <v>¨</v>
      </c>
      <c r="G4616" s="281"/>
      <c r="H4616" s="281"/>
      <c r="I4616" s="248" t="str">
        <f>IFERROR(IF(ISBLANK(
VLOOKUP($X4602&amp;"-"&amp;TEXT($A4616,"mmm-aaaa"),Informes!$A:$P,COLUMN(Informes!I$1),FALSE)), "",
VLOOKUP($X4602&amp;"-"&amp;TEXT($A4616,"mmm-aaaa"),Informes!$A:$P,COLUMN(Informes!I$1),FALSE)), "")</f>
        <v/>
      </c>
      <c r="J4616" s="248"/>
      <c r="K4616" s="248"/>
      <c r="L4616" s="173" t="str">
        <f t="shared" si="902"/>
        <v>¨</v>
      </c>
      <c r="M4616" s="248" t="str">
        <f>IFERROR(IF(OR($X4616=$L$7,$X4616=$K$5,$X4616=$O$5,$X4616=$T$5),IF(ISBLANK(
VLOOKUP($X4602&amp;"-"&amp;TEXT($A4616,"mmm-aaaa"),Informes!$A:$P,COLUMN(Informes!J$1),FALSE)), "",
VLOOKUP($X4602&amp;"-"&amp;TEXT($A4616,"mmm-aaaa"),Informes!$A:$P,COLUMN(Informes!J$1),FALSE)), ""), "")</f>
        <v/>
      </c>
      <c r="N4616" s="248"/>
      <c r="O4616" s="248"/>
      <c r="P4616" s="248"/>
      <c r="Q4616" s="248"/>
      <c r="R4616" s="284" t="str">
        <f t="shared" si="899"/>
        <v/>
      </c>
      <c r="S4616" s="284"/>
      <c r="T4616" s="284"/>
      <c r="U4616" s="284"/>
      <c r="V4616" s="285"/>
      <c r="W4616" s="4" t="str">
        <f>IFERROR(VLOOKUP($X4602&amp;"-"&amp;TEXT($A4616,"mmm-aaaa"),Informes!$A:$P,COLUMN(Informes!K$1),FALSE), "")</f>
        <v/>
      </c>
      <c r="X4616" s="34" t="str">
        <f>IFERROR(VLOOKUP($X4602&amp;"-"&amp;TEXT($A4616,"mmm-aaaa"),Informes!$A:$P,COLUMN(Informes!C$1),FALSE), "")</f>
        <v/>
      </c>
    </row>
    <row r="4617" spans="1:24" ht="16.5" customHeight="1" x14ac:dyDescent="0.2">
      <c r="A4617" s="34">
        <f t="shared" si="903"/>
        <v>45413</v>
      </c>
      <c r="B4617" s="243" t="str">
        <f t="shared" si="900"/>
        <v>Mayo</v>
      </c>
      <c r="C4617" s="244"/>
      <c r="D4617" s="244" t="str">
        <f t="shared" si="901"/>
        <v>Enero</v>
      </c>
      <c r="E4617" s="244"/>
      <c r="F4617" s="281" t="str">
        <f>IFERROR(IF(VLOOKUP($X4602&amp;"-"&amp;TEXT($A4617,"mmm-aaaa"),Informes!$A:$P,COLUMN(Informes!H$1),FALSE),"þ","¨"),"¨")</f>
        <v>¨</v>
      </c>
      <c r="G4617" s="281"/>
      <c r="H4617" s="281"/>
      <c r="I4617" s="248" t="str">
        <f>IFERROR(IF(ISBLANK(
VLOOKUP($X4602&amp;"-"&amp;TEXT($A4617,"mmm-aaaa"),Informes!$A:$P,COLUMN(Informes!I$1),FALSE)), "",
VLOOKUP($X4602&amp;"-"&amp;TEXT($A4617,"mmm-aaaa"),Informes!$A:$P,COLUMN(Informes!I$1),FALSE)), "")</f>
        <v/>
      </c>
      <c r="J4617" s="248"/>
      <c r="K4617" s="248"/>
      <c r="L4617" s="173" t="str">
        <f t="shared" si="902"/>
        <v>¨</v>
      </c>
      <c r="M4617" s="248" t="str">
        <f>IFERROR(IF(OR($X4617=$L$7,$X4617=$K$5,$X4617=$O$5,$X4617=$T$5),IF(ISBLANK(
VLOOKUP($X4602&amp;"-"&amp;TEXT($A4617,"mmm-aaaa"),Informes!$A:$P,COLUMN(Informes!J$1),FALSE)), "",
VLOOKUP($X4602&amp;"-"&amp;TEXT($A4617,"mmm-aaaa"),Informes!$A:$P,COLUMN(Informes!J$1),FALSE)), ""), "")</f>
        <v/>
      </c>
      <c r="N4617" s="248"/>
      <c r="O4617" s="248"/>
      <c r="P4617" s="248"/>
      <c r="Q4617" s="248"/>
      <c r="R4617" s="284" t="str">
        <f t="shared" si="899"/>
        <v/>
      </c>
      <c r="S4617" s="284"/>
      <c r="T4617" s="284"/>
      <c r="U4617" s="284"/>
      <c r="V4617" s="285"/>
      <c r="W4617" s="4" t="str">
        <f>IFERROR(VLOOKUP($X4602&amp;"-"&amp;TEXT($A4617,"mmm-aaaa"),Informes!$A:$P,COLUMN(Informes!K$1),FALSE), "")</f>
        <v/>
      </c>
      <c r="X4617" s="34" t="str">
        <f>IFERROR(VLOOKUP($X4602&amp;"-"&amp;TEXT($A4617,"mmm-aaaa"),Informes!$A:$P,COLUMN(Informes!C$1),FALSE), "")</f>
        <v/>
      </c>
    </row>
    <row r="4618" spans="1:24" ht="16.5" customHeight="1" x14ac:dyDescent="0.2">
      <c r="A4618" s="34">
        <f t="shared" si="903"/>
        <v>45444</v>
      </c>
      <c r="B4618" s="243" t="str">
        <f t="shared" si="900"/>
        <v>Junio</v>
      </c>
      <c r="C4618" s="244"/>
      <c r="D4618" s="244" t="str">
        <f t="shared" si="901"/>
        <v>Enero</v>
      </c>
      <c r="E4618" s="244"/>
      <c r="F4618" s="281" t="str">
        <f>IFERROR(IF(VLOOKUP($X4602&amp;"-"&amp;TEXT($A4618,"mmm-aaaa"),Informes!$A:$P,COLUMN(Informes!H$1),FALSE),"þ","¨"),"¨")</f>
        <v>¨</v>
      </c>
      <c r="G4618" s="281"/>
      <c r="H4618" s="281"/>
      <c r="I4618" s="248" t="str">
        <f>IFERROR(IF(ISBLANK(
VLOOKUP($X4602&amp;"-"&amp;TEXT($A4618,"mmm-aaaa"),Informes!$A:$P,COLUMN(Informes!I$1),FALSE)), "",
VLOOKUP($X4602&amp;"-"&amp;TEXT($A4618,"mmm-aaaa"),Informes!$A:$P,COLUMN(Informes!I$1),FALSE)), "")</f>
        <v/>
      </c>
      <c r="J4618" s="248"/>
      <c r="K4618" s="248"/>
      <c r="L4618" s="173" t="str">
        <f t="shared" si="902"/>
        <v>¨</v>
      </c>
      <c r="M4618" s="248" t="str">
        <f>IFERROR(IF(OR($X4618=$L$7,$X4618=$K$5,$X4618=$O$5,$X4618=$T$5),IF(ISBLANK(
VLOOKUP($X4602&amp;"-"&amp;TEXT($A4618,"mmm-aaaa"),Informes!$A:$P,COLUMN(Informes!J$1),FALSE)), "",
VLOOKUP($X4602&amp;"-"&amp;TEXT($A4618,"mmm-aaaa"),Informes!$A:$P,COLUMN(Informes!J$1),FALSE)), ""), "")</f>
        <v/>
      </c>
      <c r="N4618" s="248"/>
      <c r="O4618" s="248"/>
      <c r="P4618" s="248"/>
      <c r="Q4618" s="248"/>
      <c r="R4618" s="284" t="str">
        <f t="shared" si="899"/>
        <v/>
      </c>
      <c r="S4618" s="284"/>
      <c r="T4618" s="284"/>
      <c r="U4618" s="284"/>
      <c r="V4618" s="285"/>
      <c r="W4618" s="4" t="str">
        <f>IFERROR(VLOOKUP($X4602&amp;"-"&amp;TEXT($A4618,"mmm-aaaa"),Informes!$A:$P,COLUMN(Informes!K$1),FALSE), "")</f>
        <v/>
      </c>
      <c r="X4618" s="34" t="str">
        <f>IFERROR(VLOOKUP($X4602&amp;"-"&amp;TEXT($A4618,"mmm-aaaa"),Informes!$A:$P,COLUMN(Informes!C$1),FALSE), "")</f>
        <v/>
      </c>
    </row>
    <row r="4619" spans="1:24" ht="16.5" customHeight="1" x14ac:dyDescent="0.2">
      <c r="A4619" s="34">
        <f t="shared" si="903"/>
        <v>45474</v>
      </c>
      <c r="B4619" s="243" t="str">
        <f t="shared" si="900"/>
        <v>Julio</v>
      </c>
      <c r="C4619" s="244"/>
      <c r="D4619" s="244" t="str">
        <f t="shared" si="901"/>
        <v>Enero</v>
      </c>
      <c r="E4619" s="244"/>
      <c r="F4619" s="281" t="str">
        <f>IFERROR(IF(VLOOKUP($X4602&amp;"-"&amp;TEXT($A4619,"mmm-aaaa"),Informes!$A:$P,COLUMN(Informes!H$1),FALSE),"þ","¨"),"¨")</f>
        <v>¨</v>
      </c>
      <c r="G4619" s="281"/>
      <c r="H4619" s="281"/>
      <c r="I4619" s="248" t="str">
        <f>IFERROR(IF(ISBLANK(
VLOOKUP($X4602&amp;"-"&amp;TEXT($A4619,"mmm-aaaa"),Informes!$A:$P,COLUMN(Informes!I$1),FALSE)), "",
VLOOKUP($X4602&amp;"-"&amp;TEXT($A4619,"mmm-aaaa"),Informes!$A:$P,COLUMN(Informes!I$1),FALSE)), "")</f>
        <v/>
      </c>
      <c r="J4619" s="248"/>
      <c r="K4619" s="248"/>
      <c r="L4619" s="173" t="str">
        <f t="shared" si="902"/>
        <v>¨</v>
      </c>
      <c r="M4619" s="248" t="str">
        <f>IFERROR(IF(OR($X4619=$L$7,$X4619=$K$5,$X4619=$O$5,$X4619=$T$5),IF(ISBLANK(
VLOOKUP($X4602&amp;"-"&amp;TEXT($A4619,"mmm-aaaa"),Informes!$A:$P,COLUMN(Informes!J$1),FALSE)), "",
VLOOKUP($X4602&amp;"-"&amp;TEXT($A4619,"mmm-aaaa"),Informes!$A:$P,COLUMN(Informes!J$1),FALSE)), ""), "")</f>
        <v/>
      </c>
      <c r="N4619" s="248"/>
      <c r="O4619" s="248"/>
      <c r="P4619" s="248"/>
      <c r="Q4619" s="248"/>
      <c r="R4619" s="284" t="str">
        <f t="shared" si="899"/>
        <v/>
      </c>
      <c r="S4619" s="284"/>
      <c r="T4619" s="284"/>
      <c r="U4619" s="284"/>
      <c r="V4619" s="285"/>
      <c r="W4619" s="4" t="str">
        <f>IFERROR(VLOOKUP($X4602&amp;"-"&amp;TEXT($A4619,"mmm-aaaa"),Informes!$A:$P,COLUMN(Informes!K$1),FALSE), "")</f>
        <v/>
      </c>
      <c r="X4619" s="34" t="str">
        <f>IFERROR(VLOOKUP($X4602&amp;"-"&amp;TEXT($A4619,"mmm-aaaa"),Informes!$A:$P,COLUMN(Informes!C$1),FALSE), "")</f>
        <v/>
      </c>
    </row>
    <row r="4620" spans="1:24" ht="16.5" customHeight="1" thickBot="1" x14ac:dyDescent="0.25">
      <c r="A4620" s="34">
        <f t="shared" si="903"/>
        <v>45505</v>
      </c>
      <c r="B4620" s="264" t="str">
        <f t="shared" si="900"/>
        <v>Agosto</v>
      </c>
      <c r="C4620" s="265"/>
      <c r="D4620" s="265" t="str">
        <f t="shared" si="901"/>
        <v>Enero</v>
      </c>
      <c r="E4620" s="265"/>
      <c r="F4620" s="280" t="str">
        <f>IFERROR(IF(VLOOKUP($X4602&amp;"-"&amp;TEXT($A4620,"mmm-aaaa"),Informes!$A:$P,COLUMN(Informes!H$1),FALSE),"þ","¨"),"¨")</f>
        <v>¨</v>
      </c>
      <c r="G4620" s="280"/>
      <c r="H4620" s="280"/>
      <c r="I4620" s="269" t="str">
        <f>IFERROR(IF(ISBLANK(
VLOOKUP($X4602&amp;"-"&amp;TEXT($A4620,"mmm-aaaa"),Informes!$A:$P,COLUMN(Informes!I$1),FALSE)), "",
VLOOKUP($X4602&amp;"-"&amp;TEXT($A4620,"mmm-aaaa"),Informes!$A:$P,COLUMN(Informes!I$1),FALSE)), "")</f>
        <v/>
      </c>
      <c r="J4620" s="269"/>
      <c r="K4620" s="269"/>
      <c r="L4620" s="172" t="str">
        <f t="shared" si="902"/>
        <v>¨</v>
      </c>
      <c r="M4620" s="269" t="str">
        <f>IFERROR(IF(OR($X4620=$L$7,$X4620=$K$5,$X4620=$O$5,$X4620=$T$5),IF(ISBLANK(
VLOOKUP($X4602&amp;"-"&amp;TEXT($A4620,"mmm-aaaa"),Informes!$A:$P,COLUMN(Informes!J$1),FALSE)), "",
VLOOKUP($X4602&amp;"-"&amp;TEXT($A4620,"mmm-aaaa"),Informes!$A:$P,COLUMN(Informes!J$1),FALSE)), ""), "")</f>
        <v/>
      </c>
      <c r="N4620" s="269"/>
      <c r="O4620" s="269"/>
      <c r="P4620" s="269"/>
      <c r="Q4620" s="269"/>
      <c r="R4620" s="282" t="str">
        <f t="shared" si="899"/>
        <v/>
      </c>
      <c r="S4620" s="282"/>
      <c r="T4620" s="282"/>
      <c r="U4620" s="282"/>
      <c r="V4620" s="283"/>
      <c r="W4620" s="4" t="str">
        <f>IFERROR(VLOOKUP($X4602&amp;"-"&amp;TEXT($A4620,"mmm-aaaa"),Informes!$A:$P,COLUMN(Informes!K$1),FALSE), "")</f>
        <v/>
      </c>
      <c r="X4620" s="34" t="str">
        <f>IFERROR(VLOOKUP($X4602&amp;"-"&amp;TEXT($A4620,"mmm-aaaa"),Informes!$A:$P,COLUMN(Informes!C$1),FALSE), "")</f>
        <v/>
      </c>
    </row>
    <row r="4621" spans="1:24" ht="16.5" customHeight="1" thickBot="1" x14ac:dyDescent="0.3">
      <c r="D4621" s="124"/>
      <c r="E4621" s="124"/>
      <c r="F4621" s="129"/>
      <c r="G4621" s="124" t="str">
        <f>IF(SUM(F4609:F4620)=0,"",SUM(F4609:F4620))</f>
        <v/>
      </c>
      <c r="H4621" s="124"/>
      <c r="I4621" s="124"/>
      <c r="J4621" s="130"/>
      <c r="K4621" s="124"/>
      <c r="L4621" s="131" t="s">
        <v>107</v>
      </c>
      <c r="M4621" s="272" t="str">
        <f>IF(SUM(M4609:M4620)=0,"",SUM(M4609:M4620))</f>
        <v/>
      </c>
      <c r="N4621" s="273"/>
      <c r="O4621" s="273"/>
      <c r="P4621" s="273"/>
      <c r="Q4621" s="274"/>
      <c r="R4621" s="275"/>
      <c r="S4621" s="276"/>
      <c r="T4621" s="276"/>
      <c r="U4621" s="276"/>
      <c r="V4621" s="277"/>
      <c r="W4621" s="4"/>
      <c r="X4621" s="4"/>
    </row>
    <row r="4622" spans="1:24" ht="16.5" customHeight="1" x14ac:dyDescent="0.2">
      <c r="W4622" s="4"/>
      <c r="X4622" s="4"/>
    </row>
    <row r="4623" spans="1:24" ht="279.75" customHeight="1" x14ac:dyDescent="0.15">
      <c r="B4623" s="11"/>
      <c r="C4623" s="132" t="s">
        <v>136</v>
      </c>
      <c r="D4623" s="11"/>
      <c r="E4623" s="11"/>
      <c r="F4623" s="11"/>
      <c r="G4623" s="11"/>
      <c r="H4623" s="11"/>
      <c r="I4623" s="11"/>
      <c r="J4623" s="11"/>
      <c r="K4623" s="11"/>
      <c r="L4623" s="11"/>
      <c r="M4623" s="11"/>
      <c r="N4623" s="11"/>
      <c r="O4623" s="11"/>
      <c r="P4623" s="11"/>
      <c r="Q4623" s="11"/>
      <c r="R4623" s="11"/>
      <c r="S4623" s="11"/>
      <c r="T4623" s="11"/>
      <c r="U4623" s="11"/>
      <c r="V4623" s="11"/>
      <c r="W4623" s="11"/>
      <c r="X4623" s="11"/>
    </row>
    <row r="4624" spans="1:24" ht="24" customHeight="1" x14ac:dyDescent="0.2">
      <c r="A4624" s="35"/>
      <c r="B4624" s="256" t="s">
        <v>127</v>
      </c>
      <c r="C4624" s="256"/>
      <c r="D4624" s="256"/>
      <c r="E4624" s="256"/>
      <c r="F4624" s="256"/>
      <c r="G4624" s="256"/>
      <c r="H4624" s="256"/>
      <c r="I4624" s="256"/>
      <c r="J4624" s="256"/>
      <c r="K4624" s="256"/>
      <c r="L4624" s="256"/>
      <c r="M4624" s="256"/>
      <c r="N4624" s="256"/>
      <c r="O4624" s="256"/>
      <c r="P4624" s="256"/>
      <c r="Q4624" s="256"/>
      <c r="R4624" s="256"/>
      <c r="S4624" s="256"/>
      <c r="T4624" s="256"/>
      <c r="U4624" s="256"/>
      <c r="V4624" s="256"/>
      <c r="X4624" s="2"/>
    </row>
    <row r="4625" spans="1:24" ht="15" x14ac:dyDescent="0.2">
      <c r="A4625" s="35"/>
      <c r="B4625" s="120" t="s">
        <v>128</v>
      </c>
      <c r="D4625" s="123" t="e">
        <f>D4602</f>
        <v>#REF!</v>
      </c>
      <c r="F4625" s="123"/>
      <c r="G4625" s="123"/>
      <c r="H4625" s="123"/>
      <c r="I4625" s="123"/>
      <c r="J4625" s="123"/>
      <c r="K4625" s="123"/>
      <c r="L4625" s="123"/>
      <c r="M4625" s="123"/>
      <c r="N4625" s="123"/>
      <c r="O4625" s="123"/>
      <c r="P4625" s="123"/>
      <c r="Q4625" s="123"/>
      <c r="R4625" s="123"/>
      <c r="S4625" s="123"/>
      <c r="T4625" s="123"/>
      <c r="U4625" s="123"/>
      <c r="V4625" s="123"/>
      <c r="W4625" s="15"/>
      <c r="X4625" s="154" t="e">
        <f>X4602</f>
        <v>#REF!</v>
      </c>
    </row>
    <row r="4626" spans="1:24" ht="17.25" x14ac:dyDescent="0.2">
      <c r="B4626" s="120" t="s">
        <v>129</v>
      </c>
      <c r="D4626" s="121"/>
      <c r="E4626" s="121"/>
      <c r="F4626" s="7"/>
      <c r="G4626" s="7"/>
      <c r="H4626" s="257" t="e">
        <f>H4603</f>
        <v>#REF!</v>
      </c>
      <c r="I4626" s="257"/>
      <c r="J4626" s="257"/>
      <c r="K4626" s="257"/>
      <c r="L4626" s="257"/>
      <c r="M4626" s="257"/>
      <c r="N4626" s="257"/>
      <c r="O4626" s="257"/>
      <c r="P4626" s="127" t="e">
        <f>P4603</f>
        <v>#REF!</v>
      </c>
      <c r="Q4626" s="120" t="s">
        <v>75</v>
      </c>
      <c r="S4626" s="12"/>
      <c r="T4626" s="13"/>
      <c r="U4626" s="127" t="e">
        <f>U4603</f>
        <v>#REF!</v>
      </c>
      <c r="V4626" s="120" t="s">
        <v>79</v>
      </c>
      <c r="W4626" s="12"/>
      <c r="X4626" s="6"/>
    </row>
    <row r="4627" spans="1:24" ht="17.25" x14ac:dyDescent="0.2">
      <c r="B4627" s="120" t="s">
        <v>130</v>
      </c>
      <c r="D4627" s="122"/>
      <c r="E4627" s="122"/>
      <c r="F4627" s="7"/>
      <c r="G4627" s="258" t="e">
        <f>G4604</f>
        <v>#REF!</v>
      </c>
      <c r="H4627" s="258"/>
      <c r="I4627" s="258"/>
      <c r="J4627" s="258"/>
      <c r="K4627" s="258"/>
      <c r="L4627" s="258"/>
      <c r="M4627" s="258"/>
      <c r="N4627" s="258"/>
      <c r="O4627" s="258"/>
      <c r="P4627" s="128" t="s">
        <v>137</v>
      </c>
      <c r="Q4627" s="120" t="s">
        <v>131</v>
      </c>
      <c r="S4627" s="12"/>
      <c r="T4627" s="12"/>
      <c r="U4627" s="128" t="s">
        <v>138</v>
      </c>
      <c r="V4627" s="120" t="s">
        <v>61</v>
      </c>
      <c r="W4627" s="12"/>
      <c r="X4627" s="6"/>
    </row>
    <row r="4628" spans="1:24" ht="28.5" customHeight="1" x14ac:dyDescent="0.2">
      <c r="B4628" s="127" t="e">
        <f>B4605</f>
        <v>#REF!</v>
      </c>
      <c r="C4628" s="125" t="s">
        <v>76</v>
      </c>
      <c r="D4628" s="127" t="e">
        <f>D4605</f>
        <v>#REF!</v>
      </c>
      <c r="E4628" s="125" t="s">
        <v>81</v>
      </c>
      <c r="F4628" s="7"/>
      <c r="G4628" s="7"/>
      <c r="H4628" s="5"/>
      <c r="I4628" s="10"/>
      <c r="J4628" s="127" t="e">
        <f>J4605</f>
        <v>#REF!</v>
      </c>
      <c r="K4628" s="125" t="s">
        <v>77</v>
      </c>
      <c r="L4628" s="5"/>
      <c r="M4628" s="5"/>
      <c r="N4628" s="127" t="e">
        <f>N4605</f>
        <v>#REF!</v>
      </c>
      <c r="O4628" s="125" t="s">
        <v>132</v>
      </c>
      <c r="P4628" s="126"/>
      <c r="Q4628" s="126"/>
      <c r="R4628" s="9"/>
      <c r="S4628" s="127" t="e">
        <f>S4605</f>
        <v>#REF!</v>
      </c>
      <c r="T4628" s="259" t="s">
        <v>133</v>
      </c>
      <c r="U4628" s="259"/>
      <c r="V4628" s="259"/>
      <c r="W4628" s="13"/>
      <c r="X4628" s="6"/>
    </row>
    <row r="4629" spans="1:24" ht="4.5" customHeight="1" thickBot="1" x14ac:dyDescent="0.25">
      <c r="B4629" s="8"/>
      <c r="C4629" s="7"/>
      <c r="D4629" s="8"/>
      <c r="E4629" s="7"/>
      <c r="F4629" s="7"/>
      <c r="G4629" s="7"/>
      <c r="H4629" s="5"/>
      <c r="I4629" s="10"/>
      <c r="J4629" s="8"/>
      <c r="K4629" s="5"/>
      <c r="L4629" s="5"/>
      <c r="M4629" s="5"/>
      <c r="N4629" s="7"/>
      <c r="O4629" s="5"/>
      <c r="P4629" s="8"/>
      <c r="Q4629" s="8"/>
      <c r="R4629" s="9"/>
      <c r="S4629" s="9"/>
      <c r="T4629" s="7"/>
      <c r="U4629" s="8"/>
      <c r="V4629" s="9"/>
      <c r="W4629" s="9"/>
      <c r="X4629" s="6"/>
    </row>
    <row r="4630" spans="1:24" ht="27" customHeight="1" x14ac:dyDescent="0.25">
      <c r="B4630" s="260" t="s">
        <v>17</v>
      </c>
      <c r="C4630" s="261"/>
      <c r="D4630" s="261"/>
      <c r="E4630" s="261"/>
      <c r="F4630" s="262" t="s">
        <v>134</v>
      </c>
      <c r="G4630" s="262"/>
      <c r="H4630" s="262"/>
      <c r="I4630" s="262" t="s">
        <v>12</v>
      </c>
      <c r="J4630" s="262"/>
      <c r="K4630" s="262"/>
      <c r="L4630" s="262" t="s">
        <v>105</v>
      </c>
      <c r="M4630" s="236" t="s">
        <v>135</v>
      </c>
      <c r="N4630" s="236"/>
      <c r="O4630" s="236"/>
      <c r="P4630" s="236"/>
      <c r="Q4630" s="236"/>
      <c r="R4630" s="236" t="s">
        <v>101</v>
      </c>
      <c r="S4630" s="236"/>
      <c r="T4630" s="236"/>
      <c r="U4630" s="236"/>
      <c r="V4630" s="237"/>
      <c r="W4630" s="14"/>
      <c r="X4630" s="3"/>
    </row>
    <row r="4631" spans="1:24" ht="27.75" customHeight="1" x14ac:dyDescent="0.2">
      <c r="B4631" s="240">
        <f>EDATE(B4608,12)</f>
        <v>45658</v>
      </c>
      <c r="C4631" s="241"/>
      <c r="D4631" s="241"/>
      <c r="E4631" s="242"/>
      <c r="F4631" s="263"/>
      <c r="G4631" s="263"/>
      <c r="H4631" s="263"/>
      <c r="I4631" s="263"/>
      <c r="J4631" s="263"/>
      <c r="K4631" s="263"/>
      <c r="L4631" s="263"/>
      <c r="M4631" s="238"/>
      <c r="N4631" s="238"/>
      <c r="O4631" s="238"/>
      <c r="P4631" s="238"/>
      <c r="Q4631" s="238"/>
      <c r="R4631" s="238"/>
      <c r="S4631" s="238"/>
      <c r="T4631" s="238"/>
      <c r="U4631" s="238"/>
      <c r="V4631" s="239"/>
      <c r="W4631" s="14"/>
      <c r="X4631" s="3"/>
    </row>
    <row r="4632" spans="1:24" ht="16.5" customHeight="1" x14ac:dyDescent="0.2">
      <c r="A4632" s="34">
        <f>EDATE(B4631,-4)</f>
        <v>45536</v>
      </c>
      <c r="B4632" s="243" t="str">
        <f>PROPER(TEXT(A4632, "mmmm"))</f>
        <v>Septiembre</v>
      </c>
      <c r="C4632" s="244"/>
      <c r="D4632" s="244"/>
      <c r="E4632" s="244"/>
      <c r="F4632" s="281" t="str">
        <f>IFERROR(IF(VLOOKUP($X4602&amp;"-"&amp;TEXT($A4632,"mmm-aaaa"),Informes!$A:$P,COLUMN(Informes!H$1),FALSE),"þ","¨"),"¨")</f>
        <v>¨</v>
      </c>
      <c r="G4632" s="281"/>
      <c r="H4632" s="281"/>
      <c r="I4632" s="248" t="str">
        <f>IFERROR(IF(ISBLANK(
VLOOKUP($X4625&amp;"-"&amp;TEXT($A4632,"mmm-aaaa"),Informes!$A:$P,COLUMN(Informes!I$1),FALSE)), "",
VLOOKUP($X4625&amp;"-"&amp;TEXT($A4632,"mmm-aaaa"),Informes!$A:$P,COLUMN(Informes!I$1),FALSE)), "")</f>
        <v/>
      </c>
      <c r="J4632" s="248"/>
      <c r="K4632" s="248"/>
      <c r="L4632" s="173" t="str">
        <f>IFERROR(IF($X4632=$L$7,"þ","¨"),"¨")</f>
        <v>¨</v>
      </c>
      <c r="M4632" s="248" t="str">
        <f>IFERROR(IF(OR($X4632=$L$7,$X4632=$K$5,$X4632=$O$5,$X4632=$T$5),IF(ISBLANK(
VLOOKUP($X4602&amp;"-"&amp;TEXT($A4632,"mmm-aaaa"),Informes!$A:$P,COLUMN(Informes!J$1),FALSE)), "",
VLOOKUP($X4602&amp;"-"&amp;TEXT($A4632,"mmm-aaaa"),Informes!$A:$P,COLUMN(Informes!J$1),FALSE)), ""), "")</f>
        <v/>
      </c>
      <c r="N4632" s="248"/>
      <c r="O4632" s="248"/>
      <c r="P4632" s="248"/>
      <c r="Q4632" s="248"/>
      <c r="R4632" s="284" t="str">
        <f t="shared" ref="R4632:R4643" si="904">IF(W4632=0, "", W4632)</f>
        <v/>
      </c>
      <c r="S4632" s="284"/>
      <c r="T4632" s="284"/>
      <c r="U4632" s="284"/>
      <c r="V4632" s="285"/>
      <c r="W4632" s="4" t="str">
        <f>IFERROR(VLOOKUP($X4625&amp;"-"&amp;TEXT($A4632,"mmm-aaaa"),Informes!$A:$P,COLUMN(Informes!K$1),FALSE), "")</f>
        <v/>
      </c>
      <c r="X4632" s="34" t="str">
        <f>IFERROR(VLOOKUP($X4602&amp;"-"&amp;TEXT($A4632,"mmm-aaaa"),Informes!$A:$P,COLUMN(Informes!C$1),FALSE), "")</f>
        <v/>
      </c>
    </row>
    <row r="4633" spans="1:24" ht="16.5" customHeight="1" x14ac:dyDescent="0.2">
      <c r="A4633" s="34">
        <f>EDATE(A4632,1)</f>
        <v>45566</v>
      </c>
      <c r="B4633" s="243" t="str">
        <f t="shared" ref="B4633:B4643" si="905">PROPER(TEXT(A4633, "mmmm"))</f>
        <v>Octubre</v>
      </c>
      <c r="C4633" s="244"/>
      <c r="D4633" s="244"/>
      <c r="E4633" s="244"/>
      <c r="F4633" s="281" t="str">
        <f>IFERROR(IF(VLOOKUP($X4602&amp;"-"&amp;TEXT($A4633,"mmm-aaaa"),Informes!$A:$P,COLUMN(Informes!H$1),FALSE),"þ","¨"),"¨")</f>
        <v>¨</v>
      </c>
      <c r="G4633" s="281"/>
      <c r="H4633" s="281"/>
      <c r="I4633" s="248" t="str">
        <f>IFERROR(IF(ISBLANK(
VLOOKUP($X4625&amp;"-"&amp;TEXT($A4633,"mmm-aaaa"),Informes!$A:$P,COLUMN(Informes!I$1),FALSE)), "",
VLOOKUP($X4625&amp;"-"&amp;TEXT($A4633,"mmm-aaaa"),Informes!$A:$P,COLUMN(Informes!I$1),FALSE)), "")</f>
        <v/>
      </c>
      <c r="J4633" s="248"/>
      <c r="K4633" s="248"/>
      <c r="L4633" s="173" t="str">
        <f t="shared" ref="L4633:L4643" si="906">IFERROR(IF($X4633=$L$7,"þ","¨"),"¨")</f>
        <v>¨</v>
      </c>
      <c r="M4633" s="248" t="str">
        <f>IFERROR(IF(OR($X4633=$L$7,$X4633=$K$5,$X4633=$O$5,$X4633=$T$5),IF(ISBLANK(
VLOOKUP($X4602&amp;"-"&amp;TEXT($A4633,"mmm-aaaa"),Informes!$A:$P,COLUMN(Informes!J$1),FALSE)), "",
VLOOKUP($X4602&amp;"-"&amp;TEXT($A4633,"mmm-aaaa"),Informes!$A:$P,COLUMN(Informes!J$1),FALSE)), ""), "")</f>
        <v/>
      </c>
      <c r="N4633" s="248"/>
      <c r="O4633" s="248"/>
      <c r="P4633" s="248"/>
      <c r="Q4633" s="248"/>
      <c r="R4633" s="284" t="str">
        <f t="shared" si="904"/>
        <v/>
      </c>
      <c r="S4633" s="284"/>
      <c r="T4633" s="284"/>
      <c r="U4633" s="284"/>
      <c r="V4633" s="285"/>
      <c r="W4633" s="4" t="str">
        <f>IFERROR(VLOOKUP($X4625&amp;"-"&amp;TEXT($A4633,"mmm-aaaa"),Informes!$A:$P,COLUMN(Informes!K$1),FALSE), "")</f>
        <v/>
      </c>
      <c r="X4633" s="34" t="str">
        <f>IFERROR(VLOOKUP($X4602&amp;"-"&amp;TEXT($A4633,"mmm-aaaa"),Informes!$A:$P,COLUMN(Informes!C$1),FALSE), "")</f>
        <v/>
      </c>
    </row>
    <row r="4634" spans="1:24" ht="16.5" customHeight="1" x14ac:dyDescent="0.2">
      <c r="A4634" s="34">
        <f t="shared" ref="A4634:A4643" si="907">EDATE(A4633,1)</f>
        <v>45597</v>
      </c>
      <c r="B4634" s="243" t="str">
        <f t="shared" si="905"/>
        <v>Noviembre</v>
      </c>
      <c r="C4634" s="244"/>
      <c r="D4634" s="244"/>
      <c r="E4634" s="244"/>
      <c r="F4634" s="281" t="str">
        <f>IFERROR(IF(VLOOKUP($X4602&amp;"-"&amp;TEXT($A4634,"mmm-aaaa"),Informes!$A:$P,COLUMN(Informes!H$1),FALSE),"þ","¨"),"¨")</f>
        <v>¨</v>
      </c>
      <c r="G4634" s="281"/>
      <c r="H4634" s="281"/>
      <c r="I4634" s="248" t="str">
        <f>IFERROR(IF(ISBLANK(
VLOOKUP($X4625&amp;"-"&amp;TEXT($A4634,"mmm-aaaa"),Informes!$A:$P,COLUMN(Informes!I$1),FALSE)), "",
VLOOKUP($X4625&amp;"-"&amp;TEXT($A4634,"mmm-aaaa"),Informes!$A:$P,COLUMN(Informes!I$1),FALSE)), "")</f>
        <v/>
      </c>
      <c r="J4634" s="248"/>
      <c r="K4634" s="248"/>
      <c r="L4634" s="173" t="str">
        <f t="shared" si="906"/>
        <v>¨</v>
      </c>
      <c r="M4634" s="248" t="str">
        <f>IFERROR(IF(OR($X4634=$L$7,$X4634=$K$5,$X4634=$O$5,$X4634=$T$5),IF(ISBLANK(
VLOOKUP($X4602&amp;"-"&amp;TEXT($A4634,"mmm-aaaa"),Informes!$A:$P,COLUMN(Informes!J$1),FALSE)), "",
VLOOKUP($X4602&amp;"-"&amp;TEXT($A4634,"mmm-aaaa"),Informes!$A:$P,COLUMN(Informes!J$1),FALSE)), ""), "")</f>
        <v/>
      </c>
      <c r="N4634" s="248"/>
      <c r="O4634" s="248"/>
      <c r="P4634" s="248"/>
      <c r="Q4634" s="248"/>
      <c r="R4634" s="284" t="str">
        <f t="shared" si="904"/>
        <v/>
      </c>
      <c r="S4634" s="284"/>
      <c r="T4634" s="284"/>
      <c r="U4634" s="284"/>
      <c r="V4634" s="285"/>
      <c r="W4634" s="4" t="str">
        <f>IFERROR(VLOOKUP($X4625&amp;"-"&amp;TEXT($A4634,"mmm-aaaa"),Informes!$A:$P,COLUMN(Informes!K$1),FALSE), "")</f>
        <v/>
      </c>
      <c r="X4634" s="34" t="str">
        <f>IFERROR(VLOOKUP($X4602&amp;"-"&amp;TEXT($A4634,"mmm-aaaa"),Informes!$A:$P,COLUMN(Informes!C$1),FALSE), "")</f>
        <v/>
      </c>
    </row>
    <row r="4635" spans="1:24" ht="16.5" customHeight="1" x14ac:dyDescent="0.2">
      <c r="A4635" s="34">
        <f t="shared" si="907"/>
        <v>45627</v>
      </c>
      <c r="B4635" s="243" t="str">
        <f t="shared" si="905"/>
        <v>Diciembre</v>
      </c>
      <c r="C4635" s="244"/>
      <c r="D4635" s="244"/>
      <c r="E4635" s="244"/>
      <c r="F4635" s="281" t="str">
        <f>IFERROR(IF(VLOOKUP($X4602&amp;"-"&amp;TEXT($A4635,"mmm-aaaa"),Informes!$A:$P,COLUMN(Informes!H$1),FALSE),"þ","¨"),"¨")</f>
        <v>¨</v>
      </c>
      <c r="G4635" s="281"/>
      <c r="H4635" s="281"/>
      <c r="I4635" s="248" t="str">
        <f>IFERROR(IF(ISBLANK(
VLOOKUP($X4625&amp;"-"&amp;TEXT($A4635,"mmm-aaaa"),Informes!$A:$P,COLUMN(Informes!I$1),FALSE)), "",
VLOOKUP($X4625&amp;"-"&amp;TEXT($A4635,"mmm-aaaa"),Informes!$A:$P,COLUMN(Informes!I$1),FALSE)), "")</f>
        <v/>
      </c>
      <c r="J4635" s="248"/>
      <c r="K4635" s="248"/>
      <c r="L4635" s="173" t="str">
        <f t="shared" si="906"/>
        <v>¨</v>
      </c>
      <c r="M4635" s="248" t="str">
        <f>IFERROR(IF(OR($X4635=$L$7,$X4635=$K$5,$X4635=$O$5,$X4635=$T$5),IF(ISBLANK(
VLOOKUP($X4602&amp;"-"&amp;TEXT($A4635,"mmm-aaaa"),Informes!$A:$P,COLUMN(Informes!J$1),FALSE)), "",
VLOOKUP($X4602&amp;"-"&amp;TEXT($A4635,"mmm-aaaa"),Informes!$A:$P,COLUMN(Informes!J$1),FALSE)), ""), "")</f>
        <v/>
      </c>
      <c r="N4635" s="248"/>
      <c r="O4635" s="248"/>
      <c r="P4635" s="248"/>
      <c r="Q4635" s="248"/>
      <c r="R4635" s="284" t="str">
        <f t="shared" si="904"/>
        <v/>
      </c>
      <c r="S4635" s="284"/>
      <c r="T4635" s="284"/>
      <c r="U4635" s="284"/>
      <c r="V4635" s="285"/>
      <c r="W4635" s="4" t="str">
        <f>IFERROR(VLOOKUP($X4625&amp;"-"&amp;TEXT($A4635,"mmm-aaaa"),Informes!$A:$P,COLUMN(Informes!K$1),FALSE), "")</f>
        <v/>
      </c>
      <c r="X4635" s="34" t="str">
        <f>IFERROR(VLOOKUP($X4602&amp;"-"&amp;TEXT($A4635,"mmm-aaaa"),Informes!$A:$P,COLUMN(Informes!C$1),FALSE), "")</f>
        <v/>
      </c>
    </row>
    <row r="4636" spans="1:24" ht="16.5" customHeight="1" x14ac:dyDescent="0.2">
      <c r="A4636" s="34">
        <f t="shared" si="907"/>
        <v>45658</v>
      </c>
      <c r="B4636" s="243" t="str">
        <f t="shared" si="905"/>
        <v>Enero</v>
      </c>
      <c r="C4636" s="244"/>
      <c r="D4636" s="244"/>
      <c r="E4636" s="244"/>
      <c r="F4636" s="281" t="str">
        <f>IFERROR(IF(VLOOKUP($X4602&amp;"-"&amp;TEXT($A4636,"mmm-aaaa"),Informes!$A:$P,COLUMN(Informes!H$1),FALSE),"þ","¨"),"¨")</f>
        <v>¨</v>
      </c>
      <c r="G4636" s="281"/>
      <c r="H4636" s="281"/>
      <c r="I4636" s="248" t="str">
        <f>IFERROR(IF(ISBLANK(
VLOOKUP($X4625&amp;"-"&amp;TEXT($A4636,"mmm-aaaa"),Informes!$A:$P,COLUMN(Informes!I$1),FALSE)), "",
VLOOKUP($X4625&amp;"-"&amp;TEXT($A4636,"mmm-aaaa"),Informes!$A:$P,COLUMN(Informes!I$1),FALSE)), "")</f>
        <v/>
      </c>
      <c r="J4636" s="248"/>
      <c r="K4636" s="248"/>
      <c r="L4636" s="173" t="str">
        <f t="shared" si="906"/>
        <v>¨</v>
      </c>
      <c r="M4636" s="248" t="str">
        <f>IFERROR(IF(OR($X4636=$L$7,$X4636=$K$5,$X4636=$O$5,$X4636=$T$5),IF(ISBLANK(
VLOOKUP($X4602&amp;"-"&amp;TEXT($A4636,"mmm-aaaa"),Informes!$A:$P,COLUMN(Informes!J$1),FALSE)), "",
VLOOKUP($X4602&amp;"-"&amp;TEXT($A4636,"mmm-aaaa"),Informes!$A:$P,COLUMN(Informes!J$1),FALSE)), ""), "")</f>
        <v/>
      </c>
      <c r="N4636" s="248"/>
      <c r="O4636" s="248"/>
      <c r="P4636" s="248"/>
      <c r="Q4636" s="248"/>
      <c r="R4636" s="284" t="str">
        <f t="shared" si="904"/>
        <v/>
      </c>
      <c r="S4636" s="284"/>
      <c r="T4636" s="284"/>
      <c r="U4636" s="284"/>
      <c r="V4636" s="285"/>
      <c r="W4636" s="4" t="str">
        <f>IFERROR(VLOOKUP($X4625&amp;"-"&amp;TEXT($A4636,"mmm-aaaa"),Informes!$A:$P,COLUMN(Informes!K$1),FALSE), "")</f>
        <v/>
      </c>
      <c r="X4636" s="34" t="str">
        <f>IFERROR(VLOOKUP($X4602&amp;"-"&amp;TEXT($A4636,"mmm-aaaa"),Informes!$A:$P,COLUMN(Informes!C$1),FALSE), "")</f>
        <v/>
      </c>
    </row>
    <row r="4637" spans="1:24" ht="16.5" customHeight="1" x14ac:dyDescent="0.2">
      <c r="A4637" s="34">
        <f t="shared" si="907"/>
        <v>45689</v>
      </c>
      <c r="B4637" s="243" t="str">
        <f t="shared" si="905"/>
        <v>Febrero</v>
      </c>
      <c r="C4637" s="244"/>
      <c r="D4637" s="244"/>
      <c r="E4637" s="244"/>
      <c r="F4637" s="281" t="str">
        <f>IFERROR(IF(VLOOKUP($X4602&amp;"-"&amp;TEXT($A4637,"mmm-aaaa"),Informes!$A:$P,COLUMN(Informes!H$1),FALSE),"þ","¨"),"¨")</f>
        <v>¨</v>
      </c>
      <c r="G4637" s="281"/>
      <c r="H4637" s="281"/>
      <c r="I4637" s="248" t="str">
        <f>IFERROR(IF(ISBLANK(
VLOOKUP($X4625&amp;"-"&amp;TEXT($A4637,"mmm-aaaa"),Informes!$A:$P,COLUMN(Informes!I$1),FALSE)), "",
VLOOKUP($X4625&amp;"-"&amp;TEXT($A4637,"mmm-aaaa"),Informes!$A:$P,COLUMN(Informes!I$1),FALSE)), "")</f>
        <v/>
      </c>
      <c r="J4637" s="248"/>
      <c r="K4637" s="248"/>
      <c r="L4637" s="173" t="str">
        <f t="shared" si="906"/>
        <v>¨</v>
      </c>
      <c r="M4637" s="248" t="str">
        <f>IFERROR(IF(OR($X4637=$L$7,$X4637=$K$5,$X4637=$O$5,$X4637=$T$5),IF(ISBLANK(
VLOOKUP($X4602&amp;"-"&amp;TEXT($A4637,"mmm-aaaa"),Informes!$A:$P,COLUMN(Informes!J$1),FALSE)), "",
VLOOKUP($X4602&amp;"-"&amp;TEXT($A4637,"mmm-aaaa"),Informes!$A:$P,COLUMN(Informes!J$1),FALSE)), ""), "")</f>
        <v/>
      </c>
      <c r="N4637" s="248"/>
      <c r="O4637" s="248"/>
      <c r="P4637" s="248"/>
      <c r="Q4637" s="248"/>
      <c r="R4637" s="284" t="str">
        <f t="shared" si="904"/>
        <v/>
      </c>
      <c r="S4637" s="284"/>
      <c r="T4637" s="284"/>
      <c r="U4637" s="284"/>
      <c r="V4637" s="285"/>
      <c r="W4637" s="4" t="str">
        <f>IFERROR(VLOOKUP($X4625&amp;"-"&amp;TEXT($A4637,"mmm-aaaa"),Informes!$A:$P,COLUMN(Informes!K$1),FALSE), "")</f>
        <v/>
      </c>
      <c r="X4637" s="34" t="str">
        <f>IFERROR(VLOOKUP($X4602&amp;"-"&amp;TEXT($A4637,"mmm-aaaa"),Informes!$A:$P,COLUMN(Informes!C$1),FALSE), "")</f>
        <v/>
      </c>
    </row>
    <row r="4638" spans="1:24" ht="16.5" customHeight="1" x14ac:dyDescent="0.2">
      <c r="A4638" s="34">
        <f t="shared" si="907"/>
        <v>45717</v>
      </c>
      <c r="B4638" s="243" t="str">
        <f t="shared" si="905"/>
        <v>Marzo</v>
      </c>
      <c r="C4638" s="244"/>
      <c r="D4638" s="244"/>
      <c r="E4638" s="244"/>
      <c r="F4638" s="281" t="str">
        <f>IFERROR(IF(VLOOKUP($X4602&amp;"-"&amp;TEXT($A4638,"mmm-aaaa"),Informes!$A:$P,COLUMN(Informes!H$1),FALSE),"þ","¨"),"¨")</f>
        <v>¨</v>
      </c>
      <c r="G4638" s="281"/>
      <c r="H4638" s="281"/>
      <c r="I4638" s="248" t="str">
        <f>IFERROR(IF(ISBLANK(
VLOOKUP($X4625&amp;"-"&amp;TEXT($A4638,"mmm-aaaa"),Informes!$A:$P,COLUMN(Informes!I$1),FALSE)), "",
VLOOKUP($X4625&amp;"-"&amp;TEXT($A4638,"mmm-aaaa"),Informes!$A:$P,COLUMN(Informes!I$1),FALSE)), "")</f>
        <v/>
      </c>
      <c r="J4638" s="248"/>
      <c r="K4638" s="248"/>
      <c r="L4638" s="173" t="str">
        <f t="shared" si="906"/>
        <v>¨</v>
      </c>
      <c r="M4638" s="248" t="str">
        <f>IFERROR(IF(OR($X4638=$L$7,$X4638=$K$5,$X4638=$O$5,$X4638=$T$5),IF(ISBLANK(
VLOOKUP($X4602&amp;"-"&amp;TEXT($A4638,"mmm-aaaa"),Informes!$A:$P,COLUMN(Informes!J$1),FALSE)), "",
VLOOKUP($X4602&amp;"-"&amp;TEXT($A4638,"mmm-aaaa"),Informes!$A:$P,COLUMN(Informes!J$1),FALSE)), ""), "")</f>
        <v/>
      </c>
      <c r="N4638" s="248"/>
      <c r="O4638" s="248"/>
      <c r="P4638" s="248"/>
      <c r="Q4638" s="248"/>
      <c r="R4638" s="284" t="str">
        <f t="shared" si="904"/>
        <v/>
      </c>
      <c r="S4638" s="284"/>
      <c r="T4638" s="284"/>
      <c r="U4638" s="284"/>
      <c r="V4638" s="285"/>
      <c r="W4638" s="4" t="str">
        <f>IFERROR(VLOOKUP($X4625&amp;"-"&amp;TEXT($A4638,"mmm-aaaa"),Informes!$A:$P,COLUMN(Informes!K$1),FALSE), "")</f>
        <v/>
      </c>
      <c r="X4638" s="34" t="str">
        <f>IFERROR(VLOOKUP($X4602&amp;"-"&amp;TEXT($A4638,"mmm-aaaa"),Informes!$A:$P,COLUMN(Informes!C$1),FALSE), "")</f>
        <v/>
      </c>
    </row>
    <row r="4639" spans="1:24" ht="16.5" customHeight="1" x14ac:dyDescent="0.2">
      <c r="A4639" s="34">
        <f t="shared" si="907"/>
        <v>45748</v>
      </c>
      <c r="B4639" s="243" t="str">
        <f t="shared" si="905"/>
        <v>Abril</v>
      </c>
      <c r="C4639" s="244"/>
      <c r="D4639" s="244"/>
      <c r="E4639" s="244"/>
      <c r="F4639" s="281" t="str">
        <f>IFERROR(IF(VLOOKUP($X4602&amp;"-"&amp;TEXT($A4639,"mmm-aaaa"),Informes!$A:$P,COLUMN(Informes!H$1),FALSE),"þ","¨"),"¨")</f>
        <v>¨</v>
      </c>
      <c r="G4639" s="281"/>
      <c r="H4639" s="281"/>
      <c r="I4639" s="248" t="str">
        <f>IFERROR(IF(ISBLANK(
VLOOKUP($X4625&amp;"-"&amp;TEXT($A4639,"mmm-aaaa"),Informes!$A:$P,COLUMN(Informes!I$1),FALSE)), "",
VLOOKUP($X4625&amp;"-"&amp;TEXT($A4639,"mmm-aaaa"),Informes!$A:$P,COLUMN(Informes!I$1),FALSE)), "")</f>
        <v/>
      </c>
      <c r="J4639" s="248"/>
      <c r="K4639" s="248"/>
      <c r="L4639" s="173" t="str">
        <f t="shared" si="906"/>
        <v>¨</v>
      </c>
      <c r="M4639" s="248" t="str">
        <f>IFERROR(IF(OR($X4639=$L$7,$X4639=$K$5,$X4639=$O$5,$X4639=$T$5),IF(ISBLANK(
VLOOKUP($X4602&amp;"-"&amp;TEXT($A4639,"mmm-aaaa"),Informes!$A:$P,COLUMN(Informes!J$1),FALSE)), "",
VLOOKUP($X4602&amp;"-"&amp;TEXT($A4639,"mmm-aaaa"),Informes!$A:$P,COLUMN(Informes!J$1),FALSE)), ""), "")</f>
        <v/>
      </c>
      <c r="N4639" s="248"/>
      <c r="O4639" s="248"/>
      <c r="P4639" s="248"/>
      <c r="Q4639" s="248"/>
      <c r="R4639" s="284" t="str">
        <f t="shared" si="904"/>
        <v/>
      </c>
      <c r="S4639" s="284"/>
      <c r="T4639" s="284"/>
      <c r="U4639" s="284"/>
      <c r="V4639" s="285"/>
      <c r="W4639" s="4" t="str">
        <f>IFERROR(VLOOKUP($X4625&amp;"-"&amp;TEXT($A4639,"mmm-aaaa"),Informes!$A:$P,COLUMN(Informes!K$1),FALSE), "")</f>
        <v/>
      </c>
      <c r="X4639" s="34" t="str">
        <f>IFERROR(VLOOKUP($X4602&amp;"-"&amp;TEXT($A4639,"mmm-aaaa"),Informes!$A:$P,COLUMN(Informes!C$1),FALSE), "")</f>
        <v/>
      </c>
    </row>
    <row r="4640" spans="1:24" ht="16.5" customHeight="1" x14ac:dyDescent="0.2">
      <c r="A4640" s="34">
        <f t="shared" si="907"/>
        <v>45778</v>
      </c>
      <c r="B4640" s="243" t="str">
        <f t="shared" si="905"/>
        <v>Mayo</v>
      </c>
      <c r="C4640" s="244"/>
      <c r="D4640" s="244"/>
      <c r="E4640" s="244"/>
      <c r="F4640" s="281" t="str">
        <f>IFERROR(IF(VLOOKUP($X4602&amp;"-"&amp;TEXT($A4640,"mmm-aaaa"),Informes!$A:$P,COLUMN(Informes!H$1),FALSE),"þ","¨"),"¨")</f>
        <v>¨</v>
      </c>
      <c r="G4640" s="281"/>
      <c r="H4640" s="281"/>
      <c r="I4640" s="248" t="str">
        <f>IFERROR(IF(ISBLANK(
VLOOKUP($X4625&amp;"-"&amp;TEXT($A4640,"mmm-aaaa"),Informes!$A:$P,COLUMN(Informes!I$1),FALSE)), "",
VLOOKUP($X4625&amp;"-"&amp;TEXT($A4640,"mmm-aaaa"),Informes!$A:$P,COLUMN(Informes!I$1),FALSE)), "")</f>
        <v/>
      </c>
      <c r="J4640" s="248"/>
      <c r="K4640" s="248"/>
      <c r="L4640" s="173" t="str">
        <f t="shared" si="906"/>
        <v>¨</v>
      </c>
      <c r="M4640" s="248" t="str">
        <f>IFERROR(IF(OR($X4640=$L$7,$X4640=$K$5,$X4640=$O$5,$X4640=$T$5),IF(ISBLANK(
VLOOKUP($X4602&amp;"-"&amp;TEXT($A4640,"mmm-aaaa"),Informes!$A:$P,COLUMN(Informes!J$1),FALSE)), "",
VLOOKUP($X4602&amp;"-"&amp;TEXT($A4640,"mmm-aaaa"),Informes!$A:$P,COLUMN(Informes!J$1),FALSE)), ""), "")</f>
        <v/>
      </c>
      <c r="N4640" s="248"/>
      <c r="O4640" s="248"/>
      <c r="P4640" s="248"/>
      <c r="Q4640" s="248"/>
      <c r="R4640" s="284" t="str">
        <f t="shared" si="904"/>
        <v/>
      </c>
      <c r="S4640" s="284"/>
      <c r="T4640" s="284"/>
      <c r="U4640" s="284"/>
      <c r="V4640" s="285"/>
      <c r="W4640" s="4" t="str">
        <f>IFERROR(VLOOKUP($X4625&amp;"-"&amp;TEXT($A4640,"mmm-aaaa"),Informes!$A:$P,COLUMN(Informes!K$1),FALSE), "")</f>
        <v/>
      </c>
      <c r="X4640" s="34" t="str">
        <f>IFERROR(VLOOKUP($X4602&amp;"-"&amp;TEXT($A4640,"mmm-aaaa"),Informes!$A:$P,COLUMN(Informes!C$1),FALSE), "")</f>
        <v/>
      </c>
    </row>
    <row r="4641" spans="1:24" ht="16.5" customHeight="1" x14ac:dyDescent="0.2">
      <c r="A4641" s="34">
        <f t="shared" si="907"/>
        <v>45809</v>
      </c>
      <c r="B4641" s="243" t="str">
        <f t="shared" si="905"/>
        <v>Junio</v>
      </c>
      <c r="C4641" s="244"/>
      <c r="D4641" s="244"/>
      <c r="E4641" s="244"/>
      <c r="F4641" s="281" t="str">
        <f>IFERROR(IF(VLOOKUP($X4602&amp;"-"&amp;TEXT($A4641,"mmm-aaaa"),Informes!$A:$P,COLUMN(Informes!H$1),FALSE),"þ","¨"),"¨")</f>
        <v>¨</v>
      </c>
      <c r="G4641" s="281"/>
      <c r="H4641" s="281"/>
      <c r="I4641" s="248" t="str">
        <f>IFERROR(IF(ISBLANK(
VLOOKUP($X4625&amp;"-"&amp;TEXT($A4641,"mmm-aaaa"),Informes!$A:$P,COLUMN(Informes!I$1),FALSE)), "",
VLOOKUP($X4625&amp;"-"&amp;TEXT($A4641,"mmm-aaaa"),Informes!$A:$P,COLUMN(Informes!I$1),FALSE)), "")</f>
        <v/>
      </c>
      <c r="J4641" s="248"/>
      <c r="K4641" s="248"/>
      <c r="L4641" s="173" t="str">
        <f t="shared" si="906"/>
        <v>¨</v>
      </c>
      <c r="M4641" s="248" t="str">
        <f>IFERROR(IF(OR($X4641=$L$7,$X4641=$K$5,$X4641=$O$5,$X4641=$T$5),IF(ISBLANK(
VLOOKUP($X4602&amp;"-"&amp;TEXT($A4641,"mmm-aaaa"),Informes!$A:$P,COLUMN(Informes!J$1),FALSE)), "",
VLOOKUP($X4602&amp;"-"&amp;TEXT($A4641,"mmm-aaaa"),Informes!$A:$P,COLUMN(Informes!J$1),FALSE)), ""), "")</f>
        <v/>
      </c>
      <c r="N4641" s="248"/>
      <c r="O4641" s="248"/>
      <c r="P4641" s="248"/>
      <c r="Q4641" s="248"/>
      <c r="R4641" s="284" t="str">
        <f t="shared" si="904"/>
        <v/>
      </c>
      <c r="S4641" s="284"/>
      <c r="T4641" s="284"/>
      <c r="U4641" s="284"/>
      <c r="V4641" s="285"/>
      <c r="W4641" s="4" t="str">
        <f>IFERROR(VLOOKUP($X4625&amp;"-"&amp;TEXT($A4641,"mmm-aaaa"),Informes!$A:$P,COLUMN(Informes!K$1),FALSE), "")</f>
        <v/>
      </c>
      <c r="X4641" s="34" t="str">
        <f>IFERROR(VLOOKUP($X4602&amp;"-"&amp;TEXT($A4641,"mmm-aaaa"),Informes!$A:$P,COLUMN(Informes!C$1),FALSE), "")</f>
        <v/>
      </c>
    </row>
    <row r="4642" spans="1:24" ht="16.5" customHeight="1" x14ac:dyDescent="0.2">
      <c r="A4642" s="34">
        <f t="shared" si="907"/>
        <v>45839</v>
      </c>
      <c r="B4642" s="243" t="str">
        <f t="shared" si="905"/>
        <v>Julio</v>
      </c>
      <c r="C4642" s="244"/>
      <c r="D4642" s="244"/>
      <c r="E4642" s="244"/>
      <c r="F4642" s="281" t="str">
        <f>IFERROR(IF(VLOOKUP($X4602&amp;"-"&amp;TEXT($A4642,"mmm-aaaa"),Informes!$A:$P,COLUMN(Informes!H$1),FALSE),"þ","¨"),"¨")</f>
        <v>¨</v>
      </c>
      <c r="G4642" s="281"/>
      <c r="H4642" s="281"/>
      <c r="I4642" s="248" t="str">
        <f>IFERROR(IF(ISBLANK(
VLOOKUP($X4625&amp;"-"&amp;TEXT($A4642,"mmm-aaaa"),Informes!$A:$P,COLUMN(Informes!I$1),FALSE)), "",
VLOOKUP($X4625&amp;"-"&amp;TEXT($A4642,"mmm-aaaa"),Informes!$A:$P,COLUMN(Informes!I$1),FALSE)), "")</f>
        <v/>
      </c>
      <c r="J4642" s="248"/>
      <c r="K4642" s="248"/>
      <c r="L4642" s="173" t="str">
        <f t="shared" si="906"/>
        <v>¨</v>
      </c>
      <c r="M4642" s="248" t="str">
        <f>IFERROR(IF(OR($X4642=$L$7,$X4642=$K$5,$X4642=$O$5,$X4642=$T$5),IF(ISBLANK(
VLOOKUP($X4602&amp;"-"&amp;TEXT($A4642,"mmm-aaaa"),Informes!$A:$P,COLUMN(Informes!J$1),FALSE)), "",
VLOOKUP($X4602&amp;"-"&amp;TEXT($A4642,"mmm-aaaa"),Informes!$A:$P,COLUMN(Informes!J$1),FALSE)), ""), "")</f>
        <v/>
      </c>
      <c r="N4642" s="248"/>
      <c r="O4642" s="248"/>
      <c r="P4642" s="248"/>
      <c r="Q4642" s="248"/>
      <c r="R4642" s="284" t="str">
        <f t="shared" si="904"/>
        <v/>
      </c>
      <c r="S4642" s="284"/>
      <c r="T4642" s="284"/>
      <c r="U4642" s="284"/>
      <c r="V4642" s="285"/>
      <c r="W4642" s="4" t="str">
        <f>IFERROR(VLOOKUP($X4625&amp;"-"&amp;TEXT($A4642,"mmm-aaaa"),Informes!$A:$P,COLUMN(Informes!K$1),FALSE), "")</f>
        <v/>
      </c>
      <c r="X4642" s="34" t="str">
        <f>IFERROR(VLOOKUP($X4602&amp;"-"&amp;TEXT($A4642,"mmm-aaaa"),Informes!$A:$P,COLUMN(Informes!C$1),FALSE), "")</f>
        <v/>
      </c>
    </row>
    <row r="4643" spans="1:24" ht="16.5" customHeight="1" thickBot="1" x14ac:dyDescent="0.25">
      <c r="A4643" s="34">
        <f t="shared" si="907"/>
        <v>45870</v>
      </c>
      <c r="B4643" s="264" t="str">
        <f t="shared" si="905"/>
        <v>Agosto</v>
      </c>
      <c r="C4643" s="265"/>
      <c r="D4643" s="265"/>
      <c r="E4643" s="265"/>
      <c r="F4643" s="280" t="str">
        <f>IFERROR(IF(VLOOKUP($X4602&amp;"-"&amp;TEXT($A4643,"mmm-aaaa"),Informes!$A:$P,COLUMN(Informes!H$1),FALSE),"þ","¨"),"¨")</f>
        <v>¨</v>
      </c>
      <c r="G4643" s="280"/>
      <c r="H4643" s="280"/>
      <c r="I4643" s="269" t="str">
        <f>IFERROR(IF(ISBLANK(
VLOOKUP($X4625&amp;"-"&amp;TEXT($A4643,"mmm-aaaa"),Informes!$A:$P,COLUMN(Informes!I$1),FALSE)), "",
VLOOKUP($X4625&amp;"-"&amp;TEXT($A4643,"mmm-aaaa"),Informes!$A:$P,COLUMN(Informes!I$1),FALSE)), "")</f>
        <v/>
      </c>
      <c r="J4643" s="269"/>
      <c r="K4643" s="269"/>
      <c r="L4643" s="172" t="str">
        <f t="shared" si="906"/>
        <v>¨</v>
      </c>
      <c r="M4643" s="269" t="str">
        <f>IFERROR(IF(OR($X4643=$L$7,$X4643=$K$5,$X4643=$O$5,$X4643=$T$5),IF(ISBLANK(
VLOOKUP($X4602&amp;"-"&amp;TEXT($A4643,"mmm-aaaa"),Informes!$A:$P,COLUMN(Informes!J$1),FALSE)), "",
VLOOKUP($X4602&amp;"-"&amp;TEXT($A4643,"mmm-aaaa"),Informes!$A:$P,COLUMN(Informes!J$1),FALSE)), ""), "")</f>
        <v/>
      </c>
      <c r="N4643" s="269"/>
      <c r="O4643" s="269"/>
      <c r="P4643" s="269"/>
      <c r="Q4643" s="269"/>
      <c r="R4643" s="282" t="str">
        <f t="shared" si="904"/>
        <v/>
      </c>
      <c r="S4643" s="282"/>
      <c r="T4643" s="282"/>
      <c r="U4643" s="282"/>
      <c r="V4643" s="283"/>
      <c r="W4643" s="4" t="str">
        <f>IFERROR(VLOOKUP($X4625&amp;"-"&amp;TEXT($A4643,"mmm-aaaa"),Informes!$A:$P,COLUMN(Informes!K$1),FALSE), "")</f>
        <v/>
      </c>
      <c r="X4643" s="34" t="str">
        <f>IFERROR(VLOOKUP($X4602&amp;"-"&amp;TEXT($A4643,"mmm-aaaa"),Informes!$A:$P,COLUMN(Informes!C$1),FALSE), "")</f>
        <v/>
      </c>
    </row>
    <row r="4644" spans="1:24" ht="16.5" customHeight="1" thickBot="1" x14ac:dyDescent="0.3">
      <c r="D4644" s="124"/>
      <c r="E4644" s="124"/>
      <c r="F4644" s="129"/>
      <c r="G4644" s="124" t="str">
        <f>IF(SUM(F4632:F4643)=0,"",SUM(F4632:F4643))</f>
        <v/>
      </c>
      <c r="H4644" s="124"/>
      <c r="I4644" s="124"/>
      <c r="J4644" s="130"/>
      <c r="K4644" s="124"/>
      <c r="L4644" s="131" t="s">
        <v>107</v>
      </c>
      <c r="M4644" s="272" t="str">
        <f>IF(SUM(M4632:M4643)=0,"",SUM(M4632:M4643))</f>
        <v/>
      </c>
      <c r="N4644" s="273"/>
      <c r="O4644" s="273"/>
      <c r="P4644" s="273"/>
      <c r="Q4644" s="274"/>
      <c r="R4644" s="275"/>
      <c r="S4644" s="276"/>
      <c r="T4644" s="276"/>
      <c r="U4644" s="276"/>
      <c r="V4644" s="277"/>
      <c r="W4644" s="4"/>
      <c r="X4644" s="4"/>
    </row>
    <row r="4645" spans="1:24" ht="16.5" customHeight="1" x14ac:dyDescent="0.2">
      <c r="W4645" s="4"/>
      <c r="X4645" s="4"/>
    </row>
    <row r="4646" spans="1:24" ht="279.75" customHeight="1" x14ac:dyDescent="0.15">
      <c r="B4646" s="11"/>
      <c r="C4646" s="132" t="s">
        <v>136</v>
      </c>
      <c r="D4646" s="11"/>
      <c r="E4646" s="11"/>
      <c r="F4646" s="11"/>
      <c r="G4646" s="11"/>
      <c r="H4646" s="11"/>
      <c r="I4646" s="11"/>
      <c r="J4646" s="11"/>
      <c r="K4646" s="11"/>
      <c r="L4646" s="11"/>
      <c r="M4646" s="11"/>
      <c r="N4646" s="11"/>
      <c r="O4646" s="11"/>
      <c r="P4646" s="11"/>
      <c r="Q4646" s="11"/>
      <c r="R4646" s="11"/>
      <c r="S4646" s="11"/>
      <c r="T4646" s="11"/>
      <c r="U4646" s="11"/>
      <c r="V4646" s="11"/>
      <c r="W4646" s="11"/>
      <c r="X4646" s="11"/>
    </row>
    <row r="4647" spans="1:24" ht="24" customHeight="1" x14ac:dyDescent="0.2">
      <c r="A4647" s="35">
        <f>A4601+1</f>
        <v>102</v>
      </c>
      <c r="B4647" s="256" t="s">
        <v>127</v>
      </c>
      <c r="C4647" s="256"/>
      <c r="D4647" s="256"/>
      <c r="E4647" s="256"/>
      <c r="F4647" s="256"/>
      <c r="G4647" s="256"/>
      <c r="H4647" s="256"/>
      <c r="I4647" s="256"/>
      <c r="J4647" s="256"/>
      <c r="K4647" s="256"/>
      <c r="L4647" s="256"/>
      <c r="M4647" s="256"/>
      <c r="N4647" s="256"/>
      <c r="O4647" s="256"/>
      <c r="P4647" s="256"/>
      <c r="Q4647" s="256"/>
      <c r="R4647" s="256"/>
      <c r="S4647" s="256"/>
      <c r="T4647" s="256"/>
      <c r="U4647" s="256"/>
      <c r="V4647" s="256"/>
      <c r="X4647" s="2"/>
    </row>
    <row r="4648" spans="1:24" ht="17.25" customHeight="1" x14ac:dyDescent="0.2">
      <c r="A4648" s="35"/>
      <c r="B4648" s="120" t="s">
        <v>128</v>
      </c>
      <c r="D4648" s="123" t="e">
        <f>IF(A4647=0,0,INDEX(TblPublicadores[Nombre completo],A4647))</f>
        <v>#REF!</v>
      </c>
      <c r="F4648" s="123"/>
      <c r="G4648" s="123"/>
      <c r="H4648" s="123"/>
      <c r="I4648" s="123"/>
      <c r="J4648" s="123"/>
      <c r="K4648" s="123"/>
      <c r="L4648" s="123"/>
      <c r="M4648" s="123"/>
      <c r="N4648" s="123"/>
      <c r="O4648" s="123"/>
      <c r="P4648" s="123"/>
      <c r="Q4648" s="123"/>
      <c r="R4648" s="123"/>
      <c r="S4648" s="123"/>
      <c r="T4648" s="123"/>
      <c r="U4648" s="123"/>
      <c r="V4648" s="123"/>
      <c r="W4648" s="15"/>
      <c r="X4648" s="154" t="e">
        <f>IF(A4647=0,0,INDEX(TblPublicadores[Nombre],A4647))</f>
        <v>#REF!</v>
      </c>
    </row>
    <row r="4649" spans="1:24" ht="17.25" customHeight="1" x14ac:dyDescent="0.2">
      <c r="B4649" s="120" t="s">
        <v>129</v>
      </c>
      <c r="D4649" s="121"/>
      <c r="E4649" s="121"/>
      <c r="F4649" s="7"/>
      <c r="G4649" s="7"/>
      <c r="H4649" s="257" t="e">
        <f>IF(A4647=0,"",INDEX(TblPublicadores[Fecha de nacimiento],A4647))</f>
        <v>#REF!</v>
      </c>
      <c r="I4649" s="257"/>
      <c r="J4649" s="257"/>
      <c r="K4649" s="257"/>
      <c r="L4649" s="257"/>
      <c r="M4649" s="257"/>
      <c r="N4649" s="257"/>
      <c r="O4649" s="257"/>
      <c r="P4649" s="128" t="e">
        <f>IF(INDEX(TblPublicadores[Sexo],A4647)=Q4649,"þ","¨")</f>
        <v>#REF!</v>
      </c>
      <c r="Q4649" s="120" t="s">
        <v>75</v>
      </c>
      <c r="S4649" s="12"/>
      <c r="T4649" s="13"/>
      <c r="U4649" s="128" t="e">
        <f>IF(INDEX(TblPublicadores[Sexo],A4647)=V4649,"þ","¨")</f>
        <v>#REF!</v>
      </c>
      <c r="V4649" s="120" t="s">
        <v>79</v>
      </c>
      <c r="W4649" s="12"/>
      <c r="X4649" s="6"/>
    </row>
    <row r="4650" spans="1:24" ht="17.25" customHeight="1" x14ac:dyDescent="0.2">
      <c r="B4650" s="120" t="s">
        <v>130</v>
      </c>
      <c r="D4650" s="122"/>
      <c r="E4650" s="122"/>
      <c r="F4650" s="7"/>
      <c r="G4650" s="258" t="e">
        <f>IF(A4647=0,"",IF(INDEX(TblPublicadores[Fecha de bautismo],A4647)="", "",INDEX(TblPublicadores[Fecha de bautismo],A4647)))</f>
        <v>#REF!</v>
      </c>
      <c r="H4650" s="258"/>
      <c r="I4650" s="258"/>
      <c r="J4650" s="258"/>
      <c r="K4650" s="258"/>
      <c r="L4650" s="258"/>
      <c r="M4650" s="258"/>
      <c r="N4650" s="258"/>
      <c r="O4650" s="258"/>
      <c r="P4650" s="128" t="s">
        <v>137</v>
      </c>
      <c r="Q4650" s="120" t="s">
        <v>131</v>
      </c>
      <c r="S4650" s="12"/>
      <c r="T4650" s="12"/>
      <c r="U4650" s="128" t="s">
        <v>138</v>
      </c>
      <c r="V4650" s="120" t="s">
        <v>61</v>
      </c>
      <c r="W4650" s="12"/>
      <c r="X4650" s="6"/>
    </row>
    <row r="4651" spans="1:24" ht="28.5" customHeight="1" x14ac:dyDescent="0.2">
      <c r="B4651" s="127" t="e">
        <f>IF(INDEX(TblPublicadores[Privilegio],A4647)=C4651,"þ","¨")</f>
        <v>#REF!</v>
      </c>
      <c r="C4651" s="125" t="s">
        <v>76</v>
      </c>
      <c r="D4651" s="127" t="e">
        <f>IF(INDEX(TblPublicadores[Privilegio],A4647)=E4651,"þ","¨")</f>
        <v>#REF!</v>
      </c>
      <c r="E4651" s="125" t="s">
        <v>81</v>
      </c>
      <c r="F4651" s="7"/>
      <c r="G4651" s="7"/>
      <c r="H4651" s="5"/>
      <c r="I4651" s="10"/>
      <c r="J4651" s="127" t="e">
        <f>IF(INDEX(TblPublicadores[Tipo Publicador],A4647)=K4651,"þ","¨")</f>
        <v>#REF!</v>
      </c>
      <c r="K4651" s="125" t="s">
        <v>77</v>
      </c>
      <c r="L4651" s="5"/>
      <c r="M4651" s="5"/>
      <c r="N4651" s="127" t="e">
        <f>IF(INDEX(TblPublicadores[Tipo Publicador],A4647)=O4651,"þ","¨")</f>
        <v>#REF!</v>
      </c>
      <c r="O4651" s="125" t="s">
        <v>132</v>
      </c>
      <c r="P4651" s="126"/>
      <c r="Q4651" s="126"/>
      <c r="R4651" s="9"/>
      <c r="S4651" s="127" t="e">
        <f>IF(INDEX(TblPublicadores[Tipo Publicador],A4647)=T4651,"þ","¨")</f>
        <v>#REF!</v>
      </c>
      <c r="T4651" s="259" t="s">
        <v>133</v>
      </c>
      <c r="U4651" s="259"/>
      <c r="V4651" s="259"/>
      <c r="W4651" s="13"/>
      <c r="X4651" s="6"/>
    </row>
    <row r="4652" spans="1:24" ht="4.5" customHeight="1" thickBot="1" x14ac:dyDescent="0.25">
      <c r="B4652" s="8"/>
      <c r="C4652" s="7"/>
      <c r="D4652" s="8"/>
      <c r="E4652" s="7"/>
      <c r="F4652" s="7"/>
      <c r="G4652" s="7"/>
      <c r="H4652" s="5"/>
      <c r="I4652" s="10"/>
      <c r="J4652" s="8"/>
      <c r="K4652" s="5"/>
      <c r="L4652" s="5"/>
      <c r="M4652" s="5"/>
      <c r="N4652" s="7"/>
      <c r="O4652" s="5"/>
      <c r="P4652" s="8"/>
      <c r="Q4652" s="8"/>
      <c r="R4652" s="9"/>
      <c r="S4652" s="9"/>
      <c r="T4652" s="7"/>
      <c r="U4652" s="8"/>
      <c r="V4652" s="9"/>
      <c r="W4652" s="9"/>
      <c r="X4652" s="6"/>
    </row>
    <row r="4653" spans="1:24" ht="26.25" customHeight="1" x14ac:dyDescent="0.25">
      <c r="B4653" s="260" t="s">
        <v>17</v>
      </c>
      <c r="C4653" s="261"/>
      <c r="D4653" s="261"/>
      <c r="E4653" s="261"/>
      <c r="F4653" s="262" t="s">
        <v>134</v>
      </c>
      <c r="G4653" s="262"/>
      <c r="H4653" s="262"/>
      <c r="I4653" s="262" t="s">
        <v>12</v>
      </c>
      <c r="J4653" s="262"/>
      <c r="K4653" s="262"/>
      <c r="L4653" s="262" t="s">
        <v>105</v>
      </c>
      <c r="M4653" s="236" t="s">
        <v>135</v>
      </c>
      <c r="N4653" s="236"/>
      <c r="O4653" s="236"/>
      <c r="P4653" s="236"/>
      <c r="Q4653" s="236"/>
      <c r="R4653" s="236" t="s">
        <v>101</v>
      </c>
      <c r="S4653" s="236"/>
      <c r="T4653" s="236"/>
      <c r="U4653" s="236"/>
      <c r="V4653" s="237"/>
      <c r="W4653" s="14"/>
      <c r="X4653" s="3"/>
    </row>
    <row r="4654" spans="1:24" ht="27.75" customHeight="1" x14ac:dyDescent="0.2">
      <c r="B4654" s="240">
        <v>45292</v>
      </c>
      <c r="C4654" s="241"/>
      <c r="D4654" s="241"/>
      <c r="E4654" s="242"/>
      <c r="F4654" s="263"/>
      <c r="G4654" s="263"/>
      <c r="H4654" s="263"/>
      <c r="I4654" s="263"/>
      <c r="J4654" s="263"/>
      <c r="K4654" s="263"/>
      <c r="L4654" s="263"/>
      <c r="M4654" s="238"/>
      <c r="N4654" s="238"/>
      <c r="O4654" s="238"/>
      <c r="P4654" s="238"/>
      <c r="Q4654" s="238"/>
      <c r="R4654" s="238"/>
      <c r="S4654" s="238"/>
      <c r="T4654" s="238"/>
      <c r="U4654" s="238"/>
      <c r="V4654" s="239"/>
      <c r="W4654" s="14"/>
      <c r="X4654" s="3"/>
    </row>
    <row r="4655" spans="1:24" ht="16.5" customHeight="1" x14ac:dyDescent="0.2">
      <c r="A4655" s="34">
        <f>EDATE(B4654,-4)</f>
        <v>45170</v>
      </c>
      <c r="B4655" s="243" t="str">
        <f>PROPER(TEXT(A4655, "mmmm"))</f>
        <v>Septiembre</v>
      </c>
      <c r="C4655" s="244"/>
      <c r="D4655" s="244" t="str">
        <f>PROPER(TEXT(C4655, "mmmm"))</f>
        <v>Enero</v>
      </c>
      <c r="E4655" s="244"/>
      <c r="F4655" s="281" t="str">
        <f>IFERROR(IF(VLOOKUP($X4648&amp;"-"&amp;TEXT($A4655,"mmm-aaaa"),Informes!$A:$P,COLUMN(Informes!H$1),FALSE),"þ","¨"),"¨")</f>
        <v>¨</v>
      </c>
      <c r="G4655" s="281"/>
      <c r="H4655" s="281"/>
      <c r="I4655" s="248" t="str">
        <f>IFERROR(IF(ISBLANK(
VLOOKUP($X4648&amp;"-"&amp;TEXT($A4655,"mmm-aaaa"),Informes!$A:$P,COLUMN(Informes!I$1),FALSE)), "",
VLOOKUP($X4648&amp;"-"&amp;TEXT($A4655,"mmm-aaaa"),Informes!$A:$P,COLUMN(Informes!I$1),FALSE)), "")</f>
        <v/>
      </c>
      <c r="J4655" s="248"/>
      <c r="K4655" s="248"/>
      <c r="L4655" s="173" t="str">
        <f>IFERROR(IF($X4655=$L$7,"þ","¨"),"¨")</f>
        <v>¨</v>
      </c>
      <c r="M4655" s="248" t="str">
        <f>IFERROR(IF(OR($X4655=$L$7,$X4655=$K$5,$X4655=$O$5,$X4655=$T$5),IF(ISBLANK(
VLOOKUP($X4648&amp;"-"&amp;TEXT($A4655,"mmm-aaaa"),Informes!$A:$P,COLUMN(Informes!J$1),FALSE)), "",
VLOOKUP($X4648&amp;"-"&amp;TEXT($A4655,"mmm-aaaa"),Informes!$A:$P,COLUMN(Informes!J$1),FALSE)), ""), "")</f>
        <v/>
      </c>
      <c r="N4655" s="248"/>
      <c r="O4655" s="248"/>
      <c r="P4655" s="248"/>
      <c r="Q4655" s="248"/>
      <c r="R4655" s="284" t="str">
        <f t="shared" ref="R4655:R4666" si="908">IF(W4655=0, "", W4655)</f>
        <v/>
      </c>
      <c r="S4655" s="284"/>
      <c r="T4655" s="284"/>
      <c r="U4655" s="284"/>
      <c r="V4655" s="285"/>
      <c r="W4655" s="4" t="str">
        <f>IFERROR(VLOOKUP($X4648&amp;"-"&amp;TEXT($A4655,"mmm-aaaa"),Informes!$A:$P,COLUMN(Informes!K$1),FALSE), "")</f>
        <v/>
      </c>
      <c r="X4655" s="34" t="str">
        <f>IFERROR(VLOOKUP($X4648&amp;"-"&amp;TEXT($A4655,"mmm-aaaa"),Informes!$A:$P,COLUMN(Informes!C$1),FALSE), "")</f>
        <v/>
      </c>
    </row>
    <row r="4656" spans="1:24" ht="16.5" customHeight="1" x14ac:dyDescent="0.2">
      <c r="A4656" s="34">
        <f>EDATE(A4655,1)</f>
        <v>45200</v>
      </c>
      <c r="B4656" s="243" t="str">
        <f t="shared" ref="B4656:B4666" si="909">PROPER(TEXT(A4656, "mmmm"))</f>
        <v>Octubre</v>
      </c>
      <c r="C4656" s="244"/>
      <c r="D4656" s="244" t="str">
        <f t="shared" ref="D4656:D4666" si="910">PROPER(TEXT(C4656, "mmmm"))</f>
        <v>Enero</v>
      </c>
      <c r="E4656" s="244"/>
      <c r="F4656" s="281" t="str">
        <f>IFERROR(IF(VLOOKUP($X4648&amp;"-"&amp;TEXT($A4656,"mmm-aaaa"),Informes!$A:$P,COLUMN(Informes!H$1),FALSE),"þ","¨"),"¨")</f>
        <v>¨</v>
      </c>
      <c r="G4656" s="281"/>
      <c r="H4656" s="281"/>
      <c r="I4656" s="248" t="str">
        <f>IFERROR(IF(ISBLANK(
VLOOKUP($X4648&amp;"-"&amp;TEXT($A4656,"mmm-aaaa"),Informes!$A:$P,COLUMN(Informes!I$1),FALSE)), "",
VLOOKUP($X4648&amp;"-"&amp;TEXT($A4656,"mmm-aaaa"),Informes!$A:$P,COLUMN(Informes!I$1),FALSE)), "")</f>
        <v/>
      </c>
      <c r="J4656" s="248"/>
      <c r="K4656" s="248"/>
      <c r="L4656" s="173" t="str">
        <f t="shared" ref="L4656:L4666" si="911">IFERROR(IF($X4656=$L$7,"þ","¨"),"¨")</f>
        <v>¨</v>
      </c>
      <c r="M4656" s="248" t="str">
        <f>IFERROR(IF(OR($X4656=$L$7,$X4656=$K$5,$X4656=$O$5,$X4656=$T$5),IF(ISBLANK(
VLOOKUP($X4648&amp;"-"&amp;TEXT($A4656,"mmm-aaaa"),Informes!$A:$P,COLUMN(Informes!J$1),FALSE)), "",
VLOOKUP($X4648&amp;"-"&amp;TEXT($A4656,"mmm-aaaa"),Informes!$A:$P,COLUMN(Informes!J$1),FALSE)), ""), "")</f>
        <v/>
      </c>
      <c r="N4656" s="248"/>
      <c r="O4656" s="248"/>
      <c r="P4656" s="248"/>
      <c r="Q4656" s="248"/>
      <c r="R4656" s="284" t="str">
        <f t="shared" si="908"/>
        <v/>
      </c>
      <c r="S4656" s="284"/>
      <c r="T4656" s="284"/>
      <c r="U4656" s="284"/>
      <c r="V4656" s="285"/>
      <c r="W4656" s="4" t="str">
        <f>IFERROR(VLOOKUP($X4648&amp;"-"&amp;TEXT($A4656,"mmm-aaaa"),Informes!$A:$P,COLUMN(Informes!K$1),FALSE), "")</f>
        <v/>
      </c>
      <c r="X4656" s="34" t="str">
        <f>IFERROR(VLOOKUP($X4648&amp;"-"&amp;TEXT($A4656,"mmm-aaaa"),Informes!$A:$P,COLUMN(Informes!C$1),FALSE), "")</f>
        <v/>
      </c>
    </row>
    <row r="4657" spans="1:24" ht="16.5" customHeight="1" x14ac:dyDescent="0.2">
      <c r="A4657" s="34">
        <f t="shared" ref="A4657:A4666" si="912">EDATE(A4656,1)</f>
        <v>45231</v>
      </c>
      <c r="B4657" s="243" t="str">
        <f t="shared" si="909"/>
        <v>Noviembre</v>
      </c>
      <c r="C4657" s="244"/>
      <c r="D4657" s="244" t="str">
        <f t="shared" si="910"/>
        <v>Enero</v>
      </c>
      <c r="E4657" s="244"/>
      <c r="F4657" s="281" t="str">
        <f>IFERROR(IF(VLOOKUP($X4648&amp;"-"&amp;TEXT($A4657,"mmm-aaaa"),Informes!$A:$P,COLUMN(Informes!H$1),FALSE),"þ","¨"),"¨")</f>
        <v>¨</v>
      </c>
      <c r="G4657" s="281"/>
      <c r="H4657" s="281"/>
      <c r="I4657" s="248" t="str">
        <f>IFERROR(IF(ISBLANK(
VLOOKUP($X4648&amp;"-"&amp;TEXT($A4657,"mmm-aaaa"),Informes!$A:$P,COLUMN(Informes!I$1),FALSE)), "",
VLOOKUP($X4648&amp;"-"&amp;TEXT($A4657,"mmm-aaaa"),Informes!$A:$P,COLUMN(Informes!I$1),FALSE)), "")</f>
        <v/>
      </c>
      <c r="J4657" s="248"/>
      <c r="K4657" s="248"/>
      <c r="L4657" s="173" t="str">
        <f t="shared" si="911"/>
        <v>¨</v>
      </c>
      <c r="M4657" s="248" t="str">
        <f>IFERROR(IF(OR($X4657=$L$7,$X4657=$K$5,$X4657=$O$5,$X4657=$T$5),IF(ISBLANK(
VLOOKUP($X4648&amp;"-"&amp;TEXT($A4657,"mmm-aaaa"),Informes!$A:$P,COLUMN(Informes!J$1),FALSE)), "",
VLOOKUP($X4648&amp;"-"&amp;TEXT($A4657,"mmm-aaaa"),Informes!$A:$P,COLUMN(Informes!J$1),FALSE)), ""), "")</f>
        <v/>
      </c>
      <c r="N4657" s="248"/>
      <c r="O4657" s="248"/>
      <c r="P4657" s="248"/>
      <c r="Q4657" s="248"/>
      <c r="R4657" s="284" t="str">
        <f t="shared" si="908"/>
        <v/>
      </c>
      <c r="S4657" s="284"/>
      <c r="T4657" s="284"/>
      <c r="U4657" s="284"/>
      <c r="V4657" s="285"/>
      <c r="W4657" s="4" t="str">
        <f>IFERROR(VLOOKUP($X4648&amp;"-"&amp;TEXT($A4657,"mmm-aaaa"),Informes!$A:$P,COLUMN(Informes!K$1),FALSE), "")</f>
        <v/>
      </c>
      <c r="X4657" s="34" t="str">
        <f>IFERROR(VLOOKUP($X4648&amp;"-"&amp;TEXT($A4657,"mmm-aaaa"),Informes!$A:$P,COLUMN(Informes!C$1),FALSE), "")</f>
        <v/>
      </c>
    </row>
    <row r="4658" spans="1:24" ht="16.5" customHeight="1" x14ac:dyDescent="0.2">
      <c r="A4658" s="34">
        <f t="shared" si="912"/>
        <v>45261</v>
      </c>
      <c r="B4658" s="243" t="str">
        <f t="shared" si="909"/>
        <v>Diciembre</v>
      </c>
      <c r="C4658" s="244"/>
      <c r="D4658" s="244" t="str">
        <f t="shared" si="910"/>
        <v>Enero</v>
      </c>
      <c r="E4658" s="244"/>
      <c r="F4658" s="281" t="str">
        <f>IFERROR(IF(VLOOKUP($X4648&amp;"-"&amp;TEXT($A4658,"mmm-aaaa"),Informes!$A:$P,COLUMN(Informes!H$1),FALSE),"þ","¨"),"¨")</f>
        <v>¨</v>
      </c>
      <c r="G4658" s="281"/>
      <c r="H4658" s="281"/>
      <c r="I4658" s="248" t="str">
        <f>IFERROR(IF(ISBLANK(
VLOOKUP($X4648&amp;"-"&amp;TEXT($A4658,"mmm-aaaa"),Informes!$A:$P,COLUMN(Informes!I$1),FALSE)), "",
VLOOKUP($X4648&amp;"-"&amp;TEXT($A4658,"mmm-aaaa"),Informes!$A:$P,COLUMN(Informes!I$1),FALSE)), "")</f>
        <v/>
      </c>
      <c r="J4658" s="248"/>
      <c r="K4658" s="248"/>
      <c r="L4658" s="173" t="str">
        <f t="shared" si="911"/>
        <v>¨</v>
      </c>
      <c r="M4658" s="248" t="str">
        <f>IFERROR(IF(OR($X4658=$L$7,$X4658=$K$5,$X4658=$O$5,$X4658=$T$5),IF(ISBLANK(
VLOOKUP($X4648&amp;"-"&amp;TEXT($A4658,"mmm-aaaa"),Informes!$A:$P,COLUMN(Informes!J$1),FALSE)), "",
VLOOKUP($X4648&amp;"-"&amp;TEXT($A4658,"mmm-aaaa"),Informes!$A:$P,COLUMN(Informes!J$1),FALSE)), ""), "")</f>
        <v/>
      </c>
      <c r="N4658" s="248"/>
      <c r="O4658" s="248"/>
      <c r="P4658" s="248"/>
      <c r="Q4658" s="248"/>
      <c r="R4658" s="284" t="str">
        <f t="shared" si="908"/>
        <v/>
      </c>
      <c r="S4658" s="284"/>
      <c r="T4658" s="284"/>
      <c r="U4658" s="284"/>
      <c r="V4658" s="285"/>
      <c r="W4658" s="4" t="str">
        <f>IFERROR(VLOOKUP($X4648&amp;"-"&amp;TEXT($A4658,"mmm-aaaa"),Informes!$A:$P,COLUMN(Informes!K$1),FALSE), "")</f>
        <v/>
      </c>
      <c r="X4658" s="34" t="str">
        <f>IFERROR(VLOOKUP($X4648&amp;"-"&amp;TEXT($A4658,"mmm-aaaa"),Informes!$A:$P,COLUMN(Informes!C$1),FALSE), "")</f>
        <v/>
      </c>
    </row>
    <row r="4659" spans="1:24" ht="16.5" customHeight="1" x14ac:dyDescent="0.2">
      <c r="A4659" s="34">
        <f t="shared" si="912"/>
        <v>45292</v>
      </c>
      <c r="B4659" s="243" t="str">
        <f t="shared" si="909"/>
        <v>Enero</v>
      </c>
      <c r="C4659" s="244"/>
      <c r="D4659" s="244" t="str">
        <f t="shared" si="910"/>
        <v>Enero</v>
      </c>
      <c r="E4659" s="244"/>
      <c r="F4659" s="281" t="str">
        <f>IFERROR(IF(VLOOKUP($X4648&amp;"-"&amp;TEXT($A4659,"mmm-aaaa"),Informes!$A:$P,COLUMN(Informes!H$1),FALSE),"þ","¨"),"¨")</f>
        <v>¨</v>
      </c>
      <c r="G4659" s="281"/>
      <c r="H4659" s="281"/>
      <c r="I4659" s="248" t="str">
        <f>IFERROR(IF(ISBLANK(
VLOOKUP($X4648&amp;"-"&amp;TEXT($A4659,"mmm-aaaa"),Informes!$A:$P,COLUMN(Informes!I$1),FALSE)), "",
VLOOKUP($X4648&amp;"-"&amp;TEXT($A4659,"mmm-aaaa"),Informes!$A:$P,COLUMN(Informes!I$1),FALSE)), "")</f>
        <v/>
      </c>
      <c r="J4659" s="248"/>
      <c r="K4659" s="248"/>
      <c r="L4659" s="173" t="str">
        <f t="shared" si="911"/>
        <v>¨</v>
      </c>
      <c r="M4659" s="248" t="str">
        <f>IFERROR(IF(OR($X4659=$L$7,$X4659=$K$5,$X4659=$O$5,$X4659=$T$5),IF(ISBLANK(
VLOOKUP($X4648&amp;"-"&amp;TEXT($A4659,"mmm-aaaa"),Informes!$A:$P,COLUMN(Informes!J$1),FALSE)), "",
VLOOKUP($X4648&amp;"-"&amp;TEXT($A4659,"mmm-aaaa"),Informes!$A:$P,COLUMN(Informes!J$1),FALSE)), ""), "")</f>
        <v/>
      </c>
      <c r="N4659" s="248"/>
      <c r="O4659" s="248"/>
      <c r="P4659" s="248"/>
      <c r="Q4659" s="248"/>
      <c r="R4659" s="284" t="str">
        <f t="shared" si="908"/>
        <v/>
      </c>
      <c r="S4659" s="284"/>
      <c r="T4659" s="284"/>
      <c r="U4659" s="284"/>
      <c r="V4659" s="285"/>
      <c r="W4659" s="4" t="str">
        <f>IFERROR(VLOOKUP($X4648&amp;"-"&amp;TEXT($A4659,"mmm-aaaa"),Informes!$A:$P,COLUMN(Informes!K$1),FALSE), "")</f>
        <v/>
      </c>
      <c r="X4659" s="34" t="str">
        <f>IFERROR(VLOOKUP($X4648&amp;"-"&amp;TEXT($A4659,"mmm-aaaa"),Informes!$A:$P,COLUMN(Informes!C$1),FALSE), "")</f>
        <v/>
      </c>
    </row>
    <row r="4660" spans="1:24" ht="16.5" customHeight="1" x14ac:dyDescent="0.2">
      <c r="A4660" s="34">
        <f t="shared" si="912"/>
        <v>45323</v>
      </c>
      <c r="B4660" s="243" t="str">
        <f t="shared" si="909"/>
        <v>Febrero</v>
      </c>
      <c r="C4660" s="244"/>
      <c r="D4660" s="244" t="str">
        <f t="shared" si="910"/>
        <v>Enero</v>
      </c>
      <c r="E4660" s="244"/>
      <c r="F4660" s="281" t="str">
        <f>IFERROR(IF(VLOOKUP($X4648&amp;"-"&amp;TEXT($A4660,"mmm-aaaa"),Informes!$A:$P,COLUMN(Informes!H$1),FALSE),"þ","¨"),"¨")</f>
        <v>¨</v>
      </c>
      <c r="G4660" s="281"/>
      <c r="H4660" s="281"/>
      <c r="I4660" s="248" t="str">
        <f>IFERROR(IF(ISBLANK(
VLOOKUP($X4648&amp;"-"&amp;TEXT($A4660,"mmm-aaaa"),Informes!$A:$P,COLUMN(Informes!I$1),FALSE)), "",
VLOOKUP($X4648&amp;"-"&amp;TEXT($A4660,"mmm-aaaa"),Informes!$A:$P,COLUMN(Informes!I$1),FALSE)), "")</f>
        <v/>
      </c>
      <c r="J4660" s="248"/>
      <c r="K4660" s="248"/>
      <c r="L4660" s="173" t="str">
        <f t="shared" si="911"/>
        <v>¨</v>
      </c>
      <c r="M4660" s="248" t="str">
        <f>IFERROR(IF(OR($X4660=$L$7,$X4660=$K$5,$X4660=$O$5,$X4660=$T$5),IF(ISBLANK(
VLOOKUP($X4648&amp;"-"&amp;TEXT($A4660,"mmm-aaaa"),Informes!$A:$P,COLUMN(Informes!J$1),FALSE)), "",
VLOOKUP($X4648&amp;"-"&amp;TEXT($A4660,"mmm-aaaa"),Informes!$A:$P,COLUMN(Informes!J$1),FALSE)), ""), "")</f>
        <v/>
      </c>
      <c r="N4660" s="248"/>
      <c r="O4660" s="248"/>
      <c r="P4660" s="248"/>
      <c r="Q4660" s="248"/>
      <c r="R4660" s="284" t="str">
        <f t="shared" si="908"/>
        <v/>
      </c>
      <c r="S4660" s="284"/>
      <c r="T4660" s="284"/>
      <c r="U4660" s="284"/>
      <c r="V4660" s="285"/>
      <c r="W4660" s="4" t="str">
        <f>IFERROR(VLOOKUP($X4648&amp;"-"&amp;TEXT($A4660,"mmm-aaaa"),Informes!$A:$P,COLUMN(Informes!K$1),FALSE), "")</f>
        <v/>
      </c>
      <c r="X4660" s="34" t="str">
        <f>IFERROR(VLOOKUP($X4648&amp;"-"&amp;TEXT($A4660,"mmm-aaaa"),Informes!$A:$P,COLUMN(Informes!C$1),FALSE), "")</f>
        <v/>
      </c>
    </row>
    <row r="4661" spans="1:24" ht="16.5" customHeight="1" x14ac:dyDescent="0.2">
      <c r="A4661" s="34">
        <f t="shared" si="912"/>
        <v>45352</v>
      </c>
      <c r="B4661" s="243" t="str">
        <f t="shared" si="909"/>
        <v>Marzo</v>
      </c>
      <c r="C4661" s="244"/>
      <c r="D4661" s="244" t="str">
        <f t="shared" si="910"/>
        <v>Enero</v>
      </c>
      <c r="E4661" s="244"/>
      <c r="F4661" s="281" t="str">
        <f>IFERROR(IF(VLOOKUP($X4648&amp;"-"&amp;TEXT($A4661,"mmm-aaaa"),Informes!$A:$P,COLUMN(Informes!H$1),FALSE),"þ","¨"),"¨")</f>
        <v>¨</v>
      </c>
      <c r="G4661" s="281"/>
      <c r="H4661" s="281"/>
      <c r="I4661" s="248" t="str">
        <f>IFERROR(IF(ISBLANK(
VLOOKUP($X4648&amp;"-"&amp;TEXT($A4661,"mmm-aaaa"),Informes!$A:$P,COLUMN(Informes!I$1),FALSE)), "",
VLOOKUP($X4648&amp;"-"&amp;TEXT($A4661,"mmm-aaaa"),Informes!$A:$P,COLUMN(Informes!I$1),FALSE)), "")</f>
        <v/>
      </c>
      <c r="J4661" s="248"/>
      <c r="K4661" s="248"/>
      <c r="L4661" s="173" t="str">
        <f t="shared" si="911"/>
        <v>¨</v>
      </c>
      <c r="M4661" s="248" t="str">
        <f>IFERROR(IF(OR($X4661=$L$7,$X4661=$K$5,$X4661=$O$5,$X4661=$T$5),IF(ISBLANK(
VLOOKUP($X4648&amp;"-"&amp;TEXT($A4661,"mmm-aaaa"),Informes!$A:$P,COLUMN(Informes!J$1),FALSE)), "",
VLOOKUP($X4648&amp;"-"&amp;TEXT($A4661,"mmm-aaaa"),Informes!$A:$P,COLUMN(Informes!J$1),FALSE)), ""), "")</f>
        <v/>
      </c>
      <c r="N4661" s="248"/>
      <c r="O4661" s="248"/>
      <c r="P4661" s="248"/>
      <c r="Q4661" s="248"/>
      <c r="R4661" s="284" t="str">
        <f t="shared" si="908"/>
        <v/>
      </c>
      <c r="S4661" s="284"/>
      <c r="T4661" s="284"/>
      <c r="U4661" s="284"/>
      <c r="V4661" s="285"/>
      <c r="W4661" s="4" t="str">
        <f>IFERROR(VLOOKUP($X4648&amp;"-"&amp;TEXT($A4661,"mmm-aaaa"),Informes!$A:$P,COLUMN(Informes!K$1),FALSE), "")</f>
        <v/>
      </c>
      <c r="X4661" s="34" t="str">
        <f>IFERROR(VLOOKUP($X4648&amp;"-"&amp;TEXT($A4661,"mmm-aaaa"),Informes!$A:$P,COLUMN(Informes!C$1),FALSE), "")</f>
        <v/>
      </c>
    </row>
    <row r="4662" spans="1:24" ht="16.5" customHeight="1" x14ac:dyDescent="0.2">
      <c r="A4662" s="34">
        <f t="shared" si="912"/>
        <v>45383</v>
      </c>
      <c r="B4662" s="243" t="str">
        <f t="shared" si="909"/>
        <v>Abril</v>
      </c>
      <c r="C4662" s="244"/>
      <c r="D4662" s="244" t="str">
        <f t="shared" si="910"/>
        <v>Enero</v>
      </c>
      <c r="E4662" s="244"/>
      <c r="F4662" s="281" t="str">
        <f>IFERROR(IF(VLOOKUP($X4648&amp;"-"&amp;TEXT($A4662,"mmm-aaaa"),Informes!$A:$P,COLUMN(Informes!H$1),FALSE),"þ","¨"),"¨")</f>
        <v>¨</v>
      </c>
      <c r="G4662" s="281"/>
      <c r="H4662" s="281"/>
      <c r="I4662" s="248" t="str">
        <f>IFERROR(IF(ISBLANK(
VLOOKUP($X4648&amp;"-"&amp;TEXT($A4662,"mmm-aaaa"),Informes!$A:$P,COLUMN(Informes!I$1),FALSE)), "",
VLOOKUP($X4648&amp;"-"&amp;TEXT($A4662,"mmm-aaaa"),Informes!$A:$P,COLUMN(Informes!I$1),FALSE)), "")</f>
        <v/>
      </c>
      <c r="J4662" s="248"/>
      <c r="K4662" s="248"/>
      <c r="L4662" s="173" t="str">
        <f t="shared" si="911"/>
        <v>¨</v>
      </c>
      <c r="M4662" s="248" t="str">
        <f>IFERROR(IF(OR($X4662=$L$7,$X4662=$K$5,$X4662=$O$5,$X4662=$T$5),IF(ISBLANK(
VLOOKUP($X4648&amp;"-"&amp;TEXT($A4662,"mmm-aaaa"),Informes!$A:$P,COLUMN(Informes!J$1),FALSE)), "",
VLOOKUP($X4648&amp;"-"&amp;TEXT($A4662,"mmm-aaaa"),Informes!$A:$P,COLUMN(Informes!J$1),FALSE)), ""), "")</f>
        <v/>
      </c>
      <c r="N4662" s="248"/>
      <c r="O4662" s="248"/>
      <c r="P4662" s="248"/>
      <c r="Q4662" s="248"/>
      <c r="R4662" s="284" t="str">
        <f t="shared" si="908"/>
        <v/>
      </c>
      <c r="S4662" s="284"/>
      <c r="T4662" s="284"/>
      <c r="U4662" s="284"/>
      <c r="V4662" s="285"/>
      <c r="W4662" s="4" t="str">
        <f>IFERROR(VLOOKUP($X4648&amp;"-"&amp;TEXT($A4662,"mmm-aaaa"),Informes!$A:$P,COLUMN(Informes!K$1),FALSE), "")</f>
        <v/>
      </c>
      <c r="X4662" s="34" t="str">
        <f>IFERROR(VLOOKUP($X4648&amp;"-"&amp;TEXT($A4662,"mmm-aaaa"),Informes!$A:$P,COLUMN(Informes!C$1),FALSE), "")</f>
        <v/>
      </c>
    </row>
    <row r="4663" spans="1:24" ht="16.5" customHeight="1" x14ac:dyDescent="0.2">
      <c r="A4663" s="34">
        <f t="shared" si="912"/>
        <v>45413</v>
      </c>
      <c r="B4663" s="243" t="str">
        <f t="shared" si="909"/>
        <v>Mayo</v>
      </c>
      <c r="C4663" s="244"/>
      <c r="D4663" s="244" t="str">
        <f t="shared" si="910"/>
        <v>Enero</v>
      </c>
      <c r="E4663" s="244"/>
      <c r="F4663" s="281" t="str">
        <f>IFERROR(IF(VLOOKUP($X4648&amp;"-"&amp;TEXT($A4663,"mmm-aaaa"),Informes!$A:$P,COLUMN(Informes!H$1),FALSE),"þ","¨"),"¨")</f>
        <v>¨</v>
      </c>
      <c r="G4663" s="281"/>
      <c r="H4663" s="281"/>
      <c r="I4663" s="248" t="str">
        <f>IFERROR(IF(ISBLANK(
VLOOKUP($X4648&amp;"-"&amp;TEXT($A4663,"mmm-aaaa"),Informes!$A:$P,COLUMN(Informes!I$1),FALSE)), "",
VLOOKUP($X4648&amp;"-"&amp;TEXT($A4663,"mmm-aaaa"),Informes!$A:$P,COLUMN(Informes!I$1),FALSE)), "")</f>
        <v/>
      </c>
      <c r="J4663" s="248"/>
      <c r="K4663" s="248"/>
      <c r="L4663" s="173" t="str">
        <f t="shared" si="911"/>
        <v>¨</v>
      </c>
      <c r="M4663" s="248" t="str">
        <f>IFERROR(IF(OR($X4663=$L$7,$X4663=$K$5,$X4663=$O$5,$X4663=$T$5),IF(ISBLANK(
VLOOKUP($X4648&amp;"-"&amp;TEXT($A4663,"mmm-aaaa"),Informes!$A:$P,COLUMN(Informes!J$1),FALSE)), "",
VLOOKUP($X4648&amp;"-"&amp;TEXT($A4663,"mmm-aaaa"),Informes!$A:$P,COLUMN(Informes!J$1),FALSE)), ""), "")</f>
        <v/>
      </c>
      <c r="N4663" s="248"/>
      <c r="O4663" s="248"/>
      <c r="P4663" s="248"/>
      <c r="Q4663" s="248"/>
      <c r="R4663" s="284" t="str">
        <f t="shared" si="908"/>
        <v/>
      </c>
      <c r="S4663" s="284"/>
      <c r="T4663" s="284"/>
      <c r="U4663" s="284"/>
      <c r="V4663" s="285"/>
      <c r="W4663" s="4" t="str">
        <f>IFERROR(VLOOKUP($X4648&amp;"-"&amp;TEXT($A4663,"mmm-aaaa"),Informes!$A:$P,COLUMN(Informes!K$1),FALSE), "")</f>
        <v/>
      </c>
      <c r="X4663" s="34" t="str">
        <f>IFERROR(VLOOKUP($X4648&amp;"-"&amp;TEXT($A4663,"mmm-aaaa"),Informes!$A:$P,COLUMN(Informes!C$1),FALSE), "")</f>
        <v/>
      </c>
    </row>
    <row r="4664" spans="1:24" ht="16.5" customHeight="1" x14ac:dyDescent="0.2">
      <c r="A4664" s="34">
        <f t="shared" si="912"/>
        <v>45444</v>
      </c>
      <c r="B4664" s="243" t="str">
        <f t="shared" si="909"/>
        <v>Junio</v>
      </c>
      <c r="C4664" s="244"/>
      <c r="D4664" s="244" t="str">
        <f t="shared" si="910"/>
        <v>Enero</v>
      </c>
      <c r="E4664" s="244"/>
      <c r="F4664" s="281" t="str">
        <f>IFERROR(IF(VLOOKUP($X4648&amp;"-"&amp;TEXT($A4664,"mmm-aaaa"),Informes!$A:$P,COLUMN(Informes!H$1),FALSE),"þ","¨"),"¨")</f>
        <v>¨</v>
      </c>
      <c r="G4664" s="281"/>
      <c r="H4664" s="281"/>
      <c r="I4664" s="248" t="str">
        <f>IFERROR(IF(ISBLANK(
VLOOKUP($X4648&amp;"-"&amp;TEXT($A4664,"mmm-aaaa"),Informes!$A:$P,COLUMN(Informes!I$1),FALSE)), "",
VLOOKUP($X4648&amp;"-"&amp;TEXT($A4664,"mmm-aaaa"),Informes!$A:$P,COLUMN(Informes!I$1),FALSE)), "")</f>
        <v/>
      </c>
      <c r="J4664" s="248"/>
      <c r="K4664" s="248"/>
      <c r="L4664" s="173" t="str">
        <f t="shared" si="911"/>
        <v>¨</v>
      </c>
      <c r="M4664" s="248" t="str">
        <f>IFERROR(IF(OR($X4664=$L$7,$X4664=$K$5,$X4664=$O$5,$X4664=$T$5),IF(ISBLANK(
VLOOKUP($X4648&amp;"-"&amp;TEXT($A4664,"mmm-aaaa"),Informes!$A:$P,COLUMN(Informes!J$1),FALSE)), "",
VLOOKUP($X4648&amp;"-"&amp;TEXT($A4664,"mmm-aaaa"),Informes!$A:$P,COLUMN(Informes!J$1),FALSE)), ""), "")</f>
        <v/>
      </c>
      <c r="N4664" s="248"/>
      <c r="O4664" s="248"/>
      <c r="P4664" s="248"/>
      <c r="Q4664" s="248"/>
      <c r="R4664" s="284" t="str">
        <f t="shared" si="908"/>
        <v/>
      </c>
      <c r="S4664" s="284"/>
      <c r="T4664" s="284"/>
      <c r="U4664" s="284"/>
      <c r="V4664" s="285"/>
      <c r="W4664" s="4" t="str">
        <f>IFERROR(VLOOKUP($X4648&amp;"-"&amp;TEXT($A4664,"mmm-aaaa"),Informes!$A:$P,COLUMN(Informes!K$1),FALSE), "")</f>
        <v/>
      </c>
      <c r="X4664" s="34" t="str">
        <f>IFERROR(VLOOKUP($X4648&amp;"-"&amp;TEXT($A4664,"mmm-aaaa"),Informes!$A:$P,COLUMN(Informes!C$1),FALSE), "")</f>
        <v/>
      </c>
    </row>
    <row r="4665" spans="1:24" ht="16.5" customHeight="1" x14ac:dyDescent="0.2">
      <c r="A4665" s="34">
        <f t="shared" si="912"/>
        <v>45474</v>
      </c>
      <c r="B4665" s="243" t="str">
        <f t="shared" si="909"/>
        <v>Julio</v>
      </c>
      <c r="C4665" s="244"/>
      <c r="D4665" s="244" t="str">
        <f t="shared" si="910"/>
        <v>Enero</v>
      </c>
      <c r="E4665" s="244"/>
      <c r="F4665" s="281" t="str">
        <f>IFERROR(IF(VLOOKUP($X4648&amp;"-"&amp;TEXT($A4665,"mmm-aaaa"),Informes!$A:$P,COLUMN(Informes!H$1),FALSE),"þ","¨"),"¨")</f>
        <v>¨</v>
      </c>
      <c r="G4665" s="281"/>
      <c r="H4665" s="281"/>
      <c r="I4665" s="248" t="str">
        <f>IFERROR(IF(ISBLANK(
VLOOKUP($X4648&amp;"-"&amp;TEXT($A4665,"mmm-aaaa"),Informes!$A:$P,COLUMN(Informes!I$1),FALSE)), "",
VLOOKUP($X4648&amp;"-"&amp;TEXT($A4665,"mmm-aaaa"),Informes!$A:$P,COLUMN(Informes!I$1),FALSE)), "")</f>
        <v/>
      </c>
      <c r="J4665" s="248"/>
      <c r="K4665" s="248"/>
      <c r="L4665" s="173" t="str">
        <f t="shared" si="911"/>
        <v>¨</v>
      </c>
      <c r="M4665" s="248" t="str">
        <f>IFERROR(IF(OR($X4665=$L$7,$X4665=$K$5,$X4665=$O$5,$X4665=$T$5),IF(ISBLANK(
VLOOKUP($X4648&amp;"-"&amp;TEXT($A4665,"mmm-aaaa"),Informes!$A:$P,COLUMN(Informes!J$1),FALSE)), "",
VLOOKUP($X4648&amp;"-"&amp;TEXT($A4665,"mmm-aaaa"),Informes!$A:$P,COLUMN(Informes!J$1),FALSE)), ""), "")</f>
        <v/>
      </c>
      <c r="N4665" s="248"/>
      <c r="O4665" s="248"/>
      <c r="P4665" s="248"/>
      <c r="Q4665" s="248"/>
      <c r="R4665" s="284" t="str">
        <f t="shared" si="908"/>
        <v/>
      </c>
      <c r="S4665" s="284"/>
      <c r="T4665" s="284"/>
      <c r="U4665" s="284"/>
      <c r="V4665" s="285"/>
      <c r="W4665" s="4" t="str">
        <f>IFERROR(VLOOKUP($X4648&amp;"-"&amp;TEXT($A4665,"mmm-aaaa"),Informes!$A:$P,COLUMN(Informes!K$1),FALSE), "")</f>
        <v/>
      </c>
      <c r="X4665" s="34" t="str">
        <f>IFERROR(VLOOKUP($X4648&amp;"-"&amp;TEXT($A4665,"mmm-aaaa"),Informes!$A:$P,COLUMN(Informes!C$1),FALSE), "")</f>
        <v/>
      </c>
    </row>
    <row r="4666" spans="1:24" ht="16.5" customHeight="1" thickBot="1" x14ac:dyDescent="0.25">
      <c r="A4666" s="34">
        <f t="shared" si="912"/>
        <v>45505</v>
      </c>
      <c r="B4666" s="264" t="str">
        <f t="shared" si="909"/>
        <v>Agosto</v>
      </c>
      <c r="C4666" s="265"/>
      <c r="D4666" s="265" t="str">
        <f t="shared" si="910"/>
        <v>Enero</v>
      </c>
      <c r="E4666" s="265"/>
      <c r="F4666" s="280" t="str">
        <f>IFERROR(IF(VLOOKUP($X4648&amp;"-"&amp;TEXT($A4666,"mmm-aaaa"),Informes!$A:$P,COLUMN(Informes!H$1),FALSE),"þ","¨"),"¨")</f>
        <v>¨</v>
      </c>
      <c r="G4666" s="280"/>
      <c r="H4666" s="280"/>
      <c r="I4666" s="269" t="str">
        <f>IFERROR(IF(ISBLANK(
VLOOKUP($X4648&amp;"-"&amp;TEXT($A4666,"mmm-aaaa"),Informes!$A:$P,COLUMN(Informes!I$1),FALSE)), "",
VLOOKUP($X4648&amp;"-"&amp;TEXT($A4666,"mmm-aaaa"),Informes!$A:$P,COLUMN(Informes!I$1),FALSE)), "")</f>
        <v/>
      </c>
      <c r="J4666" s="269"/>
      <c r="K4666" s="269"/>
      <c r="L4666" s="172" t="str">
        <f t="shared" si="911"/>
        <v>¨</v>
      </c>
      <c r="M4666" s="269" t="str">
        <f>IFERROR(IF(OR($X4666=$L$7,$X4666=$K$5,$X4666=$O$5,$X4666=$T$5),IF(ISBLANK(
VLOOKUP($X4648&amp;"-"&amp;TEXT($A4666,"mmm-aaaa"),Informes!$A:$P,COLUMN(Informes!J$1),FALSE)), "",
VLOOKUP($X4648&amp;"-"&amp;TEXT($A4666,"mmm-aaaa"),Informes!$A:$P,COLUMN(Informes!J$1),FALSE)), ""), "")</f>
        <v/>
      </c>
      <c r="N4666" s="269"/>
      <c r="O4666" s="269"/>
      <c r="P4666" s="269"/>
      <c r="Q4666" s="269"/>
      <c r="R4666" s="282" t="str">
        <f t="shared" si="908"/>
        <v/>
      </c>
      <c r="S4666" s="282"/>
      <c r="T4666" s="282"/>
      <c r="U4666" s="282"/>
      <c r="V4666" s="283"/>
      <c r="W4666" s="4" t="str">
        <f>IFERROR(VLOOKUP($X4648&amp;"-"&amp;TEXT($A4666,"mmm-aaaa"),Informes!$A:$P,COLUMN(Informes!K$1),FALSE), "")</f>
        <v/>
      </c>
      <c r="X4666" s="34" t="str">
        <f>IFERROR(VLOOKUP($X4648&amp;"-"&amp;TEXT($A4666,"mmm-aaaa"),Informes!$A:$P,COLUMN(Informes!C$1),FALSE), "")</f>
        <v/>
      </c>
    </row>
    <row r="4667" spans="1:24" ht="16.5" customHeight="1" thickBot="1" x14ac:dyDescent="0.3">
      <c r="D4667" s="124"/>
      <c r="E4667" s="124"/>
      <c r="F4667" s="129"/>
      <c r="G4667" s="124" t="str">
        <f>IF(SUM(F4655:F4666)=0,"",SUM(F4655:F4666))</f>
        <v/>
      </c>
      <c r="H4667" s="124"/>
      <c r="I4667" s="124"/>
      <c r="J4667" s="130"/>
      <c r="K4667" s="124"/>
      <c r="L4667" s="131" t="s">
        <v>107</v>
      </c>
      <c r="M4667" s="272" t="str">
        <f>IF(SUM(M4655:M4666)=0,"",SUM(M4655:M4666))</f>
        <v/>
      </c>
      <c r="N4667" s="273"/>
      <c r="O4667" s="273"/>
      <c r="P4667" s="273"/>
      <c r="Q4667" s="274"/>
      <c r="R4667" s="275"/>
      <c r="S4667" s="276"/>
      <c r="T4667" s="276"/>
      <c r="U4667" s="276"/>
      <c r="V4667" s="277"/>
      <c r="W4667" s="4"/>
      <c r="X4667" s="4"/>
    </row>
    <row r="4668" spans="1:24" ht="16.5" customHeight="1" x14ac:dyDescent="0.2">
      <c r="W4668" s="4"/>
      <c r="X4668" s="4"/>
    </row>
    <row r="4669" spans="1:24" ht="279.75" customHeight="1" x14ac:dyDescent="0.15">
      <c r="B4669" s="11"/>
      <c r="C4669" s="132" t="s">
        <v>136</v>
      </c>
      <c r="D4669" s="11"/>
      <c r="E4669" s="11"/>
      <c r="F4669" s="11"/>
      <c r="G4669" s="11"/>
      <c r="H4669" s="11"/>
      <c r="I4669" s="11"/>
      <c r="J4669" s="11"/>
      <c r="K4669" s="11"/>
      <c r="L4669" s="11"/>
      <c r="M4669" s="11"/>
      <c r="N4669" s="11"/>
      <c r="O4669" s="11"/>
      <c r="P4669" s="11"/>
      <c r="Q4669" s="11"/>
      <c r="R4669" s="11"/>
      <c r="S4669" s="11"/>
      <c r="T4669" s="11"/>
      <c r="U4669" s="11"/>
      <c r="V4669" s="11"/>
      <c r="W4669" s="11"/>
      <c r="X4669" s="11"/>
    </row>
    <row r="4670" spans="1:24" ht="24" customHeight="1" x14ac:dyDescent="0.2">
      <c r="A4670" s="35"/>
      <c r="B4670" s="256" t="s">
        <v>127</v>
      </c>
      <c r="C4670" s="256"/>
      <c r="D4670" s="256"/>
      <c r="E4670" s="256"/>
      <c r="F4670" s="256"/>
      <c r="G4670" s="256"/>
      <c r="H4670" s="256"/>
      <c r="I4670" s="256"/>
      <c r="J4670" s="256"/>
      <c r="K4670" s="256"/>
      <c r="L4670" s="256"/>
      <c r="M4670" s="256"/>
      <c r="N4670" s="256"/>
      <c r="O4670" s="256"/>
      <c r="P4670" s="256"/>
      <c r="Q4670" s="256"/>
      <c r="R4670" s="256"/>
      <c r="S4670" s="256"/>
      <c r="T4670" s="256"/>
      <c r="U4670" s="256"/>
      <c r="V4670" s="256"/>
      <c r="X4670" s="2"/>
    </row>
    <row r="4671" spans="1:24" ht="15" x14ac:dyDescent="0.2">
      <c r="A4671" s="35"/>
      <c r="B4671" s="120" t="s">
        <v>128</v>
      </c>
      <c r="D4671" s="123" t="e">
        <f>D4648</f>
        <v>#REF!</v>
      </c>
      <c r="F4671" s="123"/>
      <c r="G4671" s="123"/>
      <c r="H4671" s="123"/>
      <c r="I4671" s="123"/>
      <c r="J4671" s="123"/>
      <c r="K4671" s="123"/>
      <c r="L4671" s="123"/>
      <c r="M4671" s="123"/>
      <c r="N4671" s="123"/>
      <c r="O4671" s="123"/>
      <c r="P4671" s="123"/>
      <c r="Q4671" s="123"/>
      <c r="R4671" s="123"/>
      <c r="S4671" s="123"/>
      <c r="T4671" s="123"/>
      <c r="U4671" s="123"/>
      <c r="V4671" s="123"/>
      <c r="W4671" s="15"/>
      <c r="X4671" s="154" t="e">
        <f>X4648</f>
        <v>#REF!</v>
      </c>
    </row>
    <row r="4672" spans="1:24" ht="17.25" x14ac:dyDescent="0.2">
      <c r="B4672" s="120" t="s">
        <v>129</v>
      </c>
      <c r="D4672" s="121"/>
      <c r="E4672" s="121"/>
      <c r="F4672" s="7"/>
      <c r="G4672" s="7"/>
      <c r="H4672" s="257" t="e">
        <f>H4649</f>
        <v>#REF!</v>
      </c>
      <c r="I4672" s="257"/>
      <c r="J4672" s="257"/>
      <c r="K4672" s="257"/>
      <c r="L4672" s="257"/>
      <c r="M4672" s="257"/>
      <c r="N4672" s="257"/>
      <c r="O4672" s="257"/>
      <c r="P4672" s="127" t="e">
        <f>P4649</f>
        <v>#REF!</v>
      </c>
      <c r="Q4672" s="120" t="s">
        <v>75</v>
      </c>
      <c r="S4672" s="12"/>
      <c r="T4672" s="13"/>
      <c r="U4672" s="127" t="e">
        <f>U4649</f>
        <v>#REF!</v>
      </c>
      <c r="V4672" s="120" t="s">
        <v>79</v>
      </c>
      <c r="W4672" s="12"/>
      <c r="X4672" s="6"/>
    </row>
    <row r="4673" spans="1:24" ht="17.25" x14ac:dyDescent="0.2">
      <c r="B4673" s="120" t="s">
        <v>130</v>
      </c>
      <c r="D4673" s="122"/>
      <c r="E4673" s="122"/>
      <c r="F4673" s="7"/>
      <c r="G4673" s="258" t="e">
        <f>G4650</f>
        <v>#REF!</v>
      </c>
      <c r="H4673" s="258"/>
      <c r="I4673" s="258"/>
      <c r="J4673" s="258"/>
      <c r="K4673" s="258"/>
      <c r="L4673" s="258"/>
      <c r="M4673" s="258"/>
      <c r="N4673" s="258"/>
      <c r="O4673" s="258"/>
      <c r="P4673" s="128" t="s">
        <v>137</v>
      </c>
      <c r="Q4673" s="120" t="s">
        <v>131</v>
      </c>
      <c r="S4673" s="12"/>
      <c r="T4673" s="12"/>
      <c r="U4673" s="128" t="s">
        <v>138</v>
      </c>
      <c r="V4673" s="120" t="s">
        <v>61</v>
      </c>
      <c r="W4673" s="12"/>
      <c r="X4673" s="6"/>
    </row>
    <row r="4674" spans="1:24" ht="28.5" customHeight="1" x14ac:dyDescent="0.2">
      <c r="B4674" s="127" t="e">
        <f>B4651</f>
        <v>#REF!</v>
      </c>
      <c r="C4674" s="125" t="s">
        <v>76</v>
      </c>
      <c r="D4674" s="127" t="e">
        <f>D4651</f>
        <v>#REF!</v>
      </c>
      <c r="E4674" s="125" t="s">
        <v>81</v>
      </c>
      <c r="F4674" s="7"/>
      <c r="G4674" s="7"/>
      <c r="H4674" s="5"/>
      <c r="I4674" s="10"/>
      <c r="J4674" s="127" t="e">
        <f>J4651</f>
        <v>#REF!</v>
      </c>
      <c r="K4674" s="125" t="s">
        <v>77</v>
      </c>
      <c r="L4674" s="5"/>
      <c r="M4674" s="5"/>
      <c r="N4674" s="127" t="e">
        <f>N4651</f>
        <v>#REF!</v>
      </c>
      <c r="O4674" s="125" t="s">
        <v>132</v>
      </c>
      <c r="P4674" s="126"/>
      <c r="Q4674" s="126"/>
      <c r="R4674" s="9"/>
      <c r="S4674" s="127" t="e">
        <f>S4651</f>
        <v>#REF!</v>
      </c>
      <c r="T4674" s="259" t="s">
        <v>133</v>
      </c>
      <c r="U4674" s="259"/>
      <c r="V4674" s="259"/>
      <c r="W4674" s="13"/>
      <c r="X4674" s="6"/>
    </row>
    <row r="4675" spans="1:24" ht="4.5" customHeight="1" thickBot="1" x14ac:dyDescent="0.25">
      <c r="B4675" s="8"/>
      <c r="C4675" s="7"/>
      <c r="D4675" s="8"/>
      <c r="E4675" s="7"/>
      <c r="F4675" s="7"/>
      <c r="G4675" s="7"/>
      <c r="H4675" s="5"/>
      <c r="I4675" s="10"/>
      <c r="J4675" s="8"/>
      <c r="K4675" s="5"/>
      <c r="L4675" s="5"/>
      <c r="M4675" s="5"/>
      <c r="N4675" s="7"/>
      <c r="O4675" s="5"/>
      <c r="P4675" s="8"/>
      <c r="Q4675" s="8"/>
      <c r="R4675" s="9"/>
      <c r="S4675" s="9"/>
      <c r="T4675" s="7"/>
      <c r="U4675" s="8"/>
      <c r="V4675" s="9"/>
      <c r="W4675" s="9"/>
      <c r="X4675" s="6"/>
    </row>
    <row r="4676" spans="1:24" ht="27" customHeight="1" x14ac:dyDescent="0.25">
      <c r="B4676" s="260" t="s">
        <v>17</v>
      </c>
      <c r="C4676" s="261"/>
      <c r="D4676" s="261"/>
      <c r="E4676" s="261"/>
      <c r="F4676" s="262" t="s">
        <v>134</v>
      </c>
      <c r="G4676" s="262"/>
      <c r="H4676" s="262"/>
      <c r="I4676" s="262" t="s">
        <v>12</v>
      </c>
      <c r="J4676" s="262"/>
      <c r="K4676" s="262"/>
      <c r="L4676" s="262" t="s">
        <v>105</v>
      </c>
      <c r="M4676" s="236" t="s">
        <v>135</v>
      </c>
      <c r="N4676" s="236"/>
      <c r="O4676" s="236"/>
      <c r="P4676" s="236"/>
      <c r="Q4676" s="236"/>
      <c r="R4676" s="236" t="s">
        <v>101</v>
      </c>
      <c r="S4676" s="236"/>
      <c r="T4676" s="236"/>
      <c r="U4676" s="236"/>
      <c r="V4676" s="237"/>
      <c r="W4676" s="14"/>
      <c r="X4676" s="3"/>
    </row>
    <row r="4677" spans="1:24" ht="27.75" customHeight="1" x14ac:dyDescent="0.2">
      <c r="B4677" s="240">
        <f>EDATE(B4654,12)</f>
        <v>45658</v>
      </c>
      <c r="C4677" s="241"/>
      <c r="D4677" s="241"/>
      <c r="E4677" s="242"/>
      <c r="F4677" s="263"/>
      <c r="G4677" s="263"/>
      <c r="H4677" s="263"/>
      <c r="I4677" s="263"/>
      <c r="J4677" s="263"/>
      <c r="K4677" s="263"/>
      <c r="L4677" s="263"/>
      <c r="M4677" s="238"/>
      <c r="N4677" s="238"/>
      <c r="O4677" s="238"/>
      <c r="P4677" s="238"/>
      <c r="Q4677" s="238"/>
      <c r="R4677" s="238"/>
      <c r="S4677" s="238"/>
      <c r="T4677" s="238"/>
      <c r="U4677" s="238"/>
      <c r="V4677" s="239"/>
      <c r="W4677" s="14"/>
      <c r="X4677" s="3"/>
    </row>
    <row r="4678" spans="1:24" ht="16.5" customHeight="1" x14ac:dyDescent="0.2">
      <c r="A4678" s="34">
        <f>EDATE(B4677,-4)</f>
        <v>45536</v>
      </c>
      <c r="B4678" s="243" t="str">
        <f>PROPER(TEXT(A4678, "mmmm"))</f>
        <v>Septiembre</v>
      </c>
      <c r="C4678" s="244"/>
      <c r="D4678" s="244"/>
      <c r="E4678" s="244"/>
      <c r="F4678" s="281" t="str">
        <f>IFERROR(IF(VLOOKUP($X4648&amp;"-"&amp;TEXT($A4678,"mmm-aaaa"),Informes!$A:$P,COLUMN(Informes!H$1),FALSE),"þ","¨"),"¨")</f>
        <v>¨</v>
      </c>
      <c r="G4678" s="281"/>
      <c r="H4678" s="281"/>
      <c r="I4678" s="248" t="str">
        <f>IFERROR(IF(ISBLANK(
VLOOKUP($X4671&amp;"-"&amp;TEXT($A4678,"mmm-aaaa"),Informes!$A:$P,COLUMN(Informes!I$1),FALSE)), "",
VLOOKUP($X4671&amp;"-"&amp;TEXT($A4678,"mmm-aaaa"),Informes!$A:$P,COLUMN(Informes!I$1),FALSE)), "")</f>
        <v/>
      </c>
      <c r="J4678" s="248"/>
      <c r="K4678" s="248"/>
      <c r="L4678" s="173" t="str">
        <f>IFERROR(IF($X4678=$L$7,"þ","¨"),"¨")</f>
        <v>¨</v>
      </c>
      <c r="M4678" s="248" t="str">
        <f>IFERROR(IF(OR($X4678=$L$7,$X4678=$K$5,$X4678=$O$5,$X4678=$T$5),IF(ISBLANK(
VLOOKUP($X4648&amp;"-"&amp;TEXT($A4678,"mmm-aaaa"),Informes!$A:$P,COLUMN(Informes!J$1),FALSE)), "",
VLOOKUP($X4648&amp;"-"&amp;TEXT($A4678,"mmm-aaaa"),Informes!$A:$P,COLUMN(Informes!J$1),FALSE)), ""), "")</f>
        <v/>
      </c>
      <c r="N4678" s="248"/>
      <c r="O4678" s="248"/>
      <c r="P4678" s="248"/>
      <c r="Q4678" s="248"/>
      <c r="R4678" s="284" t="str">
        <f t="shared" ref="R4678:R4689" si="913">IF(W4678=0, "", W4678)</f>
        <v/>
      </c>
      <c r="S4678" s="284"/>
      <c r="T4678" s="284"/>
      <c r="U4678" s="284"/>
      <c r="V4678" s="285"/>
      <c r="W4678" s="4" t="str">
        <f>IFERROR(VLOOKUP($X4671&amp;"-"&amp;TEXT($A4678,"mmm-aaaa"),Informes!$A:$P,COLUMN(Informes!K$1),FALSE), "")</f>
        <v/>
      </c>
      <c r="X4678" s="34" t="str">
        <f>IFERROR(VLOOKUP($X4648&amp;"-"&amp;TEXT($A4678,"mmm-aaaa"),Informes!$A:$P,COLUMN(Informes!C$1),FALSE), "")</f>
        <v/>
      </c>
    </row>
    <row r="4679" spans="1:24" ht="16.5" customHeight="1" x14ac:dyDescent="0.2">
      <c r="A4679" s="34">
        <f>EDATE(A4678,1)</f>
        <v>45566</v>
      </c>
      <c r="B4679" s="243" t="str">
        <f t="shared" ref="B4679:B4689" si="914">PROPER(TEXT(A4679, "mmmm"))</f>
        <v>Octubre</v>
      </c>
      <c r="C4679" s="244"/>
      <c r="D4679" s="244"/>
      <c r="E4679" s="244"/>
      <c r="F4679" s="281" t="str">
        <f>IFERROR(IF(VLOOKUP($X4648&amp;"-"&amp;TEXT($A4679,"mmm-aaaa"),Informes!$A:$P,COLUMN(Informes!H$1),FALSE),"þ","¨"),"¨")</f>
        <v>¨</v>
      </c>
      <c r="G4679" s="281"/>
      <c r="H4679" s="281"/>
      <c r="I4679" s="248" t="str">
        <f>IFERROR(IF(ISBLANK(
VLOOKUP($X4671&amp;"-"&amp;TEXT($A4679,"mmm-aaaa"),Informes!$A:$P,COLUMN(Informes!I$1),FALSE)), "",
VLOOKUP($X4671&amp;"-"&amp;TEXT($A4679,"mmm-aaaa"),Informes!$A:$P,COLUMN(Informes!I$1),FALSE)), "")</f>
        <v/>
      </c>
      <c r="J4679" s="248"/>
      <c r="K4679" s="248"/>
      <c r="L4679" s="173" t="str">
        <f t="shared" ref="L4679:L4689" si="915">IFERROR(IF($X4679=$L$7,"þ","¨"),"¨")</f>
        <v>¨</v>
      </c>
      <c r="M4679" s="248" t="str">
        <f>IFERROR(IF(OR($X4679=$L$7,$X4679=$K$5,$X4679=$O$5,$X4679=$T$5),IF(ISBLANK(
VLOOKUP($X4648&amp;"-"&amp;TEXT($A4679,"mmm-aaaa"),Informes!$A:$P,COLUMN(Informes!J$1),FALSE)), "",
VLOOKUP($X4648&amp;"-"&amp;TEXT($A4679,"mmm-aaaa"),Informes!$A:$P,COLUMN(Informes!J$1),FALSE)), ""), "")</f>
        <v/>
      </c>
      <c r="N4679" s="248"/>
      <c r="O4679" s="248"/>
      <c r="P4679" s="248"/>
      <c r="Q4679" s="248"/>
      <c r="R4679" s="284" t="str">
        <f t="shared" si="913"/>
        <v/>
      </c>
      <c r="S4679" s="284"/>
      <c r="T4679" s="284"/>
      <c r="U4679" s="284"/>
      <c r="V4679" s="285"/>
      <c r="W4679" s="4" t="str">
        <f>IFERROR(VLOOKUP($X4671&amp;"-"&amp;TEXT($A4679,"mmm-aaaa"),Informes!$A:$P,COLUMN(Informes!K$1),FALSE), "")</f>
        <v/>
      </c>
      <c r="X4679" s="34" t="str">
        <f>IFERROR(VLOOKUP($X4648&amp;"-"&amp;TEXT($A4679,"mmm-aaaa"),Informes!$A:$P,COLUMN(Informes!C$1),FALSE), "")</f>
        <v/>
      </c>
    </row>
    <row r="4680" spans="1:24" ht="16.5" customHeight="1" x14ac:dyDescent="0.2">
      <c r="A4680" s="34">
        <f t="shared" ref="A4680:A4689" si="916">EDATE(A4679,1)</f>
        <v>45597</v>
      </c>
      <c r="B4680" s="243" t="str">
        <f t="shared" si="914"/>
        <v>Noviembre</v>
      </c>
      <c r="C4680" s="244"/>
      <c r="D4680" s="244"/>
      <c r="E4680" s="244"/>
      <c r="F4680" s="281" t="str">
        <f>IFERROR(IF(VLOOKUP($X4648&amp;"-"&amp;TEXT($A4680,"mmm-aaaa"),Informes!$A:$P,COLUMN(Informes!H$1),FALSE),"þ","¨"),"¨")</f>
        <v>¨</v>
      </c>
      <c r="G4680" s="281"/>
      <c r="H4680" s="281"/>
      <c r="I4680" s="248" t="str">
        <f>IFERROR(IF(ISBLANK(
VLOOKUP($X4671&amp;"-"&amp;TEXT($A4680,"mmm-aaaa"),Informes!$A:$P,COLUMN(Informes!I$1),FALSE)), "",
VLOOKUP($X4671&amp;"-"&amp;TEXT($A4680,"mmm-aaaa"),Informes!$A:$P,COLUMN(Informes!I$1),FALSE)), "")</f>
        <v/>
      </c>
      <c r="J4680" s="248"/>
      <c r="K4680" s="248"/>
      <c r="L4680" s="173" t="str">
        <f t="shared" si="915"/>
        <v>¨</v>
      </c>
      <c r="M4680" s="248" t="str">
        <f>IFERROR(IF(OR($X4680=$L$7,$X4680=$K$5,$X4680=$O$5,$X4680=$T$5),IF(ISBLANK(
VLOOKUP($X4648&amp;"-"&amp;TEXT($A4680,"mmm-aaaa"),Informes!$A:$P,COLUMN(Informes!J$1),FALSE)), "",
VLOOKUP($X4648&amp;"-"&amp;TEXT($A4680,"mmm-aaaa"),Informes!$A:$P,COLUMN(Informes!J$1),FALSE)), ""), "")</f>
        <v/>
      </c>
      <c r="N4680" s="248"/>
      <c r="O4680" s="248"/>
      <c r="P4680" s="248"/>
      <c r="Q4680" s="248"/>
      <c r="R4680" s="284" t="str">
        <f t="shared" si="913"/>
        <v/>
      </c>
      <c r="S4680" s="284"/>
      <c r="T4680" s="284"/>
      <c r="U4680" s="284"/>
      <c r="V4680" s="285"/>
      <c r="W4680" s="4" t="str">
        <f>IFERROR(VLOOKUP($X4671&amp;"-"&amp;TEXT($A4680,"mmm-aaaa"),Informes!$A:$P,COLUMN(Informes!K$1),FALSE), "")</f>
        <v/>
      </c>
      <c r="X4680" s="34" t="str">
        <f>IFERROR(VLOOKUP($X4648&amp;"-"&amp;TEXT($A4680,"mmm-aaaa"),Informes!$A:$P,COLUMN(Informes!C$1),FALSE), "")</f>
        <v/>
      </c>
    </row>
    <row r="4681" spans="1:24" ht="16.5" customHeight="1" x14ac:dyDescent="0.2">
      <c r="A4681" s="34">
        <f t="shared" si="916"/>
        <v>45627</v>
      </c>
      <c r="B4681" s="243" t="str">
        <f t="shared" si="914"/>
        <v>Diciembre</v>
      </c>
      <c r="C4681" s="244"/>
      <c r="D4681" s="244"/>
      <c r="E4681" s="244"/>
      <c r="F4681" s="281" t="str">
        <f>IFERROR(IF(VLOOKUP($X4648&amp;"-"&amp;TEXT($A4681,"mmm-aaaa"),Informes!$A:$P,COLUMN(Informes!H$1),FALSE),"þ","¨"),"¨")</f>
        <v>¨</v>
      </c>
      <c r="G4681" s="281"/>
      <c r="H4681" s="281"/>
      <c r="I4681" s="248" t="str">
        <f>IFERROR(IF(ISBLANK(
VLOOKUP($X4671&amp;"-"&amp;TEXT($A4681,"mmm-aaaa"),Informes!$A:$P,COLUMN(Informes!I$1),FALSE)), "",
VLOOKUP($X4671&amp;"-"&amp;TEXT($A4681,"mmm-aaaa"),Informes!$A:$P,COLUMN(Informes!I$1),FALSE)), "")</f>
        <v/>
      </c>
      <c r="J4681" s="248"/>
      <c r="K4681" s="248"/>
      <c r="L4681" s="173" t="str">
        <f t="shared" si="915"/>
        <v>¨</v>
      </c>
      <c r="M4681" s="248" t="str">
        <f>IFERROR(IF(OR($X4681=$L$7,$X4681=$K$5,$X4681=$O$5,$X4681=$T$5),IF(ISBLANK(
VLOOKUP($X4648&amp;"-"&amp;TEXT($A4681,"mmm-aaaa"),Informes!$A:$P,COLUMN(Informes!J$1),FALSE)), "",
VLOOKUP($X4648&amp;"-"&amp;TEXT($A4681,"mmm-aaaa"),Informes!$A:$P,COLUMN(Informes!J$1),FALSE)), ""), "")</f>
        <v/>
      </c>
      <c r="N4681" s="248"/>
      <c r="O4681" s="248"/>
      <c r="P4681" s="248"/>
      <c r="Q4681" s="248"/>
      <c r="R4681" s="284" t="str">
        <f t="shared" si="913"/>
        <v/>
      </c>
      <c r="S4681" s="284"/>
      <c r="T4681" s="284"/>
      <c r="U4681" s="284"/>
      <c r="V4681" s="285"/>
      <c r="W4681" s="4" t="str">
        <f>IFERROR(VLOOKUP($X4671&amp;"-"&amp;TEXT($A4681,"mmm-aaaa"),Informes!$A:$P,COLUMN(Informes!K$1),FALSE), "")</f>
        <v/>
      </c>
      <c r="X4681" s="34" t="str">
        <f>IFERROR(VLOOKUP($X4648&amp;"-"&amp;TEXT($A4681,"mmm-aaaa"),Informes!$A:$P,COLUMN(Informes!C$1),FALSE), "")</f>
        <v/>
      </c>
    </row>
    <row r="4682" spans="1:24" ht="16.5" customHeight="1" x14ac:dyDescent="0.2">
      <c r="A4682" s="34">
        <f t="shared" si="916"/>
        <v>45658</v>
      </c>
      <c r="B4682" s="243" t="str">
        <f t="shared" si="914"/>
        <v>Enero</v>
      </c>
      <c r="C4682" s="244"/>
      <c r="D4682" s="244"/>
      <c r="E4682" s="244"/>
      <c r="F4682" s="281" t="str">
        <f>IFERROR(IF(VLOOKUP($X4648&amp;"-"&amp;TEXT($A4682,"mmm-aaaa"),Informes!$A:$P,COLUMN(Informes!H$1),FALSE),"þ","¨"),"¨")</f>
        <v>¨</v>
      </c>
      <c r="G4682" s="281"/>
      <c r="H4682" s="281"/>
      <c r="I4682" s="248" t="str">
        <f>IFERROR(IF(ISBLANK(
VLOOKUP($X4671&amp;"-"&amp;TEXT($A4682,"mmm-aaaa"),Informes!$A:$P,COLUMN(Informes!I$1),FALSE)), "",
VLOOKUP($X4671&amp;"-"&amp;TEXT($A4682,"mmm-aaaa"),Informes!$A:$P,COLUMN(Informes!I$1),FALSE)), "")</f>
        <v/>
      </c>
      <c r="J4682" s="248"/>
      <c r="K4682" s="248"/>
      <c r="L4682" s="173" t="str">
        <f t="shared" si="915"/>
        <v>¨</v>
      </c>
      <c r="M4682" s="248" t="str">
        <f>IFERROR(IF(OR($X4682=$L$7,$X4682=$K$5,$X4682=$O$5,$X4682=$T$5),IF(ISBLANK(
VLOOKUP($X4648&amp;"-"&amp;TEXT($A4682,"mmm-aaaa"),Informes!$A:$P,COLUMN(Informes!J$1),FALSE)), "",
VLOOKUP($X4648&amp;"-"&amp;TEXT($A4682,"mmm-aaaa"),Informes!$A:$P,COLUMN(Informes!J$1),FALSE)), ""), "")</f>
        <v/>
      </c>
      <c r="N4682" s="248"/>
      <c r="O4682" s="248"/>
      <c r="P4682" s="248"/>
      <c r="Q4682" s="248"/>
      <c r="R4682" s="284" t="str">
        <f t="shared" si="913"/>
        <v/>
      </c>
      <c r="S4682" s="284"/>
      <c r="T4682" s="284"/>
      <c r="U4682" s="284"/>
      <c r="V4682" s="285"/>
      <c r="W4682" s="4" t="str">
        <f>IFERROR(VLOOKUP($X4671&amp;"-"&amp;TEXT($A4682,"mmm-aaaa"),Informes!$A:$P,COLUMN(Informes!K$1),FALSE), "")</f>
        <v/>
      </c>
      <c r="X4682" s="34" t="str">
        <f>IFERROR(VLOOKUP($X4648&amp;"-"&amp;TEXT($A4682,"mmm-aaaa"),Informes!$A:$P,COLUMN(Informes!C$1),FALSE), "")</f>
        <v/>
      </c>
    </row>
    <row r="4683" spans="1:24" ht="16.5" customHeight="1" x14ac:dyDescent="0.2">
      <c r="A4683" s="34">
        <f t="shared" si="916"/>
        <v>45689</v>
      </c>
      <c r="B4683" s="243" t="str">
        <f t="shared" si="914"/>
        <v>Febrero</v>
      </c>
      <c r="C4683" s="244"/>
      <c r="D4683" s="244"/>
      <c r="E4683" s="244"/>
      <c r="F4683" s="281" t="str">
        <f>IFERROR(IF(VLOOKUP($X4648&amp;"-"&amp;TEXT($A4683,"mmm-aaaa"),Informes!$A:$P,COLUMN(Informes!H$1),FALSE),"þ","¨"),"¨")</f>
        <v>¨</v>
      </c>
      <c r="G4683" s="281"/>
      <c r="H4683" s="281"/>
      <c r="I4683" s="248" t="str">
        <f>IFERROR(IF(ISBLANK(
VLOOKUP($X4671&amp;"-"&amp;TEXT($A4683,"mmm-aaaa"),Informes!$A:$P,COLUMN(Informes!I$1),FALSE)), "",
VLOOKUP($X4671&amp;"-"&amp;TEXT($A4683,"mmm-aaaa"),Informes!$A:$P,COLUMN(Informes!I$1),FALSE)), "")</f>
        <v/>
      </c>
      <c r="J4683" s="248"/>
      <c r="K4683" s="248"/>
      <c r="L4683" s="173" t="str">
        <f t="shared" si="915"/>
        <v>¨</v>
      </c>
      <c r="M4683" s="248" t="str">
        <f>IFERROR(IF(OR($X4683=$L$7,$X4683=$K$5,$X4683=$O$5,$X4683=$T$5),IF(ISBLANK(
VLOOKUP($X4648&amp;"-"&amp;TEXT($A4683,"mmm-aaaa"),Informes!$A:$P,COLUMN(Informes!J$1),FALSE)), "",
VLOOKUP($X4648&amp;"-"&amp;TEXT($A4683,"mmm-aaaa"),Informes!$A:$P,COLUMN(Informes!J$1),FALSE)), ""), "")</f>
        <v/>
      </c>
      <c r="N4683" s="248"/>
      <c r="O4683" s="248"/>
      <c r="P4683" s="248"/>
      <c r="Q4683" s="248"/>
      <c r="R4683" s="284" t="str">
        <f t="shared" si="913"/>
        <v/>
      </c>
      <c r="S4683" s="284"/>
      <c r="T4683" s="284"/>
      <c r="U4683" s="284"/>
      <c r="V4683" s="285"/>
      <c r="W4683" s="4" t="str">
        <f>IFERROR(VLOOKUP($X4671&amp;"-"&amp;TEXT($A4683,"mmm-aaaa"),Informes!$A:$P,COLUMN(Informes!K$1),FALSE), "")</f>
        <v/>
      </c>
      <c r="X4683" s="34" t="str">
        <f>IFERROR(VLOOKUP($X4648&amp;"-"&amp;TEXT($A4683,"mmm-aaaa"),Informes!$A:$P,COLUMN(Informes!C$1),FALSE), "")</f>
        <v/>
      </c>
    </row>
    <row r="4684" spans="1:24" ht="16.5" customHeight="1" x14ac:dyDescent="0.2">
      <c r="A4684" s="34">
        <f t="shared" si="916"/>
        <v>45717</v>
      </c>
      <c r="B4684" s="243" t="str">
        <f t="shared" si="914"/>
        <v>Marzo</v>
      </c>
      <c r="C4684" s="244"/>
      <c r="D4684" s="244"/>
      <c r="E4684" s="244"/>
      <c r="F4684" s="281" t="str">
        <f>IFERROR(IF(VLOOKUP($X4648&amp;"-"&amp;TEXT($A4684,"mmm-aaaa"),Informes!$A:$P,COLUMN(Informes!H$1),FALSE),"þ","¨"),"¨")</f>
        <v>¨</v>
      </c>
      <c r="G4684" s="281"/>
      <c r="H4684" s="281"/>
      <c r="I4684" s="248" t="str">
        <f>IFERROR(IF(ISBLANK(
VLOOKUP($X4671&amp;"-"&amp;TEXT($A4684,"mmm-aaaa"),Informes!$A:$P,COLUMN(Informes!I$1),FALSE)), "",
VLOOKUP($X4671&amp;"-"&amp;TEXT($A4684,"mmm-aaaa"),Informes!$A:$P,COLUMN(Informes!I$1),FALSE)), "")</f>
        <v/>
      </c>
      <c r="J4684" s="248"/>
      <c r="K4684" s="248"/>
      <c r="L4684" s="173" t="str">
        <f t="shared" si="915"/>
        <v>¨</v>
      </c>
      <c r="M4684" s="248" t="str">
        <f>IFERROR(IF(OR($X4684=$L$7,$X4684=$K$5,$X4684=$O$5,$X4684=$T$5),IF(ISBLANK(
VLOOKUP($X4648&amp;"-"&amp;TEXT($A4684,"mmm-aaaa"),Informes!$A:$P,COLUMN(Informes!J$1),FALSE)), "",
VLOOKUP($X4648&amp;"-"&amp;TEXT($A4684,"mmm-aaaa"),Informes!$A:$P,COLUMN(Informes!J$1),FALSE)), ""), "")</f>
        <v/>
      </c>
      <c r="N4684" s="248"/>
      <c r="O4684" s="248"/>
      <c r="P4684" s="248"/>
      <c r="Q4684" s="248"/>
      <c r="R4684" s="284" t="str">
        <f t="shared" si="913"/>
        <v/>
      </c>
      <c r="S4684" s="284"/>
      <c r="T4684" s="284"/>
      <c r="U4684" s="284"/>
      <c r="V4684" s="285"/>
      <c r="W4684" s="4" t="str">
        <f>IFERROR(VLOOKUP($X4671&amp;"-"&amp;TEXT($A4684,"mmm-aaaa"),Informes!$A:$P,COLUMN(Informes!K$1),FALSE), "")</f>
        <v/>
      </c>
      <c r="X4684" s="34" t="str">
        <f>IFERROR(VLOOKUP($X4648&amp;"-"&amp;TEXT($A4684,"mmm-aaaa"),Informes!$A:$P,COLUMN(Informes!C$1),FALSE), "")</f>
        <v/>
      </c>
    </row>
    <row r="4685" spans="1:24" ht="16.5" customHeight="1" x14ac:dyDescent="0.2">
      <c r="A4685" s="34">
        <f t="shared" si="916"/>
        <v>45748</v>
      </c>
      <c r="B4685" s="243" t="str">
        <f t="shared" si="914"/>
        <v>Abril</v>
      </c>
      <c r="C4685" s="244"/>
      <c r="D4685" s="244"/>
      <c r="E4685" s="244"/>
      <c r="F4685" s="281" t="str">
        <f>IFERROR(IF(VLOOKUP($X4648&amp;"-"&amp;TEXT($A4685,"mmm-aaaa"),Informes!$A:$P,COLUMN(Informes!H$1),FALSE),"þ","¨"),"¨")</f>
        <v>¨</v>
      </c>
      <c r="G4685" s="281"/>
      <c r="H4685" s="281"/>
      <c r="I4685" s="248" t="str">
        <f>IFERROR(IF(ISBLANK(
VLOOKUP($X4671&amp;"-"&amp;TEXT($A4685,"mmm-aaaa"),Informes!$A:$P,COLUMN(Informes!I$1),FALSE)), "",
VLOOKUP($X4671&amp;"-"&amp;TEXT($A4685,"mmm-aaaa"),Informes!$A:$P,COLUMN(Informes!I$1),FALSE)), "")</f>
        <v/>
      </c>
      <c r="J4685" s="248"/>
      <c r="K4685" s="248"/>
      <c r="L4685" s="173" t="str">
        <f t="shared" si="915"/>
        <v>¨</v>
      </c>
      <c r="M4685" s="248" t="str">
        <f>IFERROR(IF(OR($X4685=$L$7,$X4685=$K$5,$X4685=$O$5,$X4685=$T$5),IF(ISBLANK(
VLOOKUP($X4648&amp;"-"&amp;TEXT($A4685,"mmm-aaaa"),Informes!$A:$P,COLUMN(Informes!J$1),FALSE)), "",
VLOOKUP($X4648&amp;"-"&amp;TEXT($A4685,"mmm-aaaa"),Informes!$A:$P,COLUMN(Informes!J$1),FALSE)), ""), "")</f>
        <v/>
      </c>
      <c r="N4685" s="248"/>
      <c r="O4685" s="248"/>
      <c r="P4685" s="248"/>
      <c r="Q4685" s="248"/>
      <c r="R4685" s="284" t="str">
        <f t="shared" si="913"/>
        <v/>
      </c>
      <c r="S4685" s="284"/>
      <c r="T4685" s="284"/>
      <c r="U4685" s="284"/>
      <c r="V4685" s="285"/>
      <c r="W4685" s="4" t="str">
        <f>IFERROR(VLOOKUP($X4671&amp;"-"&amp;TEXT($A4685,"mmm-aaaa"),Informes!$A:$P,COLUMN(Informes!K$1),FALSE), "")</f>
        <v/>
      </c>
      <c r="X4685" s="34" t="str">
        <f>IFERROR(VLOOKUP($X4648&amp;"-"&amp;TEXT($A4685,"mmm-aaaa"),Informes!$A:$P,COLUMN(Informes!C$1),FALSE), "")</f>
        <v/>
      </c>
    </row>
    <row r="4686" spans="1:24" ht="16.5" customHeight="1" x14ac:dyDescent="0.2">
      <c r="A4686" s="34">
        <f t="shared" si="916"/>
        <v>45778</v>
      </c>
      <c r="B4686" s="243" t="str">
        <f t="shared" si="914"/>
        <v>Mayo</v>
      </c>
      <c r="C4686" s="244"/>
      <c r="D4686" s="244"/>
      <c r="E4686" s="244"/>
      <c r="F4686" s="281" t="str">
        <f>IFERROR(IF(VLOOKUP($X4648&amp;"-"&amp;TEXT($A4686,"mmm-aaaa"),Informes!$A:$P,COLUMN(Informes!H$1),FALSE),"þ","¨"),"¨")</f>
        <v>¨</v>
      </c>
      <c r="G4686" s="281"/>
      <c r="H4686" s="281"/>
      <c r="I4686" s="248" t="str">
        <f>IFERROR(IF(ISBLANK(
VLOOKUP($X4671&amp;"-"&amp;TEXT($A4686,"mmm-aaaa"),Informes!$A:$P,COLUMN(Informes!I$1),FALSE)), "",
VLOOKUP($X4671&amp;"-"&amp;TEXT($A4686,"mmm-aaaa"),Informes!$A:$P,COLUMN(Informes!I$1),FALSE)), "")</f>
        <v/>
      </c>
      <c r="J4686" s="248"/>
      <c r="K4686" s="248"/>
      <c r="L4686" s="173" t="str">
        <f t="shared" si="915"/>
        <v>¨</v>
      </c>
      <c r="M4686" s="248" t="str">
        <f>IFERROR(IF(OR($X4686=$L$7,$X4686=$K$5,$X4686=$O$5,$X4686=$T$5),IF(ISBLANK(
VLOOKUP($X4648&amp;"-"&amp;TEXT($A4686,"mmm-aaaa"),Informes!$A:$P,COLUMN(Informes!J$1),FALSE)), "",
VLOOKUP($X4648&amp;"-"&amp;TEXT($A4686,"mmm-aaaa"),Informes!$A:$P,COLUMN(Informes!J$1),FALSE)), ""), "")</f>
        <v/>
      </c>
      <c r="N4686" s="248"/>
      <c r="O4686" s="248"/>
      <c r="P4686" s="248"/>
      <c r="Q4686" s="248"/>
      <c r="R4686" s="284" t="str">
        <f t="shared" si="913"/>
        <v/>
      </c>
      <c r="S4686" s="284"/>
      <c r="T4686" s="284"/>
      <c r="U4686" s="284"/>
      <c r="V4686" s="285"/>
      <c r="W4686" s="4" t="str">
        <f>IFERROR(VLOOKUP($X4671&amp;"-"&amp;TEXT($A4686,"mmm-aaaa"),Informes!$A:$P,COLUMN(Informes!K$1),FALSE), "")</f>
        <v/>
      </c>
      <c r="X4686" s="34" t="str">
        <f>IFERROR(VLOOKUP($X4648&amp;"-"&amp;TEXT($A4686,"mmm-aaaa"),Informes!$A:$P,COLUMN(Informes!C$1),FALSE), "")</f>
        <v/>
      </c>
    </row>
    <row r="4687" spans="1:24" ht="16.5" customHeight="1" x14ac:dyDescent="0.2">
      <c r="A4687" s="34">
        <f t="shared" si="916"/>
        <v>45809</v>
      </c>
      <c r="B4687" s="243" t="str">
        <f t="shared" si="914"/>
        <v>Junio</v>
      </c>
      <c r="C4687" s="244"/>
      <c r="D4687" s="244"/>
      <c r="E4687" s="244"/>
      <c r="F4687" s="281" t="str">
        <f>IFERROR(IF(VLOOKUP($X4648&amp;"-"&amp;TEXT($A4687,"mmm-aaaa"),Informes!$A:$P,COLUMN(Informes!H$1),FALSE),"þ","¨"),"¨")</f>
        <v>¨</v>
      </c>
      <c r="G4687" s="281"/>
      <c r="H4687" s="281"/>
      <c r="I4687" s="248" t="str">
        <f>IFERROR(IF(ISBLANK(
VLOOKUP($X4671&amp;"-"&amp;TEXT($A4687,"mmm-aaaa"),Informes!$A:$P,COLUMN(Informes!I$1),FALSE)), "",
VLOOKUP($X4671&amp;"-"&amp;TEXT($A4687,"mmm-aaaa"),Informes!$A:$P,COLUMN(Informes!I$1),FALSE)), "")</f>
        <v/>
      </c>
      <c r="J4687" s="248"/>
      <c r="K4687" s="248"/>
      <c r="L4687" s="173" t="str">
        <f t="shared" si="915"/>
        <v>¨</v>
      </c>
      <c r="M4687" s="248" t="str">
        <f>IFERROR(IF(OR($X4687=$L$7,$X4687=$K$5,$X4687=$O$5,$X4687=$T$5),IF(ISBLANK(
VLOOKUP($X4648&amp;"-"&amp;TEXT($A4687,"mmm-aaaa"),Informes!$A:$P,COLUMN(Informes!J$1),FALSE)), "",
VLOOKUP($X4648&amp;"-"&amp;TEXT($A4687,"mmm-aaaa"),Informes!$A:$P,COLUMN(Informes!J$1),FALSE)), ""), "")</f>
        <v/>
      </c>
      <c r="N4687" s="248"/>
      <c r="O4687" s="248"/>
      <c r="P4687" s="248"/>
      <c r="Q4687" s="248"/>
      <c r="R4687" s="284" t="str">
        <f t="shared" si="913"/>
        <v/>
      </c>
      <c r="S4687" s="284"/>
      <c r="T4687" s="284"/>
      <c r="U4687" s="284"/>
      <c r="V4687" s="285"/>
      <c r="W4687" s="4" t="str">
        <f>IFERROR(VLOOKUP($X4671&amp;"-"&amp;TEXT($A4687,"mmm-aaaa"),Informes!$A:$P,COLUMN(Informes!K$1),FALSE), "")</f>
        <v/>
      </c>
      <c r="X4687" s="34" t="str">
        <f>IFERROR(VLOOKUP($X4648&amp;"-"&amp;TEXT($A4687,"mmm-aaaa"),Informes!$A:$P,COLUMN(Informes!C$1),FALSE), "")</f>
        <v/>
      </c>
    </row>
    <row r="4688" spans="1:24" ht="16.5" customHeight="1" x14ac:dyDescent="0.2">
      <c r="A4688" s="34">
        <f t="shared" si="916"/>
        <v>45839</v>
      </c>
      <c r="B4688" s="243" t="str">
        <f t="shared" si="914"/>
        <v>Julio</v>
      </c>
      <c r="C4688" s="244"/>
      <c r="D4688" s="244"/>
      <c r="E4688" s="244"/>
      <c r="F4688" s="281" t="str">
        <f>IFERROR(IF(VLOOKUP($X4648&amp;"-"&amp;TEXT($A4688,"mmm-aaaa"),Informes!$A:$P,COLUMN(Informes!H$1),FALSE),"þ","¨"),"¨")</f>
        <v>¨</v>
      </c>
      <c r="G4688" s="281"/>
      <c r="H4688" s="281"/>
      <c r="I4688" s="248" t="str">
        <f>IFERROR(IF(ISBLANK(
VLOOKUP($X4671&amp;"-"&amp;TEXT($A4688,"mmm-aaaa"),Informes!$A:$P,COLUMN(Informes!I$1),FALSE)), "",
VLOOKUP($X4671&amp;"-"&amp;TEXT($A4688,"mmm-aaaa"),Informes!$A:$P,COLUMN(Informes!I$1),FALSE)), "")</f>
        <v/>
      </c>
      <c r="J4688" s="248"/>
      <c r="K4688" s="248"/>
      <c r="L4688" s="173" t="str">
        <f t="shared" si="915"/>
        <v>¨</v>
      </c>
      <c r="M4688" s="248" t="str">
        <f>IFERROR(IF(OR($X4688=$L$7,$X4688=$K$5,$X4688=$O$5,$X4688=$T$5),IF(ISBLANK(
VLOOKUP($X4648&amp;"-"&amp;TEXT($A4688,"mmm-aaaa"),Informes!$A:$P,COLUMN(Informes!J$1),FALSE)), "",
VLOOKUP($X4648&amp;"-"&amp;TEXT($A4688,"mmm-aaaa"),Informes!$A:$P,COLUMN(Informes!J$1),FALSE)), ""), "")</f>
        <v/>
      </c>
      <c r="N4688" s="248"/>
      <c r="O4688" s="248"/>
      <c r="P4688" s="248"/>
      <c r="Q4688" s="248"/>
      <c r="R4688" s="284" t="str">
        <f t="shared" si="913"/>
        <v/>
      </c>
      <c r="S4688" s="284"/>
      <c r="T4688" s="284"/>
      <c r="U4688" s="284"/>
      <c r="V4688" s="285"/>
      <c r="W4688" s="4" t="str">
        <f>IFERROR(VLOOKUP($X4671&amp;"-"&amp;TEXT($A4688,"mmm-aaaa"),Informes!$A:$P,COLUMN(Informes!K$1),FALSE), "")</f>
        <v/>
      </c>
      <c r="X4688" s="34" t="str">
        <f>IFERROR(VLOOKUP($X4648&amp;"-"&amp;TEXT($A4688,"mmm-aaaa"),Informes!$A:$P,COLUMN(Informes!C$1),FALSE), "")</f>
        <v/>
      </c>
    </row>
    <row r="4689" spans="1:24" ht="16.5" customHeight="1" thickBot="1" x14ac:dyDescent="0.25">
      <c r="A4689" s="34">
        <f t="shared" si="916"/>
        <v>45870</v>
      </c>
      <c r="B4689" s="264" t="str">
        <f t="shared" si="914"/>
        <v>Agosto</v>
      </c>
      <c r="C4689" s="265"/>
      <c r="D4689" s="265"/>
      <c r="E4689" s="265"/>
      <c r="F4689" s="280" t="str">
        <f>IFERROR(IF(VLOOKUP($X4648&amp;"-"&amp;TEXT($A4689,"mmm-aaaa"),Informes!$A:$P,COLUMN(Informes!H$1),FALSE),"þ","¨"),"¨")</f>
        <v>¨</v>
      </c>
      <c r="G4689" s="280"/>
      <c r="H4689" s="280"/>
      <c r="I4689" s="269" t="str">
        <f>IFERROR(IF(ISBLANK(
VLOOKUP($X4671&amp;"-"&amp;TEXT($A4689,"mmm-aaaa"),Informes!$A:$P,COLUMN(Informes!I$1),FALSE)), "",
VLOOKUP($X4671&amp;"-"&amp;TEXT($A4689,"mmm-aaaa"),Informes!$A:$P,COLUMN(Informes!I$1),FALSE)), "")</f>
        <v/>
      </c>
      <c r="J4689" s="269"/>
      <c r="K4689" s="269"/>
      <c r="L4689" s="172" t="str">
        <f t="shared" si="915"/>
        <v>¨</v>
      </c>
      <c r="M4689" s="269" t="str">
        <f>IFERROR(IF(OR($X4689=$L$7,$X4689=$K$5,$X4689=$O$5,$X4689=$T$5),IF(ISBLANK(
VLOOKUP($X4648&amp;"-"&amp;TEXT($A4689,"mmm-aaaa"),Informes!$A:$P,COLUMN(Informes!J$1),FALSE)), "",
VLOOKUP($X4648&amp;"-"&amp;TEXT($A4689,"mmm-aaaa"),Informes!$A:$P,COLUMN(Informes!J$1),FALSE)), ""), "")</f>
        <v/>
      </c>
      <c r="N4689" s="269"/>
      <c r="O4689" s="269"/>
      <c r="P4689" s="269"/>
      <c r="Q4689" s="269"/>
      <c r="R4689" s="282" t="str">
        <f t="shared" si="913"/>
        <v/>
      </c>
      <c r="S4689" s="282"/>
      <c r="T4689" s="282"/>
      <c r="U4689" s="282"/>
      <c r="V4689" s="283"/>
      <c r="W4689" s="4" t="str">
        <f>IFERROR(VLOOKUP($X4671&amp;"-"&amp;TEXT($A4689,"mmm-aaaa"),Informes!$A:$P,COLUMN(Informes!K$1),FALSE), "")</f>
        <v/>
      </c>
      <c r="X4689" s="34" t="str">
        <f>IFERROR(VLOOKUP($X4648&amp;"-"&amp;TEXT($A4689,"mmm-aaaa"),Informes!$A:$P,COLUMN(Informes!C$1),FALSE), "")</f>
        <v/>
      </c>
    </row>
    <row r="4690" spans="1:24" ht="16.5" customHeight="1" thickBot="1" x14ac:dyDescent="0.3">
      <c r="D4690" s="124"/>
      <c r="E4690" s="124"/>
      <c r="F4690" s="129"/>
      <c r="G4690" s="124" t="str">
        <f>IF(SUM(F4678:F4689)=0,"",SUM(F4678:F4689))</f>
        <v/>
      </c>
      <c r="H4690" s="124"/>
      <c r="I4690" s="124"/>
      <c r="J4690" s="130"/>
      <c r="K4690" s="124"/>
      <c r="L4690" s="131" t="s">
        <v>107</v>
      </c>
      <c r="M4690" s="272" t="str">
        <f>IF(SUM(M4678:M4689)=0,"",SUM(M4678:M4689))</f>
        <v/>
      </c>
      <c r="N4690" s="273"/>
      <c r="O4690" s="273"/>
      <c r="P4690" s="273"/>
      <c r="Q4690" s="274"/>
      <c r="R4690" s="275"/>
      <c r="S4690" s="276"/>
      <c r="T4690" s="276"/>
      <c r="U4690" s="276"/>
      <c r="V4690" s="277"/>
      <c r="W4690" s="4"/>
      <c r="X4690" s="4"/>
    </row>
    <row r="4691" spans="1:24" ht="16.5" customHeight="1" x14ac:dyDescent="0.2">
      <c r="W4691" s="4"/>
      <c r="X4691" s="4"/>
    </row>
    <row r="4692" spans="1:24" ht="279.75" customHeight="1" x14ac:dyDescent="0.15">
      <c r="B4692" s="11"/>
      <c r="C4692" s="132" t="s">
        <v>136</v>
      </c>
      <c r="D4692" s="11"/>
      <c r="E4692" s="11"/>
      <c r="F4692" s="11"/>
      <c r="G4692" s="11"/>
      <c r="H4692" s="11"/>
      <c r="I4692" s="11"/>
      <c r="J4692" s="11"/>
      <c r="K4692" s="11"/>
      <c r="L4692" s="11"/>
      <c r="M4692" s="11"/>
      <c r="N4692" s="11"/>
      <c r="O4692" s="11"/>
      <c r="P4692" s="11"/>
      <c r="Q4692" s="11"/>
      <c r="R4692" s="11"/>
      <c r="S4692" s="11"/>
      <c r="T4692" s="11"/>
      <c r="U4692" s="11"/>
      <c r="V4692" s="11"/>
      <c r="W4692" s="11"/>
      <c r="X4692" s="11"/>
    </row>
    <row r="4693" spans="1:24" ht="24" customHeight="1" x14ac:dyDescent="0.2">
      <c r="A4693" s="35">
        <f>A4647+1</f>
        <v>103</v>
      </c>
      <c r="B4693" s="256" t="s">
        <v>127</v>
      </c>
      <c r="C4693" s="256"/>
      <c r="D4693" s="256"/>
      <c r="E4693" s="256"/>
      <c r="F4693" s="256"/>
      <c r="G4693" s="256"/>
      <c r="H4693" s="256"/>
      <c r="I4693" s="256"/>
      <c r="J4693" s="256"/>
      <c r="K4693" s="256"/>
      <c r="L4693" s="256"/>
      <c r="M4693" s="256"/>
      <c r="N4693" s="256"/>
      <c r="O4693" s="256"/>
      <c r="P4693" s="256"/>
      <c r="Q4693" s="256"/>
      <c r="R4693" s="256"/>
      <c r="S4693" s="256"/>
      <c r="T4693" s="256"/>
      <c r="U4693" s="256"/>
      <c r="V4693" s="256"/>
      <c r="X4693" s="2"/>
    </row>
    <row r="4694" spans="1:24" ht="17.25" customHeight="1" x14ac:dyDescent="0.2">
      <c r="A4694" s="35"/>
      <c r="B4694" s="120" t="s">
        <v>128</v>
      </c>
      <c r="D4694" s="123" t="e">
        <f>IF(A4693=0,0,INDEX(TblPublicadores[Nombre completo],A4693))</f>
        <v>#REF!</v>
      </c>
      <c r="F4694" s="123"/>
      <c r="G4694" s="123"/>
      <c r="H4694" s="123"/>
      <c r="I4694" s="123"/>
      <c r="J4694" s="123"/>
      <c r="K4694" s="123"/>
      <c r="L4694" s="123"/>
      <c r="M4694" s="123"/>
      <c r="N4694" s="123"/>
      <c r="O4694" s="123"/>
      <c r="P4694" s="123"/>
      <c r="Q4694" s="123"/>
      <c r="R4694" s="123"/>
      <c r="S4694" s="123"/>
      <c r="T4694" s="123"/>
      <c r="U4694" s="123"/>
      <c r="V4694" s="123"/>
      <c r="W4694" s="15"/>
      <c r="X4694" s="154" t="e">
        <f>IF(A4693=0,0,INDEX(TblPublicadores[Nombre],A4693))</f>
        <v>#REF!</v>
      </c>
    </row>
    <row r="4695" spans="1:24" ht="17.25" customHeight="1" x14ac:dyDescent="0.2">
      <c r="B4695" s="120" t="s">
        <v>129</v>
      </c>
      <c r="D4695" s="121"/>
      <c r="E4695" s="121"/>
      <c r="F4695" s="7"/>
      <c r="G4695" s="7"/>
      <c r="H4695" s="257" t="e">
        <f>IF(A4693=0,"",INDEX(TblPublicadores[Fecha de nacimiento],A4693))</f>
        <v>#REF!</v>
      </c>
      <c r="I4695" s="257"/>
      <c r="J4695" s="257"/>
      <c r="K4695" s="257"/>
      <c r="L4695" s="257"/>
      <c r="M4695" s="257"/>
      <c r="N4695" s="257"/>
      <c r="O4695" s="257"/>
      <c r="P4695" s="128" t="e">
        <f>IF(INDEX(TblPublicadores[Sexo],A4693)=Q4695,"þ","¨")</f>
        <v>#REF!</v>
      </c>
      <c r="Q4695" s="120" t="s">
        <v>75</v>
      </c>
      <c r="S4695" s="12"/>
      <c r="T4695" s="13"/>
      <c r="U4695" s="128" t="e">
        <f>IF(INDEX(TblPublicadores[Sexo],A4693)=V4695,"þ","¨")</f>
        <v>#REF!</v>
      </c>
      <c r="V4695" s="120" t="s">
        <v>79</v>
      </c>
      <c r="W4695" s="12"/>
      <c r="X4695" s="6"/>
    </row>
    <row r="4696" spans="1:24" ht="17.25" customHeight="1" x14ac:dyDescent="0.2">
      <c r="B4696" s="120" t="s">
        <v>130</v>
      </c>
      <c r="D4696" s="122"/>
      <c r="E4696" s="122"/>
      <c r="F4696" s="7"/>
      <c r="G4696" s="258" t="e">
        <f>IF(A4693=0,"",IF(INDEX(TblPublicadores[Fecha de bautismo],A4693)="", "",INDEX(TblPublicadores[Fecha de bautismo],A4693)))</f>
        <v>#REF!</v>
      </c>
      <c r="H4696" s="258"/>
      <c r="I4696" s="258"/>
      <c r="J4696" s="258"/>
      <c r="K4696" s="258"/>
      <c r="L4696" s="258"/>
      <c r="M4696" s="258"/>
      <c r="N4696" s="258"/>
      <c r="O4696" s="258"/>
      <c r="P4696" s="128" t="s">
        <v>137</v>
      </c>
      <c r="Q4696" s="120" t="s">
        <v>131</v>
      </c>
      <c r="S4696" s="12"/>
      <c r="T4696" s="12"/>
      <c r="U4696" s="128" t="s">
        <v>138</v>
      </c>
      <c r="V4696" s="120" t="s">
        <v>61</v>
      </c>
      <c r="W4696" s="12"/>
      <c r="X4696" s="6"/>
    </row>
    <row r="4697" spans="1:24" ht="28.5" customHeight="1" x14ac:dyDescent="0.2">
      <c r="B4697" s="127" t="e">
        <f>IF(INDEX(TblPublicadores[Privilegio],A4693)=C4697,"þ","¨")</f>
        <v>#REF!</v>
      </c>
      <c r="C4697" s="125" t="s">
        <v>76</v>
      </c>
      <c r="D4697" s="127" t="e">
        <f>IF(INDEX(TblPublicadores[Privilegio],A4693)=E4697,"þ","¨")</f>
        <v>#REF!</v>
      </c>
      <c r="E4697" s="125" t="s">
        <v>81</v>
      </c>
      <c r="F4697" s="7"/>
      <c r="G4697" s="7"/>
      <c r="H4697" s="5"/>
      <c r="I4697" s="10"/>
      <c r="J4697" s="127" t="e">
        <f>IF(INDEX(TblPublicadores[Tipo Publicador],A4693)=K4697,"þ","¨")</f>
        <v>#REF!</v>
      </c>
      <c r="K4697" s="125" t="s">
        <v>77</v>
      </c>
      <c r="L4697" s="5"/>
      <c r="M4697" s="5"/>
      <c r="N4697" s="127" t="e">
        <f>IF(INDEX(TblPublicadores[Tipo Publicador],A4693)=O4697,"þ","¨")</f>
        <v>#REF!</v>
      </c>
      <c r="O4697" s="125" t="s">
        <v>132</v>
      </c>
      <c r="P4697" s="126"/>
      <c r="Q4697" s="126"/>
      <c r="R4697" s="9"/>
      <c r="S4697" s="127" t="e">
        <f>IF(INDEX(TblPublicadores[Tipo Publicador],A4693)=T4697,"þ","¨")</f>
        <v>#REF!</v>
      </c>
      <c r="T4697" s="259" t="s">
        <v>133</v>
      </c>
      <c r="U4697" s="259"/>
      <c r="V4697" s="259"/>
      <c r="W4697" s="13"/>
      <c r="X4697" s="6"/>
    </row>
    <row r="4698" spans="1:24" ht="4.5" customHeight="1" thickBot="1" x14ac:dyDescent="0.25">
      <c r="B4698" s="8"/>
      <c r="C4698" s="7"/>
      <c r="D4698" s="8"/>
      <c r="E4698" s="7"/>
      <c r="F4698" s="7"/>
      <c r="G4698" s="7"/>
      <c r="H4698" s="5"/>
      <c r="I4698" s="10"/>
      <c r="J4698" s="8"/>
      <c r="K4698" s="5"/>
      <c r="L4698" s="5"/>
      <c r="M4698" s="5"/>
      <c r="N4698" s="7"/>
      <c r="O4698" s="5"/>
      <c r="P4698" s="8"/>
      <c r="Q4698" s="8"/>
      <c r="R4698" s="9"/>
      <c r="S4698" s="9"/>
      <c r="T4698" s="7"/>
      <c r="U4698" s="8"/>
      <c r="V4698" s="9"/>
      <c r="W4698" s="9"/>
      <c r="X4698" s="6"/>
    </row>
    <row r="4699" spans="1:24" ht="26.25" customHeight="1" x14ac:dyDescent="0.25">
      <c r="B4699" s="260" t="s">
        <v>17</v>
      </c>
      <c r="C4699" s="261"/>
      <c r="D4699" s="261"/>
      <c r="E4699" s="261"/>
      <c r="F4699" s="262" t="s">
        <v>134</v>
      </c>
      <c r="G4699" s="262"/>
      <c r="H4699" s="262"/>
      <c r="I4699" s="262" t="s">
        <v>12</v>
      </c>
      <c r="J4699" s="262"/>
      <c r="K4699" s="262"/>
      <c r="L4699" s="262" t="s">
        <v>105</v>
      </c>
      <c r="M4699" s="236" t="s">
        <v>135</v>
      </c>
      <c r="N4699" s="236"/>
      <c r="O4699" s="236"/>
      <c r="P4699" s="236"/>
      <c r="Q4699" s="236"/>
      <c r="R4699" s="236" t="s">
        <v>101</v>
      </c>
      <c r="S4699" s="236"/>
      <c r="T4699" s="236"/>
      <c r="U4699" s="236"/>
      <c r="V4699" s="237"/>
      <c r="W4699" s="14"/>
      <c r="X4699" s="3"/>
    </row>
    <row r="4700" spans="1:24" ht="27.75" customHeight="1" x14ac:dyDescent="0.2">
      <c r="B4700" s="240">
        <v>45292</v>
      </c>
      <c r="C4700" s="241"/>
      <c r="D4700" s="241"/>
      <c r="E4700" s="242"/>
      <c r="F4700" s="263"/>
      <c r="G4700" s="263"/>
      <c r="H4700" s="263"/>
      <c r="I4700" s="263"/>
      <c r="J4700" s="263"/>
      <c r="K4700" s="263"/>
      <c r="L4700" s="263"/>
      <c r="M4700" s="238"/>
      <c r="N4700" s="238"/>
      <c r="O4700" s="238"/>
      <c r="P4700" s="238"/>
      <c r="Q4700" s="238"/>
      <c r="R4700" s="238"/>
      <c r="S4700" s="238"/>
      <c r="T4700" s="238"/>
      <c r="U4700" s="238"/>
      <c r="V4700" s="239"/>
      <c r="W4700" s="14"/>
      <c r="X4700" s="3"/>
    </row>
    <row r="4701" spans="1:24" ht="16.5" customHeight="1" x14ac:dyDescent="0.2">
      <c r="A4701" s="34">
        <f>EDATE(B4700,-4)</f>
        <v>45170</v>
      </c>
      <c r="B4701" s="243" t="str">
        <f>PROPER(TEXT(A4701, "mmmm"))</f>
        <v>Septiembre</v>
      </c>
      <c r="C4701" s="244"/>
      <c r="D4701" s="244" t="str">
        <f>PROPER(TEXT(C4701, "mmmm"))</f>
        <v>Enero</v>
      </c>
      <c r="E4701" s="244"/>
      <c r="F4701" s="281" t="str">
        <f>IFERROR(IF(VLOOKUP($X4694&amp;"-"&amp;TEXT($A4701,"mmm-aaaa"),Informes!$A:$P,COLUMN(Informes!H$1),FALSE),"þ","¨"),"¨")</f>
        <v>¨</v>
      </c>
      <c r="G4701" s="281"/>
      <c r="H4701" s="281"/>
      <c r="I4701" s="248" t="str">
        <f>IFERROR(IF(ISBLANK(
VLOOKUP($X4694&amp;"-"&amp;TEXT($A4701,"mmm-aaaa"),Informes!$A:$P,COLUMN(Informes!I$1),FALSE)), "",
VLOOKUP($X4694&amp;"-"&amp;TEXT($A4701,"mmm-aaaa"),Informes!$A:$P,COLUMN(Informes!I$1),FALSE)), "")</f>
        <v/>
      </c>
      <c r="J4701" s="248"/>
      <c r="K4701" s="248"/>
      <c r="L4701" s="173" t="str">
        <f>IFERROR(IF($X4701=$L$7,"þ","¨"),"¨")</f>
        <v>¨</v>
      </c>
      <c r="M4701" s="248" t="str">
        <f>IFERROR(IF(OR($X4701=$L$7,$X4701=$K$5,$X4701=$O$5,$X4701=$T$5),IF(ISBLANK(
VLOOKUP($X4694&amp;"-"&amp;TEXT($A4701,"mmm-aaaa"),Informes!$A:$P,COLUMN(Informes!J$1),FALSE)), "",
VLOOKUP($X4694&amp;"-"&amp;TEXT($A4701,"mmm-aaaa"),Informes!$A:$P,COLUMN(Informes!J$1),FALSE)), ""), "")</f>
        <v/>
      </c>
      <c r="N4701" s="248"/>
      <c r="O4701" s="248"/>
      <c r="P4701" s="248"/>
      <c r="Q4701" s="248"/>
      <c r="R4701" s="284" t="str">
        <f t="shared" ref="R4701:R4712" si="917">IF(W4701=0, "", W4701)</f>
        <v/>
      </c>
      <c r="S4701" s="284"/>
      <c r="T4701" s="284"/>
      <c r="U4701" s="284"/>
      <c r="V4701" s="285"/>
      <c r="W4701" s="4" t="str">
        <f>IFERROR(VLOOKUP($X4694&amp;"-"&amp;TEXT($A4701,"mmm-aaaa"),Informes!$A:$P,COLUMN(Informes!K$1),FALSE), "")</f>
        <v/>
      </c>
      <c r="X4701" s="34" t="str">
        <f>IFERROR(VLOOKUP($X4694&amp;"-"&amp;TEXT($A4701,"mmm-aaaa"),Informes!$A:$P,COLUMN(Informes!C$1),FALSE), "")</f>
        <v/>
      </c>
    </row>
    <row r="4702" spans="1:24" ht="16.5" customHeight="1" x14ac:dyDescent="0.2">
      <c r="A4702" s="34">
        <f>EDATE(A4701,1)</f>
        <v>45200</v>
      </c>
      <c r="B4702" s="243" t="str">
        <f t="shared" ref="B4702:B4712" si="918">PROPER(TEXT(A4702, "mmmm"))</f>
        <v>Octubre</v>
      </c>
      <c r="C4702" s="244"/>
      <c r="D4702" s="244" t="str">
        <f t="shared" ref="D4702:D4712" si="919">PROPER(TEXT(C4702, "mmmm"))</f>
        <v>Enero</v>
      </c>
      <c r="E4702" s="244"/>
      <c r="F4702" s="281" t="str">
        <f>IFERROR(IF(VLOOKUP($X4694&amp;"-"&amp;TEXT($A4702,"mmm-aaaa"),Informes!$A:$P,COLUMN(Informes!H$1),FALSE),"þ","¨"),"¨")</f>
        <v>¨</v>
      </c>
      <c r="G4702" s="281"/>
      <c r="H4702" s="281"/>
      <c r="I4702" s="248" t="str">
        <f>IFERROR(IF(ISBLANK(
VLOOKUP($X4694&amp;"-"&amp;TEXT($A4702,"mmm-aaaa"),Informes!$A:$P,COLUMN(Informes!I$1),FALSE)), "",
VLOOKUP($X4694&amp;"-"&amp;TEXT($A4702,"mmm-aaaa"),Informes!$A:$P,COLUMN(Informes!I$1),FALSE)), "")</f>
        <v/>
      </c>
      <c r="J4702" s="248"/>
      <c r="K4702" s="248"/>
      <c r="L4702" s="173" t="str">
        <f t="shared" ref="L4702:L4712" si="920">IFERROR(IF($X4702=$L$7,"þ","¨"),"¨")</f>
        <v>¨</v>
      </c>
      <c r="M4702" s="248" t="str">
        <f>IFERROR(IF(OR($X4702=$L$7,$X4702=$K$5,$X4702=$O$5,$X4702=$T$5),IF(ISBLANK(
VLOOKUP($X4694&amp;"-"&amp;TEXT($A4702,"mmm-aaaa"),Informes!$A:$P,COLUMN(Informes!J$1),FALSE)), "",
VLOOKUP($X4694&amp;"-"&amp;TEXT($A4702,"mmm-aaaa"),Informes!$A:$P,COLUMN(Informes!J$1),FALSE)), ""), "")</f>
        <v/>
      </c>
      <c r="N4702" s="248"/>
      <c r="O4702" s="248"/>
      <c r="P4702" s="248"/>
      <c r="Q4702" s="248"/>
      <c r="R4702" s="284" t="str">
        <f t="shared" si="917"/>
        <v/>
      </c>
      <c r="S4702" s="284"/>
      <c r="T4702" s="284"/>
      <c r="U4702" s="284"/>
      <c r="V4702" s="285"/>
      <c r="W4702" s="4" t="str">
        <f>IFERROR(VLOOKUP($X4694&amp;"-"&amp;TEXT($A4702,"mmm-aaaa"),Informes!$A:$P,COLUMN(Informes!K$1),FALSE), "")</f>
        <v/>
      </c>
      <c r="X4702" s="34" t="str">
        <f>IFERROR(VLOOKUP($X4694&amp;"-"&amp;TEXT($A4702,"mmm-aaaa"),Informes!$A:$P,COLUMN(Informes!C$1),FALSE), "")</f>
        <v/>
      </c>
    </row>
    <row r="4703" spans="1:24" ht="16.5" customHeight="1" x14ac:dyDescent="0.2">
      <c r="A4703" s="34">
        <f t="shared" ref="A4703:A4712" si="921">EDATE(A4702,1)</f>
        <v>45231</v>
      </c>
      <c r="B4703" s="243" t="str">
        <f t="shared" si="918"/>
        <v>Noviembre</v>
      </c>
      <c r="C4703" s="244"/>
      <c r="D4703" s="244" t="str">
        <f t="shared" si="919"/>
        <v>Enero</v>
      </c>
      <c r="E4703" s="244"/>
      <c r="F4703" s="281" t="str">
        <f>IFERROR(IF(VLOOKUP($X4694&amp;"-"&amp;TEXT($A4703,"mmm-aaaa"),Informes!$A:$P,COLUMN(Informes!H$1),FALSE),"þ","¨"),"¨")</f>
        <v>¨</v>
      </c>
      <c r="G4703" s="281"/>
      <c r="H4703" s="281"/>
      <c r="I4703" s="248" t="str">
        <f>IFERROR(IF(ISBLANK(
VLOOKUP($X4694&amp;"-"&amp;TEXT($A4703,"mmm-aaaa"),Informes!$A:$P,COLUMN(Informes!I$1),FALSE)), "",
VLOOKUP($X4694&amp;"-"&amp;TEXT($A4703,"mmm-aaaa"),Informes!$A:$P,COLUMN(Informes!I$1),FALSE)), "")</f>
        <v/>
      </c>
      <c r="J4703" s="248"/>
      <c r="K4703" s="248"/>
      <c r="L4703" s="173" t="str">
        <f t="shared" si="920"/>
        <v>¨</v>
      </c>
      <c r="M4703" s="248" t="str">
        <f>IFERROR(IF(OR($X4703=$L$7,$X4703=$K$5,$X4703=$O$5,$X4703=$T$5),IF(ISBLANK(
VLOOKUP($X4694&amp;"-"&amp;TEXT($A4703,"mmm-aaaa"),Informes!$A:$P,COLUMN(Informes!J$1),FALSE)), "",
VLOOKUP($X4694&amp;"-"&amp;TEXT($A4703,"mmm-aaaa"),Informes!$A:$P,COLUMN(Informes!J$1),FALSE)), ""), "")</f>
        <v/>
      </c>
      <c r="N4703" s="248"/>
      <c r="O4703" s="248"/>
      <c r="P4703" s="248"/>
      <c r="Q4703" s="248"/>
      <c r="R4703" s="284" t="str">
        <f t="shared" si="917"/>
        <v/>
      </c>
      <c r="S4703" s="284"/>
      <c r="T4703" s="284"/>
      <c r="U4703" s="284"/>
      <c r="V4703" s="285"/>
      <c r="W4703" s="4" t="str">
        <f>IFERROR(VLOOKUP($X4694&amp;"-"&amp;TEXT($A4703,"mmm-aaaa"),Informes!$A:$P,COLUMN(Informes!K$1),FALSE), "")</f>
        <v/>
      </c>
      <c r="X4703" s="34" t="str">
        <f>IFERROR(VLOOKUP($X4694&amp;"-"&amp;TEXT($A4703,"mmm-aaaa"),Informes!$A:$P,COLUMN(Informes!C$1),FALSE), "")</f>
        <v/>
      </c>
    </row>
    <row r="4704" spans="1:24" ht="16.5" customHeight="1" x14ac:dyDescent="0.2">
      <c r="A4704" s="34">
        <f t="shared" si="921"/>
        <v>45261</v>
      </c>
      <c r="B4704" s="243" t="str">
        <f t="shared" si="918"/>
        <v>Diciembre</v>
      </c>
      <c r="C4704" s="244"/>
      <c r="D4704" s="244" t="str">
        <f t="shared" si="919"/>
        <v>Enero</v>
      </c>
      <c r="E4704" s="244"/>
      <c r="F4704" s="281" t="str">
        <f>IFERROR(IF(VLOOKUP($X4694&amp;"-"&amp;TEXT($A4704,"mmm-aaaa"),Informes!$A:$P,COLUMN(Informes!H$1),FALSE),"þ","¨"),"¨")</f>
        <v>¨</v>
      </c>
      <c r="G4704" s="281"/>
      <c r="H4704" s="281"/>
      <c r="I4704" s="248" t="str">
        <f>IFERROR(IF(ISBLANK(
VLOOKUP($X4694&amp;"-"&amp;TEXT($A4704,"mmm-aaaa"),Informes!$A:$P,COLUMN(Informes!I$1),FALSE)), "",
VLOOKUP($X4694&amp;"-"&amp;TEXT($A4704,"mmm-aaaa"),Informes!$A:$P,COLUMN(Informes!I$1),FALSE)), "")</f>
        <v/>
      </c>
      <c r="J4704" s="248"/>
      <c r="K4704" s="248"/>
      <c r="L4704" s="173" t="str">
        <f t="shared" si="920"/>
        <v>¨</v>
      </c>
      <c r="M4704" s="248" t="str">
        <f>IFERROR(IF(OR($X4704=$L$7,$X4704=$K$5,$X4704=$O$5,$X4704=$T$5),IF(ISBLANK(
VLOOKUP($X4694&amp;"-"&amp;TEXT($A4704,"mmm-aaaa"),Informes!$A:$P,COLUMN(Informes!J$1),FALSE)), "",
VLOOKUP($X4694&amp;"-"&amp;TEXT($A4704,"mmm-aaaa"),Informes!$A:$P,COLUMN(Informes!J$1),FALSE)), ""), "")</f>
        <v/>
      </c>
      <c r="N4704" s="248"/>
      <c r="O4704" s="248"/>
      <c r="P4704" s="248"/>
      <c r="Q4704" s="248"/>
      <c r="R4704" s="284" t="str">
        <f t="shared" si="917"/>
        <v/>
      </c>
      <c r="S4704" s="284"/>
      <c r="T4704" s="284"/>
      <c r="U4704" s="284"/>
      <c r="V4704" s="285"/>
      <c r="W4704" s="4" t="str">
        <f>IFERROR(VLOOKUP($X4694&amp;"-"&amp;TEXT($A4704,"mmm-aaaa"),Informes!$A:$P,COLUMN(Informes!K$1),FALSE), "")</f>
        <v/>
      </c>
      <c r="X4704" s="34" t="str">
        <f>IFERROR(VLOOKUP($X4694&amp;"-"&amp;TEXT($A4704,"mmm-aaaa"),Informes!$A:$P,COLUMN(Informes!C$1),FALSE), "")</f>
        <v/>
      </c>
    </row>
    <row r="4705" spans="1:24" ht="16.5" customHeight="1" x14ac:dyDescent="0.2">
      <c r="A4705" s="34">
        <f t="shared" si="921"/>
        <v>45292</v>
      </c>
      <c r="B4705" s="243" t="str">
        <f t="shared" si="918"/>
        <v>Enero</v>
      </c>
      <c r="C4705" s="244"/>
      <c r="D4705" s="244" t="str">
        <f t="shared" si="919"/>
        <v>Enero</v>
      </c>
      <c r="E4705" s="244"/>
      <c r="F4705" s="281" t="str">
        <f>IFERROR(IF(VLOOKUP($X4694&amp;"-"&amp;TEXT($A4705,"mmm-aaaa"),Informes!$A:$P,COLUMN(Informes!H$1),FALSE),"þ","¨"),"¨")</f>
        <v>¨</v>
      </c>
      <c r="G4705" s="281"/>
      <c r="H4705" s="281"/>
      <c r="I4705" s="248" t="str">
        <f>IFERROR(IF(ISBLANK(
VLOOKUP($X4694&amp;"-"&amp;TEXT($A4705,"mmm-aaaa"),Informes!$A:$P,COLUMN(Informes!I$1),FALSE)), "",
VLOOKUP($X4694&amp;"-"&amp;TEXT($A4705,"mmm-aaaa"),Informes!$A:$P,COLUMN(Informes!I$1),FALSE)), "")</f>
        <v/>
      </c>
      <c r="J4705" s="248"/>
      <c r="K4705" s="248"/>
      <c r="L4705" s="173" t="str">
        <f t="shared" si="920"/>
        <v>¨</v>
      </c>
      <c r="M4705" s="248" t="str">
        <f>IFERROR(IF(OR($X4705=$L$7,$X4705=$K$5,$X4705=$O$5,$X4705=$T$5),IF(ISBLANK(
VLOOKUP($X4694&amp;"-"&amp;TEXT($A4705,"mmm-aaaa"),Informes!$A:$P,COLUMN(Informes!J$1),FALSE)), "",
VLOOKUP($X4694&amp;"-"&amp;TEXT($A4705,"mmm-aaaa"),Informes!$A:$P,COLUMN(Informes!J$1),FALSE)), ""), "")</f>
        <v/>
      </c>
      <c r="N4705" s="248"/>
      <c r="O4705" s="248"/>
      <c r="P4705" s="248"/>
      <c r="Q4705" s="248"/>
      <c r="R4705" s="284" t="str">
        <f t="shared" si="917"/>
        <v/>
      </c>
      <c r="S4705" s="284"/>
      <c r="T4705" s="284"/>
      <c r="U4705" s="284"/>
      <c r="V4705" s="285"/>
      <c r="W4705" s="4" t="str">
        <f>IFERROR(VLOOKUP($X4694&amp;"-"&amp;TEXT($A4705,"mmm-aaaa"),Informes!$A:$P,COLUMN(Informes!K$1),FALSE), "")</f>
        <v/>
      </c>
      <c r="X4705" s="34" t="str">
        <f>IFERROR(VLOOKUP($X4694&amp;"-"&amp;TEXT($A4705,"mmm-aaaa"),Informes!$A:$P,COLUMN(Informes!C$1),FALSE), "")</f>
        <v/>
      </c>
    </row>
    <row r="4706" spans="1:24" ht="16.5" customHeight="1" x14ac:dyDescent="0.2">
      <c r="A4706" s="34">
        <f t="shared" si="921"/>
        <v>45323</v>
      </c>
      <c r="B4706" s="243" t="str">
        <f t="shared" si="918"/>
        <v>Febrero</v>
      </c>
      <c r="C4706" s="244"/>
      <c r="D4706" s="244" t="str">
        <f t="shared" si="919"/>
        <v>Enero</v>
      </c>
      <c r="E4706" s="244"/>
      <c r="F4706" s="281" t="str">
        <f>IFERROR(IF(VLOOKUP($X4694&amp;"-"&amp;TEXT($A4706,"mmm-aaaa"),Informes!$A:$P,COLUMN(Informes!H$1),FALSE),"þ","¨"),"¨")</f>
        <v>¨</v>
      </c>
      <c r="G4706" s="281"/>
      <c r="H4706" s="281"/>
      <c r="I4706" s="248" t="str">
        <f>IFERROR(IF(ISBLANK(
VLOOKUP($X4694&amp;"-"&amp;TEXT($A4706,"mmm-aaaa"),Informes!$A:$P,COLUMN(Informes!I$1),FALSE)), "",
VLOOKUP($X4694&amp;"-"&amp;TEXT($A4706,"mmm-aaaa"),Informes!$A:$P,COLUMN(Informes!I$1),FALSE)), "")</f>
        <v/>
      </c>
      <c r="J4706" s="248"/>
      <c r="K4706" s="248"/>
      <c r="L4706" s="173" t="str">
        <f t="shared" si="920"/>
        <v>¨</v>
      </c>
      <c r="M4706" s="248" t="str">
        <f>IFERROR(IF(OR($X4706=$L$7,$X4706=$K$5,$X4706=$O$5,$X4706=$T$5),IF(ISBLANK(
VLOOKUP($X4694&amp;"-"&amp;TEXT($A4706,"mmm-aaaa"),Informes!$A:$P,COLUMN(Informes!J$1),FALSE)), "",
VLOOKUP($X4694&amp;"-"&amp;TEXT($A4706,"mmm-aaaa"),Informes!$A:$P,COLUMN(Informes!J$1),FALSE)), ""), "")</f>
        <v/>
      </c>
      <c r="N4706" s="248"/>
      <c r="O4706" s="248"/>
      <c r="P4706" s="248"/>
      <c r="Q4706" s="248"/>
      <c r="R4706" s="284" t="str">
        <f t="shared" si="917"/>
        <v/>
      </c>
      <c r="S4706" s="284"/>
      <c r="T4706" s="284"/>
      <c r="U4706" s="284"/>
      <c r="V4706" s="285"/>
      <c r="W4706" s="4" t="str">
        <f>IFERROR(VLOOKUP($X4694&amp;"-"&amp;TEXT($A4706,"mmm-aaaa"),Informes!$A:$P,COLUMN(Informes!K$1),FALSE), "")</f>
        <v/>
      </c>
      <c r="X4706" s="34" t="str">
        <f>IFERROR(VLOOKUP($X4694&amp;"-"&amp;TEXT($A4706,"mmm-aaaa"),Informes!$A:$P,COLUMN(Informes!C$1),FALSE), "")</f>
        <v/>
      </c>
    </row>
    <row r="4707" spans="1:24" ht="16.5" customHeight="1" x14ac:dyDescent="0.2">
      <c r="A4707" s="34">
        <f t="shared" si="921"/>
        <v>45352</v>
      </c>
      <c r="B4707" s="243" t="str">
        <f t="shared" si="918"/>
        <v>Marzo</v>
      </c>
      <c r="C4707" s="244"/>
      <c r="D4707" s="244" t="str">
        <f t="shared" si="919"/>
        <v>Enero</v>
      </c>
      <c r="E4707" s="244"/>
      <c r="F4707" s="281" t="str">
        <f>IFERROR(IF(VLOOKUP($X4694&amp;"-"&amp;TEXT($A4707,"mmm-aaaa"),Informes!$A:$P,COLUMN(Informes!H$1),FALSE),"þ","¨"),"¨")</f>
        <v>¨</v>
      </c>
      <c r="G4707" s="281"/>
      <c r="H4707" s="281"/>
      <c r="I4707" s="248" t="str">
        <f>IFERROR(IF(ISBLANK(
VLOOKUP($X4694&amp;"-"&amp;TEXT($A4707,"mmm-aaaa"),Informes!$A:$P,COLUMN(Informes!I$1),FALSE)), "",
VLOOKUP($X4694&amp;"-"&amp;TEXT($A4707,"mmm-aaaa"),Informes!$A:$P,COLUMN(Informes!I$1),FALSE)), "")</f>
        <v/>
      </c>
      <c r="J4707" s="248"/>
      <c r="K4707" s="248"/>
      <c r="L4707" s="173" t="str">
        <f t="shared" si="920"/>
        <v>¨</v>
      </c>
      <c r="M4707" s="248" t="str">
        <f>IFERROR(IF(OR($X4707=$L$7,$X4707=$K$5,$X4707=$O$5,$X4707=$T$5),IF(ISBLANK(
VLOOKUP($X4694&amp;"-"&amp;TEXT($A4707,"mmm-aaaa"),Informes!$A:$P,COLUMN(Informes!J$1),FALSE)), "",
VLOOKUP($X4694&amp;"-"&amp;TEXT($A4707,"mmm-aaaa"),Informes!$A:$P,COLUMN(Informes!J$1),FALSE)), ""), "")</f>
        <v/>
      </c>
      <c r="N4707" s="248"/>
      <c r="O4707" s="248"/>
      <c r="P4707" s="248"/>
      <c r="Q4707" s="248"/>
      <c r="R4707" s="284" t="str">
        <f t="shared" si="917"/>
        <v/>
      </c>
      <c r="S4707" s="284"/>
      <c r="T4707" s="284"/>
      <c r="U4707" s="284"/>
      <c r="V4707" s="285"/>
      <c r="W4707" s="4" t="str">
        <f>IFERROR(VLOOKUP($X4694&amp;"-"&amp;TEXT($A4707,"mmm-aaaa"),Informes!$A:$P,COLUMN(Informes!K$1),FALSE), "")</f>
        <v/>
      </c>
      <c r="X4707" s="34" t="str">
        <f>IFERROR(VLOOKUP($X4694&amp;"-"&amp;TEXT($A4707,"mmm-aaaa"),Informes!$A:$P,COLUMN(Informes!C$1),FALSE), "")</f>
        <v/>
      </c>
    </row>
    <row r="4708" spans="1:24" ht="16.5" customHeight="1" x14ac:dyDescent="0.2">
      <c r="A4708" s="34">
        <f t="shared" si="921"/>
        <v>45383</v>
      </c>
      <c r="B4708" s="243" t="str">
        <f t="shared" si="918"/>
        <v>Abril</v>
      </c>
      <c r="C4708" s="244"/>
      <c r="D4708" s="244" t="str">
        <f t="shared" si="919"/>
        <v>Enero</v>
      </c>
      <c r="E4708" s="244"/>
      <c r="F4708" s="281" t="str">
        <f>IFERROR(IF(VLOOKUP($X4694&amp;"-"&amp;TEXT($A4708,"mmm-aaaa"),Informes!$A:$P,COLUMN(Informes!H$1),FALSE),"þ","¨"),"¨")</f>
        <v>¨</v>
      </c>
      <c r="G4708" s="281"/>
      <c r="H4708" s="281"/>
      <c r="I4708" s="248" t="str">
        <f>IFERROR(IF(ISBLANK(
VLOOKUP($X4694&amp;"-"&amp;TEXT($A4708,"mmm-aaaa"),Informes!$A:$P,COLUMN(Informes!I$1),FALSE)), "",
VLOOKUP($X4694&amp;"-"&amp;TEXT($A4708,"mmm-aaaa"),Informes!$A:$P,COLUMN(Informes!I$1),FALSE)), "")</f>
        <v/>
      </c>
      <c r="J4708" s="248"/>
      <c r="K4708" s="248"/>
      <c r="L4708" s="173" t="str">
        <f t="shared" si="920"/>
        <v>¨</v>
      </c>
      <c r="M4708" s="248" t="str">
        <f>IFERROR(IF(OR($X4708=$L$7,$X4708=$K$5,$X4708=$O$5,$X4708=$T$5),IF(ISBLANK(
VLOOKUP($X4694&amp;"-"&amp;TEXT($A4708,"mmm-aaaa"),Informes!$A:$P,COLUMN(Informes!J$1),FALSE)), "",
VLOOKUP($X4694&amp;"-"&amp;TEXT($A4708,"mmm-aaaa"),Informes!$A:$P,COLUMN(Informes!J$1),FALSE)), ""), "")</f>
        <v/>
      </c>
      <c r="N4708" s="248"/>
      <c r="O4708" s="248"/>
      <c r="P4708" s="248"/>
      <c r="Q4708" s="248"/>
      <c r="R4708" s="284" t="str">
        <f t="shared" si="917"/>
        <v/>
      </c>
      <c r="S4708" s="284"/>
      <c r="T4708" s="284"/>
      <c r="U4708" s="284"/>
      <c r="V4708" s="285"/>
      <c r="W4708" s="4" t="str">
        <f>IFERROR(VLOOKUP($X4694&amp;"-"&amp;TEXT($A4708,"mmm-aaaa"),Informes!$A:$P,COLUMN(Informes!K$1),FALSE), "")</f>
        <v/>
      </c>
      <c r="X4708" s="34" t="str">
        <f>IFERROR(VLOOKUP($X4694&amp;"-"&amp;TEXT($A4708,"mmm-aaaa"),Informes!$A:$P,COLUMN(Informes!C$1),FALSE), "")</f>
        <v/>
      </c>
    </row>
    <row r="4709" spans="1:24" ht="16.5" customHeight="1" x14ac:dyDescent="0.2">
      <c r="A4709" s="34">
        <f t="shared" si="921"/>
        <v>45413</v>
      </c>
      <c r="B4709" s="243" t="str">
        <f t="shared" si="918"/>
        <v>Mayo</v>
      </c>
      <c r="C4709" s="244"/>
      <c r="D4709" s="244" t="str">
        <f t="shared" si="919"/>
        <v>Enero</v>
      </c>
      <c r="E4709" s="244"/>
      <c r="F4709" s="281" t="str">
        <f>IFERROR(IF(VLOOKUP($X4694&amp;"-"&amp;TEXT($A4709,"mmm-aaaa"),Informes!$A:$P,COLUMN(Informes!H$1),FALSE),"þ","¨"),"¨")</f>
        <v>¨</v>
      </c>
      <c r="G4709" s="281"/>
      <c r="H4709" s="281"/>
      <c r="I4709" s="248" t="str">
        <f>IFERROR(IF(ISBLANK(
VLOOKUP($X4694&amp;"-"&amp;TEXT($A4709,"mmm-aaaa"),Informes!$A:$P,COLUMN(Informes!I$1),FALSE)), "",
VLOOKUP($X4694&amp;"-"&amp;TEXT($A4709,"mmm-aaaa"),Informes!$A:$P,COLUMN(Informes!I$1),FALSE)), "")</f>
        <v/>
      </c>
      <c r="J4709" s="248"/>
      <c r="K4709" s="248"/>
      <c r="L4709" s="173" t="str">
        <f t="shared" si="920"/>
        <v>¨</v>
      </c>
      <c r="M4709" s="248" t="str">
        <f>IFERROR(IF(OR($X4709=$L$7,$X4709=$K$5,$X4709=$O$5,$X4709=$T$5),IF(ISBLANK(
VLOOKUP($X4694&amp;"-"&amp;TEXT($A4709,"mmm-aaaa"),Informes!$A:$P,COLUMN(Informes!J$1),FALSE)), "",
VLOOKUP($X4694&amp;"-"&amp;TEXT($A4709,"mmm-aaaa"),Informes!$A:$P,COLUMN(Informes!J$1),FALSE)), ""), "")</f>
        <v/>
      </c>
      <c r="N4709" s="248"/>
      <c r="O4709" s="248"/>
      <c r="P4709" s="248"/>
      <c r="Q4709" s="248"/>
      <c r="R4709" s="284" t="str">
        <f t="shared" si="917"/>
        <v/>
      </c>
      <c r="S4709" s="284"/>
      <c r="T4709" s="284"/>
      <c r="U4709" s="284"/>
      <c r="V4709" s="285"/>
      <c r="W4709" s="4" t="str">
        <f>IFERROR(VLOOKUP($X4694&amp;"-"&amp;TEXT($A4709,"mmm-aaaa"),Informes!$A:$P,COLUMN(Informes!K$1),FALSE), "")</f>
        <v/>
      </c>
      <c r="X4709" s="34" t="str">
        <f>IFERROR(VLOOKUP($X4694&amp;"-"&amp;TEXT($A4709,"mmm-aaaa"),Informes!$A:$P,COLUMN(Informes!C$1),FALSE), "")</f>
        <v/>
      </c>
    </row>
    <row r="4710" spans="1:24" ht="16.5" customHeight="1" x14ac:dyDescent="0.2">
      <c r="A4710" s="34">
        <f t="shared" si="921"/>
        <v>45444</v>
      </c>
      <c r="B4710" s="243" t="str">
        <f t="shared" si="918"/>
        <v>Junio</v>
      </c>
      <c r="C4710" s="244"/>
      <c r="D4710" s="244" t="str">
        <f t="shared" si="919"/>
        <v>Enero</v>
      </c>
      <c r="E4710" s="244"/>
      <c r="F4710" s="281" t="str">
        <f>IFERROR(IF(VLOOKUP($X4694&amp;"-"&amp;TEXT($A4710,"mmm-aaaa"),Informes!$A:$P,COLUMN(Informes!H$1),FALSE),"þ","¨"),"¨")</f>
        <v>¨</v>
      </c>
      <c r="G4710" s="281"/>
      <c r="H4710" s="281"/>
      <c r="I4710" s="248" t="str">
        <f>IFERROR(IF(ISBLANK(
VLOOKUP($X4694&amp;"-"&amp;TEXT($A4710,"mmm-aaaa"),Informes!$A:$P,COLUMN(Informes!I$1),FALSE)), "",
VLOOKUP($X4694&amp;"-"&amp;TEXT($A4710,"mmm-aaaa"),Informes!$A:$P,COLUMN(Informes!I$1),FALSE)), "")</f>
        <v/>
      </c>
      <c r="J4710" s="248"/>
      <c r="K4710" s="248"/>
      <c r="L4710" s="173" t="str">
        <f t="shared" si="920"/>
        <v>¨</v>
      </c>
      <c r="M4710" s="248" t="str">
        <f>IFERROR(IF(OR($X4710=$L$7,$X4710=$K$5,$X4710=$O$5,$X4710=$T$5),IF(ISBLANK(
VLOOKUP($X4694&amp;"-"&amp;TEXT($A4710,"mmm-aaaa"),Informes!$A:$P,COLUMN(Informes!J$1),FALSE)), "",
VLOOKUP($X4694&amp;"-"&amp;TEXT($A4710,"mmm-aaaa"),Informes!$A:$P,COLUMN(Informes!J$1),FALSE)), ""), "")</f>
        <v/>
      </c>
      <c r="N4710" s="248"/>
      <c r="O4710" s="248"/>
      <c r="P4710" s="248"/>
      <c r="Q4710" s="248"/>
      <c r="R4710" s="284" t="str">
        <f t="shared" si="917"/>
        <v/>
      </c>
      <c r="S4710" s="284"/>
      <c r="T4710" s="284"/>
      <c r="U4710" s="284"/>
      <c r="V4710" s="285"/>
      <c r="W4710" s="4" t="str">
        <f>IFERROR(VLOOKUP($X4694&amp;"-"&amp;TEXT($A4710,"mmm-aaaa"),Informes!$A:$P,COLUMN(Informes!K$1),FALSE), "")</f>
        <v/>
      </c>
      <c r="X4710" s="34" t="str">
        <f>IFERROR(VLOOKUP($X4694&amp;"-"&amp;TEXT($A4710,"mmm-aaaa"),Informes!$A:$P,COLUMN(Informes!C$1),FALSE), "")</f>
        <v/>
      </c>
    </row>
    <row r="4711" spans="1:24" ht="16.5" customHeight="1" x14ac:dyDescent="0.2">
      <c r="A4711" s="34">
        <f t="shared" si="921"/>
        <v>45474</v>
      </c>
      <c r="B4711" s="243" t="str">
        <f t="shared" si="918"/>
        <v>Julio</v>
      </c>
      <c r="C4711" s="244"/>
      <c r="D4711" s="244" t="str">
        <f t="shared" si="919"/>
        <v>Enero</v>
      </c>
      <c r="E4711" s="244"/>
      <c r="F4711" s="281" t="str">
        <f>IFERROR(IF(VLOOKUP($X4694&amp;"-"&amp;TEXT($A4711,"mmm-aaaa"),Informes!$A:$P,COLUMN(Informes!H$1),FALSE),"þ","¨"),"¨")</f>
        <v>¨</v>
      </c>
      <c r="G4711" s="281"/>
      <c r="H4711" s="281"/>
      <c r="I4711" s="248" t="str">
        <f>IFERROR(IF(ISBLANK(
VLOOKUP($X4694&amp;"-"&amp;TEXT($A4711,"mmm-aaaa"),Informes!$A:$P,COLUMN(Informes!I$1),FALSE)), "",
VLOOKUP($X4694&amp;"-"&amp;TEXT($A4711,"mmm-aaaa"),Informes!$A:$P,COLUMN(Informes!I$1),FALSE)), "")</f>
        <v/>
      </c>
      <c r="J4711" s="248"/>
      <c r="K4711" s="248"/>
      <c r="L4711" s="173" t="str">
        <f t="shared" si="920"/>
        <v>¨</v>
      </c>
      <c r="M4711" s="248" t="str">
        <f>IFERROR(IF(OR($X4711=$L$7,$X4711=$K$5,$X4711=$O$5,$X4711=$T$5),IF(ISBLANK(
VLOOKUP($X4694&amp;"-"&amp;TEXT($A4711,"mmm-aaaa"),Informes!$A:$P,COLUMN(Informes!J$1),FALSE)), "",
VLOOKUP($X4694&amp;"-"&amp;TEXT($A4711,"mmm-aaaa"),Informes!$A:$P,COLUMN(Informes!J$1),FALSE)), ""), "")</f>
        <v/>
      </c>
      <c r="N4711" s="248"/>
      <c r="O4711" s="248"/>
      <c r="P4711" s="248"/>
      <c r="Q4711" s="248"/>
      <c r="R4711" s="284" t="str">
        <f t="shared" si="917"/>
        <v/>
      </c>
      <c r="S4711" s="284"/>
      <c r="T4711" s="284"/>
      <c r="U4711" s="284"/>
      <c r="V4711" s="285"/>
      <c r="W4711" s="4" t="str">
        <f>IFERROR(VLOOKUP($X4694&amp;"-"&amp;TEXT($A4711,"mmm-aaaa"),Informes!$A:$P,COLUMN(Informes!K$1),FALSE), "")</f>
        <v/>
      </c>
      <c r="X4711" s="34" t="str">
        <f>IFERROR(VLOOKUP($X4694&amp;"-"&amp;TEXT($A4711,"mmm-aaaa"),Informes!$A:$P,COLUMN(Informes!C$1),FALSE), "")</f>
        <v/>
      </c>
    </row>
    <row r="4712" spans="1:24" ht="16.5" customHeight="1" thickBot="1" x14ac:dyDescent="0.25">
      <c r="A4712" s="34">
        <f t="shared" si="921"/>
        <v>45505</v>
      </c>
      <c r="B4712" s="264" t="str">
        <f t="shared" si="918"/>
        <v>Agosto</v>
      </c>
      <c r="C4712" s="265"/>
      <c r="D4712" s="265" t="str">
        <f t="shared" si="919"/>
        <v>Enero</v>
      </c>
      <c r="E4712" s="265"/>
      <c r="F4712" s="280" t="str">
        <f>IFERROR(IF(VLOOKUP($X4694&amp;"-"&amp;TEXT($A4712,"mmm-aaaa"),Informes!$A:$P,COLUMN(Informes!H$1),FALSE),"þ","¨"),"¨")</f>
        <v>¨</v>
      </c>
      <c r="G4712" s="280"/>
      <c r="H4712" s="280"/>
      <c r="I4712" s="269" t="str">
        <f>IFERROR(IF(ISBLANK(
VLOOKUP($X4694&amp;"-"&amp;TEXT($A4712,"mmm-aaaa"),Informes!$A:$P,COLUMN(Informes!I$1),FALSE)), "",
VLOOKUP($X4694&amp;"-"&amp;TEXT($A4712,"mmm-aaaa"),Informes!$A:$P,COLUMN(Informes!I$1),FALSE)), "")</f>
        <v/>
      </c>
      <c r="J4712" s="269"/>
      <c r="K4712" s="269"/>
      <c r="L4712" s="172" t="str">
        <f t="shared" si="920"/>
        <v>¨</v>
      </c>
      <c r="M4712" s="269" t="str">
        <f>IFERROR(IF(OR($X4712=$L$7,$X4712=$K$5,$X4712=$O$5,$X4712=$T$5),IF(ISBLANK(
VLOOKUP($X4694&amp;"-"&amp;TEXT($A4712,"mmm-aaaa"),Informes!$A:$P,COLUMN(Informes!J$1),FALSE)), "",
VLOOKUP($X4694&amp;"-"&amp;TEXT($A4712,"mmm-aaaa"),Informes!$A:$P,COLUMN(Informes!J$1),FALSE)), ""), "")</f>
        <v/>
      </c>
      <c r="N4712" s="269"/>
      <c r="O4712" s="269"/>
      <c r="P4712" s="269"/>
      <c r="Q4712" s="269"/>
      <c r="R4712" s="282" t="str">
        <f t="shared" si="917"/>
        <v/>
      </c>
      <c r="S4712" s="282"/>
      <c r="T4712" s="282"/>
      <c r="U4712" s="282"/>
      <c r="V4712" s="283"/>
      <c r="W4712" s="4" t="str">
        <f>IFERROR(VLOOKUP($X4694&amp;"-"&amp;TEXT($A4712,"mmm-aaaa"),Informes!$A:$P,COLUMN(Informes!K$1),FALSE), "")</f>
        <v/>
      </c>
      <c r="X4712" s="34" t="str">
        <f>IFERROR(VLOOKUP($X4694&amp;"-"&amp;TEXT($A4712,"mmm-aaaa"),Informes!$A:$P,COLUMN(Informes!C$1),FALSE), "")</f>
        <v/>
      </c>
    </row>
    <row r="4713" spans="1:24" ht="16.5" customHeight="1" thickBot="1" x14ac:dyDescent="0.3">
      <c r="D4713" s="124"/>
      <c r="E4713" s="124"/>
      <c r="F4713" s="129"/>
      <c r="G4713" s="124" t="str">
        <f>IF(SUM(F4701:F4712)=0,"",SUM(F4701:F4712))</f>
        <v/>
      </c>
      <c r="H4713" s="124"/>
      <c r="I4713" s="124"/>
      <c r="J4713" s="130"/>
      <c r="K4713" s="124"/>
      <c r="L4713" s="131" t="s">
        <v>107</v>
      </c>
      <c r="M4713" s="272" t="str">
        <f>IF(SUM(M4701:M4712)=0,"",SUM(M4701:M4712))</f>
        <v/>
      </c>
      <c r="N4713" s="273"/>
      <c r="O4713" s="273"/>
      <c r="P4713" s="273"/>
      <c r="Q4713" s="274"/>
      <c r="R4713" s="275"/>
      <c r="S4713" s="276"/>
      <c r="T4713" s="276"/>
      <c r="U4713" s="276"/>
      <c r="V4713" s="277"/>
      <c r="W4713" s="4"/>
      <c r="X4713" s="4"/>
    </row>
    <row r="4714" spans="1:24" ht="16.5" customHeight="1" x14ac:dyDescent="0.2">
      <c r="W4714" s="4"/>
      <c r="X4714" s="4"/>
    </row>
    <row r="4715" spans="1:24" ht="279.75" customHeight="1" x14ac:dyDescent="0.15">
      <c r="B4715" s="11"/>
      <c r="C4715" s="132" t="s">
        <v>136</v>
      </c>
      <c r="D4715" s="11"/>
      <c r="E4715" s="11"/>
      <c r="F4715" s="11"/>
      <c r="G4715" s="11"/>
      <c r="H4715" s="11"/>
      <c r="I4715" s="11"/>
      <c r="J4715" s="11"/>
      <c r="K4715" s="11"/>
      <c r="L4715" s="11"/>
      <c r="M4715" s="11"/>
      <c r="N4715" s="11"/>
      <c r="O4715" s="11"/>
      <c r="P4715" s="11"/>
      <c r="Q4715" s="11"/>
      <c r="R4715" s="11"/>
      <c r="S4715" s="11"/>
      <c r="T4715" s="11"/>
      <c r="U4715" s="11"/>
      <c r="V4715" s="11"/>
      <c r="W4715" s="11"/>
      <c r="X4715" s="11"/>
    </row>
    <row r="4716" spans="1:24" ht="24" customHeight="1" x14ac:dyDescent="0.2">
      <c r="A4716" s="35"/>
      <c r="B4716" s="256" t="s">
        <v>127</v>
      </c>
      <c r="C4716" s="256"/>
      <c r="D4716" s="256"/>
      <c r="E4716" s="256"/>
      <c r="F4716" s="256"/>
      <c r="G4716" s="256"/>
      <c r="H4716" s="256"/>
      <c r="I4716" s="256"/>
      <c r="J4716" s="256"/>
      <c r="K4716" s="256"/>
      <c r="L4716" s="256"/>
      <c r="M4716" s="256"/>
      <c r="N4716" s="256"/>
      <c r="O4716" s="256"/>
      <c r="P4716" s="256"/>
      <c r="Q4716" s="256"/>
      <c r="R4716" s="256"/>
      <c r="S4716" s="256"/>
      <c r="T4716" s="256"/>
      <c r="U4716" s="256"/>
      <c r="V4716" s="256"/>
      <c r="X4716" s="2"/>
    </row>
    <row r="4717" spans="1:24" ht="15" x14ac:dyDescent="0.2">
      <c r="A4717" s="35"/>
      <c r="B4717" s="120" t="s">
        <v>128</v>
      </c>
      <c r="D4717" s="123" t="e">
        <f>D4694</f>
        <v>#REF!</v>
      </c>
      <c r="F4717" s="123"/>
      <c r="G4717" s="123"/>
      <c r="H4717" s="123"/>
      <c r="I4717" s="123"/>
      <c r="J4717" s="123"/>
      <c r="K4717" s="123"/>
      <c r="L4717" s="123"/>
      <c r="M4717" s="123"/>
      <c r="N4717" s="123"/>
      <c r="O4717" s="123"/>
      <c r="P4717" s="123"/>
      <c r="Q4717" s="123"/>
      <c r="R4717" s="123"/>
      <c r="S4717" s="123"/>
      <c r="T4717" s="123"/>
      <c r="U4717" s="123"/>
      <c r="V4717" s="123"/>
      <c r="W4717" s="15"/>
      <c r="X4717" s="154" t="e">
        <f>X4694</f>
        <v>#REF!</v>
      </c>
    </row>
    <row r="4718" spans="1:24" ht="17.25" x14ac:dyDescent="0.2">
      <c r="B4718" s="120" t="s">
        <v>129</v>
      </c>
      <c r="D4718" s="121"/>
      <c r="E4718" s="121"/>
      <c r="F4718" s="7"/>
      <c r="G4718" s="7"/>
      <c r="H4718" s="257" t="e">
        <f>H4695</f>
        <v>#REF!</v>
      </c>
      <c r="I4718" s="257"/>
      <c r="J4718" s="257"/>
      <c r="K4718" s="257"/>
      <c r="L4718" s="257"/>
      <c r="M4718" s="257"/>
      <c r="N4718" s="257"/>
      <c r="O4718" s="257"/>
      <c r="P4718" s="127" t="e">
        <f>P4695</f>
        <v>#REF!</v>
      </c>
      <c r="Q4718" s="120" t="s">
        <v>75</v>
      </c>
      <c r="S4718" s="12"/>
      <c r="T4718" s="13"/>
      <c r="U4718" s="127" t="e">
        <f>U4695</f>
        <v>#REF!</v>
      </c>
      <c r="V4718" s="120" t="s">
        <v>79</v>
      </c>
      <c r="W4718" s="12"/>
      <c r="X4718" s="6"/>
    </row>
    <row r="4719" spans="1:24" ht="17.25" x14ac:dyDescent="0.2">
      <c r="B4719" s="120" t="s">
        <v>130</v>
      </c>
      <c r="D4719" s="122"/>
      <c r="E4719" s="122"/>
      <c r="F4719" s="7"/>
      <c r="G4719" s="258" t="e">
        <f>G4696</f>
        <v>#REF!</v>
      </c>
      <c r="H4719" s="258"/>
      <c r="I4719" s="258"/>
      <c r="J4719" s="258"/>
      <c r="K4719" s="258"/>
      <c r="L4719" s="258"/>
      <c r="M4719" s="258"/>
      <c r="N4719" s="258"/>
      <c r="O4719" s="258"/>
      <c r="P4719" s="128" t="s">
        <v>137</v>
      </c>
      <c r="Q4719" s="120" t="s">
        <v>131</v>
      </c>
      <c r="S4719" s="12"/>
      <c r="T4719" s="12"/>
      <c r="U4719" s="128" t="s">
        <v>138</v>
      </c>
      <c r="V4719" s="120" t="s">
        <v>61</v>
      </c>
      <c r="W4719" s="12"/>
      <c r="X4719" s="6"/>
    </row>
    <row r="4720" spans="1:24" ht="28.5" customHeight="1" x14ac:dyDescent="0.2">
      <c r="B4720" s="127" t="e">
        <f>B4697</f>
        <v>#REF!</v>
      </c>
      <c r="C4720" s="125" t="s">
        <v>76</v>
      </c>
      <c r="D4720" s="127" t="e">
        <f>D4697</f>
        <v>#REF!</v>
      </c>
      <c r="E4720" s="125" t="s">
        <v>81</v>
      </c>
      <c r="F4720" s="7"/>
      <c r="G4720" s="7"/>
      <c r="H4720" s="5"/>
      <c r="I4720" s="10"/>
      <c r="J4720" s="127" t="e">
        <f>J4697</f>
        <v>#REF!</v>
      </c>
      <c r="K4720" s="125" t="s">
        <v>77</v>
      </c>
      <c r="L4720" s="5"/>
      <c r="M4720" s="5"/>
      <c r="N4720" s="127" t="e">
        <f>N4697</f>
        <v>#REF!</v>
      </c>
      <c r="O4720" s="125" t="s">
        <v>132</v>
      </c>
      <c r="P4720" s="126"/>
      <c r="Q4720" s="126"/>
      <c r="R4720" s="9"/>
      <c r="S4720" s="127" t="e">
        <f>S4697</f>
        <v>#REF!</v>
      </c>
      <c r="T4720" s="259" t="s">
        <v>133</v>
      </c>
      <c r="U4720" s="259"/>
      <c r="V4720" s="259"/>
      <c r="W4720" s="13"/>
      <c r="X4720" s="6"/>
    </row>
    <row r="4721" spans="1:24" ht="4.5" customHeight="1" thickBot="1" x14ac:dyDescent="0.25">
      <c r="B4721" s="8"/>
      <c r="C4721" s="7"/>
      <c r="D4721" s="8"/>
      <c r="E4721" s="7"/>
      <c r="F4721" s="7"/>
      <c r="G4721" s="7"/>
      <c r="H4721" s="5"/>
      <c r="I4721" s="10"/>
      <c r="J4721" s="8"/>
      <c r="K4721" s="5"/>
      <c r="L4721" s="5"/>
      <c r="M4721" s="5"/>
      <c r="N4721" s="7"/>
      <c r="O4721" s="5"/>
      <c r="P4721" s="8"/>
      <c r="Q4721" s="8"/>
      <c r="R4721" s="9"/>
      <c r="S4721" s="9"/>
      <c r="T4721" s="7"/>
      <c r="U4721" s="8"/>
      <c r="V4721" s="9"/>
      <c r="W4721" s="9"/>
      <c r="X4721" s="6"/>
    </row>
    <row r="4722" spans="1:24" ht="27" customHeight="1" x14ac:dyDescent="0.25">
      <c r="B4722" s="260" t="s">
        <v>17</v>
      </c>
      <c r="C4722" s="261"/>
      <c r="D4722" s="261"/>
      <c r="E4722" s="261"/>
      <c r="F4722" s="262" t="s">
        <v>134</v>
      </c>
      <c r="G4722" s="262"/>
      <c r="H4722" s="262"/>
      <c r="I4722" s="262" t="s">
        <v>12</v>
      </c>
      <c r="J4722" s="262"/>
      <c r="K4722" s="262"/>
      <c r="L4722" s="262" t="s">
        <v>105</v>
      </c>
      <c r="M4722" s="236" t="s">
        <v>135</v>
      </c>
      <c r="N4722" s="236"/>
      <c r="O4722" s="236"/>
      <c r="P4722" s="236"/>
      <c r="Q4722" s="236"/>
      <c r="R4722" s="236" t="s">
        <v>101</v>
      </c>
      <c r="S4722" s="236"/>
      <c r="T4722" s="236"/>
      <c r="U4722" s="236"/>
      <c r="V4722" s="237"/>
      <c r="W4722" s="14"/>
      <c r="X4722" s="3"/>
    </row>
    <row r="4723" spans="1:24" ht="27.75" customHeight="1" x14ac:dyDescent="0.2">
      <c r="B4723" s="240">
        <f>EDATE(B4700,12)</f>
        <v>45658</v>
      </c>
      <c r="C4723" s="241"/>
      <c r="D4723" s="241"/>
      <c r="E4723" s="242"/>
      <c r="F4723" s="263"/>
      <c r="G4723" s="263"/>
      <c r="H4723" s="263"/>
      <c r="I4723" s="263"/>
      <c r="J4723" s="263"/>
      <c r="K4723" s="263"/>
      <c r="L4723" s="263"/>
      <c r="M4723" s="238"/>
      <c r="N4723" s="238"/>
      <c r="O4723" s="238"/>
      <c r="P4723" s="238"/>
      <c r="Q4723" s="238"/>
      <c r="R4723" s="238"/>
      <c r="S4723" s="238"/>
      <c r="T4723" s="238"/>
      <c r="U4723" s="238"/>
      <c r="V4723" s="239"/>
      <c r="W4723" s="14"/>
      <c r="X4723" s="3"/>
    </row>
    <row r="4724" spans="1:24" ht="16.5" customHeight="1" x14ac:dyDescent="0.2">
      <c r="A4724" s="34">
        <f>EDATE(B4723,-4)</f>
        <v>45536</v>
      </c>
      <c r="B4724" s="243" t="str">
        <f>PROPER(TEXT(A4724, "mmmm"))</f>
        <v>Septiembre</v>
      </c>
      <c r="C4724" s="244"/>
      <c r="D4724" s="244"/>
      <c r="E4724" s="244"/>
      <c r="F4724" s="281" t="str">
        <f>IFERROR(IF(VLOOKUP($X4694&amp;"-"&amp;TEXT($A4724,"mmm-aaaa"),Informes!$A:$P,COLUMN(Informes!H$1),FALSE),"þ","¨"),"¨")</f>
        <v>¨</v>
      </c>
      <c r="G4724" s="281"/>
      <c r="H4724" s="281"/>
      <c r="I4724" s="248" t="str">
        <f>IFERROR(IF(ISBLANK(
VLOOKUP($X4717&amp;"-"&amp;TEXT($A4724,"mmm-aaaa"),Informes!$A:$P,COLUMN(Informes!I$1),FALSE)), "",
VLOOKUP($X4717&amp;"-"&amp;TEXT($A4724,"mmm-aaaa"),Informes!$A:$P,COLUMN(Informes!I$1),FALSE)), "")</f>
        <v/>
      </c>
      <c r="J4724" s="248"/>
      <c r="K4724" s="248"/>
      <c r="L4724" s="173" t="str">
        <f>IFERROR(IF($X4724=$L$7,"þ","¨"),"¨")</f>
        <v>¨</v>
      </c>
      <c r="M4724" s="248" t="str">
        <f>IFERROR(IF(OR($X4724=$L$7,$X4724=$K$5,$X4724=$O$5,$X4724=$T$5),IF(ISBLANK(
VLOOKUP($X4694&amp;"-"&amp;TEXT($A4724,"mmm-aaaa"),Informes!$A:$P,COLUMN(Informes!J$1),FALSE)), "",
VLOOKUP($X4694&amp;"-"&amp;TEXT($A4724,"mmm-aaaa"),Informes!$A:$P,COLUMN(Informes!J$1),FALSE)), ""), "")</f>
        <v/>
      </c>
      <c r="N4724" s="248"/>
      <c r="O4724" s="248"/>
      <c r="P4724" s="248"/>
      <c r="Q4724" s="248"/>
      <c r="R4724" s="284" t="str">
        <f t="shared" ref="R4724:R4735" si="922">IF(W4724=0, "", W4724)</f>
        <v/>
      </c>
      <c r="S4724" s="284"/>
      <c r="T4724" s="284"/>
      <c r="U4724" s="284"/>
      <c r="V4724" s="285"/>
      <c r="W4724" s="4" t="str">
        <f>IFERROR(VLOOKUP($X4717&amp;"-"&amp;TEXT($A4724,"mmm-aaaa"),Informes!$A:$P,COLUMN(Informes!K$1),FALSE), "")</f>
        <v/>
      </c>
      <c r="X4724" s="34" t="str">
        <f>IFERROR(VLOOKUP($X4694&amp;"-"&amp;TEXT($A4724,"mmm-aaaa"),Informes!$A:$P,COLUMN(Informes!C$1),FALSE), "")</f>
        <v/>
      </c>
    </row>
    <row r="4725" spans="1:24" ht="16.5" customHeight="1" x14ac:dyDescent="0.2">
      <c r="A4725" s="34">
        <f>EDATE(A4724,1)</f>
        <v>45566</v>
      </c>
      <c r="B4725" s="243" t="str">
        <f t="shared" ref="B4725:B4735" si="923">PROPER(TEXT(A4725, "mmmm"))</f>
        <v>Octubre</v>
      </c>
      <c r="C4725" s="244"/>
      <c r="D4725" s="244"/>
      <c r="E4725" s="244"/>
      <c r="F4725" s="281" t="str">
        <f>IFERROR(IF(VLOOKUP($X4694&amp;"-"&amp;TEXT($A4725,"mmm-aaaa"),Informes!$A:$P,COLUMN(Informes!H$1),FALSE),"þ","¨"),"¨")</f>
        <v>¨</v>
      </c>
      <c r="G4725" s="281"/>
      <c r="H4725" s="281"/>
      <c r="I4725" s="248" t="str">
        <f>IFERROR(IF(ISBLANK(
VLOOKUP($X4717&amp;"-"&amp;TEXT($A4725,"mmm-aaaa"),Informes!$A:$P,COLUMN(Informes!I$1),FALSE)), "",
VLOOKUP($X4717&amp;"-"&amp;TEXT($A4725,"mmm-aaaa"),Informes!$A:$P,COLUMN(Informes!I$1),FALSE)), "")</f>
        <v/>
      </c>
      <c r="J4725" s="248"/>
      <c r="K4725" s="248"/>
      <c r="L4725" s="173" t="str">
        <f t="shared" ref="L4725:L4735" si="924">IFERROR(IF($X4725=$L$7,"þ","¨"),"¨")</f>
        <v>¨</v>
      </c>
      <c r="M4725" s="248" t="str">
        <f>IFERROR(IF(OR($X4725=$L$7,$X4725=$K$5,$X4725=$O$5,$X4725=$T$5),IF(ISBLANK(
VLOOKUP($X4694&amp;"-"&amp;TEXT($A4725,"mmm-aaaa"),Informes!$A:$P,COLUMN(Informes!J$1),FALSE)), "",
VLOOKUP($X4694&amp;"-"&amp;TEXT($A4725,"mmm-aaaa"),Informes!$A:$P,COLUMN(Informes!J$1),FALSE)), ""), "")</f>
        <v/>
      </c>
      <c r="N4725" s="248"/>
      <c r="O4725" s="248"/>
      <c r="P4725" s="248"/>
      <c r="Q4725" s="248"/>
      <c r="R4725" s="284" t="str">
        <f t="shared" si="922"/>
        <v/>
      </c>
      <c r="S4725" s="284"/>
      <c r="T4725" s="284"/>
      <c r="U4725" s="284"/>
      <c r="V4725" s="285"/>
      <c r="W4725" s="4" t="str">
        <f>IFERROR(VLOOKUP($X4717&amp;"-"&amp;TEXT($A4725,"mmm-aaaa"),Informes!$A:$P,COLUMN(Informes!K$1),FALSE), "")</f>
        <v/>
      </c>
      <c r="X4725" s="34" t="str">
        <f>IFERROR(VLOOKUP($X4694&amp;"-"&amp;TEXT($A4725,"mmm-aaaa"),Informes!$A:$P,COLUMN(Informes!C$1),FALSE), "")</f>
        <v/>
      </c>
    </row>
    <row r="4726" spans="1:24" ht="16.5" customHeight="1" x14ac:dyDescent="0.2">
      <c r="A4726" s="34">
        <f t="shared" ref="A4726:A4735" si="925">EDATE(A4725,1)</f>
        <v>45597</v>
      </c>
      <c r="B4726" s="243" t="str">
        <f t="shared" si="923"/>
        <v>Noviembre</v>
      </c>
      <c r="C4726" s="244"/>
      <c r="D4726" s="244"/>
      <c r="E4726" s="244"/>
      <c r="F4726" s="281" t="str">
        <f>IFERROR(IF(VLOOKUP($X4694&amp;"-"&amp;TEXT($A4726,"mmm-aaaa"),Informes!$A:$P,COLUMN(Informes!H$1),FALSE),"þ","¨"),"¨")</f>
        <v>¨</v>
      </c>
      <c r="G4726" s="281"/>
      <c r="H4726" s="281"/>
      <c r="I4726" s="248" t="str">
        <f>IFERROR(IF(ISBLANK(
VLOOKUP($X4717&amp;"-"&amp;TEXT($A4726,"mmm-aaaa"),Informes!$A:$P,COLUMN(Informes!I$1),FALSE)), "",
VLOOKUP($X4717&amp;"-"&amp;TEXT($A4726,"mmm-aaaa"),Informes!$A:$P,COLUMN(Informes!I$1),FALSE)), "")</f>
        <v/>
      </c>
      <c r="J4726" s="248"/>
      <c r="K4726" s="248"/>
      <c r="L4726" s="173" t="str">
        <f t="shared" si="924"/>
        <v>¨</v>
      </c>
      <c r="M4726" s="248" t="str">
        <f>IFERROR(IF(OR($X4726=$L$7,$X4726=$K$5,$X4726=$O$5,$X4726=$T$5),IF(ISBLANK(
VLOOKUP($X4694&amp;"-"&amp;TEXT($A4726,"mmm-aaaa"),Informes!$A:$P,COLUMN(Informes!J$1),FALSE)), "",
VLOOKUP($X4694&amp;"-"&amp;TEXT($A4726,"mmm-aaaa"),Informes!$A:$P,COLUMN(Informes!J$1),FALSE)), ""), "")</f>
        <v/>
      </c>
      <c r="N4726" s="248"/>
      <c r="O4726" s="248"/>
      <c r="P4726" s="248"/>
      <c r="Q4726" s="248"/>
      <c r="R4726" s="284" t="str">
        <f t="shared" si="922"/>
        <v/>
      </c>
      <c r="S4726" s="284"/>
      <c r="T4726" s="284"/>
      <c r="U4726" s="284"/>
      <c r="V4726" s="285"/>
      <c r="W4726" s="4" t="str">
        <f>IFERROR(VLOOKUP($X4717&amp;"-"&amp;TEXT($A4726,"mmm-aaaa"),Informes!$A:$P,COLUMN(Informes!K$1),FALSE), "")</f>
        <v/>
      </c>
      <c r="X4726" s="34" t="str">
        <f>IFERROR(VLOOKUP($X4694&amp;"-"&amp;TEXT($A4726,"mmm-aaaa"),Informes!$A:$P,COLUMN(Informes!C$1),FALSE), "")</f>
        <v/>
      </c>
    </row>
    <row r="4727" spans="1:24" ht="16.5" customHeight="1" x14ac:dyDescent="0.2">
      <c r="A4727" s="34">
        <f t="shared" si="925"/>
        <v>45627</v>
      </c>
      <c r="B4727" s="243" t="str">
        <f t="shared" si="923"/>
        <v>Diciembre</v>
      </c>
      <c r="C4727" s="244"/>
      <c r="D4727" s="244"/>
      <c r="E4727" s="244"/>
      <c r="F4727" s="281" t="str">
        <f>IFERROR(IF(VLOOKUP($X4694&amp;"-"&amp;TEXT($A4727,"mmm-aaaa"),Informes!$A:$P,COLUMN(Informes!H$1),FALSE),"þ","¨"),"¨")</f>
        <v>¨</v>
      </c>
      <c r="G4727" s="281"/>
      <c r="H4727" s="281"/>
      <c r="I4727" s="248" t="str">
        <f>IFERROR(IF(ISBLANK(
VLOOKUP($X4717&amp;"-"&amp;TEXT($A4727,"mmm-aaaa"),Informes!$A:$P,COLUMN(Informes!I$1),FALSE)), "",
VLOOKUP($X4717&amp;"-"&amp;TEXT($A4727,"mmm-aaaa"),Informes!$A:$P,COLUMN(Informes!I$1),FALSE)), "")</f>
        <v/>
      </c>
      <c r="J4727" s="248"/>
      <c r="K4727" s="248"/>
      <c r="L4727" s="173" t="str">
        <f t="shared" si="924"/>
        <v>¨</v>
      </c>
      <c r="M4727" s="248" t="str">
        <f>IFERROR(IF(OR($X4727=$L$7,$X4727=$K$5,$X4727=$O$5,$X4727=$T$5),IF(ISBLANK(
VLOOKUP($X4694&amp;"-"&amp;TEXT($A4727,"mmm-aaaa"),Informes!$A:$P,COLUMN(Informes!J$1),FALSE)), "",
VLOOKUP($X4694&amp;"-"&amp;TEXT($A4727,"mmm-aaaa"),Informes!$A:$P,COLUMN(Informes!J$1),FALSE)), ""), "")</f>
        <v/>
      </c>
      <c r="N4727" s="248"/>
      <c r="O4727" s="248"/>
      <c r="P4727" s="248"/>
      <c r="Q4727" s="248"/>
      <c r="R4727" s="284" t="str">
        <f t="shared" si="922"/>
        <v/>
      </c>
      <c r="S4727" s="284"/>
      <c r="T4727" s="284"/>
      <c r="U4727" s="284"/>
      <c r="V4727" s="285"/>
      <c r="W4727" s="4" t="str">
        <f>IFERROR(VLOOKUP($X4717&amp;"-"&amp;TEXT($A4727,"mmm-aaaa"),Informes!$A:$P,COLUMN(Informes!K$1),FALSE), "")</f>
        <v/>
      </c>
      <c r="X4727" s="34" t="str">
        <f>IFERROR(VLOOKUP($X4694&amp;"-"&amp;TEXT($A4727,"mmm-aaaa"),Informes!$A:$P,COLUMN(Informes!C$1),FALSE), "")</f>
        <v/>
      </c>
    </row>
    <row r="4728" spans="1:24" ht="16.5" customHeight="1" x14ac:dyDescent="0.2">
      <c r="A4728" s="34">
        <f t="shared" si="925"/>
        <v>45658</v>
      </c>
      <c r="B4728" s="243" t="str">
        <f t="shared" si="923"/>
        <v>Enero</v>
      </c>
      <c r="C4728" s="244"/>
      <c r="D4728" s="244"/>
      <c r="E4728" s="244"/>
      <c r="F4728" s="281" t="str">
        <f>IFERROR(IF(VLOOKUP($X4694&amp;"-"&amp;TEXT($A4728,"mmm-aaaa"),Informes!$A:$P,COLUMN(Informes!H$1),FALSE),"þ","¨"),"¨")</f>
        <v>¨</v>
      </c>
      <c r="G4728" s="281"/>
      <c r="H4728" s="281"/>
      <c r="I4728" s="248" t="str">
        <f>IFERROR(IF(ISBLANK(
VLOOKUP($X4717&amp;"-"&amp;TEXT($A4728,"mmm-aaaa"),Informes!$A:$P,COLUMN(Informes!I$1),FALSE)), "",
VLOOKUP($X4717&amp;"-"&amp;TEXT($A4728,"mmm-aaaa"),Informes!$A:$P,COLUMN(Informes!I$1),FALSE)), "")</f>
        <v/>
      </c>
      <c r="J4728" s="248"/>
      <c r="K4728" s="248"/>
      <c r="L4728" s="173" t="str">
        <f t="shared" si="924"/>
        <v>¨</v>
      </c>
      <c r="M4728" s="248" t="str">
        <f>IFERROR(IF(OR($X4728=$L$7,$X4728=$K$5,$X4728=$O$5,$X4728=$T$5),IF(ISBLANK(
VLOOKUP($X4694&amp;"-"&amp;TEXT($A4728,"mmm-aaaa"),Informes!$A:$P,COLUMN(Informes!J$1),FALSE)), "",
VLOOKUP($X4694&amp;"-"&amp;TEXT($A4728,"mmm-aaaa"),Informes!$A:$P,COLUMN(Informes!J$1),FALSE)), ""), "")</f>
        <v/>
      </c>
      <c r="N4728" s="248"/>
      <c r="O4728" s="248"/>
      <c r="P4728" s="248"/>
      <c r="Q4728" s="248"/>
      <c r="R4728" s="284" t="str">
        <f t="shared" si="922"/>
        <v/>
      </c>
      <c r="S4728" s="284"/>
      <c r="T4728" s="284"/>
      <c r="U4728" s="284"/>
      <c r="V4728" s="285"/>
      <c r="W4728" s="4" t="str">
        <f>IFERROR(VLOOKUP($X4717&amp;"-"&amp;TEXT($A4728,"mmm-aaaa"),Informes!$A:$P,COLUMN(Informes!K$1),FALSE), "")</f>
        <v/>
      </c>
      <c r="X4728" s="34" t="str">
        <f>IFERROR(VLOOKUP($X4694&amp;"-"&amp;TEXT($A4728,"mmm-aaaa"),Informes!$A:$P,COLUMN(Informes!C$1),FALSE), "")</f>
        <v/>
      </c>
    </row>
    <row r="4729" spans="1:24" ht="16.5" customHeight="1" x14ac:dyDescent="0.2">
      <c r="A4729" s="34">
        <f t="shared" si="925"/>
        <v>45689</v>
      </c>
      <c r="B4729" s="243" t="str">
        <f t="shared" si="923"/>
        <v>Febrero</v>
      </c>
      <c r="C4729" s="244"/>
      <c r="D4729" s="244"/>
      <c r="E4729" s="244"/>
      <c r="F4729" s="281" t="str">
        <f>IFERROR(IF(VLOOKUP($X4694&amp;"-"&amp;TEXT($A4729,"mmm-aaaa"),Informes!$A:$P,COLUMN(Informes!H$1),FALSE),"þ","¨"),"¨")</f>
        <v>¨</v>
      </c>
      <c r="G4729" s="281"/>
      <c r="H4729" s="281"/>
      <c r="I4729" s="248" t="str">
        <f>IFERROR(IF(ISBLANK(
VLOOKUP($X4717&amp;"-"&amp;TEXT($A4729,"mmm-aaaa"),Informes!$A:$P,COLUMN(Informes!I$1),FALSE)), "",
VLOOKUP($X4717&amp;"-"&amp;TEXT($A4729,"mmm-aaaa"),Informes!$A:$P,COLUMN(Informes!I$1),FALSE)), "")</f>
        <v/>
      </c>
      <c r="J4729" s="248"/>
      <c r="K4729" s="248"/>
      <c r="L4729" s="173" t="str">
        <f t="shared" si="924"/>
        <v>¨</v>
      </c>
      <c r="M4729" s="248" t="str">
        <f>IFERROR(IF(OR($X4729=$L$7,$X4729=$K$5,$X4729=$O$5,$X4729=$T$5),IF(ISBLANK(
VLOOKUP($X4694&amp;"-"&amp;TEXT($A4729,"mmm-aaaa"),Informes!$A:$P,COLUMN(Informes!J$1),FALSE)), "",
VLOOKUP($X4694&amp;"-"&amp;TEXT($A4729,"mmm-aaaa"),Informes!$A:$P,COLUMN(Informes!J$1),FALSE)), ""), "")</f>
        <v/>
      </c>
      <c r="N4729" s="248"/>
      <c r="O4729" s="248"/>
      <c r="P4729" s="248"/>
      <c r="Q4729" s="248"/>
      <c r="R4729" s="284" t="str">
        <f t="shared" si="922"/>
        <v/>
      </c>
      <c r="S4729" s="284"/>
      <c r="T4729" s="284"/>
      <c r="U4729" s="284"/>
      <c r="V4729" s="285"/>
      <c r="W4729" s="4" t="str">
        <f>IFERROR(VLOOKUP($X4717&amp;"-"&amp;TEXT($A4729,"mmm-aaaa"),Informes!$A:$P,COLUMN(Informes!K$1),FALSE), "")</f>
        <v/>
      </c>
      <c r="X4729" s="34" t="str">
        <f>IFERROR(VLOOKUP($X4694&amp;"-"&amp;TEXT($A4729,"mmm-aaaa"),Informes!$A:$P,COLUMN(Informes!C$1),FALSE), "")</f>
        <v/>
      </c>
    </row>
    <row r="4730" spans="1:24" ht="16.5" customHeight="1" x14ac:dyDescent="0.2">
      <c r="A4730" s="34">
        <f t="shared" si="925"/>
        <v>45717</v>
      </c>
      <c r="B4730" s="243" t="str">
        <f t="shared" si="923"/>
        <v>Marzo</v>
      </c>
      <c r="C4730" s="244"/>
      <c r="D4730" s="244"/>
      <c r="E4730" s="244"/>
      <c r="F4730" s="281" t="str">
        <f>IFERROR(IF(VLOOKUP($X4694&amp;"-"&amp;TEXT($A4730,"mmm-aaaa"),Informes!$A:$P,COLUMN(Informes!H$1),FALSE),"þ","¨"),"¨")</f>
        <v>¨</v>
      </c>
      <c r="G4730" s="281"/>
      <c r="H4730" s="281"/>
      <c r="I4730" s="248" t="str">
        <f>IFERROR(IF(ISBLANK(
VLOOKUP($X4717&amp;"-"&amp;TEXT($A4730,"mmm-aaaa"),Informes!$A:$P,COLUMN(Informes!I$1),FALSE)), "",
VLOOKUP($X4717&amp;"-"&amp;TEXT($A4730,"mmm-aaaa"),Informes!$A:$P,COLUMN(Informes!I$1),FALSE)), "")</f>
        <v/>
      </c>
      <c r="J4730" s="248"/>
      <c r="K4730" s="248"/>
      <c r="L4730" s="173" t="str">
        <f t="shared" si="924"/>
        <v>¨</v>
      </c>
      <c r="M4730" s="248" t="str">
        <f>IFERROR(IF(OR($X4730=$L$7,$X4730=$K$5,$X4730=$O$5,$X4730=$T$5),IF(ISBLANK(
VLOOKUP($X4694&amp;"-"&amp;TEXT($A4730,"mmm-aaaa"),Informes!$A:$P,COLUMN(Informes!J$1),FALSE)), "",
VLOOKUP($X4694&amp;"-"&amp;TEXT($A4730,"mmm-aaaa"),Informes!$A:$P,COLUMN(Informes!J$1),FALSE)), ""), "")</f>
        <v/>
      </c>
      <c r="N4730" s="248"/>
      <c r="O4730" s="248"/>
      <c r="P4730" s="248"/>
      <c r="Q4730" s="248"/>
      <c r="R4730" s="284" t="str">
        <f t="shared" si="922"/>
        <v/>
      </c>
      <c r="S4730" s="284"/>
      <c r="T4730" s="284"/>
      <c r="U4730" s="284"/>
      <c r="V4730" s="285"/>
      <c r="W4730" s="4" t="str">
        <f>IFERROR(VLOOKUP($X4717&amp;"-"&amp;TEXT($A4730,"mmm-aaaa"),Informes!$A:$P,COLUMN(Informes!K$1),FALSE), "")</f>
        <v/>
      </c>
      <c r="X4730" s="34" t="str">
        <f>IFERROR(VLOOKUP($X4694&amp;"-"&amp;TEXT($A4730,"mmm-aaaa"),Informes!$A:$P,COLUMN(Informes!C$1),FALSE), "")</f>
        <v/>
      </c>
    </row>
    <row r="4731" spans="1:24" ht="16.5" customHeight="1" x14ac:dyDescent="0.2">
      <c r="A4731" s="34">
        <f t="shared" si="925"/>
        <v>45748</v>
      </c>
      <c r="B4731" s="243" t="str">
        <f t="shared" si="923"/>
        <v>Abril</v>
      </c>
      <c r="C4731" s="244"/>
      <c r="D4731" s="244"/>
      <c r="E4731" s="244"/>
      <c r="F4731" s="281" t="str">
        <f>IFERROR(IF(VLOOKUP($X4694&amp;"-"&amp;TEXT($A4731,"mmm-aaaa"),Informes!$A:$P,COLUMN(Informes!H$1),FALSE),"þ","¨"),"¨")</f>
        <v>¨</v>
      </c>
      <c r="G4731" s="281"/>
      <c r="H4731" s="281"/>
      <c r="I4731" s="248" t="str">
        <f>IFERROR(IF(ISBLANK(
VLOOKUP($X4717&amp;"-"&amp;TEXT($A4731,"mmm-aaaa"),Informes!$A:$P,COLUMN(Informes!I$1),FALSE)), "",
VLOOKUP($X4717&amp;"-"&amp;TEXT($A4731,"mmm-aaaa"),Informes!$A:$P,COLUMN(Informes!I$1),FALSE)), "")</f>
        <v/>
      </c>
      <c r="J4731" s="248"/>
      <c r="K4731" s="248"/>
      <c r="L4731" s="173" t="str">
        <f t="shared" si="924"/>
        <v>¨</v>
      </c>
      <c r="M4731" s="248" t="str">
        <f>IFERROR(IF(OR($X4731=$L$7,$X4731=$K$5,$X4731=$O$5,$X4731=$T$5),IF(ISBLANK(
VLOOKUP($X4694&amp;"-"&amp;TEXT($A4731,"mmm-aaaa"),Informes!$A:$P,COLUMN(Informes!J$1),FALSE)), "",
VLOOKUP($X4694&amp;"-"&amp;TEXT($A4731,"mmm-aaaa"),Informes!$A:$P,COLUMN(Informes!J$1),FALSE)), ""), "")</f>
        <v/>
      </c>
      <c r="N4731" s="248"/>
      <c r="O4731" s="248"/>
      <c r="P4731" s="248"/>
      <c r="Q4731" s="248"/>
      <c r="R4731" s="284" t="str">
        <f t="shared" si="922"/>
        <v/>
      </c>
      <c r="S4731" s="284"/>
      <c r="T4731" s="284"/>
      <c r="U4731" s="284"/>
      <c r="V4731" s="285"/>
      <c r="W4731" s="4" t="str">
        <f>IFERROR(VLOOKUP($X4717&amp;"-"&amp;TEXT($A4731,"mmm-aaaa"),Informes!$A:$P,COLUMN(Informes!K$1),FALSE), "")</f>
        <v/>
      </c>
      <c r="X4731" s="34" t="str">
        <f>IFERROR(VLOOKUP($X4694&amp;"-"&amp;TEXT($A4731,"mmm-aaaa"),Informes!$A:$P,COLUMN(Informes!C$1),FALSE), "")</f>
        <v/>
      </c>
    </row>
    <row r="4732" spans="1:24" ht="16.5" customHeight="1" x14ac:dyDescent="0.2">
      <c r="A4732" s="34">
        <f t="shared" si="925"/>
        <v>45778</v>
      </c>
      <c r="B4732" s="243" t="str">
        <f t="shared" si="923"/>
        <v>Mayo</v>
      </c>
      <c r="C4732" s="244"/>
      <c r="D4732" s="244"/>
      <c r="E4732" s="244"/>
      <c r="F4732" s="281" t="str">
        <f>IFERROR(IF(VLOOKUP($X4694&amp;"-"&amp;TEXT($A4732,"mmm-aaaa"),Informes!$A:$P,COLUMN(Informes!H$1),FALSE),"þ","¨"),"¨")</f>
        <v>¨</v>
      </c>
      <c r="G4732" s="281"/>
      <c r="H4732" s="281"/>
      <c r="I4732" s="248" t="str">
        <f>IFERROR(IF(ISBLANK(
VLOOKUP($X4717&amp;"-"&amp;TEXT($A4732,"mmm-aaaa"),Informes!$A:$P,COLUMN(Informes!I$1),FALSE)), "",
VLOOKUP($X4717&amp;"-"&amp;TEXT($A4732,"mmm-aaaa"),Informes!$A:$P,COLUMN(Informes!I$1),FALSE)), "")</f>
        <v/>
      </c>
      <c r="J4732" s="248"/>
      <c r="K4732" s="248"/>
      <c r="L4732" s="173" t="str">
        <f t="shared" si="924"/>
        <v>¨</v>
      </c>
      <c r="M4732" s="248" t="str">
        <f>IFERROR(IF(OR($X4732=$L$7,$X4732=$K$5,$X4732=$O$5,$X4732=$T$5),IF(ISBLANK(
VLOOKUP($X4694&amp;"-"&amp;TEXT($A4732,"mmm-aaaa"),Informes!$A:$P,COLUMN(Informes!J$1),FALSE)), "",
VLOOKUP($X4694&amp;"-"&amp;TEXT($A4732,"mmm-aaaa"),Informes!$A:$P,COLUMN(Informes!J$1),FALSE)), ""), "")</f>
        <v/>
      </c>
      <c r="N4732" s="248"/>
      <c r="O4732" s="248"/>
      <c r="P4732" s="248"/>
      <c r="Q4732" s="248"/>
      <c r="R4732" s="284" t="str">
        <f t="shared" si="922"/>
        <v/>
      </c>
      <c r="S4732" s="284"/>
      <c r="T4732" s="284"/>
      <c r="U4732" s="284"/>
      <c r="V4732" s="285"/>
      <c r="W4732" s="4" t="str">
        <f>IFERROR(VLOOKUP($X4717&amp;"-"&amp;TEXT($A4732,"mmm-aaaa"),Informes!$A:$P,COLUMN(Informes!K$1),FALSE), "")</f>
        <v/>
      </c>
      <c r="X4732" s="34" t="str">
        <f>IFERROR(VLOOKUP($X4694&amp;"-"&amp;TEXT($A4732,"mmm-aaaa"),Informes!$A:$P,COLUMN(Informes!C$1),FALSE), "")</f>
        <v/>
      </c>
    </row>
    <row r="4733" spans="1:24" ht="16.5" customHeight="1" x14ac:dyDescent="0.2">
      <c r="A4733" s="34">
        <f t="shared" si="925"/>
        <v>45809</v>
      </c>
      <c r="B4733" s="243" t="str">
        <f t="shared" si="923"/>
        <v>Junio</v>
      </c>
      <c r="C4733" s="244"/>
      <c r="D4733" s="244"/>
      <c r="E4733" s="244"/>
      <c r="F4733" s="281" t="str">
        <f>IFERROR(IF(VLOOKUP($X4694&amp;"-"&amp;TEXT($A4733,"mmm-aaaa"),Informes!$A:$P,COLUMN(Informes!H$1),FALSE),"þ","¨"),"¨")</f>
        <v>¨</v>
      </c>
      <c r="G4733" s="281"/>
      <c r="H4733" s="281"/>
      <c r="I4733" s="248" t="str">
        <f>IFERROR(IF(ISBLANK(
VLOOKUP($X4717&amp;"-"&amp;TEXT($A4733,"mmm-aaaa"),Informes!$A:$P,COLUMN(Informes!I$1),FALSE)), "",
VLOOKUP($X4717&amp;"-"&amp;TEXT($A4733,"mmm-aaaa"),Informes!$A:$P,COLUMN(Informes!I$1),FALSE)), "")</f>
        <v/>
      </c>
      <c r="J4733" s="248"/>
      <c r="K4733" s="248"/>
      <c r="L4733" s="173" t="str">
        <f t="shared" si="924"/>
        <v>¨</v>
      </c>
      <c r="M4733" s="248" t="str">
        <f>IFERROR(IF(OR($X4733=$L$7,$X4733=$K$5,$X4733=$O$5,$X4733=$T$5),IF(ISBLANK(
VLOOKUP($X4694&amp;"-"&amp;TEXT($A4733,"mmm-aaaa"),Informes!$A:$P,COLUMN(Informes!J$1),FALSE)), "",
VLOOKUP($X4694&amp;"-"&amp;TEXT($A4733,"mmm-aaaa"),Informes!$A:$P,COLUMN(Informes!J$1),FALSE)), ""), "")</f>
        <v/>
      </c>
      <c r="N4733" s="248"/>
      <c r="O4733" s="248"/>
      <c r="P4733" s="248"/>
      <c r="Q4733" s="248"/>
      <c r="R4733" s="284" t="str">
        <f t="shared" si="922"/>
        <v/>
      </c>
      <c r="S4733" s="284"/>
      <c r="T4733" s="284"/>
      <c r="U4733" s="284"/>
      <c r="V4733" s="285"/>
      <c r="W4733" s="4" t="str">
        <f>IFERROR(VLOOKUP($X4717&amp;"-"&amp;TEXT($A4733,"mmm-aaaa"),Informes!$A:$P,COLUMN(Informes!K$1),FALSE), "")</f>
        <v/>
      </c>
      <c r="X4733" s="34" t="str">
        <f>IFERROR(VLOOKUP($X4694&amp;"-"&amp;TEXT($A4733,"mmm-aaaa"),Informes!$A:$P,COLUMN(Informes!C$1),FALSE), "")</f>
        <v/>
      </c>
    </row>
    <row r="4734" spans="1:24" ht="16.5" customHeight="1" x14ac:dyDescent="0.2">
      <c r="A4734" s="34">
        <f t="shared" si="925"/>
        <v>45839</v>
      </c>
      <c r="B4734" s="243" t="str">
        <f t="shared" si="923"/>
        <v>Julio</v>
      </c>
      <c r="C4734" s="244"/>
      <c r="D4734" s="244"/>
      <c r="E4734" s="244"/>
      <c r="F4734" s="281" t="str">
        <f>IFERROR(IF(VLOOKUP($X4694&amp;"-"&amp;TEXT($A4734,"mmm-aaaa"),Informes!$A:$P,COLUMN(Informes!H$1),FALSE),"þ","¨"),"¨")</f>
        <v>¨</v>
      </c>
      <c r="G4734" s="281"/>
      <c r="H4734" s="281"/>
      <c r="I4734" s="248" t="str">
        <f>IFERROR(IF(ISBLANK(
VLOOKUP($X4717&amp;"-"&amp;TEXT($A4734,"mmm-aaaa"),Informes!$A:$P,COLUMN(Informes!I$1),FALSE)), "",
VLOOKUP($X4717&amp;"-"&amp;TEXT($A4734,"mmm-aaaa"),Informes!$A:$P,COLUMN(Informes!I$1),FALSE)), "")</f>
        <v/>
      </c>
      <c r="J4734" s="248"/>
      <c r="K4734" s="248"/>
      <c r="L4734" s="173" t="str">
        <f t="shared" si="924"/>
        <v>¨</v>
      </c>
      <c r="M4734" s="248" t="str">
        <f>IFERROR(IF(OR($X4734=$L$7,$X4734=$K$5,$X4734=$O$5,$X4734=$T$5),IF(ISBLANK(
VLOOKUP($X4694&amp;"-"&amp;TEXT($A4734,"mmm-aaaa"),Informes!$A:$P,COLUMN(Informes!J$1),FALSE)), "",
VLOOKUP($X4694&amp;"-"&amp;TEXT($A4734,"mmm-aaaa"),Informes!$A:$P,COLUMN(Informes!J$1),FALSE)), ""), "")</f>
        <v/>
      </c>
      <c r="N4734" s="248"/>
      <c r="O4734" s="248"/>
      <c r="P4734" s="248"/>
      <c r="Q4734" s="248"/>
      <c r="R4734" s="284" t="str">
        <f t="shared" si="922"/>
        <v/>
      </c>
      <c r="S4734" s="284"/>
      <c r="T4734" s="284"/>
      <c r="U4734" s="284"/>
      <c r="V4734" s="285"/>
      <c r="W4734" s="4" t="str">
        <f>IFERROR(VLOOKUP($X4717&amp;"-"&amp;TEXT($A4734,"mmm-aaaa"),Informes!$A:$P,COLUMN(Informes!K$1),FALSE), "")</f>
        <v/>
      </c>
      <c r="X4734" s="34" t="str">
        <f>IFERROR(VLOOKUP($X4694&amp;"-"&amp;TEXT($A4734,"mmm-aaaa"),Informes!$A:$P,COLUMN(Informes!C$1),FALSE), "")</f>
        <v/>
      </c>
    </row>
    <row r="4735" spans="1:24" ht="16.5" customHeight="1" thickBot="1" x14ac:dyDescent="0.25">
      <c r="A4735" s="34">
        <f t="shared" si="925"/>
        <v>45870</v>
      </c>
      <c r="B4735" s="264" t="str">
        <f t="shared" si="923"/>
        <v>Agosto</v>
      </c>
      <c r="C4735" s="265"/>
      <c r="D4735" s="265"/>
      <c r="E4735" s="265"/>
      <c r="F4735" s="280" t="str">
        <f>IFERROR(IF(VLOOKUP($X4694&amp;"-"&amp;TEXT($A4735,"mmm-aaaa"),Informes!$A:$P,COLUMN(Informes!H$1),FALSE),"þ","¨"),"¨")</f>
        <v>¨</v>
      </c>
      <c r="G4735" s="280"/>
      <c r="H4735" s="280"/>
      <c r="I4735" s="269" t="str">
        <f>IFERROR(IF(ISBLANK(
VLOOKUP($X4717&amp;"-"&amp;TEXT($A4735,"mmm-aaaa"),Informes!$A:$P,COLUMN(Informes!I$1),FALSE)), "",
VLOOKUP($X4717&amp;"-"&amp;TEXT($A4735,"mmm-aaaa"),Informes!$A:$P,COLUMN(Informes!I$1),FALSE)), "")</f>
        <v/>
      </c>
      <c r="J4735" s="269"/>
      <c r="K4735" s="269"/>
      <c r="L4735" s="172" t="str">
        <f t="shared" si="924"/>
        <v>¨</v>
      </c>
      <c r="M4735" s="269" t="str">
        <f>IFERROR(IF(OR($X4735=$L$7,$X4735=$K$5,$X4735=$O$5,$X4735=$T$5),IF(ISBLANK(
VLOOKUP($X4694&amp;"-"&amp;TEXT($A4735,"mmm-aaaa"),Informes!$A:$P,COLUMN(Informes!J$1),FALSE)), "",
VLOOKUP($X4694&amp;"-"&amp;TEXT($A4735,"mmm-aaaa"),Informes!$A:$P,COLUMN(Informes!J$1),FALSE)), ""), "")</f>
        <v/>
      </c>
      <c r="N4735" s="269"/>
      <c r="O4735" s="269"/>
      <c r="P4735" s="269"/>
      <c r="Q4735" s="269"/>
      <c r="R4735" s="282" t="str">
        <f t="shared" si="922"/>
        <v/>
      </c>
      <c r="S4735" s="282"/>
      <c r="T4735" s="282"/>
      <c r="U4735" s="282"/>
      <c r="V4735" s="283"/>
      <c r="W4735" s="4" t="str">
        <f>IFERROR(VLOOKUP($X4717&amp;"-"&amp;TEXT($A4735,"mmm-aaaa"),Informes!$A:$P,COLUMN(Informes!K$1),FALSE), "")</f>
        <v/>
      </c>
      <c r="X4735" s="34" t="str">
        <f>IFERROR(VLOOKUP($X4694&amp;"-"&amp;TEXT($A4735,"mmm-aaaa"),Informes!$A:$P,COLUMN(Informes!C$1),FALSE), "")</f>
        <v/>
      </c>
    </row>
    <row r="4736" spans="1:24" ht="16.5" customHeight="1" thickBot="1" x14ac:dyDescent="0.3">
      <c r="D4736" s="124"/>
      <c r="E4736" s="124"/>
      <c r="F4736" s="129"/>
      <c r="G4736" s="124" t="str">
        <f>IF(SUM(F4724:F4735)=0,"",SUM(F4724:F4735))</f>
        <v/>
      </c>
      <c r="H4736" s="124"/>
      <c r="I4736" s="124"/>
      <c r="J4736" s="130"/>
      <c r="K4736" s="124"/>
      <c r="L4736" s="131" t="s">
        <v>107</v>
      </c>
      <c r="M4736" s="272" t="str">
        <f>IF(SUM(M4724:M4735)=0,"",SUM(M4724:M4735))</f>
        <v/>
      </c>
      <c r="N4736" s="273"/>
      <c r="O4736" s="273"/>
      <c r="P4736" s="273"/>
      <c r="Q4736" s="274"/>
      <c r="R4736" s="275"/>
      <c r="S4736" s="276"/>
      <c r="T4736" s="276"/>
      <c r="U4736" s="276"/>
      <c r="V4736" s="277"/>
      <c r="W4736" s="4"/>
      <c r="X4736" s="4"/>
    </row>
    <row r="4737" spans="1:24" ht="16.5" customHeight="1" x14ac:dyDescent="0.2">
      <c r="W4737" s="4"/>
      <c r="X4737" s="4"/>
    </row>
    <row r="4738" spans="1:24" ht="279.75" customHeight="1" x14ac:dyDescent="0.15">
      <c r="B4738" s="11"/>
      <c r="C4738" s="132" t="s">
        <v>136</v>
      </c>
      <c r="D4738" s="11"/>
      <c r="E4738" s="11"/>
      <c r="F4738" s="11"/>
      <c r="G4738" s="11"/>
      <c r="H4738" s="11"/>
      <c r="I4738" s="11"/>
      <c r="J4738" s="11"/>
      <c r="K4738" s="11"/>
      <c r="L4738" s="11"/>
      <c r="M4738" s="11"/>
      <c r="N4738" s="11"/>
      <c r="O4738" s="11"/>
      <c r="P4738" s="11"/>
      <c r="Q4738" s="11"/>
      <c r="R4738" s="11"/>
      <c r="S4738" s="11"/>
      <c r="T4738" s="11"/>
      <c r="U4738" s="11"/>
      <c r="V4738" s="11"/>
      <c r="W4738" s="11"/>
      <c r="X4738" s="11"/>
    </row>
    <row r="4739" spans="1:24" ht="24" customHeight="1" x14ac:dyDescent="0.2">
      <c r="A4739" s="35">
        <f>A4693+1</f>
        <v>104</v>
      </c>
      <c r="B4739" s="256" t="s">
        <v>127</v>
      </c>
      <c r="C4739" s="256"/>
      <c r="D4739" s="256"/>
      <c r="E4739" s="256"/>
      <c r="F4739" s="256"/>
      <c r="G4739" s="256"/>
      <c r="H4739" s="256"/>
      <c r="I4739" s="256"/>
      <c r="J4739" s="256"/>
      <c r="K4739" s="256"/>
      <c r="L4739" s="256"/>
      <c r="M4739" s="256"/>
      <c r="N4739" s="256"/>
      <c r="O4739" s="256"/>
      <c r="P4739" s="256"/>
      <c r="Q4739" s="256"/>
      <c r="R4739" s="256"/>
      <c r="S4739" s="256"/>
      <c r="T4739" s="256"/>
      <c r="U4739" s="256"/>
      <c r="V4739" s="256"/>
      <c r="X4739" s="2"/>
    </row>
    <row r="4740" spans="1:24" ht="17.25" customHeight="1" x14ac:dyDescent="0.2">
      <c r="A4740" s="35"/>
      <c r="B4740" s="120" t="s">
        <v>128</v>
      </c>
      <c r="D4740" s="123" t="e">
        <f>IF(A4739=0,0,INDEX(TblPublicadores[Nombre completo],A4739))</f>
        <v>#REF!</v>
      </c>
      <c r="F4740" s="123"/>
      <c r="G4740" s="123"/>
      <c r="H4740" s="123"/>
      <c r="I4740" s="123"/>
      <c r="J4740" s="123"/>
      <c r="K4740" s="123"/>
      <c r="L4740" s="123"/>
      <c r="M4740" s="123"/>
      <c r="N4740" s="123"/>
      <c r="O4740" s="123"/>
      <c r="P4740" s="123"/>
      <c r="Q4740" s="123"/>
      <c r="R4740" s="123"/>
      <c r="S4740" s="123"/>
      <c r="T4740" s="123"/>
      <c r="U4740" s="123"/>
      <c r="V4740" s="123"/>
      <c r="W4740" s="15"/>
      <c r="X4740" s="154" t="e">
        <f>IF(A4739=0,0,INDEX(TblPublicadores[Nombre],A4739))</f>
        <v>#REF!</v>
      </c>
    </row>
    <row r="4741" spans="1:24" ht="17.25" customHeight="1" x14ac:dyDescent="0.2">
      <c r="B4741" s="120" t="s">
        <v>129</v>
      </c>
      <c r="D4741" s="121"/>
      <c r="E4741" s="121"/>
      <c r="F4741" s="7"/>
      <c r="G4741" s="7"/>
      <c r="H4741" s="257" t="e">
        <f>IF(A4739=0,"",INDEX(TblPublicadores[Fecha de nacimiento],A4739))</f>
        <v>#REF!</v>
      </c>
      <c r="I4741" s="257"/>
      <c r="J4741" s="257"/>
      <c r="K4741" s="257"/>
      <c r="L4741" s="257"/>
      <c r="M4741" s="257"/>
      <c r="N4741" s="257"/>
      <c r="O4741" s="257"/>
      <c r="P4741" s="128" t="e">
        <f>IF(INDEX(TblPublicadores[Sexo],A4739)=Q4741,"þ","¨")</f>
        <v>#REF!</v>
      </c>
      <c r="Q4741" s="120" t="s">
        <v>75</v>
      </c>
      <c r="S4741" s="12"/>
      <c r="T4741" s="13"/>
      <c r="U4741" s="128" t="e">
        <f>IF(INDEX(TblPublicadores[Sexo],A4739)=V4741,"þ","¨")</f>
        <v>#REF!</v>
      </c>
      <c r="V4741" s="120" t="s">
        <v>79</v>
      </c>
      <c r="W4741" s="12"/>
      <c r="X4741" s="6"/>
    </row>
    <row r="4742" spans="1:24" ht="17.25" customHeight="1" x14ac:dyDescent="0.2">
      <c r="B4742" s="120" t="s">
        <v>130</v>
      </c>
      <c r="D4742" s="122"/>
      <c r="E4742" s="122"/>
      <c r="F4742" s="7"/>
      <c r="G4742" s="258" t="e">
        <f>IF(A4739=0,"",IF(INDEX(TblPublicadores[Fecha de bautismo],A4739)="", "",INDEX(TblPublicadores[Fecha de bautismo],A4739)))</f>
        <v>#REF!</v>
      </c>
      <c r="H4742" s="258"/>
      <c r="I4742" s="258"/>
      <c r="J4742" s="258"/>
      <c r="K4742" s="258"/>
      <c r="L4742" s="258"/>
      <c r="M4742" s="258"/>
      <c r="N4742" s="258"/>
      <c r="O4742" s="258"/>
      <c r="P4742" s="128" t="s">
        <v>137</v>
      </c>
      <c r="Q4742" s="120" t="s">
        <v>131</v>
      </c>
      <c r="S4742" s="12"/>
      <c r="T4742" s="12"/>
      <c r="U4742" s="128" t="s">
        <v>138</v>
      </c>
      <c r="V4742" s="120" t="s">
        <v>61</v>
      </c>
      <c r="W4742" s="12"/>
      <c r="X4742" s="6"/>
    </row>
    <row r="4743" spans="1:24" ht="28.5" customHeight="1" x14ac:dyDescent="0.2">
      <c r="B4743" s="127" t="e">
        <f>IF(INDEX(TblPublicadores[Privilegio],A4739)=C4743,"þ","¨")</f>
        <v>#REF!</v>
      </c>
      <c r="C4743" s="125" t="s">
        <v>76</v>
      </c>
      <c r="D4743" s="127" t="e">
        <f>IF(INDEX(TblPublicadores[Privilegio],A4739)=E4743,"þ","¨")</f>
        <v>#REF!</v>
      </c>
      <c r="E4743" s="125" t="s">
        <v>81</v>
      </c>
      <c r="F4743" s="7"/>
      <c r="G4743" s="7"/>
      <c r="H4743" s="5"/>
      <c r="I4743" s="10"/>
      <c r="J4743" s="127" t="e">
        <f>IF(INDEX(TblPublicadores[Tipo Publicador],A4739)=K4743,"þ","¨")</f>
        <v>#REF!</v>
      </c>
      <c r="K4743" s="125" t="s">
        <v>77</v>
      </c>
      <c r="L4743" s="5"/>
      <c r="M4743" s="5"/>
      <c r="N4743" s="127" t="e">
        <f>IF(INDEX(TblPublicadores[Tipo Publicador],A4739)=O4743,"þ","¨")</f>
        <v>#REF!</v>
      </c>
      <c r="O4743" s="125" t="s">
        <v>132</v>
      </c>
      <c r="P4743" s="126"/>
      <c r="Q4743" s="126"/>
      <c r="R4743" s="9"/>
      <c r="S4743" s="127" t="e">
        <f>IF(INDEX(TblPublicadores[Tipo Publicador],A4739)=T4743,"þ","¨")</f>
        <v>#REF!</v>
      </c>
      <c r="T4743" s="259" t="s">
        <v>133</v>
      </c>
      <c r="U4743" s="259"/>
      <c r="V4743" s="259"/>
      <c r="W4743" s="13"/>
      <c r="X4743" s="6"/>
    </row>
    <row r="4744" spans="1:24" ht="4.5" customHeight="1" thickBot="1" x14ac:dyDescent="0.25">
      <c r="B4744" s="8"/>
      <c r="C4744" s="7"/>
      <c r="D4744" s="8"/>
      <c r="E4744" s="7"/>
      <c r="F4744" s="7"/>
      <c r="G4744" s="7"/>
      <c r="H4744" s="5"/>
      <c r="I4744" s="10"/>
      <c r="J4744" s="8"/>
      <c r="K4744" s="5"/>
      <c r="L4744" s="5"/>
      <c r="M4744" s="5"/>
      <c r="N4744" s="7"/>
      <c r="O4744" s="5"/>
      <c r="P4744" s="8"/>
      <c r="Q4744" s="8"/>
      <c r="R4744" s="9"/>
      <c r="S4744" s="9"/>
      <c r="T4744" s="7"/>
      <c r="U4744" s="8"/>
      <c r="V4744" s="9"/>
      <c r="W4744" s="9"/>
      <c r="X4744" s="6"/>
    </row>
    <row r="4745" spans="1:24" ht="26.25" customHeight="1" x14ac:dyDescent="0.25">
      <c r="B4745" s="260" t="s">
        <v>17</v>
      </c>
      <c r="C4745" s="261"/>
      <c r="D4745" s="261"/>
      <c r="E4745" s="261"/>
      <c r="F4745" s="262" t="s">
        <v>134</v>
      </c>
      <c r="G4745" s="262"/>
      <c r="H4745" s="262"/>
      <c r="I4745" s="262" t="s">
        <v>12</v>
      </c>
      <c r="J4745" s="262"/>
      <c r="K4745" s="262"/>
      <c r="L4745" s="262" t="s">
        <v>105</v>
      </c>
      <c r="M4745" s="236" t="s">
        <v>135</v>
      </c>
      <c r="N4745" s="236"/>
      <c r="O4745" s="236"/>
      <c r="P4745" s="236"/>
      <c r="Q4745" s="236"/>
      <c r="R4745" s="236" t="s">
        <v>101</v>
      </c>
      <c r="S4745" s="236"/>
      <c r="T4745" s="236"/>
      <c r="U4745" s="236"/>
      <c r="V4745" s="237"/>
      <c r="W4745" s="14"/>
      <c r="X4745" s="3"/>
    </row>
    <row r="4746" spans="1:24" ht="27.75" customHeight="1" x14ac:dyDescent="0.2">
      <c r="B4746" s="240">
        <v>45292</v>
      </c>
      <c r="C4746" s="241"/>
      <c r="D4746" s="241"/>
      <c r="E4746" s="242"/>
      <c r="F4746" s="263"/>
      <c r="G4746" s="263"/>
      <c r="H4746" s="263"/>
      <c r="I4746" s="263"/>
      <c r="J4746" s="263"/>
      <c r="K4746" s="263"/>
      <c r="L4746" s="263"/>
      <c r="M4746" s="238"/>
      <c r="N4746" s="238"/>
      <c r="O4746" s="238"/>
      <c r="P4746" s="238"/>
      <c r="Q4746" s="238"/>
      <c r="R4746" s="238"/>
      <c r="S4746" s="238"/>
      <c r="T4746" s="238"/>
      <c r="U4746" s="238"/>
      <c r="V4746" s="239"/>
      <c r="W4746" s="14"/>
      <c r="X4746" s="3"/>
    </row>
    <row r="4747" spans="1:24" ht="16.5" customHeight="1" x14ac:dyDescent="0.2">
      <c r="A4747" s="34">
        <f>EDATE(B4746,-4)</f>
        <v>45170</v>
      </c>
      <c r="B4747" s="243" t="str">
        <f>PROPER(TEXT(A4747, "mmmm"))</f>
        <v>Septiembre</v>
      </c>
      <c r="C4747" s="244"/>
      <c r="D4747" s="244" t="str">
        <f>PROPER(TEXT(C4747, "mmmm"))</f>
        <v>Enero</v>
      </c>
      <c r="E4747" s="244"/>
      <c r="F4747" s="281" t="str">
        <f>IFERROR(IF(VLOOKUP($X4740&amp;"-"&amp;TEXT($A4747,"mmm-aaaa"),Informes!$A:$P,COLUMN(Informes!H$1),FALSE),"þ","¨"),"¨")</f>
        <v>¨</v>
      </c>
      <c r="G4747" s="281"/>
      <c r="H4747" s="281"/>
      <c r="I4747" s="248" t="str">
        <f>IFERROR(IF(ISBLANK(
VLOOKUP($X4740&amp;"-"&amp;TEXT($A4747,"mmm-aaaa"),Informes!$A:$P,COLUMN(Informes!I$1),FALSE)), "",
VLOOKUP($X4740&amp;"-"&amp;TEXT($A4747,"mmm-aaaa"),Informes!$A:$P,COLUMN(Informes!I$1),FALSE)), "")</f>
        <v/>
      </c>
      <c r="J4747" s="248"/>
      <c r="K4747" s="248"/>
      <c r="L4747" s="173" t="str">
        <f>IFERROR(IF($X4747=$L$7,"þ","¨"),"¨")</f>
        <v>¨</v>
      </c>
      <c r="M4747" s="248" t="str">
        <f>IFERROR(IF(OR($X4747=$L$7,$X4747=$K$5,$X4747=$O$5,$X4747=$T$5),IF(ISBLANK(
VLOOKUP($X4740&amp;"-"&amp;TEXT($A4747,"mmm-aaaa"),Informes!$A:$P,COLUMN(Informes!J$1),FALSE)), "",
VLOOKUP($X4740&amp;"-"&amp;TEXT($A4747,"mmm-aaaa"),Informes!$A:$P,COLUMN(Informes!J$1),FALSE)), ""), "")</f>
        <v/>
      </c>
      <c r="N4747" s="248"/>
      <c r="O4747" s="248"/>
      <c r="P4747" s="248"/>
      <c r="Q4747" s="248"/>
      <c r="R4747" s="284" t="str">
        <f t="shared" ref="R4747:R4758" si="926">IF(W4747=0, "", W4747)</f>
        <v/>
      </c>
      <c r="S4747" s="284"/>
      <c r="T4747" s="284"/>
      <c r="U4747" s="284"/>
      <c r="V4747" s="285"/>
      <c r="W4747" s="4" t="str">
        <f>IFERROR(VLOOKUP($X4740&amp;"-"&amp;TEXT($A4747,"mmm-aaaa"),Informes!$A:$P,COLUMN(Informes!K$1),FALSE), "")</f>
        <v/>
      </c>
      <c r="X4747" s="34" t="str">
        <f>IFERROR(VLOOKUP($X4740&amp;"-"&amp;TEXT($A4747,"mmm-aaaa"),Informes!$A:$P,COLUMN(Informes!C$1),FALSE), "")</f>
        <v/>
      </c>
    </row>
    <row r="4748" spans="1:24" ht="16.5" customHeight="1" x14ac:dyDescent="0.2">
      <c r="A4748" s="34">
        <f>EDATE(A4747,1)</f>
        <v>45200</v>
      </c>
      <c r="B4748" s="243" t="str">
        <f t="shared" ref="B4748:B4758" si="927">PROPER(TEXT(A4748, "mmmm"))</f>
        <v>Octubre</v>
      </c>
      <c r="C4748" s="244"/>
      <c r="D4748" s="244" t="str">
        <f t="shared" ref="D4748:D4758" si="928">PROPER(TEXT(C4748, "mmmm"))</f>
        <v>Enero</v>
      </c>
      <c r="E4748" s="244"/>
      <c r="F4748" s="281" t="str">
        <f>IFERROR(IF(VLOOKUP($X4740&amp;"-"&amp;TEXT($A4748,"mmm-aaaa"),Informes!$A:$P,COLUMN(Informes!H$1),FALSE),"þ","¨"),"¨")</f>
        <v>¨</v>
      </c>
      <c r="G4748" s="281"/>
      <c r="H4748" s="281"/>
      <c r="I4748" s="248" t="str">
        <f>IFERROR(IF(ISBLANK(
VLOOKUP($X4740&amp;"-"&amp;TEXT($A4748,"mmm-aaaa"),Informes!$A:$P,COLUMN(Informes!I$1),FALSE)), "",
VLOOKUP($X4740&amp;"-"&amp;TEXT($A4748,"mmm-aaaa"),Informes!$A:$P,COLUMN(Informes!I$1),FALSE)), "")</f>
        <v/>
      </c>
      <c r="J4748" s="248"/>
      <c r="K4748" s="248"/>
      <c r="L4748" s="173" t="str">
        <f t="shared" ref="L4748:L4758" si="929">IFERROR(IF($X4748=$L$7,"þ","¨"),"¨")</f>
        <v>¨</v>
      </c>
      <c r="M4748" s="248" t="str">
        <f>IFERROR(IF(OR($X4748=$L$7,$X4748=$K$5,$X4748=$O$5,$X4748=$T$5),IF(ISBLANK(
VLOOKUP($X4740&amp;"-"&amp;TEXT($A4748,"mmm-aaaa"),Informes!$A:$P,COLUMN(Informes!J$1),FALSE)), "",
VLOOKUP($X4740&amp;"-"&amp;TEXT($A4748,"mmm-aaaa"),Informes!$A:$P,COLUMN(Informes!J$1),FALSE)), ""), "")</f>
        <v/>
      </c>
      <c r="N4748" s="248"/>
      <c r="O4748" s="248"/>
      <c r="P4748" s="248"/>
      <c r="Q4748" s="248"/>
      <c r="R4748" s="284" t="str">
        <f t="shared" si="926"/>
        <v/>
      </c>
      <c r="S4748" s="284"/>
      <c r="T4748" s="284"/>
      <c r="U4748" s="284"/>
      <c r="V4748" s="285"/>
      <c r="W4748" s="4" t="str">
        <f>IFERROR(VLOOKUP($X4740&amp;"-"&amp;TEXT($A4748,"mmm-aaaa"),Informes!$A:$P,COLUMN(Informes!K$1),FALSE), "")</f>
        <v/>
      </c>
      <c r="X4748" s="34" t="str">
        <f>IFERROR(VLOOKUP($X4740&amp;"-"&amp;TEXT($A4748,"mmm-aaaa"),Informes!$A:$P,COLUMN(Informes!C$1),FALSE), "")</f>
        <v/>
      </c>
    </row>
    <row r="4749" spans="1:24" ht="16.5" customHeight="1" x14ac:dyDescent="0.2">
      <c r="A4749" s="34">
        <f t="shared" ref="A4749:A4758" si="930">EDATE(A4748,1)</f>
        <v>45231</v>
      </c>
      <c r="B4749" s="243" t="str">
        <f t="shared" si="927"/>
        <v>Noviembre</v>
      </c>
      <c r="C4749" s="244"/>
      <c r="D4749" s="244" t="str">
        <f t="shared" si="928"/>
        <v>Enero</v>
      </c>
      <c r="E4749" s="244"/>
      <c r="F4749" s="281" t="str">
        <f>IFERROR(IF(VLOOKUP($X4740&amp;"-"&amp;TEXT($A4749,"mmm-aaaa"),Informes!$A:$P,COLUMN(Informes!H$1),FALSE),"þ","¨"),"¨")</f>
        <v>¨</v>
      </c>
      <c r="G4749" s="281"/>
      <c r="H4749" s="281"/>
      <c r="I4749" s="248" t="str">
        <f>IFERROR(IF(ISBLANK(
VLOOKUP($X4740&amp;"-"&amp;TEXT($A4749,"mmm-aaaa"),Informes!$A:$P,COLUMN(Informes!I$1),FALSE)), "",
VLOOKUP($X4740&amp;"-"&amp;TEXT($A4749,"mmm-aaaa"),Informes!$A:$P,COLUMN(Informes!I$1),FALSE)), "")</f>
        <v/>
      </c>
      <c r="J4749" s="248"/>
      <c r="K4749" s="248"/>
      <c r="L4749" s="173" t="str">
        <f t="shared" si="929"/>
        <v>¨</v>
      </c>
      <c r="M4749" s="248" t="str">
        <f>IFERROR(IF(OR($X4749=$L$7,$X4749=$K$5,$X4749=$O$5,$X4749=$T$5),IF(ISBLANK(
VLOOKUP($X4740&amp;"-"&amp;TEXT($A4749,"mmm-aaaa"),Informes!$A:$P,COLUMN(Informes!J$1),FALSE)), "",
VLOOKUP($X4740&amp;"-"&amp;TEXT($A4749,"mmm-aaaa"),Informes!$A:$P,COLUMN(Informes!J$1),FALSE)), ""), "")</f>
        <v/>
      </c>
      <c r="N4749" s="248"/>
      <c r="O4749" s="248"/>
      <c r="P4749" s="248"/>
      <c r="Q4749" s="248"/>
      <c r="R4749" s="284" t="str">
        <f t="shared" si="926"/>
        <v/>
      </c>
      <c r="S4749" s="284"/>
      <c r="T4749" s="284"/>
      <c r="U4749" s="284"/>
      <c r="V4749" s="285"/>
      <c r="W4749" s="4" t="str">
        <f>IFERROR(VLOOKUP($X4740&amp;"-"&amp;TEXT($A4749,"mmm-aaaa"),Informes!$A:$P,COLUMN(Informes!K$1),FALSE), "")</f>
        <v/>
      </c>
      <c r="X4749" s="34" t="str">
        <f>IFERROR(VLOOKUP($X4740&amp;"-"&amp;TEXT($A4749,"mmm-aaaa"),Informes!$A:$P,COLUMN(Informes!C$1),FALSE), "")</f>
        <v/>
      </c>
    </row>
    <row r="4750" spans="1:24" ht="16.5" customHeight="1" x14ac:dyDescent="0.2">
      <c r="A4750" s="34">
        <f t="shared" si="930"/>
        <v>45261</v>
      </c>
      <c r="B4750" s="243" t="str">
        <f t="shared" si="927"/>
        <v>Diciembre</v>
      </c>
      <c r="C4750" s="244"/>
      <c r="D4750" s="244" t="str">
        <f t="shared" si="928"/>
        <v>Enero</v>
      </c>
      <c r="E4750" s="244"/>
      <c r="F4750" s="281" t="str">
        <f>IFERROR(IF(VLOOKUP($X4740&amp;"-"&amp;TEXT($A4750,"mmm-aaaa"),Informes!$A:$P,COLUMN(Informes!H$1),FALSE),"þ","¨"),"¨")</f>
        <v>¨</v>
      </c>
      <c r="G4750" s="281"/>
      <c r="H4750" s="281"/>
      <c r="I4750" s="248" t="str">
        <f>IFERROR(IF(ISBLANK(
VLOOKUP($X4740&amp;"-"&amp;TEXT($A4750,"mmm-aaaa"),Informes!$A:$P,COLUMN(Informes!I$1),FALSE)), "",
VLOOKUP($X4740&amp;"-"&amp;TEXT($A4750,"mmm-aaaa"),Informes!$A:$P,COLUMN(Informes!I$1),FALSE)), "")</f>
        <v/>
      </c>
      <c r="J4750" s="248"/>
      <c r="K4750" s="248"/>
      <c r="L4750" s="173" t="str">
        <f t="shared" si="929"/>
        <v>¨</v>
      </c>
      <c r="M4750" s="248" t="str">
        <f>IFERROR(IF(OR($X4750=$L$7,$X4750=$K$5,$X4750=$O$5,$X4750=$T$5),IF(ISBLANK(
VLOOKUP($X4740&amp;"-"&amp;TEXT($A4750,"mmm-aaaa"),Informes!$A:$P,COLUMN(Informes!J$1),FALSE)), "",
VLOOKUP($X4740&amp;"-"&amp;TEXT($A4750,"mmm-aaaa"),Informes!$A:$P,COLUMN(Informes!J$1),FALSE)), ""), "")</f>
        <v/>
      </c>
      <c r="N4750" s="248"/>
      <c r="O4750" s="248"/>
      <c r="P4750" s="248"/>
      <c r="Q4750" s="248"/>
      <c r="R4750" s="284" t="str">
        <f t="shared" si="926"/>
        <v/>
      </c>
      <c r="S4750" s="284"/>
      <c r="T4750" s="284"/>
      <c r="U4750" s="284"/>
      <c r="V4750" s="285"/>
      <c r="W4750" s="4" t="str">
        <f>IFERROR(VLOOKUP($X4740&amp;"-"&amp;TEXT($A4750,"mmm-aaaa"),Informes!$A:$P,COLUMN(Informes!K$1),FALSE), "")</f>
        <v/>
      </c>
      <c r="X4750" s="34" t="str">
        <f>IFERROR(VLOOKUP($X4740&amp;"-"&amp;TEXT($A4750,"mmm-aaaa"),Informes!$A:$P,COLUMN(Informes!C$1),FALSE), "")</f>
        <v/>
      </c>
    </row>
    <row r="4751" spans="1:24" ht="16.5" customHeight="1" x14ac:dyDescent="0.2">
      <c r="A4751" s="34">
        <f t="shared" si="930"/>
        <v>45292</v>
      </c>
      <c r="B4751" s="243" t="str">
        <f t="shared" si="927"/>
        <v>Enero</v>
      </c>
      <c r="C4751" s="244"/>
      <c r="D4751" s="244" t="str">
        <f t="shared" si="928"/>
        <v>Enero</v>
      </c>
      <c r="E4751" s="244"/>
      <c r="F4751" s="281" t="str">
        <f>IFERROR(IF(VLOOKUP($X4740&amp;"-"&amp;TEXT($A4751,"mmm-aaaa"),Informes!$A:$P,COLUMN(Informes!H$1),FALSE),"þ","¨"),"¨")</f>
        <v>¨</v>
      </c>
      <c r="G4751" s="281"/>
      <c r="H4751" s="281"/>
      <c r="I4751" s="248" t="str">
        <f>IFERROR(IF(ISBLANK(
VLOOKUP($X4740&amp;"-"&amp;TEXT($A4751,"mmm-aaaa"),Informes!$A:$P,COLUMN(Informes!I$1),FALSE)), "",
VLOOKUP($X4740&amp;"-"&amp;TEXT($A4751,"mmm-aaaa"),Informes!$A:$P,COLUMN(Informes!I$1),FALSE)), "")</f>
        <v/>
      </c>
      <c r="J4751" s="248"/>
      <c r="K4751" s="248"/>
      <c r="L4751" s="173" t="str">
        <f t="shared" si="929"/>
        <v>¨</v>
      </c>
      <c r="M4751" s="248" t="str">
        <f>IFERROR(IF(OR($X4751=$L$7,$X4751=$K$5,$X4751=$O$5,$X4751=$T$5),IF(ISBLANK(
VLOOKUP($X4740&amp;"-"&amp;TEXT($A4751,"mmm-aaaa"),Informes!$A:$P,COLUMN(Informes!J$1),FALSE)), "",
VLOOKUP($X4740&amp;"-"&amp;TEXT($A4751,"mmm-aaaa"),Informes!$A:$P,COLUMN(Informes!J$1),FALSE)), ""), "")</f>
        <v/>
      </c>
      <c r="N4751" s="248"/>
      <c r="O4751" s="248"/>
      <c r="P4751" s="248"/>
      <c r="Q4751" s="248"/>
      <c r="R4751" s="284" t="str">
        <f t="shared" si="926"/>
        <v/>
      </c>
      <c r="S4751" s="284"/>
      <c r="T4751" s="284"/>
      <c r="U4751" s="284"/>
      <c r="V4751" s="285"/>
      <c r="W4751" s="4" t="str">
        <f>IFERROR(VLOOKUP($X4740&amp;"-"&amp;TEXT($A4751,"mmm-aaaa"),Informes!$A:$P,COLUMN(Informes!K$1),FALSE), "")</f>
        <v/>
      </c>
      <c r="X4751" s="34" t="str">
        <f>IFERROR(VLOOKUP($X4740&amp;"-"&amp;TEXT($A4751,"mmm-aaaa"),Informes!$A:$P,COLUMN(Informes!C$1),FALSE), "")</f>
        <v/>
      </c>
    </row>
    <row r="4752" spans="1:24" ht="16.5" customHeight="1" x14ac:dyDescent="0.2">
      <c r="A4752" s="34">
        <f t="shared" si="930"/>
        <v>45323</v>
      </c>
      <c r="B4752" s="243" t="str">
        <f t="shared" si="927"/>
        <v>Febrero</v>
      </c>
      <c r="C4752" s="244"/>
      <c r="D4752" s="244" t="str">
        <f t="shared" si="928"/>
        <v>Enero</v>
      </c>
      <c r="E4752" s="244"/>
      <c r="F4752" s="281" t="str">
        <f>IFERROR(IF(VLOOKUP($X4740&amp;"-"&amp;TEXT($A4752,"mmm-aaaa"),Informes!$A:$P,COLUMN(Informes!H$1),FALSE),"þ","¨"),"¨")</f>
        <v>¨</v>
      </c>
      <c r="G4752" s="281"/>
      <c r="H4752" s="281"/>
      <c r="I4752" s="248" t="str">
        <f>IFERROR(IF(ISBLANK(
VLOOKUP($X4740&amp;"-"&amp;TEXT($A4752,"mmm-aaaa"),Informes!$A:$P,COLUMN(Informes!I$1),FALSE)), "",
VLOOKUP($X4740&amp;"-"&amp;TEXT($A4752,"mmm-aaaa"),Informes!$A:$P,COLUMN(Informes!I$1),FALSE)), "")</f>
        <v/>
      </c>
      <c r="J4752" s="248"/>
      <c r="K4752" s="248"/>
      <c r="L4752" s="173" t="str">
        <f t="shared" si="929"/>
        <v>¨</v>
      </c>
      <c r="M4752" s="248" t="str">
        <f>IFERROR(IF(OR($X4752=$L$7,$X4752=$K$5,$X4752=$O$5,$X4752=$T$5),IF(ISBLANK(
VLOOKUP($X4740&amp;"-"&amp;TEXT($A4752,"mmm-aaaa"),Informes!$A:$P,COLUMN(Informes!J$1),FALSE)), "",
VLOOKUP($X4740&amp;"-"&amp;TEXT($A4752,"mmm-aaaa"),Informes!$A:$P,COLUMN(Informes!J$1),FALSE)), ""), "")</f>
        <v/>
      </c>
      <c r="N4752" s="248"/>
      <c r="O4752" s="248"/>
      <c r="P4752" s="248"/>
      <c r="Q4752" s="248"/>
      <c r="R4752" s="284" t="str">
        <f t="shared" si="926"/>
        <v/>
      </c>
      <c r="S4752" s="284"/>
      <c r="T4752" s="284"/>
      <c r="U4752" s="284"/>
      <c r="V4752" s="285"/>
      <c r="W4752" s="4" t="str">
        <f>IFERROR(VLOOKUP($X4740&amp;"-"&amp;TEXT($A4752,"mmm-aaaa"),Informes!$A:$P,COLUMN(Informes!K$1),FALSE), "")</f>
        <v/>
      </c>
      <c r="X4752" s="34" t="str">
        <f>IFERROR(VLOOKUP($X4740&amp;"-"&amp;TEXT($A4752,"mmm-aaaa"),Informes!$A:$P,COLUMN(Informes!C$1),FALSE), "")</f>
        <v/>
      </c>
    </row>
    <row r="4753" spans="1:24" ht="16.5" customHeight="1" x14ac:dyDescent="0.2">
      <c r="A4753" s="34">
        <f t="shared" si="930"/>
        <v>45352</v>
      </c>
      <c r="B4753" s="243" t="str">
        <f t="shared" si="927"/>
        <v>Marzo</v>
      </c>
      <c r="C4753" s="244"/>
      <c r="D4753" s="244" t="str">
        <f t="shared" si="928"/>
        <v>Enero</v>
      </c>
      <c r="E4753" s="244"/>
      <c r="F4753" s="281" t="str">
        <f>IFERROR(IF(VLOOKUP($X4740&amp;"-"&amp;TEXT($A4753,"mmm-aaaa"),Informes!$A:$P,COLUMN(Informes!H$1),FALSE),"þ","¨"),"¨")</f>
        <v>¨</v>
      </c>
      <c r="G4753" s="281"/>
      <c r="H4753" s="281"/>
      <c r="I4753" s="248" t="str">
        <f>IFERROR(IF(ISBLANK(
VLOOKUP($X4740&amp;"-"&amp;TEXT($A4753,"mmm-aaaa"),Informes!$A:$P,COLUMN(Informes!I$1),FALSE)), "",
VLOOKUP($X4740&amp;"-"&amp;TEXT($A4753,"mmm-aaaa"),Informes!$A:$P,COLUMN(Informes!I$1),FALSE)), "")</f>
        <v/>
      </c>
      <c r="J4753" s="248"/>
      <c r="K4753" s="248"/>
      <c r="L4753" s="173" t="str">
        <f t="shared" si="929"/>
        <v>¨</v>
      </c>
      <c r="M4753" s="248" t="str">
        <f>IFERROR(IF(OR($X4753=$L$7,$X4753=$K$5,$X4753=$O$5,$X4753=$T$5),IF(ISBLANK(
VLOOKUP($X4740&amp;"-"&amp;TEXT($A4753,"mmm-aaaa"),Informes!$A:$P,COLUMN(Informes!J$1),FALSE)), "",
VLOOKUP($X4740&amp;"-"&amp;TEXT($A4753,"mmm-aaaa"),Informes!$A:$P,COLUMN(Informes!J$1),FALSE)), ""), "")</f>
        <v/>
      </c>
      <c r="N4753" s="248"/>
      <c r="O4753" s="248"/>
      <c r="P4753" s="248"/>
      <c r="Q4753" s="248"/>
      <c r="R4753" s="284" t="str">
        <f t="shared" si="926"/>
        <v/>
      </c>
      <c r="S4753" s="284"/>
      <c r="T4753" s="284"/>
      <c r="U4753" s="284"/>
      <c r="V4753" s="285"/>
      <c r="W4753" s="4" t="str">
        <f>IFERROR(VLOOKUP($X4740&amp;"-"&amp;TEXT($A4753,"mmm-aaaa"),Informes!$A:$P,COLUMN(Informes!K$1),FALSE), "")</f>
        <v/>
      </c>
      <c r="X4753" s="34" t="str">
        <f>IFERROR(VLOOKUP($X4740&amp;"-"&amp;TEXT($A4753,"mmm-aaaa"),Informes!$A:$P,COLUMN(Informes!C$1),FALSE), "")</f>
        <v/>
      </c>
    </row>
    <row r="4754" spans="1:24" ht="16.5" customHeight="1" x14ac:dyDescent="0.2">
      <c r="A4754" s="34">
        <f t="shared" si="930"/>
        <v>45383</v>
      </c>
      <c r="B4754" s="243" t="str">
        <f t="shared" si="927"/>
        <v>Abril</v>
      </c>
      <c r="C4754" s="244"/>
      <c r="D4754" s="244" t="str">
        <f t="shared" si="928"/>
        <v>Enero</v>
      </c>
      <c r="E4754" s="244"/>
      <c r="F4754" s="281" t="str">
        <f>IFERROR(IF(VLOOKUP($X4740&amp;"-"&amp;TEXT($A4754,"mmm-aaaa"),Informes!$A:$P,COLUMN(Informes!H$1),FALSE),"þ","¨"),"¨")</f>
        <v>¨</v>
      </c>
      <c r="G4754" s="281"/>
      <c r="H4754" s="281"/>
      <c r="I4754" s="248" t="str">
        <f>IFERROR(IF(ISBLANK(
VLOOKUP($X4740&amp;"-"&amp;TEXT($A4754,"mmm-aaaa"),Informes!$A:$P,COLUMN(Informes!I$1),FALSE)), "",
VLOOKUP($X4740&amp;"-"&amp;TEXT($A4754,"mmm-aaaa"),Informes!$A:$P,COLUMN(Informes!I$1),FALSE)), "")</f>
        <v/>
      </c>
      <c r="J4754" s="248"/>
      <c r="K4754" s="248"/>
      <c r="L4754" s="173" t="str">
        <f t="shared" si="929"/>
        <v>¨</v>
      </c>
      <c r="M4754" s="248" t="str">
        <f>IFERROR(IF(OR($X4754=$L$7,$X4754=$K$5,$X4754=$O$5,$X4754=$T$5),IF(ISBLANK(
VLOOKUP($X4740&amp;"-"&amp;TEXT($A4754,"mmm-aaaa"),Informes!$A:$P,COLUMN(Informes!J$1),FALSE)), "",
VLOOKUP($X4740&amp;"-"&amp;TEXT($A4754,"mmm-aaaa"),Informes!$A:$P,COLUMN(Informes!J$1),FALSE)), ""), "")</f>
        <v/>
      </c>
      <c r="N4754" s="248"/>
      <c r="O4754" s="248"/>
      <c r="P4754" s="248"/>
      <c r="Q4754" s="248"/>
      <c r="R4754" s="284" t="str">
        <f t="shared" si="926"/>
        <v/>
      </c>
      <c r="S4754" s="284"/>
      <c r="T4754" s="284"/>
      <c r="U4754" s="284"/>
      <c r="V4754" s="285"/>
      <c r="W4754" s="4" t="str">
        <f>IFERROR(VLOOKUP($X4740&amp;"-"&amp;TEXT($A4754,"mmm-aaaa"),Informes!$A:$P,COLUMN(Informes!K$1),FALSE), "")</f>
        <v/>
      </c>
      <c r="X4754" s="34" t="str">
        <f>IFERROR(VLOOKUP($X4740&amp;"-"&amp;TEXT($A4754,"mmm-aaaa"),Informes!$A:$P,COLUMN(Informes!C$1),FALSE), "")</f>
        <v/>
      </c>
    </row>
    <row r="4755" spans="1:24" ht="16.5" customHeight="1" x14ac:dyDescent="0.2">
      <c r="A4755" s="34">
        <f t="shared" si="930"/>
        <v>45413</v>
      </c>
      <c r="B4755" s="243" t="str">
        <f t="shared" si="927"/>
        <v>Mayo</v>
      </c>
      <c r="C4755" s="244"/>
      <c r="D4755" s="244" t="str">
        <f t="shared" si="928"/>
        <v>Enero</v>
      </c>
      <c r="E4755" s="244"/>
      <c r="F4755" s="281" t="str">
        <f>IFERROR(IF(VLOOKUP($X4740&amp;"-"&amp;TEXT($A4755,"mmm-aaaa"),Informes!$A:$P,COLUMN(Informes!H$1),FALSE),"þ","¨"),"¨")</f>
        <v>¨</v>
      </c>
      <c r="G4755" s="281"/>
      <c r="H4755" s="281"/>
      <c r="I4755" s="248" t="str">
        <f>IFERROR(IF(ISBLANK(
VLOOKUP($X4740&amp;"-"&amp;TEXT($A4755,"mmm-aaaa"),Informes!$A:$P,COLUMN(Informes!I$1),FALSE)), "",
VLOOKUP($X4740&amp;"-"&amp;TEXT($A4755,"mmm-aaaa"),Informes!$A:$P,COLUMN(Informes!I$1),FALSE)), "")</f>
        <v/>
      </c>
      <c r="J4755" s="248"/>
      <c r="K4755" s="248"/>
      <c r="L4755" s="173" t="str">
        <f t="shared" si="929"/>
        <v>¨</v>
      </c>
      <c r="M4755" s="248" t="str">
        <f>IFERROR(IF(OR($X4755=$L$7,$X4755=$K$5,$X4755=$O$5,$X4755=$T$5),IF(ISBLANK(
VLOOKUP($X4740&amp;"-"&amp;TEXT($A4755,"mmm-aaaa"),Informes!$A:$P,COLUMN(Informes!J$1),FALSE)), "",
VLOOKUP($X4740&amp;"-"&amp;TEXT($A4755,"mmm-aaaa"),Informes!$A:$P,COLUMN(Informes!J$1),FALSE)), ""), "")</f>
        <v/>
      </c>
      <c r="N4755" s="248"/>
      <c r="O4755" s="248"/>
      <c r="P4755" s="248"/>
      <c r="Q4755" s="248"/>
      <c r="R4755" s="284" t="str">
        <f t="shared" si="926"/>
        <v/>
      </c>
      <c r="S4755" s="284"/>
      <c r="T4755" s="284"/>
      <c r="U4755" s="284"/>
      <c r="V4755" s="285"/>
      <c r="W4755" s="4" t="str">
        <f>IFERROR(VLOOKUP($X4740&amp;"-"&amp;TEXT($A4755,"mmm-aaaa"),Informes!$A:$P,COLUMN(Informes!K$1),FALSE), "")</f>
        <v/>
      </c>
      <c r="X4755" s="34" t="str">
        <f>IFERROR(VLOOKUP($X4740&amp;"-"&amp;TEXT($A4755,"mmm-aaaa"),Informes!$A:$P,COLUMN(Informes!C$1),FALSE), "")</f>
        <v/>
      </c>
    </row>
    <row r="4756" spans="1:24" ht="16.5" customHeight="1" x14ac:dyDescent="0.2">
      <c r="A4756" s="34">
        <f t="shared" si="930"/>
        <v>45444</v>
      </c>
      <c r="B4756" s="243" t="str">
        <f t="shared" si="927"/>
        <v>Junio</v>
      </c>
      <c r="C4756" s="244"/>
      <c r="D4756" s="244" t="str">
        <f t="shared" si="928"/>
        <v>Enero</v>
      </c>
      <c r="E4756" s="244"/>
      <c r="F4756" s="281" t="str">
        <f>IFERROR(IF(VLOOKUP($X4740&amp;"-"&amp;TEXT($A4756,"mmm-aaaa"),Informes!$A:$P,COLUMN(Informes!H$1),FALSE),"þ","¨"),"¨")</f>
        <v>¨</v>
      </c>
      <c r="G4756" s="281"/>
      <c r="H4756" s="281"/>
      <c r="I4756" s="248" t="str">
        <f>IFERROR(IF(ISBLANK(
VLOOKUP($X4740&amp;"-"&amp;TEXT($A4756,"mmm-aaaa"),Informes!$A:$P,COLUMN(Informes!I$1),FALSE)), "",
VLOOKUP($X4740&amp;"-"&amp;TEXT($A4756,"mmm-aaaa"),Informes!$A:$P,COLUMN(Informes!I$1),FALSE)), "")</f>
        <v/>
      </c>
      <c r="J4756" s="248"/>
      <c r="K4756" s="248"/>
      <c r="L4756" s="173" t="str">
        <f t="shared" si="929"/>
        <v>¨</v>
      </c>
      <c r="M4756" s="248" t="str">
        <f>IFERROR(IF(OR($X4756=$L$7,$X4756=$K$5,$X4756=$O$5,$X4756=$T$5),IF(ISBLANK(
VLOOKUP($X4740&amp;"-"&amp;TEXT($A4756,"mmm-aaaa"),Informes!$A:$P,COLUMN(Informes!J$1),FALSE)), "",
VLOOKUP($X4740&amp;"-"&amp;TEXT($A4756,"mmm-aaaa"),Informes!$A:$P,COLUMN(Informes!J$1),FALSE)), ""), "")</f>
        <v/>
      </c>
      <c r="N4756" s="248"/>
      <c r="O4756" s="248"/>
      <c r="P4756" s="248"/>
      <c r="Q4756" s="248"/>
      <c r="R4756" s="284" t="str">
        <f t="shared" si="926"/>
        <v/>
      </c>
      <c r="S4756" s="284"/>
      <c r="T4756" s="284"/>
      <c r="U4756" s="284"/>
      <c r="V4756" s="285"/>
      <c r="W4756" s="4" t="str">
        <f>IFERROR(VLOOKUP($X4740&amp;"-"&amp;TEXT($A4756,"mmm-aaaa"),Informes!$A:$P,COLUMN(Informes!K$1),FALSE), "")</f>
        <v/>
      </c>
      <c r="X4756" s="34" t="str">
        <f>IFERROR(VLOOKUP($X4740&amp;"-"&amp;TEXT($A4756,"mmm-aaaa"),Informes!$A:$P,COLUMN(Informes!C$1),FALSE), "")</f>
        <v/>
      </c>
    </row>
    <row r="4757" spans="1:24" ht="16.5" customHeight="1" x14ac:dyDescent="0.2">
      <c r="A4757" s="34">
        <f t="shared" si="930"/>
        <v>45474</v>
      </c>
      <c r="B4757" s="243" t="str">
        <f t="shared" si="927"/>
        <v>Julio</v>
      </c>
      <c r="C4757" s="244"/>
      <c r="D4757" s="244" t="str">
        <f t="shared" si="928"/>
        <v>Enero</v>
      </c>
      <c r="E4757" s="244"/>
      <c r="F4757" s="281" t="str">
        <f>IFERROR(IF(VLOOKUP($X4740&amp;"-"&amp;TEXT($A4757,"mmm-aaaa"),Informes!$A:$P,COLUMN(Informes!H$1),FALSE),"þ","¨"),"¨")</f>
        <v>¨</v>
      </c>
      <c r="G4757" s="281"/>
      <c r="H4757" s="281"/>
      <c r="I4757" s="248" t="str">
        <f>IFERROR(IF(ISBLANK(
VLOOKUP($X4740&amp;"-"&amp;TEXT($A4757,"mmm-aaaa"),Informes!$A:$P,COLUMN(Informes!I$1),FALSE)), "",
VLOOKUP($X4740&amp;"-"&amp;TEXT($A4757,"mmm-aaaa"),Informes!$A:$P,COLUMN(Informes!I$1),FALSE)), "")</f>
        <v/>
      </c>
      <c r="J4757" s="248"/>
      <c r="K4757" s="248"/>
      <c r="L4757" s="173" t="str">
        <f t="shared" si="929"/>
        <v>¨</v>
      </c>
      <c r="M4757" s="248" t="str">
        <f>IFERROR(IF(OR($X4757=$L$7,$X4757=$K$5,$X4757=$O$5,$X4757=$T$5),IF(ISBLANK(
VLOOKUP($X4740&amp;"-"&amp;TEXT($A4757,"mmm-aaaa"),Informes!$A:$P,COLUMN(Informes!J$1),FALSE)), "",
VLOOKUP($X4740&amp;"-"&amp;TEXT($A4757,"mmm-aaaa"),Informes!$A:$P,COLUMN(Informes!J$1),FALSE)), ""), "")</f>
        <v/>
      </c>
      <c r="N4757" s="248"/>
      <c r="O4757" s="248"/>
      <c r="P4757" s="248"/>
      <c r="Q4757" s="248"/>
      <c r="R4757" s="284" t="str">
        <f t="shared" si="926"/>
        <v/>
      </c>
      <c r="S4757" s="284"/>
      <c r="T4757" s="284"/>
      <c r="U4757" s="284"/>
      <c r="V4757" s="285"/>
      <c r="W4757" s="4" t="str">
        <f>IFERROR(VLOOKUP($X4740&amp;"-"&amp;TEXT($A4757,"mmm-aaaa"),Informes!$A:$P,COLUMN(Informes!K$1),FALSE), "")</f>
        <v/>
      </c>
      <c r="X4757" s="34" t="str">
        <f>IFERROR(VLOOKUP($X4740&amp;"-"&amp;TEXT($A4757,"mmm-aaaa"),Informes!$A:$P,COLUMN(Informes!C$1),FALSE), "")</f>
        <v/>
      </c>
    </row>
    <row r="4758" spans="1:24" ht="16.5" customHeight="1" thickBot="1" x14ac:dyDescent="0.25">
      <c r="A4758" s="34">
        <f t="shared" si="930"/>
        <v>45505</v>
      </c>
      <c r="B4758" s="264" t="str">
        <f t="shared" si="927"/>
        <v>Agosto</v>
      </c>
      <c r="C4758" s="265"/>
      <c r="D4758" s="265" t="str">
        <f t="shared" si="928"/>
        <v>Enero</v>
      </c>
      <c r="E4758" s="265"/>
      <c r="F4758" s="280" t="str">
        <f>IFERROR(IF(VLOOKUP($X4740&amp;"-"&amp;TEXT($A4758,"mmm-aaaa"),Informes!$A:$P,COLUMN(Informes!H$1),FALSE),"þ","¨"),"¨")</f>
        <v>¨</v>
      </c>
      <c r="G4758" s="280"/>
      <c r="H4758" s="280"/>
      <c r="I4758" s="269" t="str">
        <f>IFERROR(IF(ISBLANK(
VLOOKUP($X4740&amp;"-"&amp;TEXT($A4758,"mmm-aaaa"),Informes!$A:$P,COLUMN(Informes!I$1),FALSE)), "",
VLOOKUP($X4740&amp;"-"&amp;TEXT($A4758,"mmm-aaaa"),Informes!$A:$P,COLUMN(Informes!I$1),FALSE)), "")</f>
        <v/>
      </c>
      <c r="J4758" s="269"/>
      <c r="K4758" s="269"/>
      <c r="L4758" s="172" t="str">
        <f t="shared" si="929"/>
        <v>¨</v>
      </c>
      <c r="M4758" s="269" t="str">
        <f>IFERROR(IF(OR($X4758=$L$7,$X4758=$K$5,$X4758=$O$5,$X4758=$T$5),IF(ISBLANK(
VLOOKUP($X4740&amp;"-"&amp;TEXT($A4758,"mmm-aaaa"),Informes!$A:$P,COLUMN(Informes!J$1),FALSE)), "",
VLOOKUP($X4740&amp;"-"&amp;TEXT($A4758,"mmm-aaaa"),Informes!$A:$P,COLUMN(Informes!J$1),FALSE)), ""), "")</f>
        <v/>
      </c>
      <c r="N4758" s="269"/>
      <c r="O4758" s="269"/>
      <c r="P4758" s="269"/>
      <c r="Q4758" s="269"/>
      <c r="R4758" s="282" t="str">
        <f t="shared" si="926"/>
        <v/>
      </c>
      <c r="S4758" s="282"/>
      <c r="T4758" s="282"/>
      <c r="U4758" s="282"/>
      <c r="V4758" s="283"/>
      <c r="W4758" s="4" t="str">
        <f>IFERROR(VLOOKUP($X4740&amp;"-"&amp;TEXT($A4758,"mmm-aaaa"),Informes!$A:$P,COLUMN(Informes!K$1),FALSE), "")</f>
        <v/>
      </c>
      <c r="X4758" s="34" t="str">
        <f>IFERROR(VLOOKUP($X4740&amp;"-"&amp;TEXT($A4758,"mmm-aaaa"),Informes!$A:$P,COLUMN(Informes!C$1),FALSE), "")</f>
        <v/>
      </c>
    </row>
    <row r="4759" spans="1:24" ht="16.5" customHeight="1" thickBot="1" x14ac:dyDescent="0.3">
      <c r="D4759" s="124"/>
      <c r="E4759" s="124"/>
      <c r="F4759" s="129"/>
      <c r="G4759" s="124" t="str">
        <f>IF(SUM(F4747:F4758)=0,"",SUM(F4747:F4758))</f>
        <v/>
      </c>
      <c r="H4759" s="124"/>
      <c r="I4759" s="124"/>
      <c r="J4759" s="130"/>
      <c r="K4759" s="124"/>
      <c r="L4759" s="131" t="s">
        <v>107</v>
      </c>
      <c r="M4759" s="272" t="str">
        <f>IF(SUM(M4747:M4758)=0,"",SUM(M4747:M4758))</f>
        <v/>
      </c>
      <c r="N4759" s="273"/>
      <c r="O4759" s="273"/>
      <c r="P4759" s="273"/>
      <c r="Q4759" s="274"/>
      <c r="R4759" s="275"/>
      <c r="S4759" s="276"/>
      <c r="T4759" s="276"/>
      <c r="U4759" s="276"/>
      <c r="V4759" s="277"/>
      <c r="W4759" s="4"/>
      <c r="X4759" s="4"/>
    </row>
    <row r="4760" spans="1:24" ht="16.5" customHeight="1" x14ac:dyDescent="0.2">
      <c r="W4760" s="4"/>
      <c r="X4760" s="4"/>
    </row>
    <row r="4761" spans="1:24" ht="279.75" customHeight="1" x14ac:dyDescent="0.15">
      <c r="B4761" s="11"/>
      <c r="C4761" s="132" t="s">
        <v>136</v>
      </c>
      <c r="D4761" s="11"/>
      <c r="E4761" s="11"/>
      <c r="F4761" s="11"/>
      <c r="G4761" s="11"/>
      <c r="H4761" s="11"/>
      <c r="I4761" s="11"/>
      <c r="J4761" s="11"/>
      <c r="K4761" s="11"/>
      <c r="L4761" s="11"/>
      <c r="M4761" s="11"/>
      <c r="N4761" s="11"/>
      <c r="O4761" s="11"/>
      <c r="P4761" s="11"/>
      <c r="Q4761" s="11"/>
      <c r="R4761" s="11"/>
      <c r="S4761" s="11"/>
      <c r="T4761" s="11"/>
      <c r="U4761" s="11"/>
      <c r="V4761" s="11"/>
      <c r="W4761" s="11"/>
      <c r="X4761" s="11"/>
    </row>
    <row r="4762" spans="1:24" ht="24" customHeight="1" x14ac:dyDescent="0.2">
      <c r="A4762" s="35"/>
      <c r="B4762" s="256" t="s">
        <v>127</v>
      </c>
      <c r="C4762" s="256"/>
      <c r="D4762" s="256"/>
      <c r="E4762" s="256"/>
      <c r="F4762" s="256"/>
      <c r="G4762" s="256"/>
      <c r="H4762" s="256"/>
      <c r="I4762" s="256"/>
      <c r="J4762" s="256"/>
      <c r="K4762" s="256"/>
      <c r="L4762" s="256"/>
      <c r="M4762" s="256"/>
      <c r="N4762" s="256"/>
      <c r="O4762" s="256"/>
      <c r="P4762" s="256"/>
      <c r="Q4762" s="256"/>
      <c r="R4762" s="256"/>
      <c r="S4762" s="256"/>
      <c r="T4762" s="256"/>
      <c r="U4762" s="256"/>
      <c r="V4762" s="256"/>
      <c r="X4762" s="2"/>
    </row>
    <row r="4763" spans="1:24" ht="15" x14ac:dyDescent="0.2">
      <c r="A4763" s="35"/>
      <c r="B4763" s="120" t="s">
        <v>128</v>
      </c>
      <c r="D4763" s="123" t="e">
        <f>D4740</f>
        <v>#REF!</v>
      </c>
      <c r="F4763" s="123"/>
      <c r="G4763" s="123"/>
      <c r="H4763" s="123"/>
      <c r="I4763" s="123"/>
      <c r="J4763" s="123"/>
      <c r="K4763" s="123"/>
      <c r="L4763" s="123"/>
      <c r="M4763" s="123"/>
      <c r="N4763" s="123"/>
      <c r="O4763" s="123"/>
      <c r="P4763" s="123"/>
      <c r="Q4763" s="123"/>
      <c r="R4763" s="123"/>
      <c r="S4763" s="123"/>
      <c r="T4763" s="123"/>
      <c r="U4763" s="123"/>
      <c r="V4763" s="123"/>
      <c r="W4763" s="15"/>
      <c r="X4763" s="154" t="e">
        <f>X4740</f>
        <v>#REF!</v>
      </c>
    </row>
    <row r="4764" spans="1:24" ht="17.25" x14ac:dyDescent="0.2">
      <c r="B4764" s="120" t="s">
        <v>129</v>
      </c>
      <c r="D4764" s="121"/>
      <c r="E4764" s="121"/>
      <c r="F4764" s="7"/>
      <c r="G4764" s="7"/>
      <c r="H4764" s="257" t="e">
        <f>H4741</f>
        <v>#REF!</v>
      </c>
      <c r="I4764" s="257"/>
      <c r="J4764" s="257"/>
      <c r="K4764" s="257"/>
      <c r="L4764" s="257"/>
      <c r="M4764" s="257"/>
      <c r="N4764" s="257"/>
      <c r="O4764" s="257"/>
      <c r="P4764" s="127" t="e">
        <f>P4741</f>
        <v>#REF!</v>
      </c>
      <c r="Q4764" s="120" t="s">
        <v>75</v>
      </c>
      <c r="S4764" s="12"/>
      <c r="T4764" s="13"/>
      <c r="U4764" s="127" t="e">
        <f>U4741</f>
        <v>#REF!</v>
      </c>
      <c r="V4764" s="120" t="s">
        <v>79</v>
      </c>
      <c r="W4764" s="12"/>
      <c r="X4764" s="6"/>
    </row>
    <row r="4765" spans="1:24" ht="17.25" x14ac:dyDescent="0.2">
      <c r="B4765" s="120" t="s">
        <v>130</v>
      </c>
      <c r="D4765" s="122"/>
      <c r="E4765" s="122"/>
      <c r="F4765" s="7"/>
      <c r="G4765" s="258" t="e">
        <f>G4742</f>
        <v>#REF!</v>
      </c>
      <c r="H4765" s="258"/>
      <c r="I4765" s="258"/>
      <c r="J4765" s="258"/>
      <c r="K4765" s="258"/>
      <c r="L4765" s="258"/>
      <c r="M4765" s="258"/>
      <c r="N4765" s="258"/>
      <c r="O4765" s="258"/>
      <c r="P4765" s="128" t="s">
        <v>137</v>
      </c>
      <c r="Q4765" s="120" t="s">
        <v>131</v>
      </c>
      <c r="S4765" s="12"/>
      <c r="T4765" s="12"/>
      <c r="U4765" s="128" t="s">
        <v>138</v>
      </c>
      <c r="V4765" s="120" t="s">
        <v>61</v>
      </c>
      <c r="W4765" s="12"/>
      <c r="X4765" s="6"/>
    </row>
    <row r="4766" spans="1:24" ht="28.5" customHeight="1" x14ac:dyDescent="0.2">
      <c r="B4766" s="127" t="e">
        <f>B4743</f>
        <v>#REF!</v>
      </c>
      <c r="C4766" s="125" t="s">
        <v>76</v>
      </c>
      <c r="D4766" s="127" t="e">
        <f>D4743</f>
        <v>#REF!</v>
      </c>
      <c r="E4766" s="125" t="s">
        <v>81</v>
      </c>
      <c r="F4766" s="7"/>
      <c r="G4766" s="7"/>
      <c r="H4766" s="5"/>
      <c r="I4766" s="10"/>
      <c r="J4766" s="127" t="e">
        <f>J4743</f>
        <v>#REF!</v>
      </c>
      <c r="K4766" s="125" t="s">
        <v>77</v>
      </c>
      <c r="L4766" s="5"/>
      <c r="M4766" s="5"/>
      <c r="N4766" s="127" t="e">
        <f>N4743</f>
        <v>#REF!</v>
      </c>
      <c r="O4766" s="125" t="s">
        <v>132</v>
      </c>
      <c r="P4766" s="126"/>
      <c r="Q4766" s="126"/>
      <c r="R4766" s="9"/>
      <c r="S4766" s="127" t="e">
        <f>S4743</f>
        <v>#REF!</v>
      </c>
      <c r="T4766" s="259" t="s">
        <v>133</v>
      </c>
      <c r="U4766" s="259"/>
      <c r="V4766" s="259"/>
      <c r="W4766" s="13"/>
      <c r="X4766" s="6"/>
    </row>
    <row r="4767" spans="1:24" ht="4.5" customHeight="1" thickBot="1" x14ac:dyDescent="0.25">
      <c r="B4767" s="8"/>
      <c r="C4767" s="7"/>
      <c r="D4767" s="8"/>
      <c r="E4767" s="7"/>
      <c r="F4767" s="7"/>
      <c r="G4767" s="7"/>
      <c r="H4767" s="5"/>
      <c r="I4767" s="10"/>
      <c r="J4767" s="8"/>
      <c r="K4767" s="5"/>
      <c r="L4767" s="5"/>
      <c r="M4767" s="5"/>
      <c r="N4767" s="7"/>
      <c r="O4767" s="5"/>
      <c r="P4767" s="8"/>
      <c r="Q4767" s="8"/>
      <c r="R4767" s="9"/>
      <c r="S4767" s="9"/>
      <c r="T4767" s="7"/>
      <c r="U4767" s="8"/>
      <c r="V4767" s="9"/>
      <c r="W4767" s="9"/>
      <c r="X4767" s="6"/>
    </row>
    <row r="4768" spans="1:24" ht="27" customHeight="1" x14ac:dyDescent="0.25">
      <c r="B4768" s="260" t="s">
        <v>17</v>
      </c>
      <c r="C4768" s="261"/>
      <c r="D4768" s="261"/>
      <c r="E4768" s="261"/>
      <c r="F4768" s="262" t="s">
        <v>134</v>
      </c>
      <c r="G4768" s="262"/>
      <c r="H4768" s="262"/>
      <c r="I4768" s="262" t="s">
        <v>12</v>
      </c>
      <c r="J4768" s="262"/>
      <c r="K4768" s="262"/>
      <c r="L4768" s="262" t="s">
        <v>105</v>
      </c>
      <c r="M4768" s="236" t="s">
        <v>135</v>
      </c>
      <c r="N4768" s="236"/>
      <c r="O4768" s="236"/>
      <c r="P4768" s="236"/>
      <c r="Q4768" s="236"/>
      <c r="R4768" s="236" t="s">
        <v>101</v>
      </c>
      <c r="S4768" s="236"/>
      <c r="T4768" s="236"/>
      <c r="U4768" s="236"/>
      <c r="V4768" s="237"/>
      <c r="W4768" s="14"/>
      <c r="X4768" s="3"/>
    </row>
    <row r="4769" spans="1:24" ht="27.75" customHeight="1" x14ac:dyDescent="0.2">
      <c r="B4769" s="240">
        <f>EDATE(B4746,12)</f>
        <v>45658</v>
      </c>
      <c r="C4769" s="241"/>
      <c r="D4769" s="241"/>
      <c r="E4769" s="242"/>
      <c r="F4769" s="263"/>
      <c r="G4769" s="263"/>
      <c r="H4769" s="263"/>
      <c r="I4769" s="263"/>
      <c r="J4769" s="263"/>
      <c r="K4769" s="263"/>
      <c r="L4769" s="263"/>
      <c r="M4769" s="238"/>
      <c r="N4769" s="238"/>
      <c r="O4769" s="238"/>
      <c r="P4769" s="238"/>
      <c r="Q4769" s="238"/>
      <c r="R4769" s="238"/>
      <c r="S4769" s="238"/>
      <c r="T4769" s="238"/>
      <c r="U4769" s="238"/>
      <c r="V4769" s="239"/>
      <c r="W4769" s="14"/>
      <c r="X4769" s="3"/>
    </row>
    <row r="4770" spans="1:24" ht="16.5" customHeight="1" x14ac:dyDescent="0.2">
      <c r="A4770" s="34">
        <f>EDATE(B4769,-4)</f>
        <v>45536</v>
      </c>
      <c r="B4770" s="243" t="str">
        <f>PROPER(TEXT(A4770, "mmmm"))</f>
        <v>Septiembre</v>
      </c>
      <c r="C4770" s="244"/>
      <c r="D4770" s="244"/>
      <c r="E4770" s="244"/>
      <c r="F4770" s="281" t="str">
        <f>IFERROR(IF(VLOOKUP($X4740&amp;"-"&amp;TEXT($A4770,"mmm-aaaa"),Informes!$A:$P,COLUMN(Informes!H$1),FALSE),"þ","¨"),"¨")</f>
        <v>¨</v>
      </c>
      <c r="G4770" s="281"/>
      <c r="H4770" s="281"/>
      <c r="I4770" s="248" t="str">
        <f>IFERROR(IF(ISBLANK(
VLOOKUP($X4763&amp;"-"&amp;TEXT($A4770,"mmm-aaaa"),Informes!$A:$P,COLUMN(Informes!I$1),FALSE)), "",
VLOOKUP($X4763&amp;"-"&amp;TEXT($A4770,"mmm-aaaa"),Informes!$A:$P,COLUMN(Informes!I$1),FALSE)), "")</f>
        <v/>
      </c>
      <c r="J4770" s="248"/>
      <c r="K4770" s="248"/>
      <c r="L4770" s="173" t="str">
        <f>IFERROR(IF($X4770=$L$7,"þ","¨"),"¨")</f>
        <v>¨</v>
      </c>
      <c r="M4770" s="248" t="str">
        <f>IFERROR(IF(OR($X4770=$L$7,$X4770=$K$5,$X4770=$O$5,$X4770=$T$5),IF(ISBLANK(
VLOOKUP($X4740&amp;"-"&amp;TEXT($A4770,"mmm-aaaa"),Informes!$A:$P,COLUMN(Informes!J$1),FALSE)), "",
VLOOKUP($X4740&amp;"-"&amp;TEXT($A4770,"mmm-aaaa"),Informes!$A:$P,COLUMN(Informes!J$1),FALSE)), ""), "")</f>
        <v/>
      </c>
      <c r="N4770" s="248"/>
      <c r="O4770" s="248"/>
      <c r="P4770" s="248"/>
      <c r="Q4770" s="248"/>
      <c r="R4770" s="284" t="str">
        <f t="shared" ref="R4770:R4781" si="931">IF(W4770=0, "", W4770)</f>
        <v/>
      </c>
      <c r="S4770" s="284"/>
      <c r="T4770" s="284"/>
      <c r="U4770" s="284"/>
      <c r="V4770" s="285"/>
      <c r="W4770" s="4" t="str">
        <f>IFERROR(VLOOKUP($X4763&amp;"-"&amp;TEXT($A4770,"mmm-aaaa"),Informes!$A:$P,COLUMN(Informes!K$1),FALSE), "")</f>
        <v/>
      </c>
      <c r="X4770" s="34" t="str">
        <f>IFERROR(VLOOKUP($X4740&amp;"-"&amp;TEXT($A4770,"mmm-aaaa"),Informes!$A:$P,COLUMN(Informes!C$1),FALSE), "")</f>
        <v/>
      </c>
    </row>
    <row r="4771" spans="1:24" ht="16.5" customHeight="1" x14ac:dyDescent="0.2">
      <c r="A4771" s="34">
        <f>EDATE(A4770,1)</f>
        <v>45566</v>
      </c>
      <c r="B4771" s="243" t="str">
        <f t="shared" ref="B4771:B4781" si="932">PROPER(TEXT(A4771, "mmmm"))</f>
        <v>Octubre</v>
      </c>
      <c r="C4771" s="244"/>
      <c r="D4771" s="244"/>
      <c r="E4771" s="244"/>
      <c r="F4771" s="281" t="str">
        <f>IFERROR(IF(VLOOKUP($X4740&amp;"-"&amp;TEXT($A4771,"mmm-aaaa"),Informes!$A:$P,COLUMN(Informes!H$1),FALSE),"þ","¨"),"¨")</f>
        <v>¨</v>
      </c>
      <c r="G4771" s="281"/>
      <c r="H4771" s="281"/>
      <c r="I4771" s="248" t="str">
        <f>IFERROR(IF(ISBLANK(
VLOOKUP($X4763&amp;"-"&amp;TEXT($A4771,"mmm-aaaa"),Informes!$A:$P,COLUMN(Informes!I$1),FALSE)), "",
VLOOKUP($X4763&amp;"-"&amp;TEXT($A4771,"mmm-aaaa"),Informes!$A:$P,COLUMN(Informes!I$1),FALSE)), "")</f>
        <v/>
      </c>
      <c r="J4771" s="248"/>
      <c r="K4771" s="248"/>
      <c r="L4771" s="173" t="str">
        <f t="shared" ref="L4771:L4781" si="933">IFERROR(IF($X4771=$L$7,"þ","¨"),"¨")</f>
        <v>¨</v>
      </c>
      <c r="M4771" s="248" t="str">
        <f>IFERROR(IF(OR($X4771=$L$7,$X4771=$K$5,$X4771=$O$5,$X4771=$T$5),IF(ISBLANK(
VLOOKUP($X4740&amp;"-"&amp;TEXT($A4771,"mmm-aaaa"),Informes!$A:$P,COLUMN(Informes!J$1),FALSE)), "",
VLOOKUP($X4740&amp;"-"&amp;TEXT($A4771,"mmm-aaaa"),Informes!$A:$P,COLUMN(Informes!J$1),FALSE)), ""), "")</f>
        <v/>
      </c>
      <c r="N4771" s="248"/>
      <c r="O4771" s="248"/>
      <c r="P4771" s="248"/>
      <c r="Q4771" s="248"/>
      <c r="R4771" s="284" t="str">
        <f t="shared" si="931"/>
        <v/>
      </c>
      <c r="S4771" s="284"/>
      <c r="T4771" s="284"/>
      <c r="U4771" s="284"/>
      <c r="V4771" s="285"/>
      <c r="W4771" s="4" t="str">
        <f>IFERROR(VLOOKUP($X4763&amp;"-"&amp;TEXT($A4771,"mmm-aaaa"),Informes!$A:$P,COLUMN(Informes!K$1),FALSE), "")</f>
        <v/>
      </c>
      <c r="X4771" s="34" t="str">
        <f>IFERROR(VLOOKUP($X4740&amp;"-"&amp;TEXT($A4771,"mmm-aaaa"),Informes!$A:$P,COLUMN(Informes!C$1),FALSE), "")</f>
        <v/>
      </c>
    </row>
    <row r="4772" spans="1:24" ht="16.5" customHeight="1" x14ac:dyDescent="0.2">
      <c r="A4772" s="34">
        <f t="shared" ref="A4772:A4781" si="934">EDATE(A4771,1)</f>
        <v>45597</v>
      </c>
      <c r="B4772" s="243" t="str">
        <f t="shared" si="932"/>
        <v>Noviembre</v>
      </c>
      <c r="C4772" s="244"/>
      <c r="D4772" s="244"/>
      <c r="E4772" s="244"/>
      <c r="F4772" s="281" t="str">
        <f>IFERROR(IF(VLOOKUP($X4740&amp;"-"&amp;TEXT($A4772,"mmm-aaaa"),Informes!$A:$P,COLUMN(Informes!H$1),FALSE),"þ","¨"),"¨")</f>
        <v>¨</v>
      </c>
      <c r="G4772" s="281"/>
      <c r="H4772" s="281"/>
      <c r="I4772" s="248" t="str">
        <f>IFERROR(IF(ISBLANK(
VLOOKUP($X4763&amp;"-"&amp;TEXT($A4772,"mmm-aaaa"),Informes!$A:$P,COLUMN(Informes!I$1),FALSE)), "",
VLOOKUP($X4763&amp;"-"&amp;TEXT($A4772,"mmm-aaaa"),Informes!$A:$P,COLUMN(Informes!I$1),FALSE)), "")</f>
        <v/>
      </c>
      <c r="J4772" s="248"/>
      <c r="K4772" s="248"/>
      <c r="L4772" s="173" t="str">
        <f t="shared" si="933"/>
        <v>¨</v>
      </c>
      <c r="M4772" s="248" t="str">
        <f>IFERROR(IF(OR($X4772=$L$7,$X4772=$K$5,$X4772=$O$5,$X4772=$T$5),IF(ISBLANK(
VLOOKUP($X4740&amp;"-"&amp;TEXT($A4772,"mmm-aaaa"),Informes!$A:$P,COLUMN(Informes!J$1),FALSE)), "",
VLOOKUP($X4740&amp;"-"&amp;TEXT($A4772,"mmm-aaaa"),Informes!$A:$P,COLUMN(Informes!J$1),FALSE)), ""), "")</f>
        <v/>
      </c>
      <c r="N4772" s="248"/>
      <c r="O4772" s="248"/>
      <c r="P4772" s="248"/>
      <c r="Q4772" s="248"/>
      <c r="R4772" s="284" t="str">
        <f t="shared" si="931"/>
        <v/>
      </c>
      <c r="S4772" s="284"/>
      <c r="T4772" s="284"/>
      <c r="U4772" s="284"/>
      <c r="V4772" s="285"/>
      <c r="W4772" s="4" t="str">
        <f>IFERROR(VLOOKUP($X4763&amp;"-"&amp;TEXT($A4772,"mmm-aaaa"),Informes!$A:$P,COLUMN(Informes!K$1),FALSE), "")</f>
        <v/>
      </c>
      <c r="X4772" s="34" t="str">
        <f>IFERROR(VLOOKUP($X4740&amp;"-"&amp;TEXT($A4772,"mmm-aaaa"),Informes!$A:$P,COLUMN(Informes!C$1),FALSE), "")</f>
        <v/>
      </c>
    </row>
    <row r="4773" spans="1:24" ht="16.5" customHeight="1" x14ac:dyDescent="0.2">
      <c r="A4773" s="34">
        <f t="shared" si="934"/>
        <v>45627</v>
      </c>
      <c r="B4773" s="243" t="str">
        <f t="shared" si="932"/>
        <v>Diciembre</v>
      </c>
      <c r="C4773" s="244"/>
      <c r="D4773" s="244"/>
      <c r="E4773" s="244"/>
      <c r="F4773" s="281" t="str">
        <f>IFERROR(IF(VLOOKUP($X4740&amp;"-"&amp;TEXT($A4773,"mmm-aaaa"),Informes!$A:$P,COLUMN(Informes!H$1),FALSE),"þ","¨"),"¨")</f>
        <v>¨</v>
      </c>
      <c r="G4773" s="281"/>
      <c r="H4773" s="281"/>
      <c r="I4773" s="248" t="str">
        <f>IFERROR(IF(ISBLANK(
VLOOKUP($X4763&amp;"-"&amp;TEXT($A4773,"mmm-aaaa"),Informes!$A:$P,COLUMN(Informes!I$1),FALSE)), "",
VLOOKUP($X4763&amp;"-"&amp;TEXT($A4773,"mmm-aaaa"),Informes!$A:$P,COLUMN(Informes!I$1),FALSE)), "")</f>
        <v/>
      </c>
      <c r="J4773" s="248"/>
      <c r="K4773" s="248"/>
      <c r="L4773" s="173" t="str">
        <f t="shared" si="933"/>
        <v>¨</v>
      </c>
      <c r="M4773" s="248" t="str">
        <f>IFERROR(IF(OR($X4773=$L$7,$X4773=$K$5,$X4773=$O$5,$X4773=$T$5),IF(ISBLANK(
VLOOKUP($X4740&amp;"-"&amp;TEXT($A4773,"mmm-aaaa"),Informes!$A:$P,COLUMN(Informes!J$1),FALSE)), "",
VLOOKUP($X4740&amp;"-"&amp;TEXT($A4773,"mmm-aaaa"),Informes!$A:$P,COLUMN(Informes!J$1),FALSE)), ""), "")</f>
        <v/>
      </c>
      <c r="N4773" s="248"/>
      <c r="O4773" s="248"/>
      <c r="P4773" s="248"/>
      <c r="Q4773" s="248"/>
      <c r="R4773" s="284" t="str">
        <f t="shared" si="931"/>
        <v/>
      </c>
      <c r="S4773" s="284"/>
      <c r="T4773" s="284"/>
      <c r="U4773" s="284"/>
      <c r="V4773" s="285"/>
      <c r="W4773" s="4" t="str">
        <f>IFERROR(VLOOKUP($X4763&amp;"-"&amp;TEXT($A4773,"mmm-aaaa"),Informes!$A:$P,COLUMN(Informes!K$1),FALSE), "")</f>
        <v/>
      </c>
      <c r="X4773" s="34" t="str">
        <f>IFERROR(VLOOKUP($X4740&amp;"-"&amp;TEXT($A4773,"mmm-aaaa"),Informes!$A:$P,COLUMN(Informes!C$1),FALSE), "")</f>
        <v/>
      </c>
    </row>
    <row r="4774" spans="1:24" ht="16.5" customHeight="1" x14ac:dyDescent="0.2">
      <c r="A4774" s="34">
        <f t="shared" si="934"/>
        <v>45658</v>
      </c>
      <c r="B4774" s="243" t="str">
        <f t="shared" si="932"/>
        <v>Enero</v>
      </c>
      <c r="C4774" s="244"/>
      <c r="D4774" s="244"/>
      <c r="E4774" s="244"/>
      <c r="F4774" s="281" t="str">
        <f>IFERROR(IF(VLOOKUP($X4740&amp;"-"&amp;TEXT($A4774,"mmm-aaaa"),Informes!$A:$P,COLUMN(Informes!H$1),FALSE),"þ","¨"),"¨")</f>
        <v>¨</v>
      </c>
      <c r="G4774" s="281"/>
      <c r="H4774" s="281"/>
      <c r="I4774" s="248" t="str">
        <f>IFERROR(IF(ISBLANK(
VLOOKUP($X4763&amp;"-"&amp;TEXT($A4774,"mmm-aaaa"),Informes!$A:$P,COLUMN(Informes!I$1),FALSE)), "",
VLOOKUP($X4763&amp;"-"&amp;TEXT($A4774,"mmm-aaaa"),Informes!$A:$P,COLUMN(Informes!I$1),FALSE)), "")</f>
        <v/>
      </c>
      <c r="J4774" s="248"/>
      <c r="K4774" s="248"/>
      <c r="L4774" s="173" t="str">
        <f t="shared" si="933"/>
        <v>¨</v>
      </c>
      <c r="M4774" s="248" t="str">
        <f>IFERROR(IF(OR($X4774=$L$7,$X4774=$K$5,$X4774=$O$5,$X4774=$T$5),IF(ISBLANK(
VLOOKUP($X4740&amp;"-"&amp;TEXT($A4774,"mmm-aaaa"),Informes!$A:$P,COLUMN(Informes!J$1),FALSE)), "",
VLOOKUP($X4740&amp;"-"&amp;TEXT($A4774,"mmm-aaaa"),Informes!$A:$P,COLUMN(Informes!J$1),FALSE)), ""), "")</f>
        <v/>
      </c>
      <c r="N4774" s="248"/>
      <c r="O4774" s="248"/>
      <c r="P4774" s="248"/>
      <c r="Q4774" s="248"/>
      <c r="R4774" s="284" t="str">
        <f t="shared" si="931"/>
        <v/>
      </c>
      <c r="S4774" s="284"/>
      <c r="T4774" s="284"/>
      <c r="U4774" s="284"/>
      <c r="V4774" s="285"/>
      <c r="W4774" s="4" t="str">
        <f>IFERROR(VLOOKUP($X4763&amp;"-"&amp;TEXT($A4774,"mmm-aaaa"),Informes!$A:$P,COLUMN(Informes!K$1),FALSE), "")</f>
        <v/>
      </c>
      <c r="X4774" s="34" t="str">
        <f>IFERROR(VLOOKUP($X4740&amp;"-"&amp;TEXT($A4774,"mmm-aaaa"),Informes!$A:$P,COLUMN(Informes!C$1),FALSE), "")</f>
        <v/>
      </c>
    </row>
    <row r="4775" spans="1:24" ht="16.5" customHeight="1" x14ac:dyDescent="0.2">
      <c r="A4775" s="34">
        <f t="shared" si="934"/>
        <v>45689</v>
      </c>
      <c r="B4775" s="243" t="str">
        <f t="shared" si="932"/>
        <v>Febrero</v>
      </c>
      <c r="C4775" s="244"/>
      <c r="D4775" s="244"/>
      <c r="E4775" s="244"/>
      <c r="F4775" s="281" t="str">
        <f>IFERROR(IF(VLOOKUP($X4740&amp;"-"&amp;TEXT($A4775,"mmm-aaaa"),Informes!$A:$P,COLUMN(Informes!H$1),FALSE),"þ","¨"),"¨")</f>
        <v>¨</v>
      </c>
      <c r="G4775" s="281"/>
      <c r="H4775" s="281"/>
      <c r="I4775" s="248" t="str">
        <f>IFERROR(IF(ISBLANK(
VLOOKUP($X4763&amp;"-"&amp;TEXT($A4775,"mmm-aaaa"),Informes!$A:$P,COLUMN(Informes!I$1),FALSE)), "",
VLOOKUP($X4763&amp;"-"&amp;TEXT($A4775,"mmm-aaaa"),Informes!$A:$P,COLUMN(Informes!I$1),FALSE)), "")</f>
        <v/>
      </c>
      <c r="J4775" s="248"/>
      <c r="K4775" s="248"/>
      <c r="L4775" s="173" t="str">
        <f t="shared" si="933"/>
        <v>¨</v>
      </c>
      <c r="M4775" s="248" t="str">
        <f>IFERROR(IF(OR($X4775=$L$7,$X4775=$K$5,$X4775=$O$5,$X4775=$T$5),IF(ISBLANK(
VLOOKUP($X4740&amp;"-"&amp;TEXT($A4775,"mmm-aaaa"),Informes!$A:$P,COLUMN(Informes!J$1),FALSE)), "",
VLOOKUP($X4740&amp;"-"&amp;TEXT($A4775,"mmm-aaaa"),Informes!$A:$P,COLUMN(Informes!J$1),FALSE)), ""), "")</f>
        <v/>
      </c>
      <c r="N4775" s="248"/>
      <c r="O4775" s="248"/>
      <c r="P4775" s="248"/>
      <c r="Q4775" s="248"/>
      <c r="R4775" s="284" t="str">
        <f t="shared" si="931"/>
        <v/>
      </c>
      <c r="S4775" s="284"/>
      <c r="T4775" s="284"/>
      <c r="U4775" s="284"/>
      <c r="V4775" s="285"/>
      <c r="W4775" s="4" t="str">
        <f>IFERROR(VLOOKUP($X4763&amp;"-"&amp;TEXT($A4775,"mmm-aaaa"),Informes!$A:$P,COLUMN(Informes!K$1),FALSE), "")</f>
        <v/>
      </c>
      <c r="X4775" s="34" t="str">
        <f>IFERROR(VLOOKUP($X4740&amp;"-"&amp;TEXT($A4775,"mmm-aaaa"),Informes!$A:$P,COLUMN(Informes!C$1),FALSE), "")</f>
        <v/>
      </c>
    </row>
    <row r="4776" spans="1:24" ht="16.5" customHeight="1" x14ac:dyDescent="0.2">
      <c r="A4776" s="34">
        <f t="shared" si="934"/>
        <v>45717</v>
      </c>
      <c r="B4776" s="243" t="str">
        <f t="shared" si="932"/>
        <v>Marzo</v>
      </c>
      <c r="C4776" s="244"/>
      <c r="D4776" s="244"/>
      <c r="E4776" s="244"/>
      <c r="F4776" s="281" t="str">
        <f>IFERROR(IF(VLOOKUP($X4740&amp;"-"&amp;TEXT($A4776,"mmm-aaaa"),Informes!$A:$P,COLUMN(Informes!H$1),FALSE),"þ","¨"),"¨")</f>
        <v>¨</v>
      </c>
      <c r="G4776" s="281"/>
      <c r="H4776" s="281"/>
      <c r="I4776" s="248" t="str">
        <f>IFERROR(IF(ISBLANK(
VLOOKUP($X4763&amp;"-"&amp;TEXT($A4776,"mmm-aaaa"),Informes!$A:$P,COLUMN(Informes!I$1),FALSE)), "",
VLOOKUP($X4763&amp;"-"&amp;TEXT($A4776,"mmm-aaaa"),Informes!$A:$P,COLUMN(Informes!I$1),FALSE)), "")</f>
        <v/>
      </c>
      <c r="J4776" s="248"/>
      <c r="K4776" s="248"/>
      <c r="L4776" s="173" t="str">
        <f t="shared" si="933"/>
        <v>¨</v>
      </c>
      <c r="M4776" s="248" t="str">
        <f>IFERROR(IF(OR($X4776=$L$7,$X4776=$K$5,$X4776=$O$5,$X4776=$T$5),IF(ISBLANK(
VLOOKUP($X4740&amp;"-"&amp;TEXT($A4776,"mmm-aaaa"),Informes!$A:$P,COLUMN(Informes!J$1),FALSE)), "",
VLOOKUP($X4740&amp;"-"&amp;TEXT($A4776,"mmm-aaaa"),Informes!$A:$P,COLUMN(Informes!J$1),FALSE)), ""), "")</f>
        <v/>
      </c>
      <c r="N4776" s="248"/>
      <c r="O4776" s="248"/>
      <c r="P4776" s="248"/>
      <c r="Q4776" s="248"/>
      <c r="R4776" s="284" t="str">
        <f t="shared" si="931"/>
        <v/>
      </c>
      <c r="S4776" s="284"/>
      <c r="T4776" s="284"/>
      <c r="U4776" s="284"/>
      <c r="V4776" s="285"/>
      <c r="W4776" s="4" t="str">
        <f>IFERROR(VLOOKUP($X4763&amp;"-"&amp;TEXT($A4776,"mmm-aaaa"),Informes!$A:$P,COLUMN(Informes!K$1),FALSE), "")</f>
        <v/>
      </c>
      <c r="X4776" s="34" t="str">
        <f>IFERROR(VLOOKUP($X4740&amp;"-"&amp;TEXT($A4776,"mmm-aaaa"),Informes!$A:$P,COLUMN(Informes!C$1),FALSE), "")</f>
        <v/>
      </c>
    </row>
    <row r="4777" spans="1:24" ht="16.5" customHeight="1" x14ac:dyDescent="0.2">
      <c r="A4777" s="34">
        <f t="shared" si="934"/>
        <v>45748</v>
      </c>
      <c r="B4777" s="243" t="str">
        <f t="shared" si="932"/>
        <v>Abril</v>
      </c>
      <c r="C4777" s="244"/>
      <c r="D4777" s="244"/>
      <c r="E4777" s="244"/>
      <c r="F4777" s="281" t="str">
        <f>IFERROR(IF(VLOOKUP($X4740&amp;"-"&amp;TEXT($A4777,"mmm-aaaa"),Informes!$A:$P,COLUMN(Informes!H$1),FALSE),"þ","¨"),"¨")</f>
        <v>¨</v>
      </c>
      <c r="G4777" s="281"/>
      <c r="H4777" s="281"/>
      <c r="I4777" s="248" t="str">
        <f>IFERROR(IF(ISBLANK(
VLOOKUP($X4763&amp;"-"&amp;TEXT($A4777,"mmm-aaaa"),Informes!$A:$P,COLUMN(Informes!I$1),FALSE)), "",
VLOOKUP($X4763&amp;"-"&amp;TEXT($A4777,"mmm-aaaa"),Informes!$A:$P,COLUMN(Informes!I$1),FALSE)), "")</f>
        <v/>
      </c>
      <c r="J4777" s="248"/>
      <c r="K4777" s="248"/>
      <c r="L4777" s="173" t="str">
        <f t="shared" si="933"/>
        <v>¨</v>
      </c>
      <c r="M4777" s="248" t="str">
        <f>IFERROR(IF(OR($X4777=$L$7,$X4777=$K$5,$X4777=$O$5,$X4777=$T$5),IF(ISBLANK(
VLOOKUP($X4740&amp;"-"&amp;TEXT($A4777,"mmm-aaaa"),Informes!$A:$P,COLUMN(Informes!J$1),FALSE)), "",
VLOOKUP($X4740&amp;"-"&amp;TEXT($A4777,"mmm-aaaa"),Informes!$A:$P,COLUMN(Informes!J$1),FALSE)), ""), "")</f>
        <v/>
      </c>
      <c r="N4777" s="248"/>
      <c r="O4777" s="248"/>
      <c r="P4777" s="248"/>
      <c r="Q4777" s="248"/>
      <c r="R4777" s="284" t="str">
        <f t="shared" si="931"/>
        <v/>
      </c>
      <c r="S4777" s="284"/>
      <c r="T4777" s="284"/>
      <c r="U4777" s="284"/>
      <c r="V4777" s="285"/>
      <c r="W4777" s="4" t="str">
        <f>IFERROR(VLOOKUP($X4763&amp;"-"&amp;TEXT($A4777,"mmm-aaaa"),Informes!$A:$P,COLUMN(Informes!K$1),FALSE), "")</f>
        <v/>
      </c>
      <c r="X4777" s="34" t="str">
        <f>IFERROR(VLOOKUP($X4740&amp;"-"&amp;TEXT($A4777,"mmm-aaaa"),Informes!$A:$P,COLUMN(Informes!C$1),FALSE), "")</f>
        <v/>
      </c>
    </row>
    <row r="4778" spans="1:24" ht="16.5" customHeight="1" x14ac:dyDescent="0.2">
      <c r="A4778" s="34">
        <f t="shared" si="934"/>
        <v>45778</v>
      </c>
      <c r="B4778" s="243" t="str">
        <f t="shared" si="932"/>
        <v>Mayo</v>
      </c>
      <c r="C4778" s="244"/>
      <c r="D4778" s="244"/>
      <c r="E4778" s="244"/>
      <c r="F4778" s="281" t="str">
        <f>IFERROR(IF(VLOOKUP($X4740&amp;"-"&amp;TEXT($A4778,"mmm-aaaa"),Informes!$A:$P,COLUMN(Informes!H$1),FALSE),"þ","¨"),"¨")</f>
        <v>¨</v>
      </c>
      <c r="G4778" s="281"/>
      <c r="H4778" s="281"/>
      <c r="I4778" s="248" t="str">
        <f>IFERROR(IF(ISBLANK(
VLOOKUP($X4763&amp;"-"&amp;TEXT($A4778,"mmm-aaaa"),Informes!$A:$P,COLUMN(Informes!I$1),FALSE)), "",
VLOOKUP($X4763&amp;"-"&amp;TEXT($A4778,"mmm-aaaa"),Informes!$A:$P,COLUMN(Informes!I$1),FALSE)), "")</f>
        <v/>
      </c>
      <c r="J4778" s="248"/>
      <c r="K4778" s="248"/>
      <c r="L4778" s="173" t="str">
        <f t="shared" si="933"/>
        <v>¨</v>
      </c>
      <c r="M4778" s="248" t="str">
        <f>IFERROR(IF(OR($X4778=$L$7,$X4778=$K$5,$X4778=$O$5,$X4778=$T$5),IF(ISBLANK(
VLOOKUP($X4740&amp;"-"&amp;TEXT($A4778,"mmm-aaaa"),Informes!$A:$P,COLUMN(Informes!J$1),FALSE)), "",
VLOOKUP($X4740&amp;"-"&amp;TEXT($A4778,"mmm-aaaa"),Informes!$A:$P,COLUMN(Informes!J$1),FALSE)), ""), "")</f>
        <v/>
      </c>
      <c r="N4778" s="248"/>
      <c r="O4778" s="248"/>
      <c r="P4778" s="248"/>
      <c r="Q4778" s="248"/>
      <c r="R4778" s="284" t="str">
        <f t="shared" si="931"/>
        <v/>
      </c>
      <c r="S4778" s="284"/>
      <c r="T4778" s="284"/>
      <c r="U4778" s="284"/>
      <c r="V4778" s="285"/>
      <c r="W4778" s="4" t="str">
        <f>IFERROR(VLOOKUP($X4763&amp;"-"&amp;TEXT($A4778,"mmm-aaaa"),Informes!$A:$P,COLUMN(Informes!K$1),FALSE), "")</f>
        <v/>
      </c>
      <c r="X4778" s="34" t="str">
        <f>IFERROR(VLOOKUP($X4740&amp;"-"&amp;TEXT($A4778,"mmm-aaaa"),Informes!$A:$P,COLUMN(Informes!C$1),FALSE), "")</f>
        <v/>
      </c>
    </row>
    <row r="4779" spans="1:24" ht="16.5" customHeight="1" x14ac:dyDescent="0.2">
      <c r="A4779" s="34">
        <f t="shared" si="934"/>
        <v>45809</v>
      </c>
      <c r="B4779" s="243" t="str">
        <f t="shared" si="932"/>
        <v>Junio</v>
      </c>
      <c r="C4779" s="244"/>
      <c r="D4779" s="244"/>
      <c r="E4779" s="244"/>
      <c r="F4779" s="281" t="str">
        <f>IFERROR(IF(VLOOKUP($X4740&amp;"-"&amp;TEXT($A4779,"mmm-aaaa"),Informes!$A:$P,COLUMN(Informes!H$1),FALSE),"þ","¨"),"¨")</f>
        <v>¨</v>
      </c>
      <c r="G4779" s="281"/>
      <c r="H4779" s="281"/>
      <c r="I4779" s="248" t="str">
        <f>IFERROR(IF(ISBLANK(
VLOOKUP($X4763&amp;"-"&amp;TEXT($A4779,"mmm-aaaa"),Informes!$A:$P,COLUMN(Informes!I$1),FALSE)), "",
VLOOKUP($X4763&amp;"-"&amp;TEXT($A4779,"mmm-aaaa"),Informes!$A:$P,COLUMN(Informes!I$1),FALSE)), "")</f>
        <v/>
      </c>
      <c r="J4779" s="248"/>
      <c r="K4779" s="248"/>
      <c r="L4779" s="173" t="str">
        <f t="shared" si="933"/>
        <v>¨</v>
      </c>
      <c r="M4779" s="248" t="str">
        <f>IFERROR(IF(OR($X4779=$L$7,$X4779=$K$5,$X4779=$O$5,$X4779=$T$5),IF(ISBLANK(
VLOOKUP($X4740&amp;"-"&amp;TEXT($A4779,"mmm-aaaa"),Informes!$A:$P,COLUMN(Informes!J$1),FALSE)), "",
VLOOKUP($X4740&amp;"-"&amp;TEXT($A4779,"mmm-aaaa"),Informes!$A:$P,COLUMN(Informes!J$1),FALSE)), ""), "")</f>
        <v/>
      </c>
      <c r="N4779" s="248"/>
      <c r="O4779" s="248"/>
      <c r="P4779" s="248"/>
      <c r="Q4779" s="248"/>
      <c r="R4779" s="284" t="str">
        <f t="shared" si="931"/>
        <v/>
      </c>
      <c r="S4779" s="284"/>
      <c r="T4779" s="284"/>
      <c r="U4779" s="284"/>
      <c r="V4779" s="285"/>
      <c r="W4779" s="4" t="str">
        <f>IFERROR(VLOOKUP($X4763&amp;"-"&amp;TEXT($A4779,"mmm-aaaa"),Informes!$A:$P,COLUMN(Informes!K$1),FALSE), "")</f>
        <v/>
      </c>
      <c r="X4779" s="34" t="str">
        <f>IFERROR(VLOOKUP($X4740&amp;"-"&amp;TEXT($A4779,"mmm-aaaa"),Informes!$A:$P,COLUMN(Informes!C$1),FALSE), "")</f>
        <v/>
      </c>
    </row>
    <row r="4780" spans="1:24" ht="16.5" customHeight="1" x14ac:dyDescent="0.2">
      <c r="A4780" s="34">
        <f t="shared" si="934"/>
        <v>45839</v>
      </c>
      <c r="B4780" s="243" t="str">
        <f t="shared" si="932"/>
        <v>Julio</v>
      </c>
      <c r="C4780" s="244"/>
      <c r="D4780" s="244"/>
      <c r="E4780" s="244"/>
      <c r="F4780" s="281" t="str">
        <f>IFERROR(IF(VLOOKUP($X4740&amp;"-"&amp;TEXT($A4780,"mmm-aaaa"),Informes!$A:$P,COLUMN(Informes!H$1),FALSE),"þ","¨"),"¨")</f>
        <v>¨</v>
      </c>
      <c r="G4780" s="281"/>
      <c r="H4780" s="281"/>
      <c r="I4780" s="248" t="str">
        <f>IFERROR(IF(ISBLANK(
VLOOKUP($X4763&amp;"-"&amp;TEXT($A4780,"mmm-aaaa"),Informes!$A:$P,COLUMN(Informes!I$1),FALSE)), "",
VLOOKUP($X4763&amp;"-"&amp;TEXT($A4780,"mmm-aaaa"),Informes!$A:$P,COLUMN(Informes!I$1),FALSE)), "")</f>
        <v/>
      </c>
      <c r="J4780" s="248"/>
      <c r="K4780" s="248"/>
      <c r="L4780" s="173" t="str">
        <f t="shared" si="933"/>
        <v>¨</v>
      </c>
      <c r="M4780" s="248" t="str">
        <f>IFERROR(IF(OR($X4780=$L$7,$X4780=$K$5,$X4780=$O$5,$X4780=$T$5),IF(ISBLANK(
VLOOKUP($X4740&amp;"-"&amp;TEXT($A4780,"mmm-aaaa"),Informes!$A:$P,COLUMN(Informes!J$1),FALSE)), "",
VLOOKUP($X4740&amp;"-"&amp;TEXT($A4780,"mmm-aaaa"),Informes!$A:$P,COLUMN(Informes!J$1),FALSE)), ""), "")</f>
        <v/>
      </c>
      <c r="N4780" s="248"/>
      <c r="O4780" s="248"/>
      <c r="P4780" s="248"/>
      <c r="Q4780" s="248"/>
      <c r="R4780" s="284" t="str">
        <f t="shared" si="931"/>
        <v/>
      </c>
      <c r="S4780" s="284"/>
      <c r="T4780" s="284"/>
      <c r="U4780" s="284"/>
      <c r="V4780" s="285"/>
      <c r="W4780" s="4" t="str">
        <f>IFERROR(VLOOKUP($X4763&amp;"-"&amp;TEXT($A4780,"mmm-aaaa"),Informes!$A:$P,COLUMN(Informes!K$1),FALSE), "")</f>
        <v/>
      </c>
      <c r="X4780" s="34" t="str">
        <f>IFERROR(VLOOKUP($X4740&amp;"-"&amp;TEXT($A4780,"mmm-aaaa"),Informes!$A:$P,COLUMN(Informes!C$1),FALSE), "")</f>
        <v/>
      </c>
    </row>
    <row r="4781" spans="1:24" ht="16.5" customHeight="1" thickBot="1" x14ac:dyDescent="0.25">
      <c r="A4781" s="34">
        <f t="shared" si="934"/>
        <v>45870</v>
      </c>
      <c r="B4781" s="264" t="str">
        <f t="shared" si="932"/>
        <v>Agosto</v>
      </c>
      <c r="C4781" s="265"/>
      <c r="D4781" s="265"/>
      <c r="E4781" s="265"/>
      <c r="F4781" s="280" t="str">
        <f>IFERROR(IF(VLOOKUP($X4740&amp;"-"&amp;TEXT($A4781,"mmm-aaaa"),Informes!$A:$P,COLUMN(Informes!H$1),FALSE),"þ","¨"),"¨")</f>
        <v>¨</v>
      </c>
      <c r="G4781" s="280"/>
      <c r="H4781" s="280"/>
      <c r="I4781" s="269" t="str">
        <f>IFERROR(IF(ISBLANK(
VLOOKUP($X4763&amp;"-"&amp;TEXT($A4781,"mmm-aaaa"),Informes!$A:$P,COLUMN(Informes!I$1),FALSE)), "",
VLOOKUP($X4763&amp;"-"&amp;TEXT($A4781,"mmm-aaaa"),Informes!$A:$P,COLUMN(Informes!I$1),FALSE)), "")</f>
        <v/>
      </c>
      <c r="J4781" s="269"/>
      <c r="K4781" s="269"/>
      <c r="L4781" s="172" t="str">
        <f t="shared" si="933"/>
        <v>¨</v>
      </c>
      <c r="M4781" s="269" t="str">
        <f>IFERROR(IF(OR($X4781=$L$7,$X4781=$K$5,$X4781=$O$5,$X4781=$T$5),IF(ISBLANK(
VLOOKUP($X4740&amp;"-"&amp;TEXT($A4781,"mmm-aaaa"),Informes!$A:$P,COLUMN(Informes!J$1),FALSE)), "",
VLOOKUP($X4740&amp;"-"&amp;TEXT($A4781,"mmm-aaaa"),Informes!$A:$P,COLUMN(Informes!J$1),FALSE)), ""), "")</f>
        <v/>
      </c>
      <c r="N4781" s="269"/>
      <c r="O4781" s="269"/>
      <c r="P4781" s="269"/>
      <c r="Q4781" s="269"/>
      <c r="R4781" s="282" t="str">
        <f t="shared" si="931"/>
        <v/>
      </c>
      <c r="S4781" s="282"/>
      <c r="T4781" s="282"/>
      <c r="U4781" s="282"/>
      <c r="V4781" s="283"/>
      <c r="W4781" s="4" t="str">
        <f>IFERROR(VLOOKUP($X4763&amp;"-"&amp;TEXT($A4781,"mmm-aaaa"),Informes!$A:$P,COLUMN(Informes!K$1),FALSE), "")</f>
        <v/>
      </c>
      <c r="X4781" s="34" t="str">
        <f>IFERROR(VLOOKUP($X4740&amp;"-"&amp;TEXT($A4781,"mmm-aaaa"),Informes!$A:$P,COLUMN(Informes!C$1),FALSE), "")</f>
        <v/>
      </c>
    </row>
    <row r="4782" spans="1:24" ht="16.5" customHeight="1" thickBot="1" x14ac:dyDescent="0.3">
      <c r="D4782" s="124"/>
      <c r="E4782" s="124"/>
      <c r="F4782" s="129"/>
      <c r="G4782" s="124" t="str">
        <f>IF(SUM(F4770:F4781)=0,"",SUM(F4770:F4781))</f>
        <v/>
      </c>
      <c r="H4782" s="124"/>
      <c r="I4782" s="124"/>
      <c r="J4782" s="130"/>
      <c r="K4782" s="124"/>
      <c r="L4782" s="131" t="s">
        <v>107</v>
      </c>
      <c r="M4782" s="272" t="str">
        <f>IF(SUM(M4770:M4781)=0,"",SUM(M4770:M4781))</f>
        <v/>
      </c>
      <c r="N4782" s="273"/>
      <c r="O4782" s="273"/>
      <c r="P4782" s="273"/>
      <c r="Q4782" s="274"/>
      <c r="R4782" s="275"/>
      <c r="S4782" s="276"/>
      <c r="T4782" s="276"/>
      <c r="U4782" s="276"/>
      <c r="V4782" s="277"/>
      <c r="W4782" s="4"/>
      <c r="X4782" s="4"/>
    </row>
    <row r="4783" spans="1:24" ht="16.5" customHeight="1" x14ac:dyDescent="0.2">
      <c r="W4783" s="4"/>
      <c r="X4783" s="4"/>
    </row>
    <row r="4784" spans="1:24" ht="279.75" customHeight="1" x14ac:dyDescent="0.15">
      <c r="B4784" s="11"/>
      <c r="C4784" s="132" t="s">
        <v>136</v>
      </c>
      <c r="D4784" s="11"/>
      <c r="E4784" s="11"/>
      <c r="F4784" s="11"/>
      <c r="G4784" s="11"/>
      <c r="H4784" s="11"/>
      <c r="I4784" s="11"/>
      <c r="J4784" s="11"/>
      <c r="K4784" s="11"/>
      <c r="L4784" s="11"/>
      <c r="M4784" s="11"/>
      <c r="N4784" s="11"/>
      <c r="O4784" s="11"/>
      <c r="P4784" s="11"/>
      <c r="Q4784" s="11"/>
      <c r="R4784" s="11"/>
      <c r="S4784" s="11"/>
      <c r="T4784" s="11"/>
      <c r="U4784" s="11"/>
      <c r="V4784" s="11"/>
      <c r="W4784" s="11"/>
      <c r="X4784" s="11"/>
    </row>
    <row r="4785" spans="1:24" ht="24" customHeight="1" x14ac:dyDescent="0.2">
      <c r="A4785" s="35">
        <f>A4739+1</f>
        <v>105</v>
      </c>
      <c r="B4785" s="256" t="s">
        <v>127</v>
      </c>
      <c r="C4785" s="256"/>
      <c r="D4785" s="256"/>
      <c r="E4785" s="256"/>
      <c r="F4785" s="256"/>
      <c r="G4785" s="256"/>
      <c r="H4785" s="256"/>
      <c r="I4785" s="256"/>
      <c r="J4785" s="256"/>
      <c r="K4785" s="256"/>
      <c r="L4785" s="256"/>
      <c r="M4785" s="256"/>
      <c r="N4785" s="256"/>
      <c r="O4785" s="256"/>
      <c r="P4785" s="256"/>
      <c r="Q4785" s="256"/>
      <c r="R4785" s="256"/>
      <c r="S4785" s="256"/>
      <c r="T4785" s="256"/>
      <c r="U4785" s="256"/>
      <c r="V4785" s="256"/>
      <c r="X4785" s="2"/>
    </row>
    <row r="4786" spans="1:24" ht="17.25" customHeight="1" x14ac:dyDescent="0.2">
      <c r="A4786" s="35"/>
      <c r="B4786" s="120" t="s">
        <v>128</v>
      </c>
      <c r="D4786" s="123" t="e">
        <f>IF(A4785=0,0,INDEX(TblPublicadores[Nombre completo],A4785))</f>
        <v>#REF!</v>
      </c>
      <c r="F4786" s="123"/>
      <c r="G4786" s="123"/>
      <c r="H4786" s="123"/>
      <c r="I4786" s="123"/>
      <c r="J4786" s="123"/>
      <c r="K4786" s="123"/>
      <c r="L4786" s="123"/>
      <c r="M4786" s="123"/>
      <c r="N4786" s="123"/>
      <c r="O4786" s="123"/>
      <c r="P4786" s="123"/>
      <c r="Q4786" s="123"/>
      <c r="R4786" s="123"/>
      <c r="S4786" s="123"/>
      <c r="T4786" s="123"/>
      <c r="U4786" s="123"/>
      <c r="V4786" s="123"/>
      <c r="W4786" s="15"/>
      <c r="X4786" s="154" t="e">
        <f>IF(A4785=0,0,INDEX(TblPublicadores[Nombre],A4785))</f>
        <v>#REF!</v>
      </c>
    </row>
    <row r="4787" spans="1:24" ht="17.25" customHeight="1" x14ac:dyDescent="0.2">
      <c r="B4787" s="120" t="s">
        <v>129</v>
      </c>
      <c r="D4787" s="121"/>
      <c r="E4787" s="121"/>
      <c r="F4787" s="7"/>
      <c r="G4787" s="7"/>
      <c r="H4787" s="257" t="e">
        <f>IF(A4785=0,"",INDEX(TblPublicadores[Fecha de nacimiento],A4785))</f>
        <v>#REF!</v>
      </c>
      <c r="I4787" s="257"/>
      <c r="J4787" s="257"/>
      <c r="K4787" s="257"/>
      <c r="L4787" s="257"/>
      <c r="M4787" s="257"/>
      <c r="N4787" s="257"/>
      <c r="O4787" s="257"/>
      <c r="P4787" s="128" t="e">
        <f>IF(INDEX(TblPublicadores[Sexo],A4785)=Q4787,"þ","¨")</f>
        <v>#REF!</v>
      </c>
      <c r="Q4787" s="120" t="s">
        <v>75</v>
      </c>
      <c r="S4787" s="12"/>
      <c r="T4787" s="13"/>
      <c r="U4787" s="128" t="e">
        <f>IF(INDEX(TblPublicadores[Sexo],A4785)=V4787,"þ","¨")</f>
        <v>#REF!</v>
      </c>
      <c r="V4787" s="120" t="s">
        <v>79</v>
      </c>
      <c r="W4787" s="12"/>
      <c r="X4787" s="6"/>
    </row>
    <row r="4788" spans="1:24" ht="17.25" customHeight="1" x14ac:dyDescent="0.2">
      <c r="B4788" s="120" t="s">
        <v>130</v>
      </c>
      <c r="D4788" s="122"/>
      <c r="E4788" s="122"/>
      <c r="F4788" s="7"/>
      <c r="G4788" s="258" t="e">
        <f>IF(A4785=0,"",IF(INDEX(TblPublicadores[Fecha de bautismo],A4785)="", "",INDEX(TblPublicadores[Fecha de bautismo],A4785)))</f>
        <v>#REF!</v>
      </c>
      <c r="H4788" s="258"/>
      <c r="I4788" s="258"/>
      <c r="J4788" s="258"/>
      <c r="K4788" s="258"/>
      <c r="L4788" s="258"/>
      <c r="M4788" s="258"/>
      <c r="N4788" s="258"/>
      <c r="O4788" s="258"/>
      <c r="P4788" s="128" t="s">
        <v>137</v>
      </c>
      <c r="Q4788" s="120" t="s">
        <v>131</v>
      </c>
      <c r="S4788" s="12"/>
      <c r="T4788" s="12"/>
      <c r="U4788" s="128" t="s">
        <v>138</v>
      </c>
      <c r="V4788" s="120" t="s">
        <v>61</v>
      </c>
      <c r="W4788" s="12"/>
      <c r="X4788" s="6"/>
    </row>
    <row r="4789" spans="1:24" ht="28.5" customHeight="1" x14ac:dyDescent="0.2">
      <c r="B4789" s="127" t="e">
        <f>IF(INDEX(TblPublicadores[Privilegio],A4785)=C4789,"þ","¨")</f>
        <v>#REF!</v>
      </c>
      <c r="C4789" s="125" t="s">
        <v>76</v>
      </c>
      <c r="D4789" s="127" t="e">
        <f>IF(INDEX(TblPublicadores[Privilegio],A4785)=E4789,"þ","¨")</f>
        <v>#REF!</v>
      </c>
      <c r="E4789" s="125" t="s">
        <v>81</v>
      </c>
      <c r="F4789" s="7"/>
      <c r="G4789" s="7"/>
      <c r="H4789" s="5"/>
      <c r="I4789" s="10"/>
      <c r="J4789" s="127" t="e">
        <f>IF(INDEX(TblPublicadores[Tipo Publicador],A4785)=K4789,"þ","¨")</f>
        <v>#REF!</v>
      </c>
      <c r="K4789" s="125" t="s">
        <v>77</v>
      </c>
      <c r="L4789" s="5"/>
      <c r="M4789" s="5"/>
      <c r="N4789" s="127" t="e">
        <f>IF(INDEX(TblPublicadores[Tipo Publicador],A4785)=O4789,"þ","¨")</f>
        <v>#REF!</v>
      </c>
      <c r="O4789" s="125" t="s">
        <v>132</v>
      </c>
      <c r="P4789" s="126"/>
      <c r="Q4789" s="126"/>
      <c r="R4789" s="9"/>
      <c r="S4789" s="127" t="e">
        <f>IF(INDEX(TblPublicadores[Tipo Publicador],A4785)=T4789,"þ","¨")</f>
        <v>#REF!</v>
      </c>
      <c r="T4789" s="259" t="s">
        <v>133</v>
      </c>
      <c r="U4789" s="259"/>
      <c r="V4789" s="259"/>
      <c r="W4789" s="13"/>
      <c r="X4789" s="6"/>
    </row>
    <row r="4790" spans="1:24" ht="4.5" customHeight="1" thickBot="1" x14ac:dyDescent="0.25">
      <c r="B4790" s="8"/>
      <c r="C4790" s="7"/>
      <c r="D4790" s="8"/>
      <c r="E4790" s="7"/>
      <c r="F4790" s="7"/>
      <c r="G4790" s="7"/>
      <c r="H4790" s="5"/>
      <c r="I4790" s="10"/>
      <c r="J4790" s="8"/>
      <c r="K4790" s="5"/>
      <c r="L4790" s="5"/>
      <c r="M4790" s="5"/>
      <c r="N4790" s="7"/>
      <c r="O4790" s="5"/>
      <c r="P4790" s="8"/>
      <c r="Q4790" s="8"/>
      <c r="R4790" s="9"/>
      <c r="S4790" s="9"/>
      <c r="T4790" s="7"/>
      <c r="U4790" s="8"/>
      <c r="V4790" s="9"/>
      <c r="W4790" s="9"/>
      <c r="X4790" s="6"/>
    </row>
    <row r="4791" spans="1:24" ht="26.25" customHeight="1" x14ac:dyDescent="0.25">
      <c r="B4791" s="260" t="s">
        <v>17</v>
      </c>
      <c r="C4791" s="261"/>
      <c r="D4791" s="261"/>
      <c r="E4791" s="261"/>
      <c r="F4791" s="262" t="s">
        <v>134</v>
      </c>
      <c r="G4791" s="262"/>
      <c r="H4791" s="262"/>
      <c r="I4791" s="262" t="s">
        <v>12</v>
      </c>
      <c r="J4791" s="262"/>
      <c r="K4791" s="262"/>
      <c r="L4791" s="262" t="s">
        <v>105</v>
      </c>
      <c r="M4791" s="236" t="s">
        <v>135</v>
      </c>
      <c r="N4791" s="236"/>
      <c r="O4791" s="236"/>
      <c r="P4791" s="236"/>
      <c r="Q4791" s="236"/>
      <c r="R4791" s="236" t="s">
        <v>101</v>
      </c>
      <c r="S4791" s="236"/>
      <c r="T4791" s="236"/>
      <c r="U4791" s="236"/>
      <c r="V4791" s="237"/>
      <c r="W4791" s="14"/>
      <c r="X4791" s="3"/>
    </row>
    <row r="4792" spans="1:24" ht="27.75" customHeight="1" x14ac:dyDescent="0.2">
      <c r="B4792" s="240">
        <v>45292</v>
      </c>
      <c r="C4792" s="241"/>
      <c r="D4792" s="241"/>
      <c r="E4792" s="242"/>
      <c r="F4792" s="263"/>
      <c r="G4792" s="263"/>
      <c r="H4792" s="263"/>
      <c r="I4792" s="263"/>
      <c r="J4792" s="263"/>
      <c r="K4792" s="263"/>
      <c r="L4792" s="263"/>
      <c r="M4792" s="238"/>
      <c r="N4792" s="238"/>
      <c r="O4792" s="238"/>
      <c r="P4792" s="238"/>
      <c r="Q4792" s="238"/>
      <c r="R4792" s="238"/>
      <c r="S4792" s="238"/>
      <c r="T4792" s="238"/>
      <c r="U4792" s="238"/>
      <c r="V4792" s="239"/>
      <c r="W4792" s="14"/>
      <c r="X4792" s="3"/>
    </row>
    <row r="4793" spans="1:24" ht="16.5" customHeight="1" x14ac:dyDescent="0.2">
      <c r="A4793" s="34">
        <f>EDATE(B4792,-4)</f>
        <v>45170</v>
      </c>
      <c r="B4793" s="243" t="str">
        <f>PROPER(TEXT(A4793, "mmmm"))</f>
        <v>Septiembre</v>
      </c>
      <c r="C4793" s="244"/>
      <c r="D4793" s="244" t="str">
        <f>PROPER(TEXT(C4793, "mmmm"))</f>
        <v>Enero</v>
      </c>
      <c r="E4793" s="244"/>
      <c r="F4793" s="281" t="str">
        <f>IFERROR(IF(VLOOKUP($X4786&amp;"-"&amp;TEXT($A4793,"mmm-aaaa"),Informes!$A:$P,COLUMN(Informes!H$1),FALSE),"þ","¨"),"¨")</f>
        <v>¨</v>
      </c>
      <c r="G4793" s="281"/>
      <c r="H4793" s="281"/>
      <c r="I4793" s="248" t="str">
        <f>IFERROR(IF(ISBLANK(
VLOOKUP($X4786&amp;"-"&amp;TEXT($A4793,"mmm-aaaa"),Informes!$A:$P,COLUMN(Informes!I$1),FALSE)), "",
VLOOKUP($X4786&amp;"-"&amp;TEXT($A4793,"mmm-aaaa"),Informes!$A:$P,COLUMN(Informes!I$1),FALSE)), "")</f>
        <v/>
      </c>
      <c r="J4793" s="248"/>
      <c r="K4793" s="248"/>
      <c r="L4793" s="173" t="str">
        <f>IFERROR(IF($X4793=$L$7,"þ","¨"),"¨")</f>
        <v>¨</v>
      </c>
      <c r="M4793" s="248" t="str">
        <f>IFERROR(IF(OR($X4793=$L$7,$X4793=$K$5,$X4793=$O$5,$X4793=$T$5),IF(ISBLANK(
VLOOKUP($X4786&amp;"-"&amp;TEXT($A4793,"mmm-aaaa"),Informes!$A:$P,COLUMN(Informes!J$1),FALSE)), "",
VLOOKUP($X4786&amp;"-"&amp;TEXT($A4793,"mmm-aaaa"),Informes!$A:$P,COLUMN(Informes!J$1),FALSE)), ""), "")</f>
        <v/>
      </c>
      <c r="N4793" s="248"/>
      <c r="O4793" s="248"/>
      <c r="P4793" s="248"/>
      <c r="Q4793" s="248"/>
      <c r="R4793" s="284" t="str">
        <f t="shared" ref="R4793:R4804" si="935">IF(W4793=0, "", W4793)</f>
        <v/>
      </c>
      <c r="S4793" s="284"/>
      <c r="T4793" s="284"/>
      <c r="U4793" s="284"/>
      <c r="V4793" s="285"/>
      <c r="W4793" s="4" t="str">
        <f>IFERROR(VLOOKUP($X4786&amp;"-"&amp;TEXT($A4793,"mmm-aaaa"),Informes!$A:$P,COLUMN(Informes!K$1),FALSE), "")</f>
        <v/>
      </c>
      <c r="X4793" s="34" t="str">
        <f>IFERROR(VLOOKUP($X4786&amp;"-"&amp;TEXT($A4793,"mmm-aaaa"),Informes!$A:$P,COLUMN(Informes!C$1),FALSE), "")</f>
        <v/>
      </c>
    </row>
    <row r="4794" spans="1:24" ht="16.5" customHeight="1" x14ac:dyDescent="0.2">
      <c r="A4794" s="34">
        <f>EDATE(A4793,1)</f>
        <v>45200</v>
      </c>
      <c r="B4794" s="243" t="str">
        <f t="shared" ref="B4794:B4804" si="936">PROPER(TEXT(A4794, "mmmm"))</f>
        <v>Octubre</v>
      </c>
      <c r="C4794" s="244"/>
      <c r="D4794" s="244" t="str">
        <f t="shared" ref="D4794:D4804" si="937">PROPER(TEXT(C4794, "mmmm"))</f>
        <v>Enero</v>
      </c>
      <c r="E4794" s="244"/>
      <c r="F4794" s="281" t="str">
        <f>IFERROR(IF(VLOOKUP($X4786&amp;"-"&amp;TEXT($A4794,"mmm-aaaa"),Informes!$A:$P,COLUMN(Informes!H$1),FALSE),"þ","¨"),"¨")</f>
        <v>¨</v>
      </c>
      <c r="G4794" s="281"/>
      <c r="H4794" s="281"/>
      <c r="I4794" s="248" t="str">
        <f>IFERROR(IF(ISBLANK(
VLOOKUP($X4786&amp;"-"&amp;TEXT($A4794,"mmm-aaaa"),Informes!$A:$P,COLUMN(Informes!I$1),FALSE)), "",
VLOOKUP($X4786&amp;"-"&amp;TEXT($A4794,"mmm-aaaa"),Informes!$A:$P,COLUMN(Informes!I$1),FALSE)), "")</f>
        <v/>
      </c>
      <c r="J4794" s="248"/>
      <c r="K4794" s="248"/>
      <c r="L4794" s="173" t="str">
        <f t="shared" ref="L4794:L4804" si="938">IFERROR(IF($X4794=$L$7,"þ","¨"),"¨")</f>
        <v>¨</v>
      </c>
      <c r="M4794" s="248" t="str">
        <f>IFERROR(IF(OR($X4794=$L$7,$X4794=$K$5,$X4794=$O$5,$X4794=$T$5),IF(ISBLANK(
VLOOKUP($X4786&amp;"-"&amp;TEXT($A4794,"mmm-aaaa"),Informes!$A:$P,COLUMN(Informes!J$1),FALSE)), "",
VLOOKUP($X4786&amp;"-"&amp;TEXT($A4794,"mmm-aaaa"),Informes!$A:$P,COLUMN(Informes!J$1),FALSE)), ""), "")</f>
        <v/>
      </c>
      <c r="N4794" s="248"/>
      <c r="O4794" s="248"/>
      <c r="P4794" s="248"/>
      <c r="Q4794" s="248"/>
      <c r="R4794" s="284" t="str">
        <f t="shared" si="935"/>
        <v/>
      </c>
      <c r="S4794" s="284"/>
      <c r="T4794" s="284"/>
      <c r="U4794" s="284"/>
      <c r="V4794" s="285"/>
      <c r="W4794" s="4" t="str">
        <f>IFERROR(VLOOKUP($X4786&amp;"-"&amp;TEXT($A4794,"mmm-aaaa"),Informes!$A:$P,COLUMN(Informes!K$1),FALSE), "")</f>
        <v/>
      </c>
      <c r="X4794" s="34" t="str">
        <f>IFERROR(VLOOKUP($X4786&amp;"-"&amp;TEXT($A4794,"mmm-aaaa"),Informes!$A:$P,COLUMN(Informes!C$1),FALSE), "")</f>
        <v/>
      </c>
    </row>
    <row r="4795" spans="1:24" ht="16.5" customHeight="1" x14ac:dyDescent="0.2">
      <c r="A4795" s="34">
        <f t="shared" ref="A4795:A4804" si="939">EDATE(A4794,1)</f>
        <v>45231</v>
      </c>
      <c r="B4795" s="243" t="str">
        <f t="shared" si="936"/>
        <v>Noviembre</v>
      </c>
      <c r="C4795" s="244"/>
      <c r="D4795" s="244" t="str">
        <f t="shared" si="937"/>
        <v>Enero</v>
      </c>
      <c r="E4795" s="244"/>
      <c r="F4795" s="281" t="str">
        <f>IFERROR(IF(VLOOKUP($X4786&amp;"-"&amp;TEXT($A4795,"mmm-aaaa"),Informes!$A:$P,COLUMN(Informes!H$1),FALSE),"þ","¨"),"¨")</f>
        <v>¨</v>
      </c>
      <c r="G4795" s="281"/>
      <c r="H4795" s="281"/>
      <c r="I4795" s="248" t="str">
        <f>IFERROR(IF(ISBLANK(
VLOOKUP($X4786&amp;"-"&amp;TEXT($A4795,"mmm-aaaa"),Informes!$A:$P,COLUMN(Informes!I$1),FALSE)), "",
VLOOKUP($X4786&amp;"-"&amp;TEXT($A4795,"mmm-aaaa"),Informes!$A:$P,COLUMN(Informes!I$1),FALSE)), "")</f>
        <v/>
      </c>
      <c r="J4795" s="248"/>
      <c r="K4795" s="248"/>
      <c r="L4795" s="173" t="str">
        <f t="shared" si="938"/>
        <v>¨</v>
      </c>
      <c r="M4795" s="248" t="str">
        <f>IFERROR(IF(OR($X4795=$L$7,$X4795=$K$5,$X4795=$O$5,$X4795=$T$5),IF(ISBLANK(
VLOOKUP($X4786&amp;"-"&amp;TEXT($A4795,"mmm-aaaa"),Informes!$A:$P,COLUMN(Informes!J$1),FALSE)), "",
VLOOKUP($X4786&amp;"-"&amp;TEXT($A4795,"mmm-aaaa"),Informes!$A:$P,COLUMN(Informes!J$1),FALSE)), ""), "")</f>
        <v/>
      </c>
      <c r="N4795" s="248"/>
      <c r="O4795" s="248"/>
      <c r="P4795" s="248"/>
      <c r="Q4795" s="248"/>
      <c r="R4795" s="284" t="str">
        <f t="shared" si="935"/>
        <v/>
      </c>
      <c r="S4795" s="284"/>
      <c r="T4795" s="284"/>
      <c r="U4795" s="284"/>
      <c r="V4795" s="285"/>
      <c r="W4795" s="4" t="str">
        <f>IFERROR(VLOOKUP($X4786&amp;"-"&amp;TEXT($A4795,"mmm-aaaa"),Informes!$A:$P,COLUMN(Informes!K$1),FALSE), "")</f>
        <v/>
      </c>
      <c r="X4795" s="34" t="str">
        <f>IFERROR(VLOOKUP($X4786&amp;"-"&amp;TEXT($A4795,"mmm-aaaa"),Informes!$A:$P,COLUMN(Informes!C$1),FALSE), "")</f>
        <v/>
      </c>
    </row>
    <row r="4796" spans="1:24" ht="16.5" customHeight="1" x14ac:dyDescent="0.2">
      <c r="A4796" s="34">
        <f t="shared" si="939"/>
        <v>45261</v>
      </c>
      <c r="B4796" s="243" t="str">
        <f t="shared" si="936"/>
        <v>Diciembre</v>
      </c>
      <c r="C4796" s="244"/>
      <c r="D4796" s="244" t="str">
        <f t="shared" si="937"/>
        <v>Enero</v>
      </c>
      <c r="E4796" s="244"/>
      <c r="F4796" s="281" t="str">
        <f>IFERROR(IF(VLOOKUP($X4786&amp;"-"&amp;TEXT($A4796,"mmm-aaaa"),Informes!$A:$P,COLUMN(Informes!H$1),FALSE),"þ","¨"),"¨")</f>
        <v>¨</v>
      </c>
      <c r="G4796" s="281"/>
      <c r="H4796" s="281"/>
      <c r="I4796" s="248" t="str">
        <f>IFERROR(IF(ISBLANK(
VLOOKUP($X4786&amp;"-"&amp;TEXT($A4796,"mmm-aaaa"),Informes!$A:$P,COLUMN(Informes!I$1),FALSE)), "",
VLOOKUP($X4786&amp;"-"&amp;TEXT($A4796,"mmm-aaaa"),Informes!$A:$P,COLUMN(Informes!I$1),FALSE)), "")</f>
        <v/>
      </c>
      <c r="J4796" s="248"/>
      <c r="K4796" s="248"/>
      <c r="L4796" s="173" t="str">
        <f t="shared" si="938"/>
        <v>¨</v>
      </c>
      <c r="M4796" s="248" t="str">
        <f>IFERROR(IF(OR($X4796=$L$7,$X4796=$K$5,$X4796=$O$5,$X4796=$T$5),IF(ISBLANK(
VLOOKUP($X4786&amp;"-"&amp;TEXT($A4796,"mmm-aaaa"),Informes!$A:$P,COLUMN(Informes!J$1),FALSE)), "",
VLOOKUP($X4786&amp;"-"&amp;TEXT($A4796,"mmm-aaaa"),Informes!$A:$P,COLUMN(Informes!J$1),FALSE)), ""), "")</f>
        <v/>
      </c>
      <c r="N4796" s="248"/>
      <c r="O4796" s="248"/>
      <c r="P4796" s="248"/>
      <c r="Q4796" s="248"/>
      <c r="R4796" s="284" t="str">
        <f t="shared" si="935"/>
        <v/>
      </c>
      <c r="S4796" s="284"/>
      <c r="T4796" s="284"/>
      <c r="U4796" s="284"/>
      <c r="V4796" s="285"/>
      <c r="W4796" s="4" t="str">
        <f>IFERROR(VLOOKUP($X4786&amp;"-"&amp;TEXT($A4796,"mmm-aaaa"),Informes!$A:$P,COLUMN(Informes!K$1),FALSE), "")</f>
        <v/>
      </c>
      <c r="X4796" s="34" t="str">
        <f>IFERROR(VLOOKUP($X4786&amp;"-"&amp;TEXT($A4796,"mmm-aaaa"),Informes!$A:$P,COLUMN(Informes!C$1),FALSE), "")</f>
        <v/>
      </c>
    </row>
    <row r="4797" spans="1:24" ht="16.5" customHeight="1" x14ac:dyDescent="0.2">
      <c r="A4797" s="34">
        <f t="shared" si="939"/>
        <v>45292</v>
      </c>
      <c r="B4797" s="243" t="str">
        <f t="shared" si="936"/>
        <v>Enero</v>
      </c>
      <c r="C4797" s="244"/>
      <c r="D4797" s="244" t="str">
        <f t="shared" si="937"/>
        <v>Enero</v>
      </c>
      <c r="E4797" s="244"/>
      <c r="F4797" s="281" t="str">
        <f>IFERROR(IF(VLOOKUP($X4786&amp;"-"&amp;TEXT($A4797,"mmm-aaaa"),Informes!$A:$P,COLUMN(Informes!H$1),FALSE),"þ","¨"),"¨")</f>
        <v>¨</v>
      </c>
      <c r="G4797" s="281"/>
      <c r="H4797" s="281"/>
      <c r="I4797" s="248" t="str">
        <f>IFERROR(IF(ISBLANK(
VLOOKUP($X4786&amp;"-"&amp;TEXT($A4797,"mmm-aaaa"),Informes!$A:$P,COLUMN(Informes!I$1),FALSE)), "",
VLOOKUP($X4786&amp;"-"&amp;TEXT($A4797,"mmm-aaaa"),Informes!$A:$P,COLUMN(Informes!I$1),FALSE)), "")</f>
        <v/>
      </c>
      <c r="J4797" s="248"/>
      <c r="K4797" s="248"/>
      <c r="L4797" s="173" t="str">
        <f t="shared" si="938"/>
        <v>¨</v>
      </c>
      <c r="M4797" s="248" t="str">
        <f>IFERROR(IF(OR($X4797=$L$7,$X4797=$K$5,$X4797=$O$5,$X4797=$T$5),IF(ISBLANK(
VLOOKUP($X4786&amp;"-"&amp;TEXT($A4797,"mmm-aaaa"),Informes!$A:$P,COLUMN(Informes!J$1),FALSE)), "",
VLOOKUP($X4786&amp;"-"&amp;TEXT($A4797,"mmm-aaaa"),Informes!$A:$P,COLUMN(Informes!J$1),FALSE)), ""), "")</f>
        <v/>
      </c>
      <c r="N4797" s="248"/>
      <c r="O4797" s="248"/>
      <c r="P4797" s="248"/>
      <c r="Q4797" s="248"/>
      <c r="R4797" s="284" t="str">
        <f t="shared" si="935"/>
        <v/>
      </c>
      <c r="S4797" s="284"/>
      <c r="T4797" s="284"/>
      <c r="U4797" s="284"/>
      <c r="V4797" s="285"/>
      <c r="W4797" s="4" t="str">
        <f>IFERROR(VLOOKUP($X4786&amp;"-"&amp;TEXT($A4797,"mmm-aaaa"),Informes!$A:$P,COLUMN(Informes!K$1),FALSE), "")</f>
        <v/>
      </c>
      <c r="X4797" s="34" t="str">
        <f>IFERROR(VLOOKUP($X4786&amp;"-"&amp;TEXT($A4797,"mmm-aaaa"),Informes!$A:$P,COLUMN(Informes!C$1),FALSE), "")</f>
        <v/>
      </c>
    </row>
    <row r="4798" spans="1:24" ht="16.5" customHeight="1" x14ac:dyDescent="0.2">
      <c r="A4798" s="34">
        <f t="shared" si="939"/>
        <v>45323</v>
      </c>
      <c r="B4798" s="243" t="str">
        <f t="shared" si="936"/>
        <v>Febrero</v>
      </c>
      <c r="C4798" s="244"/>
      <c r="D4798" s="244" t="str">
        <f t="shared" si="937"/>
        <v>Enero</v>
      </c>
      <c r="E4798" s="244"/>
      <c r="F4798" s="281" t="str">
        <f>IFERROR(IF(VLOOKUP($X4786&amp;"-"&amp;TEXT($A4798,"mmm-aaaa"),Informes!$A:$P,COLUMN(Informes!H$1),FALSE),"þ","¨"),"¨")</f>
        <v>¨</v>
      </c>
      <c r="G4798" s="281"/>
      <c r="H4798" s="281"/>
      <c r="I4798" s="248" t="str">
        <f>IFERROR(IF(ISBLANK(
VLOOKUP($X4786&amp;"-"&amp;TEXT($A4798,"mmm-aaaa"),Informes!$A:$P,COLUMN(Informes!I$1),FALSE)), "",
VLOOKUP($X4786&amp;"-"&amp;TEXT($A4798,"mmm-aaaa"),Informes!$A:$P,COLUMN(Informes!I$1),FALSE)), "")</f>
        <v/>
      </c>
      <c r="J4798" s="248"/>
      <c r="K4798" s="248"/>
      <c r="L4798" s="173" t="str">
        <f t="shared" si="938"/>
        <v>¨</v>
      </c>
      <c r="M4798" s="248" t="str">
        <f>IFERROR(IF(OR($X4798=$L$7,$X4798=$K$5,$X4798=$O$5,$X4798=$T$5),IF(ISBLANK(
VLOOKUP($X4786&amp;"-"&amp;TEXT($A4798,"mmm-aaaa"),Informes!$A:$P,COLUMN(Informes!J$1),FALSE)), "",
VLOOKUP($X4786&amp;"-"&amp;TEXT($A4798,"mmm-aaaa"),Informes!$A:$P,COLUMN(Informes!J$1),FALSE)), ""), "")</f>
        <v/>
      </c>
      <c r="N4798" s="248"/>
      <c r="O4798" s="248"/>
      <c r="P4798" s="248"/>
      <c r="Q4798" s="248"/>
      <c r="R4798" s="284" t="str">
        <f t="shared" si="935"/>
        <v/>
      </c>
      <c r="S4798" s="284"/>
      <c r="T4798" s="284"/>
      <c r="U4798" s="284"/>
      <c r="V4798" s="285"/>
      <c r="W4798" s="4" t="str">
        <f>IFERROR(VLOOKUP($X4786&amp;"-"&amp;TEXT($A4798,"mmm-aaaa"),Informes!$A:$P,COLUMN(Informes!K$1),FALSE), "")</f>
        <v/>
      </c>
      <c r="X4798" s="34" t="str">
        <f>IFERROR(VLOOKUP($X4786&amp;"-"&amp;TEXT($A4798,"mmm-aaaa"),Informes!$A:$P,COLUMN(Informes!C$1),FALSE), "")</f>
        <v/>
      </c>
    </row>
    <row r="4799" spans="1:24" ht="16.5" customHeight="1" x14ac:dyDescent="0.2">
      <c r="A4799" s="34">
        <f t="shared" si="939"/>
        <v>45352</v>
      </c>
      <c r="B4799" s="243" t="str">
        <f t="shared" si="936"/>
        <v>Marzo</v>
      </c>
      <c r="C4799" s="244"/>
      <c r="D4799" s="244" t="str">
        <f t="shared" si="937"/>
        <v>Enero</v>
      </c>
      <c r="E4799" s="244"/>
      <c r="F4799" s="281" t="str">
        <f>IFERROR(IF(VLOOKUP($X4786&amp;"-"&amp;TEXT($A4799,"mmm-aaaa"),Informes!$A:$P,COLUMN(Informes!H$1),FALSE),"þ","¨"),"¨")</f>
        <v>¨</v>
      </c>
      <c r="G4799" s="281"/>
      <c r="H4799" s="281"/>
      <c r="I4799" s="248" t="str">
        <f>IFERROR(IF(ISBLANK(
VLOOKUP($X4786&amp;"-"&amp;TEXT($A4799,"mmm-aaaa"),Informes!$A:$P,COLUMN(Informes!I$1),FALSE)), "",
VLOOKUP($X4786&amp;"-"&amp;TEXT($A4799,"mmm-aaaa"),Informes!$A:$P,COLUMN(Informes!I$1),FALSE)), "")</f>
        <v/>
      </c>
      <c r="J4799" s="248"/>
      <c r="K4799" s="248"/>
      <c r="L4799" s="173" t="str">
        <f t="shared" si="938"/>
        <v>¨</v>
      </c>
      <c r="M4799" s="248" t="str">
        <f>IFERROR(IF(OR($X4799=$L$7,$X4799=$K$5,$X4799=$O$5,$X4799=$T$5),IF(ISBLANK(
VLOOKUP($X4786&amp;"-"&amp;TEXT($A4799,"mmm-aaaa"),Informes!$A:$P,COLUMN(Informes!J$1),FALSE)), "",
VLOOKUP($X4786&amp;"-"&amp;TEXT($A4799,"mmm-aaaa"),Informes!$A:$P,COLUMN(Informes!J$1),FALSE)), ""), "")</f>
        <v/>
      </c>
      <c r="N4799" s="248"/>
      <c r="O4799" s="248"/>
      <c r="P4799" s="248"/>
      <c r="Q4799" s="248"/>
      <c r="R4799" s="284" t="str">
        <f t="shared" si="935"/>
        <v/>
      </c>
      <c r="S4799" s="284"/>
      <c r="T4799" s="284"/>
      <c r="U4799" s="284"/>
      <c r="V4799" s="285"/>
      <c r="W4799" s="4" t="str">
        <f>IFERROR(VLOOKUP($X4786&amp;"-"&amp;TEXT($A4799,"mmm-aaaa"),Informes!$A:$P,COLUMN(Informes!K$1),FALSE), "")</f>
        <v/>
      </c>
      <c r="X4799" s="34" t="str">
        <f>IFERROR(VLOOKUP($X4786&amp;"-"&amp;TEXT($A4799,"mmm-aaaa"),Informes!$A:$P,COLUMN(Informes!C$1),FALSE), "")</f>
        <v/>
      </c>
    </row>
    <row r="4800" spans="1:24" ht="16.5" customHeight="1" x14ac:dyDescent="0.2">
      <c r="A4800" s="34">
        <f t="shared" si="939"/>
        <v>45383</v>
      </c>
      <c r="B4800" s="243" t="str">
        <f t="shared" si="936"/>
        <v>Abril</v>
      </c>
      <c r="C4800" s="244"/>
      <c r="D4800" s="244" t="str">
        <f t="shared" si="937"/>
        <v>Enero</v>
      </c>
      <c r="E4800" s="244"/>
      <c r="F4800" s="281" t="str">
        <f>IFERROR(IF(VLOOKUP($X4786&amp;"-"&amp;TEXT($A4800,"mmm-aaaa"),Informes!$A:$P,COLUMN(Informes!H$1),FALSE),"þ","¨"),"¨")</f>
        <v>¨</v>
      </c>
      <c r="G4800" s="281"/>
      <c r="H4800" s="281"/>
      <c r="I4800" s="248" t="str">
        <f>IFERROR(IF(ISBLANK(
VLOOKUP($X4786&amp;"-"&amp;TEXT($A4800,"mmm-aaaa"),Informes!$A:$P,COLUMN(Informes!I$1),FALSE)), "",
VLOOKUP($X4786&amp;"-"&amp;TEXT($A4800,"mmm-aaaa"),Informes!$A:$P,COLUMN(Informes!I$1),FALSE)), "")</f>
        <v/>
      </c>
      <c r="J4800" s="248"/>
      <c r="K4800" s="248"/>
      <c r="L4800" s="173" t="str">
        <f t="shared" si="938"/>
        <v>¨</v>
      </c>
      <c r="M4800" s="248" t="str">
        <f>IFERROR(IF(OR($X4800=$L$7,$X4800=$K$5,$X4800=$O$5,$X4800=$T$5),IF(ISBLANK(
VLOOKUP($X4786&amp;"-"&amp;TEXT($A4800,"mmm-aaaa"),Informes!$A:$P,COLUMN(Informes!J$1),FALSE)), "",
VLOOKUP($X4786&amp;"-"&amp;TEXT($A4800,"mmm-aaaa"),Informes!$A:$P,COLUMN(Informes!J$1),FALSE)), ""), "")</f>
        <v/>
      </c>
      <c r="N4800" s="248"/>
      <c r="O4800" s="248"/>
      <c r="P4800" s="248"/>
      <c r="Q4800" s="248"/>
      <c r="R4800" s="284" t="str">
        <f t="shared" si="935"/>
        <v/>
      </c>
      <c r="S4800" s="284"/>
      <c r="T4800" s="284"/>
      <c r="U4800" s="284"/>
      <c r="V4800" s="285"/>
      <c r="W4800" s="4" t="str">
        <f>IFERROR(VLOOKUP($X4786&amp;"-"&amp;TEXT($A4800,"mmm-aaaa"),Informes!$A:$P,COLUMN(Informes!K$1),FALSE), "")</f>
        <v/>
      </c>
      <c r="X4800" s="34" t="str">
        <f>IFERROR(VLOOKUP($X4786&amp;"-"&amp;TEXT($A4800,"mmm-aaaa"),Informes!$A:$P,COLUMN(Informes!C$1),FALSE), "")</f>
        <v/>
      </c>
    </row>
    <row r="4801" spans="1:24" ht="16.5" customHeight="1" x14ac:dyDescent="0.2">
      <c r="A4801" s="34">
        <f t="shared" si="939"/>
        <v>45413</v>
      </c>
      <c r="B4801" s="243" t="str">
        <f t="shared" si="936"/>
        <v>Mayo</v>
      </c>
      <c r="C4801" s="244"/>
      <c r="D4801" s="244" t="str">
        <f t="shared" si="937"/>
        <v>Enero</v>
      </c>
      <c r="E4801" s="244"/>
      <c r="F4801" s="281" t="str">
        <f>IFERROR(IF(VLOOKUP($X4786&amp;"-"&amp;TEXT($A4801,"mmm-aaaa"),Informes!$A:$P,COLUMN(Informes!H$1),FALSE),"þ","¨"),"¨")</f>
        <v>¨</v>
      </c>
      <c r="G4801" s="281"/>
      <c r="H4801" s="281"/>
      <c r="I4801" s="248" t="str">
        <f>IFERROR(IF(ISBLANK(
VLOOKUP($X4786&amp;"-"&amp;TEXT($A4801,"mmm-aaaa"),Informes!$A:$P,COLUMN(Informes!I$1),FALSE)), "",
VLOOKUP($X4786&amp;"-"&amp;TEXT($A4801,"mmm-aaaa"),Informes!$A:$P,COLUMN(Informes!I$1),FALSE)), "")</f>
        <v/>
      </c>
      <c r="J4801" s="248"/>
      <c r="K4801" s="248"/>
      <c r="L4801" s="173" t="str">
        <f t="shared" si="938"/>
        <v>¨</v>
      </c>
      <c r="M4801" s="248" t="str">
        <f>IFERROR(IF(OR($X4801=$L$7,$X4801=$K$5,$X4801=$O$5,$X4801=$T$5),IF(ISBLANK(
VLOOKUP($X4786&amp;"-"&amp;TEXT($A4801,"mmm-aaaa"),Informes!$A:$P,COLUMN(Informes!J$1),FALSE)), "",
VLOOKUP($X4786&amp;"-"&amp;TEXT($A4801,"mmm-aaaa"),Informes!$A:$P,COLUMN(Informes!J$1),FALSE)), ""), "")</f>
        <v/>
      </c>
      <c r="N4801" s="248"/>
      <c r="O4801" s="248"/>
      <c r="P4801" s="248"/>
      <c r="Q4801" s="248"/>
      <c r="R4801" s="284" t="str">
        <f t="shared" si="935"/>
        <v/>
      </c>
      <c r="S4801" s="284"/>
      <c r="T4801" s="284"/>
      <c r="U4801" s="284"/>
      <c r="V4801" s="285"/>
      <c r="W4801" s="4" t="str">
        <f>IFERROR(VLOOKUP($X4786&amp;"-"&amp;TEXT($A4801,"mmm-aaaa"),Informes!$A:$P,COLUMN(Informes!K$1),FALSE), "")</f>
        <v/>
      </c>
      <c r="X4801" s="34" t="str">
        <f>IFERROR(VLOOKUP($X4786&amp;"-"&amp;TEXT($A4801,"mmm-aaaa"),Informes!$A:$P,COLUMN(Informes!C$1),FALSE), "")</f>
        <v/>
      </c>
    </row>
    <row r="4802" spans="1:24" ht="16.5" customHeight="1" x14ac:dyDescent="0.2">
      <c r="A4802" s="34">
        <f t="shared" si="939"/>
        <v>45444</v>
      </c>
      <c r="B4802" s="243" t="str">
        <f t="shared" si="936"/>
        <v>Junio</v>
      </c>
      <c r="C4802" s="244"/>
      <c r="D4802" s="244" t="str">
        <f t="shared" si="937"/>
        <v>Enero</v>
      </c>
      <c r="E4802" s="244"/>
      <c r="F4802" s="281" t="str">
        <f>IFERROR(IF(VLOOKUP($X4786&amp;"-"&amp;TEXT($A4802,"mmm-aaaa"),Informes!$A:$P,COLUMN(Informes!H$1),FALSE),"þ","¨"),"¨")</f>
        <v>¨</v>
      </c>
      <c r="G4802" s="281"/>
      <c r="H4802" s="281"/>
      <c r="I4802" s="248" t="str">
        <f>IFERROR(IF(ISBLANK(
VLOOKUP($X4786&amp;"-"&amp;TEXT($A4802,"mmm-aaaa"),Informes!$A:$P,COLUMN(Informes!I$1),FALSE)), "",
VLOOKUP($X4786&amp;"-"&amp;TEXT($A4802,"mmm-aaaa"),Informes!$A:$P,COLUMN(Informes!I$1),FALSE)), "")</f>
        <v/>
      </c>
      <c r="J4802" s="248"/>
      <c r="K4802" s="248"/>
      <c r="L4802" s="173" t="str">
        <f t="shared" si="938"/>
        <v>¨</v>
      </c>
      <c r="M4802" s="248" t="str">
        <f>IFERROR(IF(OR($X4802=$L$7,$X4802=$K$5,$X4802=$O$5,$X4802=$T$5),IF(ISBLANK(
VLOOKUP($X4786&amp;"-"&amp;TEXT($A4802,"mmm-aaaa"),Informes!$A:$P,COLUMN(Informes!J$1),FALSE)), "",
VLOOKUP($X4786&amp;"-"&amp;TEXT($A4802,"mmm-aaaa"),Informes!$A:$P,COLUMN(Informes!J$1),FALSE)), ""), "")</f>
        <v/>
      </c>
      <c r="N4802" s="248"/>
      <c r="O4802" s="248"/>
      <c r="P4802" s="248"/>
      <c r="Q4802" s="248"/>
      <c r="R4802" s="284" t="str">
        <f t="shared" si="935"/>
        <v/>
      </c>
      <c r="S4802" s="284"/>
      <c r="T4802" s="284"/>
      <c r="U4802" s="284"/>
      <c r="V4802" s="285"/>
      <c r="W4802" s="4" t="str">
        <f>IFERROR(VLOOKUP($X4786&amp;"-"&amp;TEXT($A4802,"mmm-aaaa"),Informes!$A:$P,COLUMN(Informes!K$1),FALSE), "")</f>
        <v/>
      </c>
      <c r="X4802" s="34" t="str">
        <f>IFERROR(VLOOKUP($X4786&amp;"-"&amp;TEXT($A4802,"mmm-aaaa"),Informes!$A:$P,COLUMN(Informes!C$1),FALSE), "")</f>
        <v/>
      </c>
    </row>
    <row r="4803" spans="1:24" ht="16.5" customHeight="1" x14ac:dyDescent="0.2">
      <c r="A4803" s="34">
        <f t="shared" si="939"/>
        <v>45474</v>
      </c>
      <c r="B4803" s="243" t="str">
        <f t="shared" si="936"/>
        <v>Julio</v>
      </c>
      <c r="C4803" s="244"/>
      <c r="D4803" s="244" t="str">
        <f t="shared" si="937"/>
        <v>Enero</v>
      </c>
      <c r="E4803" s="244"/>
      <c r="F4803" s="281" t="str">
        <f>IFERROR(IF(VLOOKUP($X4786&amp;"-"&amp;TEXT($A4803,"mmm-aaaa"),Informes!$A:$P,COLUMN(Informes!H$1),FALSE),"þ","¨"),"¨")</f>
        <v>¨</v>
      </c>
      <c r="G4803" s="281"/>
      <c r="H4803" s="281"/>
      <c r="I4803" s="248" t="str">
        <f>IFERROR(IF(ISBLANK(
VLOOKUP($X4786&amp;"-"&amp;TEXT($A4803,"mmm-aaaa"),Informes!$A:$P,COLUMN(Informes!I$1),FALSE)), "",
VLOOKUP($X4786&amp;"-"&amp;TEXT($A4803,"mmm-aaaa"),Informes!$A:$P,COLUMN(Informes!I$1),FALSE)), "")</f>
        <v/>
      </c>
      <c r="J4803" s="248"/>
      <c r="K4803" s="248"/>
      <c r="L4803" s="173" t="str">
        <f t="shared" si="938"/>
        <v>¨</v>
      </c>
      <c r="M4803" s="248" t="str">
        <f>IFERROR(IF(OR($X4803=$L$7,$X4803=$K$5,$X4803=$O$5,$X4803=$T$5),IF(ISBLANK(
VLOOKUP($X4786&amp;"-"&amp;TEXT($A4803,"mmm-aaaa"),Informes!$A:$P,COLUMN(Informes!J$1),FALSE)), "",
VLOOKUP($X4786&amp;"-"&amp;TEXT($A4803,"mmm-aaaa"),Informes!$A:$P,COLUMN(Informes!J$1),FALSE)), ""), "")</f>
        <v/>
      </c>
      <c r="N4803" s="248"/>
      <c r="O4803" s="248"/>
      <c r="P4803" s="248"/>
      <c r="Q4803" s="248"/>
      <c r="R4803" s="284" t="str">
        <f t="shared" si="935"/>
        <v/>
      </c>
      <c r="S4803" s="284"/>
      <c r="T4803" s="284"/>
      <c r="U4803" s="284"/>
      <c r="V4803" s="285"/>
      <c r="W4803" s="4" t="str">
        <f>IFERROR(VLOOKUP($X4786&amp;"-"&amp;TEXT($A4803,"mmm-aaaa"),Informes!$A:$P,COLUMN(Informes!K$1),FALSE), "")</f>
        <v/>
      </c>
      <c r="X4803" s="34" t="str">
        <f>IFERROR(VLOOKUP($X4786&amp;"-"&amp;TEXT($A4803,"mmm-aaaa"),Informes!$A:$P,COLUMN(Informes!C$1),FALSE), "")</f>
        <v/>
      </c>
    </row>
    <row r="4804" spans="1:24" ht="16.5" customHeight="1" thickBot="1" x14ac:dyDescent="0.25">
      <c r="A4804" s="34">
        <f t="shared" si="939"/>
        <v>45505</v>
      </c>
      <c r="B4804" s="264" t="str">
        <f t="shared" si="936"/>
        <v>Agosto</v>
      </c>
      <c r="C4804" s="265"/>
      <c r="D4804" s="265" t="str">
        <f t="shared" si="937"/>
        <v>Enero</v>
      </c>
      <c r="E4804" s="265"/>
      <c r="F4804" s="280" t="str">
        <f>IFERROR(IF(VLOOKUP($X4786&amp;"-"&amp;TEXT($A4804,"mmm-aaaa"),Informes!$A:$P,COLUMN(Informes!H$1),FALSE),"þ","¨"),"¨")</f>
        <v>¨</v>
      </c>
      <c r="G4804" s="280"/>
      <c r="H4804" s="280"/>
      <c r="I4804" s="269" t="str">
        <f>IFERROR(IF(ISBLANK(
VLOOKUP($X4786&amp;"-"&amp;TEXT($A4804,"mmm-aaaa"),Informes!$A:$P,COLUMN(Informes!I$1),FALSE)), "",
VLOOKUP($X4786&amp;"-"&amp;TEXT($A4804,"mmm-aaaa"),Informes!$A:$P,COLUMN(Informes!I$1),FALSE)), "")</f>
        <v/>
      </c>
      <c r="J4804" s="269"/>
      <c r="K4804" s="269"/>
      <c r="L4804" s="172" t="str">
        <f t="shared" si="938"/>
        <v>¨</v>
      </c>
      <c r="M4804" s="269" t="str">
        <f>IFERROR(IF(OR($X4804=$L$7,$X4804=$K$5,$X4804=$O$5,$X4804=$T$5),IF(ISBLANK(
VLOOKUP($X4786&amp;"-"&amp;TEXT($A4804,"mmm-aaaa"),Informes!$A:$P,COLUMN(Informes!J$1),FALSE)), "",
VLOOKUP($X4786&amp;"-"&amp;TEXT($A4804,"mmm-aaaa"),Informes!$A:$P,COLUMN(Informes!J$1),FALSE)), ""), "")</f>
        <v/>
      </c>
      <c r="N4804" s="269"/>
      <c r="O4804" s="269"/>
      <c r="P4804" s="269"/>
      <c r="Q4804" s="269"/>
      <c r="R4804" s="282" t="str">
        <f t="shared" si="935"/>
        <v/>
      </c>
      <c r="S4804" s="282"/>
      <c r="T4804" s="282"/>
      <c r="U4804" s="282"/>
      <c r="V4804" s="283"/>
      <c r="W4804" s="4" t="str">
        <f>IFERROR(VLOOKUP($X4786&amp;"-"&amp;TEXT($A4804,"mmm-aaaa"),Informes!$A:$P,COLUMN(Informes!K$1),FALSE), "")</f>
        <v/>
      </c>
      <c r="X4804" s="34" t="str">
        <f>IFERROR(VLOOKUP($X4786&amp;"-"&amp;TEXT($A4804,"mmm-aaaa"),Informes!$A:$P,COLUMN(Informes!C$1),FALSE), "")</f>
        <v/>
      </c>
    </row>
    <row r="4805" spans="1:24" ht="16.5" customHeight="1" thickBot="1" x14ac:dyDescent="0.3">
      <c r="D4805" s="124"/>
      <c r="E4805" s="124"/>
      <c r="F4805" s="129"/>
      <c r="G4805" s="124" t="str">
        <f>IF(SUM(F4793:F4804)=0,"",SUM(F4793:F4804))</f>
        <v/>
      </c>
      <c r="H4805" s="124"/>
      <c r="I4805" s="124"/>
      <c r="J4805" s="130"/>
      <c r="K4805" s="124"/>
      <c r="L4805" s="131" t="s">
        <v>107</v>
      </c>
      <c r="M4805" s="272" t="str">
        <f>IF(SUM(M4793:M4804)=0,"",SUM(M4793:M4804))</f>
        <v/>
      </c>
      <c r="N4805" s="273"/>
      <c r="O4805" s="273"/>
      <c r="P4805" s="273"/>
      <c r="Q4805" s="274"/>
      <c r="R4805" s="275"/>
      <c r="S4805" s="276"/>
      <c r="T4805" s="276"/>
      <c r="U4805" s="276"/>
      <c r="V4805" s="277"/>
      <c r="W4805" s="4"/>
      <c r="X4805" s="4"/>
    </row>
    <row r="4806" spans="1:24" ht="16.5" customHeight="1" x14ac:dyDescent="0.2">
      <c r="W4806" s="4"/>
      <c r="X4806" s="4"/>
    </row>
    <row r="4807" spans="1:24" ht="279.75" customHeight="1" x14ac:dyDescent="0.15">
      <c r="B4807" s="11"/>
      <c r="C4807" s="132" t="s">
        <v>136</v>
      </c>
      <c r="D4807" s="11"/>
      <c r="E4807" s="11"/>
      <c r="F4807" s="11"/>
      <c r="G4807" s="11"/>
      <c r="H4807" s="11"/>
      <c r="I4807" s="11"/>
      <c r="J4807" s="11"/>
      <c r="K4807" s="11"/>
      <c r="L4807" s="11"/>
      <c r="M4807" s="11"/>
      <c r="N4807" s="11"/>
      <c r="O4807" s="11"/>
      <c r="P4807" s="11"/>
      <c r="Q4807" s="11"/>
      <c r="R4807" s="11"/>
      <c r="S4807" s="11"/>
      <c r="T4807" s="11"/>
      <c r="U4807" s="11"/>
      <c r="V4807" s="11"/>
      <c r="W4807" s="11"/>
      <c r="X4807" s="11"/>
    </row>
    <row r="4808" spans="1:24" ht="24" customHeight="1" x14ac:dyDescent="0.2">
      <c r="A4808" s="35"/>
      <c r="B4808" s="256" t="s">
        <v>127</v>
      </c>
      <c r="C4808" s="256"/>
      <c r="D4808" s="256"/>
      <c r="E4808" s="256"/>
      <c r="F4808" s="256"/>
      <c r="G4808" s="256"/>
      <c r="H4808" s="256"/>
      <c r="I4808" s="256"/>
      <c r="J4808" s="256"/>
      <c r="K4808" s="256"/>
      <c r="L4808" s="256"/>
      <c r="M4808" s="256"/>
      <c r="N4808" s="256"/>
      <c r="O4808" s="256"/>
      <c r="P4808" s="256"/>
      <c r="Q4808" s="256"/>
      <c r="R4808" s="256"/>
      <c r="S4808" s="256"/>
      <c r="T4808" s="256"/>
      <c r="U4808" s="256"/>
      <c r="V4808" s="256"/>
      <c r="X4808" s="2"/>
    </row>
    <row r="4809" spans="1:24" ht="15" x14ac:dyDescent="0.2">
      <c r="A4809" s="35"/>
      <c r="B4809" s="120" t="s">
        <v>128</v>
      </c>
      <c r="D4809" s="123" t="e">
        <f>D4786</f>
        <v>#REF!</v>
      </c>
      <c r="F4809" s="123"/>
      <c r="G4809" s="123"/>
      <c r="H4809" s="123"/>
      <c r="I4809" s="123"/>
      <c r="J4809" s="123"/>
      <c r="K4809" s="123"/>
      <c r="L4809" s="123"/>
      <c r="M4809" s="123"/>
      <c r="N4809" s="123"/>
      <c r="O4809" s="123"/>
      <c r="P4809" s="123"/>
      <c r="Q4809" s="123"/>
      <c r="R4809" s="123"/>
      <c r="S4809" s="123"/>
      <c r="T4809" s="123"/>
      <c r="U4809" s="123"/>
      <c r="V4809" s="123"/>
      <c r="W4809" s="15"/>
      <c r="X4809" s="154" t="e">
        <f>X4786</f>
        <v>#REF!</v>
      </c>
    </row>
    <row r="4810" spans="1:24" ht="17.25" x14ac:dyDescent="0.2">
      <c r="B4810" s="120" t="s">
        <v>129</v>
      </c>
      <c r="D4810" s="121"/>
      <c r="E4810" s="121"/>
      <c r="F4810" s="7"/>
      <c r="G4810" s="7"/>
      <c r="H4810" s="257" t="e">
        <f>H4787</f>
        <v>#REF!</v>
      </c>
      <c r="I4810" s="257"/>
      <c r="J4810" s="257"/>
      <c r="K4810" s="257"/>
      <c r="L4810" s="257"/>
      <c r="M4810" s="257"/>
      <c r="N4810" s="257"/>
      <c r="O4810" s="257"/>
      <c r="P4810" s="127" t="e">
        <f>P4787</f>
        <v>#REF!</v>
      </c>
      <c r="Q4810" s="120" t="s">
        <v>75</v>
      </c>
      <c r="S4810" s="12"/>
      <c r="T4810" s="13"/>
      <c r="U4810" s="127" t="e">
        <f>U4787</f>
        <v>#REF!</v>
      </c>
      <c r="V4810" s="120" t="s">
        <v>79</v>
      </c>
      <c r="W4810" s="12"/>
      <c r="X4810" s="6"/>
    </row>
    <row r="4811" spans="1:24" ht="17.25" x14ac:dyDescent="0.2">
      <c r="B4811" s="120" t="s">
        <v>130</v>
      </c>
      <c r="D4811" s="122"/>
      <c r="E4811" s="122"/>
      <c r="F4811" s="7"/>
      <c r="G4811" s="258" t="e">
        <f>G4788</f>
        <v>#REF!</v>
      </c>
      <c r="H4811" s="258"/>
      <c r="I4811" s="258"/>
      <c r="J4811" s="258"/>
      <c r="K4811" s="258"/>
      <c r="L4811" s="258"/>
      <c r="M4811" s="258"/>
      <c r="N4811" s="258"/>
      <c r="O4811" s="258"/>
      <c r="P4811" s="128" t="s">
        <v>137</v>
      </c>
      <c r="Q4811" s="120" t="s">
        <v>131</v>
      </c>
      <c r="S4811" s="12"/>
      <c r="T4811" s="12"/>
      <c r="U4811" s="128" t="s">
        <v>138</v>
      </c>
      <c r="V4811" s="120" t="s">
        <v>61</v>
      </c>
      <c r="W4811" s="12"/>
      <c r="X4811" s="6"/>
    </row>
    <row r="4812" spans="1:24" ht="28.5" customHeight="1" x14ac:dyDescent="0.2">
      <c r="B4812" s="127" t="e">
        <f>B4789</f>
        <v>#REF!</v>
      </c>
      <c r="C4812" s="125" t="s">
        <v>76</v>
      </c>
      <c r="D4812" s="127" t="e">
        <f>D4789</f>
        <v>#REF!</v>
      </c>
      <c r="E4812" s="125" t="s">
        <v>81</v>
      </c>
      <c r="F4812" s="7"/>
      <c r="G4812" s="7"/>
      <c r="H4812" s="5"/>
      <c r="I4812" s="10"/>
      <c r="J4812" s="127" t="e">
        <f>J4789</f>
        <v>#REF!</v>
      </c>
      <c r="K4812" s="125" t="s">
        <v>77</v>
      </c>
      <c r="L4812" s="5"/>
      <c r="M4812" s="5"/>
      <c r="N4812" s="127" t="e">
        <f>N4789</f>
        <v>#REF!</v>
      </c>
      <c r="O4812" s="125" t="s">
        <v>132</v>
      </c>
      <c r="P4812" s="126"/>
      <c r="Q4812" s="126"/>
      <c r="R4812" s="9"/>
      <c r="S4812" s="127" t="e">
        <f>S4789</f>
        <v>#REF!</v>
      </c>
      <c r="T4812" s="259" t="s">
        <v>133</v>
      </c>
      <c r="U4812" s="259"/>
      <c r="V4812" s="259"/>
      <c r="W4812" s="13"/>
      <c r="X4812" s="6"/>
    </row>
    <row r="4813" spans="1:24" ht="4.5" customHeight="1" thickBot="1" x14ac:dyDescent="0.25">
      <c r="B4813" s="8"/>
      <c r="C4813" s="7"/>
      <c r="D4813" s="8"/>
      <c r="E4813" s="7"/>
      <c r="F4813" s="7"/>
      <c r="G4813" s="7"/>
      <c r="H4813" s="5"/>
      <c r="I4813" s="10"/>
      <c r="J4813" s="8"/>
      <c r="K4813" s="5"/>
      <c r="L4813" s="5"/>
      <c r="M4813" s="5"/>
      <c r="N4813" s="7"/>
      <c r="O4813" s="5"/>
      <c r="P4813" s="8"/>
      <c r="Q4813" s="8"/>
      <c r="R4813" s="9"/>
      <c r="S4813" s="9"/>
      <c r="T4813" s="7"/>
      <c r="U4813" s="8"/>
      <c r="V4813" s="9"/>
      <c r="W4813" s="9"/>
      <c r="X4813" s="6"/>
    </row>
    <row r="4814" spans="1:24" ht="27" customHeight="1" x14ac:dyDescent="0.25">
      <c r="B4814" s="260" t="s">
        <v>17</v>
      </c>
      <c r="C4814" s="261"/>
      <c r="D4814" s="261"/>
      <c r="E4814" s="261"/>
      <c r="F4814" s="262" t="s">
        <v>134</v>
      </c>
      <c r="G4814" s="262"/>
      <c r="H4814" s="262"/>
      <c r="I4814" s="262" t="s">
        <v>12</v>
      </c>
      <c r="J4814" s="262"/>
      <c r="K4814" s="262"/>
      <c r="L4814" s="262" t="s">
        <v>105</v>
      </c>
      <c r="M4814" s="236" t="s">
        <v>135</v>
      </c>
      <c r="N4814" s="236"/>
      <c r="O4814" s="236"/>
      <c r="P4814" s="236"/>
      <c r="Q4814" s="236"/>
      <c r="R4814" s="236" t="s">
        <v>101</v>
      </c>
      <c r="S4814" s="236"/>
      <c r="T4814" s="236"/>
      <c r="U4814" s="236"/>
      <c r="V4814" s="237"/>
      <c r="W4814" s="14"/>
      <c r="X4814" s="3"/>
    </row>
    <row r="4815" spans="1:24" ht="27.75" customHeight="1" x14ac:dyDescent="0.2">
      <c r="B4815" s="240">
        <f>EDATE(B4792,12)</f>
        <v>45658</v>
      </c>
      <c r="C4815" s="241"/>
      <c r="D4815" s="241"/>
      <c r="E4815" s="242"/>
      <c r="F4815" s="263"/>
      <c r="G4815" s="263"/>
      <c r="H4815" s="263"/>
      <c r="I4815" s="263"/>
      <c r="J4815" s="263"/>
      <c r="K4815" s="263"/>
      <c r="L4815" s="263"/>
      <c r="M4815" s="238"/>
      <c r="N4815" s="238"/>
      <c r="O4815" s="238"/>
      <c r="P4815" s="238"/>
      <c r="Q4815" s="238"/>
      <c r="R4815" s="238"/>
      <c r="S4815" s="238"/>
      <c r="T4815" s="238"/>
      <c r="U4815" s="238"/>
      <c r="V4815" s="239"/>
      <c r="W4815" s="14"/>
      <c r="X4815" s="3"/>
    </row>
    <row r="4816" spans="1:24" ht="16.5" customHeight="1" x14ac:dyDescent="0.2">
      <c r="A4816" s="34">
        <f>EDATE(B4815,-4)</f>
        <v>45536</v>
      </c>
      <c r="B4816" s="243" t="str">
        <f>PROPER(TEXT(A4816, "mmmm"))</f>
        <v>Septiembre</v>
      </c>
      <c r="C4816" s="244"/>
      <c r="D4816" s="244"/>
      <c r="E4816" s="244"/>
      <c r="F4816" s="281" t="str">
        <f>IFERROR(IF(VLOOKUP($X4786&amp;"-"&amp;TEXT($A4816,"mmm-aaaa"),Informes!$A:$P,COLUMN(Informes!H$1),FALSE),"þ","¨"),"¨")</f>
        <v>¨</v>
      </c>
      <c r="G4816" s="281"/>
      <c r="H4816" s="281"/>
      <c r="I4816" s="248" t="str">
        <f>IFERROR(IF(ISBLANK(
VLOOKUP($X4809&amp;"-"&amp;TEXT($A4816,"mmm-aaaa"),Informes!$A:$P,COLUMN(Informes!I$1),FALSE)), "",
VLOOKUP($X4809&amp;"-"&amp;TEXT($A4816,"mmm-aaaa"),Informes!$A:$P,COLUMN(Informes!I$1),FALSE)), "")</f>
        <v/>
      </c>
      <c r="J4816" s="248"/>
      <c r="K4816" s="248"/>
      <c r="L4816" s="173" t="str">
        <f>IFERROR(IF($X4816=$L$7,"þ","¨"),"¨")</f>
        <v>¨</v>
      </c>
      <c r="M4816" s="248" t="str">
        <f>IFERROR(IF(OR($X4816=$L$7,$X4816=$K$5,$X4816=$O$5,$X4816=$T$5),IF(ISBLANK(
VLOOKUP($X4786&amp;"-"&amp;TEXT($A4816,"mmm-aaaa"),Informes!$A:$P,COLUMN(Informes!J$1),FALSE)), "",
VLOOKUP($X4786&amp;"-"&amp;TEXT($A4816,"mmm-aaaa"),Informes!$A:$P,COLUMN(Informes!J$1),FALSE)), ""), "")</f>
        <v/>
      </c>
      <c r="N4816" s="248"/>
      <c r="O4816" s="248"/>
      <c r="P4816" s="248"/>
      <c r="Q4816" s="248"/>
      <c r="R4816" s="284" t="str">
        <f t="shared" ref="R4816:R4827" si="940">IF(W4816=0, "", W4816)</f>
        <v/>
      </c>
      <c r="S4816" s="284"/>
      <c r="T4816" s="284"/>
      <c r="U4816" s="284"/>
      <c r="V4816" s="285"/>
      <c r="W4816" s="4" t="str">
        <f>IFERROR(VLOOKUP($X4809&amp;"-"&amp;TEXT($A4816,"mmm-aaaa"),Informes!$A:$P,COLUMN(Informes!K$1),FALSE), "")</f>
        <v/>
      </c>
      <c r="X4816" s="34" t="str">
        <f>IFERROR(VLOOKUP($X4786&amp;"-"&amp;TEXT($A4816,"mmm-aaaa"),Informes!$A:$P,COLUMN(Informes!C$1),FALSE), "")</f>
        <v/>
      </c>
    </row>
    <row r="4817" spans="1:24" ht="16.5" customHeight="1" x14ac:dyDescent="0.2">
      <c r="A4817" s="34">
        <f>EDATE(A4816,1)</f>
        <v>45566</v>
      </c>
      <c r="B4817" s="243" t="str">
        <f t="shared" ref="B4817:B4827" si="941">PROPER(TEXT(A4817, "mmmm"))</f>
        <v>Octubre</v>
      </c>
      <c r="C4817" s="244"/>
      <c r="D4817" s="244"/>
      <c r="E4817" s="244"/>
      <c r="F4817" s="281" t="str">
        <f>IFERROR(IF(VLOOKUP($X4786&amp;"-"&amp;TEXT($A4817,"mmm-aaaa"),Informes!$A:$P,COLUMN(Informes!H$1),FALSE),"þ","¨"),"¨")</f>
        <v>¨</v>
      </c>
      <c r="G4817" s="281"/>
      <c r="H4817" s="281"/>
      <c r="I4817" s="248" t="str">
        <f>IFERROR(IF(ISBLANK(
VLOOKUP($X4809&amp;"-"&amp;TEXT($A4817,"mmm-aaaa"),Informes!$A:$P,COLUMN(Informes!I$1),FALSE)), "",
VLOOKUP($X4809&amp;"-"&amp;TEXT($A4817,"mmm-aaaa"),Informes!$A:$P,COLUMN(Informes!I$1),FALSE)), "")</f>
        <v/>
      </c>
      <c r="J4817" s="248"/>
      <c r="K4817" s="248"/>
      <c r="L4817" s="173" t="str">
        <f t="shared" ref="L4817:L4827" si="942">IFERROR(IF($X4817=$L$7,"þ","¨"),"¨")</f>
        <v>¨</v>
      </c>
      <c r="M4817" s="248" t="str">
        <f>IFERROR(IF(OR($X4817=$L$7,$X4817=$K$5,$X4817=$O$5,$X4817=$T$5),IF(ISBLANK(
VLOOKUP($X4786&amp;"-"&amp;TEXT($A4817,"mmm-aaaa"),Informes!$A:$P,COLUMN(Informes!J$1),FALSE)), "",
VLOOKUP($X4786&amp;"-"&amp;TEXT($A4817,"mmm-aaaa"),Informes!$A:$P,COLUMN(Informes!J$1),FALSE)), ""), "")</f>
        <v/>
      </c>
      <c r="N4817" s="248"/>
      <c r="O4817" s="248"/>
      <c r="P4817" s="248"/>
      <c r="Q4817" s="248"/>
      <c r="R4817" s="284" t="str">
        <f t="shared" si="940"/>
        <v/>
      </c>
      <c r="S4817" s="284"/>
      <c r="T4817" s="284"/>
      <c r="U4817" s="284"/>
      <c r="V4817" s="285"/>
      <c r="W4817" s="4" t="str">
        <f>IFERROR(VLOOKUP($X4809&amp;"-"&amp;TEXT($A4817,"mmm-aaaa"),Informes!$A:$P,COLUMN(Informes!K$1),FALSE), "")</f>
        <v/>
      </c>
      <c r="X4817" s="34" t="str">
        <f>IFERROR(VLOOKUP($X4786&amp;"-"&amp;TEXT($A4817,"mmm-aaaa"),Informes!$A:$P,COLUMN(Informes!C$1),FALSE), "")</f>
        <v/>
      </c>
    </row>
    <row r="4818" spans="1:24" ht="16.5" customHeight="1" x14ac:dyDescent="0.2">
      <c r="A4818" s="34">
        <f t="shared" ref="A4818:A4827" si="943">EDATE(A4817,1)</f>
        <v>45597</v>
      </c>
      <c r="B4818" s="243" t="str">
        <f t="shared" si="941"/>
        <v>Noviembre</v>
      </c>
      <c r="C4818" s="244"/>
      <c r="D4818" s="244"/>
      <c r="E4818" s="244"/>
      <c r="F4818" s="281" t="str">
        <f>IFERROR(IF(VLOOKUP($X4786&amp;"-"&amp;TEXT($A4818,"mmm-aaaa"),Informes!$A:$P,COLUMN(Informes!H$1),FALSE),"þ","¨"),"¨")</f>
        <v>¨</v>
      </c>
      <c r="G4818" s="281"/>
      <c r="H4818" s="281"/>
      <c r="I4818" s="248" t="str">
        <f>IFERROR(IF(ISBLANK(
VLOOKUP($X4809&amp;"-"&amp;TEXT($A4818,"mmm-aaaa"),Informes!$A:$P,COLUMN(Informes!I$1),FALSE)), "",
VLOOKUP($X4809&amp;"-"&amp;TEXT($A4818,"mmm-aaaa"),Informes!$A:$P,COLUMN(Informes!I$1),FALSE)), "")</f>
        <v/>
      </c>
      <c r="J4818" s="248"/>
      <c r="K4818" s="248"/>
      <c r="L4818" s="173" t="str">
        <f t="shared" si="942"/>
        <v>¨</v>
      </c>
      <c r="M4818" s="248" t="str">
        <f>IFERROR(IF(OR($X4818=$L$7,$X4818=$K$5,$X4818=$O$5,$X4818=$T$5),IF(ISBLANK(
VLOOKUP($X4786&amp;"-"&amp;TEXT($A4818,"mmm-aaaa"),Informes!$A:$P,COLUMN(Informes!J$1),FALSE)), "",
VLOOKUP($X4786&amp;"-"&amp;TEXT($A4818,"mmm-aaaa"),Informes!$A:$P,COLUMN(Informes!J$1),FALSE)), ""), "")</f>
        <v/>
      </c>
      <c r="N4818" s="248"/>
      <c r="O4818" s="248"/>
      <c r="P4818" s="248"/>
      <c r="Q4818" s="248"/>
      <c r="R4818" s="284" t="str">
        <f t="shared" si="940"/>
        <v/>
      </c>
      <c r="S4818" s="284"/>
      <c r="T4818" s="284"/>
      <c r="U4818" s="284"/>
      <c r="V4818" s="285"/>
      <c r="W4818" s="4" t="str">
        <f>IFERROR(VLOOKUP($X4809&amp;"-"&amp;TEXT($A4818,"mmm-aaaa"),Informes!$A:$P,COLUMN(Informes!K$1),FALSE), "")</f>
        <v/>
      </c>
      <c r="X4818" s="34" t="str">
        <f>IFERROR(VLOOKUP($X4786&amp;"-"&amp;TEXT($A4818,"mmm-aaaa"),Informes!$A:$P,COLUMN(Informes!C$1),FALSE), "")</f>
        <v/>
      </c>
    </row>
    <row r="4819" spans="1:24" ht="16.5" customHeight="1" x14ac:dyDescent="0.2">
      <c r="A4819" s="34">
        <f t="shared" si="943"/>
        <v>45627</v>
      </c>
      <c r="B4819" s="243" t="str">
        <f t="shared" si="941"/>
        <v>Diciembre</v>
      </c>
      <c r="C4819" s="244"/>
      <c r="D4819" s="244"/>
      <c r="E4819" s="244"/>
      <c r="F4819" s="281" t="str">
        <f>IFERROR(IF(VLOOKUP($X4786&amp;"-"&amp;TEXT($A4819,"mmm-aaaa"),Informes!$A:$P,COLUMN(Informes!H$1),FALSE),"þ","¨"),"¨")</f>
        <v>¨</v>
      </c>
      <c r="G4819" s="281"/>
      <c r="H4819" s="281"/>
      <c r="I4819" s="248" t="str">
        <f>IFERROR(IF(ISBLANK(
VLOOKUP($X4809&amp;"-"&amp;TEXT($A4819,"mmm-aaaa"),Informes!$A:$P,COLUMN(Informes!I$1),FALSE)), "",
VLOOKUP($X4809&amp;"-"&amp;TEXT($A4819,"mmm-aaaa"),Informes!$A:$P,COLUMN(Informes!I$1),FALSE)), "")</f>
        <v/>
      </c>
      <c r="J4819" s="248"/>
      <c r="K4819" s="248"/>
      <c r="L4819" s="173" t="str">
        <f t="shared" si="942"/>
        <v>¨</v>
      </c>
      <c r="M4819" s="248" t="str">
        <f>IFERROR(IF(OR($X4819=$L$7,$X4819=$K$5,$X4819=$O$5,$X4819=$T$5),IF(ISBLANK(
VLOOKUP($X4786&amp;"-"&amp;TEXT($A4819,"mmm-aaaa"),Informes!$A:$P,COLUMN(Informes!J$1),FALSE)), "",
VLOOKUP($X4786&amp;"-"&amp;TEXT($A4819,"mmm-aaaa"),Informes!$A:$P,COLUMN(Informes!J$1),FALSE)), ""), "")</f>
        <v/>
      </c>
      <c r="N4819" s="248"/>
      <c r="O4819" s="248"/>
      <c r="P4819" s="248"/>
      <c r="Q4819" s="248"/>
      <c r="R4819" s="284" t="str">
        <f t="shared" si="940"/>
        <v/>
      </c>
      <c r="S4819" s="284"/>
      <c r="T4819" s="284"/>
      <c r="U4819" s="284"/>
      <c r="V4819" s="285"/>
      <c r="W4819" s="4" t="str">
        <f>IFERROR(VLOOKUP($X4809&amp;"-"&amp;TEXT($A4819,"mmm-aaaa"),Informes!$A:$P,COLUMN(Informes!K$1),FALSE), "")</f>
        <v/>
      </c>
      <c r="X4819" s="34" t="str">
        <f>IFERROR(VLOOKUP($X4786&amp;"-"&amp;TEXT($A4819,"mmm-aaaa"),Informes!$A:$P,COLUMN(Informes!C$1),FALSE), "")</f>
        <v/>
      </c>
    </row>
    <row r="4820" spans="1:24" ht="16.5" customHeight="1" x14ac:dyDescent="0.2">
      <c r="A4820" s="34">
        <f t="shared" si="943"/>
        <v>45658</v>
      </c>
      <c r="B4820" s="243" t="str">
        <f t="shared" si="941"/>
        <v>Enero</v>
      </c>
      <c r="C4820" s="244"/>
      <c r="D4820" s="244"/>
      <c r="E4820" s="244"/>
      <c r="F4820" s="281" t="str">
        <f>IFERROR(IF(VLOOKUP($X4786&amp;"-"&amp;TEXT($A4820,"mmm-aaaa"),Informes!$A:$P,COLUMN(Informes!H$1),FALSE),"þ","¨"),"¨")</f>
        <v>¨</v>
      </c>
      <c r="G4820" s="281"/>
      <c r="H4820" s="281"/>
      <c r="I4820" s="248" t="str">
        <f>IFERROR(IF(ISBLANK(
VLOOKUP($X4809&amp;"-"&amp;TEXT($A4820,"mmm-aaaa"),Informes!$A:$P,COLUMN(Informes!I$1),FALSE)), "",
VLOOKUP($X4809&amp;"-"&amp;TEXT($A4820,"mmm-aaaa"),Informes!$A:$P,COLUMN(Informes!I$1),FALSE)), "")</f>
        <v/>
      </c>
      <c r="J4820" s="248"/>
      <c r="K4820" s="248"/>
      <c r="L4820" s="173" t="str">
        <f t="shared" si="942"/>
        <v>¨</v>
      </c>
      <c r="M4820" s="248" t="str">
        <f>IFERROR(IF(OR($X4820=$L$7,$X4820=$K$5,$X4820=$O$5,$X4820=$T$5),IF(ISBLANK(
VLOOKUP($X4786&amp;"-"&amp;TEXT($A4820,"mmm-aaaa"),Informes!$A:$P,COLUMN(Informes!J$1),FALSE)), "",
VLOOKUP($X4786&amp;"-"&amp;TEXT($A4820,"mmm-aaaa"),Informes!$A:$P,COLUMN(Informes!J$1),FALSE)), ""), "")</f>
        <v/>
      </c>
      <c r="N4820" s="248"/>
      <c r="O4820" s="248"/>
      <c r="P4820" s="248"/>
      <c r="Q4820" s="248"/>
      <c r="R4820" s="284" t="str">
        <f t="shared" si="940"/>
        <v/>
      </c>
      <c r="S4820" s="284"/>
      <c r="T4820" s="284"/>
      <c r="U4820" s="284"/>
      <c r="V4820" s="285"/>
      <c r="W4820" s="4" t="str">
        <f>IFERROR(VLOOKUP($X4809&amp;"-"&amp;TEXT($A4820,"mmm-aaaa"),Informes!$A:$P,COLUMN(Informes!K$1),FALSE), "")</f>
        <v/>
      </c>
      <c r="X4820" s="34" t="str">
        <f>IFERROR(VLOOKUP($X4786&amp;"-"&amp;TEXT($A4820,"mmm-aaaa"),Informes!$A:$P,COLUMN(Informes!C$1),FALSE), "")</f>
        <v/>
      </c>
    </row>
    <row r="4821" spans="1:24" ht="16.5" customHeight="1" x14ac:dyDescent="0.2">
      <c r="A4821" s="34">
        <f t="shared" si="943"/>
        <v>45689</v>
      </c>
      <c r="B4821" s="243" t="str">
        <f t="shared" si="941"/>
        <v>Febrero</v>
      </c>
      <c r="C4821" s="244"/>
      <c r="D4821" s="244"/>
      <c r="E4821" s="244"/>
      <c r="F4821" s="281" t="str">
        <f>IFERROR(IF(VLOOKUP($X4786&amp;"-"&amp;TEXT($A4821,"mmm-aaaa"),Informes!$A:$P,COLUMN(Informes!H$1),FALSE),"þ","¨"),"¨")</f>
        <v>¨</v>
      </c>
      <c r="G4821" s="281"/>
      <c r="H4821" s="281"/>
      <c r="I4821" s="248" t="str">
        <f>IFERROR(IF(ISBLANK(
VLOOKUP($X4809&amp;"-"&amp;TEXT($A4821,"mmm-aaaa"),Informes!$A:$P,COLUMN(Informes!I$1),FALSE)), "",
VLOOKUP($X4809&amp;"-"&amp;TEXT($A4821,"mmm-aaaa"),Informes!$A:$P,COLUMN(Informes!I$1),FALSE)), "")</f>
        <v/>
      </c>
      <c r="J4821" s="248"/>
      <c r="K4821" s="248"/>
      <c r="L4821" s="173" t="str">
        <f t="shared" si="942"/>
        <v>¨</v>
      </c>
      <c r="M4821" s="248" t="str">
        <f>IFERROR(IF(OR($X4821=$L$7,$X4821=$K$5,$X4821=$O$5,$X4821=$T$5),IF(ISBLANK(
VLOOKUP($X4786&amp;"-"&amp;TEXT($A4821,"mmm-aaaa"),Informes!$A:$P,COLUMN(Informes!J$1),FALSE)), "",
VLOOKUP($X4786&amp;"-"&amp;TEXT($A4821,"mmm-aaaa"),Informes!$A:$P,COLUMN(Informes!J$1),FALSE)), ""), "")</f>
        <v/>
      </c>
      <c r="N4821" s="248"/>
      <c r="O4821" s="248"/>
      <c r="P4821" s="248"/>
      <c r="Q4821" s="248"/>
      <c r="R4821" s="284" t="str">
        <f t="shared" si="940"/>
        <v/>
      </c>
      <c r="S4821" s="284"/>
      <c r="T4821" s="284"/>
      <c r="U4821" s="284"/>
      <c r="V4821" s="285"/>
      <c r="W4821" s="4" t="str">
        <f>IFERROR(VLOOKUP($X4809&amp;"-"&amp;TEXT($A4821,"mmm-aaaa"),Informes!$A:$P,COLUMN(Informes!K$1),FALSE), "")</f>
        <v/>
      </c>
      <c r="X4821" s="34" t="str">
        <f>IFERROR(VLOOKUP($X4786&amp;"-"&amp;TEXT($A4821,"mmm-aaaa"),Informes!$A:$P,COLUMN(Informes!C$1),FALSE), "")</f>
        <v/>
      </c>
    </row>
    <row r="4822" spans="1:24" ht="16.5" customHeight="1" x14ac:dyDescent="0.2">
      <c r="A4822" s="34">
        <f t="shared" si="943"/>
        <v>45717</v>
      </c>
      <c r="B4822" s="243" t="str">
        <f t="shared" si="941"/>
        <v>Marzo</v>
      </c>
      <c r="C4822" s="244"/>
      <c r="D4822" s="244"/>
      <c r="E4822" s="244"/>
      <c r="F4822" s="281" t="str">
        <f>IFERROR(IF(VLOOKUP($X4786&amp;"-"&amp;TEXT($A4822,"mmm-aaaa"),Informes!$A:$P,COLUMN(Informes!H$1),FALSE),"þ","¨"),"¨")</f>
        <v>¨</v>
      </c>
      <c r="G4822" s="281"/>
      <c r="H4822" s="281"/>
      <c r="I4822" s="248" t="str">
        <f>IFERROR(IF(ISBLANK(
VLOOKUP($X4809&amp;"-"&amp;TEXT($A4822,"mmm-aaaa"),Informes!$A:$P,COLUMN(Informes!I$1),FALSE)), "",
VLOOKUP($X4809&amp;"-"&amp;TEXT($A4822,"mmm-aaaa"),Informes!$A:$P,COLUMN(Informes!I$1),FALSE)), "")</f>
        <v/>
      </c>
      <c r="J4822" s="248"/>
      <c r="K4822" s="248"/>
      <c r="L4822" s="173" t="str">
        <f t="shared" si="942"/>
        <v>¨</v>
      </c>
      <c r="M4822" s="248" t="str">
        <f>IFERROR(IF(OR($X4822=$L$7,$X4822=$K$5,$X4822=$O$5,$X4822=$T$5),IF(ISBLANK(
VLOOKUP($X4786&amp;"-"&amp;TEXT($A4822,"mmm-aaaa"),Informes!$A:$P,COLUMN(Informes!J$1),FALSE)), "",
VLOOKUP($X4786&amp;"-"&amp;TEXT($A4822,"mmm-aaaa"),Informes!$A:$P,COLUMN(Informes!J$1),FALSE)), ""), "")</f>
        <v/>
      </c>
      <c r="N4822" s="248"/>
      <c r="O4822" s="248"/>
      <c r="P4822" s="248"/>
      <c r="Q4822" s="248"/>
      <c r="R4822" s="284" t="str">
        <f t="shared" si="940"/>
        <v/>
      </c>
      <c r="S4822" s="284"/>
      <c r="T4822" s="284"/>
      <c r="U4822" s="284"/>
      <c r="V4822" s="285"/>
      <c r="W4822" s="4" t="str">
        <f>IFERROR(VLOOKUP($X4809&amp;"-"&amp;TEXT($A4822,"mmm-aaaa"),Informes!$A:$P,COLUMN(Informes!K$1),FALSE), "")</f>
        <v/>
      </c>
      <c r="X4822" s="34" t="str">
        <f>IFERROR(VLOOKUP($X4786&amp;"-"&amp;TEXT($A4822,"mmm-aaaa"),Informes!$A:$P,COLUMN(Informes!C$1),FALSE), "")</f>
        <v/>
      </c>
    </row>
    <row r="4823" spans="1:24" ht="16.5" customHeight="1" x14ac:dyDescent="0.2">
      <c r="A4823" s="34">
        <f t="shared" si="943"/>
        <v>45748</v>
      </c>
      <c r="B4823" s="243" t="str">
        <f t="shared" si="941"/>
        <v>Abril</v>
      </c>
      <c r="C4823" s="244"/>
      <c r="D4823" s="244"/>
      <c r="E4823" s="244"/>
      <c r="F4823" s="281" t="str">
        <f>IFERROR(IF(VLOOKUP($X4786&amp;"-"&amp;TEXT($A4823,"mmm-aaaa"),Informes!$A:$P,COLUMN(Informes!H$1),FALSE),"þ","¨"),"¨")</f>
        <v>¨</v>
      </c>
      <c r="G4823" s="281"/>
      <c r="H4823" s="281"/>
      <c r="I4823" s="248" t="str">
        <f>IFERROR(IF(ISBLANK(
VLOOKUP($X4809&amp;"-"&amp;TEXT($A4823,"mmm-aaaa"),Informes!$A:$P,COLUMN(Informes!I$1),FALSE)), "",
VLOOKUP($X4809&amp;"-"&amp;TEXT($A4823,"mmm-aaaa"),Informes!$A:$P,COLUMN(Informes!I$1),FALSE)), "")</f>
        <v/>
      </c>
      <c r="J4823" s="248"/>
      <c r="K4823" s="248"/>
      <c r="L4823" s="173" t="str">
        <f t="shared" si="942"/>
        <v>¨</v>
      </c>
      <c r="M4823" s="248" t="str">
        <f>IFERROR(IF(OR($X4823=$L$7,$X4823=$K$5,$X4823=$O$5,$X4823=$T$5),IF(ISBLANK(
VLOOKUP($X4786&amp;"-"&amp;TEXT($A4823,"mmm-aaaa"),Informes!$A:$P,COLUMN(Informes!J$1),FALSE)), "",
VLOOKUP($X4786&amp;"-"&amp;TEXT($A4823,"mmm-aaaa"),Informes!$A:$P,COLUMN(Informes!J$1),FALSE)), ""), "")</f>
        <v/>
      </c>
      <c r="N4823" s="248"/>
      <c r="O4823" s="248"/>
      <c r="P4823" s="248"/>
      <c r="Q4823" s="248"/>
      <c r="R4823" s="284" t="str">
        <f t="shared" si="940"/>
        <v/>
      </c>
      <c r="S4823" s="284"/>
      <c r="T4823" s="284"/>
      <c r="U4823" s="284"/>
      <c r="V4823" s="285"/>
      <c r="W4823" s="4" t="str">
        <f>IFERROR(VLOOKUP($X4809&amp;"-"&amp;TEXT($A4823,"mmm-aaaa"),Informes!$A:$P,COLUMN(Informes!K$1),FALSE), "")</f>
        <v/>
      </c>
      <c r="X4823" s="34" t="str">
        <f>IFERROR(VLOOKUP($X4786&amp;"-"&amp;TEXT($A4823,"mmm-aaaa"),Informes!$A:$P,COLUMN(Informes!C$1),FALSE), "")</f>
        <v/>
      </c>
    </row>
    <row r="4824" spans="1:24" ht="16.5" customHeight="1" x14ac:dyDescent="0.2">
      <c r="A4824" s="34">
        <f t="shared" si="943"/>
        <v>45778</v>
      </c>
      <c r="B4824" s="243" t="str">
        <f t="shared" si="941"/>
        <v>Mayo</v>
      </c>
      <c r="C4824" s="244"/>
      <c r="D4824" s="244"/>
      <c r="E4824" s="244"/>
      <c r="F4824" s="281" t="str">
        <f>IFERROR(IF(VLOOKUP($X4786&amp;"-"&amp;TEXT($A4824,"mmm-aaaa"),Informes!$A:$P,COLUMN(Informes!H$1),FALSE),"þ","¨"),"¨")</f>
        <v>¨</v>
      </c>
      <c r="G4824" s="281"/>
      <c r="H4824" s="281"/>
      <c r="I4824" s="248" t="str">
        <f>IFERROR(IF(ISBLANK(
VLOOKUP($X4809&amp;"-"&amp;TEXT($A4824,"mmm-aaaa"),Informes!$A:$P,COLUMN(Informes!I$1),FALSE)), "",
VLOOKUP($X4809&amp;"-"&amp;TEXT($A4824,"mmm-aaaa"),Informes!$A:$P,COLUMN(Informes!I$1),FALSE)), "")</f>
        <v/>
      </c>
      <c r="J4824" s="248"/>
      <c r="K4824" s="248"/>
      <c r="L4824" s="173" t="str">
        <f t="shared" si="942"/>
        <v>¨</v>
      </c>
      <c r="M4824" s="248" t="str">
        <f>IFERROR(IF(OR($X4824=$L$7,$X4824=$K$5,$X4824=$O$5,$X4824=$T$5),IF(ISBLANK(
VLOOKUP($X4786&amp;"-"&amp;TEXT($A4824,"mmm-aaaa"),Informes!$A:$P,COLUMN(Informes!J$1),FALSE)), "",
VLOOKUP($X4786&amp;"-"&amp;TEXT($A4824,"mmm-aaaa"),Informes!$A:$P,COLUMN(Informes!J$1),FALSE)), ""), "")</f>
        <v/>
      </c>
      <c r="N4824" s="248"/>
      <c r="O4824" s="248"/>
      <c r="P4824" s="248"/>
      <c r="Q4824" s="248"/>
      <c r="R4824" s="284" t="str">
        <f t="shared" si="940"/>
        <v/>
      </c>
      <c r="S4824" s="284"/>
      <c r="T4824" s="284"/>
      <c r="U4824" s="284"/>
      <c r="V4824" s="285"/>
      <c r="W4824" s="4" t="str">
        <f>IFERROR(VLOOKUP($X4809&amp;"-"&amp;TEXT($A4824,"mmm-aaaa"),Informes!$A:$P,COLUMN(Informes!K$1),FALSE), "")</f>
        <v/>
      </c>
      <c r="X4824" s="34" t="str">
        <f>IFERROR(VLOOKUP($X4786&amp;"-"&amp;TEXT($A4824,"mmm-aaaa"),Informes!$A:$P,COLUMN(Informes!C$1),FALSE), "")</f>
        <v/>
      </c>
    </row>
    <row r="4825" spans="1:24" ht="16.5" customHeight="1" x14ac:dyDescent="0.2">
      <c r="A4825" s="34">
        <f t="shared" si="943"/>
        <v>45809</v>
      </c>
      <c r="B4825" s="243" t="str">
        <f t="shared" si="941"/>
        <v>Junio</v>
      </c>
      <c r="C4825" s="244"/>
      <c r="D4825" s="244"/>
      <c r="E4825" s="244"/>
      <c r="F4825" s="281" t="str">
        <f>IFERROR(IF(VLOOKUP($X4786&amp;"-"&amp;TEXT($A4825,"mmm-aaaa"),Informes!$A:$P,COLUMN(Informes!H$1),FALSE),"þ","¨"),"¨")</f>
        <v>¨</v>
      </c>
      <c r="G4825" s="281"/>
      <c r="H4825" s="281"/>
      <c r="I4825" s="248" t="str">
        <f>IFERROR(IF(ISBLANK(
VLOOKUP($X4809&amp;"-"&amp;TEXT($A4825,"mmm-aaaa"),Informes!$A:$P,COLUMN(Informes!I$1),FALSE)), "",
VLOOKUP($X4809&amp;"-"&amp;TEXT($A4825,"mmm-aaaa"),Informes!$A:$P,COLUMN(Informes!I$1),FALSE)), "")</f>
        <v/>
      </c>
      <c r="J4825" s="248"/>
      <c r="K4825" s="248"/>
      <c r="L4825" s="173" t="str">
        <f t="shared" si="942"/>
        <v>¨</v>
      </c>
      <c r="M4825" s="248" t="str">
        <f>IFERROR(IF(OR($X4825=$L$7,$X4825=$K$5,$X4825=$O$5,$X4825=$T$5),IF(ISBLANK(
VLOOKUP($X4786&amp;"-"&amp;TEXT($A4825,"mmm-aaaa"),Informes!$A:$P,COLUMN(Informes!J$1),FALSE)), "",
VLOOKUP($X4786&amp;"-"&amp;TEXT($A4825,"mmm-aaaa"),Informes!$A:$P,COLUMN(Informes!J$1),FALSE)), ""), "")</f>
        <v/>
      </c>
      <c r="N4825" s="248"/>
      <c r="O4825" s="248"/>
      <c r="P4825" s="248"/>
      <c r="Q4825" s="248"/>
      <c r="R4825" s="284" t="str">
        <f t="shared" si="940"/>
        <v/>
      </c>
      <c r="S4825" s="284"/>
      <c r="T4825" s="284"/>
      <c r="U4825" s="284"/>
      <c r="V4825" s="285"/>
      <c r="W4825" s="4" t="str">
        <f>IFERROR(VLOOKUP($X4809&amp;"-"&amp;TEXT($A4825,"mmm-aaaa"),Informes!$A:$P,COLUMN(Informes!K$1),FALSE), "")</f>
        <v/>
      </c>
      <c r="X4825" s="34" t="str">
        <f>IFERROR(VLOOKUP($X4786&amp;"-"&amp;TEXT($A4825,"mmm-aaaa"),Informes!$A:$P,COLUMN(Informes!C$1),FALSE), "")</f>
        <v/>
      </c>
    </row>
    <row r="4826" spans="1:24" ht="16.5" customHeight="1" x14ac:dyDescent="0.2">
      <c r="A4826" s="34">
        <f t="shared" si="943"/>
        <v>45839</v>
      </c>
      <c r="B4826" s="243" t="str">
        <f t="shared" si="941"/>
        <v>Julio</v>
      </c>
      <c r="C4826" s="244"/>
      <c r="D4826" s="244"/>
      <c r="E4826" s="244"/>
      <c r="F4826" s="281" t="str">
        <f>IFERROR(IF(VLOOKUP($X4786&amp;"-"&amp;TEXT($A4826,"mmm-aaaa"),Informes!$A:$P,COLUMN(Informes!H$1),FALSE),"þ","¨"),"¨")</f>
        <v>¨</v>
      </c>
      <c r="G4826" s="281"/>
      <c r="H4826" s="281"/>
      <c r="I4826" s="248" t="str">
        <f>IFERROR(IF(ISBLANK(
VLOOKUP($X4809&amp;"-"&amp;TEXT($A4826,"mmm-aaaa"),Informes!$A:$P,COLUMN(Informes!I$1),FALSE)), "",
VLOOKUP($X4809&amp;"-"&amp;TEXT($A4826,"mmm-aaaa"),Informes!$A:$P,COLUMN(Informes!I$1),FALSE)), "")</f>
        <v/>
      </c>
      <c r="J4826" s="248"/>
      <c r="K4826" s="248"/>
      <c r="L4826" s="173" t="str">
        <f t="shared" si="942"/>
        <v>¨</v>
      </c>
      <c r="M4826" s="248" t="str">
        <f>IFERROR(IF(OR($X4826=$L$7,$X4826=$K$5,$X4826=$O$5,$X4826=$T$5),IF(ISBLANK(
VLOOKUP($X4786&amp;"-"&amp;TEXT($A4826,"mmm-aaaa"),Informes!$A:$P,COLUMN(Informes!J$1),FALSE)), "",
VLOOKUP($X4786&amp;"-"&amp;TEXT($A4826,"mmm-aaaa"),Informes!$A:$P,COLUMN(Informes!J$1),FALSE)), ""), "")</f>
        <v/>
      </c>
      <c r="N4826" s="248"/>
      <c r="O4826" s="248"/>
      <c r="P4826" s="248"/>
      <c r="Q4826" s="248"/>
      <c r="R4826" s="284" t="str">
        <f t="shared" si="940"/>
        <v/>
      </c>
      <c r="S4826" s="284"/>
      <c r="T4826" s="284"/>
      <c r="U4826" s="284"/>
      <c r="V4826" s="285"/>
      <c r="W4826" s="4" t="str">
        <f>IFERROR(VLOOKUP($X4809&amp;"-"&amp;TEXT($A4826,"mmm-aaaa"),Informes!$A:$P,COLUMN(Informes!K$1),FALSE), "")</f>
        <v/>
      </c>
      <c r="X4826" s="34" t="str">
        <f>IFERROR(VLOOKUP($X4786&amp;"-"&amp;TEXT($A4826,"mmm-aaaa"),Informes!$A:$P,COLUMN(Informes!C$1),FALSE), "")</f>
        <v/>
      </c>
    </row>
    <row r="4827" spans="1:24" ht="16.5" customHeight="1" thickBot="1" x14ac:dyDescent="0.25">
      <c r="A4827" s="34">
        <f t="shared" si="943"/>
        <v>45870</v>
      </c>
      <c r="B4827" s="264" t="str">
        <f t="shared" si="941"/>
        <v>Agosto</v>
      </c>
      <c r="C4827" s="265"/>
      <c r="D4827" s="265"/>
      <c r="E4827" s="265"/>
      <c r="F4827" s="280" t="str">
        <f>IFERROR(IF(VLOOKUP($X4786&amp;"-"&amp;TEXT($A4827,"mmm-aaaa"),Informes!$A:$P,COLUMN(Informes!H$1),FALSE),"þ","¨"),"¨")</f>
        <v>¨</v>
      </c>
      <c r="G4827" s="280"/>
      <c r="H4827" s="280"/>
      <c r="I4827" s="269" t="str">
        <f>IFERROR(IF(ISBLANK(
VLOOKUP($X4809&amp;"-"&amp;TEXT($A4827,"mmm-aaaa"),Informes!$A:$P,COLUMN(Informes!I$1),FALSE)), "",
VLOOKUP($X4809&amp;"-"&amp;TEXT($A4827,"mmm-aaaa"),Informes!$A:$P,COLUMN(Informes!I$1),FALSE)), "")</f>
        <v/>
      </c>
      <c r="J4827" s="269"/>
      <c r="K4827" s="269"/>
      <c r="L4827" s="172" t="str">
        <f t="shared" si="942"/>
        <v>¨</v>
      </c>
      <c r="M4827" s="269" t="str">
        <f>IFERROR(IF(OR($X4827=$L$7,$X4827=$K$5,$X4827=$O$5,$X4827=$T$5),IF(ISBLANK(
VLOOKUP($X4786&amp;"-"&amp;TEXT($A4827,"mmm-aaaa"),Informes!$A:$P,COLUMN(Informes!J$1),FALSE)), "",
VLOOKUP($X4786&amp;"-"&amp;TEXT($A4827,"mmm-aaaa"),Informes!$A:$P,COLUMN(Informes!J$1),FALSE)), ""), "")</f>
        <v/>
      </c>
      <c r="N4827" s="269"/>
      <c r="O4827" s="269"/>
      <c r="P4827" s="269"/>
      <c r="Q4827" s="269"/>
      <c r="R4827" s="282" t="str">
        <f t="shared" si="940"/>
        <v/>
      </c>
      <c r="S4827" s="282"/>
      <c r="T4827" s="282"/>
      <c r="U4827" s="282"/>
      <c r="V4827" s="283"/>
      <c r="W4827" s="4" t="str">
        <f>IFERROR(VLOOKUP($X4809&amp;"-"&amp;TEXT($A4827,"mmm-aaaa"),Informes!$A:$P,COLUMN(Informes!K$1),FALSE), "")</f>
        <v/>
      </c>
      <c r="X4827" s="34" t="str">
        <f>IFERROR(VLOOKUP($X4786&amp;"-"&amp;TEXT($A4827,"mmm-aaaa"),Informes!$A:$P,COLUMN(Informes!C$1),FALSE), "")</f>
        <v/>
      </c>
    </row>
    <row r="4828" spans="1:24" ht="16.5" customHeight="1" thickBot="1" x14ac:dyDescent="0.3">
      <c r="D4828" s="124"/>
      <c r="E4828" s="124"/>
      <c r="F4828" s="129"/>
      <c r="G4828" s="124" t="str">
        <f>IF(SUM(F4816:F4827)=0,"",SUM(F4816:F4827))</f>
        <v/>
      </c>
      <c r="H4828" s="124"/>
      <c r="I4828" s="124"/>
      <c r="J4828" s="130"/>
      <c r="K4828" s="124"/>
      <c r="L4828" s="131" t="s">
        <v>107</v>
      </c>
      <c r="M4828" s="272" t="str">
        <f>IF(SUM(M4816:M4827)=0,"",SUM(M4816:M4827))</f>
        <v/>
      </c>
      <c r="N4828" s="273"/>
      <c r="O4828" s="273"/>
      <c r="P4828" s="273"/>
      <c r="Q4828" s="274"/>
      <c r="R4828" s="275"/>
      <c r="S4828" s="276"/>
      <c r="T4828" s="276"/>
      <c r="U4828" s="276"/>
      <c r="V4828" s="277"/>
      <c r="W4828" s="4"/>
      <c r="X4828" s="4"/>
    </row>
    <row r="4829" spans="1:24" ht="16.5" customHeight="1" x14ac:dyDescent="0.2">
      <c r="W4829" s="4"/>
      <c r="X4829" s="4"/>
    </row>
    <row r="4830" spans="1:24" ht="279.75" customHeight="1" x14ac:dyDescent="0.15">
      <c r="B4830" s="11"/>
      <c r="C4830" s="132" t="s">
        <v>136</v>
      </c>
      <c r="D4830" s="11"/>
      <c r="E4830" s="11"/>
      <c r="F4830" s="11"/>
      <c r="G4830" s="11"/>
      <c r="H4830" s="11"/>
      <c r="I4830" s="11"/>
      <c r="J4830" s="11"/>
      <c r="K4830" s="11"/>
      <c r="L4830" s="11"/>
      <c r="M4830" s="11"/>
      <c r="N4830" s="11"/>
      <c r="O4830" s="11"/>
      <c r="P4830" s="11"/>
      <c r="Q4830" s="11"/>
      <c r="R4830" s="11"/>
      <c r="S4830" s="11"/>
      <c r="T4830" s="11"/>
      <c r="U4830" s="11"/>
      <c r="V4830" s="11"/>
      <c r="W4830" s="11"/>
      <c r="X4830" s="11"/>
    </row>
    <row r="4831" spans="1:24" ht="24" customHeight="1" x14ac:dyDescent="0.2">
      <c r="A4831" s="35">
        <f>A4785+1</f>
        <v>106</v>
      </c>
      <c r="B4831" s="256" t="s">
        <v>127</v>
      </c>
      <c r="C4831" s="256"/>
      <c r="D4831" s="256"/>
      <c r="E4831" s="256"/>
      <c r="F4831" s="256"/>
      <c r="G4831" s="256"/>
      <c r="H4831" s="256"/>
      <c r="I4831" s="256"/>
      <c r="J4831" s="256"/>
      <c r="K4831" s="256"/>
      <c r="L4831" s="256"/>
      <c r="M4831" s="256"/>
      <c r="N4831" s="256"/>
      <c r="O4831" s="256"/>
      <c r="P4831" s="256"/>
      <c r="Q4831" s="256"/>
      <c r="R4831" s="256"/>
      <c r="S4831" s="256"/>
      <c r="T4831" s="256"/>
      <c r="U4831" s="256"/>
      <c r="V4831" s="256"/>
      <c r="X4831" s="2"/>
    </row>
    <row r="4832" spans="1:24" ht="17.25" customHeight="1" x14ac:dyDescent="0.2">
      <c r="A4832" s="35"/>
      <c r="B4832" s="120" t="s">
        <v>128</v>
      </c>
      <c r="D4832" s="123" t="e">
        <f>IF(A4831=0,0,INDEX(TblPublicadores[Nombre completo],A4831))</f>
        <v>#REF!</v>
      </c>
      <c r="F4832" s="123"/>
      <c r="G4832" s="123"/>
      <c r="H4832" s="123"/>
      <c r="I4832" s="123"/>
      <c r="J4832" s="123"/>
      <c r="K4832" s="123"/>
      <c r="L4832" s="123"/>
      <c r="M4832" s="123"/>
      <c r="N4832" s="123"/>
      <c r="O4832" s="123"/>
      <c r="P4832" s="123"/>
      <c r="Q4832" s="123"/>
      <c r="R4832" s="123"/>
      <c r="S4832" s="123"/>
      <c r="T4832" s="123"/>
      <c r="U4832" s="123"/>
      <c r="V4832" s="123"/>
      <c r="W4832" s="15"/>
      <c r="X4832" s="154" t="e">
        <f>IF(A4831=0,0,INDEX(TblPublicadores[Nombre],A4831))</f>
        <v>#REF!</v>
      </c>
    </row>
    <row r="4833" spans="1:24" ht="17.25" customHeight="1" x14ac:dyDescent="0.2">
      <c r="B4833" s="120" t="s">
        <v>129</v>
      </c>
      <c r="D4833" s="121"/>
      <c r="E4833" s="121"/>
      <c r="F4833" s="7"/>
      <c r="G4833" s="7"/>
      <c r="H4833" s="257" t="e">
        <f>IF(A4831=0,"",INDEX(TblPublicadores[Fecha de nacimiento],A4831))</f>
        <v>#REF!</v>
      </c>
      <c r="I4833" s="257"/>
      <c r="J4833" s="257"/>
      <c r="K4833" s="257"/>
      <c r="L4833" s="257"/>
      <c r="M4833" s="257"/>
      <c r="N4833" s="257"/>
      <c r="O4833" s="257"/>
      <c r="P4833" s="128" t="e">
        <f>IF(INDEX(TblPublicadores[Sexo],A4831)=Q4833,"þ","¨")</f>
        <v>#REF!</v>
      </c>
      <c r="Q4833" s="120" t="s">
        <v>75</v>
      </c>
      <c r="S4833" s="12"/>
      <c r="T4833" s="13"/>
      <c r="U4833" s="128" t="e">
        <f>IF(INDEX(TblPublicadores[Sexo],A4831)=V4833,"þ","¨")</f>
        <v>#REF!</v>
      </c>
      <c r="V4833" s="120" t="s">
        <v>79</v>
      </c>
      <c r="W4833" s="12"/>
      <c r="X4833" s="6"/>
    </row>
    <row r="4834" spans="1:24" ht="17.25" customHeight="1" x14ac:dyDescent="0.2">
      <c r="B4834" s="120" t="s">
        <v>130</v>
      </c>
      <c r="D4834" s="122"/>
      <c r="E4834" s="122"/>
      <c r="F4834" s="7"/>
      <c r="G4834" s="258" t="e">
        <f>IF(A4831=0,"",IF(INDEX(TblPublicadores[Fecha de bautismo],A4831)="", "",INDEX(TblPublicadores[Fecha de bautismo],A4831)))</f>
        <v>#REF!</v>
      </c>
      <c r="H4834" s="258"/>
      <c r="I4834" s="258"/>
      <c r="J4834" s="258"/>
      <c r="K4834" s="258"/>
      <c r="L4834" s="258"/>
      <c r="M4834" s="258"/>
      <c r="N4834" s="258"/>
      <c r="O4834" s="258"/>
      <c r="P4834" s="128" t="s">
        <v>137</v>
      </c>
      <c r="Q4834" s="120" t="s">
        <v>131</v>
      </c>
      <c r="S4834" s="12"/>
      <c r="T4834" s="12"/>
      <c r="U4834" s="128" t="s">
        <v>138</v>
      </c>
      <c r="V4834" s="120" t="s">
        <v>61</v>
      </c>
      <c r="W4834" s="12"/>
      <c r="X4834" s="6"/>
    </row>
    <row r="4835" spans="1:24" ht="28.5" customHeight="1" x14ac:dyDescent="0.2">
      <c r="B4835" s="127" t="e">
        <f>IF(INDEX(TblPublicadores[Privilegio],A4831)=C4835,"þ","¨")</f>
        <v>#REF!</v>
      </c>
      <c r="C4835" s="125" t="s">
        <v>76</v>
      </c>
      <c r="D4835" s="127" t="e">
        <f>IF(INDEX(TblPublicadores[Privilegio],A4831)=E4835,"þ","¨")</f>
        <v>#REF!</v>
      </c>
      <c r="E4835" s="125" t="s">
        <v>81</v>
      </c>
      <c r="F4835" s="7"/>
      <c r="G4835" s="7"/>
      <c r="H4835" s="5"/>
      <c r="I4835" s="10"/>
      <c r="J4835" s="127" t="e">
        <f>IF(INDEX(TblPublicadores[Tipo Publicador],A4831)=K4835,"þ","¨")</f>
        <v>#REF!</v>
      </c>
      <c r="K4835" s="125" t="s">
        <v>77</v>
      </c>
      <c r="L4835" s="5"/>
      <c r="M4835" s="5"/>
      <c r="N4835" s="127" t="e">
        <f>IF(INDEX(TblPublicadores[Tipo Publicador],A4831)=O4835,"þ","¨")</f>
        <v>#REF!</v>
      </c>
      <c r="O4835" s="125" t="s">
        <v>132</v>
      </c>
      <c r="P4835" s="126"/>
      <c r="Q4835" s="126"/>
      <c r="R4835" s="9"/>
      <c r="S4835" s="127" t="e">
        <f>IF(INDEX(TblPublicadores[Tipo Publicador],A4831)=T4835,"þ","¨")</f>
        <v>#REF!</v>
      </c>
      <c r="T4835" s="259" t="s">
        <v>133</v>
      </c>
      <c r="U4835" s="259"/>
      <c r="V4835" s="259"/>
      <c r="W4835" s="13"/>
      <c r="X4835" s="6"/>
    </row>
    <row r="4836" spans="1:24" ht="4.5" customHeight="1" thickBot="1" x14ac:dyDescent="0.25">
      <c r="B4836" s="8"/>
      <c r="C4836" s="7"/>
      <c r="D4836" s="8"/>
      <c r="E4836" s="7"/>
      <c r="F4836" s="7"/>
      <c r="G4836" s="7"/>
      <c r="H4836" s="5"/>
      <c r="I4836" s="10"/>
      <c r="J4836" s="8"/>
      <c r="K4836" s="5"/>
      <c r="L4836" s="5"/>
      <c r="M4836" s="5"/>
      <c r="N4836" s="7"/>
      <c r="O4836" s="5"/>
      <c r="P4836" s="8"/>
      <c r="Q4836" s="8"/>
      <c r="R4836" s="9"/>
      <c r="S4836" s="9"/>
      <c r="T4836" s="7"/>
      <c r="U4836" s="8"/>
      <c r="V4836" s="9"/>
      <c r="W4836" s="9"/>
      <c r="X4836" s="6"/>
    </row>
    <row r="4837" spans="1:24" ht="26.25" customHeight="1" x14ac:dyDescent="0.25">
      <c r="B4837" s="260" t="s">
        <v>17</v>
      </c>
      <c r="C4837" s="261"/>
      <c r="D4837" s="261"/>
      <c r="E4837" s="261"/>
      <c r="F4837" s="262" t="s">
        <v>134</v>
      </c>
      <c r="G4837" s="262"/>
      <c r="H4837" s="262"/>
      <c r="I4837" s="262" t="s">
        <v>12</v>
      </c>
      <c r="J4837" s="262"/>
      <c r="K4837" s="262"/>
      <c r="L4837" s="262" t="s">
        <v>105</v>
      </c>
      <c r="M4837" s="236" t="s">
        <v>135</v>
      </c>
      <c r="N4837" s="236"/>
      <c r="O4837" s="236"/>
      <c r="P4837" s="236"/>
      <c r="Q4837" s="236"/>
      <c r="R4837" s="236" t="s">
        <v>101</v>
      </c>
      <c r="S4837" s="236"/>
      <c r="T4837" s="236"/>
      <c r="U4837" s="236"/>
      <c r="V4837" s="237"/>
      <c r="W4837" s="14"/>
      <c r="X4837" s="3"/>
    </row>
    <row r="4838" spans="1:24" ht="27.75" customHeight="1" x14ac:dyDescent="0.2">
      <c r="B4838" s="240">
        <v>45292</v>
      </c>
      <c r="C4838" s="241"/>
      <c r="D4838" s="241"/>
      <c r="E4838" s="242"/>
      <c r="F4838" s="263"/>
      <c r="G4838" s="263"/>
      <c r="H4838" s="263"/>
      <c r="I4838" s="263"/>
      <c r="J4838" s="263"/>
      <c r="K4838" s="263"/>
      <c r="L4838" s="263"/>
      <c r="M4838" s="238"/>
      <c r="N4838" s="238"/>
      <c r="O4838" s="238"/>
      <c r="P4838" s="238"/>
      <c r="Q4838" s="238"/>
      <c r="R4838" s="238"/>
      <c r="S4838" s="238"/>
      <c r="T4838" s="238"/>
      <c r="U4838" s="238"/>
      <c r="V4838" s="239"/>
      <c r="W4838" s="14"/>
      <c r="X4838" s="3"/>
    </row>
    <row r="4839" spans="1:24" ht="16.5" customHeight="1" x14ac:dyDescent="0.2">
      <c r="A4839" s="34">
        <f>EDATE(B4838,-4)</f>
        <v>45170</v>
      </c>
      <c r="B4839" s="243" t="str">
        <f>PROPER(TEXT(A4839, "mmmm"))</f>
        <v>Septiembre</v>
      </c>
      <c r="C4839" s="244"/>
      <c r="D4839" s="244" t="str">
        <f>PROPER(TEXT(C4839, "mmmm"))</f>
        <v>Enero</v>
      </c>
      <c r="E4839" s="244"/>
      <c r="F4839" s="281" t="str">
        <f>IFERROR(IF(VLOOKUP($X4832&amp;"-"&amp;TEXT($A4839,"mmm-aaaa"),Informes!$A:$P,COLUMN(Informes!H$1),FALSE),"þ","¨"),"¨")</f>
        <v>¨</v>
      </c>
      <c r="G4839" s="281"/>
      <c r="H4839" s="281"/>
      <c r="I4839" s="248" t="str">
        <f>IFERROR(IF(ISBLANK(
VLOOKUP($X4832&amp;"-"&amp;TEXT($A4839,"mmm-aaaa"),Informes!$A:$P,COLUMN(Informes!I$1),FALSE)), "",
VLOOKUP($X4832&amp;"-"&amp;TEXT($A4839,"mmm-aaaa"),Informes!$A:$P,COLUMN(Informes!I$1),FALSE)), "")</f>
        <v/>
      </c>
      <c r="J4839" s="248"/>
      <c r="K4839" s="248"/>
      <c r="L4839" s="173" t="str">
        <f>IFERROR(IF($X4839=$L$7,"þ","¨"),"¨")</f>
        <v>¨</v>
      </c>
      <c r="M4839" s="248" t="str">
        <f>IFERROR(IF(OR($X4839=$L$7,$X4839=$K$5,$X4839=$O$5,$X4839=$T$5),IF(ISBLANK(
VLOOKUP($X4832&amp;"-"&amp;TEXT($A4839,"mmm-aaaa"),Informes!$A:$P,COLUMN(Informes!J$1),FALSE)), "",
VLOOKUP($X4832&amp;"-"&amp;TEXT($A4839,"mmm-aaaa"),Informes!$A:$P,COLUMN(Informes!J$1),FALSE)), ""), "")</f>
        <v/>
      </c>
      <c r="N4839" s="248"/>
      <c r="O4839" s="248"/>
      <c r="P4839" s="248"/>
      <c r="Q4839" s="248"/>
      <c r="R4839" s="284" t="str">
        <f t="shared" ref="R4839:R4850" si="944">IF(W4839=0, "", W4839)</f>
        <v/>
      </c>
      <c r="S4839" s="284"/>
      <c r="T4839" s="284"/>
      <c r="U4839" s="284"/>
      <c r="V4839" s="285"/>
      <c r="W4839" s="4" t="str">
        <f>IFERROR(VLOOKUP($X4832&amp;"-"&amp;TEXT($A4839,"mmm-aaaa"),Informes!$A:$P,COLUMN(Informes!K$1),FALSE), "")</f>
        <v/>
      </c>
      <c r="X4839" s="34" t="str">
        <f>IFERROR(VLOOKUP($X4832&amp;"-"&amp;TEXT($A4839,"mmm-aaaa"),Informes!$A:$P,COLUMN(Informes!C$1),FALSE), "")</f>
        <v/>
      </c>
    </row>
    <row r="4840" spans="1:24" ht="16.5" customHeight="1" x14ac:dyDescent="0.2">
      <c r="A4840" s="34">
        <f>EDATE(A4839,1)</f>
        <v>45200</v>
      </c>
      <c r="B4840" s="243" t="str">
        <f t="shared" ref="B4840:B4850" si="945">PROPER(TEXT(A4840, "mmmm"))</f>
        <v>Octubre</v>
      </c>
      <c r="C4840" s="244"/>
      <c r="D4840" s="244" t="str">
        <f t="shared" ref="D4840:D4850" si="946">PROPER(TEXT(C4840, "mmmm"))</f>
        <v>Enero</v>
      </c>
      <c r="E4840" s="244"/>
      <c r="F4840" s="281" t="str">
        <f>IFERROR(IF(VLOOKUP($X4832&amp;"-"&amp;TEXT($A4840,"mmm-aaaa"),Informes!$A:$P,COLUMN(Informes!H$1),FALSE),"þ","¨"),"¨")</f>
        <v>¨</v>
      </c>
      <c r="G4840" s="281"/>
      <c r="H4840" s="281"/>
      <c r="I4840" s="248" t="str">
        <f>IFERROR(IF(ISBLANK(
VLOOKUP($X4832&amp;"-"&amp;TEXT($A4840,"mmm-aaaa"),Informes!$A:$P,COLUMN(Informes!I$1),FALSE)), "",
VLOOKUP($X4832&amp;"-"&amp;TEXT($A4840,"mmm-aaaa"),Informes!$A:$P,COLUMN(Informes!I$1),FALSE)), "")</f>
        <v/>
      </c>
      <c r="J4840" s="248"/>
      <c r="K4840" s="248"/>
      <c r="L4840" s="173" t="str">
        <f t="shared" ref="L4840:L4850" si="947">IFERROR(IF($X4840=$L$7,"þ","¨"),"¨")</f>
        <v>¨</v>
      </c>
      <c r="M4840" s="248" t="str">
        <f>IFERROR(IF(OR($X4840=$L$7,$X4840=$K$5,$X4840=$O$5,$X4840=$T$5),IF(ISBLANK(
VLOOKUP($X4832&amp;"-"&amp;TEXT($A4840,"mmm-aaaa"),Informes!$A:$P,COLUMN(Informes!J$1),FALSE)), "",
VLOOKUP($X4832&amp;"-"&amp;TEXT($A4840,"mmm-aaaa"),Informes!$A:$P,COLUMN(Informes!J$1),FALSE)), ""), "")</f>
        <v/>
      </c>
      <c r="N4840" s="248"/>
      <c r="O4840" s="248"/>
      <c r="P4840" s="248"/>
      <c r="Q4840" s="248"/>
      <c r="R4840" s="284" t="str">
        <f t="shared" si="944"/>
        <v/>
      </c>
      <c r="S4840" s="284"/>
      <c r="T4840" s="284"/>
      <c r="U4840" s="284"/>
      <c r="V4840" s="285"/>
      <c r="W4840" s="4" t="str">
        <f>IFERROR(VLOOKUP($X4832&amp;"-"&amp;TEXT($A4840,"mmm-aaaa"),Informes!$A:$P,COLUMN(Informes!K$1),FALSE), "")</f>
        <v/>
      </c>
      <c r="X4840" s="34" t="str">
        <f>IFERROR(VLOOKUP($X4832&amp;"-"&amp;TEXT($A4840,"mmm-aaaa"),Informes!$A:$P,COLUMN(Informes!C$1),FALSE), "")</f>
        <v/>
      </c>
    </row>
    <row r="4841" spans="1:24" ht="16.5" customHeight="1" x14ac:dyDescent="0.2">
      <c r="A4841" s="34">
        <f t="shared" ref="A4841:A4850" si="948">EDATE(A4840,1)</f>
        <v>45231</v>
      </c>
      <c r="B4841" s="243" t="str">
        <f t="shared" si="945"/>
        <v>Noviembre</v>
      </c>
      <c r="C4841" s="244"/>
      <c r="D4841" s="244" t="str">
        <f t="shared" si="946"/>
        <v>Enero</v>
      </c>
      <c r="E4841" s="244"/>
      <c r="F4841" s="281" t="str">
        <f>IFERROR(IF(VLOOKUP($X4832&amp;"-"&amp;TEXT($A4841,"mmm-aaaa"),Informes!$A:$P,COLUMN(Informes!H$1),FALSE),"þ","¨"),"¨")</f>
        <v>¨</v>
      </c>
      <c r="G4841" s="281"/>
      <c r="H4841" s="281"/>
      <c r="I4841" s="248" t="str">
        <f>IFERROR(IF(ISBLANK(
VLOOKUP($X4832&amp;"-"&amp;TEXT($A4841,"mmm-aaaa"),Informes!$A:$P,COLUMN(Informes!I$1),FALSE)), "",
VLOOKUP($X4832&amp;"-"&amp;TEXT($A4841,"mmm-aaaa"),Informes!$A:$P,COLUMN(Informes!I$1),FALSE)), "")</f>
        <v/>
      </c>
      <c r="J4841" s="248"/>
      <c r="K4841" s="248"/>
      <c r="L4841" s="173" t="str">
        <f t="shared" si="947"/>
        <v>¨</v>
      </c>
      <c r="M4841" s="248" t="str">
        <f>IFERROR(IF(OR($X4841=$L$7,$X4841=$K$5,$X4841=$O$5,$X4841=$T$5),IF(ISBLANK(
VLOOKUP($X4832&amp;"-"&amp;TEXT($A4841,"mmm-aaaa"),Informes!$A:$P,COLUMN(Informes!J$1),FALSE)), "",
VLOOKUP($X4832&amp;"-"&amp;TEXT($A4841,"mmm-aaaa"),Informes!$A:$P,COLUMN(Informes!J$1),FALSE)), ""), "")</f>
        <v/>
      </c>
      <c r="N4841" s="248"/>
      <c r="O4841" s="248"/>
      <c r="P4841" s="248"/>
      <c r="Q4841" s="248"/>
      <c r="R4841" s="284" t="str">
        <f t="shared" si="944"/>
        <v/>
      </c>
      <c r="S4841" s="284"/>
      <c r="T4841" s="284"/>
      <c r="U4841" s="284"/>
      <c r="V4841" s="285"/>
      <c r="W4841" s="4" t="str">
        <f>IFERROR(VLOOKUP($X4832&amp;"-"&amp;TEXT($A4841,"mmm-aaaa"),Informes!$A:$P,COLUMN(Informes!K$1),FALSE), "")</f>
        <v/>
      </c>
      <c r="X4841" s="34" t="str">
        <f>IFERROR(VLOOKUP($X4832&amp;"-"&amp;TEXT($A4841,"mmm-aaaa"),Informes!$A:$P,COLUMN(Informes!C$1),FALSE), "")</f>
        <v/>
      </c>
    </row>
    <row r="4842" spans="1:24" ht="16.5" customHeight="1" x14ac:dyDescent="0.2">
      <c r="A4842" s="34">
        <f t="shared" si="948"/>
        <v>45261</v>
      </c>
      <c r="B4842" s="243" t="str">
        <f t="shared" si="945"/>
        <v>Diciembre</v>
      </c>
      <c r="C4842" s="244"/>
      <c r="D4842" s="244" t="str">
        <f t="shared" si="946"/>
        <v>Enero</v>
      </c>
      <c r="E4842" s="244"/>
      <c r="F4842" s="281" t="str">
        <f>IFERROR(IF(VLOOKUP($X4832&amp;"-"&amp;TEXT($A4842,"mmm-aaaa"),Informes!$A:$P,COLUMN(Informes!H$1),FALSE),"þ","¨"),"¨")</f>
        <v>¨</v>
      </c>
      <c r="G4842" s="281"/>
      <c r="H4842" s="281"/>
      <c r="I4842" s="248" t="str">
        <f>IFERROR(IF(ISBLANK(
VLOOKUP($X4832&amp;"-"&amp;TEXT($A4842,"mmm-aaaa"),Informes!$A:$P,COLUMN(Informes!I$1),FALSE)), "",
VLOOKUP($X4832&amp;"-"&amp;TEXT($A4842,"mmm-aaaa"),Informes!$A:$P,COLUMN(Informes!I$1),FALSE)), "")</f>
        <v/>
      </c>
      <c r="J4842" s="248"/>
      <c r="K4842" s="248"/>
      <c r="L4842" s="173" t="str">
        <f t="shared" si="947"/>
        <v>¨</v>
      </c>
      <c r="M4842" s="248" t="str">
        <f>IFERROR(IF(OR($X4842=$L$7,$X4842=$K$5,$X4842=$O$5,$X4842=$T$5),IF(ISBLANK(
VLOOKUP($X4832&amp;"-"&amp;TEXT($A4842,"mmm-aaaa"),Informes!$A:$P,COLUMN(Informes!J$1),FALSE)), "",
VLOOKUP($X4832&amp;"-"&amp;TEXT($A4842,"mmm-aaaa"),Informes!$A:$P,COLUMN(Informes!J$1),FALSE)), ""), "")</f>
        <v/>
      </c>
      <c r="N4842" s="248"/>
      <c r="O4842" s="248"/>
      <c r="P4842" s="248"/>
      <c r="Q4842" s="248"/>
      <c r="R4842" s="284" t="str">
        <f t="shared" si="944"/>
        <v/>
      </c>
      <c r="S4842" s="284"/>
      <c r="T4842" s="284"/>
      <c r="U4842" s="284"/>
      <c r="V4842" s="285"/>
      <c r="W4842" s="4" t="str">
        <f>IFERROR(VLOOKUP($X4832&amp;"-"&amp;TEXT($A4842,"mmm-aaaa"),Informes!$A:$P,COLUMN(Informes!K$1),FALSE), "")</f>
        <v/>
      </c>
      <c r="X4842" s="34" t="str">
        <f>IFERROR(VLOOKUP($X4832&amp;"-"&amp;TEXT($A4842,"mmm-aaaa"),Informes!$A:$P,COLUMN(Informes!C$1),FALSE), "")</f>
        <v/>
      </c>
    </row>
    <row r="4843" spans="1:24" ht="16.5" customHeight="1" x14ac:dyDescent="0.2">
      <c r="A4843" s="34">
        <f t="shared" si="948"/>
        <v>45292</v>
      </c>
      <c r="B4843" s="243" t="str">
        <f t="shared" si="945"/>
        <v>Enero</v>
      </c>
      <c r="C4843" s="244"/>
      <c r="D4843" s="244" t="str">
        <f t="shared" si="946"/>
        <v>Enero</v>
      </c>
      <c r="E4843" s="244"/>
      <c r="F4843" s="281" t="str">
        <f>IFERROR(IF(VLOOKUP($X4832&amp;"-"&amp;TEXT($A4843,"mmm-aaaa"),Informes!$A:$P,COLUMN(Informes!H$1),FALSE),"þ","¨"),"¨")</f>
        <v>¨</v>
      </c>
      <c r="G4843" s="281"/>
      <c r="H4843" s="281"/>
      <c r="I4843" s="248" t="str">
        <f>IFERROR(IF(ISBLANK(
VLOOKUP($X4832&amp;"-"&amp;TEXT($A4843,"mmm-aaaa"),Informes!$A:$P,COLUMN(Informes!I$1),FALSE)), "",
VLOOKUP($X4832&amp;"-"&amp;TEXT($A4843,"mmm-aaaa"),Informes!$A:$P,COLUMN(Informes!I$1),FALSE)), "")</f>
        <v/>
      </c>
      <c r="J4843" s="248"/>
      <c r="K4843" s="248"/>
      <c r="L4843" s="173" t="str">
        <f t="shared" si="947"/>
        <v>¨</v>
      </c>
      <c r="M4843" s="248" t="str">
        <f>IFERROR(IF(OR($X4843=$L$7,$X4843=$K$5,$X4843=$O$5,$X4843=$T$5),IF(ISBLANK(
VLOOKUP($X4832&amp;"-"&amp;TEXT($A4843,"mmm-aaaa"),Informes!$A:$P,COLUMN(Informes!J$1),FALSE)), "",
VLOOKUP($X4832&amp;"-"&amp;TEXT($A4843,"mmm-aaaa"),Informes!$A:$P,COLUMN(Informes!J$1),FALSE)), ""), "")</f>
        <v/>
      </c>
      <c r="N4843" s="248"/>
      <c r="O4843" s="248"/>
      <c r="P4843" s="248"/>
      <c r="Q4843" s="248"/>
      <c r="R4843" s="284" t="str">
        <f t="shared" si="944"/>
        <v/>
      </c>
      <c r="S4843" s="284"/>
      <c r="T4843" s="284"/>
      <c r="U4843" s="284"/>
      <c r="V4843" s="285"/>
      <c r="W4843" s="4" t="str">
        <f>IFERROR(VLOOKUP($X4832&amp;"-"&amp;TEXT($A4843,"mmm-aaaa"),Informes!$A:$P,COLUMN(Informes!K$1),FALSE), "")</f>
        <v/>
      </c>
      <c r="X4843" s="34" t="str">
        <f>IFERROR(VLOOKUP($X4832&amp;"-"&amp;TEXT($A4843,"mmm-aaaa"),Informes!$A:$P,COLUMN(Informes!C$1),FALSE), "")</f>
        <v/>
      </c>
    </row>
    <row r="4844" spans="1:24" ht="16.5" customHeight="1" x14ac:dyDescent="0.2">
      <c r="A4844" s="34">
        <f t="shared" si="948"/>
        <v>45323</v>
      </c>
      <c r="B4844" s="243" t="str">
        <f t="shared" si="945"/>
        <v>Febrero</v>
      </c>
      <c r="C4844" s="244"/>
      <c r="D4844" s="244" t="str">
        <f t="shared" si="946"/>
        <v>Enero</v>
      </c>
      <c r="E4844" s="244"/>
      <c r="F4844" s="281" t="str">
        <f>IFERROR(IF(VLOOKUP($X4832&amp;"-"&amp;TEXT($A4844,"mmm-aaaa"),Informes!$A:$P,COLUMN(Informes!H$1),FALSE),"þ","¨"),"¨")</f>
        <v>¨</v>
      </c>
      <c r="G4844" s="281"/>
      <c r="H4844" s="281"/>
      <c r="I4844" s="248" t="str">
        <f>IFERROR(IF(ISBLANK(
VLOOKUP($X4832&amp;"-"&amp;TEXT($A4844,"mmm-aaaa"),Informes!$A:$P,COLUMN(Informes!I$1),FALSE)), "",
VLOOKUP($X4832&amp;"-"&amp;TEXT($A4844,"mmm-aaaa"),Informes!$A:$P,COLUMN(Informes!I$1),FALSE)), "")</f>
        <v/>
      </c>
      <c r="J4844" s="248"/>
      <c r="K4844" s="248"/>
      <c r="L4844" s="173" t="str">
        <f t="shared" si="947"/>
        <v>¨</v>
      </c>
      <c r="M4844" s="248" t="str">
        <f>IFERROR(IF(OR($X4844=$L$7,$X4844=$K$5,$X4844=$O$5,$X4844=$T$5),IF(ISBLANK(
VLOOKUP($X4832&amp;"-"&amp;TEXT($A4844,"mmm-aaaa"),Informes!$A:$P,COLUMN(Informes!J$1),FALSE)), "",
VLOOKUP($X4832&amp;"-"&amp;TEXT($A4844,"mmm-aaaa"),Informes!$A:$P,COLUMN(Informes!J$1),FALSE)), ""), "")</f>
        <v/>
      </c>
      <c r="N4844" s="248"/>
      <c r="O4844" s="248"/>
      <c r="P4844" s="248"/>
      <c r="Q4844" s="248"/>
      <c r="R4844" s="284" t="str">
        <f t="shared" si="944"/>
        <v/>
      </c>
      <c r="S4844" s="284"/>
      <c r="T4844" s="284"/>
      <c r="U4844" s="284"/>
      <c r="V4844" s="285"/>
      <c r="W4844" s="4" t="str">
        <f>IFERROR(VLOOKUP($X4832&amp;"-"&amp;TEXT($A4844,"mmm-aaaa"),Informes!$A:$P,COLUMN(Informes!K$1),FALSE), "")</f>
        <v/>
      </c>
      <c r="X4844" s="34" t="str">
        <f>IFERROR(VLOOKUP($X4832&amp;"-"&amp;TEXT($A4844,"mmm-aaaa"),Informes!$A:$P,COLUMN(Informes!C$1),FALSE), "")</f>
        <v/>
      </c>
    </row>
    <row r="4845" spans="1:24" ht="16.5" customHeight="1" x14ac:dyDescent="0.2">
      <c r="A4845" s="34">
        <f t="shared" si="948"/>
        <v>45352</v>
      </c>
      <c r="B4845" s="243" t="str">
        <f t="shared" si="945"/>
        <v>Marzo</v>
      </c>
      <c r="C4845" s="244"/>
      <c r="D4845" s="244" t="str">
        <f t="shared" si="946"/>
        <v>Enero</v>
      </c>
      <c r="E4845" s="244"/>
      <c r="F4845" s="281" t="str">
        <f>IFERROR(IF(VLOOKUP($X4832&amp;"-"&amp;TEXT($A4845,"mmm-aaaa"),Informes!$A:$P,COLUMN(Informes!H$1),FALSE),"þ","¨"),"¨")</f>
        <v>¨</v>
      </c>
      <c r="G4845" s="281"/>
      <c r="H4845" s="281"/>
      <c r="I4845" s="248" t="str">
        <f>IFERROR(IF(ISBLANK(
VLOOKUP($X4832&amp;"-"&amp;TEXT($A4845,"mmm-aaaa"),Informes!$A:$P,COLUMN(Informes!I$1),FALSE)), "",
VLOOKUP($X4832&amp;"-"&amp;TEXT($A4845,"mmm-aaaa"),Informes!$A:$P,COLUMN(Informes!I$1),FALSE)), "")</f>
        <v/>
      </c>
      <c r="J4845" s="248"/>
      <c r="K4845" s="248"/>
      <c r="L4845" s="173" t="str">
        <f t="shared" si="947"/>
        <v>¨</v>
      </c>
      <c r="M4845" s="248" t="str">
        <f>IFERROR(IF(OR($X4845=$L$7,$X4845=$K$5,$X4845=$O$5,$X4845=$T$5),IF(ISBLANK(
VLOOKUP($X4832&amp;"-"&amp;TEXT($A4845,"mmm-aaaa"),Informes!$A:$P,COLUMN(Informes!J$1),FALSE)), "",
VLOOKUP($X4832&amp;"-"&amp;TEXT($A4845,"mmm-aaaa"),Informes!$A:$P,COLUMN(Informes!J$1),FALSE)), ""), "")</f>
        <v/>
      </c>
      <c r="N4845" s="248"/>
      <c r="O4845" s="248"/>
      <c r="P4845" s="248"/>
      <c r="Q4845" s="248"/>
      <c r="R4845" s="284" t="str">
        <f t="shared" si="944"/>
        <v/>
      </c>
      <c r="S4845" s="284"/>
      <c r="T4845" s="284"/>
      <c r="U4845" s="284"/>
      <c r="V4845" s="285"/>
      <c r="W4845" s="4" t="str">
        <f>IFERROR(VLOOKUP($X4832&amp;"-"&amp;TEXT($A4845,"mmm-aaaa"),Informes!$A:$P,COLUMN(Informes!K$1),FALSE), "")</f>
        <v/>
      </c>
      <c r="X4845" s="34" t="str">
        <f>IFERROR(VLOOKUP($X4832&amp;"-"&amp;TEXT($A4845,"mmm-aaaa"),Informes!$A:$P,COLUMN(Informes!C$1),FALSE), "")</f>
        <v/>
      </c>
    </row>
    <row r="4846" spans="1:24" ht="16.5" customHeight="1" x14ac:dyDescent="0.2">
      <c r="A4846" s="34">
        <f t="shared" si="948"/>
        <v>45383</v>
      </c>
      <c r="B4846" s="243" t="str">
        <f t="shared" si="945"/>
        <v>Abril</v>
      </c>
      <c r="C4846" s="244"/>
      <c r="D4846" s="244" t="str">
        <f t="shared" si="946"/>
        <v>Enero</v>
      </c>
      <c r="E4846" s="244"/>
      <c r="F4846" s="281" t="str">
        <f>IFERROR(IF(VLOOKUP($X4832&amp;"-"&amp;TEXT($A4846,"mmm-aaaa"),Informes!$A:$P,COLUMN(Informes!H$1),FALSE),"þ","¨"),"¨")</f>
        <v>¨</v>
      </c>
      <c r="G4846" s="281"/>
      <c r="H4846" s="281"/>
      <c r="I4846" s="248" t="str">
        <f>IFERROR(IF(ISBLANK(
VLOOKUP($X4832&amp;"-"&amp;TEXT($A4846,"mmm-aaaa"),Informes!$A:$P,COLUMN(Informes!I$1),FALSE)), "",
VLOOKUP($X4832&amp;"-"&amp;TEXT($A4846,"mmm-aaaa"),Informes!$A:$P,COLUMN(Informes!I$1),FALSE)), "")</f>
        <v/>
      </c>
      <c r="J4846" s="248"/>
      <c r="K4846" s="248"/>
      <c r="L4846" s="173" t="str">
        <f t="shared" si="947"/>
        <v>¨</v>
      </c>
      <c r="M4846" s="248" t="str">
        <f>IFERROR(IF(OR($X4846=$L$7,$X4846=$K$5,$X4846=$O$5,$X4846=$T$5),IF(ISBLANK(
VLOOKUP($X4832&amp;"-"&amp;TEXT($A4846,"mmm-aaaa"),Informes!$A:$P,COLUMN(Informes!J$1),FALSE)), "",
VLOOKUP($X4832&amp;"-"&amp;TEXT($A4846,"mmm-aaaa"),Informes!$A:$P,COLUMN(Informes!J$1),FALSE)), ""), "")</f>
        <v/>
      </c>
      <c r="N4846" s="248"/>
      <c r="O4846" s="248"/>
      <c r="P4846" s="248"/>
      <c r="Q4846" s="248"/>
      <c r="R4846" s="284" t="str">
        <f t="shared" si="944"/>
        <v/>
      </c>
      <c r="S4846" s="284"/>
      <c r="T4846" s="284"/>
      <c r="U4846" s="284"/>
      <c r="V4846" s="285"/>
      <c r="W4846" s="4" t="str">
        <f>IFERROR(VLOOKUP($X4832&amp;"-"&amp;TEXT($A4846,"mmm-aaaa"),Informes!$A:$P,COLUMN(Informes!K$1),FALSE), "")</f>
        <v/>
      </c>
      <c r="X4846" s="34" t="str">
        <f>IFERROR(VLOOKUP($X4832&amp;"-"&amp;TEXT($A4846,"mmm-aaaa"),Informes!$A:$P,COLUMN(Informes!C$1),FALSE), "")</f>
        <v/>
      </c>
    </row>
    <row r="4847" spans="1:24" ht="16.5" customHeight="1" x14ac:dyDescent="0.2">
      <c r="A4847" s="34">
        <f t="shared" si="948"/>
        <v>45413</v>
      </c>
      <c r="B4847" s="243" t="str">
        <f t="shared" si="945"/>
        <v>Mayo</v>
      </c>
      <c r="C4847" s="244"/>
      <c r="D4847" s="244" t="str">
        <f t="shared" si="946"/>
        <v>Enero</v>
      </c>
      <c r="E4847" s="244"/>
      <c r="F4847" s="281" t="str">
        <f>IFERROR(IF(VLOOKUP($X4832&amp;"-"&amp;TEXT($A4847,"mmm-aaaa"),Informes!$A:$P,COLUMN(Informes!H$1),FALSE),"þ","¨"),"¨")</f>
        <v>¨</v>
      </c>
      <c r="G4847" s="281"/>
      <c r="H4847" s="281"/>
      <c r="I4847" s="248" t="str">
        <f>IFERROR(IF(ISBLANK(
VLOOKUP($X4832&amp;"-"&amp;TEXT($A4847,"mmm-aaaa"),Informes!$A:$P,COLUMN(Informes!I$1),FALSE)), "",
VLOOKUP($X4832&amp;"-"&amp;TEXT($A4847,"mmm-aaaa"),Informes!$A:$P,COLUMN(Informes!I$1),FALSE)), "")</f>
        <v/>
      </c>
      <c r="J4847" s="248"/>
      <c r="K4847" s="248"/>
      <c r="L4847" s="173" t="str">
        <f t="shared" si="947"/>
        <v>¨</v>
      </c>
      <c r="M4847" s="248" t="str">
        <f>IFERROR(IF(OR($X4847=$L$7,$X4847=$K$5,$X4847=$O$5,$X4847=$T$5),IF(ISBLANK(
VLOOKUP($X4832&amp;"-"&amp;TEXT($A4847,"mmm-aaaa"),Informes!$A:$P,COLUMN(Informes!J$1),FALSE)), "",
VLOOKUP($X4832&amp;"-"&amp;TEXT($A4847,"mmm-aaaa"),Informes!$A:$P,COLUMN(Informes!J$1),FALSE)), ""), "")</f>
        <v/>
      </c>
      <c r="N4847" s="248"/>
      <c r="O4847" s="248"/>
      <c r="P4847" s="248"/>
      <c r="Q4847" s="248"/>
      <c r="R4847" s="284" t="str">
        <f t="shared" si="944"/>
        <v/>
      </c>
      <c r="S4847" s="284"/>
      <c r="T4847" s="284"/>
      <c r="U4847" s="284"/>
      <c r="V4847" s="285"/>
      <c r="W4847" s="4" t="str">
        <f>IFERROR(VLOOKUP($X4832&amp;"-"&amp;TEXT($A4847,"mmm-aaaa"),Informes!$A:$P,COLUMN(Informes!K$1),FALSE), "")</f>
        <v/>
      </c>
      <c r="X4847" s="34" t="str">
        <f>IFERROR(VLOOKUP($X4832&amp;"-"&amp;TEXT($A4847,"mmm-aaaa"),Informes!$A:$P,COLUMN(Informes!C$1),FALSE), "")</f>
        <v/>
      </c>
    </row>
    <row r="4848" spans="1:24" ht="16.5" customHeight="1" x14ac:dyDescent="0.2">
      <c r="A4848" s="34">
        <f t="shared" si="948"/>
        <v>45444</v>
      </c>
      <c r="B4848" s="243" t="str">
        <f t="shared" si="945"/>
        <v>Junio</v>
      </c>
      <c r="C4848" s="244"/>
      <c r="D4848" s="244" t="str">
        <f t="shared" si="946"/>
        <v>Enero</v>
      </c>
      <c r="E4848" s="244"/>
      <c r="F4848" s="281" t="str">
        <f>IFERROR(IF(VLOOKUP($X4832&amp;"-"&amp;TEXT($A4848,"mmm-aaaa"),Informes!$A:$P,COLUMN(Informes!H$1),FALSE),"þ","¨"),"¨")</f>
        <v>¨</v>
      </c>
      <c r="G4848" s="281"/>
      <c r="H4848" s="281"/>
      <c r="I4848" s="248" t="str">
        <f>IFERROR(IF(ISBLANK(
VLOOKUP($X4832&amp;"-"&amp;TEXT($A4848,"mmm-aaaa"),Informes!$A:$P,COLUMN(Informes!I$1),FALSE)), "",
VLOOKUP($X4832&amp;"-"&amp;TEXT($A4848,"mmm-aaaa"),Informes!$A:$P,COLUMN(Informes!I$1),FALSE)), "")</f>
        <v/>
      </c>
      <c r="J4848" s="248"/>
      <c r="K4848" s="248"/>
      <c r="L4848" s="173" t="str">
        <f t="shared" si="947"/>
        <v>¨</v>
      </c>
      <c r="M4848" s="248" t="str">
        <f>IFERROR(IF(OR($X4848=$L$7,$X4848=$K$5,$X4848=$O$5,$X4848=$T$5),IF(ISBLANK(
VLOOKUP($X4832&amp;"-"&amp;TEXT($A4848,"mmm-aaaa"),Informes!$A:$P,COLUMN(Informes!J$1),FALSE)), "",
VLOOKUP($X4832&amp;"-"&amp;TEXT($A4848,"mmm-aaaa"),Informes!$A:$P,COLUMN(Informes!J$1),FALSE)), ""), "")</f>
        <v/>
      </c>
      <c r="N4848" s="248"/>
      <c r="O4848" s="248"/>
      <c r="P4848" s="248"/>
      <c r="Q4848" s="248"/>
      <c r="R4848" s="284" t="str">
        <f t="shared" si="944"/>
        <v/>
      </c>
      <c r="S4848" s="284"/>
      <c r="T4848" s="284"/>
      <c r="U4848" s="284"/>
      <c r="V4848" s="285"/>
      <c r="W4848" s="4" t="str">
        <f>IFERROR(VLOOKUP($X4832&amp;"-"&amp;TEXT($A4848,"mmm-aaaa"),Informes!$A:$P,COLUMN(Informes!K$1),FALSE), "")</f>
        <v/>
      </c>
      <c r="X4848" s="34" t="str">
        <f>IFERROR(VLOOKUP($X4832&amp;"-"&amp;TEXT($A4848,"mmm-aaaa"),Informes!$A:$P,COLUMN(Informes!C$1),FALSE), "")</f>
        <v/>
      </c>
    </row>
    <row r="4849" spans="1:24" ht="16.5" customHeight="1" x14ac:dyDescent="0.2">
      <c r="A4849" s="34">
        <f t="shared" si="948"/>
        <v>45474</v>
      </c>
      <c r="B4849" s="243" t="str">
        <f t="shared" si="945"/>
        <v>Julio</v>
      </c>
      <c r="C4849" s="244"/>
      <c r="D4849" s="244" t="str">
        <f t="shared" si="946"/>
        <v>Enero</v>
      </c>
      <c r="E4849" s="244"/>
      <c r="F4849" s="281" t="str">
        <f>IFERROR(IF(VLOOKUP($X4832&amp;"-"&amp;TEXT($A4849,"mmm-aaaa"),Informes!$A:$P,COLUMN(Informes!H$1),FALSE),"þ","¨"),"¨")</f>
        <v>¨</v>
      </c>
      <c r="G4849" s="281"/>
      <c r="H4849" s="281"/>
      <c r="I4849" s="248" t="str">
        <f>IFERROR(IF(ISBLANK(
VLOOKUP($X4832&amp;"-"&amp;TEXT($A4849,"mmm-aaaa"),Informes!$A:$P,COLUMN(Informes!I$1),FALSE)), "",
VLOOKUP($X4832&amp;"-"&amp;TEXT($A4849,"mmm-aaaa"),Informes!$A:$P,COLUMN(Informes!I$1),FALSE)), "")</f>
        <v/>
      </c>
      <c r="J4849" s="248"/>
      <c r="K4849" s="248"/>
      <c r="L4849" s="173" t="str">
        <f t="shared" si="947"/>
        <v>¨</v>
      </c>
      <c r="M4849" s="248" t="str">
        <f>IFERROR(IF(OR($X4849=$L$7,$X4849=$K$5,$X4849=$O$5,$X4849=$T$5),IF(ISBLANK(
VLOOKUP($X4832&amp;"-"&amp;TEXT($A4849,"mmm-aaaa"),Informes!$A:$P,COLUMN(Informes!J$1),FALSE)), "",
VLOOKUP($X4832&amp;"-"&amp;TEXT($A4849,"mmm-aaaa"),Informes!$A:$P,COLUMN(Informes!J$1),FALSE)), ""), "")</f>
        <v/>
      </c>
      <c r="N4849" s="248"/>
      <c r="O4849" s="248"/>
      <c r="P4849" s="248"/>
      <c r="Q4849" s="248"/>
      <c r="R4849" s="284" t="str">
        <f t="shared" si="944"/>
        <v/>
      </c>
      <c r="S4849" s="284"/>
      <c r="T4849" s="284"/>
      <c r="U4849" s="284"/>
      <c r="V4849" s="285"/>
      <c r="W4849" s="4" t="str">
        <f>IFERROR(VLOOKUP($X4832&amp;"-"&amp;TEXT($A4849,"mmm-aaaa"),Informes!$A:$P,COLUMN(Informes!K$1),FALSE), "")</f>
        <v/>
      </c>
      <c r="X4849" s="34" t="str">
        <f>IFERROR(VLOOKUP($X4832&amp;"-"&amp;TEXT($A4849,"mmm-aaaa"),Informes!$A:$P,COLUMN(Informes!C$1),FALSE), "")</f>
        <v/>
      </c>
    </row>
    <row r="4850" spans="1:24" ht="16.5" customHeight="1" thickBot="1" x14ac:dyDescent="0.25">
      <c r="A4850" s="34">
        <f t="shared" si="948"/>
        <v>45505</v>
      </c>
      <c r="B4850" s="264" t="str">
        <f t="shared" si="945"/>
        <v>Agosto</v>
      </c>
      <c r="C4850" s="265"/>
      <c r="D4850" s="265" t="str">
        <f t="shared" si="946"/>
        <v>Enero</v>
      </c>
      <c r="E4850" s="265"/>
      <c r="F4850" s="280" t="str">
        <f>IFERROR(IF(VLOOKUP($X4832&amp;"-"&amp;TEXT($A4850,"mmm-aaaa"),Informes!$A:$P,COLUMN(Informes!H$1),FALSE),"þ","¨"),"¨")</f>
        <v>¨</v>
      </c>
      <c r="G4850" s="280"/>
      <c r="H4850" s="280"/>
      <c r="I4850" s="269" t="str">
        <f>IFERROR(IF(ISBLANK(
VLOOKUP($X4832&amp;"-"&amp;TEXT($A4850,"mmm-aaaa"),Informes!$A:$P,COLUMN(Informes!I$1),FALSE)), "",
VLOOKUP($X4832&amp;"-"&amp;TEXT($A4850,"mmm-aaaa"),Informes!$A:$P,COLUMN(Informes!I$1),FALSE)), "")</f>
        <v/>
      </c>
      <c r="J4850" s="269"/>
      <c r="K4850" s="269"/>
      <c r="L4850" s="172" t="str">
        <f t="shared" si="947"/>
        <v>¨</v>
      </c>
      <c r="M4850" s="269" t="str">
        <f>IFERROR(IF(OR($X4850=$L$7,$X4850=$K$5,$X4850=$O$5,$X4850=$T$5),IF(ISBLANK(
VLOOKUP($X4832&amp;"-"&amp;TEXT($A4850,"mmm-aaaa"),Informes!$A:$P,COLUMN(Informes!J$1),FALSE)), "",
VLOOKUP($X4832&amp;"-"&amp;TEXT($A4850,"mmm-aaaa"),Informes!$A:$P,COLUMN(Informes!J$1),FALSE)), ""), "")</f>
        <v/>
      </c>
      <c r="N4850" s="269"/>
      <c r="O4850" s="269"/>
      <c r="P4850" s="269"/>
      <c r="Q4850" s="269"/>
      <c r="R4850" s="282" t="str">
        <f t="shared" si="944"/>
        <v/>
      </c>
      <c r="S4850" s="282"/>
      <c r="T4850" s="282"/>
      <c r="U4850" s="282"/>
      <c r="V4850" s="283"/>
      <c r="W4850" s="4" t="str">
        <f>IFERROR(VLOOKUP($X4832&amp;"-"&amp;TEXT($A4850,"mmm-aaaa"),Informes!$A:$P,COLUMN(Informes!K$1),FALSE), "")</f>
        <v/>
      </c>
      <c r="X4850" s="34" t="str">
        <f>IFERROR(VLOOKUP($X4832&amp;"-"&amp;TEXT($A4850,"mmm-aaaa"),Informes!$A:$P,COLUMN(Informes!C$1),FALSE), "")</f>
        <v/>
      </c>
    </row>
    <row r="4851" spans="1:24" ht="16.5" customHeight="1" thickBot="1" x14ac:dyDescent="0.3">
      <c r="D4851" s="124"/>
      <c r="E4851" s="124"/>
      <c r="F4851" s="129"/>
      <c r="G4851" s="124" t="str">
        <f>IF(SUM(F4839:F4850)=0,"",SUM(F4839:F4850))</f>
        <v/>
      </c>
      <c r="H4851" s="124"/>
      <c r="I4851" s="124"/>
      <c r="J4851" s="130"/>
      <c r="K4851" s="124"/>
      <c r="L4851" s="131" t="s">
        <v>107</v>
      </c>
      <c r="M4851" s="272" t="str">
        <f>IF(SUM(M4839:M4850)=0,"",SUM(M4839:M4850))</f>
        <v/>
      </c>
      <c r="N4851" s="273"/>
      <c r="O4851" s="273"/>
      <c r="P4851" s="273"/>
      <c r="Q4851" s="274"/>
      <c r="R4851" s="275"/>
      <c r="S4851" s="276"/>
      <c r="T4851" s="276"/>
      <c r="U4851" s="276"/>
      <c r="V4851" s="277"/>
      <c r="W4851" s="4"/>
      <c r="X4851" s="4"/>
    </row>
    <row r="4852" spans="1:24" ht="16.5" customHeight="1" x14ac:dyDescent="0.2">
      <c r="W4852" s="4"/>
      <c r="X4852" s="4"/>
    </row>
    <row r="4853" spans="1:24" ht="279.75" customHeight="1" x14ac:dyDescent="0.15">
      <c r="B4853" s="11"/>
      <c r="C4853" s="132" t="s">
        <v>136</v>
      </c>
      <c r="D4853" s="11"/>
      <c r="E4853" s="11"/>
      <c r="F4853" s="11"/>
      <c r="G4853" s="11"/>
      <c r="H4853" s="11"/>
      <c r="I4853" s="11"/>
      <c r="J4853" s="11"/>
      <c r="K4853" s="11"/>
      <c r="L4853" s="11"/>
      <c r="M4853" s="11"/>
      <c r="N4853" s="11"/>
      <c r="O4853" s="11"/>
      <c r="P4853" s="11"/>
      <c r="Q4853" s="11"/>
      <c r="R4853" s="11"/>
      <c r="S4853" s="11"/>
      <c r="T4853" s="11"/>
      <c r="U4853" s="11"/>
      <c r="V4853" s="11"/>
      <c r="W4853" s="11"/>
      <c r="X4853" s="11"/>
    </row>
    <row r="4854" spans="1:24" ht="24" customHeight="1" x14ac:dyDescent="0.2">
      <c r="A4854" s="35"/>
      <c r="B4854" s="256" t="s">
        <v>127</v>
      </c>
      <c r="C4854" s="256"/>
      <c r="D4854" s="256"/>
      <c r="E4854" s="256"/>
      <c r="F4854" s="256"/>
      <c r="G4854" s="256"/>
      <c r="H4854" s="256"/>
      <c r="I4854" s="256"/>
      <c r="J4854" s="256"/>
      <c r="K4854" s="256"/>
      <c r="L4854" s="256"/>
      <c r="M4854" s="256"/>
      <c r="N4854" s="256"/>
      <c r="O4854" s="256"/>
      <c r="P4854" s="256"/>
      <c r="Q4854" s="256"/>
      <c r="R4854" s="256"/>
      <c r="S4854" s="256"/>
      <c r="T4854" s="256"/>
      <c r="U4854" s="256"/>
      <c r="V4854" s="256"/>
      <c r="X4854" s="2"/>
    </row>
    <row r="4855" spans="1:24" ht="15" x14ac:dyDescent="0.2">
      <c r="A4855" s="35"/>
      <c r="B4855" s="120" t="s">
        <v>128</v>
      </c>
      <c r="D4855" s="123" t="e">
        <f>D4832</f>
        <v>#REF!</v>
      </c>
      <c r="F4855" s="123"/>
      <c r="G4855" s="123"/>
      <c r="H4855" s="123"/>
      <c r="I4855" s="123"/>
      <c r="J4855" s="123"/>
      <c r="K4855" s="123"/>
      <c r="L4855" s="123"/>
      <c r="M4855" s="123"/>
      <c r="N4855" s="123"/>
      <c r="O4855" s="123"/>
      <c r="P4855" s="123"/>
      <c r="Q4855" s="123"/>
      <c r="R4855" s="123"/>
      <c r="S4855" s="123"/>
      <c r="T4855" s="123"/>
      <c r="U4855" s="123"/>
      <c r="V4855" s="123"/>
      <c r="W4855" s="15"/>
      <c r="X4855" s="154" t="e">
        <f>X4832</f>
        <v>#REF!</v>
      </c>
    </row>
    <row r="4856" spans="1:24" ht="17.25" x14ac:dyDescent="0.2">
      <c r="B4856" s="120" t="s">
        <v>129</v>
      </c>
      <c r="D4856" s="121"/>
      <c r="E4856" s="121"/>
      <c r="F4856" s="7"/>
      <c r="G4856" s="7"/>
      <c r="H4856" s="257" t="e">
        <f>H4833</f>
        <v>#REF!</v>
      </c>
      <c r="I4856" s="257"/>
      <c r="J4856" s="257"/>
      <c r="K4856" s="257"/>
      <c r="L4856" s="257"/>
      <c r="M4856" s="257"/>
      <c r="N4856" s="257"/>
      <c r="O4856" s="257"/>
      <c r="P4856" s="127" t="e">
        <f>P4833</f>
        <v>#REF!</v>
      </c>
      <c r="Q4856" s="120" t="s">
        <v>75</v>
      </c>
      <c r="S4856" s="12"/>
      <c r="T4856" s="13"/>
      <c r="U4856" s="127" t="e">
        <f>U4833</f>
        <v>#REF!</v>
      </c>
      <c r="V4856" s="120" t="s">
        <v>79</v>
      </c>
      <c r="W4856" s="12"/>
      <c r="X4856" s="6"/>
    </row>
    <row r="4857" spans="1:24" ht="17.25" x14ac:dyDescent="0.2">
      <c r="B4857" s="120" t="s">
        <v>130</v>
      </c>
      <c r="D4857" s="122"/>
      <c r="E4857" s="122"/>
      <c r="F4857" s="7"/>
      <c r="G4857" s="258" t="e">
        <f>G4834</f>
        <v>#REF!</v>
      </c>
      <c r="H4857" s="258"/>
      <c r="I4857" s="258"/>
      <c r="J4857" s="258"/>
      <c r="K4857" s="258"/>
      <c r="L4857" s="258"/>
      <c r="M4857" s="258"/>
      <c r="N4857" s="258"/>
      <c r="O4857" s="258"/>
      <c r="P4857" s="128" t="s">
        <v>137</v>
      </c>
      <c r="Q4857" s="120" t="s">
        <v>131</v>
      </c>
      <c r="S4857" s="12"/>
      <c r="T4857" s="12"/>
      <c r="U4857" s="128" t="s">
        <v>138</v>
      </c>
      <c r="V4857" s="120" t="s">
        <v>61</v>
      </c>
      <c r="W4857" s="12"/>
      <c r="X4857" s="6"/>
    </row>
    <row r="4858" spans="1:24" ht="28.5" customHeight="1" x14ac:dyDescent="0.2">
      <c r="B4858" s="127" t="e">
        <f>B4835</f>
        <v>#REF!</v>
      </c>
      <c r="C4858" s="125" t="s">
        <v>76</v>
      </c>
      <c r="D4858" s="127" t="e">
        <f>D4835</f>
        <v>#REF!</v>
      </c>
      <c r="E4858" s="125" t="s">
        <v>81</v>
      </c>
      <c r="F4858" s="7"/>
      <c r="G4858" s="7"/>
      <c r="H4858" s="5"/>
      <c r="I4858" s="10"/>
      <c r="J4858" s="127" t="e">
        <f>J4835</f>
        <v>#REF!</v>
      </c>
      <c r="K4858" s="125" t="s">
        <v>77</v>
      </c>
      <c r="L4858" s="5"/>
      <c r="M4858" s="5"/>
      <c r="N4858" s="127" t="e">
        <f>N4835</f>
        <v>#REF!</v>
      </c>
      <c r="O4858" s="125" t="s">
        <v>132</v>
      </c>
      <c r="P4858" s="126"/>
      <c r="Q4858" s="126"/>
      <c r="R4858" s="9"/>
      <c r="S4858" s="127" t="e">
        <f>S4835</f>
        <v>#REF!</v>
      </c>
      <c r="T4858" s="259" t="s">
        <v>133</v>
      </c>
      <c r="U4858" s="259"/>
      <c r="V4858" s="259"/>
      <c r="W4858" s="13"/>
      <c r="X4858" s="6"/>
    </row>
    <row r="4859" spans="1:24" ht="4.5" customHeight="1" thickBot="1" x14ac:dyDescent="0.25">
      <c r="B4859" s="8"/>
      <c r="C4859" s="7"/>
      <c r="D4859" s="8"/>
      <c r="E4859" s="7"/>
      <c r="F4859" s="7"/>
      <c r="G4859" s="7"/>
      <c r="H4859" s="5"/>
      <c r="I4859" s="10"/>
      <c r="J4859" s="8"/>
      <c r="K4859" s="5"/>
      <c r="L4859" s="5"/>
      <c r="M4859" s="5"/>
      <c r="N4859" s="7"/>
      <c r="O4859" s="5"/>
      <c r="P4859" s="8"/>
      <c r="Q4859" s="8"/>
      <c r="R4859" s="9"/>
      <c r="S4859" s="9"/>
      <c r="T4859" s="7"/>
      <c r="U4859" s="8"/>
      <c r="V4859" s="9"/>
      <c r="W4859" s="9"/>
      <c r="X4859" s="6"/>
    </row>
    <row r="4860" spans="1:24" ht="27" customHeight="1" x14ac:dyDescent="0.25">
      <c r="B4860" s="260" t="s">
        <v>17</v>
      </c>
      <c r="C4860" s="261"/>
      <c r="D4860" s="261"/>
      <c r="E4860" s="261"/>
      <c r="F4860" s="262" t="s">
        <v>134</v>
      </c>
      <c r="G4860" s="262"/>
      <c r="H4860" s="262"/>
      <c r="I4860" s="262" t="s">
        <v>12</v>
      </c>
      <c r="J4860" s="262"/>
      <c r="K4860" s="262"/>
      <c r="L4860" s="262" t="s">
        <v>105</v>
      </c>
      <c r="M4860" s="236" t="s">
        <v>135</v>
      </c>
      <c r="N4860" s="236"/>
      <c r="O4860" s="236"/>
      <c r="P4860" s="236"/>
      <c r="Q4860" s="236"/>
      <c r="R4860" s="236" t="s">
        <v>101</v>
      </c>
      <c r="S4860" s="236"/>
      <c r="T4860" s="236"/>
      <c r="U4860" s="236"/>
      <c r="V4860" s="237"/>
      <c r="W4860" s="14"/>
      <c r="X4860" s="3"/>
    </row>
    <row r="4861" spans="1:24" ht="27.75" customHeight="1" x14ac:dyDescent="0.2">
      <c r="B4861" s="240">
        <f>EDATE(B4838,12)</f>
        <v>45658</v>
      </c>
      <c r="C4861" s="241"/>
      <c r="D4861" s="241"/>
      <c r="E4861" s="242"/>
      <c r="F4861" s="263"/>
      <c r="G4861" s="263"/>
      <c r="H4861" s="263"/>
      <c r="I4861" s="263"/>
      <c r="J4861" s="263"/>
      <c r="K4861" s="263"/>
      <c r="L4861" s="263"/>
      <c r="M4861" s="238"/>
      <c r="N4861" s="238"/>
      <c r="O4861" s="238"/>
      <c r="P4861" s="238"/>
      <c r="Q4861" s="238"/>
      <c r="R4861" s="238"/>
      <c r="S4861" s="238"/>
      <c r="T4861" s="238"/>
      <c r="U4861" s="238"/>
      <c r="V4861" s="239"/>
      <c r="W4861" s="14"/>
      <c r="X4861" s="3"/>
    </row>
    <row r="4862" spans="1:24" ht="16.5" customHeight="1" x14ac:dyDescent="0.2">
      <c r="A4862" s="34">
        <f>EDATE(B4861,-4)</f>
        <v>45536</v>
      </c>
      <c r="B4862" s="243" t="str">
        <f>PROPER(TEXT(A4862, "mmmm"))</f>
        <v>Septiembre</v>
      </c>
      <c r="C4862" s="244"/>
      <c r="D4862" s="244"/>
      <c r="E4862" s="244"/>
      <c r="F4862" s="281" t="str">
        <f>IFERROR(IF(VLOOKUP($X4832&amp;"-"&amp;TEXT($A4862,"mmm-aaaa"),Informes!$A:$P,COLUMN(Informes!H$1),FALSE),"þ","¨"),"¨")</f>
        <v>¨</v>
      </c>
      <c r="G4862" s="281"/>
      <c r="H4862" s="281"/>
      <c r="I4862" s="248" t="str">
        <f>IFERROR(IF(ISBLANK(
VLOOKUP($X4855&amp;"-"&amp;TEXT($A4862,"mmm-aaaa"),Informes!$A:$P,COLUMN(Informes!I$1),FALSE)), "",
VLOOKUP($X4855&amp;"-"&amp;TEXT($A4862,"mmm-aaaa"),Informes!$A:$P,COLUMN(Informes!I$1),FALSE)), "")</f>
        <v/>
      </c>
      <c r="J4862" s="248"/>
      <c r="K4862" s="248"/>
      <c r="L4862" s="173" t="str">
        <f>IFERROR(IF($X4862=$L$7,"þ","¨"),"¨")</f>
        <v>¨</v>
      </c>
      <c r="M4862" s="248" t="str">
        <f>IFERROR(IF(OR($X4862=$L$7,$X4862=$K$5,$X4862=$O$5,$X4862=$T$5),IF(ISBLANK(
VLOOKUP($X4832&amp;"-"&amp;TEXT($A4862,"mmm-aaaa"),Informes!$A:$P,COLUMN(Informes!J$1),FALSE)), "",
VLOOKUP($X4832&amp;"-"&amp;TEXT($A4862,"mmm-aaaa"),Informes!$A:$P,COLUMN(Informes!J$1),FALSE)), ""), "")</f>
        <v/>
      </c>
      <c r="N4862" s="248"/>
      <c r="O4862" s="248"/>
      <c r="P4862" s="248"/>
      <c r="Q4862" s="248"/>
      <c r="R4862" s="284" t="str">
        <f t="shared" ref="R4862:R4873" si="949">IF(W4862=0, "", W4862)</f>
        <v/>
      </c>
      <c r="S4862" s="284"/>
      <c r="T4862" s="284"/>
      <c r="U4862" s="284"/>
      <c r="V4862" s="285"/>
      <c r="W4862" s="4" t="str">
        <f>IFERROR(VLOOKUP($X4855&amp;"-"&amp;TEXT($A4862,"mmm-aaaa"),Informes!$A:$P,COLUMN(Informes!K$1),FALSE), "")</f>
        <v/>
      </c>
      <c r="X4862" s="34" t="str">
        <f>IFERROR(VLOOKUP($X4832&amp;"-"&amp;TEXT($A4862,"mmm-aaaa"),Informes!$A:$P,COLUMN(Informes!C$1),FALSE), "")</f>
        <v/>
      </c>
    </row>
    <row r="4863" spans="1:24" ht="16.5" customHeight="1" x14ac:dyDescent="0.2">
      <c r="A4863" s="34">
        <f>EDATE(A4862,1)</f>
        <v>45566</v>
      </c>
      <c r="B4863" s="243" t="str">
        <f t="shared" ref="B4863:B4873" si="950">PROPER(TEXT(A4863, "mmmm"))</f>
        <v>Octubre</v>
      </c>
      <c r="C4863" s="244"/>
      <c r="D4863" s="244"/>
      <c r="E4863" s="244"/>
      <c r="F4863" s="281" t="str">
        <f>IFERROR(IF(VLOOKUP($X4832&amp;"-"&amp;TEXT($A4863,"mmm-aaaa"),Informes!$A:$P,COLUMN(Informes!H$1),FALSE),"þ","¨"),"¨")</f>
        <v>¨</v>
      </c>
      <c r="G4863" s="281"/>
      <c r="H4863" s="281"/>
      <c r="I4863" s="248" t="str">
        <f>IFERROR(IF(ISBLANK(
VLOOKUP($X4855&amp;"-"&amp;TEXT($A4863,"mmm-aaaa"),Informes!$A:$P,COLUMN(Informes!I$1),FALSE)), "",
VLOOKUP($X4855&amp;"-"&amp;TEXT($A4863,"mmm-aaaa"),Informes!$A:$P,COLUMN(Informes!I$1),FALSE)), "")</f>
        <v/>
      </c>
      <c r="J4863" s="248"/>
      <c r="K4863" s="248"/>
      <c r="L4863" s="173" t="str">
        <f t="shared" ref="L4863:L4873" si="951">IFERROR(IF($X4863=$L$7,"þ","¨"),"¨")</f>
        <v>¨</v>
      </c>
      <c r="M4863" s="248" t="str">
        <f>IFERROR(IF(OR($X4863=$L$7,$X4863=$K$5,$X4863=$O$5,$X4863=$T$5),IF(ISBLANK(
VLOOKUP($X4832&amp;"-"&amp;TEXT($A4863,"mmm-aaaa"),Informes!$A:$P,COLUMN(Informes!J$1),FALSE)), "",
VLOOKUP($X4832&amp;"-"&amp;TEXT($A4863,"mmm-aaaa"),Informes!$A:$P,COLUMN(Informes!J$1),FALSE)), ""), "")</f>
        <v/>
      </c>
      <c r="N4863" s="248"/>
      <c r="O4863" s="248"/>
      <c r="P4863" s="248"/>
      <c r="Q4863" s="248"/>
      <c r="R4863" s="284" t="str">
        <f t="shared" si="949"/>
        <v/>
      </c>
      <c r="S4863" s="284"/>
      <c r="T4863" s="284"/>
      <c r="U4863" s="284"/>
      <c r="V4863" s="285"/>
      <c r="W4863" s="4" t="str">
        <f>IFERROR(VLOOKUP($X4855&amp;"-"&amp;TEXT($A4863,"mmm-aaaa"),Informes!$A:$P,COLUMN(Informes!K$1),FALSE), "")</f>
        <v/>
      </c>
      <c r="X4863" s="34" t="str">
        <f>IFERROR(VLOOKUP($X4832&amp;"-"&amp;TEXT($A4863,"mmm-aaaa"),Informes!$A:$P,COLUMN(Informes!C$1),FALSE), "")</f>
        <v/>
      </c>
    </row>
    <row r="4864" spans="1:24" ht="16.5" customHeight="1" x14ac:dyDescent="0.2">
      <c r="A4864" s="34">
        <f t="shared" ref="A4864:A4873" si="952">EDATE(A4863,1)</f>
        <v>45597</v>
      </c>
      <c r="B4864" s="243" t="str">
        <f t="shared" si="950"/>
        <v>Noviembre</v>
      </c>
      <c r="C4864" s="244"/>
      <c r="D4864" s="244"/>
      <c r="E4864" s="244"/>
      <c r="F4864" s="281" t="str">
        <f>IFERROR(IF(VLOOKUP($X4832&amp;"-"&amp;TEXT($A4864,"mmm-aaaa"),Informes!$A:$P,COLUMN(Informes!H$1),FALSE),"þ","¨"),"¨")</f>
        <v>¨</v>
      </c>
      <c r="G4864" s="281"/>
      <c r="H4864" s="281"/>
      <c r="I4864" s="248" t="str">
        <f>IFERROR(IF(ISBLANK(
VLOOKUP($X4855&amp;"-"&amp;TEXT($A4864,"mmm-aaaa"),Informes!$A:$P,COLUMN(Informes!I$1),FALSE)), "",
VLOOKUP($X4855&amp;"-"&amp;TEXT($A4864,"mmm-aaaa"),Informes!$A:$P,COLUMN(Informes!I$1),FALSE)), "")</f>
        <v/>
      </c>
      <c r="J4864" s="248"/>
      <c r="K4864" s="248"/>
      <c r="L4864" s="173" t="str">
        <f t="shared" si="951"/>
        <v>¨</v>
      </c>
      <c r="M4864" s="248" t="str">
        <f>IFERROR(IF(OR($X4864=$L$7,$X4864=$K$5,$X4864=$O$5,$X4864=$T$5),IF(ISBLANK(
VLOOKUP($X4832&amp;"-"&amp;TEXT($A4864,"mmm-aaaa"),Informes!$A:$P,COLUMN(Informes!J$1),FALSE)), "",
VLOOKUP($X4832&amp;"-"&amp;TEXT($A4864,"mmm-aaaa"),Informes!$A:$P,COLUMN(Informes!J$1),FALSE)), ""), "")</f>
        <v/>
      </c>
      <c r="N4864" s="248"/>
      <c r="O4864" s="248"/>
      <c r="P4864" s="248"/>
      <c r="Q4864" s="248"/>
      <c r="R4864" s="284" t="str">
        <f t="shared" si="949"/>
        <v/>
      </c>
      <c r="S4864" s="284"/>
      <c r="T4864" s="284"/>
      <c r="U4864" s="284"/>
      <c r="V4864" s="285"/>
      <c r="W4864" s="4" t="str">
        <f>IFERROR(VLOOKUP($X4855&amp;"-"&amp;TEXT($A4864,"mmm-aaaa"),Informes!$A:$P,COLUMN(Informes!K$1),FALSE), "")</f>
        <v/>
      </c>
      <c r="X4864" s="34" t="str">
        <f>IFERROR(VLOOKUP($X4832&amp;"-"&amp;TEXT($A4864,"mmm-aaaa"),Informes!$A:$P,COLUMN(Informes!C$1),FALSE), "")</f>
        <v/>
      </c>
    </row>
    <row r="4865" spans="1:24" ht="16.5" customHeight="1" x14ac:dyDescent="0.2">
      <c r="A4865" s="34">
        <f t="shared" si="952"/>
        <v>45627</v>
      </c>
      <c r="B4865" s="243" t="str">
        <f t="shared" si="950"/>
        <v>Diciembre</v>
      </c>
      <c r="C4865" s="244"/>
      <c r="D4865" s="244"/>
      <c r="E4865" s="244"/>
      <c r="F4865" s="281" t="str">
        <f>IFERROR(IF(VLOOKUP($X4832&amp;"-"&amp;TEXT($A4865,"mmm-aaaa"),Informes!$A:$P,COLUMN(Informes!H$1),FALSE),"þ","¨"),"¨")</f>
        <v>¨</v>
      </c>
      <c r="G4865" s="281"/>
      <c r="H4865" s="281"/>
      <c r="I4865" s="248" t="str">
        <f>IFERROR(IF(ISBLANK(
VLOOKUP($X4855&amp;"-"&amp;TEXT($A4865,"mmm-aaaa"),Informes!$A:$P,COLUMN(Informes!I$1),FALSE)), "",
VLOOKUP($X4855&amp;"-"&amp;TEXT($A4865,"mmm-aaaa"),Informes!$A:$P,COLUMN(Informes!I$1),FALSE)), "")</f>
        <v/>
      </c>
      <c r="J4865" s="248"/>
      <c r="K4865" s="248"/>
      <c r="L4865" s="173" t="str">
        <f t="shared" si="951"/>
        <v>¨</v>
      </c>
      <c r="M4865" s="248" t="str">
        <f>IFERROR(IF(OR($X4865=$L$7,$X4865=$K$5,$X4865=$O$5,$X4865=$T$5),IF(ISBLANK(
VLOOKUP($X4832&amp;"-"&amp;TEXT($A4865,"mmm-aaaa"),Informes!$A:$P,COLUMN(Informes!J$1),FALSE)), "",
VLOOKUP($X4832&amp;"-"&amp;TEXT($A4865,"mmm-aaaa"),Informes!$A:$P,COLUMN(Informes!J$1),FALSE)), ""), "")</f>
        <v/>
      </c>
      <c r="N4865" s="248"/>
      <c r="O4865" s="248"/>
      <c r="P4865" s="248"/>
      <c r="Q4865" s="248"/>
      <c r="R4865" s="284" t="str">
        <f t="shared" si="949"/>
        <v/>
      </c>
      <c r="S4865" s="284"/>
      <c r="T4865" s="284"/>
      <c r="U4865" s="284"/>
      <c r="V4865" s="285"/>
      <c r="W4865" s="4" t="str">
        <f>IFERROR(VLOOKUP($X4855&amp;"-"&amp;TEXT($A4865,"mmm-aaaa"),Informes!$A:$P,COLUMN(Informes!K$1),FALSE), "")</f>
        <v/>
      </c>
      <c r="X4865" s="34" t="str">
        <f>IFERROR(VLOOKUP($X4832&amp;"-"&amp;TEXT($A4865,"mmm-aaaa"),Informes!$A:$P,COLUMN(Informes!C$1),FALSE), "")</f>
        <v/>
      </c>
    </row>
    <row r="4866" spans="1:24" ht="16.5" customHeight="1" x14ac:dyDescent="0.2">
      <c r="A4866" s="34">
        <f t="shared" si="952"/>
        <v>45658</v>
      </c>
      <c r="B4866" s="243" t="str">
        <f t="shared" si="950"/>
        <v>Enero</v>
      </c>
      <c r="C4866" s="244"/>
      <c r="D4866" s="244"/>
      <c r="E4866" s="244"/>
      <c r="F4866" s="281" t="str">
        <f>IFERROR(IF(VLOOKUP($X4832&amp;"-"&amp;TEXT($A4866,"mmm-aaaa"),Informes!$A:$P,COLUMN(Informes!H$1),FALSE),"þ","¨"),"¨")</f>
        <v>¨</v>
      </c>
      <c r="G4866" s="281"/>
      <c r="H4866" s="281"/>
      <c r="I4866" s="248" t="str">
        <f>IFERROR(IF(ISBLANK(
VLOOKUP($X4855&amp;"-"&amp;TEXT($A4866,"mmm-aaaa"),Informes!$A:$P,COLUMN(Informes!I$1),FALSE)), "",
VLOOKUP($X4855&amp;"-"&amp;TEXT($A4866,"mmm-aaaa"),Informes!$A:$P,COLUMN(Informes!I$1),FALSE)), "")</f>
        <v/>
      </c>
      <c r="J4866" s="248"/>
      <c r="K4866" s="248"/>
      <c r="L4866" s="173" t="str">
        <f t="shared" si="951"/>
        <v>¨</v>
      </c>
      <c r="M4866" s="248" t="str">
        <f>IFERROR(IF(OR($X4866=$L$7,$X4866=$K$5,$X4866=$O$5,$X4866=$T$5),IF(ISBLANK(
VLOOKUP($X4832&amp;"-"&amp;TEXT($A4866,"mmm-aaaa"),Informes!$A:$P,COLUMN(Informes!J$1),FALSE)), "",
VLOOKUP($X4832&amp;"-"&amp;TEXT($A4866,"mmm-aaaa"),Informes!$A:$P,COLUMN(Informes!J$1),FALSE)), ""), "")</f>
        <v/>
      </c>
      <c r="N4866" s="248"/>
      <c r="O4866" s="248"/>
      <c r="P4866" s="248"/>
      <c r="Q4866" s="248"/>
      <c r="R4866" s="284" t="str">
        <f t="shared" si="949"/>
        <v/>
      </c>
      <c r="S4866" s="284"/>
      <c r="T4866" s="284"/>
      <c r="U4866" s="284"/>
      <c r="V4866" s="285"/>
      <c r="W4866" s="4" t="str">
        <f>IFERROR(VLOOKUP($X4855&amp;"-"&amp;TEXT($A4866,"mmm-aaaa"),Informes!$A:$P,COLUMN(Informes!K$1),FALSE), "")</f>
        <v/>
      </c>
      <c r="X4866" s="34" t="str">
        <f>IFERROR(VLOOKUP($X4832&amp;"-"&amp;TEXT($A4866,"mmm-aaaa"),Informes!$A:$P,COLUMN(Informes!C$1),FALSE), "")</f>
        <v/>
      </c>
    </row>
    <row r="4867" spans="1:24" ht="16.5" customHeight="1" x14ac:dyDescent="0.2">
      <c r="A4867" s="34">
        <f t="shared" si="952"/>
        <v>45689</v>
      </c>
      <c r="B4867" s="243" t="str">
        <f t="shared" si="950"/>
        <v>Febrero</v>
      </c>
      <c r="C4867" s="244"/>
      <c r="D4867" s="244"/>
      <c r="E4867" s="244"/>
      <c r="F4867" s="281" t="str">
        <f>IFERROR(IF(VLOOKUP($X4832&amp;"-"&amp;TEXT($A4867,"mmm-aaaa"),Informes!$A:$P,COLUMN(Informes!H$1),FALSE),"þ","¨"),"¨")</f>
        <v>¨</v>
      </c>
      <c r="G4867" s="281"/>
      <c r="H4867" s="281"/>
      <c r="I4867" s="248" t="str">
        <f>IFERROR(IF(ISBLANK(
VLOOKUP($X4855&amp;"-"&amp;TEXT($A4867,"mmm-aaaa"),Informes!$A:$P,COLUMN(Informes!I$1),FALSE)), "",
VLOOKUP($X4855&amp;"-"&amp;TEXT($A4867,"mmm-aaaa"),Informes!$A:$P,COLUMN(Informes!I$1),FALSE)), "")</f>
        <v/>
      </c>
      <c r="J4867" s="248"/>
      <c r="K4867" s="248"/>
      <c r="L4867" s="173" t="str">
        <f t="shared" si="951"/>
        <v>¨</v>
      </c>
      <c r="M4867" s="248" t="str">
        <f>IFERROR(IF(OR($X4867=$L$7,$X4867=$K$5,$X4867=$O$5,$X4867=$T$5),IF(ISBLANK(
VLOOKUP($X4832&amp;"-"&amp;TEXT($A4867,"mmm-aaaa"),Informes!$A:$P,COLUMN(Informes!J$1),FALSE)), "",
VLOOKUP($X4832&amp;"-"&amp;TEXT($A4867,"mmm-aaaa"),Informes!$A:$P,COLUMN(Informes!J$1),FALSE)), ""), "")</f>
        <v/>
      </c>
      <c r="N4867" s="248"/>
      <c r="O4867" s="248"/>
      <c r="P4867" s="248"/>
      <c r="Q4867" s="248"/>
      <c r="R4867" s="284" t="str">
        <f t="shared" si="949"/>
        <v/>
      </c>
      <c r="S4867" s="284"/>
      <c r="T4867" s="284"/>
      <c r="U4867" s="284"/>
      <c r="V4867" s="285"/>
      <c r="W4867" s="4" t="str">
        <f>IFERROR(VLOOKUP($X4855&amp;"-"&amp;TEXT($A4867,"mmm-aaaa"),Informes!$A:$P,COLUMN(Informes!K$1),FALSE), "")</f>
        <v/>
      </c>
      <c r="X4867" s="34" t="str">
        <f>IFERROR(VLOOKUP($X4832&amp;"-"&amp;TEXT($A4867,"mmm-aaaa"),Informes!$A:$P,COLUMN(Informes!C$1),FALSE), "")</f>
        <v/>
      </c>
    </row>
    <row r="4868" spans="1:24" ht="16.5" customHeight="1" x14ac:dyDescent="0.2">
      <c r="A4868" s="34">
        <f t="shared" si="952"/>
        <v>45717</v>
      </c>
      <c r="B4868" s="243" t="str">
        <f t="shared" si="950"/>
        <v>Marzo</v>
      </c>
      <c r="C4868" s="244"/>
      <c r="D4868" s="244"/>
      <c r="E4868" s="244"/>
      <c r="F4868" s="281" t="str">
        <f>IFERROR(IF(VLOOKUP($X4832&amp;"-"&amp;TEXT($A4868,"mmm-aaaa"),Informes!$A:$P,COLUMN(Informes!H$1),FALSE),"þ","¨"),"¨")</f>
        <v>¨</v>
      </c>
      <c r="G4868" s="281"/>
      <c r="H4868" s="281"/>
      <c r="I4868" s="248" t="str">
        <f>IFERROR(IF(ISBLANK(
VLOOKUP($X4855&amp;"-"&amp;TEXT($A4868,"mmm-aaaa"),Informes!$A:$P,COLUMN(Informes!I$1),FALSE)), "",
VLOOKUP($X4855&amp;"-"&amp;TEXT($A4868,"mmm-aaaa"),Informes!$A:$P,COLUMN(Informes!I$1),FALSE)), "")</f>
        <v/>
      </c>
      <c r="J4868" s="248"/>
      <c r="K4868" s="248"/>
      <c r="L4868" s="173" t="str">
        <f t="shared" si="951"/>
        <v>¨</v>
      </c>
      <c r="M4868" s="248" t="str">
        <f>IFERROR(IF(OR($X4868=$L$7,$X4868=$K$5,$X4868=$O$5,$X4868=$T$5),IF(ISBLANK(
VLOOKUP($X4832&amp;"-"&amp;TEXT($A4868,"mmm-aaaa"),Informes!$A:$P,COLUMN(Informes!J$1),FALSE)), "",
VLOOKUP($X4832&amp;"-"&amp;TEXT($A4868,"mmm-aaaa"),Informes!$A:$P,COLUMN(Informes!J$1),FALSE)), ""), "")</f>
        <v/>
      </c>
      <c r="N4868" s="248"/>
      <c r="O4868" s="248"/>
      <c r="P4868" s="248"/>
      <c r="Q4868" s="248"/>
      <c r="R4868" s="284" t="str">
        <f t="shared" si="949"/>
        <v/>
      </c>
      <c r="S4868" s="284"/>
      <c r="T4868" s="284"/>
      <c r="U4868" s="284"/>
      <c r="V4868" s="285"/>
      <c r="W4868" s="4" t="str">
        <f>IFERROR(VLOOKUP($X4855&amp;"-"&amp;TEXT($A4868,"mmm-aaaa"),Informes!$A:$P,COLUMN(Informes!K$1),FALSE), "")</f>
        <v/>
      </c>
      <c r="X4868" s="34" t="str">
        <f>IFERROR(VLOOKUP($X4832&amp;"-"&amp;TEXT($A4868,"mmm-aaaa"),Informes!$A:$P,COLUMN(Informes!C$1),FALSE), "")</f>
        <v/>
      </c>
    </row>
    <row r="4869" spans="1:24" ht="16.5" customHeight="1" x14ac:dyDescent="0.2">
      <c r="A4869" s="34">
        <f t="shared" si="952"/>
        <v>45748</v>
      </c>
      <c r="B4869" s="243" t="str">
        <f t="shared" si="950"/>
        <v>Abril</v>
      </c>
      <c r="C4869" s="244"/>
      <c r="D4869" s="244"/>
      <c r="E4869" s="244"/>
      <c r="F4869" s="281" t="str">
        <f>IFERROR(IF(VLOOKUP($X4832&amp;"-"&amp;TEXT($A4869,"mmm-aaaa"),Informes!$A:$P,COLUMN(Informes!H$1),FALSE),"þ","¨"),"¨")</f>
        <v>¨</v>
      </c>
      <c r="G4869" s="281"/>
      <c r="H4869" s="281"/>
      <c r="I4869" s="248" t="str">
        <f>IFERROR(IF(ISBLANK(
VLOOKUP($X4855&amp;"-"&amp;TEXT($A4869,"mmm-aaaa"),Informes!$A:$P,COLUMN(Informes!I$1),FALSE)), "",
VLOOKUP($X4855&amp;"-"&amp;TEXT($A4869,"mmm-aaaa"),Informes!$A:$P,COLUMN(Informes!I$1),FALSE)), "")</f>
        <v/>
      </c>
      <c r="J4869" s="248"/>
      <c r="K4869" s="248"/>
      <c r="L4869" s="173" t="str">
        <f t="shared" si="951"/>
        <v>¨</v>
      </c>
      <c r="M4869" s="248" t="str">
        <f>IFERROR(IF(OR($X4869=$L$7,$X4869=$K$5,$X4869=$O$5,$X4869=$T$5),IF(ISBLANK(
VLOOKUP($X4832&amp;"-"&amp;TEXT($A4869,"mmm-aaaa"),Informes!$A:$P,COLUMN(Informes!J$1),FALSE)), "",
VLOOKUP($X4832&amp;"-"&amp;TEXT($A4869,"mmm-aaaa"),Informes!$A:$P,COLUMN(Informes!J$1),FALSE)), ""), "")</f>
        <v/>
      </c>
      <c r="N4869" s="248"/>
      <c r="O4869" s="248"/>
      <c r="P4869" s="248"/>
      <c r="Q4869" s="248"/>
      <c r="R4869" s="284" t="str">
        <f t="shared" si="949"/>
        <v/>
      </c>
      <c r="S4869" s="284"/>
      <c r="T4869" s="284"/>
      <c r="U4869" s="284"/>
      <c r="V4869" s="285"/>
      <c r="W4869" s="4" t="str">
        <f>IFERROR(VLOOKUP($X4855&amp;"-"&amp;TEXT($A4869,"mmm-aaaa"),Informes!$A:$P,COLUMN(Informes!K$1),FALSE), "")</f>
        <v/>
      </c>
      <c r="X4869" s="34" t="str">
        <f>IFERROR(VLOOKUP($X4832&amp;"-"&amp;TEXT($A4869,"mmm-aaaa"),Informes!$A:$P,COLUMN(Informes!C$1),FALSE), "")</f>
        <v/>
      </c>
    </row>
    <row r="4870" spans="1:24" ht="16.5" customHeight="1" x14ac:dyDescent="0.2">
      <c r="A4870" s="34">
        <f t="shared" si="952"/>
        <v>45778</v>
      </c>
      <c r="B4870" s="243" t="str">
        <f t="shared" si="950"/>
        <v>Mayo</v>
      </c>
      <c r="C4870" s="244"/>
      <c r="D4870" s="244"/>
      <c r="E4870" s="244"/>
      <c r="F4870" s="281" t="str">
        <f>IFERROR(IF(VLOOKUP($X4832&amp;"-"&amp;TEXT($A4870,"mmm-aaaa"),Informes!$A:$P,COLUMN(Informes!H$1),FALSE),"þ","¨"),"¨")</f>
        <v>¨</v>
      </c>
      <c r="G4870" s="281"/>
      <c r="H4870" s="281"/>
      <c r="I4870" s="248" t="str">
        <f>IFERROR(IF(ISBLANK(
VLOOKUP($X4855&amp;"-"&amp;TEXT($A4870,"mmm-aaaa"),Informes!$A:$P,COLUMN(Informes!I$1),FALSE)), "",
VLOOKUP($X4855&amp;"-"&amp;TEXT($A4870,"mmm-aaaa"),Informes!$A:$P,COLUMN(Informes!I$1),FALSE)), "")</f>
        <v/>
      </c>
      <c r="J4870" s="248"/>
      <c r="K4870" s="248"/>
      <c r="L4870" s="173" t="str">
        <f t="shared" si="951"/>
        <v>¨</v>
      </c>
      <c r="M4870" s="248" t="str">
        <f>IFERROR(IF(OR($X4870=$L$7,$X4870=$K$5,$X4870=$O$5,$X4870=$T$5),IF(ISBLANK(
VLOOKUP($X4832&amp;"-"&amp;TEXT($A4870,"mmm-aaaa"),Informes!$A:$P,COLUMN(Informes!J$1),FALSE)), "",
VLOOKUP($X4832&amp;"-"&amp;TEXT($A4870,"mmm-aaaa"),Informes!$A:$P,COLUMN(Informes!J$1),FALSE)), ""), "")</f>
        <v/>
      </c>
      <c r="N4870" s="248"/>
      <c r="O4870" s="248"/>
      <c r="P4870" s="248"/>
      <c r="Q4870" s="248"/>
      <c r="R4870" s="284" t="str">
        <f t="shared" si="949"/>
        <v/>
      </c>
      <c r="S4870" s="284"/>
      <c r="T4870" s="284"/>
      <c r="U4870" s="284"/>
      <c r="V4870" s="285"/>
      <c r="W4870" s="4" t="str">
        <f>IFERROR(VLOOKUP($X4855&amp;"-"&amp;TEXT($A4870,"mmm-aaaa"),Informes!$A:$P,COLUMN(Informes!K$1),FALSE), "")</f>
        <v/>
      </c>
      <c r="X4870" s="34" t="str">
        <f>IFERROR(VLOOKUP($X4832&amp;"-"&amp;TEXT($A4870,"mmm-aaaa"),Informes!$A:$P,COLUMN(Informes!C$1),FALSE), "")</f>
        <v/>
      </c>
    </row>
    <row r="4871" spans="1:24" ht="16.5" customHeight="1" x14ac:dyDescent="0.2">
      <c r="A4871" s="34">
        <f t="shared" si="952"/>
        <v>45809</v>
      </c>
      <c r="B4871" s="243" t="str">
        <f t="shared" si="950"/>
        <v>Junio</v>
      </c>
      <c r="C4871" s="244"/>
      <c r="D4871" s="244"/>
      <c r="E4871" s="244"/>
      <c r="F4871" s="281" t="str">
        <f>IFERROR(IF(VLOOKUP($X4832&amp;"-"&amp;TEXT($A4871,"mmm-aaaa"),Informes!$A:$P,COLUMN(Informes!H$1),FALSE),"þ","¨"),"¨")</f>
        <v>¨</v>
      </c>
      <c r="G4871" s="281"/>
      <c r="H4871" s="281"/>
      <c r="I4871" s="248" t="str">
        <f>IFERROR(IF(ISBLANK(
VLOOKUP($X4855&amp;"-"&amp;TEXT($A4871,"mmm-aaaa"),Informes!$A:$P,COLUMN(Informes!I$1),FALSE)), "",
VLOOKUP($X4855&amp;"-"&amp;TEXT($A4871,"mmm-aaaa"),Informes!$A:$P,COLUMN(Informes!I$1),FALSE)), "")</f>
        <v/>
      </c>
      <c r="J4871" s="248"/>
      <c r="K4871" s="248"/>
      <c r="L4871" s="173" t="str">
        <f t="shared" si="951"/>
        <v>¨</v>
      </c>
      <c r="M4871" s="248" t="str">
        <f>IFERROR(IF(OR($X4871=$L$7,$X4871=$K$5,$X4871=$O$5,$X4871=$T$5),IF(ISBLANK(
VLOOKUP($X4832&amp;"-"&amp;TEXT($A4871,"mmm-aaaa"),Informes!$A:$P,COLUMN(Informes!J$1),FALSE)), "",
VLOOKUP($X4832&amp;"-"&amp;TEXT($A4871,"mmm-aaaa"),Informes!$A:$P,COLUMN(Informes!J$1),FALSE)), ""), "")</f>
        <v/>
      </c>
      <c r="N4871" s="248"/>
      <c r="O4871" s="248"/>
      <c r="P4871" s="248"/>
      <c r="Q4871" s="248"/>
      <c r="R4871" s="284" t="str">
        <f t="shared" si="949"/>
        <v/>
      </c>
      <c r="S4871" s="284"/>
      <c r="T4871" s="284"/>
      <c r="U4871" s="284"/>
      <c r="V4871" s="285"/>
      <c r="W4871" s="4" t="str">
        <f>IFERROR(VLOOKUP($X4855&amp;"-"&amp;TEXT($A4871,"mmm-aaaa"),Informes!$A:$P,COLUMN(Informes!K$1),FALSE), "")</f>
        <v/>
      </c>
      <c r="X4871" s="34" t="str">
        <f>IFERROR(VLOOKUP($X4832&amp;"-"&amp;TEXT($A4871,"mmm-aaaa"),Informes!$A:$P,COLUMN(Informes!C$1),FALSE), "")</f>
        <v/>
      </c>
    </row>
    <row r="4872" spans="1:24" ht="16.5" customHeight="1" x14ac:dyDescent="0.2">
      <c r="A4872" s="34">
        <f t="shared" si="952"/>
        <v>45839</v>
      </c>
      <c r="B4872" s="243" t="str">
        <f t="shared" si="950"/>
        <v>Julio</v>
      </c>
      <c r="C4872" s="244"/>
      <c r="D4872" s="244"/>
      <c r="E4872" s="244"/>
      <c r="F4872" s="281" t="str">
        <f>IFERROR(IF(VLOOKUP($X4832&amp;"-"&amp;TEXT($A4872,"mmm-aaaa"),Informes!$A:$P,COLUMN(Informes!H$1),FALSE),"þ","¨"),"¨")</f>
        <v>¨</v>
      </c>
      <c r="G4872" s="281"/>
      <c r="H4872" s="281"/>
      <c r="I4872" s="248" t="str">
        <f>IFERROR(IF(ISBLANK(
VLOOKUP($X4855&amp;"-"&amp;TEXT($A4872,"mmm-aaaa"),Informes!$A:$P,COLUMN(Informes!I$1),FALSE)), "",
VLOOKUP($X4855&amp;"-"&amp;TEXT($A4872,"mmm-aaaa"),Informes!$A:$P,COLUMN(Informes!I$1),FALSE)), "")</f>
        <v/>
      </c>
      <c r="J4872" s="248"/>
      <c r="K4872" s="248"/>
      <c r="L4872" s="173" t="str">
        <f t="shared" si="951"/>
        <v>¨</v>
      </c>
      <c r="M4872" s="248" t="str">
        <f>IFERROR(IF(OR($X4872=$L$7,$X4872=$K$5,$X4872=$O$5,$X4872=$T$5),IF(ISBLANK(
VLOOKUP($X4832&amp;"-"&amp;TEXT($A4872,"mmm-aaaa"),Informes!$A:$P,COLUMN(Informes!J$1),FALSE)), "",
VLOOKUP($X4832&amp;"-"&amp;TEXT($A4872,"mmm-aaaa"),Informes!$A:$P,COLUMN(Informes!J$1),FALSE)), ""), "")</f>
        <v/>
      </c>
      <c r="N4872" s="248"/>
      <c r="O4872" s="248"/>
      <c r="P4872" s="248"/>
      <c r="Q4872" s="248"/>
      <c r="R4872" s="284" t="str">
        <f t="shared" si="949"/>
        <v/>
      </c>
      <c r="S4872" s="284"/>
      <c r="T4872" s="284"/>
      <c r="U4872" s="284"/>
      <c r="V4872" s="285"/>
      <c r="W4872" s="4" t="str">
        <f>IFERROR(VLOOKUP($X4855&amp;"-"&amp;TEXT($A4872,"mmm-aaaa"),Informes!$A:$P,COLUMN(Informes!K$1),FALSE), "")</f>
        <v/>
      </c>
      <c r="X4872" s="34" t="str">
        <f>IFERROR(VLOOKUP($X4832&amp;"-"&amp;TEXT($A4872,"mmm-aaaa"),Informes!$A:$P,COLUMN(Informes!C$1),FALSE), "")</f>
        <v/>
      </c>
    </row>
    <row r="4873" spans="1:24" ht="16.5" customHeight="1" thickBot="1" x14ac:dyDescent="0.25">
      <c r="A4873" s="34">
        <f t="shared" si="952"/>
        <v>45870</v>
      </c>
      <c r="B4873" s="264" t="str">
        <f t="shared" si="950"/>
        <v>Agosto</v>
      </c>
      <c r="C4873" s="265"/>
      <c r="D4873" s="265"/>
      <c r="E4873" s="265"/>
      <c r="F4873" s="280" t="str">
        <f>IFERROR(IF(VLOOKUP($X4832&amp;"-"&amp;TEXT($A4873,"mmm-aaaa"),Informes!$A:$P,COLUMN(Informes!H$1),FALSE),"þ","¨"),"¨")</f>
        <v>¨</v>
      </c>
      <c r="G4873" s="280"/>
      <c r="H4873" s="280"/>
      <c r="I4873" s="269" t="str">
        <f>IFERROR(IF(ISBLANK(
VLOOKUP($X4855&amp;"-"&amp;TEXT($A4873,"mmm-aaaa"),Informes!$A:$P,COLUMN(Informes!I$1),FALSE)), "",
VLOOKUP($X4855&amp;"-"&amp;TEXT($A4873,"mmm-aaaa"),Informes!$A:$P,COLUMN(Informes!I$1),FALSE)), "")</f>
        <v/>
      </c>
      <c r="J4873" s="269"/>
      <c r="K4873" s="269"/>
      <c r="L4873" s="172" t="str">
        <f t="shared" si="951"/>
        <v>¨</v>
      </c>
      <c r="M4873" s="269" t="str">
        <f>IFERROR(IF(OR($X4873=$L$7,$X4873=$K$5,$X4873=$O$5,$X4873=$T$5),IF(ISBLANK(
VLOOKUP($X4832&amp;"-"&amp;TEXT($A4873,"mmm-aaaa"),Informes!$A:$P,COLUMN(Informes!J$1),FALSE)), "",
VLOOKUP($X4832&amp;"-"&amp;TEXT($A4873,"mmm-aaaa"),Informes!$A:$P,COLUMN(Informes!J$1),FALSE)), ""), "")</f>
        <v/>
      </c>
      <c r="N4873" s="269"/>
      <c r="O4873" s="269"/>
      <c r="P4873" s="269"/>
      <c r="Q4873" s="269"/>
      <c r="R4873" s="282" t="str">
        <f t="shared" si="949"/>
        <v/>
      </c>
      <c r="S4873" s="282"/>
      <c r="T4873" s="282"/>
      <c r="U4873" s="282"/>
      <c r="V4873" s="283"/>
      <c r="W4873" s="4" t="str">
        <f>IFERROR(VLOOKUP($X4855&amp;"-"&amp;TEXT($A4873,"mmm-aaaa"),Informes!$A:$P,COLUMN(Informes!K$1),FALSE), "")</f>
        <v/>
      </c>
      <c r="X4873" s="34" t="str">
        <f>IFERROR(VLOOKUP($X4832&amp;"-"&amp;TEXT($A4873,"mmm-aaaa"),Informes!$A:$P,COLUMN(Informes!C$1),FALSE), "")</f>
        <v/>
      </c>
    </row>
    <row r="4874" spans="1:24" ht="16.5" customHeight="1" thickBot="1" x14ac:dyDescent="0.3">
      <c r="D4874" s="124"/>
      <c r="E4874" s="124"/>
      <c r="F4874" s="129"/>
      <c r="G4874" s="124" t="str">
        <f>IF(SUM(F4862:F4873)=0,"",SUM(F4862:F4873))</f>
        <v/>
      </c>
      <c r="H4874" s="124"/>
      <c r="I4874" s="124"/>
      <c r="J4874" s="130"/>
      <c r="K4874" s="124"/>
      <c r="L4874" s="131" t="s">
        <v>107</v>
      </c>
      <c r="M4874" s="272" t="str">
        <f>IF(SUM(M4862:M4873)=0,"",SUM(M4862:M4873))</f>
        <v/>
      </c>
      <c r="N4874" s="273"/>
      <c r="O4874" s="273"/>
      <c r="P4874" s="273"/>
      <c r="Q4874" s="274"/>
      <c r="R4874" s="275"/>
      <c r="S4874" s="276"/>
      <c r="T4874" s="276"/>
      <c r="U4874" s="276"/>
      <c r="V4874" s="277"/>
      <c r="W4874" s="4"/>
      <c r="X4874" s="4"/>
    </row>
    <row r="4875" spans="1:24" ht="16.5" customHeight="1" x14ac:dyDescent="0.2">
      <c r="W4875" s="4"/>
      <c r="X4875" s="4"/>
    </row>
    <row r="4876" spans="1:24" ht="279.75" customHeight="1" x14ac:dyDescent="0.15">
      <c r="B4876" s="11"/>
      <c r="C4876" s="132" t="s">
        <v>136</v>
      </c>
      <c r="D4876" s="11"/>
      <c r="E4876" s="11"/>
      <c r="F4876" s="11"/>
      <c r="G4876" s="11"/>
      <c r="H4876" s="11"/>
      <c r="I4876" s="11"/>
      <c r="J4876" s="11"/>
      <c r="K4876" s="11"/>
      <c r="L4876" s="11"/>
      <c r="M4876" s="11"/>
      <c r="N4876" s="11"/>
      <c r="O4876" s="11"/>
      <c r="P4876" s="11"/>
      <c r="Q4876" s="11"/>
      <c r="R4876" s="11"/>
      <c r="S4876" s="11"/>
      <c r="T4876" s="11"/>
      <c r="U4876" s="11"/>
      <c r="V4876" s="11"/>
      <c r="W4876" s="11"/>
      <c r="X4876" s="11"/>
    </row>
    <row r="4877" spans="1:24" ht="24" customHeight="1" x14ac:dyDescent="0.2">
      <c r="A4877" s="35">
        <f>A4831+1</f>
        <v>107</v>
      </c>
      <c r="B4877" s="256" t="s">
        <v>127</v>
      </c>
      <c r="C4877" s="256"/>
      <c r="D4877" s="256"/>
      <c r="E4877" s="256"/>
      <c r="F4877" s="256"/>
      <c r="G4877" s="256"/>
      <c r="H4877" s="256"/>
      <c r="I4877" s="256"/>
      <c r="J4877" s="256"/>
      <c r="K4877" s="256"/>
      <c r="L4877" s="256"/>
      <c r="M4877" s="256"/>
      <c r="N4877" s="256"/>
      <c r="O4877" s="256"/>
      <c r="P4877" s="256"/>
      <c r="Q4877" s="256"/>
      <c r="R4877" s="256"/>
      <c r="S4877" s="256"/>
      <c r="T4877" s="256"/>
      <c r="U4877" s="256"/>
      <c r="V4877" s="256"/>
      <c r="X4877" s="2"/>
    </row>
    <row r="4878" spans="1:24" ht="17.25" customHeight="1" x14ac:dyDescent="0.2">
      <c r="A4878" s="35"/>
      <c r="B4878" s="120" t="s">
        <v>128</v>
      </c>
      <c r="D4878" s="123" t="e">
        <f>IF(A4877=0,0,INDEX(TblPublicadores[Nombre completo],A4877))</f>
        <v>#REF!</v>
      </c>
      <c r="F4878" s="123"/>
      <c r="G4878" s="123"/>
      <c r="H4878" s="123"/>
      <c r="I4878" s="123"/>
      <c r="J4878" s="123"/>
      <c r="K4878" s="123"/>
      <c r="L4878" s="123"/>
      <c r="M4878" s="123"/>
      <c r="N4878" s="123"/>
      <c r="O4878" s="123"/>
      <c r="P4878" s="123"/>
      <c r="Q4878" s="123"/>
      <c r="R4878" s="123"/>
      <c r="S4878" s="123"/>
      <c r="T4878" s="123"/>
      <c r="U4878" s="123"/>
      <c r="V4878" s="123"/>
      <c r="W4878" s="15"/>
      <c r="X4878" s="154" t="e">
        <f>IF(A4877=0,0,INDEX(TblPublicadores[Nombre],A4877))</f>
        <v>#REF!</v>
      </c>
    </row>
    <row r="4879" spans="1:24" ht="17.25" customHeight="1" x14ac:dyDescent="0.2">
      <c r="B4879" s="120" t="s">
        <v>129</v>
      </c>
      <c r="D4879" s="121"/>
      <c r="E4879" s="121"/>
      <c r="F4879" s="7"/>
      <c r="G4879" s="7"/>
      <c r="H4879" s="257" t="e">
        <f>IF(A4877=0,"",INDEX(TblPublicadores[Fecha de nacimiento],A4877))</f>
        <v>#REF!</v>
      </c>
      <c r="I4879" s="257"/>
      <c r="J4879" s="257"/>
      <c r="K4879" s="257"/>
      <c r="L4879" s="257"/>
      <c r="M4879" s="257"/>
      <c r="N4879" s="257"/>
      <c r="O4879" s="257"/>
      <c r="P4879" s="128" t="e">
        <f>IF(INDEX(TblPublicadores[Sexo],A4877)=Q4879,"þ","¨")</f>
        <v>#REF!</v>
      </c>
      <c r="Q4879" s="120" t="s">
        <v>75</v>
      </c>
      <c r="S4879" s="12"/>
      <c r="T4879" s="13"/>
      <c r="U4879" s="128" t="e">
        <f>IF(INDEX(TblPublicadores[Sexo],A4877)=V4879,"þ","¨")</f>
        <v>#REF!</v>
      </c>
      <c r="V4879" s="120" t="s">
        <v>79</v>
      </c>
      <c r="W4879" s="12"/>
      <c r="X4879" s="6"/>
    </row>
    <row r="4880" spans="1:24" ht="17.25" customHeight="1" x14ac:dyDescent="0.2">
      <c r="B4880" s="120" t="s">
        <v>130</v>
      </c>
      <c r="D4880" s="122"/>
      <c r="E4880" s="122"/>
      <c r="F4880" s="7"/>
      <c r="G4880" s="258" t="e">
        <f>IF(A4877=0,"",IF(INDEX(TblPublicadores[Fecha de bautismo],A4877)="", "",INDEX(TblPublicadores[Fecha de bautismo],A4877)))</f>
        <v>#REF!</v>
      </c>
      <c r="H4880" s="258"/>
      <c r="I4880" s="258"/>
      <c r="J4880" s="258"/>
      <c r="K4880" s="258"/>
      <c r="L4880" s="258"/>
      <c r="M4880" s="258"/>
      <c r="N4880" s="258"/>
      <c r="O4880" s="258"/>
      <c r="P4880" s="128" t="s">
        <v>137</v>
      </c>
      <c r="Q4880" s="120" t="s">
        <v>131</v>
      </c>
      <c r="S4880" s="12"/>
      <c r="T4880" s="12"/>
      <c r="U4880" s="128" t="s">
        <v>138</v>
      </c>
      <c r="V4880" s="120" t="s">
        <v>61</v>
      </c>
      <c r="W4880" s="12"/>
      <c r="X4880" s="6"/>
    </row>
    <row r="4881" spans="1:24" ht="28.5" customHeight="1" x14ac:dyDescent="0.2">
      <c r="B4881" s="127" t="e">
        <f>IF(INDEX(TblPublicadores[Privilegio],A4877)=C4881,"þ","¨")</f>
        <v>#REF!</v>
      </c>
      <c r="C4881" s="125" t="s">
        <v>76</v>
      </c>
      <c r="D4881" s="127" t="e">
        <f>IF(INDEX(TblPublicadores[Privilegio],A4877)=E4881,"þ","¨")</f>
        <v>#REF!</v>
      </c>
      <c r="E4881" s="125" t="s">
        <v>81</v>
      </c>
      <c r="F4881" s="7"/>
      <c r="G4881" s="7"/>
      <c r="H4881" s="5"/>
      <c r="I4881" s="10"/>
      <c r="J4881" s="127" t="e">
        <f>IF(INDEX(TblPublicadores[Tipo Publicador],A4877)=K4881,"þ","¨")</f>
        <v>#REF!</v>
      </c>
      <c r="K4881" s="125" t="s">
        <v>77</v>
      </c>
      <c r="L4881" s="5"/>
      <c r="M4881" s="5"/>
      <c r="N4881" s="127" t="e">
        <f>IF(INDEX(TblPublicadores[Tipo Publicador],A4877)=O4881,"þ","¨")</f>
        <v>#REF!</v>
      </c>
      <c r="O4881" s="125" t="s">
        <v>132</v>
      </c>
      <c r="P4881" s="126"/>
      <c r="Q4881" s="126"/>
      <c r="R4881" s="9"/>
      <c r="S4881" s="127" t="e">
        <f>IF(INDEX(TblPublicadores[Tipo Publicador],A4877)=T4881,"þ","¨")</f>
        <v>#REF!</v>
      </c>
      <c r="T4881" s="259" t="s">
        <v>133</v>
      </c>
      <c r="U4881" s="259"/>
      <c r="V4881" s="259"/>
      <c r="W4881" s="13"/>
      <c r="X4881" s="6"/>
    </row>
    <row r="4882" spans="1:24" ht="4.5" customHeight="1" thickBot="1" x14ac:dyDescent="0.25">
      <c r="B4882" s="8"/>
      <c r="C4882" s="7"/>
      <c r="D4882" s="8"/>
      <c r="E4882" s="7"/>
      <c r="F4882" s="7"/>
      <c r="G4882" s="7"/>
      <c r="H4882" s="5"/>
      <c r="I4882" s="10"/>
      <c r="J4882" s="8"/>
      <c r="K4882" s="5"/>
      <c r="L4882" s="5"/>
      <c r="M4882" s="5"/>
      <c r="N4882" s="7"/>
      <c r="O4882" s="5"/>
      <c r="P4882" s="8"/>
      <c r="Q4882" s="8"/>
      <c r="R4882" s="9"/>
      <c r="S4882" s="9"/>
      <c r="T4882" s="7"/>
      <c r="U4882" s="8"/>
      <c r="V4882" s="9"/>
      <c r="W4882" s="9"/>
      <c r="X4882" s="6"/>
    </row>
    <row r="4883" spans="1:24" ht="26.25" customHeight="1" x14ac:dyDescent="0.25">
      <c r="B4883" s="260" t="s">
        <v>17</v>
      </c>
      <c r="C4883" s="261"/>
      <c r="D4883" s="261"/>
      <c r="E4883" s="261"/>
      <c r="F4883" s="262" t="s">
        <v>134</v>
      </c>
      <c r="G4883" s="262"/>
      <c r="H4883" s="262"/>
      <c r="I4883" s="262" t="s">
        <v>12</v>
      </c>
      <c r="J4883" s="262"/>
      <c r="K4883" s="262"/>
      <c r="L4883" s="262" t="s">
        <v>105</v>
      </c>
      <c r="M4883" s="236" t="s">
        <v>135</v>
      </c>
      <c r="N4883" s="236"/>
      <c r="O4883" s="236"/>
      <c r="P4883" s="236"/>
      <c r="Q4883" s="236"/>
      <c r="R4883" s="236" t="s">
        <v>101</v>
      </c>
      <c r="S4883" s="236"/>
      <c r="T4883" s="236"/>
      <c r="U4883" s="236"/>
      <c r="V4883" s="237"/>
      <c r="W4883" s="14"/>
      <c r="X4883" s="3"/>
    </row>
    <row r="4884" spans="1:24" ht="27.75" customHeight="1" x14ac:dyDescent="0.2">
      <c r="B4884" s="240">
        <v>45292</v>
      </c>
      <c r="C4884" s="241"/>
      <c r="D4884" s="241"/>
      <c r="E4884" s="242"/>
      <c r="F4884" s="263"/>
      <c r="G4884" s="263"/>
      <c r="H4884" s="263"/>
      <c r="I4884" s="263"/>
      <c r="J4884" s="263"/>
      <c r="K4884" s="263"/>
      <c r="L4884" s="263"/>
      <c r="M4884" s="238"/>
      <c r="N4884" s="238"/>
      <c r="O4884" s="238"/>
      <c r="P4884" s="238"/>
      <c r="Q4884" s="238"/>
      <c r="R4884" s="238"/>
      <c r="S4884" s="238"/>
      <c r="T4884" s="238"/>
      <c r="U4884" s="238"/>
      <c r="V4884" s="239"/>
      <c r="W4884" s="14"/>
      <c r="X4884" s="3"/>
    </row>
    <row r="4885" spans="1:24" ht="16.5" customHeight="1" x14ac:dyDescent="0.2">
      <c r="A4885" s="34">
        <f>EDATE(B4884,-4)</f>
        <v>45170</v>
      </c>
      <c r="B4885" s="243" t="str">
        <f>PROPER(TEXT(A4885, "mmmm"))</f>
        <v>Septiembre</v>
      </c>
      <c r="C4885" s="244"/>
      <c r="D4885" s="244" t="str">
        <f>PROPER(TEXT(C4885, "mmmm"))</f>
        <v>Enero</v>
      </c>
      <c r="E4885" s="244"/>
      <c r="F4885" s="281" t="str">
        <f>IFERROR(IF(VLOOKUP($X4878&amp;"-"&amp;TEXT($A4885,"mmm-aaaa"),Informes!$A:$P,COLUMN(Informes!H$1),FALSE),"þ","¨"),"¨")</f>
        <v>¨</v>
      </c>
      <c r="G4885" s="281"/>
      <c r="H4885" s="281"/>
      <c r="I4885" s="248" t="str">
        <f>IFERROR(IF(ISBLANK(
VLOOKUP($X4878&amp;"-"&amp;TEXT($A4885,"mmm-aaaa"),Informes!$A:$P,COLUMN(Informes!I$1),FALSE)), "",
VLOOKUP($X4878&amp;"-"&amp;TEXT($A4885,"mmm-aaaa"),Informes!$A:$P,COLUMN(Informes!I$1),FALSE)), "")</f>
        <v/>
      </c>
      <c r="J4885" s="248"/>
      <c r="K4885" s="248"/>
      <c r="L4885" s="173" t="str">
        <f>IFERROR(IF($X4885=$L$7,"þ","¨"),"¨")</f>
        <v>¨</v>
      </c>
      <c r="M4885" s="248" t="str">
        <f>IFERROR(IF(OR($X4885=$L$7,$X4885=$K$5,$X4885=$O$5,$X4885=$T$5),IF(ISBLANK(
VLOOKUP($X4878&amp;"-"&amp;TEXT($A4885,"mmm-aaaa"),Informes!$A:$P,COLUMN(Informes!J$1),FALSE)), "",
VLOOKUP($X4878&amp;"-"&amp;TEXT($A4885,"mmm-aaaa"),Informes!$A:$P,COLUMN(Informes!J$1),FALSE)), ""), "")</f>
        <v/>
      </c>
      <c r="N4885" s="248"/>
      <c r="O4885" s="248"/>
      <c r="P4885" s="248"/>
      <c r="Q4885" s="248"/>
      <c r="R4885" s="284" t="str">
        <f t="shared" ref="R4885:R4896" si="953">IF(W4885=0, "", W4885)</f>
        <v/>
      </c>
      <c r="S4885" s="284"/>
      <c r="T4885" s="284"/>
      <c r="U4885" s="284"/>
      <c r="V4885" s="285"/>
      <c r="W4885" s="4" t="str">
        <f>IFERROR(VLOOKUP($X4878&amp;"-"&amp;TEXT($A4885,"mmm-aaaa"),Informes!$A:$P,COLUMN(Informes!K$1),FALSE), "")</f>
        <v/>
      </c>
      <c r="X4885" s="34" t="str">
        <f>IFERROR(VLOOKUP($X4878&amp;"-"&amp;TEXT($A4885,"mmm-aaaa"),Informes!$A:$P,COLUMN(Informes!C$1),FALSE), "")</f>
        <v/>
      </c>
    </row>
    <row r="4886" spans="1:24" ht="16.5" customHeight="1" x14ac:dyDescent="0.2">
      <c r="A4886" s="34">
        <f>EDATE(A4885,1)</f>
        <v>45200</v>
      </c>
      <c r="B4886" s="243" t="str">
        <f t="shared" ref="B4886:B4896" si="954">PROPER(TEXT(A4886, "mmmm"))</f>
        <v>Octubre</v>
      </c>
      <c r="C4886" s="244"/>
      <c r="D4886" s="244" t="str">
        <f t="shared" ref="D4886:D4896" si="955">PROPER(TEXT(C4886, "mmmm"))</f>
        <v>Enero</v>
      </c>
      <c r="E4886" s="244"/>
      <c r="F4886" s="281" t="str">
        <f>IFERROR(IF(VLOOKUP($X4878&amp;"-"&amp;TEXT($A4886,"mmm-aaaa"),Informes!$A:$P,COLUMN(Informes!H$1),FALSE),"þ","¨"),"¨")</f>
        <v>¨</v>
      </c>
      <c r="G4886" s="281"/>
      <c r="H4886" s="281"/>
      <c r="I4886" s="248" t="str">
        <f>IFERROR(IF(ISBLANK(
VLOOKUP($X4878&amp;"-"&amp;TEXT($A4886,"mmm-aaaa"),Informes!$A:$P,COLUMN(Informes!I$1),FALSE)), "",
VLOOKUP($X4878&amp;"-"&amp;TEXT($A4886,"mmm-aaaa"),Informes!$A:$P,COLUMN(Informes!I$1),FALSE)), "")</f>
        <v/>
      </c>
      <c r="J4886" s="248"/>
      <c r="K4886" s="248"/>
      <c r="L4886" s="173" t="str">
        <f t="shared" ref="L4886:L4896" si="956">IFERROR(IF($X4886=$L$7,"þ","¨"),"¨")</f>
        <v>¨</v>
      </c>
      <c r="M4886" s="248" t="str">
        <f>IFERROR(IF(OR($X4886=$L$7,$X4886=$K$5,$X4886=$O$5,$X4886=$T$5),IF(ISBLANK(
VLOOKUP($X4878&amp;"-"&amp;TEXT($A4886,"mmm-aaaa"),Informes!$A:$P,COLUMN(Informes!J$1),FALSE)), "",
VLOOKUP($X4878&amp;"-"&amp;TEXT($A4886,"mmm-aaaa"),Informes!$A:$P,COLUMN(Informes!J$1),FALSE)), ""), "")</f>
        <v/>
      </c>
      <c r="N4886" s="248"/>
      <c r="O4886" s="248"/>
      <c r="P4886" s="248"/>
      <c r="Q4886" s="248"/>
      <c r="R4886" s="284" t="str">
        <f t="shared" si="953"/>
        <v/>
      </c>
      <c r="S4886" s="284"/>
      <c r="T4886" s="284"/>
      <c r="U4886" s="284"/>
      <c r="V4886" s="285"/>
      <c r="W4886" s="4" t="str">
        <f>IFERROR(VLOOKUP($X4878&amp;"-"&amp;TEXT($A4886,"mmm-aaaa"),Informes!$A:$P,COLUMN(Informes!K$1),FALSE), "")</f>
        <v/>
      </c>
      <c r="X4886" s="34" t="str">
        <f>IFERROR(VLOOKUP($X4878&amp;"-"&amp;TEXT($A4886,"mmm-aaaa"),Informes!$A:$P,COLUMN(Informes!C$1),FALSE), "")</f>
        <v/>
      </c>
    </row>
    <row r="4887" spans="1:24" ht="16.5" customHeight="1" x14ac:dyDescent="0.2">
      <c r="A4887" s="34">
        <f t="shared" ref="A4887:A4896" si="957">EDATE(A4886,1)</f>
        <v>45231</v>
      </c>
      <c r="B4887" s="243" t="str">
        <f t="shared" si="954"/>
        <v>Noviembre</v>
      </c>
      <c r="C4887" s="244"/>
      <c r="D4887" s="244" t="str">
        <f t="shared" si="955"/>
        <v>Enero</v>
      </c>
      <c r="E4887" s="244"/>
      <c r="F4887" s="281" t="str">
        <f>IFERROR(IF(VLOOKUP($X4878&amp;"-"&amp;TEXT($A4887,"mmm-aaaa"),Informes!$A:$P,COLUMN(Informes!H$1),FALSE),"þ","¨"),"¨")</f>
        <v>¨</v>
      </c>
      <c r="G4887" s="281"/>
      <c r="H4887" s="281"/>
      <c r="I4887" s="248" t="str">
        <f>IFERROR(IF(ISBLANK(
VLOOKUP($X4878&amp;"-"&amp;TEXT($A4887,"mmm-aaaa"),Informes!$A:$P,COLUMN(Informes!I$1),FALSE)), "",
VLOOKUP($X4878&amp;"-"&amp;TEXT($A4887,"mmm-aaaa"),Informes!$A:$P,COLUMN(Informes!I$1),FALSE)), "")</f>
        <v/>
      </c>
      <c r="J4887" s="248"/>
      <c r="K4887" s="248"/>
      <c r="L4887" s="173" t="str">
        <f t="shared" si="956"/>
        <v>¨</v>
      </c>
      <c r="M4887" s="248" t="str">
        <f>IFERROR(IF(OR($X4887=$L$7,$X4887=$K$5,$X4887=$O$5,$X4887=$T$5),IF(ISBLANK(
VLOOKUP($X4878&amp;"-"&amp;TEXT($A4887,"mmm-aaaa"),Informes!$A:$P,COLUMN(Informes!J$1),FALSE)), "",
VLOOKUP($X4878&amp;"-"&amp;TEXT($A4887,"mmm-aaaa"),Informes!$A:$P,COLUMN(Informes!J$1),FALSE)), ""), "")</f>
        <v/>
      </c>
      <c r="N4887" s="248"/>
      <c r="O4887" s="248"/>
      <c r="P4887" s="248"/>
      <c r="Q4887" s="248"/>
      <c r="R4887" s="284" t="str">
        <f t="shared" si="953"/>
        <v/>
      </c>
      <c r="S4887" s="284"/>
      <c r="T4887" s="284"/>
      <c r="U4887" s="284"/>
      <c r="V4887" s="285"/>
      <c r="W4887" s="4" t="str">
        <f>IFERROR(VLOOKUP($X4878&amp;"-"&amp;TEXT($A4887,"mmm-aaaa"),Informes!$A:$P,COLUMN(Informes!K$1),FALSE), "")</f>
        <v/>
      </c>
      <c r="X4887" s="34" t="str">
        <f>IFERROR(VLOOKUP($X4878&amp;"-"&amp;TEXT($A4887,"mmm-aaaa"),Informes!$A:$P,COLUMN(Informes!C$1),FALSE), "")</f>
        <v/>
      </c>
    </row>
    <row r="4888" spans="1:24" ht="16.5" customHeight="1" x14ac:dyDescent="0.2">
      <c r="A4888" s="34">
        <f t="shared" si="957"/>
        <v>45261</v>
      </c>
      <c r="B4888" s="243" t="str">
        <f t="shared" si="954"/>
        <v>Diciembre</v>
      </c>
      <c r="C4888" s="244"/>
      <c r="D4888" s="244" t="str">
        <f t="shared" si="955"/>
        <v>Enero</v>
      </c>
      <c r="E4888" s="244"/>
      <c r="F4888" s="281" t="str">
        <f>IFERROR(IF(VLOOKUP($X4878&amp;"-"&amp;TEXT($A4888,"mmm-aaaa"),Informes!$A:$P,COLUMN(Informes!H$1),FALSE),"þ","¨"),"¨")</f>
        <v>¨</v>
      </c>
      <c r="G4888" s="281"/>
      <c r="H4888" s="281"/>
      <c r="I4888" s="248" t="str">
        <f>IFERROR(IF(ISBLANK(
VLOOKUP($X4878&amp;"-"&amp;TEXT($A4888,"mmm-aaaa"),Informes!$A:$P,COLUMN(Informes!I$1),FALSE)), "",
VLOOKUP($X4878&amp;"-"&amp;TEXT($A4888,"mmm-aaaa"),Informes!$A:$P,COLUMN(Informes!I$1),FALSE)), "")</f>
        <v/>
      </c>
      <c r="J4888" s="248"/>
      <c r="K4888" s="248"/>
      <c r="L4888" s="173" t="str">
        <f t="shared" si="956"/>
        <v>¨</v>
      </c>
      <c r="M4888" s="248" t="str">
        <f>IFERROR(IF(OR($X4888=$L$7,$X4888=$K$5,$X4888=$O$5,$X4888=$T$5),IF(ISBLANK(
VLOOKUP($X4878&amp;"-"&amp;TEXT($A4888,"mmm-aaaa"),Informes!$A:$P,COLUMN(Informes!J$1),FALSE)), "",
VLOOKUP($X4878&amp;"-"&amp;TEXT($A4888,"mmm-aaaa"),Informes!$A:$P,COLUMN(Informes!J$1),FALSE)), ""), "")</f>
        <v/>
      </c>
      <c r="N4888" s="248"/>
      <c r="O4888" s="248"/>
      <c r="P4888" s="248"/>
      <c r="Q4888" s="248"/>
      <c r="R4888" s="284" t="str">
        <f t="shared" si="953"/>
        <v/>
      </c>
      <c r="S4888" s="284"/>
      <c r="T4888" s="284"/>
      <c r="U4888" s="284"/>
      <c r="V4888" s="285"/>
      <c r="W4888" s="4" t="str">
        <f>IFERROR(VLOOKUP($X4878&amp;"-"&amp;TEXT($A4888,"mmm-aaaa"),Informes!$A:$P,COLUMN(Informes!K$1),FALSE), "")</f>
        <v/>
      </c>
      <c r="X4888" s="34" t="str">
        <f>IFERROR(VLOOKUP($X4878&amp;"-"&amp;TEXT($A4888,"mmm-aaaa"),Informes!$A:$P,COLUMN(Informes!C$1),FALSE), "")</f>
        <v/>
      </c>
    </row>
    <row r="4889" spans="1:24" ht="16.5" customHeight="1" x14ac:dyDescent="0.2">
      <c r="A4889" s="34">
        <f t="shared" si="957"/>
        <v>45292</v>
      </c>
      <c r="B4889" s="243" t="str">
        <f t="shared" si="954"/>
        <v>Enero</v>
      </c>
      <c r="C4889" s="244"/>
      <c r="D4889" s="244" t="str">
        <f t="shared" si="955"/>
        <v>Enero</v>
      </c>
      <c r="E4889" s="244"/>
      <c r="F4889" s="281" t="str">
        <f>IFERROR(IF(VLOOKUP($X4878&amp;"-"&amp;TEXT($A4889,"mmm-aaaa"),Informes!$A:$P,COLUMN(Informes!H$1),FALSE),"þ","¨"),"¨")</f>
        <v>¨</v>
      </c>
      <c r="G4889" s="281"/>
      <c r="H4889" s="281"/>
      <c r="I4889" s="248" t="str">
        <f>IFERROR(IF(ISBLANK(
VLOOKUP($X4878&amp;"-"&amp;TEXT($A4889,"mmm-aaaa"),Informes!$A:$P,COLUMN(Informes!I$1),FALSE)), "",
VLOOKUP($X4878&amp;"-"&amp;TEXT($A4889,"mmm-aaaa"),Informes!$A:$P,COLUMN(Informes!I$1),FALSE)), "")</f>
        <v/>
      </c>
      <c r="J4889" s="248"/>
      <c r="K4889" s="248"/>
      <c r="L4889" s="173" t="str">
        <f t="shared" si="956"/>
        <v>¨</v>
      </c>
      <c r="M4889" s="248" t="str">
        <f>IFERROR(IF(OR($X4889=$L$7,$X4889=$K$5,$X4889=$O$5,$X4889=$T$5),IF(ISBLANK(
VLOOKUP($X4878&amp;"-"&amp;TEXT($A4889,"mmm-aaaa"),Informes!$A:$P,COLUMN(Informes!J$1),FALSE)), "",
VLOOKUP($X4878&amp;"-"&amp;TEXT($A4889,"mmm-aaaa"),Informes!$A:$P,COLUMN(Informes!J$1),FALSE)), ""), "")</f>
        <v/>
      </c>
      <c r="N4889" s="248"/>
      <c r="O4889" s="248"/>
      <c r="P4889" s="248"/>
      <c r="Q4889" s="248"/>
      <c r="R4889" s="284" t="str">
        <f t="shared" si="953"/>
        <v/>
      </c>
      <c r="S4889" s="284"/>
      <c r="T4889" s="284"/>
      <c r="U4889" s="284"/>
      <c r="V4889" s="285"/>
      <c r="W4889" s="4" t="str">
        <f>IFERROR(VLOOKUP($X4878&amp;"-"&amp;TEXT($A4889,"mmm-aaaa"),Informes!$A:$P,COLUMN(Informes!K$1),FALSE), "")</f>
        <v/>
      </c>
      <c r="X4889" s="34" t="str">
        <f>IFERROR(VLOOKUP($X4878&amp;"-"&amp;TEXT($A4889,"mmm-aaaa"),Informes!$A:$P,COLUMN(Informes!C$1),FALSE), "")</f>
        <v/>
      </c>
    </row>
    <row r="4890" spans="1:24" ht="16.5" customHeight="1" x14ac:dyDescent="0.2">
      <c r="A4890" s="34">
        <f t="shared" si="957"/>
        <v>45323</v>
      </c>
      <c r="B4890" s="243" t="str">
        <f t="shared" si="954"/>
        <v>Febrero</v>
      </c>
      <c r="C4890" s="244"/>
      <c r="D4890" s="244" t="str">
        <f t="shared" si="955"/>
        <v>Enero</v>
      </c>
      <c r="E4890" s="244"/>
      <c r="F4890" s="281" t="str">
        <f>IFERROR(IF(VLOOKUP($X4878&amp;"-"&amp;TEXT($A4890,"mmm-aaaa"),Informes!$A:$P,COLUMN(Informes!H$1),FALSE),"þ","¨"),"¨")</f>
        <v>¨</v>
      </c>
      <c r="G4890" s="281"/>
      <c r="H4890" s="281"/>
      <c r="I4890" s="248" t="str">
        <f>IFERROR(IF(ISBLANK(
VLOOKUP($X4878&amp;"-"&amp;TEXT($A4890,"mmm-aaaa"),Informes!$A:$P,COLUMN(Informes!I$1),FALSE)), "",
VLOOKUP($X4878&amp;"-"&amp;TEXT($A4890,"mmm-aaaa"),Informes!$A:$P,COLUMN(Informes!I$1),FALSE)), "")</f>
        <v/>
      </c>
      <c r="J4890" s="248"/>
      <c r="K4890" s="248"/>
      <c r="L4890" s="173" t="str">
        <f t="shared" si="956"/>
        <v>¨</v>
      </c>
      <c r="M4890" s="248" t="str">
        <f>IFERROR(IF(OR($X4890=$L$7,$X4890=$K$5,$X4890=$O$5,$X4890=$T$5),IF(ISBLANK(
VLOOKUP($X4878&amp;"-"&amp;TEXT($A4890,"mmm-aaaa"),Informes!$A:$P,COLUMN(Informes!J$1),FALSE)), "",
VLOOKUP($X4878&amp;"-"&amp;TEXT($A4890,"mmm-aaaa"),Informes!$A:$P,COLUMN(Informes!J$1),FALSE)), ""), "")</f>
        <v/>
      </c>
      <c r="N4890" s="248"/>
      <c r="O4890" s="248"/>
      <c r="P4890" s="248"/>
      <c r="Q4890" s="248"/>
      <c r="R4890" s="284" t="str">
        <f t="shared" si="953"/>
        <v/>
      </c>
      <c r="S4890" s="284"/>
      <c r="T4890" s="284"/>
      <c r="U4890" s="284"/>
      <c r="V4890" s="285"/>
      <c r="W4890" s="4" t="str">
        <f>IFERROR(VLOOKUP($X4878&amp;"-"&amp;TEXT($A4890,"mmm-aaaa"),Informes!$A:$P,COLUMN(Informes!K$1),FALSE), "")</f>
        <v/>
      </c>
      <c r="X4890" s="34" t="str">
        <f>IFERROR(VLOOKUP($X4878&amp;"-"&amp;TEXT($A4890,"mmm-aaaa"),Informes!$A:$P,COLUMN(Informes!C$1),FALSE), "")</f>
        <v/>
      </c>
    </row>
    <row r="4891" spans="1:24" ht="16.5" customHeight="1" x14ac:dyDescent="0.2">
      <c r="A4891" s="34">
        <f t="shared" si="957"/>
        <v>45352</v>
      </c>
      <c r="B4891" s="243" t="str">
        <f t="shared" si="954"/>
        <v>Marzo</v>
      </c>
      <c r="C4891" s="244"/>
      <c r="D4891" s="244" t="str">
        <f t="shared" si="955"/>
        <v>Enero</v>
      </c>
      <c r="E4891" s="244"/>
      <c r="F4891" s="281" t="str">
        <f>IFERROR(IF(VLOOKUP($X4878&amp;"-"&amp;TEXT($A4891,"mmm-aaaa"),Informes!$A:$P,COLUMN(Informes!H$1),FALSE),"þ","¨"),"¨")</f>
        <v>¨</v>
      </c>
      <c r="G4891" s="281"/>
      <c r="H4891" s="281"/>
      <c r="I4891" s="248" t="str">
        <f>IFERROR(IF(ISBLANK(
VLOOKUP($X4878&amp;"-"&amp;TEXT($A4891,"mmm-aaaa"),Informes!$A:$P,COLUMN(Informes!I$1),FALSE)), "",
VLOOKUP($X4878&amp;"-"&amp;TEXT($A4891,"mmm-aaaa"),Informes!$A:$P,COLUMN(Informes!I$1),FALSE)), "")</f>
        <v/>
      </c>
      <c r="J4891" s="248"/>
      <c r="K4891" s="248"/>
      <c r="L4891" s="173" t="str">
        <f t="shared" si="956"/>
        <v>¨</v>
      </c>
      <c r="M4891" s="248" t="str">
        <f>IFERROR(IF(OR($X4891=$L$7,$X4891=$K$5,$X4891=$O$5,$X4891=$T$5),IF(ISBLANK(
VLOOKUP($X4878&amp;"-"&amp;TEXT($A4891,"mmm-aaaa"),Informes!$A:$P,COLUMN(Informes!J$1),FALSE)), "",
VLOOKUP($X4878&amp;"-"&amp;TEXT($A4891,"mmm-aaaa"),Informes!$A:$P,COLUMN(Informes!J$1),FALSE)), ""), "")</f>
        <v/>
      </c>
      <c r="N4891" s="248"/>
      <c r="O4891" s="248"/>
      <c r="P4891" s="248"/>
      <c r="Q4891" s="248"/>
      <c r="R4891" s="284" t="str">
        <f t="shared" si="953"/>
        <v/>
      </c>
      <c r="S4891" s="284"/>
      <c r="T4891" s="284"/>
      <c r="U4891" s="284"/>
      <c r="V4891" s="285"/>
      <c r="W4891" s="4" t="str">
        <f>IFERROR(VLOOKUP($X4878&amp;"-"&amp;TEXT($A4891,"mmm-aaaa"),Informes!$A:$P,COLUMN(Informes!K$1),FALSE), "")</f>
        <v/>
      </c>
      <c r="X4891" s="34" t="str">
        <f>IFERROR(VLOOKUP($X4878&amp;"-"&amp;TEXT($A4891,"mmm-aaaa"),Informes!$A:$P,COLUMN(Informes!C$1),FALSE), "")</f>
        <v/>
      </c>
    </row>
    <row r="4892" spans="1:24" ht="16.5" customHeight="1" x14ac:dyDescent="0.2">
      <c r="A4892" s="34">
        <f t="shared" si="957"/>
        <v>45383</v>
      </c>
      <c r="B4892" s="243" t="str">
        <f t="shared" si="954"/>
        <v>Abril</v>
      </c>
      <c r="C4892" s="244"/>
      <c r="D4892" s="244" t="str">
        <f t="shared" si="955"/>
        <v>Enero</v>
      </c>
      <c r="E4892" s="244"/>
      <c r="F4892" s="281" t="str">
        <f>IFERROR(IF(VLOOKUP($X4878&amp;"-"&amp;TEXT($A4892,"mmm-aaaa"),Informes!$A:$P,COLUMN(Informes!H$1),FALSE),"þ","¨"),"¨")</f>
        <v>¨</v>
      </c>
      <c r="G4892" s="281"/>
      <c r="H4892" s="281"/>
      <c r="I4892" s="248" t="str">
        <f>IFERROR(IF(ISBLANK(
VLOOKUP($X4878&amp;"-"&amp;TEXT($A4892,"mmm-aaaa"),Informes!$A:$P,COLUMN(Informes!I$1),FALSE)), "",
VLOOKUP($X4878&amp;"-"&amp;TEXT($A4892,"mmm-aaaa"),Informes!$A:$P,COLUMN(Informes!I$1),FALSE)), "")</f>
        <v/>
      </c>
      <c r="J4892" s="248"/>
      <c r="K4892" s="248"/>
      <c r="L4892" s="173" t="str">
        <f t="shared" si="956"/>
        <v>¨</v>
      </c>
      <c r="M4892" s="248" t="str">
        <f>IFERROR(IF(OR($X4892=$L$7,$X4892=$K$5,$X4892=$O$5,$X4892=$T$5),IF(ISBLANK(
VLOOKUP($X4878&amp;"-"&amp;TEXT($A4892,"mmm-aaaa"),Informes!$A:$P,COLUMN(Informes!J$1),FALSE)), "",
VLOOKUP($X4878&amp;"-"&amp;TEXT($A4892,"mmm-aaaa"),Informes!$A:$P,COLUMN(Informes!J$1),FALSE)), ""), "")</f>
        <v/>
      </c>
      <c r="N4892" s="248"/>
      <c r="O4892" s="248"/>
      <c r="P4892" s="248"/>
      <c r="Q4892" s="248"/>
      <c r="R4892" s="284" t="str">
        <f t="shared" si="953"/>
        <v/>
      </c>
      <c r="S4892" s="284"/>
      <c r="T4892" s="284"/>
      <c r="U4892" s="284"/>
      <c r="V4892" s="285"/>
      <c r="W4892" s="4" t="str">
        <f>IFERROR(VLOOKUP($X4878&amp;"-"&amp;TEXT($A4892,"mmm-aaaa"),Informes!$A:$P,COLUMN(Informes!K$1),FALSE), "")</f>
        <v/>
      </c>
      <c r="X4892" s="34" t="str">
        <f>IFERROR(VLOOKUP($X4878&amp;"-"&amp;TEXT($A4892,"mmm-aaaa"),Informes!$A:$P,COLUMN(Informes!C$1),FALSE), "")</f>
        <v/>
      </c>
    </row>
    <row r="4893" spans="1:24" ht="16.5" customHeight="1" x14ac:dyDescent="0.2">
      <c r="A4893" s="34">
        <f t="shared" si="957"/>
        <v>45413</v>
      </c>
      <c r="B4893" s="243" t="str">
        <f t="shared" si="954"/>
        <v>Mayo</v>
      </c>
      <c r="C4893" s="244"/>
      <c r="D4893" s="244" t="str">
        <f t="shared" si="955"/>
        <v>Enero</v>
      </c>
      <c r="E4893" s="244"/>
      <c r="F4893" s="281" t="str">
        <f>IFERROR(IF(VLOOKUP($X4878&amp;"-"&amp;TEXT($A4893,"mmm-aaaa"),Informes!$A:$P,COLUMN(Informes!H$1),FALSE),"þ","¨"),"¨")</f>
        <v>¨</v>
      </c>
      <c r="G4893" s="281"/>
      <c r="H4893" s="281"/>
      <c r="I4893" s="248" t="str">
        <f>IFERROR(IF(ISBLANK(
VLOOKUP($X4878&amp;"-"&amp;TEXT($A4893,"mmm-aaaa"),Informes!$A:$P,COLUMN(Informes!I$1),FALSE)), "",
VLOOKUP($X4878&amp;"-"&amp;TEXT($A4893,"mmm-aaaa"),Informes!$A:$P,COLUMN(Informes!I$1),FALSE)), "")</f>
        <v/>
      </c>
      <c r="J4893" s="248"/>
      <c r="K4893" s="248"/>
      <c r="L4893" s="173" t="str">
        <f t="shared" si="956"/>
        <v>¨</v>
      </c>
      <c r="M4893" s="248" t="str">
        <f>IFERROR(IF(OR($X4893=$L$7,$X4893=$K$5,$X4893=$O$5,$X4893=$T$5),IF(ISBLANK(
VLOOKUP($X4878&amp;"-"&amp;TEXT($A4893,"mmm-aaaa"),Informes!$A:$P,COLUMN(Informes!J$1),FALSE)), "",
VLOOKUP($X4878&amp;"-"&amp;TEXT($A4893,"mmm-aaaa"),Informes!$A:$P,COLUMN(Informes!J$1),FALSE)), ""), "")</f>
        <v/>
      </c>
      <c r="N4893" s="248"/>
      <c r="O4893" s="248"/>
      <c r="P4893" s="248"/>
      <c r="Q4893" s="248"/>
      <c r="R4893" s="284" t="str">
        <f t="shared" si="953"/>
        <v/>
      </c>
      <c r="S4893" s="284"/>
      <c r="T4893" s="284"/>
      <c r="U4893" s="284"/>
      <c r="V4893" s="285"/>
      <c r="W4893" s="4" t="str">
        <f>IFERROR(VLOOKUP($X4878&amp;"-"&amp;TEXT($A4893,"mmm-aaaa"),Informes!$A:$P,COLUMN(Informes!K$1),FALSE), "")</f>
        <v/>
      </c>
      <c r="X4893" s="34" t="str">
        <f>IFERROR(VLOOKUP($X4878&amp;"-"&amp;TEXT($A4893,"mmm-aaaa"),Informes!$A:$P,COLUMN(Informes!C$1),FALSE), "")</f>
        <v/>
      </c>
    </row>
    <row r="4894" spans="1:24" ht="16.5" customHeight="1" x14ac:dyDescent="0.2">
      <c r="A4894" s="34">
        <f t="shared" si="957"/>
        <v>45444</v>
      </c>
      <c r="B4894" s="243" t="str">
        <f t="shared" si="954"/>
        <v>Junio</v>
      </c>
      <c r="C4894" s="244"/>
      <c r="D4894" s="244" t="str">
        <f t="shared" si="955"/>
        <v>Enero</v>
      </c>
      <c r="E4894" s="244"/>
      <c r="F4894" s="281" t="str">
        <f>IFERROR(IF(VLOOKUP($X4878&amp;"-"&amp;TEXT($A4894,"mmm-aaaa"),Informes!$A:$P,COLUMN(Informes!H$1),FALSE),"þ","¨"),"¨")</f>
        <v>¨</v>
      </c>
      <c r="G4894" s="281"/>
      <c r="H4894" s="281"/>
      <c r="I4894" s="248" t="str">
        <f>IFERROR(IF(ISBLANK(
VLOOKUP($X4878&amp;"-"&amp;TEXT($A4894,"mmm-aaaa"),Informes!$A:$P,COLUMN(Informes!I$1),FALSE)), "",
VLOOKUP($X4878&amp;"-"&amp;TEXT($A4894,"mmm-aaaa"),Informes!$A:$P,COLUMN(Informes!I$1),FALSE)), "")</f>
        <v/>
      </c>
      <c r="J4894" s="248"/>
      <c r="K4894" s="248"/>
      <c r="L4894" s="173" t="str">
        <f t="shared" si="956"/>
        <v>¨</v>
      </c>
      <c r="M4894" s="248" t="str">
        <f>IFERROR(IF(OR($X4894=$L$7,$X4894=$K$5,$X4894=$O$5,$X4894=$T$5),IF(ISBLANK(
VLOOKUP($X4878&amp;"-"&amp;TEXT($A4894,"mmm-aaaa"),Informes!$A:$P,COLUMN(Informes!J$1),FALSE)), "",
VLOOKUP($X4878&amp;"-"&amp;TEXT($A4894,"mmm-aaaa"),Informes!$A:$P,COLUMN(Informes!J$1),FALSE)), ""), "")</f>
        <v/>
      </c>
      <c r="N4894" s="248"/>
      <c r="O4894" s="248"/>
      <c r="P4894" s="248"/>
      <c r="Q4894" s="248"/>
      <c r="R4894" s="284" t="str">
        <f t="shared" si="953"/>
        <v/>
      </c>
      <c r="S4894" s="284"/>
      <c r="T4894" s="284"/>
      <c r="U4894" s="284"/>
      <c r="V4894" s="285"/>
      <c r="W4894" s="4" t="str">
        <f>IFERROR(VLOOKUP($X4878&amp;"-"&amp;TEXT($A4894,"mmm-aaaa"),Informes!$A:$P,COLUMN(Informes!K$1),FALSE), "")</f>
        <v/>
      </c>
      <c r="X4894" s="34" t="str">
        <f>IFERROR(VLOOKUP($X4878&amp;"-"&amp;TEXT($A4894,"mmm-aaaa"),Informes!$A:$P,COLUMN(Informes!C$1),FALSE), "")</f>
        <v/>
      </c>
    </row>
    <row r="4895" spans="1:24" ht="16.5" customHeight="1" x14ac:dyDescent="0.2">
      <c r="A4895" s="34">
        <f t="shared" si="957"/>
        <v>45474</v>
      </c>
      <c r="B4895" s="243" t="str">
        <f t="shared" si="954"/>
        <v>Julio</v>
      </c>
      <c r="C4895" s="244"/>
      <c r="D4895" s="244" t="str">
        <f t="shared" si="955"/>
        <v>Enero</v>
      </c>
      <c r="E4895" s="244"/>
      <c r="F4895" s="281" t="str">
        <f>IFERROR(IF(VLOOKUP($X4878&amp;"-"&amp;TEXT($A4895,"mmm-aaaa"),Informes!$A:$P,COLUMN(Informes!H$1),FALSE),"þ","¨"),"¨")</f>
        <v>¨</v>
      </c>
      <c r="G4895" s="281"/>
      <c r="H4895" s="281"/>
      <c r="I4895" s="248" t="str">
        <f>IFERROR(IF(ISBLANK(
VLOOKUP($X4878&amp;"-"&amp;TEXT($A4895,"mmm-aaaa"),Informes!$A:$P,COLUMN(Informes!I$1),FALSE)), "",
VLOOKUP($X4878&amp;"-"&amp;TEXT($A4895,"mmm-aaaa"),Informes!$A:$P,COLUMN(Informes!I$1),FALSE)), "")</f>
        <v/>
      </c>
      <c r="J4895" s="248"/>
      <c r="K4895" s="248"/>
      <c r="L4895" s="173" t="str">
        <f t="shared" si="956"/>
        <v>¨</v>
      </c>
      <c r="M4895" s="248" t="str">
        <f>IFERROR(IF(OR($X4895=$L$7,$X4895=$K$5,$X4895=$O$5,$X4895=$T$5),IF(ISBLANK(
VLOOKUP($X4878&amp;"-"&amp;TEXT($A4895,"mmm-aaaa"),Informes!$A:$P,COLUMN(Informes!J$1),FALSE)), "",
VLOOKUP($X4878&amp;"-"&amp;TEXT($A4895,"mmm-aaaa"),Informes!$A:$P,COLUMN(Informes!J$1),FALSE)), ""), "")</f>
        <v/>
      </c>
      <c r="N4895" s="248"/>
      <c r="O4895" s="248"/>
      <c r="P4895" s="248"/>
      <c r="Q4895" s="248"/>
      <c r="R4895" s="284" t="str">
        <f t="shared" si="953"/>
        <v/>
      </c>
      <c r="S4895" s="284"/>
      <c r="T4895" s="284"/>
      <c r="U4895" s="284"/>
      <c r="V4895" s="285"/>
      <c r="W4895" s="4" t="str">
        <f>IFERROR(VLOOKUP($X4878&amp;"-"&amp;TEXT($A4895,"mmm-aaaa"),Informes!$A:$P,COLUMN(Informes!K$1),FALSE), "")</f>
        <v/>
      </c>
      <c r="X4895" s="34" t="str">
        <f>IFERROR(VLOOKUP($X4878&amp;"-"&amp;TEXT($A4895,"mmm-aaaa"),Informes!$A:$P,COLUMN(Informes!C$1),FALSE), "")</f>
        <v/>
      </c>
    </row>
    <row r="4896" spans="1:24" ht="16.5" customHeight="1" thickBot="1" x14ac:dyDescent="0.25">
      <c r="A4896" s="34">
        <f t="shared" si="957"/>
        <v>45505</v>
      </c>
      <c r="B4896" s="264" t="str">
        <f t="shared" si="954"/>
        <v>Agosto</v>
      </c>
      <c r="C4896" s="265"/>
      <c r="D4896" s="265" t="str">
        <f t="shared" si="955"/>
        <v>Enero</v>
      </c>
      <c r="E4896" s="265"/>
      <c r="F4896" s="280" t="str">
        <f>IFERROR(IF(VLOOKUP($X4878&amp;"-"&amp;TEXT($A4896,"mmm-aaaa"),Informes!$A:$P,COLUMN(Informes!H$1),FALSE),"þ","¨"),"¨")</f>
        <v>¨</v>
      </c>
      <c r="G4896" s="280"/>
      <c r="H4896" s="280"/>
      <c r="I4896" s="269" t="str">
        <f>IFERROR(IF(ISBLANK(
VLOOKUP($X4878&amp;"-"&amp;TEXT($A4896,"mmm-aaaa"),Informes!$A:$P,COLUMN(Informes!I$1),FALSE)), "",
VLOOKUP($X4878&amp;"-"&amp;TEXT($A4896,"mmm-aaaa"),Informes!$A:$P,COLUMN(Informes!I$1),FALSE)), "")</f>
        <v/>
      </c>
      <c r="J4896" s="269"/>
      <c r="K4896" s="269"/>
      <c r="L4896" s="172" t="str">
        <f t="shared" si="956"/>
        <v>¨</v>
      </c>
      <c r="M4896" s="269" t="str">
        <f>IFERROR(IF(OR($X4896=$L$7,$X4896=$K$5,$X4896=$O$5,$X4896=$T$5),IF(ISBLANK(
VLOOKUP($X4878&amp;"-"&amp;TEXT($A4896,"mmm-aaaa"),Informes!$A:$P,COLUMN(Informes!J$1),FALSE)), "",
VLOOKUP($X4878&amp;"-"&amp;TEXT($A4896,"mmm-aaaa"),Informes!$A:$P,COLUMN(Informes!J$1),FALSE)), ""), "")</f>
        <v/>
      </c>
      <c r="N4896" s="269"/>
      <c r="O4896" s="269"/>
      <c r="P4896" s="269"/>
      <c r="Q4896" s="269"/>
      <c r="R4896" s="282" t="str">
        <f t="shared" si="953"/>
        <v/>
      </c>
      <c r="S4896" s="282"/>
      <c r="T4896" s="282"/>
      <c r="U4896" s="282"/>
      <c r="V4896" s="283"/>
      <c r="W4896" s="4" t="str">
        <f>IFERROR(VLOOKUP($X4878&amp;"-"&amp;TEXT($A4896,"mmm-aaaa"),Informes!$A:$P,COLUMN(Informes!K$1),FALSE), "")</f>
        <v/>
      </c>
      <c r="X4896" s="34" t="str">
        <f>IFERROR(VLOOKUP($X4878&amp;"-"&amp;TEXT($A4896,"mmm-aaaa"),Informes!$A:$P,COLUMN(Informes!C$1),FALSE), "")</f>
        <v/>
      </c>
    </row>
    <row r="4897" spans="1:24" ht="16.5" customHeight="1" thickBot="1" x14ac:dyDescent="0.3">
      <c r="D4897" s="124"/>
      <c r="E4897" s="124"/>
      <c r="F4897" s="129"/>
      <c r="G4897" s="124" t="str">
        <f>IF(SUM(F4885:F4896)=0,"",SUM(F4885:F4896))</f>
        <v/>
      </c>
      <c r="H4897" s="124"/>
      <c r="I4897" s="124"/>
      <c r="J4897" s="130"/>
      <c r="K4897" s="124"/>
      <c r="L4897" s="131" t="s">
        <v>107</v>
      </c>
      <c r="M4897" s="272" t="str">
        <f>IF(SUM(M4885:M4896)=0,"",SUM(M4885:M4896))</f>
        <v/>
      </c>
      <c r="N4897" s="273"/>
      <c r="O4897" s="273"/>
      <c r="P4897" s="273"/>
      <c r="Q4897" s="274"/>
      <c r="R4897" s="275"/>
      <c r="S4897" s="276"/>
      <c r="T4897" s="276"/>
      <c r="U4897" s="276"/>
      <c r="V4897" s="277"/>
      <c r="W4897" s="4"/>
      <c r="X4897" s="4"/>
    </row>
    <row r="4898" spans="1:24" ht="16.5" customHeight="1" x14ac:dyDescent="0.2">
      <c r="W4898" s="4"/>
      <c r="X4898" s="4"/>
    </row>
    <row r="4899" spans="1:24" ht="279.75" customHeight="1" x14ac:dyDescent="0.15">
      <c r="B4899" s="11"/>
      <c r="C4899" s="132" t="s">
        <v>136</v>
      </c>
      <c r="D4899" s="11"/>
      <c r="E4899" s="11"/>
      <c r="F4899" s="11"/>
      <c r="G4899" s="11"/>
      <c r="H4899" s="11"/>
      <c r="I4899" s="11"/>
      <c r="J4899" s="11"/>
      <c r="K4899" s="11"/>
      <c r="L4899" s="11"/>
      <c r="M4899" s="11"/>
      <c r="N4899" s="11"/>
      <c r="O4899" s="11"/>
      <c r="P4899" s="11"/>
      <c r="Q4899" s="11"/>
      <c r="R4899" s="11"/>
      <c r="S4899" s="11"/>
      <c r="T4899" s="11"/>
      <c r="U4899" s="11"/>
      <c r="V4899" s="11"/>
      <c r="W4899" s="11"/>
      <c r="X4899" s="11"/>
    </row>
    <row r="4900" spans="1:24" ht="24" customHeight="1" x14ac:dyDescent="0.2">
      <c r="A4900" s="35"/>
      <c r="B4900" s="256" t="s">
        <v>127</v>
      </c>
      <c r="C4900" s="256"/>
      <c r="D4900" s="256"/>
      <c r="E4900" s="256"/>
      <c r="F4900" s="256"/>
      <c r="G4900" s="256"/>
      <c r="H4900" s="256"/>
      <c r="I4900" s="256"/>
      <c r="J4900" s="256"/>
      <c r="K4900" s="256"/>
      <c r="L4900" s="256"/>
      <c r="M4900" s="256"/>
      <c r="N4900" s="256"/>
      <c r="O4900" s="256"/>
      <c r="P4900" s="256"/>
      <c r="Q4900" s="256"/>
      <c r="R4900" s="256"/>
      <c r="S4900" s="256"/>
      <c r="T4900" s="256"/>
      <c r="U4900" s="256"/>
      <c r="V4900" s="256"/>
      <c r="X4900" s="2"/>
    </row>
    <row r="4901" spans="1:24" ht="15" x14ac:dyDescent="0.2">
      <c r="A4901" s="35"/>
      <c r="B4901" s="120" t="s">
        <v>128</v>
      </c>
      <c r="D4901" s="123" t="e">
        <f>D4878</f>
        <v>#REF!</v>
      </c>
      <c r="F4901" s="123"/>
      <c r="G4901" s="123"/>
      <c r="H4901" s="123"/>
      <c r="I4901" s="123"/>
      <c r="J4901" s="123"/>
      <c r="K4901" s="123"/>
      <c r="L4901" s="123"/>
      <c r="M4901" s="123"/>
      <c r="N4901" s="123"/>
      <c r="O4901" s="123"/>
      <c r="P4901" s="123"/>
      <c r="Q4901" s="123"/>
      <c r="R4901" s="123"/>
      <c r="S4901" s="123"/>
      <c r="T4901" s="123"/>
      <c r="U4901" s="123"/>
      <c r="V4901" s="123"/>
      <c r="W4901" s="15"/>
      <c r="X4901" s="154" t="e">
        <f>X4878</f>
        <v>#REF!</v>
      </c>
    </row>
    <row r="4902" spans="1:24" ht="17.25" x14ac:dyDescent="0.2">
      <c r="B4902" s="120" t="s">
        <v>129</v>
      </c>
      <c r="D4902" s="121"/>
      <c r="E4902" s="121"/>
      <c r="F4902" s="7"/>
      <c r="G4902" s="7"/>
      <c r="H4902" s="257" t="e">
        <f>H4879</f>
        <v>#REF!</v>
      </c>
      <c r="I4902" s="257"/>
      <c r="J4902" s="257"/>
      <c r="K4902" s="257"/>
      <c r="L4902" s="257"/>
      <c r="M4902" s="257"/>
      <c r="N4902" s="257"/>
      <c r="O4902" s="257"/>
      <c r="P4902" s="127" t="e">
        <f>P4879</f>
        <v>#REF!</v>
      </c>
      <c r="Q4902" s="120" t="s">
        <v>75</v>
      </c>
      <c r="S4902" s="12"/>
      <c r="T4902" s="13"/>
      <c r="U4902" s="127" t="e">
        <f>U4879</f>
        <v>#REF!</v>
      </c>
      <c r="V4902" s="120" t="s">
        <v>79</v>
      </c>
      <c r="W4902" s="12"/>
      <c r="X4902" s="6"/>
    </row>
    <row r="4903" spans="1:24" ht="17.25" x14ac:dyDescent="0.2">
      <c r="B4903" s="120" t="s">
        <v>130</v>
      </c>
      <c r="D4903" s="122"/>
      <c r="E4903" s="122"/>
      <c r="F4903" s="7"/>
      <c r="G4903" s="258" t="e">
        <f>G4880</f>
        <v>#REF!</v>
      </c>
      <c r="H4903" s="258"/>
      <c r="I4903" s="258"/>
      <c r="J4903" s="258"/>
      <c r="K4903" s="258"/>
      <c r="L4903" s="258"/>
      <c r="M4903" s="258"/>
      <c r="N4903" s="258"/>
      <c r="O4903" s="258"/>
      <c r="P4903" s="128" t="s">
        <v>137</v>
      </c>
      <c r="Q4903" s="120" t="s">
        <v>131</v>
      </c>
      <c r="S4903" s="12"/>
      <c r="T4903" s="12"/>
      <c r="U4903" s="128" t="s">
        <v>138</v>
      </c>
      <c r="V4903" s="120" t="s">
        <v>61</v>
      </c>
      <c r="W4903" s="12"/>
      <c r="X4903" s="6"/>
    </row>
    <row r="4904" spans="1:24" ht="28.5" customHeight="1" x14ac:dyDescent="0.2">
      <c r="B4904" s="127" t="e">
        <f>B4881</f>
        <v>#REF!</v>
      </c>
      <c r="C4904" s="125" t="s">
        <v>76</v>
      </c>
      <c r="D4904" s="127" t="e">
        <f>D4881</f>
        <v>#REF!</v>
      </c>
      <c r="E4904" s="125" t="s">
        <v>81</v>
      </c>
      <c r="F4904" s="7"/>
      <c r="G4904" s="7"/>
      <c r="H4904" s="5"/>
      <c r="I4904" s="10"/>
      <c r="J4904" s="127" t="e">
        <f>J4881</f>
        <v>#REF!</v>
      </c>
      <c r="K4904" s="125" t="s">
        <v>77</v>
      </c>
      <c r="L4904" s="5"/>
      <c r="M4904" s="5"/>
      <c r="N4904" s="127" t="e">
        <f>N4881</f>
        <v>#REF!</v>
      </c>
      <c r="O4904" s="125" t="s">
        <v>132</v>
      </c>
      <c r="P4904" s="126"/>
      <c r="Q4904" s="126"/>
      <c r="R4904" s="9"/>
      <c r="S4904" s="127" t="e">
        <f>S4881</f>
        <v>#REF!</v>
      </c>
      <c r="T4904" s="259" t="s">
        <v>133</v>
      </c>
      <c r="U4904" s="259"/>
      <c r="V4904" s="259"/>
      <c r="W4904" s="13"/>
      <c r="X4904" s="6"/>
    </row>
    <row r="4905" spans="1:24" ht="4.5" customHeight="1" thickBot="1" x14ac:dyDescent="0.25">
      <c r="B4905" s="8"/>
      <c r="C4905" s="7"/>
      <c r="D4905" s="8"/>
      <c r="E4905" s="7"/>
      <c r="F4905" s="7"/>
      <c r="G4905" s="7"/>
      <c r="H4905" s="5"/>
      <c r="I4905" s="10"/>
      <c r="J4905" s="8"/>
      <c r="K4905" s="5"/>
      <c r="L4905" s="5"/>
      <c r="M4905" s="5"/>
      <c r="N4905" s="7"/>
      <c r="O4905" s="5"/>
      <c r="P4905" s="8"/>
      <c r="Q4905" s="8"/>
      <c r="R4905" s="9"/>
      <c r="S4905" s="9"/>
      <c r="T4905" s="7"/>
      <c r="U4905" s="8"/>
      <c r="V4905" s="9"/>
      <c r="W4905" s="9"/>
      <c r="X4905" s="6"/>
    </row>
    <row r="4906" spans="1:24" ht="27" customHeight="1" x14ac:dyDescent="0.25">
      <c r="B4906" s="260" t="s">
        <v>17</v>
      </c>
      <c r="C4906" s="261"/>
      <c r="D4906" s="261"/>
      <c r="E4906" s="261"/>
      <c r="F4906" s="262" t="s">
        <v>134</v>
      </c>
      <c r="G4906" s="262"/>
      <c r="H4906" s="262"/>
      <c r="I4906" s="262" t="s">
        <v>12</v>
      </c>
      <c r="J4906" s="262"/>
      <c r="K4906" s="262"/>
      <c r="L4906" s="262" t="s">
        <v>105</v>
      </c>
      <c r="M4906" s="236" t="s">
        <v>135</v>
      </c>
      <c r="N4906" s="236"/>
      <c r="O4906" s="236"/>
      <c r="P4906" s="236"/>
      <c r="Q4906" s="236"/>
      <c r="R4906" s="236" t="s">
        <v>101</v>
      </c>
      <c r="S4906" s="236"/>
      <c r="T4906" s="236"/>
      <c r="U4906" s="236"/>
      <c r="V4906" s="237"/>
      <c r="W4906" s="14"/>
      <c r="X4906" s="3"/>
    </row>
    <row r="4907" spans="1:24" ht="27.75" customHeight="1" x14ac:dyDescent="0.2">
      <c r="B4907" s="240">
        <f>EDATE(B4884,12)</f>
        <v>45658</v>
      </c>
      <c r="C4907" s="241"/>
      <c r="D4907" s="241"/>
      <c r="E4907" s="242"/>
      <c r="F4907" s="263"/>
      <c r="G4907" s="263"/>
      <c r="H4907" s="263"/>
      <c r="I4907" s="263"/>
      <c r="J4907" s="263"/>
      <c r="K4907" s="263"/>
      <c r="L4907" s="263"/>
      <c r="M4907" s="238"/>
      <c r="N4907" s="238"/>
      <c r="O4907" s="238"/>
      <c r="P4907" s="238"/>
      <c r="Q4907" s="238"/>
      <c r="R4907" s="238"/>
      <c r="S4907" s="238"/>
      <c r="T4907" s="238"/>
      <c r="U4907" s="238"/>
      <c r="V4907" s="239"/>
      <c r="W4907" s="14"/>
      <c r="X4907" s="3"/>
    </row>
    <row r="4908" spans="1:24" ht="16.5" customHeight="1" x14ac:dyDescent="0.2">
      <c r="A4908" s="34">
        <f>EDATE(B4907,-4)</f>
        <v>45536</v>
      </c>
      <c r="B4908" s="243" t="str">
        <f>PROPER(TEXT(A4908, "mmmm"))</f>
        <v>Septiembre</v>
      </c>
      <c r="C4908" s="244"/>
      <c r="D4908" s="244"/>
      <c r="E4908" s="244"/>
      <c r="F4908" s="281" t="str">
        <f>IFERROR(IF(VLOOKUP($X4878&amp;"-"&amp;TEXT($A4908,"mmm-aaaa"),Informes!$A:$P,COLUMN(Informes!H$1),FALSE),"þ","¨"),"¨")</f>
        <v>¨</v>
      </c>
      <c r="G4908" s="281"/>
      <c r="H4908" s="281"/>
      <c r="I4908" s="248" t="str">
        <f>IFERROR(IF(ISBLANK(
VLOOKUP($X4901&amp;"-"&amp;TEXT($A4908,"mmm-aaaa"),Informes!$A:$P,COLUMN(Informes!I$1),FALSE)), "",
VLOOKUP($X4901&amp;"-"&amp;TEXT($A4908,"mmm-aaaa"),Informes!$A:$P,COLUMN(Informes!I$1),FALSE)), "")</f>
        <v/>
      </c>
      <c r="J4908" s="248"/>
      <c r="K4908" s="248"/>
      <c r="L4908" s="173" t="str">
        <f>IFERROR(IF($X4908=$L$7,"þ","¨"),"¨")</f>
        <v>¨</v>
      </c>
      <c r="M4908" s="248" t="str">
        <f>IFERROR(IF(OR($X4908=$L$7,$X4908=$K$5,$X4908=$O$5,$X4908=$T$5),IF(ISBLANK(
VLOOKUP($X4878&amp;"-"&amp;TEXT($A4908,"mmm-aaaa"),Informes!$A:$P,COLUMN(Informes!J$1),FALSE)), "",
VLOOKUP($X4878&amp;"-"&amp;TEXT($A4908,"mmm-aaaa"),Informes!$A:$P,COLUMN(Informes!J$1),FALSE)), ""), "")</f>
        <v/>
      </c>
      <c r="N4908" s="248"/>
      <c r="O4908" s="248"/>
      <c r="P4908" s="248"/>
      <c r="Q4908" s="248"/>
      <c r="R4908" s="284" t="str">
        <f t="shared" ref="R4908:R4919" si="958">IF(W4908=0, "", W4908)</f>
        <v/>
      </c>
      <c r="S4908" s="284"/>
      <c r="T4908" s="284"/>
      <c r="U4908" s="284"/>
      <c r="V4908" s="285"/>
      <c r="W4908" s="4" t="str">
        <f>IFERROR(VLOOKUP($X4901&amp;"-"&amp;TEXT($A4908,"mmm-aaaa"),Informes!$A:$P,COLUMN(Informes!K$1),FALSE), "")</f>
        <v/>
      </c>
      <c r="X4908" s="34" t="str">
        <f>IFERROR(VLOOKUP($X4878&amp;"-"&amp;TEXT($A4908,"mmm-aaaa"),Informes!$A:$P,COLUMN(Informes!C$1),FALSE), "")</f>
        <v/>
      </c>
    </row>
    <row r="4909" spans="1:24" ht="16.5" customHeight="1" x14ac:dyDescent="0.2">
      <c r="A4909" s="34">
        <f>EDATE(A4908,1)</f>
        <v>45566</v>
      </c>
      <c r="B4909" s="243" t="str">
        <f t="shared" ref="B4909:B4919" si="959">PROPER(TEXT(A4909, "mmmm"))</f>
        <v>Octubre</v>
      </c>
      <c r="C4909" s="244"/>
      <c r="D4909" s="244"/>
      <c r="E4909" s="244"/>
      <c r="F4909" s="281" t="str">
        <f>IFERROR(IF(VLOOKUP($X4878&amp;"-"&amp;TEXT($A4909,"mmm-aaaa"),Informes!$A:$P,COLUMN(Informes!H$1),FALSE),"þ","¨"),"¨")</f>
        <v>¨</v>
      </c>
      <c r="G4909" s="281"/>
      <c r="H4909" s="281"/>
      <c r="I4909" s="248" t="str">
        <f>IFERROR(IF(ISBLANK(
VLOOKUP($X4901&amp;"-"&amp;TEXT($A4909,"mmm-aaaa"),Informes!$A:$P,COLUMN(Informes!I$1),FALSE)), "",
VLOOKUP($X4901&amp;"-"&amp;TEXT($A4909,"mmm-aaaa"),Informes!$A:$P,COLUMN(Informes!I$1),FALSE)), "")</f>
        <v/>
      </c>
      <c r="J4909" s="248"/>
      <c r="K4909" s="248"/>
      <c r="L4909" s="173" t="str">
        <f t="shared" ref="L4909:L4919" si="960">IFERROR(IF($X4909=$L$7,"þ","¨"),"¨")</f>
        <v>¨</v>
      </c>
      <c r="M4909" s="248" t="str">
        <f>IFERROR(IF(OR($X4909=$L$7,$X4909=$K$5,$X4909=$O$5,$X4909=$T$5),IF(ISBLANK(
VLOOKUP($X4878&amp;"-"&amp;TEXT($A4909,"mmm-aaaa"),Informes!$A:$P,COLUMN(Informes!J$1),FALSE)), "",
VLOOKUP($X4878&amp;"-"&amp;TEXT($A4909,"mmm-aaaa"),Informes!$A:$P,COLUMN(Informes!J$1),FALSE)), ""), "")</f>
        <v/>
      </c>
      <c r="N4909" s="248"/>
      <c r="O4909" s="248"/>
      <c r="P4909" s="248"/>
      <c r="Q4909" s="248"/>
      <c r="R4909" s="284" t="str">
        <f t="shared" si="958"/>
        <v/>
      </c>
      <c r="S4909" s="284"/>
      <c r="T4909" s="284"/>
      <c r="U4909" s="284"/>
      <c r="V4909" s="285"/>
      <c r="W4909" s="4" t="str">
        <f>IFERROR(VLOOKUP($X4901&amp;"-"&amp;TEXT($A4909,"mmm-aaaa"),Informes!$A:$P,COLUMN(Informes!K$1),FALSE), "")</f>
        <v/>
      </c>
      <c r="X4909" s="34" t="str">
        <f>IFERROR(VLOOKUP($X4878&amp;"-"&amp;TEXT($A4909,"mmm-aaaa"),Informes!$A:$P,COLUMN(Informes!C$1),FALSE), "")</f>
        <v/>
      </c>
    </row>
    <row r="4910" spans="1:24" ht="16.5" customHeight="1" x14ac:dyDescent="0.2">
      <c r="A4910" s="34">
        <f t="shared" ref="A4910:A4919" si="961">EDATE(A4909,1)</f>
        <v>45597</v>
      </c>
      <c r="B4910" s="243" t="str">
        <f t="shared" si="959"/>
        <v>Noviembre</v>
      </c>
      <c r="C4910" s="244"/>
      <c r="D4910" s="244"/>
      <c r="E4910" s="244"/>
      <c r="F4910" s="281" t="str">
        <f>IFERROR(IF(VLOOKUP($X4878&amp;"-"&amp;TEXT($A4910,"mmm-aaaa"),Informes!$A:$P,COLUMN(Informes!H$1),FALSE),"þ","¨"),"¨")</f>
        <v>¨</v>
      </c>
      <c r="G4910" s="281"/>
      <c r="H4910" s="281"/>
      <c r="I4910" s="248" t="str">
        <f>IFERROR(IF(ISBLANK(
VLOOKUP($X4901&amp;"-"&amp;TEXT($A4910,"mmm-aaaa"),Informes!$A:$P,COLUMN(Informes!I$1),FALSE)), "",
VLOOKUP($X4901&amp;"-"&amp;TEXT($A4910,"mmm-aaaa"),Informes!$A:$P,COLUMN(Informes!I$1),FALSE)), "")</f>
        <v/>
      </c>
      <c r="J4910" s="248"/>
      <c r="K4910" s="248"/>
      <c r="L4910" s="173" t="str">
        <f t="shared" si="960"/>
        <v>¨</v>
      </c>
      <c r="M4910" s="248" t="str">
        <f>IFERROR(IF(OR($X4910=$L$7,$X4910=$K$5,$X4910=$O$5,$X4910=$T$5),IF(ISBLANK(
VLOOKUP($X4878&amp;"-"&amp;TEXT($A4910,"mmm-aaaa"),Informes!$A:$P,COLUMN(Informes!J$1),FALSE)), "",
VLOOKUP($X4878&amp;"-"&amp;TEXT($A4910,"mmm-aaaa"),Informes!$A:$P,COLUMN(Informes!J$1),FALSE)), ""), "")</f>
        <v/>
      </c>
      <c r="N4910" s="248"/>
      <c r="O4910" s="248"/>
      <c r="P4910" s="248"/>
      <c r="Q4910" s="248"/>
      <c r="R4910" s="284" t="str">
        <f t="shared" si="958"/>
        <v/>
      </c>
      <c r="S4910" s="284"/>
      <c r="T4910" s="284"/>
      <c r="U4910" s="284"/>
      <c r="V4910" s="285"/>
      <c r="W4910" s="4" t="str">
        <f>IFERROR(VLOOKUP($X4901&amp;"-"&amp;TEXT($A4910,"mmm-aaaa"),Informes!$A:$P,COLUMN(Informes!K$1),FALSE), "")</f>
        <v/>
      </c>
      <c r="X4910" s="34" t="str">
        <f>IFERROR(VLOOKUP($X4878&amp;"-"&amp;TEXT($A4910,"mmm-aaaa"),Informes!$A:$P,COLUMN(Informes!C$1),FALSE), "")</f>
        <v/>
      </c>
    </row>
    <row r="4911" spans="1:24" ht="16.5" customHeight="1" x14ac:dyDescent="0.2">
      <c r="A4911" s="34">
        <f t="shared" si="961"/>
        <v>45627</v>
      </c>
      <c r="B4911" s="243" t="str">
        <f t="shared" si="959"/>
        <v>Diciembre</v>
      </c>
      <c r="C4911" s="244"/>
      <c r="D4911" s="244"/>
      <c r="E4911" s="244"/>
      <c r="F4911" s="281" t="str">
        <f>IFERROR(IF(VLOOKUP($X4878&amp;"-"&amp;TEXT($A4911,"mmm-aaaa"),Informes!$A:$P,COLUMN(Informes!H$1),FALSE),"þ","¨"),"¨")</f>
        <v>¨</v>
      </c>
      <c r="G4911" s="281"/>
      <c r="H4911" s="281"/>
      <c r="I4911" s="248" t="str">
        <f>IFERROR(IF(ISBLANK(
VLOOKUP($X4901&amp;"-"&amp;TEXT($A4911,"mmm-aaaa"),Informes!$A:$P,COLUMN(Informes!I$1),FALSE)), "",
VLOOKUP($X4901&amp;"-"&amp;TEXT($A4911,"mmm-aaaa"),Informes!$A:$P,COLUMN(Informes!I$1),FALSE)), "")</f>
        <v/>
      </c>
      <c r="J4911" s="248"/>
      <c r="K4911" s="248"/>
      <c r="L4911" s="173" t="str">
        <f t="shared" si="960"/>
        <v>¨</v>
      </c>
      <c r="M4911" s="248" t="str">
        <f>IFERROR(IF(OR($X4911=$L$7,$X4911=$K$5,$X4911=$O$5,$X4911=$T$5),IF(ISBLANK(
VLOOKUP($X4878&amp;"-"&amp;TEXT($A4911,"mmm-aaaa"),Informes!$A:$P,COLUMN(Informes!J$1),FALSE)), "",
VLOOKUP($X4878&amp;"-"&amp;TEXT($A4911,"mmm-aaaa"),Informes!$A:$P,COLUMN(Informes!J$1),FALSE)), ""), "")</f>
        <v/>
      </c>
      <c r="N4911" s="248"/>
      <c r="O4911" s="248"/>
      <c r="P4911" s="248"/>
      <c r="Q4911" s="248"/>
      <c r="R4911" s="284" t="str">
        <f t="shared" si="958"/>
        <v/>
      </c>
      <c r="S4911" s="284"/>
      <c r="T4911" s="284"/>
      <c r="U4911" s="284"/>
      <c r="V4911" s="285"/>
      <c r="W4911" s="4" t="str">
        <f>IFERROR(VLOOKUP($X4901&amp;"-"&amp;TEXT($A4911,"mmm-aaaa"),Informes!$A:$P,COLUMN(Informes!K$1),FALSE), "")</f>
        <v/>
      </c>
      <c r="X4911" s="34" t="str">
        <f>IFERROR(VLOOKUP($X4878&amp;"-"&amp;TEXT($A4911,"mmm-aaaa"),Informes!$A:$P,COLUMN(Informes!C$1),FALSE), "")</f>
        <v/>
      </c>
    </row>
    <row r="4912" spans="1:24" ht="16.5" customHeight="1" x14ac:dyDescent="0.2">
      <c r="A4912" s="34">
        <f t="shared" si="961"/>
        <v>45658</v>
      </c>
      <c r="B4912" s="243" t="str">
        <f t="shared" si="959"/>
        <v>Enero</v>
      </c>
      <c r="C4912" s="244"/>
      <c r="D4912" s="244"/>
      <c r="E4912" s="244"/>
      <c r="F4912" s="281" t="str">
        <f>IFERROR(IF(VLOOKUP($X4878&amp;"-"&amp;TEXT($A4912,"mmm-aaaa"),Informes!$A:$P,COLUMN(Informes!H$1),FALSE),"þ","¨"),"¨")</f>
        <v>¨</v>
      </c>
      <c r="G4912" s="281"/>
      <c r="H4912" s="281"/>
      <c r="I4912" s="248" t="str">
        <f>IFERROR(IF(ISBLANK(
VLOOKUP($X4901&amp;"-"&amp;TEXT($A4912,"mmm-aaaa"),Informes!$A:$P,COLUMN(Informes!I$1),FALSE)), "",
VLOOKUP($X4901&amp;"-"&amp;TEXT($A4912,"mmm-aaaa"),Informes!$A:$P,COLUMN(Informes!I$1),FALSE)), "")</f>
        <v/>
      </c>
      <c r="J4912" s="248"/>
      <c r="K4912" s="248"/>
      <c r="L4912" s="173" t="str">
        <f t="shared" si="960"/>
        <v>¨</v>
      </c>
      <c r="M4912" s="248" t="str">
        <f>IFERROR(IF(OR($X4912=$L$7,$X4912=$K$5,$X4912=$O$5,$X4912=$T$5),IF(ISBLANK(
VLOOKUP($X4878&amp;"-"&amp;TEXT($A4912,"mmm-aaaa"),Informes!$A:$P,COLUMN(Informes!J$1),FALSE)), "",
VLOOKUP($X4878&amp;"-"&amp;TEXT($A4912,"mmm-aaaa"),Informes!$A:$P,COLUMN(Informes!J$1),FALSE)), ""), "")</f>
        <v/>
      </c>
      <c r="N4912" s="248"/>
      <c r="O4912" s="248"/>
      <c r="P4912" s="248"/>
      <c r="Q4912" s="248"/>
      <c r="R4912" s="284" t="str">
        <f t="shared" si="958"/>
        <v/>
      </c>
      <c r="S4912" s="284"/>
      <c r="T4912" s="284"/>
      <c r="U4912" s="284"/>
      <c r="V4912" s="285"/>
      <c r="W4912" s="4" t="str">
        <f>IFERROR(VLOOKUP($X4901&amp;"-"&amp;TEXT($A4912,"mmm-aaaa"),Informes!$A:$P,COLUMN(Informes!K$1),FALSE), "")</f>
        <v/>
      </c>
      <c r="X4912" s="34" t="str">
        <f>IFERROR(VLOOKUP($X4878&amp;"-"&amp;TEXT($A4912,"mmm-aaaa"),Informes!$A:$P,COLUMN(Informes!C$1),FALSE), "")</f>
        <v/>
      </c>
    </row>
    <row r="4913" spans="1:24" ht="16.5" customHeight="1" x14ac:dyDescent="0.2">
      <c r="A4913" s="34">
        <f t="shared" si="961"/>
        <v>45689</v>
      </c>
      <c r="B4913" s="243" t="str">
        <f t="shared" si="959"/>
        <v>Febrero</v>
      </c>
      <c r="C4913" s="244"/>
      <c r="D4913" s="244"/>
      <c r="E4913" s="244"/>
      <c r="F4913" s="281" t="str">
        <f>IFERROR(IF(VLOOKUP($X4878&amp;"-"&amp;TEXT($A4913,"mmm-aaaa"),Informes!$A:$P,COLUMN(Informes!H$1),FALSE),"þ","¨"),"¨")</f>
        <v>¨</v>
      </c>
      <c r="G4913" s="281"/>
      <c r="H4913" s="281"/>
      <c r="I4913" s="248" t="str">
        <f>IFERROR(IF(ISBLANK(
VLOOKUP($X4901&amp;"-"&amp;TEXT($A4913,"mmm-aaaa"),Informes!$A:$P,COLUMN(Informes!I$1),FALSE)), "",
VLOOKUP($X4901&amp;"-"&amp;TEXT($A4913,"mmm-aaaa"),Informes!$A:$P,COLUMN(Informes!I$1),FALSE)), "")</f>
        <v/>
      </c>
      <c r="J4913" s="248"/>
      <c r="K4913" s="248"/>
      <c r="L4913" s="173" t="str">
        <f t="shared" si="960"/>
        <v>¨</v>
      </c>
      <c r="M4913" s="248" t="str">
        <f>IFERROR(IF(OR($X4913=$L$7,$X4913=$K$5,$X4913=$O$5,$X4913=$T$5),IF(ISBLANK(
VLOOKUP($X4878&amp;"-"&amp;TEXT($A4913,"mmm-aaaa"),Informes!$A:$P,COLUMN(Informes!J$1),FALSE)), "",
VLOOKUP($X4878&amp;"-"&amp;TEXT($A4913,"mmm-aaaa"),Informes!$A:$P,COLUMN(Informes!J$1),FALSE)), ""), "")</f>
        <v/>
      </c>
      <c r="N4913" s="248"/>
      <c r="O4913" s="248"/>
      <c r="P4913" s="248"/>
      <c r="Q4913" s="248"/>
      <c r="R4913" s="284" t="str">
        <f t="shared" si="958"/>
        <v/>
      </c>
      <c r="S4913" s="284"/>
      <c r="T4913" s="284"/>
      <c r="U4913" s="284"/>
      <c r="V4913" s="285"/>
      <c r="W4913" s="4" t="str">
        <f>IFERROR(VLOOKUP($X4901&amp;"-"&amp;TEXT($A4913,"mmm-aaaa"),Informes!$A:$P,COLUMN(Informes!K$1),FALSE), "")</f>
        <v/>
      </c>
      <c r="X4913" s="34" t="str">
        <f>IFERROR(VLOOKUP($X4878&amp;"-"&amp;TEXT($A4913,"mmm-aaaa"),Informes!$A:$P,COLUMN(Informes!C$1),FALSE), "")</f>
        <v/>
      </c>
    </row>
    <row r="4914" spans="1:24" ht="16.5" customHeight="1" x14ac:dyDescent="0.2">
      <c r="A4914" s="34">
        <f t="shared" si="961"/>
        <v>45717</v>
      </c>
      <c r="B4914" s="243" t="str">
        <f t="shared" si="959"/>
        <v>Marzo</v>
      </c>
      <c r="C4914" s="244"/>
      <c r="D4914" s="244"/>
      <c r="E4914" s="244"/>
      <c r="F4914" s="281" t="str">
        <f>IFERROR(IF(VLOOKUP($X4878&amp;"-"&amp;TEXT($A4914,"mmm-aaaa"),Informes!$A:$P,COLUMN(Informes!H$1),FALSE),"þ","¨"),"¨")</f>
        <v>¨</v>
      </c>
      <c r="G4914" s="281"/>
      <c r="H4914" s="281"/>
      <c r="I4914" s="248" t="str">
        <f>IFERROR(IF(ISBLANK(
VLOOKUP($X4901&amp;"-"&amp;TEXT($A4914,"mmm-aaaa"),Informes!$A:$P,COLUMN(Informes!I$1),FALSE)), "",
VLOOKUP($X4901&amp;"-"&amp;TEXT($A4914,"mmm-aaaa"),Informes!$A:$P,COLUMN(Informes!I$1),FALSE)), "")</f>
        <v/>
      </c>
      <c r="J4914" s="248"/>
      <c r="K4914" s="248"/>
      <c r="L4914" s="173" t="str">
        <f t="shared" si="960"/>
        <v>¨</v>
      </c>
      <c r="M4914" s="248" t="str">
        <f>IFERROR(IF(OR($X4914=$L$7,$X4914=$K$5,$X4914=$O$5,$X4914=$T$5),IF(ISBLANK(
VLOOKUP($X4878&amp;"-"&amp;TEXT($A4914,"mmm-aaaa"),Informes!$A:$P,COLUMN(Informes!J$1),FALSE)), "",
VLOOKUP($X4878&amp;"-"&amp;TEXT($A4914,"mmm-aaaa"),Informes!$A:$P,COLUMN(Informes!J$1),FALSE)), ""), "")</f>
        <v/>
      </c>
      <c r="N4914" s="248"/>
      <c r="O4914" s="248"/>
      <c r="P4914" s="248"/>
      <c r="Q4914" s="248"/>
      <c r="R4914" s="284" t="str">
        <f t="shared" si="958"/>
        <v/>
      </c>
      <c r="S4914" s="284"/>
      <c r="T4914" s="284"/>
      <c r="U4914" s="284"/>
      <c r="V4914" s="285"/>
      <c r="W4914" s="4" t="str">
        <f>IFERROR(VLOOKUP($X4901&amp;"-"&amp;TEXT($A4914,"mmm-aaaa"),Informes!$A:$P,COLUMN(Informes!K$1),FALSE), "")</f>
        <v/>
      </c>
      <c r="X4914" s="34" t="str">
        <f>IFERROR(VLOOKUP($X4878&amp;"-"&amp;TEXT($A4914,"mmm-aaaa"),Informes!$A:$P,COLUMN(Informes!C$1),FALSE), "")</f>
        <v/>
      </c>
    </row>
    <row r="4915" spans="1:24" ht="16.5" customHeight="1" x14ac:dyDescent="0.2">
      <c r="A4915" s="34">
        <f t="shared" si="961"/>
        <v>45748</v>
      </c>
      <c r="B4915" s="243" t="str">
        <f t="shared" si="959"/>
        <v>Abril</v>
      </c>
      <c r="C4915" s="244"/>
      <c r="D4915" s="244"/>
      <c r="E4915" s="244"/>
      <c r="F4915" s="281" t="str">
        <f>IFERROR(IF(VLOOKUP($X4878&amp;"-"&amp;TEXT($A4915,"mmm-aaaa"),Informes!$A:$P,COLUMN(Informes!H$1),FALSE),"þ","¨"),"¨")</f>
        <v>¨</v>
      </c>
      <c r="G4915" s="281"/>
      <c r="H4915" s="281"/>
      <c r="I4915" s="248" t="str">
        <f>IFERROR(IF(ISBLANK(
VLOOKUP($X4901&amp;"-"&amp;TEXT($A4915,"mmm-aaaa"),Informes!$A:$P,COLUMN(Informes!I$1),FALSE)), "",
VLOOKUP($X4901&amp;"-"&amp;TEXT($A4915,"mmm-aaaa"),Informes!$A:$P,COLUMN(Informes!I$1),FALSE)), "")</f>
        <v/>
      </c>
      <c r="J4915" s="248"/>
      <c r="K4915" s="248"/>
      <c r="L4915" s="173" t="str">
        <f t="shared" si="960"/>
        <v>¨</v>
      </c>
      <c r="M4915" s="248" t="str">
        <f>IFERROR(IF(OR($X4915=$L$7,$X4915=$K$5,$X4915=$O$5,$X4915=$T$5),IF(ISBLANK(
VLOOKUP($X4878&amp;"-"&amp;TEXT($A4915,"mmm-aaaa"),Informes!$A:$P,COLUMN(Informes!J$1),FALSE)), "",
VLOOKUP($X4878&amp;"-"&amp;TEXT($A4915,"mmm-aaaa"),Informes!$A:$P,COLUMN(Informes!J$1),FALSE)), ""), "")</f>
        <v/>
      </c>
      <c r="N4915" s="248"/>
      <c r="O4915" s="248"/>
      <c r="P4915" s="248"/>
      <c r="Q4915" s="248"/>
      <c r="R4915" s="284" t="str">
        <f t="shared" si="958"/>
        <v/>
      </c>
      <c r="S4915" s="284"/>
      <c r="T4915" s="284"/>
      <c r="U4915" s="284"/>
      <c r="V4915" s="285"/>
      <c r="W4915" s="4" t="str">
        <f>IFERROR(VLOOKUP($X4901&amp;"-"&amp;TEXT($A4915,"mmm-aaaa"),Informes!$A:$P,COLUMN(Informes!K$1),FALSE), "")</f>
        <v/>
      </c>
      <c r="X4915" s="34" t="str">
        <f>IFERROR(VLOOKUP($X4878&amp;"-"&amp;TEXT($A4915,"mmm-aaaa"),Informes!$A:$P,COLUMN(Informes!C$1),FALSE), "")</f>
        <v/>
      </c>
    </row>
    <row r="4916" spans="1:24" ht="16.5" customHeight="1" x14ac:dyDescent="0.2">
      <c r="A4916" s="34">
        <f t="shared" si="961"/>
        <v>45778</v>
      </c>
      <c r="B4916" s="243" t="str">
        <f t="shared" si="959"/>
        <v>Mayo</v>
      </c>
      <c r="C4916" s="244"/>
      <c r="D4916" s="244"/>
      <c r="E4916" s="244"/>
      <c r="F4916" s="281" t="str">
        <f>IFERROR(IF(VLOOKUP($X4878&amp;"-"&amp;TEXT($A4916,"mmm-aaaa"),Informes!$A:$P,COLUMN(Informes!H$1),FALSE),"þ","¨"),"¨")</f>
        <v>¨</v>
      </c>
      <c r="G4916" s="281"/>
      <c r="H4916" s="281"/>
      <c r="I4916" s="248" t="str">
        <f>IFERROR(IF(ISBLANK(
VLOOKUP($X4901&amp;"-"&amp;TEXT($A4916,"mmm-aaaa"),Informes!$A:$P,COLUMN(Informes!I$1),FALSE)), "",
VLOOKUP($X4901&amp;"-"&amp;TEXT($A4916,"mmm-aaaa"),Informes!$A:$P,COLUMN(Informes!I$1),FALSE)), "")</f>
        <v/>
      </c>
      <c r="J4916" s="248"/>
      <c r="K4916" s="248"/>
      <c r="L4916" s="173" t="str">
        <f t="shared" si="960"/>
        <v>¨</v>
      </c>
      <c r="M4916" s="248" t="str">
        <f>IFERROR(IF(OR($X4916=$L$7,$X4916=$K$5,$X4916=$O$5,$X4916=$T$5),IF(ISBLANK(
VLOOKUP($X4878&amp;"-"&amp;TEXT($A4916,"mmm-aaaa"),Informes!$A:$P,COLUMN(Informes!J$1),FALSE)), "",
VLOOKUP($X4878&amp;"-"&amp;TEXT($A4916,"mmm-aaaa"),Informes!$A:$P,COLUMN(Informes!J$1),FALSE)), ""), "")</f>
        <v/>
      </c>
      <c r="N4916" s="248"/>
      <c r="O4916" s="248"/>
      <c r="P4916" s="248"/>
      <c r="Q4916" s="248"/>
      <c r="R4916" s="284" t="str">
        <f t="shared" si="958"/>
        <v/>
      </c>
      <c r="S4916" s="284"/>
      <c r="T4916" s="284"/>
      <c r="U4916" s="284"/>
      <c r="V4916" s="285"/>
      <c r="W4916" s="4" t="str">
        <f>IFERROR(VLOOKUP($X4901&amp;"-"&amp;TEXT($A4916,"mmm-aaaa"),Informes!$A:$P,COLUMN(Informes!K$1),FALSE), "")</f>
        <v/>
      </c>
      <c r="X4916" s="34" t="str">
        <f>IFERROR(VLOOKUP($X4878&amp;"-"&amp;TEXT($A4916,"mmm-aaaa"),Informes!$A:$P,COLUMN(Informes!C$1),FALSE), "")</f>
        <v/>
      </c>
    </row>
    <row r="4917" spans="1:24" ht="16.5" customHeight="1" x14ac:dyDescent="0.2">
      <c r="A4917" s="34">
        <f t="shared" si="961"/>
        <v>45809</v>
      </c>
      <c r="B4917" s="243" t="str">
        <f t="shared" si="959"/>
        <v>Junio</v>
      </c>
      <c r="C4917" s="244"/>
      <c r="D4917" s="244"/>
      <c r="E4917" s="244"/>
      <c r="F4917" s="281" t="str">
        <f>IFERROR(IF(VLOOKUP($X4878&amp;"-"&amp;TEXT($A4917,"mmm-aaaa"),Informes!$A:$P,COLUMN(Informes!H$1),FALSE),"þ","¨"),"¨")</f>
        <v>¨</v>
      </c>
      <c r="G4917" s="281"/>
      <c r="H4917" s="281"/>
      <c r="I4917" s="248" t="str">
        <f>IFERROR(IF(ISBLANK(
VLOOKUP($X4901&amp;"-"&amp;TEXT($A4917,"mmm-aaaa"),Informes!$A:$P,COLUMN(Informes!I$1),FALSE)), "",
VLOOKUP($X4901&amp;"-"&amp;TEXT($A4917,"mmm-aaaa"),Informes!$A:$P,COLUMN(Informes!I$1),FALSE)), "")</f>
        <v/>
      </c>
      <c r="J4917" s="248"/>
      <c r="K4917" s="248"/>
      <c r="L4917" s="173" t="str">
        <f t="shared" si="960"/>
        <v>¨</v>
      </c>
      <c r="M4917" s="248" t="str">
        <f>IFERROR(IF(OR($X4917=$L$7,$X4917=$K$5,$X4917=$O$5,$X4917=$T$5),IF(ISBLANK(
VLOOKUP($X4878&amp;"-"&amp;TEXT($A4917,"mmm-aaaa"),Informes!$A:$P,COLUMN(Informes!J$1),FALSE)), "",
VLOOKUP($X4878&amp;"-"&amp;TEXT($A4917,"mmm-aaaa"),Informes!$A:$P,COLUMN(Informes!J$1),FALSE)), ""), "")</f>
        <v/>
      </c>
      <c r="N4917" s="248"/>
      <c r="O4917" s="248"/>
      <c r="P4917" s="248"/>
      <c r="Q4917" s="248"/>
      <c r="R4917" s="284" t="str">
        <f t="shared" si="958"/>
        <v/>
      </c>
      <c r="S4917" s="284"/>
      <c r="T4917" s="284"/>
      <c r="U4917" s="284"/>
      <c r="V4917" s="285"/>
      <c r="W4917" s="4" t="str">
        <f>IFERROR(VLOOKUP($X4901&amp;"-"&amp;TEXT($A4917,"mmm-aaaa"),Informes!$A:$P,COLUMN(Informes!K$1),FALSE), "")</f>
        <v/>
      </c>
      <c r="X4917" s="34" t="str">
        <f>IFERROR(VLOOKUP($X4878&amp;"-"&amp;TEXT($A4917,"mmm-aaaa"),Informes!$A:$P,COLUMN(Informes!C$1),FALSE), "")</f>
        <v/>
      </c>
    </row>
    <row r="4918" spans="1:24" ht="16.5" customHeight="1" x14ac:dyDescent="0.2">
      <c r="A4918" s="34">
        <f t="shared" si="961"/>
        <v>45839</v>
      </c>
      <c r="B4918" s="243" t="str">
        <f t="shared" si="959"/>
        <v>Julio</v>
      </c>
      <c r="C4918" s="244"/>
      <c r="D4918" s="244"/>
      <c r="E4918" s="244"/>
      <c r="F4918" s="281" t="str">
        <f>IFERROR(IF(VLOOKUP($X4878&amp;"-"&amp;TEXT($A4918,"mmm-aaaa"),Informes!$A:$P,COLUMN(Informes!H$1),FALSE),"þ","¨"),"¨")</f>
        <v>¨</v>
      </c>
      <c r="G4918" s="281"/>
      <c r="H4918" s="281"/>
      <c r="I4918" s="248" t="str">
        <f>IFERROR(IF(ISBLANK(
VLOOKUP($X4901&amp;"-"&amp;TEXT($A4918,"mmm-aaaa"),Informes!$A:$P,COLUMN(Informes!I$1),FALSE)), "",
VLOOKUP($X4901&amp;"-"&amp;TEXT($A4918,"mmm-aaaa"),Informes!$A:$P,COLUMN(Informes!I$1),FALSE)), "")</f>
        <v/>
      </c>
      <c r="J4918" s="248"/>
      <c r="K4918" s="248"/>
      <c r="L4918" s="173" t="str">
        <f t="shared" si="960"/>
        <v>¨</v>
      </c>
      <c r="M4918" s="248" t="str">
        <f>IFERROR(IF(OR($X4918=$L$7,$X4918=$K$5,$X4918=$O$5,$X4918=$T$5),IF(ISBLANK(
VLOOKUP($X4878&amp;"-"&amp;TEXT($A4918,"mmm-aaaa"),Informes!$A:$P,COLUMN(Informes!J$1),FALSE)), "",
VLOOKUP($X4878&amp;"-"&amp;TEXT($A4918,"mmm-aaaa"),Informes!$A:$P,COLUMN(Informes!J$1),FALSE)), ""), "")</f>
        <v/>
      </c>
      <c r="N4918" s="248"/>
      <c r="O4918" s="248"/>
      <c r="P4918" s="248"/>
      <c r="Q4918" s="248"/>
      <c r="R4918" s="284" t="str">
        <f t="shared" si="958"/>
        <v/>
      </c>
      <c r="S4918" s="284"/>
      <c r="T4918" s="284"/>
      <c r="U4918" s="284"/>
      <c r="V4918" s="285"/>
      <c r="W4918" s="4" t="str">
        <f>IFERROR(VLOOKUP($X4901&amp;"-"&amp;TEXT($A4918,"mmm-aaaa"),Informes!$A:$P,COLUMN(Informes!K$1),FALSE), "")</f>
        <v/>
      </c>
      <c r="X4918" s="34" t="str">
        <f>IFERROR(VLOOKUP($X4878&amp;"-"&amp;TEXT($A4918,"mmm-aaaa"),Informes!$A:$P,COLUMN(Informes!C$1),FALSE), "")</f>
        <v/>
      </c>
    </row>
    <row r="4919" spans="1:24" ht="16.5" customHeight="1" thickBot="1" x14ac:dyDescent="0.25">
      <c r="A4919" s="34">
        <f t="shared" si="961"/>
        <v>45870</v>
      </c>
      <c r="B4919" s="264" t="str">
        <f t="shared" si="959"/>
        <v>Agosto</v>
      </c>
      <c r="C4919" s="265"/>
      <c r="D4919" s="265"/>
      <c r="E4919" s="265"/>
      <c r="F4919" s="280" t="str">
        <f>IFERROR(IF(VLOOKUP($X4878&amp;"-"&amp;TEXT($A4919,"mmm-aaaa"),Informes!$A:$P,COLUMN(Informes!H$1),FALSE),"þ","¨"),"¨")</f>
        <v>¨</v>
      </c>
      <c r="G4919" s="280"/>
      <c r="H4919" s="280"/>
      <c r="I4919" s="269" t="str">
        <f>IFERROR(IF(ISBLANK(
VLOOKUP($X4901&amp;"-"&amp;TEXT($A4919,"mmm-aaaa"),Informes!$A:$P,COLUMN(Informes!I$1),FALSE)), "",
VLOOKUP($X4901&amp;"-"&amp;TEXT($A4919,"mmm-aaaa"),Informes!$A:$P,COLUMN(Informes!I$1),FALSE)), "")</f>
        <v/>
      </c>
      <c r="J4919" s="269"/>
      <c r="K4919" s="269"/>
      <c r="L4919" s="172" t="str">
        <f t="shared" si="960"/>
        <v>¨</v>
      </c>
      <c r="M4919" s="269" t="str">
        <f>IFERROR(IF(OR($X4919=$L$7,$X4919=$K$5,$X4919=$O$5,$X4919=$T$5),IF(ISBLANK(
VLOOKUP($X4878&amp;"-"&amp;TEXT($A4919,"mmm-aaaa"),Informes!$A:$P,COLUMN(Informes!J$1),FALSE)), "",
VLOOKUP($X4878&amp;"-"&amp;TEXT($A4919,"mmm-aaaa"),Informes!$A:$P,COLUMN(Informes!J$1),FALSE)), ""), "")</f>
        <v/>
      </c>
      <c r="N4919" s="269"/>
      <c r="O4919" s="269"/>
      <c r="P4919" s="269"/>
      <c r="Q4919" s="269"/>
      <c r="R4919" s="282" t="str">
        <f t="shared" si="958"/>
        <v/>
      </c>
      <c r="S4919" s="282"/>
      <c r="T4919" s="282"/>
      <c r="U4919" s="282"/>
      <c r="V4919" s="283"/>
      <c r="W4919" s="4" t="str">
        <f>IFERROR(VLOOKUP($X4901&amp;"-"&amp;TEXT($A4919,"mmm-aaaa"),Informes!$A:$P,COLUMN(Informes!K$1),FALSE), "")</f>
        <v/>
      </c>
      <c r="X4919" s="34" t="str">
        <f>IFERROR(VLOOKUP($X4878&amp;"-"&amp;TEXT($A4919,"mmm-aaaa"),Informes!$A:$P,COLUMN(Informes!C$1),FALSE), "")</f>
        <v/>
      </c>
    </row>
    <row r="4920" spans="1:24" ht="16.5" customHeight="1" thickBot="1" x14ac:dyDescent="0.3">
      <c r="D4920" s="124"/>
      <c r="E4920" s="124"/>
      <c r="F4920" s="129"/>
      <c r="G4920" s="124" t="str">
        <f>IF(SUM(F4908:F4919)=0,"",SUM(F4908:F4919))</f>
        <v/>
      </c>
      <c r="H4920" s="124"/>
      <c r="I4920" s="124"/>
      <c r="J4920" s="130"/>
      <c r="K4920" s="124"/>
      <c r="L4920" s="131" t="s">
        <v>107</v>
      </c>
      <c r="M4920" s="272" t="str">
        <f>IF(SUM(M4908:M4919)=0,"",SUM(M4908:M4919))</f>
        <v/>
      </c>
      <c r="N4920" s="273"/>
      <c r="O4920" s="273"/>
      <c r="P4920" s="273"/>
      <c r="Q4920" s="274"/>
      <c r="R4920" s="275"/>
      <c r="S4920" s="276"/>
      <c r="T4920" s="276"/>
      <c r="U4920" s="276"/>
      <c r="V4920" s="277"/>
      <c r="W4920" s="4"/>
      <c r="X4920" s="4"/>
    </row>
    <row r="4921" spans="1:24" ht="16.5" customHeight="1" x14ac:dyDescent="0.2">
      <c r="W4921" s="4"/>
      <c r="X4921" s="4"/>
    </row>
    <row r="4922" spans="1:24" ht="279.75" customHeight="1" x14ac:dyDescent="0.15">
      <c r="B4922" s="11"/>
      <c r="C4922" s="132" t="s">
        <v>136</v>
      </c>
      <c r="D4922" s="11"/>
      <c r="E4922" s="11"/>
      <c r="F4922" s="11"/>
      <c r="G4922" s="11"/>
      <c r="H4922" s="11"/>
      <c r="I4922" s="11"/>
      <c r="J4922" s="11"/>
      <c r="K4922" s="11"/>
      <c r="L4922" s="11"/>
      <c r="M4922" s="11"/>
      <c r="N4922" s="11"/>
      <c r="O4922" s="11"/>
      <c r="P4922" s="11"/>
      <c r="Q4922" s="11"/>
      <c r="R4922" s="11"/>
      <c r="S4922" s="11"/>
      <c r="T4922" s="11"/>
      <c r="U4922" s="11"/>
      <c r="V4922" s="11"/>
      <c r="W4922" s="11"/>
      <c r="X4922" s="11"/>
    </row>
    <row r="4923" spans="1:24" ht="24" customHeight="1" x14ac:dyDescent="0.2">
      <c r="A4923" s="35">
        <f>A4877+1</f>
        <v>108</v>
      </c>
      <c r="B4923" s="256" t="s">
        <v>127</v>
      </c>
      <c r="C4923" s="256"/>
      <c r="D4923" s="256"/>
      <c r="E4923" s="256"/>
      <c r="F4923" s="256"/>
      <c r="G4923" s="256"/>
      <c r="H4923" s="256"/>
      <c r="I4923" s="256"/>
      <c r="J4923" s="256"/>
      <c r="K4923" s="256"/>
      <c r="L4923" s="256"/>
      <c r="M4923" s="256"/>
      <c r="N4923" s="256"/>
      <c r="O4923" s="256"/>
      <c r="P4923" s="256"/>
      <c r="Q4923" s="256"/>
      <c r="R4923" s="256"/>
      <c r="S4923" s="256"/>
      <c r="T4923" s="256"/>
      <c r="U4923" s="256"/>
      <c r="V4923" s="256"/>
      <c r="X4923" s="2"/>
    </row>
    <row r="4924" spans="1:24" ht="17.25" customHeight="1" x14ac:dyDescent="0.2">
      <c r="A4924" s="35"/>
      <c r="B4924" s="120" t="s">
        <v>128</v>
      </c>
      <c r="D4924" s="123" t="e">
        <f>IF(A4923=0,0,INDEX(TblPublicadores[Nombre completo],A4923))</f>
        <v>#REF!</v>
      </c>
      <c r="F4924" s="123"/>
      <c r="G4924" s="123"/>
      <c r="H4924" s="123"/>
      <c r="I4924" s="123"/>
      <c r="J4924" s="123"/>
      <c r="K4924" s="123"/>
      <c r="L4924" s="123"/>
      <c r="M4924" s="123"/>
      <c r="N4924" s="123"/>
      <c r="O4924" s="123"/>
      <c r="P4924" s="123"/>
      <c r="Q4924" s="123"/>
      <c r="R4924" s="123"/>
      <c r="S4924" s="123"/>
      <c r="T4924" s="123"/>
      <c r="U4924" s="123"/>
      <c r="V4924" s="123"/>
      <c r="W4924" s="15"/>
      <c r="X4924" s="154" t="e">
        <f>IF(A4923=0,0,INDEX(TblPublicadores[Nombre],A4923))</f>
        <v>#REF!</v>
      </c>
    </row>
    <row r="4925" spans="1:24" ht="17.25" customHeight="1" x14ac:dyDescent="0.2">
      <c r="B4925" s="120" t="s">
        <v>129</v>
      </c>
      <c r="D4925" s="121"/>
      <c r="E4925" s="121"/>
      <c r="F4925" s="7"/>
      <c r="G4925" s="7"/>
      <c r="H4925" s="257" t="e">
        <f>IF(A4923=0,"",INDEX(TblPublicadores[Fecha de nacimiento],A4923))</f>
        <v>#REF!</v>
      </c>
      <c r="I4925" s="257"/>
      <c r="J4925" s="257"/>
      <c r="K4925" s="257"/>
      <c r="L4925" s="257"/>
      <c r="M4925" s="257"/>
      <c r="N4925" s="257"/>
      <c r="O4925" s="257"/>
      <c r="P4925" s="128" t="e">
        <f>IF(INDEX(TblPublicadores[Sexo],A4923)=Q4925,"þ","¨")</f>
        <v>#REF!</v>
      </c>
      <c r="Q4925" s="120" t="s">
        <v>75</v>
      </c>
      <c r="S4925" s="12"/>
      <c r="T4925" s="13"/>
      <c r="U4925" s="128" t="e">
        <f>IF(INDEX(TblPublicadores[Sexo],A4923)=V4925,"þ","¨")</f>
        <v>#REF!</v>
      </c>
      <c r="V4925" s="120" t="s">
        <v>79</v>
      </c>
      <c r="W4925" s="12"/>
      <c r="X4925" s="6"/>
    </row>
    <row r="4926" spans="1:24" ht="17.25" customHeight="1" x14ac:dyDescent="0.2">
      <c r="B4926" s="120" t="s">
        <v>130</v>
      </c>
      <c r="D4926" s="122"/>
      <c r="E4926" s="122"/>
      <c r="F4926" s="7"/>
      <c r="G4926" s="258" t="e">
        <f>IF(A4923=0,"",IF(INDEX(TblPublicadores[Fecha de bautismo],A4923)="", "",INDEX(TblPublicadores[Fecha de bautismo],A4923)))</f>
        <v>#REF!</v>
      </c>
      <c r="H4926" s="258"/>
      <c r="I4926" s="258"/>
      <c r="J4926" s="258"/>
      <c r="K4926" s="258"/>
      <c r="L4926" s="258"/>
      <c r="M4926" s="258"/>
      <c r="N4926" s="258"/>
      <c r="O4926" s="258"/>
      <c r="P4926" s="128" t="s">
        <v>137</v>
      </c>
      <c r="Q4926" s="120" t="s">
        <v>131</v>
      </c>
      <c r="S4926" s="12"/>
      <c r="T4926" s="12"/>
      <c r="U4926" s="128" t="s">
        <v>138</v>
      </c>
      <c r="V4926" s="120" t="s">
        <v>61</v>
      </c>
      <c r="W4926" s="12"/>
      <c r="X4926" s="6"/>
    </row>
    <row r="4927" spans="1:24" ht="28.5" customHeight="1" x14ac:dyDescent="0.2">
      <c r="B4927" s="127" t="e">
        <f>IF(INDEX(TblPublicadores[Privilegio],A4923)=C4927,"þ","¨")</f>
        <v>#REF!</v>
      </c>
      <c r="C4927" s="125" t="s">
        <v>76</v>
      </c>
      <c r="D4927" s="127" t="e">
        <f>IF(INDEX(TblPublicadores[Privilegio],A4923)=E4927,"þ","¨")</f>
        <v>#REF!</v>
      </c>
      <c r="E4927" s="125" t="s">
        <v>81</v>
      </c>
      <c r="F4927" s="7"/>
      <c r="G4927" s="7"/>
      <c r="H4927" s="5"/>
      <c r="I4927" s="10"/>
      <c r="J4927" s="127" t="e">
        <f>IF(INDEX(TblPublicadores[Tipo Publicador],A4923)=K4927,"þ","¨")</f>
        <v>#REF!</v>
      </c>
      <c r="K4927" s="125" t="s">
        <v>77</v>
      </c>
      <c r="L4927" s="5"/>
      <c r="M4927" s="5"/>
      <c r="N4927" s="127" t="e">
        <f>IF(INDEX(TblPublicadores[Tipo Publicador],A4923)=O4927,"þ","¨")</f>
        <v>#REF!</v>
      </c>
      <c r="O4927" s="125" t="s">
        <v>132</v>
      </c>
      <c r="P4927" s="126"/>
      <c r="Q4927" s="126"/>
      <c r="R4927" s="9"/>
      <c r="S4927" s="127" t="e">
        <f>IF(INDEX(TblPublicadores[Tipo Publicador],A4923)=T4927,"þ","¨")</f>
        <v>#REF!</v>
      </c>
      <c r="T4927" s="259" t="s">
        <v>133</v>
      </c>
      <c r="U4927" s="259"/>
      <c r="V4927" s="259"/>
      <c r="W4927" s="13"/>
      <c r="X4927" s="6"/>
    </row>
    <row r="4928" spans="1:24" ht="4.5" customHeight="1" thickBot="1" x14ac:dyDescent="0.25">
      <c r="B4928" s="8"/>
      <c r="C4928" s="7"/>
      <c r="D4928" s="8"/>
      <c r="E4928" s="7"/>
      <c r="F4928" s="7"/>
      <c r="G4928" s="7"/>
      <c r="H4928" s="5"/>
      <c r="I4928" s="10"/>
      <c r="J4928" s="8"/>
      <c r="K4928" s="5"/>
      <c r="L4928" s="5"/>
      <c r="M4928" s="5"/>
      <c r="N4928" s="7"/>
      <c r="O4928" s="5"/>
      <c r="P4928" s="8"/>
      <c r="Q4928" s="8"/>
      <c r="R4928" s="9"/>
      <c r="S4928" s="9"/>
      <c r="T4928" s="7"/>
      <c r="U4928" s="8"/>
      <c r="V4928" s="9"/>
      <c r="W4928" s="9"/>
      <c r="X4928" s="6"/>
    </row>
    <row r="4929" spans="1:24" ht="26.25" customHeight="1" x14ac:dyDescent="0.25">
      <c r="B4929" s="260" t="s">
        <v>17</v>
      </c>
      <c r="C4929" s="261"/>
      <c r="D4929" s="261"/>
      <c r="E4929" s="261"/>
      <c r="F4929" s="262" t="s">
        <v>134</v>
      </c>
      <c r="G4929" s="262"/>
      <c r="H4929" s="262"/>
      <c r="I4929" s="262" t="s">
        <v>12</v>
      </c>
      <c r="J4929" s="262"/>
      <c r="K4929" s="262"/>
      <c r="L4929" s="262" t="s">
        <v>105</v>
      </c>
      <c r="M4929" s="236" t="s">
        <v>135</v>
      </c>
      <c r="N4929" s="236"/>
      <c r="O4929" s="236"/>
      <c r="P4929" s="236"/>
      <c r="Q4929" s="236"/>
      <c r="R4929" s="236" t="s">
        <v>101</v>
      </c>
      <c r="S4929" s="236"/>
      <c r="T4929" s="236"/>
      <c r="U4929" s="236"/>
      <c r="V4929" s="237"/>
      <c r="W4929" s="14"/>
      <c r="X4929" s="3"/>
    </row>
    <row r="4930" spans="1:24" ht="27.75" customHeight="1" x14ac:dyDescent="0.2">
      <c r="B4930" s="240">
        <v>45292</v>
      </c>
      <c r="C4930" s="241"/>
      <c r="D4930" s="241"/>
      <c r="E4930" s="242"/>
      <c r="F4930" s="263"/>
      <c r="G4930" s="263"/>
      <c r="H4930" s="263"/>
      <c r="I4930" s="263"/>
      <c r="J4930" s="263"/>
      <c r="K4930" s="263"/>
      <c r="L4930" s="263"/>
      <c r="M4930" s="238"/>
      <c r="N4930" s="238"/>
      <c r="O4930" s="238"/>
      <c r="P4930" s="238"/>
      <c r="Q4930" s="238"/>
      <c r="R4930" s="238"/>
      <c r="S4930" s="238"/>
      <c r="T4930" s="238"/>
      <c r="U4930" s="238"/>
      <c r="V4930" s="239"/>
      <c r="W4930" s="14"/>
      <c r="X4930" s="3"/>
    </row>
    <row r="4931" spans="1:24" ht="16.5" customHeight="1" x14ac:dyDescent="0.2">
      <c r="A4931" s="34">
        <f>EDATE(B4930,-4)</f>
        <v>45170</v>
      </c>
      <c r="B4931" s="243" t="str">
        <f>PROPER(TEXT(A4931, "mmmm"))</f>
        <v>Septiembre</v>
      </c>
      <c r="C4931" s="244"/>
      <c r="D4931" s="244" t="str">
        <f>PROPER(TEXT(C4931, "mmmm"))</f>
        <v>Enero</v>
      </c>
      <c r="E4931" s="244"/>
      <c r="F4931" s="281" t="str">
        <f>IFERROR(IF(VLOOKUP($X4924&amp;"-"&amp;TEXT($A4931,"mmm-aaaa"),Informes!$A:$P,COLUMN(Informes!H$1),FALSE),"þ","¨"),"¨")</f>
        <v>¨</v>
      </c>
      <c r="G4931" s="281"/>
      <c r="H4931" s="281"/>
      <c r="I4931" s="248" t="str">
        <f>IFERROR(IF(ISBLANK(
VLOOKUP($X4924&amp;"-"&amp;TEXT($A4931,"mmm-aaaa"),Informes!$A:$P,COLUMN(Informes!I$1),FALSE)), "",
VLOOKUP($X4924&amp;"-"&amp;TEXT($A4931,"mmm-aaaa"),Informes!$A:$P,COLUMN(Informes!I$1),FALSE)), "")</f>
        <v/>
      </c>
      <c r="J4931" s="248"/>
      <c r="K4931" s="248"/>
      <c r="L4931" s="173" t="str">
        <f>IFERROR(IF($X4931=$L$7,"þ","¨"),"¨")</f>
        <v>¨</v>
      </c>
      <c r="M4931" s="248" t="str">
        <f>IFERROR(IF(OR($X4931=$L$7,$X4931=$K$5,$X4931=$O$5,$X4931=$T$5),IF(ISBLANK(
VLOOKUP($X4924&amp;"-"&amp;TEXT($A4931,"mmm-aaaa"),Informes!$A:$P,COLUMN(Informes!J$1),FALSE)), "",
VLOOKUP($X4924&amp;"-"&amp;TEXT($A4931,"mmm-aaaa"),Informes!$A:$P,COLUMN(Informes!J$1),FALSE)), ""), "")</f>
        <v/>
      </c>
      <c r="N4931" s="248"/>
      <c r="O4931" s="248"/>
      <c r="P4931" s="248"/>
      <c r="Q4931" s="248"/>
      <c r="R4931" s="284" t="str">
        <f t="shared" ref="R4931:R4942" si="962">IF(W4931=0, "", W4931)</f>
        <v/>
      </c>
      <c r="S4931" s="284"/>
      <c r="T4931" s="284"/>
      <c r="U4931" s="284"/>
      <c r="V4931" s="285"/>
      <c r="W4931" s="4" t="str">
        <f>IFERROR(VLOOKUP($X4924&amp;"-"&amp;TEXT($A4931,"mmm-aaaa"),Informes!$A:$P,COLUMN(Informes!K$1),FALSE), "")</f>
        <v/>
      </c>
      <c r="X4931" s="34" t="str">
        <f>IFERROR(VLOOKUP($X4924&amp;"-"&amp;TEXT($A4931,"mmm-aaaa"),Informes!$A:$P,COLUMN(Informes!C$1),FALSE), "")</f>
        <v/>
      </c>
    </row>
    <row r="4932" spans="1:24" ht="16.5" customHeight="1" x14ac:dyDescent="0.2">
      <c r="A4932" s="34">
        <f>EDATE(A4931,1)</f>
        <v>45200</v>
      </c>
      <c r="B4932" s="243" t="str">
        <f t="shared" ref="B4932:B4942" si="963">PROPER(TEXT(A4932, "mmmm"))</f>
        <v>Octubre</v>
      </c>
      <c r="C4932" s="244"/>
      <c r="D4932" s="244" t="str">
        <f t="shared" ref="D4932:D4942" si="964">PROPER(TEXT(C4932, "mmmm"))</f>
        <v>Enero</v>
      </c>
      <c r="E4932" s="244"/>
      <c r="F4932" s="281" t="str">
        <f>IFERROR(IF(VLOOKUP($X4924&amp;"-"&amp;TEXT($A4932,"mmm-aaaa"),Informes!$A:$P,COLUMN(Informes!H$1),FALSE),"þ","¨"),"¨")</f>
        <v>¨</v>
      </c>
      <c r="G4932" s="281"/>
      <c r="H4932" s="281"/>
      <c r="I4932" s="248" t="str">
        <f>IFERROR(IF(ISBLANK(
VLOOKUP($X4924&amp;"-"&amp;TEXT($A4932,"mmm-aaaa"),Informes!$A:$P,COLUMN(Informes!I$1),FALSE)), "",
VLOOKUP($X4924&amp;"-"&amp;TEXT($A4932,"mmm-aaaa"),Informes!$A:$P,COLUMN(Informes!I$1),FALSE)), "")</f>
        <v/>
      </c>
      <c r="J4932" s="248"/>
      <c r="K4932" s="248"/>
      <c r="L4932" s="173" t="str">
        <f t="shared" ref="L4932:L4942" si="965">IFERROR(IF($X4932=$L$7,"þ","¨"),"¨")</f>
        <v>¨</v>
      </c>
      <c r="M4932" s="248" t="str">
        <f>IFERROR(IF(OR($X4932=$L$7,$X4932=$K$5,$X4932=$O$5,$X4932=$T$5),IF(ISBLANK(
VLOOKUP($X4924&amp;"-"&amp;TEXT($A4932,"mmm-aaaa"),Informes!$A:$P,COLUMN(Informes!J$1),FALSE)), "",
VLOOKUP($X4924&amp;"-"&amp;TEXT($A4932,"mmm-aaaa"),Informes!$A:$P,COLUMN(Informes!J$1),FALSE)), ""), "")</f>
        <v/>
      </c>
      <c r="N4932" s="248"/>
      <c r="O4932" s="248"/>
      <c r="P4932" s="248"/>
      <c r="Q4932" s="248"/>
      <c r="R4932" s="284" t="str">
        <f t="shared" si="962"/>
        <v/>
      </c>
      <c r="S4932" s="284"/>
      <c r="T4932" s="284"/>
      <c r="U4932" s="284"/>
      <c r="V4932" s="285"/>
      <c r="W4932" s="4" t="str">
        <f>IFERROR(VLOOKUP($X4924&amp;"-"&amp;TEXT($A4932,"mmm-aaaa"),Informes!$A:$P,COLUMN(Informes!K$1),FALSE), "")</f>
        <v/>
      </c>
      <c r="X4932" s="34" t="str">
        <f>IFERROR(VLOOKUP($X4924&amp;"-"&amp;TEXT($A4932,"mmm-aaaa"),Informes!$A:$P,COLUMN(Informes!C$1),FALSE), "")</f>
        <v/>
      </c>
    </row>
    <row r="4933" spans="1:24" ht="16.5" customHeight="1" x14ac:dyDescent="0.2">
      <c r="A4933" s="34">
        <f t="shared" ref="A4933:A4942" si="966">EDATE(A4932,1)</f>
        <v>45231</v>
      </c>
      <c r="B4933" s="243" t="str">
        <f t="shared" si="963"/>
        <v>Noviembre</v>
      </c>
      <c r="C4933" s="244"/>
      <c r="D4933" s="244" t="str">
        <f t="shared" si="964"/>
        <v>Enero</v>
      </c>
      <c r="E4933" s="244"/>
      <c r="F4933" s="281" t="str">
        <f>IFERROR(IF(VLOOKUP($X4924&amp;"-"&amp;TEXT($A4933,"mmm-aaaa"),Informes!$A:$P,COLUMN(Informes!H$1),FALSE),"þ","¨"),"¨")</f>
        <v>¨</v>
      </c>
      <c r="G4933" s="281"/>
      <c r="H4933" s="281"/>
      <c r="I4933" s="248" t="str">
        <f>IFERROR(IF(ISBLANK(
VLOOKUP($X4924&amp;"-"&amp;TEXT($A4933,"mmm-aaaa"),Informes!$A:$P,COLUMN(Informes!I$1),FALSE)), "",
VLOOKUP($X4924&amp;"-"&amp;TEXT($A4933,"mmm-aaaa"),Informes!$A:$P,COLUMN(Informes!I$1),FALSE)), "")</f>
        <v/>
      </c>
      <c r="J4933" s="248"/>
      <c r="K4933" s="248"/>
      <c r="L4933" s="173" t="str">
        <f t="shared" si="965"/>
        <v>¨</v>
      </c>
      <c r="M4933" s="248" t="str">
        <f>IFERROR(IF(OR($X4933=$L$7,$X4933=$K$5,$X4933=$O$5,$X4933=$T$5),IF(ISBLANK(
VLOOKUP($X4924&amp;"-"&amp;TEXT($A4933,"mmm-aaaa"),Informes!$A:$P,COLUMN(Informes!J$1),FALSE)), "",
VLOOKUP($X4924&amp;"-"&amp;TEXT($A4933,"mmm-aaaa"),Informes!$A:$P,COLUMN(Informes!J$1),FALSE)), ""), "")</f>
        <v/>
      </c>
      <c r="N4933" s="248"/>
      <c r="O4933" s="248"/>
      <c r="P4933" s="248"/>
      <c r="Q4933" s="248"/>
      <c r="R4933" s="284" t="str">
        <f t="shared" si="962"/>
        <v/>
      </c>
      <c r="S4933" s="284"/>
      <c r="T4933" s="284"/>
      <c r="U4933" s="284"/>
      <c r="V4933" s="285"/>
      <c r="W4933" s="4" t="str">
        <f>IFERROR(VLOOKUP($X4924&amp;"-"&amp;TEXT($A4933,"mmm-aaaa"),Informes!$A:$P,COLUMN(Informes!K$1),FALSE), "")</f>
        <v/>
      </c>
      <c r="X4933" s="34" t="str">
        <f>IFERROR(VLOOKUP($X4924&amp;"-"&amp;TEXT($A4933,"mmm-aaaa"),Informes!$A:$P,COLUMN(Informes!C$1),FALSE), "")</f>
        <v/>
      </c>
    </row>
    <row r="4934" spans="1:24" ht="16.5" customHeight="1" x14ac:dyDescent="0.2">
      <c r="A4934" s="34">
        <f t="shared" si="966"/>
        <v>45261</v>
      </c>
      <c r="B4934" s="243" t="str">
        <f t="shared" si="963"/>
        <v>Diciembre</v>
      </c>
      <c r="C4934" s="244"/>
      <c r="D4934" s="244" t="str">
        <f t="shared" si="964"/>
        <v>Enero</v>
      </c>
      <c r="E4934" s="244"/>
      <c r="F4934" s="281" t="str">
        <f>IFERROR(IF(VLOOKUP($X4924&amp;"-"&amp;TEXT($A4934,"mmm-aaaa"),Informes!$A:$P,COLUMN(Informes!H$1),FALSE),"þ","¨"),"¨")</f>
        <v>¨</v>
      </c>
      <c r="G4934" s="281"/>
      <c r="H4934" s="281"/>
      <c r="I4934" s="248" t="str">
        <f>IFERROR(IF(ISBLANK(
VLOOKUP($X4924&amp;"-"&amp;TEXT($A4934,"mmm-aaaa"),Informes!$A:$P,COLUMN(Informes!I$1),FALSE)), "",
VLOOKUP($X4924&amp;"-"&amp;TEXT($A4934,"mmm-aaaa"),Informes!$A:$P,COLUMN(Informes!I$1),FALSE)), "")</f>
        <v/>
      </c>
      <c r="J4934" s="248"/>
      <c r="K4934" s="248"/>
      <c r="L4934" s="173" t="str">
        <f t="shared" si="965"/>
        <v>¨</v>
      </c>
      <c r="M4934" s="248" t="str">
        <f>IFERROR(IF(OR($X4934=$L$7,$X4934=$K$5,$X4934=$O$5,$X4934=$T$5),IF(ISBLANK(
VLOOKUP($X4924&amp;"-"&amp;TEXT($A4934,"mmm-aaaa"),Informes!$A:$P,COLUMN(Informes!J$1),FALSE)), "",
VLOOKUP($X4924&amp;"-"&amp;TEXT($A4934,"mmm-aaaa"),Informes!$A:$P,COLUMN(Informes!J$1),FALSE)), ""), "")</f>
        <v/>
      </c>
      <c r="N4934" s="248"/>
      <c r="O4934" s="248"/>
      <c r="P4934" s="248"/>
      <c r="Q4934" s="248"/>
      <c r="R4934" s="284" t="str">
        <f t="shared" si="962"/>
        <v/>
      </c>
      <c r="S4934" s="284"/>
      <c r="T4934" s="284"/>
      <c r="U4934" s="284"/>
      <c r="V4934" s="285"/>
      <c r="W4934" s="4" t="str">
        <f>IFERROR(VLOOKUP($X4924&amp;"-"&amp;TEXT($A4934,"mmm-aaaa"),Informes!$A:$P,COLUMN(Informes!K$1),FALSE), "")</f>
        <v/>
      </c>
      <c r="X4934" s="34" t="str">
        <f>IFERROR(VLOOKUP($X4924&amp;"-"&amp;TEXT($A4934,"mmm-aaaa"),Informes!$A:$P,COLUMN(Informes!C$1),FALSE), "")</f>
        <v/>
      </c>
    </row>
    <row r="4935" spans="1:24" ht="16.5" customHeight="1" x14ac:dyDescent="0.2">
      <c r="A4935" s="34">
        <f t="shared" si="966"/>
        <v>45292</v>
      </c>
      <c r="B4935" s="243" t="str">
        <f t="shared" si="963"/>
        <v>Enero</v>
      </c>
      <c r="C4935" s="244"/>
      <c r="D4935" s="244" t="str">
        <f t="shared" si="964"/>
        <v>Enero</v>
      </c>
      <c r="E4935" s="244"/>
      <c r="F4935" s="281" t="str">
        <f>IFERROR(IF(VLOOKUP($X4924&amp;"-"&amp;TEXT($A4935,"mmm-aaaa"),Informes!$A:$P,COLUMN(Informes!H$1),FALSE),"þ","¨"),"¨")</f>
        <v>¨</v>
      </c>
      <c r="G4935" s="281"/>
      <c r="H4935" s="281"/>
      <c r="I4935" s="248" t="str">
        <f>IFERROR(IF(ISBLANK(
VLOOKUP($X4924&amp;"-"&amp;TEXT($A4935,"mmm-aaaa"),Informes!$A:$P,COLUMN(Informes!I$1),FALSE)), "",
VLOOKUP($X4924&amp;"-"&amp;TEXT($A4935,"mmm-aaaa"),Informes!$A:$P,COLUMN(Informes!I$1),FALSE)), "")</f>
        <v/>
      </c>
      <c r="J4935" s="248"/>
      <c r="K4935" s="248"/>
      <c r="L4935" s="173" t="str">
        <f t="shared" si="965"/>
        <v>¨</v>
      </c>
      <c r="M4935" s="248" t="str">
        <f>IFERROR(IF(OR($X4935=$L$7,$X4935=$K$5,$X4935=$O$5,$X4935=$T$5),IF(ISBLANK(
VLOOKUP($X4924&amp;"-"&amp;TEXT($A4935,"mmm-aaaa"),Informes!$A:$P,COLUMN(Informes!J$1),FALSE)), "",
VLOOKUP($X4924&amp;"-"&amp;TEXT($A4935,"mmm-aaaa"),Informes!$A:$P,COLUMN(Informes!J$1),FALSE)), ""), "")</f>
        <v/>
      </c>
      <c r="N4935" s="248"/>
      <c r="O4935" s="248"/>
      <c r="P4935" s="248"/>
      <c r="Q4935" s="248"/>
      <c r="R4935" s="284" t="str">
        <f t="shared" si="962"/>
        <v/>
      </c>
      <c r="S4935" s="284"/>
      <c r="T4935" s="284"/>
      <c r="U4935" s="284"/>
      <c r="V4935" s="285"/>
      <c r="W4935" s="4" t="str">
        <f>IFERROR(VLOOKUP($X4924&amp;"-"&amp;TEXT($A4935,"mmm-aaaa"),Informes!$A:$P,COLUMN(Informes!K$1),FALSE), "")</f>
        <v/>
      </c>
      <c r="X4935" s="34" t="str">
        <f>IFERROR(VLOOKUP($X4924&amp;"-"&amp;TEXT($A4935,"mmm-aaaa"),Informes!$A:$P,COLUMN(Informes!C$1),FALSE), "")</f>
        <v/>
      </c>
    </row>
    <row r="4936" spans="1:24" ht="16.5" customHeight="1" x14ac:dyDescent="0.2">
      <c r="A4936" s="34">
        <f t="shared" si="966"/>
        <v>45323</v>
      </c>
      <c r="B4936" s="243" t="str">
        <f t="shared" si="963"/>
        <v>Febrero</v>
      </c>
      <c r="C4936" s="244"/>
      <c r="D4936" s="244" t="str">
        <f t="shared" si="964"/>
        <v>Enero</v>
      </c>
      <c r="E4936" s="244"/>
      <c r="F4936" s="281" t="str">
        <f>IFERROR(IF(VLOOKUP($X4924&amp;"-"&amp;TEXT($A4936,"mmm-aaaa"),Informes!$A:$P,COLUMN(Informes!H$1),FALSE),"þ","¨"),"¨")</f>
        <v>¨</v>
      </c>
      <c r="G4936" s="281"/>
      <c r="H4936" s="281"/>
      <c r="I4936" s="248" t="str">
        <f>IFERROR(IF(ISBLANK(
VLOOKUP($X4924&amp;"-"&amp;TEXT($A4936,"mmm-aaaa"),Informes!$A:$P,COLUMN(Informes!I$1),FALSE)), "",
VLOOKUP($X4924&amp;"-"&amp;TEXT($A4936,"mmm-aaaa"),Informes!$A:$P,COLUMN(Informes!I$1),FALSE)), "")</f>
        <v/>
      </c>
      <c r="J4936" s="248"/>
      <c r="K4936" s="248"/>
      <c r="L4936" s="173" t="str">
        <f t="shared" si="965"/>
        <v>¨</v>
      </c>
      <c r="M4936" s="248" t="str">
        <f>IFERROR(IF(OR($X4936=$L$7,$X4936=$K$5,$X4936=$O$5,$X4936=$T$5),IF(ISBLANK(
VLOOKUP($X4924&amp;"-"&amp;TEXT($A4936,"mmm-aaaa"),Informes!$A:$P,COLUMN(Informes!J$1),FALSE)), "",
VLOOKUP($X4924&amp;"-"&amp;TEXT($A4936,"mmm-aaaa"),Informes!$A:$P,COLUMN(Informes!J$1),FALSE)), ""), "")</f>
        <v/>
      </c>
      <c r="N4936" s="248"/>
      <c r="O4936" s="248"/>
      <c r="P4936" s="248"/>
      <c r="Q4936" s="248"/>
      <c r="R4936" s="284" t="str">
        <f t="shared" si="962"/>
        <v/>
      </c>
      <c r="S4936" s="284"/>
      <c r="T4936" s="284"/>
      <c r="U4936" s="284"/>
      <c r="V4936" s="285"/>
      <c r="W4936" s="4" t="str">
        <f>IFERROR(VLOOKUP($X4924&amp;"-"&amp;TEXT($A4936,"mmm-aaaa"),Informes!$A:$P,COLUMN(Informes!K$1),FALSE), "")</f>
        <v/>
      </c>
      <c r="X4936" s="34" t="str">
        <f>IFERROR(VLOOKUP($X4924&amp;"-"&amp;TEXT($A4936,"mmm-aaaa"),Informes!$A:$P,COLUMN(Informes!C$1),FALSE), "")</f>
        <v/>
      </c>
    </row>
    <row r="4937" spans="1:24" ht="16.5" customHeight="1" x14ac:dyDescent="0.2">
      <c r="A4937" s="34">
        <f t="shared" si="966"/>
        <v>45352</v>
      </c>
      <c r="B4937" s="243" t="str">
        <f t="shared" si="963"/>
        <v>Marzo</v>
      </c>
      <c r="C4937" s="244"/>
      <c r="D4937" s="244" t="str">
        <f t="shared" si="964"/>
        <v>Enero</v>
      </c>
      <c r="E4937" s="244"/>
      <c r="F4937" s="281" t="str">
        <f>IFERROR(IF(VLOOKUP($X4924&amp;"-"&amp;TEXT($A4937,"mmm-aaaa"),Informes!$A:$P,COLUMN(Informes!H$1),FALSE),"þ","¨"),"¨")</f>
        <v>¨</v>
      </c>
      <c r="G4937" s="281"/>
      <c r="H4937" s="281"/>
      <c r="I4937" s="248" t="str">
        <f>IFERROR(IF(ISBLANK(
VLOOKUP($X4924&amp;"-"&amp;TEXT($A4937,"mmm-aaaa"),Informes!$A:$P,COLUMN(Informes!I$1),FALSE)), "",
VLOOKUP($X4924&amp;"-"&amp;TEXT($A4937,"mmm-aaaa"),Informes!$A:$P,COLUMN(Informes!I$1),FALSE)), "")</f>
        <v/>
      </c>
      <c r="J4937" s="248"/>
      <c r="K4937" s="248"/>
      <c r="L4937" s="173" t="str">
        <f t="shared" si="965"/>
        <v>¨</v>
      </c>
      <c r="M4937" s="248" t="str">
        <f>IFERROR(IF(OR($X4937=$L$7,$X4937=$K$5,$X4937=$O$5,$X4937=$T$5),IF(ISBLANK(
VLOOKUP($X4924&amp;"-"&amp;TEXT($A4937,"mmm-aaaa"),Informes!$A:$P,COLUMN(Informes!J$1),FALSE)), "",
VLOOKUP($X4924&amp;"-"&amp;TEXT($A4937,"mmm-aaaa"),Informes!$A:$P,COLUMN(Informes!J$1),FALSE)), ""), "")</f>
        <v/>
      </c>
      <c r="N4937" s="248"/>
      <c r="O4937" s="248"/>
      <c r="P4937" s="248"/>
      <c r="Q4937" s="248"/>
      <c r="R4937" s="284" t="str">
        <f t="shared" si="962"/>
        <v/>
      </c>
      <c r="S4937" s="284"/>
      <c r="T4937" s="284"/>
      <c r="U4937" s="284"/>
      <c r="V4937" s="285"/>
      <c r="W4937" s="4" t="str">
        <f>IFERROR(VLOOKUP($X4924&amp;"-"&amp;TEXT($A4937,"mmm-aaaa"),Informes!$A:$P,COLUMN(Informes!K$1),FALSE), "")</f>
        <v/>
      </c>
      <c r="X4937" s="34" t="str">
        <f>IFERROR(VLOOKUP($X4924&amp;"-"&amp;TEXT($A4937,"mmm-aaaa"),Informes!$A:$P,COLUMN(Informes!C$1),FALSE), "")</f>
        <v/>
      </c>
    </row>
    <row r="4938" spans="1:24" ht="16.5" customHeight="1" x14ac:dyDescent="0.2">
      <c r="A4938" s="34">
        <f t="shared" si="966"/>
        <v>45383</v>
      </c>
      <c r="B4938" s="243" t="str">
        <f t="shared" si="963"/>
        <v>Abril</v>
      </c>
      <c r="C4938" s="244"/>
      <c r="D4938" s="244" t="str">
        <f t="shared" si="964"/>
        <v>Enero</v>
      </c>
      <c r="E4938" s="244"/>
      <c r="F4938" s="281" t="str">
        <f>IFERROR(IF(VLOOKUP($X4924&amp;"-"&amp;TEXT($A4938,"mmm-aaaa"),Informes!$A:$P,COLUMN(Informes!H$1),FALSE),"þ","¨"),"¨")</f>
        <v>¨</v>
      </c>
      <c r="G4938" s="281"/>
      <c r="H4938" s="281"/>
      <c r="I4938" s="248" t="str">
        <f>IFERROR(IF(ISBLANK(
VLOOKUP($X4924&amp;"-"&amp;TEXT($A4938,"mmm-aaaa"),Informes!$A:$P,COLUMN(Informes!I$1),FALSE)), "",
VLOOKUP($X4924&amp;"-"&amp;TEXT($A4938,"mmm-aaaa"),Informes!$A:$P,COLUMN(Informes!I$1),FALSE)), "")</f>
        <v/>
      </c>
      <c r="J4938" s="248"/>
      <c r="K4938" s="248"/>
      <c r="L4938" s="173" t="str">
        <f t="shared" si="965"/>
        <v>¨</v>
      </c>
      <c r="M4938" s="248" t="str">
        <f>IFERROR(IF(OR($X4938=$L$7,$X4938=$K$5,$X4938=$O$5,$X4938=$T$5),IF(ISBLANK(
VLOOKUP($X4924&amp;"-"&amp;TEXT($A4938,"mmm-aaaa"),Informes!$A:$P,COLUMN(Informes!J$1),FALSE)), "",
VLOOKUP($X4924&amp;"-"&amp;TEXT($A4938,"mmm-aaaa"),Informes!$A:$P,COLUMN(Informes!J$1),FALSE)), ""), "")</f>
        <v/>
      </c>
      <c r="N4938" s="248"/>
      <c r="O4938" s="248"/>
      <c r="P4938" s="248"/>
      <c r="Q4938" s="248"/>
      <c r="R4938" s="284" t="str">
        <f t="shared" si="962"/>
        <v/>
      </c>
      <c r="S4938" s="284"/>
      <c r="T4938" s="284"/>
      <c r="U4938" s="284"/>
      <c r="V4938" s="285"/>
      <c r="W4938" s="4" t="str">
        <f>IFERROR(VLOOKUP($X4924&amp;"-"&amp;TEXT($A4938,"mmm-aaaa"),Informes!$A:$P,COLUMN(Informes!K$1),FALSE), "")</f>
        <v/>
      </c>
      <c r="X4938" s="34" t="str">
        <f>IFERROR(VLOOKUP($X4924&amp;"-"&amp;TEXT($A4938,"mmm-aaaa"),Informes!$A:$P,COLUMN(Informes!C$1),FALSE), "")</f>
        <v/>
      </c>
    </row>
    <row r="4939" spans="1:24" ht="16.5" customHeight="1" x14ac:dyDescent="0.2">
      <c r="A4939" s="34">
        <f t="shared" si="966"/>
        <v>45413</v>
      </c>
      <c r="B4939" s="243" t="str">
        <f t="shared" si="963"/>
        <v>Mayo</v>
      </c>
      <c r="C4939" s="244"/>
      <c r="D4939" s="244" t="str">
        <f t="shared" si="964"/>
        <v>Enero</v>
      </c>
      <c r="E4939" s="244"/>
      <c r="F4939" s="281" t="str">
        <f>IFERROR(IF(VLOOKUP($X4924&amp;"-"&amp;TEXT($A4939,"mmm-aaaa"),Informes!$A:$P,COLUMN(Informes!H$1),FALSE),"þ","¨"),"¨")</f>
        <v>¨</v>
      </c>
      <c r="G4939" s="281"/>
      <c r="H4939" s="281"/>
      <c r="I4939" s="248" t="str">
        <f>IFERROR(IF(ISBLANK(
VLOOKUP($X4924&amp;"-"&amp;TEXT($A4939,"mmm-aaaa"),Informes!$A:$P,COLUMN(Informes!I$1),FALSE)), "",
VLOOKUP($X4924&amp;"-"&amp;TEXT($A4939,"mmm-aaaa"),Informes!$A:$P,COLUMN(Informes!I$1),FALSE)), "")</f>
        <v/>
      </c>
      <c r="J4939" s="248"/>
      <c r="K4939" s="248"/>
      <c r="L4939" s="173" t="str">
        <f t="shared" si="965"/>
        <v>¨</v>
      </c>
      <c r="M4939" s="248" t="str">
        <f>IFERROR(IF(OR($X4939=$L$7,$X4939=$K$5,$X4939=$O$5,$X4939=$T$5),IF(ISBLANK(
VLOOKUP($X4924&amp;"-"&amp;TEXT($A4939,"mmm-aaaa"),Informes!$A:$P,COLUMN(Informes!J$1),FALSE)), "",
VLOOKUP($X4924&amp;"-"&amp;TEXT($A4939,"mmm-aaaa"),Informes!$A:$P,COLUMN(Informes!J$1),FALSE)), ""), "")</f>
        <v/>
      </c>
      <c r="N4939" s="248"/>
      <c r="O4939" s="248"/>
      <c r="P4939" s="248"/>
      <c r="Q4939" s="248"/>
      <c r="R4939" s="284" t="str">
        <f t="shared" si="962"/>
        <v/>
      </c>
      <c r="S4939" s="284"/>
      <c r="T4939" s="284"/>
      <c r="U4939" s="284"/>
      <c r="V4939" s="285"/>
      <c r="W4939" s="4" t="str">
        <f>IFERROR(VLOOKUP($X4924&amp;"-"&amp;TEXT($A4939,"mmm-aaaa"),Informes!$A:$P,COLUMN(Informes!K$1),FALSE), "")</f>
        <v/>
      </c>
      <c r="X4939" s="34" t="str">
        <f>IFERROR(VLOOKUP($X4924&amp;"-"&amp;TEXT($A4939,"mmm-aaaa"),Informes!$A:$P,COLUMN(Informes!C$1),FALSE), "")</f>
        <v/>
      </c>
    </row>
    <row r="4940" spans="1:24" ht="16.5" customHeight="1" x14ac:dyDescent="0.2">
      <c r="A4940" s="34">
        <f t="shared" si="966"/>
        <v>45444</v>
      </c>
      <c r="B4940" s="243" t="str">
        <f t="shared" si="963"/>
        <v>Junio</v>
      </c>
      <c r="C4940" s="244"/>
      <c r="D4940" s="244" t="str">
        <f t="shared" si="964"/>
        <v>Enero</v>
      </c>
      <c r="E4940" s="244"/>
      <c r="F4940" s="281" t="str">
        <f>IFERROR(IF(VLOOKUP($X4924&amp;"-"&amp;TEXT($A4940,"mmm-aaaa"),Informes!$A:$P,COLUMN(Informes!H$1),FALSE),"þ","¨"),"¨")</f>
        <v>¨</v>
      </c>
      <c r="G4940" s="281"/>
      <c r="H4940" s="281"/>
      <c r="I4940" s="248" t="str">
        <f>IFERROR(IF(ISBLANK(
VLOOKUP($X4924&amp;"-"&amp;TEXT($A4940,"mmm-aaaa"),Informes!$A:$P,COLUMN(Informes!I$1),FALSE)), "",
VLOOKUP($X4924&amp;"-"&amp;TEXT($A4940,"mmm-aaaa"),Informes!$A:$P,COLUMN(Informes!I$1),FALSE)), "")</f>
        <v/>
      </c>
      <c r="J4940" s="248"/>
      <c r="K4940" s="248"/>
      <c r="L4940" s="173" t="str">
        <f t="shared" si="965"/>
        <v>¨</v>
      </c>
      <c r="M4940" s="248" t="str">
        <f>IFERROR(IF(OR($X4940=$L$7,$X4940=$K$5,$X4940=$O$5,$X4940=$T$5),IF(ISBLANK(
VLOOKUP($X4924&amp;"-"&amp;TEXT($A4940,"mmm-aaaa"),Informes!$A:$P,COLUMN(Informes!J$1),FALSE)), "",
VLOOKUP($X4924&amp;"-"&amp;TEXT($A4940,"mmm-aaaa"),Informes!$A:$P,COLUMN(Informes!J$1),FALSE)), ""), "")</f>
        <v/>
      </c>
      <c r="N4940" s="248"/>
      <c r="O4940" s="248"/>
      <c r="P4940" s="248"/>
      <c r="Q4940" s="248"/>
      <c r="R4940" s="284" t="str">
        <f t="shared" si="962"/>
        <v/>
      </c>
      <c r="S4940" s="284"/>
      <c r="T4940" s="284"/>
      <c r="U4940" s="284"/>
      <c r="V4940" s="285"/>
      <c r="W4940" s="4" t="str">
        <f>IFERROR(VLOOKUP($X4924&amp;"-"&amp;TEXT($A4940,"mmm-aaaa"),Informes!$A:$P,COLUMN(Informes!K$1),FALSE), "")</f>
        <v/>
      </c>
      <c r="X4940" s="34" t="str">
        <f>IFERROR(VLOOKUP($X4924&amp;"-"&amp;TEXT($A4940,"mmm-aaaa"),Informes!$A:$P,COLUMN(Informes!C$1),FALSE), "")</f>
        <v/>
      </c>
    </row>
    <row r="4941" spans="1:24" ht="16.5" customHeight="1" x14ac:dyDescent="0.2">
      <c r="A4941" s="34">
        <f t="shared" si="966"/>
        <v>45474</v>
      </c>
      <c r="B4941" s="243" t="str">
        <f t="shared" si="963"/>
        <v>Julio</v>
      </c>
      <c r="C4941" s="244"/>
      <c r="D4941" s="244" t="str">
        <f t="shared" si="964"/>
        <v>Enero</v>
      </c>
      <c r="E4941" s="244"/>
      <c r="F4941" s="281" t="str">
        <f>IFERROR(IF(VLOOKUP($X4924&amp;"-"&amp;TEXT($A4941,"mmm-aaaa"),Informes!$A:$P,COLUMN(Informes!H$1),FALSE),"þ","¨"),"¨")</f>
        <v>¨</v>
      </c>
      <c r="G4941" s="281"/>
      <c r="H4941" s="281"/>
      <c r="I4941" s="248" t="str">
        <f>IFERROR(IF(ISBLANK(
VLOOKUP($X4924&amp;"-"&amp;TEXT($A4941,"mmm-aaaa"),Informes!$A:$P,COLUMN(Informes!I$1),FALSE)), "",
VLOOKUP($X4924&amp;"-"&amp;TEXT($A4941,"mmm-aaaa"),Informes!$A:$P,COLUMN(Informes!I$1),FALSE)), "")</f>
        <v/>
      </c>
      <c r="J4941" s="248"/>
      <c r="K4941" s="248"/>
      <c r="L4941" s="173" t="str">
        <f t="shared" si="965"/>
        <v>¨</v>
      </c>
      <c r="M4941" s="248" t="str">
        <f>IFERROR(IF(OR($X4941=$L$7,$X4941=$K$5,$X4941=$O$5,$X4941=$T$5),IF(ISBLANK(
VLOOKUP($X4924&amp;"-"&amp;TEXT($A4941,"mmm-aaaa"),Informes!$A:$P,COLUMN(Informes!J$1),FALSE)), "",
VLOOKUP($X4924&amp;"-"&amp;TEXT($A4941,"mmm-aaaa"),Informes!$A:$P,COLUMN(Informes!J$1),FALSE)), ""), "")</f>
        <v/>
      </c>
      <c r="N4941" s="248"/>
      <c r="O4941" s="248"/>
      <c r="P4941" s="248"/>
      <c r="Q4941" s="248"/>
      <c r="R4941" s="284" t="str">
        <f t="shared" si="962"/>
        <v/>
      </c>
      <c r="S4941" s="284"/>
      <c r="T4941" s="284"/>
      <c r="U4941" s="284"/>
      <c r="V4941" s="285"/>
      <c r="W4941" s="4" t="str">
        <f>IFERROR(VLOOKUP($X4924&amp;"-"&amp;TEXT($A4941,"mmm-aaaa"),Informes!$A:$P,COLUMN(Informes!K$1),FALSE), "")</f>
        <v/>
      </c>
      <c r="X4941" s="34" t="str">
        <f>IFERROR(VLOOKUP($X4924&amp;"-"&amp;TEXT($A4941,"mmm-aaaa"),Informes!$A:$P,COLUMN(Informes!C$1),FALSE), "")</f>
        <v/>
      </c>
    </row>
    <row r="4942" spans="1:24" ht="16.5" customHeight="1" thickBot="1" x14ac:dyDescent="0.25">
      <c r="A4942" s="34">
        <f t="shared" si="966"/>
        <v>45505</v>
      </c>
      <c r="B4942" s="264" t="str">
        <f t="shared" si="963"/>
        <v>Agosto</v>
      </c>
      <c r="C4942" s="265"/>
      <c r="D4942" s="265" t="str">
        <f t="shared" si="964"/>
        <v>Enero</v>
      </c>
      <c r="E4942" s="265"/>
      <c r="F4942" s="280" t="str">
        <f>IFERROR(IF(VLOOKUP($X4924&amp;"-"&amp;TEXT($A4942,"mmm-aaaa"),Informes!$A:$P,COLUMN(Informes!H$1),FALSE),"þ","¨"),"¨")</f>
        <v>¨</v>
      </c>
      <c r="G4942" s="280"/>
      <c r="H4942" s="280"/>
      <c r="I4942" s="269" t="str">
        <f>IFERROR(IF(ISBLANK(
VLOOKUP($X4924&amp;"-"&amp;TEXT($A4942,"mmm-aaaa"),Informes!$A:$P,COLUMN(Informes!I$1),FALSE)), "",
VLOOKUP($X4924&amp;"-"&amp;TEXT($A4942,"mmm-aaaa"),Informes!$A:$P,COLUMN(Informes!I$1),FALSE)), "")</f>
        <v/>
      </c>
      <c r="J4942" s="269"/>
      <c r="K4942" s="269"/>
      <c r="L4942" s="172" t="str">
        <f t="shared" si="965"/>
        <v>¨</v>
      </c>
      <c r="M4942" s="269" t="str">
        <f>IFERROR(IF(OR($X4942=$L$7,$X4942=$K$5,$X4942=$O$5,$X4942=$T$5),IF(ISBLANK(
VLOOKUP($X4924&amp;"-"&amp;TEXT($A4942,"mmm-aaaa"),Informes!$A:$P,COLUMN(Informes!J$1),FALSE)), "",
VLOOKUP($X4924&amp;"-"&amp;TEXT($A4942,"mmm-aaaa"),Informes!$A:$P,COLUMN(Informes!J$1),FALSE)), ""), "")</f>
        <v/>
      </c>
      <c r="N4942" s="269"/>
      <c r="O4942" s="269"/>
      <c r="P4942" s="269"/>
      <c r="Q4942" s="269"/>
      <c r="R4942" s="282" t="str">
        <f t="shared" si="962"/>
        <v/>
      </c>
      <c r="S4942" s="282"/>
      <c r="T4942" s="282"/>
      <c r="U4942" s="282"/>
      <c r="V4942" s="283"/>
      <c r="W4942" s="4" t="str">
        <f>IFERROR(VLOOKUP($X4924&amp;"-"&amp;TEXT($A4942,"mmm-aaaa"),Informes!$A:$P,COLUMN(Informes!K$1),FALSE), "")</f>
        <v/>
      </c>
      <c r="X4942" s="34" t="str">
        <f>IFERROR(VLOOKUP($X4924&amp;"-"&amp;TEXT($A4942,"mmm-aaaa"),Informes!$A:$P,COLUMN(Informes!C$1),FALSE), "")</f>
        <v/>
      </c>
    </row>
    <row r="4943" spans="1:24" ht="16.5" customHeight="1" thickBot="1" x14ac:dyDescent="0.3">
      <c r="D4943" s="124"/>
      <c r="E4943" s="124"/>
      <c r="F4943" s="129"/>
      <c r="G4943" s="124" t="str">
        <f>IF(SUM(F4931:F4942)=0,"",SUM(F4931:F4942))</f>
        <v/>
      </c>
      <c r="H4943" s="124"/>
      <c r="I4943" s="124"/>
      <c r="J4943" s="130"/>
      <c r="K4943" s="124"/>
      <c r="L4943" s="131" t="s">
        <v>107</v>
      </c>
      <c r="M4943" s="272" t="str">
        <f>IF(SUM(M4931:M4942)=0,"",SUM(M4931:M4942))</f>
        <v/>
      </c>
      <c r="N4943" s="273"/>
      <c r="O4943" s="273"/>
      <c r="P4943" s="273"/>
      <c r="Q4943" s="274"/>
      <c r="R4943" s="275"/>
      <c r="S4943" s="276"/>
      <c r="T4943" s="276"/>
      <c r="U4943" s="276"/>
      <c r="V4943" s="277"/>
      <c r="W4943" s="4"/>
      <c r="X4943" s="4"/>
    </row>
    <row r="4944" spans="1:24" ht="16.5" customHeight="1" x14ac:dyDescent="0.2">
      <c r="W4944" s="4"/>
      <c r="X4944" s="4"/>
    </row>
    <row r="4945" spans="1:24" ht="279.75" customHeight="1" x14ac:dyDescent="0.15">
      <c r="B4945" s="11"/>
      <c r="C4945" s="132" t="s">
        <v>136</v>
      </c>
      <c r="D4945" s="11"/>
      <c r="E4945" s="11"/>
      <c r="F4945" s="11"/>
      <c r="G4945" s="11"/>
      <c r="H4945" s="11"/>
      <c r="I4945" s="11"/>
      <c r="J4945" s="11"/>
      <c r="K4945" s="11"/>
      <c r="L4945" s="11"/>
      <c r="M4945" s="11"/>
      <c r="N4945" s="11"/>
      <c r="O4945" s="11"/>
      <c r="P4945" s="11"/>
      <c r="Q4945" s="11"/>
      <c r="R4945" s="11"/>
      <c r="S4945" s="11"/>
      <c r="T4945" s="11"/>
      <c r="U4945" s="11"/>
      <c r="V4945" s="11"/>
      <c r="W4945" s="11"/>
      <c r="X4945" s="11"/>
    </row>
    <row r="4946" spans="1:24" ht="24" customHeight="1" x14ac:dyDescent="0.2">
      <c r="A4946" s="35"/>
      <c r="B4946" s="256" t="s">
        <v>127</v>
      </c>
      <c r="C4946" s="256"/>
      <c r="D4946" s="256"/>
      <c r="E4946" s="256"/>
      <c r="F4946" s="256"/>
      <c r="G4946" s="256"/>
      <c r="H4946" s="256"/>
      <c r="I4946" s="256"/>
      <c r="J4946" s="256"/>
      <c r="K4946" s="256"/>
      <c r="L4946" s="256"/>
      <c r="M4946" s="256"/>
      <c r="N4946" s="256"/>
      <c r="O4946" s="256"/>
      <c r="P4946" s="256"/>
      <c r="Q4946" s="256"/>
      <c r="R4946" s="256"/>
      <c r="S4946" s="256"/>
      <c r="T4946" s="256"/>
      <c r="U4946" s="256"/>
      <c r="V4946" s="256"/>
      <c r="X4946" s="2"/>
    </row>
    <row r="4947" spans="1:24" ht="15" x14ac:dyDescent="0.2">
      <c r="A4947" s="35"/>
      <c r="B4947" s="120" t="s">
        <v>128</v>
      </c>
      <c r="D4947" s="123" t="e">
        <f>D4924</f>
        <v>#REF!</v>
      </c>
      <c r="F4947" s="123"/>
      <c r="G4947" s="123"/>
      <c r="H4947" s="123"/>
      <c r="I4947" s="123"/>
      <c r="J4947" s="123"/>
      <c r="K4947" s="123"/>
      <c r="L4947" s="123"/>
      <c r="M4947" s="123"/>
      <c r="N4947" s="123"/>
      <c r="O4947" s="123"/>
      <c r="P4947" s="123"/>
      <c r="Q4947" s="123"/>
      <c r="R4947" s="123"/>
      <c r="S4947" s="123"/>
      <c r="T4947" s="123"/>
      <c r="U4947" s="123"/>
      <c r="V4947" s="123"/>
      <c r="W4947" s="15"/>
      <c r="X4947" s="154" t="e">
        <f>X4924</f>
        <v>#REF!</v>
      </c>
    </row>
    <row r="4948" spans="1:24" ht="17.25" x14ac:dyDescent="0.2">
      <c r="B4948" s="120" t="s">
        <v>129</v>
      </c>
      <c r="D4948" s="121"/>
      <c r="E4948" s="121"/>
      <c r="F4948" s="7"/>
      <c r="G4948" s="7"/>
      <c r="H4948" s="257" t="e">
        <f>H4925</f>
        <v>#REF!</v>
      </c>
      <c r="I4948" s="257"/>
      <c r="J4948" s="257"/>
      <c r="K4948" s="257"/>
      <c r="L4948" s="257"/>
      <c r="M4948" s="257"/>
      <c r="N4948" s="257"/>
      <c r="O4948" s="257"/>
      <c r="P4948" s="127" t="e">
        <f>P4925</f>
        <v>#REF!</v>
      </c>
      <c r="Q4948" s="120" t="s">
        <v>75</v>
      </c>
      <c r="S4948" s="12"/>
      <c r="T4948" s="13"/>
      <c r="U4948" s="127" t="e">
        <f>U4925</f>
        <v>#REF!</v>
      </c>
      <c r="V4948" s="120" t="s">
        <v>79</v>
      </c>
      <c r="W4948" s="12"/>
      <c r="X4948" s="6"/>
    </row>
    <row r="4949" spans="1:24" ht="17.25" x14ac:dyDescent="0.2">
      <c r="B4949" s="120" t="s">
        <v>130</v>
      </c>
      <c r="D4949" s="122"/>
      <c r="E4949" s="122"/>
      <c r="F4949" s="7"/>
      <c r="G4949" s="258" t="e">
        <f>G4926</f>
        <v>#REF!</v>
      </c>
      <c r="H4949" s="258"/>
      <c r="I4949" s="258"/>
      <c r="J4949" s="258"/>
      <c r="K4949" s="258"/>
      <c r="L4949" s="258"/>
      <c r="M4949" s="258"/>
      <c r="N4949" s="258"/>
      <c r="O4949" s="258"/>
      <c r="P4949" s="128" t="s">
        <v>137</v>
      </c>
      <c r="Q4949" s="120" t="s">
        <v>131</v>
      </c>
      <c r="S4949" s="12"/>
      <c r="T4949" s="12"/>
      <c r="U4949" s="128" t="s">
        <v>138</v>
      </c>
      <c r="V4949" s="120" t="s">
        <v>61</v>
      </c>
      <c r="W4949" s="12"/>
      <c r="X4949" s="6"/>
    </row>
    <row r="4950" spans="1:24" ht="28.5" customHeight="1" x14ac:dyDescent="0.2">
      <c r="B4950" s="127" t="e">
        <f>B4927</f>
        <v>#REF!</v>
      </c>
      <c r="C4950" s="125" t="s">
        <v>76</v>
      </c>
      <c r="D4950" s="127" t="e">
        <f>D4927</f>
        <v>#REF!</v>
      </c>
      <c r="E4950" s="125" t="s">
        <v>81</v>
      </c>
      <c r="F4950" s="7"/>
      <c r="G4950" s="7"/>
      <c r="H4950" s="5"/>
      <c r="I4950" s="10"/>
      <c r="J4950" s="127" t="e">
        <f>J4927</f>
        <v>#REF!</v>
      </c>
      <c r="K4950" s="125" t="s">
        <v>77</v>
      </c>
      <c r="L4950" s="5"/>
      <c r="M4950" s="5"/>
      <c r="N4950" s="127" t="e">
        <f>N4927</f>
        <v>#REF!</v>
      </c>
      <c r="O4950" s="125" t="s">
        <v>132</v>
      </c>
      <c r="P4950" s="126"/>
      <c r="Q4950" s="126"/>
      <c r="R4950" s="9"/>
      <c r="S4950" s="127" t="e">
        <f>S4927</f>
        <v>#REF!</v>
      </c>
      <c r="T4950" s="259" t="s">
        <v>133</v>
      </c>
      <c r="U4950" s="259"/>
      <c r="V4950" s="259"/>
      <c r="W4950" s="13"/>
      <c r="X4950" s="6"/>
    </row>
    <row r="4951" spans="1:24" ht="4.5" customHeight="1" thickBot="1" x14ac:dyDescent="0.25">
      <c r="B4951" s="8"/>
      <c r="C4951" s="7"/>
      <c r="D4951" s="8"/>
      <c r="E4951" s="7"/>
      <c r="F4951" s="7"/>
      <c r="G4951" s="7"/>
      <c r="H4951" s="5"/>
      <c r="I4951" s="10"/>
      <c r="J4951" s="8"/>
      <c r="K4951" s="5"/>
      <c r="L4951" s="5"/>
      <c r="M4951" s="5"/>
      <c r="N4951" s="7"/>
      <c r="O4951" s="5"/>
      <c r="P4951" s="8"/>
      <c r="Q4951" s="8"/>
      <c r="R4951" s="9"/>
      <c r="S4951" s="9"/>
      <c r="T4951" s="7"/>
      <c r="U4951" s="8"/>
      <c r="V4951" s="9"/>
      <c r="W4951" s="9"/>
      <c r="X4951" s="6"/>
    </row>
    <row r="4952" spans="1:24" ht="27" customHeight="1" x14ac:dyDescent="0.25">
      <c r="B4952" s="260" t="s">
        <v>17</v>
      </c>
      <c r="C4952" s="261"/>
      <c r="D4952" s="261"/>
      <c r="E4952" s="261"/>
      <c r="F4952" s="262" t="s">
        <v>134</v>
      </c>
      <c r="G4952" s="262"/>
      <c r="H4952" s="262"/>
      <c r="I4952" s="262" t="s">
        <v>12</v>
      </c>
      <c r="J4952" s="262"/>
      <c r="K4952" s="262"/>
      <c r="L4952" s="262" t="s">
        <v>105</v>
      </c>
      <c r="M4952" s="236" t="s">
        <v>135</v>
      </c>
      <c r="N4952" s="236"/>
      <c r="O4952" s="236"/>
      <c r="P4952" s="236"/>
      <c r="Q4952" s="236"/>
      <c r="R4952" s="236" t="s">
        <v>101</v>
      </c>
      <c r="S4952" s="236"/>
      <c r="T4952" s="236"/>
      <c r="U4952" s="236"/>
      <c r="V4952" s="237"/>
      <c r="W4952" s="14"/>
      <c r="X4952" s="3"/>
    </row>
    <row r="4953" spans="1:24" ht="27.75" customHeight="1" x14ac:dyDescent="0.2">
      <c r="B4953" s="240">
        <f>EDATE(B4930,12)</f>
        <v>45658</v>
      </c>
      <c r="C4953" s="241"/>
      <c r="D4953" s="241"/>
      <c r="E4953" s="242"/>
      <c r="F4953" s="263"/>
      <c r="G4953" s="263"/>
      <c r="H4953" s="263"/>
      <c r="I4953" s="263"/>
      <c r="J4953" s="263"/>
      <c r="K4953" s="263"/>
      <c r="L4953" s="263"/>
      <c r="M4953" s="238"/>
      <c r="N4953" s="238"/>
      <c r="O4953" s="238"/>
      <c r="P4953" s="238"/>
      <c r="Q4953" s="238"/>
      <c r="R4953" s="238"/>
      <c r="S4953" s="238"/>
      <c r="T4953" s="238"/>
      <c r="U4953" s="238"/>
      <c r="V4953" s="239"/>
      <c r="W4953" s="14"/>
      <c r="X4953" s="3"/>
    </row>
    <row r="4954" spans="1:24" ht="16.5" customHeight="1" x14ac:dyDescent="0.2">
      <c r="A4954" s="34">
        <f>EDATE(B4953,-4)</f>
        <v>45536</v>
      </c>
      <c r="B4954" s="243" t="str">
        <f>PROPER(TEXT(A4954, "mmmm"))</f>
        <v>Septiembre</v>
      </c>
      <c r="C4954" s="244"/>
      <c r="D4954" s="244"/>
      <c r="E4954" s="244"/>
      <c r="F4954" s="281" t="str">
        <f>IFERROR(IF(VLOOKUP($X4924&amp;"-"&amp;TEXT($A4954,"mmm-aaaa"),Informes!$A:$P,COLUMN(Informes!H$1),FALSE),"þ","¨"),"¨")</f>
        <v>¨</v>
      </c>
      <c r="G4954" s="281"/>
      <c r="H4954" s="281"/>
      <c r="I4954" s="248" t="str">
        <f>IFERROR(IF(ISBLANK(
VLOOKUP($X4947&amp;"-"&amp;TEXT($A4954,"mmm-aaaa"),Informes!$A:$P,COLUMN(Informes!I$1),FALSE)), "",
VLOOKUP($X4947&amp;"-"&amp;TEXT($A4954,"mmm-aaaa"),Informes!$A:$P,COLUMN(Informes!I$1),FALSE)), "")</f>
        <v/>
      </c>
      <c r="J4954" s="248"/>
      <c r="K4954" s="248"/>
      <c r="L4954" s="173" t="str">
        <f>IFERROR(IF($X4954=$L$7,"þ","¨"),"¨")</f>
        <v>¨</v>
      </c>
      <c r="M4954" s="248" t="str">
        <f>IFERROR(IF(OR($X4954=$L$7,$X4954=$K$5,$X4954=$O$5,$X4954=$T$5),IF(ISBLANK(
VLOOKUP($X4924&amp;"-"&amp;TEXT($A4954,"mmm-aaaa"),Informes!$A:$P,COLUMN(Informes!J$1),FALSE)), "",
VLOOKUP($X4924&amp;"-"&amp;TEXT($A4954,"mmm-aaaa"),Informes!$A:$P,COLUMN(Informes!J$1),FALSE)), ""), "")</f>
        <v/>
      </c>
      <c r="N4954" s="248"/>
      <c r="O4954" s="248"/>
      <c r="P4954" s="248"/>
      <c r="Q4954" s="248"/>
      <c r="R4954" s="284" t="str">
        <f t="shared" ref="R4954:R4965" si="967">IF(W4954=0, "", W4954)</f>
        <v/>
      </c>
      <c r="S4954" s="284"/>
      <c r="T4954" s="284"/>
      <c r="U4954" s="284"/>
      <c r="V4954" s="285"/>
      <c r="W4954" s="4" t="str">
        <f>IFERROR(VLOOKUP($X4947&amp;"-"&amp;TEXT($A4954,"mmm-aaaa"),Informes!$A:$P,COLUMN(Informes!K$1),FALSE), "")</f>
        <v/>
      </c>
      <c r="X4954" s="34" t="str">
        <f>IFERROR(VLOOKUP($X4924&amp;"-"&amp;TEXT($A4954,"mmm-aaaa"),Informes!$A:$P,COLUMN(Informes!C$1),FALSE), "")</f>
        <v/>
      </c>
    </row>
    <row r="4955" spans="1:24" ht="16.5" customHeight="1" x14ac:dyDescent="0.2">
      <c r="A4955" s="34">
        <f>EDATE(A4954,1)</f>
        <v>45566</v>
      </c>
      <c r="B4955" s="243" t="str">
        <f t="shared" ref="B4955:B4965" si="968">PROPER(TEXT(A4955, "mmmm"))</f>
        <v>Octubre</v>
      </c>
      <c r="C4955" s="244"/>
      <c r="D4955" s="244"/>
      <c r="E4955" s="244"/>
      <c r="F4955" s="281" t="str">
        <f>IFERROR(IF(VLOOKUP($X4924&amp;"-"&amp;TEXT($A4955,"mmm-aaaa"),Informes!$A:$P,COLUMN(Informes!H$1),FALSE),"þ","¨"),"¨")</f>
        <v>¨</v>
      </c>
      <c r="G4955" s="281"/>
      <c r="H4955" s="281"/>
      <c r="I4955" s="248" t="str">
        <f>IFERROR(IF(ISBLANK(
VLOOKUP($X4947&amp;"-"&amp;TEXT($A4955,"mmm-aaaa"),Informes!$A:$P,COLUMN(Informes!I$1),FALSE)), "",
VLOOKUP($X4947&amp;"-"&amp;TEXT($A4955,"mmm-aaaa"),Informes!$A:$P,COLUMN(Informes!I$1),FALSE)), "")</f>
        <v/>
      </c>
      <c r="J4955" s="248"/>
      <c r="K4955" s="248"/>
      <c r="L4955" s="173" t="str">
        <f t="shared" ref="L4955:L4965" si="969">IFERROR(IF($X4955=$L$7,"þ","¨"),"¨")</f>
        <v>¨</v>
      </c>
      <c r="M4955" s="248" t="str">
        <f>IFERROR(IF(OR($X4955=$L$7,$X4955=$K$5,$X4955=$O$5,$X4955=$T$5),IF(ISBLANK(
VLOOKUP($X4924&amp;"-"&amp;TEXT($A4955,"mmm-aaaa"),Informes!$A:$P,COLUMN(Informes!J$1),FALSE)), "",
VLOOKUP($X4924&amp;"-"&amp;TEXT($A4955,"mmm-aaaa"),Informes!$A:$P,COLUMN(Informes!J$1),FALSE)), ""), "")</f>
        <v/>
      </c>
      <c r="N4955" s="248"/>
      <c r="O4955" s="248"/>
      <c r="P4955" s="248"/>
      <c r="Q4955" s="248"/>
      <c r="R4955" s="284" t="str">
        <f t="shared" si="967"/>
        <v/>
      </c>
      <c r="S4955" s="284"/>
      <c r="T4955" s="284"/>
      <c r="U4955" s="284"/>
      <c r="V4955" s="285"/>
      <c r="W4955" s="4" t="str">
        <f>IFERROR(VLOOKUP($X4947&amp;"-"&amp;TEXT($A4955,"mmm-aaaa"),Informes!$A:$P,COLUMN(Informes!K$1),FALSE), "")</f>
        <v/>
      </c>
      <c r="X4955" s="34" t="str">
        <f>IFERROR(VLOOKUP($X4924&amp;"-"&amp;TEXT($A4955,"mmm-aaaa"),Informes!$A:$P,COLUMN(Informes!C$1),FALSE), "")</f>
        <v/>
      </c>
    </row>
    <row r="4956" spans="1:24" ht="16.5" customHeight="1" x14ac:dyDescent="0.2">
      <c r="A4956" s="34">
        <f t="shared" ref="A4956:A4965" si="970">EDATE(A4955,1)</f>
        <v>45597</v>
      </c>
      <c r="B4956" s="243" t="str">
        <f t="shared" si="968"/>
        <v>Noviembre</v>
      </c>
      <c r="C4956" s="244"/>
      <c r="D4956" s="244"/>
      <c r="E4956" s="244"/>
      <c r="F4956" s="281" t="str">
        <f>IFERROR(IF(VLOOKUP($X4924&amp;"-"&amp;TEXT($A4956,"mmm-aaaa"),Informes!$A:$P,COLUMN(Informes!H$1),FALSE),"þ","¨"),"¨")</f>
        <v>¨</v>
      </c>
      <c r="G4956" s="281"/>
      <c r="H4956" s="281"/>
      <c r="I4956" s="248" t="str">
        <f>IFERROR(IF(ISBLANK(
VLOOKUP($X4947&amp;"-"&amp;TEXT($A4956,"mmm-aaaa"),Informes!$A:$P,COLUMN(Informes!I$1),FALSE)), "",
VLOOKUP($X4947&amp;"-"&amp;TEXT($A4956,"mmm-aaaa"),Informes!$A:$P,COLUMN(Informes!I$1),FALSE)), "")</f>
        <v/>
      </c>
      <c r="J4956" s="248"/>
      <c r="K4956" s="248"/>
      <c r="L4956" s="173" t="str">
        <f t="shared" si="969"/>
        <v>¨</v>
      </c>
      <c r="M4956" s="248" t="str">
        <f>IFERROR(IF(OR($X4956=$L$7,$X4956=$K$5,$X4956=$O$5,$X4956=$T$5),IF(ISBLANK(
VLOOKUP($X4924&amp;"-"&amp;TEXT($A4956,"mmm-aaaa"),Informes!$A:$P,COLUMN(Informes!J$1),FALSE)), "",
VLOOKUP($X4924&amp;"-"&amp;TEXT($A4956,"mmm-aaaa"),Informes!$A:$P,COLUMN(Informes!J$1),FALSE)), ""), "")</f>
        <v/>
      </c>
      <c r="N4956" s="248"/>
      <c r="O4956" s="248"/>
      <c r="P4956" s="248"/>
      <c r="Q4956" s="248"/>
      <c r="R4956" s="284" t="str">
        <f t="shared" si="967"/>
        <v/>
      </c>
      <c r="S4956" s="284"/>
      <c r="T4956" s="284"/>
      <c r="U4956" s="284"/>
      <c r="V4956" s="285"/>
      <c r="W4956" s="4" t="str">
        <f>IFERROR(VLOOKUP($X4947&amp;"-"&amp;TEXT($A4956,"mmm-aaaa"),Informes!$A:$P,COLUMN(Informes!K$1),FALSE), "")</f>
        <v/>
      </c>
      <c r="X4956" s="34" t="str">
        <f>IFERROR(VLOOKUP($X4924&amp;"-"&amp;TEXT($A4956,"mmm-aaaa"),Informes!$A:$P,COLUMN(Informes!C$1),FALSE), "")</f>
        <v/>
      </c>
    </row>
    <row r="4957" spans="1:24" ht="16.5" customHeight="1" x14ac:dyDescent="0.2">
      <c r="A4957" s="34">
        <f t="shared" si="970"/>
        <v>45627</v>
      </c>
      <c r="B4957" s="243" t="str">
        <f t="shared" si="968"/>
        <v>Diciembre</v>
      </c>
      <c r="C4957" s="244"/>
      <c r="D4957" s="244"/>
      <c r="E4957" s="244"/>
      <c r="F4957" s="281" t="str">
        <f>IFERROR(IF(VLOOKUP($X4924&amp;"-"&amp;TEXT($A4957,"mmm-aaaa"),Informes!$A:$P,COLUMN(Informes!H$1),FALSE),"þ","¨"),"¨")</f>
        <v>¨</v>
      </c>
      <c r="G4957" s="281"/>
      <c r="H4957" s="281"/>
      <c r="I4957" s="248" t="str">
        <f>IFERROR(IF(ISBLANK(
VLOOKUP($X4947&amp;"-"&amp;TEXT($A4957,"mmm-aaaa"),Informes!$A:$P,COLUMN(Informes!I$1),FALSE)), "",
VLOOKUP($X4947&amp;"-"&amp;TEXT($A4957,"mmm-aaaa"),Informes!$A:$P,COLUMN(Informes!I$1),FALSE)), "")</f>
        <v/>
      </c>
      <c r="J4957" s="248"/>
      <c r="K4957" s="248"/>
      <c r="L4957" s="173" t="str">
        <f t="shared" si="969"/>
        <v>¨</v>
      </c>
      <c r="M4957" s="248" t="str">
        <f>IFERROR(IF(OR($X4957=$L$7,$X4957=$K$5,$X4957=$O$5,$X4957=$T$5),IF(ISBLANK(
VLOOKUP($X4924&amp;"-"&amp;TEXT($A4957,"mmm-aaaa"),Informes!$A:$P,COLUMN(Informes!J$1),FALSE)), "",
VLOOKUP($X4924&amp;"-"&amp;TEXT($A4957,"mmm-aaaa"),Informes!$A:$P,COLUMN(Informes!J$1),FALSE)), ""), "")</f>
        <v/>
      </c>
      <c r="N4957" s="248"/>
      <c r="O4957" s="248"/>
      <c r="P4957" s="248"/>
      <c r="Q4957" s="248"/>
      <c r="R4957" s="284" t="str">
        <f t="shared" si="967"/>
        <v/>
      </c>
      <c r="S4957" s="284"/>
      <c r="T4957" s="284"/>
      <c r="U4957" s="284"/>
      <c r="V4957" s="285"/>
      <c r="W4957" s="4" t="str">
        <f>IFERROR(VLOOKUP($X4947&amp;"-"&amp;TEXT($A4957,"mmm-aaaa"),Informes!$A:$P,COLUMN(Informes!K$1),FALSE), "")</f>
        <v/>
      </c>
      <c r="X4957" s="34" t="str">
        <f>IFERROR(VLOOKUP($X4924&amp;"-"&amp;TEXT($A4957,"mmm-aaaa"),Informes!$A:$P,COLUMN(Informes!C$1),FALSE), "")</f>
        <v/>
      </c>
    </row>
    <row r="4958" spans="1:24" ht="16.5" customHeight="1" x14ac:dyDescent="0.2">
      <c r="A4958" s="34">
        <f t="shared" si="970"/>
        <v>45658</v>
      </c>
      <c r="B4958" s="243" t="str">
        <f t="shared" si="968"/>
        <v>Enero</v>
      </c>
      <c r="C4958" s="244"/>
      <c r="D4958" s="244"/>
      <c r="E4958" s="244"/>
      <c r="F4958" s="281" t="str">
        <f>IFERROR(IF(VLOOKUP($X4924&amp;"-"&amp;TEXT($A4958,"mmm-aaaa"),Informes!$A:$P,COLUMN(Informes!H$1),FALSE),"þ","¨"),"¨")</f>
        <v>¨</v>
      </c>
      <c r="G4958" s="281"/>
      <c r="H4958" s="281"/>
      <c r="I4958" s="248" t="str">
        <f>IFERROR(IF(ISBLANK(
VLOOKUP($X4947&amp;"-"&amp;TEXT($A4958,"mmm-aaaa"),Informes!$A:$P,COLUMN(Informes!I$1),FALSE)), "",
VLOOKUP($X4947&amp;"-"&amp;TEXT($A4958,"mmm-aaaa"),Informes!$A:$P,COLUMN(Informes!I$1),FALSE)), "")</f>
        <v/>
      </c>
      <c r="J4958" s="248"/>
      <c r="K4958" s="248"/>
      <c r="L4958" s="173" t="str">
        <f t="shared" si="969"/>
        <v>¨</v>
      </c>
      <c r="M4958" s="248" t="str">
        <f>IFERROR(IF(OR($X4958=$L$7,$X4958=$K$5,$X4958=$O$5,$X4958=$T$5),IF(ISBLANK(
VLOOKUP($X4924&amp;"-"&amp;TEXT($A4958,"mmm-aaaa"),Informes!$A:$P,COLUMN(Informes!J$1),FALSE)), "",
VLOOKUP($X4924&amp;"-"&amp;TEXT($A4958,"mmm-aaaa"),Informes!$A:$P,COLUMN(Informes!J$1),FALSE)), ""), "")</f>
        <v/>
      </c>
      <c r="N4958" s="248"/>
      <c r="O4958" s="248"/>
      <c r="P4958" s="248"/>
      <c r="Q4958" s="248"/>
      <c r="R4958" s="284" t="str">
        <f t="shared" si="967"/>
        <v/>
      </c>
      <c r="S4958" s="284"/>
      <c r="T4958" s="284"/>
      <c r="U4958" s="284"/>
      <c r="V4958" s="285"/>
      <c r="W4958" s="4" t="str">
        <f>IFERROR(VLOOKUP($X4947&amp;"-"&amp;TEXT($A4958,"mmm-aaaa"),Informes!$A:$P,COLUMN(Informes!K$1),FALSE), "")</f>
        <v/>
      </c>
      <c r="X4958" s="34" t="str">
        <f>IFERROR(VLOOKUP($X4924&amp;"-"&amp;TEXT($A4958,"mmm-aaaa"),Informes!$A:$P,COLUMN(Informes!C$1),FALSE), "")</f>
        <v/>
      </c>
    </row>
    <row r="4959" spans="1:24" ht="16.5" customHeight="1" x14ac:dyDescent="0.2">
      <c r="A4959" s="34">
        <f t="shared" si="970"/>
        <v>45689</v>
      </c>
      <c r="B4959" s="243" t="str">
        <f t="shared" si="968"/>
        <v>Febrero</v>
      </c>
      <c r="C4959" s="244"/>
      <c r="D4959" s="244"/>
      <c r="E4959" s="244"/>
      <c r="F4959" s="281" t="str">
        <f>IFERROR(IF(VLOOKUP($X4924&amp;"-"&amp;TEXT($A4959,"mmm-aaaa"),Informes!$A:$P,COLUMN(Informes!H$1),FALSE),"þ","¨"),"¨")</f>
        <v>¨</v>
      </c>
      <c r="G4959" s="281"/>
      <c r="H4959" s="281"/>
      <c r="I4959" s="248" t="str">
        <f>IFERROR(IF(ISBLANK(
VLOOKUP($X4947&amp;"-"&amp;TEXT($A4959,"mmm-aaaa"),Informes!$A:$P,COLUMN(Informes!I$1),FALSE)), "",
VLOOKUP($X4947&amp;"-"&amp;TEXT($A4959,"mmm-aaaa"),Informes!$A:$P,COLUMN(Informes!I$1),FALSE)), "")</f>
        <v/>
      </c>
      <c r="J4959" s="248"/>
      <c r="K4959" s="248"/>
      <c r="L4959" s="173" t="str">
        <f t="shared" si="969"/>
        <v>¨</v>
      </c>
      <c r="M4959" s="248" t="str">
        <f>IFERROR(IF(OR($X4959=$L$7,$X4959=$K$5,$X4959=$O$5,$X4959=$T$5),IF(ISBLANK(
VLOOKUP($X4924&amp;"-"&amp;TEXT($A4959,"mmm-aaaa"),Informes!$A:$P,COLUMN(Informes!J$1),FALSE)), "",
VLOOKUP($X4924&amp;"-"&amp;TEXT($A4959,"mmm-aaaa"),Informes!$A:$P,COLUMN(Informes!J$1),FALSE)), ""), "")</f>
        <v/>
      </c>
      <c r="N4959" s="248"/>
      <c r="O4959" s="248"/>
      <c r="P4959" s="248"/>
      <c r="Q4959" s="248"/>
      <c r="R4959" s="284" t="str">
        <f t="shared" si="967"/>
        <v/>
      </c>
      <c r="S4959" s="284"/>
      <c r="T4959" s="284"/>
      <c r="U4959" s="284"/>
      <c r="V4959" s="285"/>
      <c r="W4959" s="4" t="str">
        <f>IFERROR(VLOOKUP($X4947&amp;"-"&amp;TEXT($A4959,"mmm-aaaa"),Informes!$A:$P,COLUMN(Informes!K$1),FALSE), "")</f>
        <v/>
      </c>
      <c r="X4959" s="34" t="str">
        <f>IFERROR(VLOOKUP($X4924&amp;"-"&amp;TEXT($A4959,"mmm-aaaa"),Informes!$A:$P,COLUMN(Informes!C$1),FALSE), "")</f>
        <v/>
      </c>
    </row>
    <row r="4960" spans="1:24" ht="16.5" customHeight="1" x14ac:dyDescent="0.2">
      <c r="A4960" s="34">
        <f t="shared" si="970"/>
        <v>45717</v>
      </c>
      <c r="B4960" s="243" t="str">
        <f t="shared" si="968"/>
        <v>Marzo</v>
      </c>
      <c r="C4960" s="244"/>
      <c r="D4960" s="244"/>
      <c r="E4960" s="244"/>
      <c r="F4960" s="281" t="str">
        <f>IFERROR(IF(VLOOKUP($X4924&amp;"-"&amp;TEXT($A4960,"mmm-aaaa"),Informes!$A:$P,COLUMN(Informes!H$1),FALSE),"þ","¨"),"¨")</f>
        <v>¨</v>
      </c>
      <c r="G4960" s="281"/>
      <c r="H4960" s="281"/>
      <c r="I4960" s="248" t="str">
        <f>IFERROR(IF(ISBLANK(
VLOOKUP($X4947&amp;"-"&amp;TEXT($A4960,"mmm-aaaa"),Informes!$A:$P,COLUMN(Informes!I$1),FALSE)), "",
VLOOKUP($X4947&amp;"-"&amp;TEXT($A4960,"mmm-aaaa"),Informes!$A:$P,COLUMN(Informes!I$1),FALSE)), "")</f>
        <v/>
      </c>
      <c r="J4960" s="248"/>
      <c r="K4960" s="248"/>
      <c r="L4960" s="173" t="str">
        <f t="shared" si="969"/>
        <v>¨</v>
      </c>
      <c r="M4960" s="248" t="str">
        <f>IFERROR(IF(OR($X4960=$L$7,$X4960=$K$5,$X4960=$O$5,$X4960=$T$5),IF(ISBLANK(
VLOOKUP($X4924&amp;"-"&amp;TEXT($A4960,"mmm-aaaa"),Informes!$A:$P,COLUMN(Informes!J$1),FALSE)), "",
VLOOKUP($X4924&amp;"-"&amp;TEXT($A4960,"mmm-aaaa"),Informes!$A:$P,COLUMN(Informes!J$1),FALSE)), ""), "")</f>
        <v/>
      </c>
      <c r="N4960" s="248"/>
      <c r="O4960" s="248"/>
      <c r="P4960" s="248"/>
      <c r="Q4960" s="248"/>
      <c r="R4960" s="284" t="str">
        <f t="shared" si="967"/>
        <v/>
      </c>
      <c r="S4960" s="284"/>
      <c r="T4960" s="284"/>
      <c r="U4960" s="284"/>
      <c r="V4960" s="285"/>
      <c r="W4960" s="4" t="str">
        <f>IFERROR(VLOOKUP($X4947&amp;"-"&amp;TEXT($A4960,"mmm-aaaa"),Informes!$A:$P,COLUMN(Informes!K$1),FALSE), "")</f>
        <v/>
      </c>
      <c r="X4960" s="34" t="str">
        <f>IFERROR(VLOOKUP($X4924&amp;"-"&amp;TEXT($A4960,"mmm-aaaa"),Informes!$A:$P,COLUMN(Informes!C$1),FALSE), "")</f>
        <v/>
      </c>
    </row>
    <row r="4961" spans="1:24" ht="16.5" customHeight="1" x14ac:dyDescent="0.2">
      <c r="A4961" s="34">
        <f t="shared" si="970"/>
        <v>45748</v>
      </c>
      <c r="B4961" s="243" t="str">
        <f t="shared" si="968"/>
        <v>Abril</v>
      </c>
      <c r="C4961" s="244"/>
      <c r="D4961" s="244"/>
      <c r="E4961" s="244"/>
      <c r="F4961" s="281" t="str">
        <f>IFERROR(IF(VLOOKUP($X4924&amp;"-"&amp;TEXT($A4961,"mmm-aaaa"),Informes!$A:$P,COLUMN(Informes!H$1),FALSE),"þ","¨"),"¨")</f>
        <v>¨</v>
      </c>
      <c r="G4961" s="281"/>
      <c r="H4961" s="281"/>
      <c r="I4961" s="248" t="str">
        <f>IFERROR(IF(ISBLANK(
VLOOKUP($X4947&amp;"-"&amp;TEXT($A4961,"mmm-aaaa"),Informes!$A:$P,COLUMN(Informes!I$1),FALSE)), "",
VLOOKUP($X4947&amp;"-"&amp;TEXT($A4961,"mmm-aaaa"),Informes!$A:$P,COLUMN(Informes!I$1),FALSE)), "")</f>
        <v/>
      </c>
      <c r="J4961" s="248"/>
      <c r="K4961" s="248"/>
      <c r="L4961" s="173" t="str">
        <f t="shared" si="969"/>
        <v>¨</v>
      </c>
      <c r="M4961" s="248" t="str">
        <f>IFERROR(IF(OR($X4961=$L$7,$X4961=$K$5,$X4961=$O$5,$X4961=$T$5),IF(ISBLANK(
VLOOKUP($X4924&amp;"-"&amp;TEXT($A4961,"mmm-aaaa"),Informes!$A:$P,COLUMN(Informes!J$1),FALSE)), "",
VLOOKUP($X4924&amp;"-"&amp;TEXT($A4961,"mmm-aaaa"),Informes!$A:$P,COLUMN(Informes!J$1),FALSE)), ""), "")</f>
        <v/>
      </c>
      <c r="N4961" s="248"/>
      <c r="O4961" s="248"/>
      <c r="P4961" s="248"/>
      <c r="Q4961" s="248"/>
      <c r="R4961" s="284" t="str">
        <f t="shared" si="967"/>
        <v/>
      </c>
      <c r="S4961" s="284"/>
      <c r="T4961" s="284"/>
      <c r="U4961" s="284"/>
      <c r="V4961" s="285"/>
      <c r="W4961" s="4" t="str">
        <f>IFERROR(VLOOKUP($X4947&amp;"-"&amp;TEXT($A4961,"mmm-aaaa"),Informes!$A:$P,COLUMN(Informes!K$1),FALSE), "")</f>
        <v/>
      </c>
      <c r="X4961" s="34" t="str">
        <f>IFERROR(VLOOKUP($X4924&amp;"-"&amp;TEXT($A4961,"mmm-aaaa"),Informes!$A:$P,COLUMN(Informes!C$1),FALSE), "")</f>
        <v/>
      </c>
    </row>
    <row r="4962" spans="1:24" ht="16.5" customHeight="1" x14ac:dyDescent="0.2">
      <c r="A4962" s="34">
        <f t="shared" si="970"/>
        <v>45778</v>
      </c>
      <c r="B4962" s="243" t="str">
        <f t="shared" si="968"/>
        <v>Mayo</v>
      </c>
      <c r="C4962" s="244"/>
      <c r="D4962" s="244"/>
      <c r="E4962" s="244"/>
      <c r="F4962" s="281" t="str">
        <f>IFERROR(IF(VLOOKUP($X4924&amp;"-"&amp;TEXT($A4962,"mmm-aaaa"),Informes!$A:$P,COLUMN(Informes!H$1),FALSE),"þ","¨"),"¨")</f>
        <v>¨</v>
      </c>
      <c r="G4962" s="281"/>
      <c r="H4962" s="281"/>
      <c r="I4962" s="248" t="str">
        <f>IFERROR(IF(ISBLANK(
VLOOKUP($X4947&amp;"-"&amp;TEXT($A4962,"mmm-aaaa"),Informes!$A:$P,COLUMN(Informes!I$1),FALSE)), "",
VLOOKUP($X4947&amp;"-"&amp;TEXT($A4962,"mmm-aaaa"),Informes!$A:$P,COLUMN(Informes!I$1),FALSE)), "")</f>
        <v/>
      </c>
      <c r="J4962" s="248"/>
      <c r="K4962" s="248"/>
      <c r="L4962" s="173" t="str">
        <f t="shared" si="969"/>
        <v>¨</v>
      </c>
      <c r="M4962" s="248" t="str">
        <f>IFERROR(IF(OR($X4962=$L$7,$X4962=$K$5,$X4962=$O$5,$X4962=$T$5),IF(ISBLANK(
VLOOKUP($X4924&amp;"-"&amp;TEXT($A4962,"mmm-aaaa"),Informes!$A:$P,COLUMN(Informes!J$1),FALSE)), "",
VLOOKUP($X4924&amp;"-"&amp;TEXT($A4962,"mmm-aaaa"),Informes!$A:$P,COLUMN(Informes!J$1),FALSE)), ""), "")</f>
        <v/>
      </c>
      <c r="N4962" s="248"/>
      <c r="O4962" s="248"/>
      <c r="P4962" s="248"/>
      <c r="Q4962" s="248"/>
      <c r="R4962" s="284" t="str">
        <f t="shared" si="967"/>
        <v/>
      </c>
      <c r="S4962" s="284"/>
      <c r="T4962" s="284"/>
      <c r="U4962" s="284"/>
      <c r="V4962" s="285"/>
      <c r="W4962" s="4" t="str">
        <f>IFERROR(VLOOKUP($X4947&amp;"-"&amp;TEXT($A4962,"mmm-aaaa"),Informes!$A:$P,COLUMN(Informes!K$1),FALSE), "")</f>
        <v/>
      </c>
      <c r="X4962" s="34" t="str">
        <f>IFERROR(VLOOKUP($X4924&amp;"-"&amp;TEXT($A4962,"mmm-aaaa"),Informes!$A:$P,COLUMN(Informes!C$1),FALSE), "")</f>
        <v/>
      </c>
    </row>
    <row r="4963" spans="1:24" ht="16.5" customHeight="1" x14ac:dyDescent="0.2">
      <c r="A4963" s="34">
        <f t="shared" si="970"/>
        <v>45809</v>
      </c>
      <c r="B4963" s="243" t="str">
        <f t="shared" si="968"/>
        <v>Junio</v>
      </c>
      <c r="C4963" s="244"/>
      <c r="D4963" s="244"/>
      <c r="E4963" s="244"/>
      <c r="F4963" s="281" t="str">
        <f>IFERROR(IF(VLOOKUP($X4924&amp;"-"&amp;TEXT($A4963,"mmm-aaaa"),Informes!$A:$P,COLUMN(Informes!H$1),FALSE),"þ","¨"),"¨")</f>
        <v>¨</v>
      </c>
      <c r="G4963" s="281"/>
      <c r="H4963" s="281"/>
      <c r="I4963" s="248" t="str">
        <f>IFERROR(IF(ISBLANK(
VLOOKUP($X4947&amp;"-"&amp;TEXT($A4963,"mmm-aaaa"),Informes!$A:$P,COLUMN(Informes!I$1),FALSE)), "",
VLOOKUP($X4947&amp;"-"&amp;TEXT($A4963,"mmm-aaaa"),Informes!$A:$P,COLUMN(Informes!I$1),FALSE)), "")</f>
        <v/>
      </c>
      <c r="J4963" s="248"/>
      <c r="K4963" s="248"/>
      <c r="L4963" s="173" t="str">
        <f t="shared" si="969"/>
        <v>¨</v>
      </c>
      <c r="M4963" s="248" t="str">
        <f>IFERROR(IF(OR($X4963=$L$7,$X4963=$K$5,$X4963=$O$5,$X4963=$T$5),IF(ISBLANK(
VLOOKUP($X4924&amp;"-"&amp;TEXT($A4963,"mmm-aaaa"),Informes!$A:$P,COLUMN(Informes!J$1),FALSE)), "",
VLOOKUP($X4924&amp;"-"&amp;TEXT($A4963,"mmm-aaaa"),Informes!$A:$P,COLUMN(Informes!J$1),FALSE)), ""), "")</f>
        <v/>
      </c>
      <c r="N4963" s="248"/>
      <c r="O4963" s="248"/>
      <c r="P4963" s="248"/>
      <c r="Q4963" s="248"/>
      <c r="R4963" s="284" t="str">
        <f t="shared" si="967"/>
        <v/>
      </c>
      <c r="S4963" s="284"/>
      <c r="T4963" s="284"/>
      <c r="U4963" s="284"/>
      <c r="V4963" s="285"/>
      <c r="W4963" s="4" t="str">
        <f>IFERROR(VLOOKUP($X4947&amp;"-"&amp;TEXT($A4963,"mmm-aaaa"),Informes!$A:$P,COLUMN(Informes!K$1),FALSE), "")</f>
        <v/>
      </c>
      <c r="X4963" s="34" t="str">
        <f>IFERROR(VLOOKUP($X4924&amp;"-"&amp;TEXT($A4963,"mmm-aaaa"),Informes!$A:$P,COLUMN(Informes!C$1),FALSE), "")</f>
        <v/>
      </c>
    </row>
    <row r="4964" spans="1:24" ht="16.5" customHeight="1" x14ac:dyDescent="0.2">
      <c r="A4964" s="34">
        <f t="shared" si="970"/>
        <v>45839</v>
      </c>
      <c r="B4964" s="243" t="str">
        <f t="shared" si="968"/>
        <v>Julio</v>
      </c>
      <c r="C4964" s="244"/>
      <c r="D4964" s="244"/>
      <c r="E4964" s="244"/>
      <c r="F4964" s="281" t="str">
        <f>IFERROR(IF(VLOOKUP($X4924&amp;"-"&amp;TEXT($A4964,"mmm-aaaa"),Informes!$A:$P,COLUMN(Informes!H$1),FALSE),"þ","¨"),"¨")</f>
        <v>¨</v>
      </c>
      <c r="G4964" s="281"/>
      <c r="H4964" s="281"/>
      <c r="I4964" s="248" t="str">
        <f>IFERROR(IF(ISBLANK(
VLOOKUP($X4947&amp;"-"&amp;TEXT($A4964,"mmm-aaaa"),Informes!$A:$P,COLUMN(Informes!I$1),FALSE)), "",
VLOOKUP($X4947&amp;"-"&amp;TEXT($A4964,"mmm-aaaa"),Informes!$A:$P,COLUMN(Informes!I$1),FALSE)), "")</f>
        <v/>
      </c>
      <c r="J4964" s="248"/>
      <c r="K4964" s="248"/>
      <c r="L4964" s="173" t="str">
        <f t="shared" si="969"/>
        <v>¨</v>
      </c>
      <c r="M4964" s="248" t="str">
        <f>IFERROR(IF(OR($X4964=$L$7,$X4964=$K$5,$X4964=$O$5,$X4964=$T$5),IF(ISBLANK(
VLOOKUP($X4924&amp;"-"&amp;TEXT($A4964,"mmm-aaaa"),Informes!$A:$P,COLUMN(Informes!J$1),FALSE)), "",
VLOOKUP($X4924&amp;"-"&amp;TEXT($A4964,"mmm-aaaa"),Informes!$A:$P,COLUMN(Informes!J$1),FALSE)), ""), "")</f>
        <v/>
      </c>
      <c r="N4964" s="248"/>
      <c r="O4964" s="248"/>
      <c r="P4964" s="248"/>
      <c r="Q4964" s="248"/>
      <c r="R4964" s="284" t="str">
        <f t="shared" si="967"/>
        <v/>
      </c>
      <c r="S4964" s="284"/>
      <c r="T4964" s="284"/>
      <c r="U4964" s="284"/>
      <c r="V4964" s="285"/>
      <c r="W4964" s="4" t="str">
        <f>IFERROR(VLOOKUP($X4947&amp;"-"&amp;TEXT($A4964,"mmm-aaaa"),Informes!$A:$P,COLUMN(Informes!K$1),FALSE), "")</f>
        <v/>
      </c>
      <c r="X4964" s="34" t="str">
        <f>IFERROR(VLOOKUP($X4924&amp;"-"&amp;TEXT($A4964,"mmm-aaaa"),Informes!$A:$P,COLUMN(Informes!C$1),FALSE), "")</f>
        <v/>
      </c>
    </row>
    <row r="4965" spans="1:24" ht="16.5" customHeight="1" thickBot="1" x14ac:dyDescent="0.25">
      <c r="A4965" s="34">
        <f t="shared" si="970"/>
        <v>45870</v>
      </c>
      <c r="B4965" s="264" t="str">
        <f t="shared" si="968"/>
        <v>Agosto</v>
      </c>
      <c r="C4965" s="265"/>
      <c r="D4965" s="265"/>
      <c r="E4965" s="265"/>
      <c r="F4965" s="280" t="str">
        <f>IFERROR(IF(VLOOKUP($X4924&amp;"-"&amp;TEXT($A4965,"mmm-aaaa"),Informes!$A:$P,COLUMN(Informes!H$1),FALSE),"þ","¨"),"¨")</f>
        <v>¨</v>
      </c>
      <c r="G4965" s="280"/>
      <c r="H4965" s="280"/>
      <c r="I4965" s="269" t="str">
        <f>IFERROR(IF(ISBLANK(
VLOOKUP($X4947&amp;"-"&amp;TEXT($A4965,"mmm-aaaa"),Informes!$A:$P,COLUMN(Informes!I$1),FALSE)), "",
VLOOKUP($X4947&amp;"-"&amp;TEXT($A4965,"mmm-aaaa"),Informes!$A:$P,COLUMN(Informes!I$1),FALSE)), "")</f>
        <v/>
      </c>
      <c r="J4965" s="269"/>
      <c r="K4965" s="269"/>
      <c r="L4965" s="172" t="str">
        <f t="shared" si="969"/>
        <v>¨</v>
      </c>
      <c r="M4965" s="269" t="str">
        <f>IFERROR(IF(OR($X4965=$L$7,$X4965=$K$5,$X4965=$O$5,$X4965=$T$5),IF(ISBLANK(
VLOOKUP($X4924&amp;"-"&amp;TEXT($A4965,"mmm-aaaa"),Informes!$A:$P,COLUMN(Informes!J$1),FALSE)), "",
VLOOKUP($X4924&amp;"-"&amp;TEXT($A4965,"mmm-aaaa"),Informes!$A:$P,COLUMN(Informes!J$1),FALSE)), ""), "")</f>
        <v/>
      </c>
      <c r="N4965" s="269"/>
      <c r="O4965" s="269"/>
      <c r="P4965" s="269"/>
      <c r="Q4965" s="269"/>
      <c r="R4965" s="282" t="str">
        <f t="shared" si="967"/>
        <v/>
      </c>
      <c r="S4965" s="282"/>
      <c r="T4965" s="282"/>
      <c r="U4965" s="282"/>
      <c r="V4965" s="283"/>
      <c r="W4965" s="4" t="str">
        <f>IFERROR(VLOOKUP($X4947&amp;"-"&amp;TEXT($A4965,"mmm-aaaa"),Informes!$A:$P,COLUMN(Informes!K$1),FALSE), "")</f>
        <v/>
      </c>
      <c r="X4965" s="34" t="str">
        <f>IFERROR(VLOOKUP($X4924&amp;"-"&amp;TEXT($A4965,"mmm-aaaa"),Informes!$A:$P,COLUMN(Informes!C$1),FALSE), "")</f>
        <v/>
      </c>
    </row>
    <row r="4966" spans="1:24" ht="16.5" customHeight="1" thickBot="1" x14ac:dyDescent="0.3">
      <c r="D4966" s="124"/>
      <c r="E4966" s="124"/>
      <c r="F4966" s="129"/>
      <c r="G4966" s="124" t="str">
        <f>IF(SUM(F4954:F4965)=0,"",SUM(F4954:F4965))</f>
        <v/>
      </c>
      <c r="H4966" s="124"/>
      <c r="I4966" s="124"/>
      <c r="J4966" s="130"/>
      <c r="K4966" s="124"/>
      <c r="L4966" s="131" t="s">
        <v>107</v>
      </c>
      <c r="M4966" s="272" t="str">
        <f>IF(SUM(M4954:M4965)=0,"",SUM(M4954:M4965))</f>
        <v/>
      </c>
      <c r="N4966" s="273"/>
      <c r="O4966" s="273"/>
      <c r="P4966" s="273"/>
      <c r="Q4966" s="274"/>
      <c r="R4966" s="275"/>
      <c r="S4966" s="276"/>
      <c r="T4966" s="276"/>
      <c r="U4966" s="276"/>
      <c r="V4966" s="277"/>
      <c r="W4966" s="4"/>
      <c r="X4966" s="4"/>
    </row>
    <row r="4967" spans="1:24" ht="16.5" customHeight="1" x14ac:dyDescent="0.2">
      <c r="W4967" s="4"/>
      <c r="X4967" s="4"/>
    </row>
    <row r="4968" spans="1:24" ht="279.75" customHeight="1" x14ac:dyDescent="0.15">
      <c r="B4968" s="11"/>
      <c r="C4968" s="132" t="s">
        <v>136</v>
      </c>
      <c r="D4968" s="11"/>
      <c r="E4968" s="11"/>
      <c r="F4968" s="11"/>
      <c r="G4968" s="11"/>
      <c r="H4968" s="11"/>
      <c r="I4968" s="11"/>
      <c r="J4968" s="11"/>
      <c r="K4968" s="11"/>
      <c r="L4968" s="11"/>
      <c r="M4968" s="11"/>
      <c r="N4968" s="11"/>
      <c r="O4968" s="11"/>
      <c r="P4968" s="11"/>
      <c r="Q4968" s="11"/>
      <c r="R4968" s="11"/>
      <c r="S4968" s="11"/>
      <c r="T4968" s="11"/>
      <c r="U4968" s="11"/>
      <c r="V4968" s="11"/>
      <c r="W4968" s="11"/>
      <c r="X4968" s="11"/>
    </row>
    <row r="4969" spans="1:24" ht="24" customHeight="1" x14ac:dyDescent="0.2">
      <c r="A4969" s="35">
        <f>A4923+1</f>
        <v>109</v>
      </c>
      <c r="B4969" s="256" t="s">
        <v>127</v>
      </c>
      <c r="C4969" s="256"/>
      <c r="D4969" s="256"/>
      <c r="E4969" s="256"/>
      <c r="F4969" s="256"/>
      <c r="G4969" s="256"/>
      <c r="H4969" s="256"/>
      <c r="I4969" s="256"/>
      <c r="J4969" s="256"/>
      <c r="K4969" s="256"/>
      <c r="L4969" s="256"/>
      <c r="M4969" s="256"/>
      <c r="N4969" s="256"/>
      <c r="O4969" s="256"/>
      <c r="P4969" s="256"/>
      <c r="Q4969" s="256"/>
      <c r="R4969" s="256"/>
      <c r="S4969" s="256"/>
      <c r="T4969" s="256"/>
      <c r="U4969" s="256"/>
      <c r="V4969" s="256"/>
      <c r="X4969" s="2"/>
    </row>
    <row r="4970" spans="1:24" ht="17.25" customHeight="1" x14ac:dyDescent="0.2">
      <c r="A4970" s="35"/>
      <c r="B4970" s="120" t="s">
        <v>128</v>
      </c>
      <c r="D4970" s="123" t="e">
        <f>IF(A4969=0,0,INDEX(TblPublicadores[Nombre completo],A4969))</f>
        <v>#REF!</v>
      </c>
      <c r="F4970" s="123"/>
      <c r="G4970" s="123"/>
      <c r="H4970" s="123"/>
      <c r="I4970" s="123"/>
      <c r="J4970" s="123"/>
      <c r="K4970" s="123"/>
      <c r="L4970" s="123"/>
      <c r="M4970" s="123"/>
      <c r="N4970" s="123"/>
      <c r="O4970" s="123"/>
      <c r="P4970" s="123"/>
      <c r="Q4970" s="123"/>
      <c r="R4970" s="123"/>
      <c r="S4970" s="123"/>
      <c r="T4970" s="123"/>
      <c r="U4970" s="123"/>
      <c r="V4970" s="123"/>
      <c r="W4970" s="15"/>
      <c r="X4970" s="154" t="e">
        <f>IF(A4969=0,0,INDEX(TblPublicadores[Nombre],A4969))</f>
        <v>#REF!</v>
      </c>
    </row>
    <row r="4971" spans="1:24" ht="17.25" customHeight="1" x14ac:dyDescent="0.2">
      <c r="B4971" s="120" t="s">
        <v>129</v>
      </c>
      <c r="D4971" s="121"/>
      <c r="E4971" s="121"/>
      <c r="F4971" s="7"/>
      <c r="G4971" s="7"/>
      <c r="H4971" s="257" t="e">
        <f>IF(A4969=0,"",INDEX(TblPublicadores[Fecha de nacimiento],A4969))</f>
        <v>#REF!</v>
      </c>
      <c r="I4971" s="257"/>
      <c r="J4971" s="257"/>
      <c r="K4971" s="257"/>
      <c r="L4971" s="257"/>
      <c r="M4971" s="257"/>
      <c r="N4971" s="257"/>
      <c r="O4971" s="257"/>
      <c r="P4971" s="128" t="e">
        <f>IF(INDEX(TblPublicadores[Sexo],A4969)=Q4971,"þ","¨")</f>
        <v>#REF!</v>
      </c>
      <c r="Q4971" s="120" t="s">
        <v>75</v>
      </c>
      <c r="S4971" s="12"/>
      <c r="T4971" s="13"/>
      <c r="U4971" s="128" t="e">
        <f>IF(INDEX(TblPublicadores[Sexo],A4969)=V4971,"þ","¨")</f>
        <v>#REF!</v>
      </c>
      <c r="V4971" s="120" t="s">
        <v>79</v>
      </c>
      <c r="W4971" s="12"/>
      <c r="X4971" s="6"/>
    </row>
    <row r="4972" spans="1:24" ht="17.25" customHeight="1" x14ac:dyDescent="0.2">
      <c r="B4972" s="120" t="s">
        <v>130</v>
      </c>
      <c r="D4972" s="122"/>
      <c r="E4972" s="122"/>
      <c r="F4972" s="7"/>
      <c r="G4972" s="258" t="e">
        <f>IF(A4969=0,"",IF(INDEX(TblPublicadores[Fecha de bautismo],A4969)="", "",INDEX(TblPublicadores[Fecha de bautismo],A4969)))</f>
        <v>#REF!</v>
      </c>
      <c r="H4972" s="258"/>
      <c r="I4972" s="258"/>
      <c r="J4972" s="258"/>
      <c r="K4972" s="258"/>
      <c r="L4972" s="258"/>
      <c r="M4972" s="258"/>
      <c r="N4972" s="258"/>
      <c r="O4972" s="258"/>
      <c r="P4972" s="128" t="s">
        <v>137</v>
      </c>
      <c r="Q4972" s="120" t="s">
        <v>131</v>
      </c>
      <c r="S4972" s="12"/>
      <c r="T4972" s="12"/>
      <c r="U4972" s="128" t="s">
        <v>138</v>
      </c>
      <c r="V4972" s="120" t="s">
        <v>61</v>
      </c>
      <c r="W4972" s="12"/>
      <c r="X4972" s="6"/>
    </row>
    <row r="4973" spans="1:24" ht="28.5" customHeight="1" x14ac:dyDescent="0.2">
      <c r="B4973" s="127" t="e">
        <f>IF(INDEX(TblPublicadores[Privilegio],A4969)=C4973,"þ","¨")</f>
        <v>#REF!</v>
      </c>
      <c r="C4973" s="125" t="s">
        <v>76</v>
      </c>
      <c r="D4973" s="127" t="e">
        <f>IF(INDEX(TblPublicadores[Privilegio],A4969)=E4973,"þ","¨")</f>
        <v>#REF!</v>
      </c>
      <c r="E4973" s="125" t="s">
        <v>81</v>
      </c>
      <c r="F4973" s="7"/>
      <c r="G4973" s="7"/>
      <c r="H4973" s="5"/>
      <c r="I4973" s="10"/>
      <c r="J4973" s="127" t="e">
        <f>IF(INDEX(TblPublicadores[Tipo Publicador],A4969)=K4973,"þ","¨")</f>
        <v>#REF!</v>
      </c>
      <c r="K4973" s="125" t="s">
        <v>77</v>
      </c>
      <c r="L4973" s="5"/>
      <c r="M4973" s="5"/>
      <c r="N4973" s="127" t="e">
        <f>IF(INDEX(TblPublicadores[Tipo Publicador],A4969)=O4973,"þ","¨")</f>
        <v>#REF!</v>
      </c>
      <c r="O4973" s="125" t="s">
        <v>132</v>
      </c>
      <c r="P4973" s="126"/>
      <c r="Q4973" s="126"/>
      <c r="R4973" s="9"/>
      <c r="S4973" s="127" t="e">
        <f>IF(INDEX(TblPublicadores[Tipo Publicador],A4969)=T4973,"þ","¨")</f>
        <v>#REF!</v>
      </c>
      <c r="T4973" s="259" t="s">
        <v>133</v>
      </c>
      <c r="U4973" s="259"/>
      <c r="V4973" s="259"/>
      <c r="W4973" s="13"/>
      <c r="X4973" s="6"/>
    </row>
    <row r="4974" spans="1:24" ht="4.5" customHeight="1" thickBot="1" x14ac:dyDescent="0.25">
      <c r="B4974" s="8"/>
      <c r="C4974" s="7"/>
      <c r="D4974" s="8"/>
      <c r="E4974" s="7"/>
      <c r="F4974" s="7"/>
      <c r="G4974" s="7"/>
      <c r="H4974" s="5"/>
      <c r="I4974" s="10"/>
      <c r="J4974" s="8"/>
      <c r="K4974" s="5"/>
      <c r="L4974" s="5"/>
      <c r="M4974" s="5"/>
      <c r="N4974" s="7"/>
      <c r="O4974" s="5"/>
      <c r="P4974" s="8"/>
      <c r="Q4974" s="8"/>
      <c r="R4974" s="9"/>
      <c r="S4974" s="9"/>
      <c r="T4974" s="7"/>
      <c r="U4974" s="8"/>
      <c r="V4974" s="9"/>
      <c r="W4974" s="9"/>
      <c r="X4974" s="6"/>
    </row>
    <row r="4975" spans="1:24" ht="26.25" customHeight="1" x14ac:dyDescent="0.25">
      <c r="B4975" s="260" t="s">
        <v>17</v>
      </c>
      <c r="C4975" s="261"/>
      <c r="D4975" s="261"/>
      <c r="E4975" s="261"/>
      <c r="F4975" s="262" t="s">
        <v>134</v>
      </c>
      <c r="G4975" s="262"/>
      <c r="H4975" s="262"/>
      <c r="I4975" s="262" t="s">
        <v>12</v>
      </c>
      <c r="J4975" s="262"/>
      <c r="K4975" s="262"/>
      <c r="L4975" s="262" t="s">
        <v>105</v>
      </c>
      <c r="M4975" s="236" t="s">
        <v>135</v>
      </c>
      <c r="N4975" s="236"/>
      <c r="O4975" s="236"/>
      <c r="P4975" s="236"/>
      <c r="Q4975" s="236"/>
      <c r="R4975" s="236" t="s">
        <v>101</v>
      </c>
      <c r="S4975" s="236"/>
      <c r="T4975" s="236"/>
      <c r="U4975" s="236"/>
      <c r="V4975" s="237"/>
      <c r="W4975" s="14"/>
      <c r="X4975" s="3"/>
    </row>
    <row r="4976" spans="1:24" ht="27.75" customHeight="1" x14ac:dyDescent="0.2">
      <c r="B4976" s="240">
        <v>45292</v>
      </c>
      <c r="C4976" s="241"/>
      <c r="D4976" s="241"/>
      <c r="E4976" s="242"/>
      <c r="F4976" s="263"/>
      <c r="G4976" s="263"/>
      <c r="H4976" s="263"/>
      <c r="I4976" s="263"/>
      <c r="J4976" s="263"/>
      <c r="K4976" s="263"/>
      <c r="L4976" s="263"/>
      <c r="M4976" s="238"/>
      <c r="N4976" s="238"/>
      <c r="O4976" s="238"/>
      <c r="P4976" s="238"/>
      <c r="Q4976" s="238"/>
      <c r="R4976" s="238"/>
      <c r="S4976" s="238"/>
      <c r="T4976" s="238"/>
      <c r="U4976" s="238"/>
      <c r="V4976" s="239"/>
      <c r="W4976" s="14"/>
      <c r="X4976" s="3"/>
    </row>
    <row r="4977" spans="1:24" ht="16.5" customHeight="1" x14ac:dyDescent="0.2">
      <c r="A4977" s="34">
        <f>EDATE(B4976,-4)</f>
        <v>45170</v>
      </c>
      <c r="B4977" s="243" t="str">
        <f>PROPER(TEXT(A4977, "mmmm"))</f>
        <v>Septiembre</v>
      </c>
      <c r="C4977" s="244"/>
      <c r="D4977" s="244" t="str">
        <f>PROPER(TEXT(C4977, "mmmm"))</f>
        <v>Enero</v>
      </c>
      <c r="E4977" s="244"/>
      <c r="F4977" s="281" t="str">
        <f>IFERROR(IF(VLOOKUP($X4970&amp;"-"&amp;TEXT($A4977,"mmm-aaaa"),Informes!$A:$P,COLUMN(Informes!H$1),FALSE),"þ","¨"),"¨")</f>
        <v>¨</v>
      </c>
      <c r="G4977" s="281"/>
      <c r="H4977" s="281"/>
      <c r="I4977" s="248" t="str">
        <f>IFERROR(IF(ISBLANK(
VLOOKUP($X4970&amp;"-"&amp;TEXT($A4977,"mmm-aaaa"),Informes!$A:$P,COLUMN(Informes!I$1),FALSE)), "",
VLOOKUP($X4970&amp;"-"&amp;TEXT($A4977,"mmm-aaaa"),Informes!$A:$P,COLUMN(Informes!I$1),FALSE)), "")</f>
        <v/>
      </c>
      <c r="J4977" s="248"/>
      <c r="K4977" s="248"/>
      <c r="L4977" s="173" t="str">
        <f>IFERROR(IF($X4977=$L$7,"þ","¨"),"¨")</f>
        <v>¨</v>
      </c>
      <c r="M4977" s="248" t="str">
        <f>IFERROR(IF(OR($X4977=$L$7,$X4977=$K$5,$X4977=$O$5,$X4977=$T$5),IF(ISBLANK(
VLOOKUP($X4970&amp;"-"&amp;TEXT($A4977,"mmm-aaaa"),Informes!$A:$P,COLUMN(Informes!J$1),FALSE)), "",
VLOOKUP($X4970&amp;"-"&amp;TEXT($A4977,"mmm-aaaa"),Informes!$A:$P,COLUMN(Informes!J$1),FALSE)), ""), "")</f>
        <v/>
      </c>
      <c r="N4977" s="248"/>
      <c r="O4977" s="248"/>
      <c r="P4977" s="248"/>
      <c r="Q4977" s="248"/>
      <c r="R4977" s="284" t="str">
        <f t="shared" ref="R4977:R4988" si="971">IF(W4977=0, "", W4977)</f>
        <v/>
      </c>
      <c r="S4977" s="284"/>
      <c r="T4977" s="284"/>
      <c r="U4977" s="284"/>
      <c r="V4977" s="285"/>
      <c r="W4977" s="4" t="str">
        <f>IFERROR(VLOOKUP($X4970&amp;"-"&amp;TEXT($A4977,"mmm-aaaa"),Informes!$A:$P,COLUMN(Informes!K$1),FALSE), "")</f>
        <v/>
      </c>
      <c r="X4977" s="34" t="str">
        <f>IFERROR(VLOOKUP($X4970&amp;"-"&amp;TEXT($A4977,"mmm-aaaa"),Informes!$A:$P,COLUMN(Informes!C$1),FALSE), "")</f>
        <v/>
      </c>
    </row>
    <row r="4978" spans="1:24" ht="16.5" customHeight="1" x14ac:dyDescent="0.2">
      <c r="A4978" s="34">
        <f>EDATE(A4977,1)</f>
        <v>45200</v>
      </c>
      <c r="B4978" s="243" t="str">
        <f t="shared" ref="B4978:B4988" si="972">PROPER(TEXT(A4978, "mmmm"))</f>
        <v>Octubre</v>
      </c>
      <c r="C4978" s="244"/>
      <c r="D4978" s="244" t="str">
        <f t="shared" ref="D4978:D4988" si="973">PROPER(TEXT(C4978, "mmmm"))</f>
        <v>Enero</v>
      </c>
      <c r="E4978" s="244"/>
      <c r="F4978" s="281" t="str">
        <f>IFERROR(IF(VLOOKUP($X4970&amp;"-"&amp;TEXT($A4978,"mmm-aaaa"),Informes!$A:$P,COLUMN(Informes!H$1),FALSE),"þ","¨"),"¨")</f>
        <v>¨</v>
      </c>
      <c r="G4978" s="281"/>
      <c r="H4978" s="281"/>
      <c r="I4978" s="248" t="str">
        <f>IFERROR(IF(ISBLANK(
VLOOKUP($X4970&amp;"-"&amp;TEXT($A4978,"mmm-aaaa"),Informes!$A:$P,COLUMN(Informes!I$1),FALSE)), "",
VLOOKUP($X4970&amp;"-"&amp;TEXT($A4978,"mmm-aaaa"),Informes!$A:$P,COLUMN(Informes!I$1),FALSE)), "")</f>
        <v/>
      </c>
      <c r="J4978" s="248"/>
      <c r="K4978" s="248"/>
      <c r="L4978" s="173" t="str">
        <f t="shared" ref="L4978:L4988" si="974">IFERROR(IF($X4978=$L$7,"þ","¨"),"¨")</f>
        <v>¨</v>
      </c>
      <c r="M4978" s="248" t="str">
        <f>IFERROR(IF(OR($X4978=$L$7,$X4978=$K$5,$X4978=$O$5,$X4978=$T$5),IF(ISBLANK(
VLOOKUP($X4970&amp;"-"&amp;TEXT($A4978,"mmm-aaaa"),Informes!$A:$P,COLUMN(Informes!J$1),FALSE)), "",
VLOOKUP($X4970&amp;"-"&amp;TEXT($A4978,"mmm-aaaa"),Informes!$A:$P,COLUMN(Informes!J$1),FALSE)), ""), "")</f>
        <v/>
      </c>
      <c r="N4978" s="248"/>
      <c r="O4978" s="248"/>
      <c r="P4978" s="248"/>
      <c r="Q4978" s="248"/>
      <c r="R4978" s="284" t="str">
        <f t="shared" si="971"/>
        <v/>
      </c>
      <c r="S4978" s="284"/>
      <c r="T4978" s="284"/>
      <c r="U4978" s="284"/>
      <c r="V4978" s="285"/>
      <c r="W4978" s="4" t="str">
        <f>IFERROR(VLOOKUP($X4970&amp;"-"&amp;TEXT($A4978,"mmm-aaaa"),Informes!$A:$P,COLUMN(Informes!K$1),FALSE), "")</f>
        <v/>
      </c>
      <c r="X4978" s="34" t="str">
        <f>IFERROR(VLOOKUP($X4970&amp;"-"&amp;TEXT($A4978,"mmm-aaaa"),Informes!$A:$P,COLUMN(Informes!C$1),FALSE), "")</f>
        <v/>
      </c>
    </row>
    <row r="4979" spans="1:24" ht="16.5" customHeight="1" x14ac:dyDescent="0.2">
      <c r="A4979" s="34">
        <f t="shared" ref="A4979:A4988" si="975">EDATE(A4978,1)</f>
        <v>45231</v>
      </c>
      <c r="B4979" s="243" t="str">
        <f t="shared" si="972"/>
        <v>Noviembre</v>
      </c>
      <c r="C4979" s="244"/>
      <c r="D4979" s="244" t="str">
        <f t="shared" si="973"/>
        <v>Enero</v>
      </c>
      <c r="E4979" s="244"/>
      <c r="F4979" s="281" t="str">
        <f>IFERROR(IF(VLOOKUP($X4970&amp;"-"&amp;TEXT($A4979,"mmm-aaaa"),Informes!$A:$P,COLUMN(Informes!H$1),FALSE),"þ","¨"),"¨")</f>
        <v>¨</v>
      </c>
      <c r="G4979" s="281"/>
      <c r="H4979" s="281"/>
      <c r="I4979" s="248" t="str">
        <f>IFERROR(IF(ISBLANK(
VLOOKUP($X4970&amp;"-"&amp;TEXT($A4979,"mmm-aaaa"),Informes!$A:$P,COLUMN(Informes!I$1),FALSE)), "",
VLOOKUP($X4970&amp;"-"&amp;TEXT($A4979,"mmm-aaaa"),Informes!$A:$P,COLUMN(Informes!I$1),FALSE)), "")</f>
        <v/>
      </c>
      <c r="J4979" s="248"/>
      <c r="K4979" s="248"/>
      <c r="L4979" s="173" t="str">
        <f t="shared" si="974"/>
        <v>¨</v>
      </c>
      <c r="M4979" s="248" t="str">
        <f>IFERROR(IF(OR($X4979=$L$7,$X4979=$K$5,$X4979=$O$5,$X4979=$T$5),IF(ISBLANK(
VLOOKUP($X4970&amp;"-"&amp;TEXT($A4979,"mmm-aaaa"),Informes!$A:$P,COLUMN(Informes!J$1),FALSE)), "",
VLOOKUP($X4970&amp;"-"&amp;TEXT($A4979,"mmm-aaaa"),Informes!$A:$P,COLUMN(Informes!J$1),FALSE)), ""), "")</f>
        <v/>
      </c>
      <c r="N4979" s="248"/>
      <c r="O4979" s="248"/>
      <c r="P4979" s="248"/>
      <c r="Q4979" s="248"/>
      <c r="R4979" s="284" t="str">
        <f t="shared" si="971"/>
        <v/>
      </c>
      <c r="S4979" s="284"/>
      <c r="T4979" s="284"/>
      <c r="U4979" s="284"/>
      <c r="V4979" s="285"/>
      <c r="W4979" s="4" t="str">
        <f>IFERROR(VLOOKUP($X4970&amp;"-"&amp;TEXT($A4979,"mmm-aaaa"),Informes!$A:$P,COLUMN(Informes!K$1),FALSE), "")</f>
        <v/>
      </c>
      <c r="X4979" s="34" t="str">
        <f>IFERROR(VLOOKUP($X4970&amp;"-"&amp;TEXT($A4979,"mmm-aaaa"),Informes!$A:$P,COLUMN(Informes!C$1),FALSE), "")</f>
        <v/>
      </c>
    </row>
    <row r="4980" spans="1:24" ht="16.5" customHeight="1" x14ac:dyDescent="0.2">
      <c r="A4980" s="34">
        <f t="shared" si="975"/>
        <v>45261</v>
      </c>
      <c r="B4980" s="243" t="str">
        <f t="shared" si="972"/>
        <v>Diciembre</v>
      </c>
      <c r="C4980" s="244"/>
      <c r="D4980" s="244" t="str">
        <f t="shared" si="973"/>
        <v>Enero</v>
      </c>
      <c r="E4980" s="244"/>
      <c r="F4980" s="281" t="str">
        <f>IFERROR(IF(VLOOKUP($X4970&amp;"-"&amp;TEXT($A4980,"mmm-aaaa"),Informes!$A:$P,COLUMN(Informes!H$1),FALSE),"þ","¨"),"¨")</f>
        <v>¨</v>
      </c>
      <c r="G4980" s="281"/>
      <c r="H4980" s="281"/>
      <c r="I4980" s="248" t="str">
        <f>IFERROR(IF(ISBLANK(
VLOOKUP($X4970&amp;"-"&amp;TEXT($A4980,"mmm-aaaa"),Informes!$A:$P,COLUMN(Informes!I$1),FALSE)), "",
VLOOKUP($X4970&amp;"-"&amp;TEXT($A4980,"mmm-aaaa"),Informes!$A:$P,COLUMN(Informes!I$1),FALSE)), "")</f>
        <v/>
      </c>
      <c r="J4980" s="248"/>
      <c r="K4980" s="248"/>
      <c r="L4980" s="173" t="str">
        <f t="shared" si="974"/>
        <v>¨</v>
      </c>
      <c r="M4980" s="248" t="str">
        <f>IFERROR(IF(OR($X4980=$L$7,$X4980=$K$5,$X4980=$O$5,$X4980=$T$5),IF(ISBLANK(
VLOOKUP($X4970&amp;"-"&amp;TEXT($A4980,"mmm-aaaa"),Informes!$A:$P,COLUMN(Informes!J$1),FALSE)), "",
VLOOKUP($X4970&amp;"-"&amp;TEXT($A4980,"mmm-aaaa"),Informes!$A:$P,COLUMN(Informes!J$1),FALSE)), ""), "")</f>
        <v/>
      </c>
      <c r="N4980" s="248"/>
      <c r="O4980" s="248"/>
      <c r="P4980" s="248"/>
      <c r="Q4980" s="248"/>
      <c r="R4980" s="284" t="str">
        <f t="shared" si="971"/>
        <v/>
      </c>
      <c r="S4980" s="284"/>
      <c r="T4980" s="284"/>
      <c r="U4980" s="284"/>
      <c r="V4980" s="285"/>
      <c r="W4980" s="4" t="str">
        <f>IFERROR(VLOOKUP($X4970&amp;"-"&amp;TEXT($A4980,"mmm-aaaa"),Informes!$A:$P,COLUMN(Informes!K$1),FALSE), "")</f>
        <v/>
      </c>
      <c r="X4980" s="34" t="str">
        <f>IFERROR(VLOOKUP($X4970&amp;"-"&amp;TEXT($A4980,"mmm-aaaa"),Informes!$A:$P,COLUMN(Informes!C$1),FALSE), "")</f>
        <v/>
      </c>
    </row>
    <row r="4981" spans="1:24" ht="16.5" customHeight="1" x14ac:dyDescent="0.2">
      <c r="A4981" s="34">
        <f t="shared" si="975"/>
        <v>45292</v>
      </c>
      <c r="B4981" s="243" t="str">
        <f t="shared" si="972"/>
        <v>Enero</v>
      </c>
      <c r="C4981" s="244"/>
      <c r="D4981" s="244" t="str">
        <f t="shared" si="973"/>
        <v>Enero</v>
      </c>
      <c r="E4981" s="244"/>
      <c r="F4981" s="281" t="str">
        <f>IFERROR(IF(VLOOKUP($X4970&amp;"-"&amp;TEXT($A4981,"mmm-aaaa"),Informes!$A:$P,COLUMN(Informes!H$1),FALSE),"þ","¨"),"¨")</f>
        <v>¨</v>
      </c>
      <c r="G4981" s="281"/>
      <c r="H4981" s="281"/>
      <c r="I4981" s="248" t="str">
        <f>IFERROR(IF(ISBLANK(
VLOOKUP($X4970&amp;"-"&amp;TEXT($A4981,"mmm-aaaa"),Informes!$A:$P,COLUMN(Informes!I$1),FALSE)), "",
VLOOKUP($X4970&amp;"-"&amp;TEXT($A4981,"mmm-aaaa"),Informes!$A:$P,COLUMN(Informes!I$1),FALSE)), "")</f>
        <v/>
      </c>
      <c r="J4981" s="248"/>
      <c r="K4981" s="248"/>
      <c r="L4981" s="173" t="str">
        <f t="shared" si="974"/>
        <v>¨</v>
      </c>
      <c r="M4981" s="248" t="str">
        <f>IFERROR(IF(OR($X4981=$L$7,$X4981=$K$5,$X4981=$O$5,$X4981=$T$5),IF(ISBLANK(
VLOOKUP($X4970&amp;"-"&amp;TEXT($A4981,"mmm-aaaa"),Informes!$A:$P,COLUMN(Informes!J$1),FALSE)), "",
VLOOKUP($X4970&amp;"-"&amp;TEXT($A4981,"mmm-aaaa"),Informes!$A:$P,COLUMN(Informes!J$1),FALSE)), ""), "")</f>
        <v/>
      </c>
      <c r="N4981" s="248"/>
      <c r="O4981" s="248"/>
      <c r="P4981" s="248"/>
      <c r="Q4981" s="248"/>
      <c r="R4981" s="284" t="str">
        <f t="shared" si="971"/>
        <v/>
      </c>
      <c r="S4981" s="284"/>
      <c r="T4981" s="284"/>
      <c r="U4981" s="284"/>
      <c r="V4981" s="285"/>
      <c r="W4981" s="4" t="str">
        <f>IFERROR(VLOOKUP($X4970&amp;"-"&amp;TEXT($A4981,"mmm-aaaa"),Informes!$A:$P,COLUMN(Informes!K$1),FALSE), "")</f>
        <v/>
      </c>
      <c r="X4981" s="34" t="str">
        <f>IFERROR(VLOOKUP($X4970&amp;"-"&amp;TEXT($A4981,"mmm-aaaa"),Informes!$A:$P,COLUMN(Informes!C$1),FALSE), "")</f>
        <v/>
      </c>
    </row>
    <row r="4982" spans="1:24" ht="16.5" customHeight="1" x14ac:dyDescent="0.2">
      <c r="A4982" s="34">
        <f t="shared" si="975"/>
        <v>45323</v>
      </c>
      <c r="B4982" s="243" t="str">
        <f t="shared" si="972"/>
        <v>Febrero</v>
      </c>
      <c r="C4982" s="244"/>
      <c r="D4982" s="244" t="str">
        <f t="shared" si="973"/>
        <v>Enero</v>
      </c>
      <c r="E4982" s="244"/>
      <c r="F4982" s="281" t="str">
        <f>IFERROR(IF(VLOOKUP($X4970&amp;"-"&amp;TEXT($A4982,"mmm-aaaa"),Informes!$A:$P,COLUMN(Informes!H$1),FALSE),"þ","¨"),"¨")</f>
        <v>¨</v>
      </c>
      <c r="G4982" s="281"/>
      <c r="H4982" s="281"/>
      <c r="I4982" s="248" t="str">
        <f>IFERROR(IF(ISBLANK(
VLOOKUP($X4970&amp;"-"&amp;TEXT($A4982,"mmm-aaaa"),Informes!$A:$P,COLUMN(Informes!I$1),FALSE)), "",
VLOOKUP($X4970&amp;"-"&amp;TEXT($A4982,"mmm-aaaa"),Informes!$A:$P,COLUMN(Informes!I$1),FALSE)), "")</f>
        <v/>
      </c>
      <c r="J4982" s="248"/>
      <c r="K4982" s="248"/>
      <c r="L4982" s="173" t="str">
        <f t="shared" si="974"/>
        <v>¨</v>
      </c>
      <c r="M4982" s="248" t="str">
        <f>IFERROR(IF(OR($X4982=$L$7,$X4982=$K$5,$X4982=$O$5,$X4982=$T$5),IF(ISBLANK(
VLOOKUP($X4970&amp;"-"&amp;TEXT($A4982,"mmm-aaaa"),Informes!$A:$P,COLUMN(Informes!J$1),FALSE)), "",
VLOOKUP($X4970&amp;"-"&amp;TEXT($A4982,"mmm-aaaa"),Informes!$A:$P,COLUMN(Informes!J$1),FALSE)), ""), "")</f>
        <v/>
      </c>
      <c r="N4982" s="248"/>
      <c r="O4982" s="248"/>
      <c r="P4982" s="248"/>
      <c r="Q4982" s="248"/>
      <c r="R4982" s="284" t="str">
        <f t="shared" si="971"/>
        <v/>
      </c>
      <c r="S4982" s="284"/>
      <c r="T4982" s="284"/>
      <c r="U4982" s="284"/>
      <c r="V4982" s="285"/>
      <c r="W4982" s="4" t="str">
        <f>IFERROR(VLOOKUP($X4970&amp;"-"&amp;TEXT($A4982,"mmm-aaaa"),Informes!$A:$P,COLUMN(Informes!K$1),FALSE), "")</f>
        <v/>
      </c>
      <c r="X4982" s="34" t="str">
        <f>IFERROR(VLOOKUP($X4970&amp;"-"&amp;TEXT($A4982,"mmm-aaaa"),Informes!$A:$P,COLUMN(Informes!C$1),FALSE), "")</f>
        <v/>
      </c>
    </row>
    <row r="4983" spans="1:24" ht="16.5" customHeight="1" x14ac:dyDescent="0.2">
      <c r="A4983" s="34">
        <f t="shared" si="975"/>
        <v>45352</v>
      </c>
      <c r="B4983" s="243" t="str">
        <f t="shared" si="972"/>
        <v>Marzo</v>
      </c>
      <c r="C4983" s="244"/>
      <c r="D4983" s="244" t="str">
        <f t="shared" si="973"/>
        <v>Enero</v>
      </c>
      <c r="E4983" s="244"/>
      <c r="F4983" s="281" t="str">
        <f>IFERROR(IF(VLOOKUP($X4970&amp;"-"&amp;TEXT($A4983,"mmm-aaaa"),Informes!$A:$P,COLUMN(Informes!H$1),FALSE),"þ","¨"),"¨")</f>
        <v>¨</v>
      </c>
      <c r="G4983" s="281"/>
      <c r="H4983" s="281"/>
      <c r="I4983" s="248" t="str">
        <f>IFERROR(IF(ISBLANK(
VLOOKUP($X4970&amp;"-"&amp;TEXT($A4983,"mmm-aaaa"),Informes!$A:$P,COLUMN(Informes!I$1),FALSE)), "",
VLOOKUP($X4970&amp;"-"&amp;TEXT($A4983,"mmm-aaaa"),Informes!$A:$P,COLUMN(Informes!I$1),FALSE)), "")</f>
        <v/>
      </c>
      <c r="J4983" s="248"/>
      <c r="K4983" s="248"/>
      <c r="L4983" s="173" t="str">
        <f t="shared" si="974"/>
        <v>¨</v>
      </c>
      <c r="M4983" s="248" t="str">
        <f>IFERROR(IF(OR($X4983=$L$7,$X4983=$K$5,$X4983=$O$5,$X4983=$T$5),IF(ISBLANK(
VLOOKUP($X4970&amp;"-"&amp;TEXT($A4983,"mmm-aaaa"),Informes!$A:$P,COLUMN(Informes!J$1),FALSE)), "",
VLOOKUP($X4970&amp;"-"&amp;TEXT($A4983,"mmm-aaaa"),Informes!$A:$P,COLUMN(Informes!J$1),FALSE)), ""), "")</f>
        <v/>
      </c>
      <c r="N4983" s="248"/>
      <c r="O4983" s="248"/>
      <c r="P4983" s="248"/>
      <c r="Q4983" s="248"/>
      <c r="R4983" s="284" t="str">
        <f t="shared" si="971"/>
        <v/>
      </c>
      <c r="S4983" s="284"/>
      <c r="T4983" s="284"/>
      <c r="U4983" s="284"/>
      <c r="V4983" s="285"/>
      <c r="W4983" s="4" t="str">
        <f>IFERROR(VLOOKUP($X4970&amp;"-"&amp;TEXT($A4983,"mmm-aaaa"),Informes!$A:$P,COLUMN(Informes!K$1),FALSE), "")</f>
        <v/>
      </c>
      <c r="X4983" s="34" t="str">
        <f>IFERROR(VLOOKUP($X4970&amp;"-"&amp;TEXT($A4983,"mmm-aaaa"),Informes!$A:$P,COLUMN(Informes!C$1),FALSE), "")</f>
        <v/>
      </c>
    </row>
    <row r="4984" spans="1:24" ht="16.5" customHeight="1" x14ac:dyDescent="0.2">
      <c r="A4984" s="34">
        <f t="shared" si="975"/>
        <v>45383</v>
      </c>
      <c r="B4984" s="243" t="str">
        <f t="shared" si="972"/>
        <v>Abril</v>
      </c>
      <c r="C4984" s="244"/>
      <c r="D4984" s="244" t="str">
        <f t="shared" si="973"/>
        <v>Enero</v>
      </c>
      <c r="E4984" s="244"/>
      <c r="F4984" s="281" t="str">
        <f>IFERROR(IF(VLOOKUP($X4970&amp;"-"&amp;TEXT($A4984,"mmm-aaaa"),Informes!$A:$P,COLUMN(Informes!H$1),FALSE),"þ","¨"),"¨")</f>
        <v>¨</v>
      </c>
      <c r="G4984" s="281"/>
      <c r="H4984" s="281"/>
      <c r="I4984" s="248" t="str">
        <f>IFERROR(IF(ISBLANK(
VLOOKUP($X4970&amp;"-"&amp;TEXT($A4984,"mmm-aaaa"),Informes!$A:$P,COLUMN(Informes!I$1),FALSE)), "",
VLOOKUP($X4970&amp;"-"&amp;TEXT($A4984,"mmm-aaaa"),Informes!$A:$P,COLUMN(Informes!I$1),FALSE)), "")</f>
        <v/>
      </c>
      <c r="J4984" s="248"/>
      <c r="K4984" s="248"/>
      <c r="L4984" s="173" t="str">
        <f t="shared" si="974"/>
        <v>¨</v>
      </c>
      <c r="M4984" s="248" t="str">
        <f>IFERROR(IF(OR($X4984=$L$7,$X4984=$K$5,$X4984=$O$5,$X4984=$T$5),IF(ISBLANK(
VLOOKUP($X4970&amp;"-"&amp;TEXT($A4984,"mmm-aaaa"),Informes!$A:$P,COLUMN(Informes!J$1),FALSE)), "",
VLOOKUP($X4970&amp;"-"&amp;TEXT($A4984,"mmm-aaaa"),Informes!$A:$P,COLUMN(Informes!J$1),FALSE)), ""), "")</f>
        <v/>
      </c>
      <c r="N4984" s="248"/>
      <c r="O4984" s="248"/>
      <c r="P4984" s="248"/>
      <c r="Q4984" s="248"/>
      <c r="R4984" s="284" t="str">
        <f t="shared" si="971"/>
        <v/>
      </c>
      <c r="S4984" s="284"/>
      <c r="T4984" s="284"/>
      <c r="U4984" s="284"/>
      <c r="V4984" s="285"/>
      <c r="W4984" s="4" t="str">
        <f>IFERROR(VLOOKUP($X4970&amp;"-"&amp;TEXT($A4984,"mmm-aaaa"),Informes!$A:$P,COLUMN(Informes!K$1),FALSE), "")</f>
        <v/>
      </c>
      <c r="X4984" s="34" t="str">
        <f>IFERROR(VLOOKUP($X4970&amp;"-"&amp;TEXT($A4984,"mmm-aaaa"),Informes!$A:$P,COLUMN(Informes!C$1),FALSE), "")</f>
        <v/>
      </c>
    </row>
    <row r="4985" spans="1:24" ht="16.5" customHeight="1" x14ac:dyDescent="0.2">
      <c r="A4985" s="34">
        <f t="shared" si="975"/>
        <v>45413</v>
      </c>
      <c r="B4985" s="243" t="str">
        <f t="shared" si="972"/>
        <v>Mayo</v>
      </c>
      <c r="C4985" s="244"/>
      <c r="D4985" s="244" t="str">
        <f t="shared" si="973"/>
        <v>Enero</v>
      </c>
      <c r="E4985" s="244"/>
      <c r="F4985" s="281" t="str">
        <f>IFERROR(IF(VLOOKUP($X4970&amp;"-"&amp;TEXT($A4985,"mmm-aaaa"),Informes!$A:$P,COLUMN(Informes!H$1),FALSE),"þ","¨"),"¨")</f>
        <v>¨</v>
      </c>
      <c r="G4985" s="281"/>
      <c r="H4985" s="281"/>
      <c r="I4985" s="248" t="str">
        <f>IFERROR(IF(ISBLANK(
VLOOKUP($X4970&amp;"-"&amp;TEXT($A4985,"mmm-aaaa"),Informes!$A:$P,COLUMN(Informes!I$1),FALSE)), "",
VLOOKUP($X4970&amp;"-"&amp;TEXT($A4985,"mmm-aaaa"),Informes!$A:$P,COLUMN(Informes!I$1),FALSE)), "")</f>
        <v/>
      </c>
      <c r="J4985" s="248"/>
      <c r="K4985" s="248"/>
      <c r="L4985" s="173" t="str">
        <f t="shared" si="974"/>
        <v>¨</v>
      </c>
      <c r="M4985" s="248" t="str">
        <f>IFERROR(IF(OR($X4985=$L$7,$X4985=$K$5,$X4985=$O$5,$X4985=$T$5),IF(ISBLANK(
VLOOKUP($X4970&amp;"-"&amp;TEXT($A4985,"mmm-aaaa"),Informes!$A:$P,COLUMN(Informes!J$1),FALSE)), "",
VLOOKUP($X4970&amp;"-"&amp;TEXT($A4985,"mmm-aaaa"),Informes!$A:$P,COLUMN(Informes!J$1),FALSE)), ""), "")</f>
        <v/>
      </c>
      <c r="N4985" s="248"/>
      <c r="O4985" s="248"/>
      <c r="P4985" s="248"/>
      <c r="Q4985" s="248"/>
      <c r="R4985" s="284" t="str">
        <f t="shared" si="971"/>
        <v/>
      </c>
      <c r="S4985" s="284"/>
      <c r="T4985" s="284"/>
      <c r="U4985" s="284"/>
      <c r="V4985" s="285"/>
      <c r="W4985" s="4" t="str">
        <f>IFERROR(VLOOKUP($X4970&amp;"-"&amp;TEXT($A4985,"mmm-aaaa"),Informes!$A:$P,COLUMN(Informes!K$1),FALSE), "")</f>
        <v/>
      </c>
      <c r="X4985" s="34" t="str">
        <f>IFERROR(VLOOKUP($X4970&amp;"-"&amp;TEXT($A4985,"mmm-aaaa"),Informes!$A:$P,COLUMN(Informes!C$1),FALSE), "")</f>
        <v/>
      </c>
    </row>
    <row r="4986" spans="1:24" ht="16.5" customHeight="1" x14ac:dyDescent="0.2">
      <c r="A4986" s="34">
        <f t="shared" si="975"/>
        <v>45444</v>
      </c>
      <c r="B4986" s="243" t="str">
        <f t="shared" si="972"/>
        <v>Junio</v>
      </c>
      <c r="C4986" s="244"/>
      <c r="D4986" s="244" t="str">
        <f t="shared" si="973"/>
        <v>Enero</v>
      </c>
      <c r="E4986" s="244"/>
      <c r="F4986" s="281" t="str">
        <f>IFERROR(IF(VLOOKUP($X4970&amp;"-"&amp;TEXT($A4986,"mmm-aaaa"),Informes!$A:$P,COLUMN(Informes!H$1),FALSE),"þ","¨"),"¨")</f>
        <v>¨</v>
      </c>
      <c r="G4986" s="281"/>
      <c r="H4986" s="281"/>
      <c r="I4986" s="248" t="str">
        <f>IFERROR(IF(ISBLANK(
VLOOKUP($X4970&amp;"-"&amp;TEXT($A4986,"mmm-aaaa"),Informes!$A:$P,COLUMN(Informes!I$1),FALSE)), "",
VLOOKUP($X4970&amp;"-"&amp;TEXT($A4986,"mmm-aaaa"),Informes!$A:$P,COLUMN(Informes!I$1),FALSE)), "")</f>
        <v/>
      </c>
      <c r="J4986" s="248"/>
      <c r="K4986" s="248"/>
      <c r="L4986" s="173" t="str">
        <f t="shared" si="974"/>
        <v>¨</v>
      </c>
      <c r="M4986" s="248" t="str">
        <f>IFERROR(IF(OR($X4986=$L$7,$X4986=$K$5,$X4986=$O$5,$X4986=$T$5),IF(ISBLANK(
VLOOKUP($X4970&amp;"-"&amp;TEXT($A4986,"mmm-aaaa"),Informes!$A:$P,COLUMN(Informes!J$1),FALSE)), "",
VLOOKUP($X4970&amp;"-"&amp;TEXT($A4986,"mmm-aaaa"),Informes!$A:$P,COLUMN(Informes!J$1),FALSE)), ""), "")</f>
        <v/>
      </c>
      <c r="N4986" s="248"/>
      <c r="O4986" s="248"/>
      <c r="P4986" s="248"/>
      <c r="Q4986" s="248"/>
      <c r="R4986" s="284" t="str">
        <f t="shared" si="971"/>
        <v/>
      </c>
      <c r="S4986" s="284"/>
      <c r="T4986" s="284"/>
      <c r="U4986" s="284"/>
      <c r="V4986" s="285"/>
      <c r="W4986" s="4" t="str">
        <f>IFERROR(VLOOKUP($X4970&amp;"-"&amp;TEXT($A4986,"mmm-aaaa"),Informes!$A:$P,COLUMN(Informes!K$1),FALSE), "")</f>
        <v/>
      </c>
      <c r="X4986" s="34" t="str">
        <f>IFERROR(VLOOKUP($X4970&amp;"-"&amp;TEXT($A4986,"mmm-aaaa"),Informes!$A:$P,COLUMN(Informes!C$1),FALSE), "")</f>
        <v/>
      </c>
    </row>
    <row r="4987" spans="1:24" ht="16.5" customHeight="1" x14ac:dyDescent="0.2">
      <c r="A4987" s="34">
        <f t="shared" si="975"/>
        <v>45474</v>
      </c>
      <c r="B4987" s="243" t="str">
        <f t="shared" si="972"/>
        <v>Julio</v>
      </c>
      <c r="C4987" s="244"/>
      <c r="D4987" s="244" t="str">
        <f t="shared" si="973"/>
        <v>Enero</v>
      </c>
      <c r="E4987" s="244"/>
      <c r="F4987" s="281" t="str">
        <f>IFERROR(IF(VLOOKUP($X4970&amp;"-"&amp;TEXT($A4987,"mmm-aaaa"),Informes!$A:$P,COLUMN(Informes!H$1),FALSE),"þ","¨"),"¨")</f>
        <v>¨</v>
      </c>
      <c r="G4987" s="281"/>
      <c r="H4987" s="281"/>
      <c r="I4987" s="248" t="str">
        <f>IFERROR(IF(ISBLANK(
VLOOKUP($X4970&amp;"-"&amp;TEXT($A4987,"mmm-aaaa"),Informes!$A:$P,COLUMN(Informes!I$1),FALSE)), "",
VLOOKUP($X4970&amp;"-"&amp;TEXT($A4987,"mmm-aaaa"),Informes!$A:$P,COLUMN(Informes!I$1),FALSE)), "")</f>
        <v/>
      </c>
      <c r="J4987" s="248"/>
      <c r="K4987" s="248"/>
      <c r="L4987" s="173" t="str">
        <f t="shared" si="974"/>
        <v>¨</v>
      </c>
      <c r="M4987" s="248" t="str">
        <f>IFERROR(IF(OR($X4987=$L$7,$X4987=$K$5,$X4987=$O$5,$X4987=$T$5),IF(ISBLANK(
VLOOKUP($X4970&amp;"-"&amp;TEXT($A4987,"mmm-aaaa"),Informes!$A:$P,COLUMN(Informes!J$1),FALSE)), "",
VLOOKUP($X4970&amp;"-"&amp;TEXT($A4987,"mmm-aaaa"),Informes!$A:$P,COLUMN(Informes!J$1),FALSE)), ""), "")</f>
        <v/>
      </c>
      <c r="N4987" s="248"/>
      <c r="O4987" s="248"/>
      <c r="P4987" s="248"/>
      <c r="Q4987" s="248"/>
      <c r="R4987" s="284" t="str">
        <f t="shared" si="971"/>
        <v/>
      </c>
      <c r="S4987" s="284"/>
      <c r="T4987" s="284"/>
      <c r="U4987" s="284"/>
      <c r="V4987" s="285"/>
      <c r="W4987" s="4" t="str">
        <f>IFERROR(VLOOKUP($X4970&amp;"-"&amp;TEXT($A4987,"mmm-aaaa"),Informes!$A:$P,COLUMN(Informes!K$1),FALSE), "")</f>
        <v/>
      </c>
      <c r="X4987" s="34" t="str">
        <f>IFERROR(VLOOKUP($X4970&amp;"-"&amp;TEXT($A4987,"mmm-aaaa"),Informes!$A:$P,COLUMN(Informes!C$1),FALSE), "")</f>
        <v/>
      </c>
    </row>
    <row r="4988" spans="1:24" ht="16.5" customHeight="1" thickBot="1" x14ac:dyDescent="0.25">
      <c r="A4988" s="34">
        <f t="shared" si="975"/>
        <v>45505</v>
      </c>
      <c r="B4988" s="264" t="str">
        <f t="shared" si="972"/>
        <v>Agosto</v>
      </c>
      <c r="C4988" s="265"/>
      <c r="D4988" s="265" t="str">
        <f t="shared" si="973"/>
        <v>Enero</v>
      </c>
      <c r="E4988" s="265"/>
      <c r="F4988" s="280" t="str">
        <f>IFERROR(IF(VLOOKUP($X4970&amp;"-"&amp;TEXT($A4988,"mmm-aaaa"),Informes!$A:$P,COLUMN(Informes!H$1),FALSE),"þ","¨"),"¨")</f>
        <v>¨</v>
      </c>
      <c r="G4988" s="280"/>
      <c r="H4988" s="280"/>
      <c r="I4988" s="269" t="str">
        <f>IFERROR(IF(ISBLANK(
VLOOKUP($X4970&amp;"-"&amp;TEXT($A4988,"mmm-aaaa"),Informes!$A:$P,COLUMN(Informes!I$1),FALSE)), "",
VLOOKUP($X4970&amp;"-"&amp;TEXT($A4988,"mmm-aaaa"),Informes!$A:$P,COLUMN(Informes!I$1),FALSE)), "")</f>
        <v/>
      </c>
      <c r="J4988" s="269"/>
      <c r="K4988" s="269"/>
      <c r="L4988" s="172" t="str">
        <f t="shared" si="974"/>
        <v>¨</v>
      </c>
      <c r="M4988" s="269" t="str">
        <f>IFERROR(IF(OR($X4988=$L$7,$X4988=$K$5,$X4988=$O$5,$X4988=$T$5),IF(ISBLANK(
VLOOKUP($X4970&amp;"-"&amp;TEXT($A4988,"mmm-aaaa"),Informes!$A:$P,COLUMN(Informes!J$1),FALSE)), "",
VLOOKUP($X4970&amp;"-"&amp;TEXT($A4988,"mmm-aaaa"),Informes!$A:$P,COLUMN(Informes!J$1),FALSE)), ""), "")</f>
        <v/>
      </c>
      <c r="N4988" s="269"/>
      <c r="O4988" s="269"/>
      <c r="P4988" s="269"/>
      <c r="Q4988" s="269"/>
      <c r="R4988" s="282" t="str">
        <f t="shared" si="971"/>
        <v/>
      </c>
      <c r="S4988" s="282"/>
      <c r="T4988" s="282"/>
      <c r="U4988" s="282"/>
      <c r="V4988" s="283"/>
      <c r="W4988" s="4" t="str">
        <f>IFERROR(VLOOKUP($X4970&amp;"-"&amp;TEXT($A4988,"mmm-aaaa"),Informes!$A:$P,COLUMN(Informes!K$1),FALSE), "")</f>
        <v/>
      </c>
      <c r="X4988" s="34" t="str">
        <f>IFERROR(VLOOKUP($X4970&amp;"-"&amp;TEXT($A4988,"mmm-aaaa"),Informes!$A:$P,COLUMN(Informes!C$1),FALSE), "")</f>
        <v/>
      </c>
    </row>
    <row r="4989" spans="1:24" ht="16.5" customHeight="1" thickBot="1" x14ac:dyDescent="0.3">
      <c r="D4989" s="124"/>
      <c r="E4989" s="124"/>
      <c r="F4989" s="129"/>
      <c r="G4989" s="124" t="str">
        <f>IF(SUM(F4977:F4988)=0,"",SUM(F4977:F4988))</f>
        <v/>
      </c>
      <c r="H4989" s="124"/>
      <c r="I4989" s="124"/>
      <c r="J4989" s="130"/>
      <c r="K4989" s="124"/>
      <c r="L4989" s="131" t="s">
        <v>107</v>
      </c>
      <c r="M4989" s="272" t="str">
        <f>IF(SUM(M4977:M4988)=0,"",SUM(M4977:M4988))</f>
        <v/>
      </c>
      <c r="N4989" s="273"/>
      <c r="O4989" s="273"/>
      <c r="P4989" s="273"/>
      <c r="Q4989" s="274"/>
      <c r="R4989" s="275"/>
      <c r="S4989" s="276"/>
      <c r="T4989" s="276"/>
      <c r="U4989" s="276"/>
      <c r="V4989" s="277"/>
      <c r="W4989" s="4"/>
      <c r="X4989" s="4"/>
    </row>
    <row r="4990" spans="1:24" ht="16.5" customHeight="1" x14ac:dyDescent="0.2">
      <c r="W4990" s="4"/>
      <c r="X4990" s="4"/>
    </row>
    <row r="4991" spans="1:24" ht="279.75" customHeight="1" x14ac:dyDescent="0.15">
      <c r="B4991" s="11"/>
      <c r="C4991" s="132" t="s">
        <v>136</v>
      </c>
      <c r="D4991" s="11"/>
      <c r="E4991" s="11"/>
      <c r="F4991" s="11"/>
      <c r="G4991" s="11"/>
      <c r="H4991" s="11"/>
      <c r="I4991" s="11"/>
      <c r="J4991" s="11"/>
      <c r="K4991" s="11"/>
      <c r="L4991" s="11"/>
      <c r="M4991" s="11"/>
      <c r="N4991" s="11"/>
      <c r="O4991" s="11"/>
      <c r="P4991" s="11"/>
      <c r="Q4991" s="11"/>
      <c r="R4991" s="11"/>
      <c r="S4991" s="11"/>
      <c r="T4991" s="11"/>
      <c r="U4991" s="11"/>
      <c r="V4991" s="11"/>
      <c r="W4991" s="11"/>
      <c r="X4991" s="11"/>
    </row>
    <row r="4992" spans="1:24" ht="24" customHeight="1" x14ac:dyDescent="0.2">
      <c r="A4992" s="35"/>
      <c r="B4992" s="256" t="s">
        <v>127</v>
      </c>
      <c r="C4992" s="256"/>
      <c r="D4992" s="256"/>
      <c r="E4992" s="256"/>
      <c r="F4992" s="256"/>
      <c r="G4992" s="256"/>
      <c r="H4992" s="256"/>
      <c r="I4992" s="256"/>
      <c r="J4992" s="256"/>
      <c r="K4992" s="256"/>
      <c r="L4992" s="256"/>
      <c r="M4992" s="256"/>
      <c r="N4992" s="256"/>
      <c r="O4992" s="256"/>
      <c r="P4992" s="256"/>
      <c r="Q4992" s="256"/>
      <c r="R4992" s="256"/>
      <c r="S4992" s="256"/>
      <c r="T4992" s="256"/>
      <c r="U4992" s="256"/>
      <c r="V4992" s="256"/>
      <c r="X4992" s="2"/>
    </row>
    <row r="4993" spans="1:24" ht="15" x14ac:dyDescent="0.2">
      <c r="A4993" s="35"/>
      <c r="B4993" s="120" t="s">
        <v>128</v>
      </c>
      <c r="D4993" s="123" t="e">
        <f>D4970</f>
        <v>#REF!</v>
      </c>
      <c r="F4993" s="123"/>
      <c r="G4993" s="123"/>
      <c r="H4993" s="123"/>
      <c r="I4993" s="123"/>
      <c r="J4993" s="123"/>
      <c r="K4993" s="123"/>
      <c r="L4993" s="123"/>
      <c r="M4993" s="123"/>
      <c r="N4993" s="123"/>
      <c r="O4993" s="123"/>
      <c r="P4993" s="123"/>
      <c r="Q4993" s="123"/>
      <c r="R4993" s="123"/>
      <c r="S4993" s="123"/>
      <c r="T4993" s="123"/>
      <c r="U4993" s="123"/>
      <c r="V4993" s="123"/>
      <c r="W4993" s="15"/>
      <c r="X4993" s="154" t="e">
        <f>X4970</f>
        <v>#REF!</v>
      </c>
    </row>
    <row r="4994" spans="1:24" ht="17.25" x14ac:dyDescent="0.2">
      <c r="B4994" s="120" t="s">
        <v>129</v>
      </c>
      <c r="D4994" s="121"/>
      <c r="E4994" s="121"/>
      <c r="F4994" s="7"/>
      <c r="G4994" s="7"/>
      <c r="H4994" s="257" t="e">
        <f>H4971</f>
        <v>#REF!</v>
      </c>
      <c r="I4994" s="257"/>
      <c r="J4994" s="257"/>
      <c r="K4994" s="257"/>
      <c r="L4994" s="257"/>
      <c r="M4994" s="257"/>
      <c r="N4994" s="257"/>
      <c r="O4994" s="257"/>
      <c r="P4994" s="127" t="e">
        <f>P4971</f>
        <v>#REF!</v>
      </c>
      <c r="Q4994" s="120" t="s">
        <v>75</v>
      </c>
      <c r="S4994" s="12"/>
      <c r="T4994" s="13"/>
      <c r="U4994" s="127" t="e">
        <f>U4971</f>
        <v>#REF!</v>
      </c>
      <c r="V4994" s="120" t="s">
        <v>79</v>
      </c>
      <c r="W4994" s="12"/>
      <c r="X4994" s="6"/>
    </row>
    <row r="4995" spans="1:24" ht="17.25" x14ac:dyDescent="0.2">
      <c r="B4995" s="120" t="s">
        <v>130</v>
      </c>
      <c r="D4995" s="122"/>
      <c r="E4995" s="122"/>
      <c r="F4995" s="7"/>
      <c r="G4995" s="258" t="e">
        <f>G4972</f>
        <v>#REF!</v>
      </c>
      <c r="H4995" s="258"/>
      <c r="I4995" s="258"/>
      <c r="J4995" s="258"/>
      <c r="K4995" s="258"/>
      <c r="L4995" s="258"/>
      <c r="M4995" s="258"/>
      <c r="N4995" s="258"/>
      <c r="O4995" s="258"/>
      <c r="P4995" s="128" t="s">
        <v>137</v>
      </c>
      <c r="Q4995" s="120" t="s">
        <v>131</v>
      </c>
      <c r="S4995" s="12"/>
      <c r="T4995" s="12"/>
      <c r="U4995" s="128" t="s">
        <v>138</v>
      </c>
      <c r="V4995" s="120" t="s">
        <v>61</v>
      </c>
      <c r="W4995" s="12"/>
      <c r="X4995" s="6"/>
    </row>
    <row r="4996" spans="1:24" ht="28.5" customHeight="1" x14ac:dyDescent="0.2">
      <c r="B4996" s="127" t="e">
        <f>B4973</f>
        <v>#REF!</v>
      </c>
      <c r="C4996" s="125" t="s">
        <v>76</v>
      </c>
      <c r="D4996" s="127" t="e">
        <f>D4973</f>
        <v>#REF!</v>
      </c>
      <c r="E4996" s="125" t="s">
        <v>81</v>
      </c>
      <c r="F4996" s="7"/>
      <c r="G4996" s="7"/>
      <c r="H4996" s="5"/>
      <c r="I4996" s="10"/>
      <c r="J4996" s="127" t="e">
        <f>J4973</f>
        <v>#REF!</v>
      </c>
      <c r="K4996" s="125" t="s">
        <v>77</v>
      </c>
      <c r="L4996" s="5"/>
      <c r="M4996" s="5"/>
      <c r="N4996" s="127" t="e">
        <f>N4973</f>
        <v>#REF!</v>
      </c>
      <c r="O4996" s="125" t="s">
        <v>132</v>
      </c>
      <c r="P4996" s="126"/>
      <c r="Q4996" s="126"/>
      <c r="R4996" s="9"/>
      <c r="S4996" s="127" t="e">
        <f>S4973</f>
        <v>#REF!</v>
      </c>
      <c r="T4996" s="259" t="s">
        <v>133</v>
      </c>
      <c r="U4996" s="259"/>
      <c r="V4996" s="259"/>
      <c r="W4996" s="13"/>
      <c r="X4996" s="6"/>
    </row>
    <row r="4997" spans="1:24" ht="4.5" customHeight="1" thickBot="1" x14ac:dyDescent="0.25">
      <c r="B4997" s="8"/>
      <c r="C4997" s="7"/>
      <c r="D4997" s="8"/>
      <c r="E4997" s="7"/>
      <c r="F4997" s="7"/>
      <c r="G4997" s="7"/>
      <c r="H4997" s="5"/>
      <c r="I4997" s="10"/>
      <c r="J4997" s="8"/>
      <c r="K4997" s="5"/>
      <c r="L4997" s="5"/>
      <c r="M4997" s="5"/>
      <c r="N4997" s="7"/>
      <c r="O4997" s="5"/>
      <c r="P4997" s="8"/>
      <c r="Q4997" s="8"/>
      <c r="R4997" s="9"/>
      <c r="S4997" s="9"/>
      <c r="T4997" s="7"/>
      <c r="U4997" s="8"/>
      <c r="V4997" s="9"/>
      <c r="W4997" s="9"/>
      <c r="X4997" s="6"/>
    </row>
    <row r="4998" spans="1:24" ht="27" customHeight="1" x14ac:dyDescent="0.25">
      <c r="B4998" s="260" t="s">
        <v>17</v>
      </c>
      <c r="C4998" s="261"/>
      <c r="D4998" s="261"/>
      <c r="E4998" s="261"/>
      <c r="F4998" s="262" t="s">
        <v>134</v>
      </c>
      <c r="G4998" s="262"/>
      <c r="H4998" s="262"/>
      <c r="I4998" s="262" t="s">
        <v>12</v>
      </c>
      <c r="J4998" s="262"/>
      <c r="K4998" s="262"/>
      <c r="L4998" s="262" t="s">
        <v>105</v>
      </c>
      <c r="M4998" s="236" t="s">
        <v>135</v>
      </c>
      <c r="N4998" s="236"/>
      <c r="O4998" s="236"/>
      <c r="P4998" s="236"/>
      <c r="Q4998" s="236"/>
      <c r="R4998" s="236" t="s">
        <v>101</v>
      </c>
      <c r="S4998" s="236"/>
      <c r="T4998" s="236"/>
      <c r="U4998" s="236"/>
      <c r="V4998" s="237"/>
      <c r="W4998" s="14"/>
      <c r="X4998" s="3"/>
    </row>
    <row r="4999" spans="1:24" ht="27.75" customHeight="1" x14ac:dyDescent="0.2">
      <c r="B4999" s="240">
        <f>EDATE(B4976,12)</f>
        <v>45658</v>
      </c>
      <c r="C4999" s="241"/>
      <c r="D4999" s="241"/>
      <c r="E4999" s="242"/>
      <c r="F4999" s="263"/>
      <c r="G4999" s="263"/>
      <c r="H4999" s="263"/>
      <c r="I4999" s="263"/>
      <c r="J4999" s="263"/>
      <c r="K4999" s="263"/>
      <c r="L4999" s="263"/>
      <c r="M4999" s="238"/>
      <c r="N4999" s="238"/>
      <c r="O4999" s="238"/>
      <c r="P4999" s="238"/>
      <c r="Q4999" s="238"/>
      <c r="R4999" s="238"/>
      <c r="S4999" s="238"/>
      <c r="T4999" s="238"/>
      <c r="U4999" s="238"/>
      <c r="V4999" s="239"/>
      <c r="W4999" s="14"/>
      <c r="X4999" s="3"/>
    </row>
    <row r="5000" spans="1:24" ht="16.5" customHeight="1" x14ac:dyDescent="0.2">
      <c r="A5000" s="34">
        <f>EDATE(B4999,-4)</f>
        <v>45536</v>
      </c>
      <c r="B5000" s="243" t="str">
        <f>PROPER(TEXT(A5000, "mmmm"))</f>
        <v>Septiembre</v>
      </c>
      <c r="C5000" s="244"/>
      <c r="D5000" s="244"/>
      <c r="E5000" s="244"/>
      <c r="F5000" s="281" t="str">
        <f>IFERROR(IF(VLOOKUP($X4970&amp;"-"&amp;TEXT($A5000,"mmm-aaaa"),Informes!$A:$P,COLUMN(Informes!H$1),FALSE),"þ","¨"),"¨")</f>
        <v>¨</v>
      </c>
      <c r="G5000" s="281"/>
      <c r="H5000" s="281"/>
      <c r="I5000" s="248" t="str">
        <f>IFERROR(IF(ISBLANK(
VLOOKUP($X4993&amp;"-"&amp;TEXT($A5000,"mmm-aaaa"),Informes!$A:$P,COLUMN(Informes!I$1),FALSE)), "",
VLOOKUP($X4993&amp;"-"&amp;TEXT($A5000,"mmm-aaaa"),Informes!$A:$P,COLUMN(Informes!I$1),FALSE)), "")</f>
        <v/>
      </c>
      <c r="J5000" s="248"/>
      <c r="K5000" s="248"/>
      <c r="L5000" s="173" t="str">
        <f>IFERROR(IF($X5000=$L$7,"þ","¨"),"¨")</f>
        <v>¨</v>
      </c>
      <c r="M5000" s="248" t="str">
        <f>IFERROR(IF(OR($X5000=$L$7,$X5000=$K$5,$X5000=$O$5,$X5000=$T$5),IF(ISBLANK(
VLOOKUP($X4970&amp;"-"&amp;TEXT($A5000,"mmm-aaaa"),Informes!$A:$P,COLUMN(Informes!J$1),FALSE)), "",
VLOOKUP($X4970&amp;"-"&amp;TEXT($A5000,"mmm-aaaa"),Informes!$A:$P,COLUMN(Informes!J$1),FALSE)), ""), "")</f>
        <v/>
      </c>
      <c r="N5000" s="248"/>
      <c r="O5000" s="248"/>
      <c r="P5000" s="248"/>
      <c r="Q5000" s="248"/>
      <c r="R5000" s="284" t="str">
        <f t="shared" ref="R5000:R5011" si="976">IF(W5000=0, "", W5000)</f>
        <v/>
      </c>
      <c r="S5000" s="284"/>
      <c r="T5000" s="284"/>
      <c r="U5000" s="284"/>
      <c r="V5000" s="285"/>
      <c r="W5000" s="4" t="str">
        <f>IFERROR(VLOOKUP($X4993&amp;"-"&amp;TEXT($A5000,"mmm-aaaa"),Informes!$A:$P,COLUMN(Informes!K$1),FALSE), "")</f>
        <v/>
      </c>
      <c r="X5000" s="34" t="str">
        <f>IFERROR(VLOOKUP($X4970&amp;"-"&amp;TEXT($A5000,"mmm-aaaa"),Informes!$A:$P,COLUMN(Informes!C$1),FALSE), "")</f>
        <v/>
      </c>
    </row>
    <row r="5001" spans="1:24" ht="16.5" customHeight="1" x14ac:dyDescent="0.2">
      <c r="A5001" s="34">
        <f>EDATE(A5000,1)</f>
        <v>45566</v>
      </c>
      <c r="B5001" s="243" t="str">
        <f t="shared" ref="B5001:B5011" si="977">PROPER(TEXT(A5001, "mmmm"))</f>
        <v>Octubre</v>
      </c>
      <c r="C5001" s="244"/>
      <c r="D5001" s="244"/>
      <c r="E5001" s="244"/>
      <c r="F5001" s="281" t="str">
        <f>IFERROR(IF(VLOOKUP($X4970&amp;"-"&amp;TEXT($A5001,"mmm-aaaa"),Informes!$A:$P,COLUMN(Informes!H$1),FALSE),"þ","¨"),"¨")</f>
        <v>¨</v>
      </c>
      <c r="G5001" s="281"/>
      <c r="H5001" s="281"/>
      <c r="I5001" s="248" t="str">
        <f>IFERROR(IF(ISBLANK(
VLOOKUP($X4993&amp;"-"&amp;TEXT($A5001,"mmm-aaaa"),Informes!$A:$P,COLUMN(Informes!I$1),FALSE)), "",
VLOOKUP($X4993&amp;"-"&amp;TEXT($A5001,"mmm-aaaa"),Informes!$A:$P,COLUMN(Informes!I$1),FALSE)), "")</f>
        <v/>
      </c>
      <c r="J5001" s="248"/>
      <c r="K5001" s="248"/>
      <c r="L5001" s="173" t="str">
        <f t="shared" ref="L5001:L5011" si="978">IFERROR(IF($X5001=$L$7,"þ","¨"),"¨")</f>
        <v>¨</v>
      </c>
      <c r="M5001" s="248" t="str">
        <f>IFERROR(IF(OR($X5001=$L$7,$X5001=$K$5,$X5001=$O$5,$X5001=$T$5),IF(ISBLANK(
VLOOKUP($X4970&amp;"-"&amp;TEXT($A5001,"mmm-aaaa"),Informes!$A:$P,COLUMN(Informes!J$1),FALSE)), "",
VLOOKUP($X4970&amp;"-"&amp;TEXT($A5001,"mmm-aaaa"),Informes!$A:$P,COLUMN(Informes!J$1),FALSE)), ""), "")</f>
        <v/>
      </c>
      <c r="N5001" s="248"/>
      <c r="O5001" s="248"/>
      <c r="P5001" s="248"/>
      <c r="Q5001" s="248"/>
      <c r="R5001" s="284" t="str">
        <f t="shared" si="976"/>
        <v/>
      </c>
      <c r="S5001" s="284"/>
      <c r="T5001" s="284"/>
      <c r="U5001" s="284"/>
      <c r="V5001" s="285"/>
      <c r="W5001" s="4" t="str">
        <f>IFERROR(VLOOKUP($X4993&amp;"-"&amp;TEXT($A5001,"mmm-aaaa"),Informes!$A:$P,COLUMN(Informes!K$1),FALSE), "")</f>
        <v/>
      </c>
      <c r="X5001" s="34" t="str">
        <f>IFERROR(VLOOKUP($X4970&amp;"-"&amp;TEXT($A5001,"mmm-aaaa"),Informes!$A:$P,COLUMN(Informes!C$1),FALSE), "")</f>
        <v/>
      </c>
    </row>
    <row r="5002" spans="1:24" ht="16.5" customHeight="1" x14ac:dyDescent="0.2">
      <c r="A5002" s="34">
        <f t="shared" ref="A5002:A5011" si="979">EDATE(A5001,1)</f>
        <v>45597</v>
      </c>
      <c r="B5002" s="243" t="str">
        <f t="shared" si="977"/>
        <v>Noviembre</v>
      </c>
      <c r="C5002" s="244"/>
      <c r="D5002" s="244"/>
      <c r="E5002" s="244"/>
      <c r="F5002" s="281" t="str">
        <f>IFERROR(IF(VLOOKUP($X4970&amp;"-"&amp;TEXT($A5002,"mmm-aaaa"),Informes!$A:$P,COLUMN(Informes!H$1),FALSE),"þ","¨"),"¨")</f>
        <v>¨</v>
      </c>
      <c r="G5002" s="281"/>
      <c r="H5002" s="281"/>
      <c r="I5002" s="248" t="str">
        <f>IFERROR(IF(ISBLANK(
VLOOKUP($X4993&amp;"-"&amp;TEXT($A5002,"mmm-aaaa"),Informes!$A:$P,COLUMN(Informes!I$1),FALSE)), "",
VLOOKUP($X4993&amp;"-"&amp;TEXT($A5002,"mmm-aaaa"),Informes!$A:$P,COLUMN(Informes!I$1),FALSE)), "")</f>
        <v/>
      </c>
      <c r="J5002" s="248"/>
      <c r="K5002" s="248"/>
      <c r="L5002" s="173" t="str">
        <f t="shared" si="978"/>
        <v>¨</v>
      </c>
      <c r="M5002" s="248" t="str">
        <f>IFERROR(IF(OR($X5002=$L$7,$X5002=$K$5,$X5002=$O$5,$X5002=$T$5),IF(ISBLANK(
VLOOKUP($X4970&amp;"-"&amp;TEXT($A5002,"mmm-aaaa"),Informes!$A:$P,COLUMN(Informes!J$1),FALSE)), "",
VLOOKUP($X4970&amp;"-"&amp;TEXT($A5002,"mmm-aaaa"),Informes!$A:$P,COLUMN(Informes!J$1),FALSE)), ""), "")</f>
        <v/>
      </c>
      <c r="N5002" s="248"/>
      <c r="O5002" s="248"/>
      <c r="P5002" s="248"/>
      <c r="Q5002" s="248"/>
      <c r="R5002" s="284" t="str">
        <f t="shared" si="976"/>
        <v/>
      </c>
      <c r="S5002" s="284"/>
      <c r="T5002" s="284"/>
      <c r="U5002" s="284"/>
      <c r="V5002" s="285"/>
      <c r="W5002" s="4" t="str">
        <f>IFERROR(VLOOKUP($X4993&amp;"-"&amp;TEXT($A5002,"mmm-aaaa"),Informes!$A:$P,COLUMN(Informes!K$1),FALSE), "")</f>
        <v/>
      </c>
      <c r="X5002" s="34" t="str">
        <f>IFERROR(VLOOKUP($X4970&amp;"-"&amp;TEXT($A5002,"mmm-aaaa"),Informes!$A:$P,COLUMN(Informes!C$1),FALSE), "")</f>
        <v/>
      </c>
    </row>
    <row r="5003" spans="1:24" ht="16.5" customHeight="1" x14ac:dyDescent="0.2">
      <c r="A5003" s="34">
        <f t="shared" si="979"/>
        <v>45627</v>
      </c>
      <c r="B5003" s="243" t="str">
        <f t="shared" si="977"/>
        <v>Diciembre</v>
      </c>
      <c r="C5003" s="244"/>
      <c r="D5003" s="244"/>
      <c r="E5003" s="244"/>
      <c r="F5003" s="281" t="str">
        <f>IFERROR(IF(VLOOKUP($X4970&amp;"-"&amp;TEXT($A5003,"mmm-aaaa"),Informes!$A:$P,COLUMN(Informes!H$1),FALSE),"þ","¨"),"¨")</f>
        <v>¨</v>
      </c>
      <c r="G5003" s="281"/>
      <c r="H5003" s="281"/>
      <c r="I5003" s="248" t="str">
        <f>IFERROR(IF(ISBLANK(
VLOOKUP($X4993&amp;"-"&amp;TEXT($A5003,"mmm-aaaa"),Informes!$A:$P,COLUMN(Informes!I$1),FALSE)), "",
VLOOKUP($X4993&amp;"-"&amp;TEXT($A5003,"mmm-aaaa"),Informes!$A:$P,COLUMN(Informes!I$1),FALSE)), "")</f>
        <v/>
      </c>
      <c r="J5003" s="248"/>
      <c r="K5003" s="248"/>
      <c r="L5003" s="173" t="str">
        <f t="shared" si="978"/>
        <v>¨</v>
      </c>
      <c r="M5003" s="248" t="str">
        <f>IFERROR(IF(OR($X5003=$L$7,$X5003=$K$5,$X5003=$O$5,$X5003=$T$5),IF(ISBLANK(
VLOOKUP($X4970&amp;"-"&amp;TEXT($A5003,"mmm-aaaa"),Informes!$A:$P,COLUMN(Informes!J$1),FALSE)), "",
VLOOKUP($X4970&amp;"-"&amp;TEXT($A5003,"mmm-aaaa"),Informes!$A:$P,COLUMN(Informes!J$1),FALSE)), ""), "")</f>
        <v/>
      </c>
      <c r="N5003" s="248"/>
      <c r="O5003" s="248"/>
      <c r="P5003" s="248"/>
      <c r="Q5003" s="248"/>
      <c r="R5003" s="284" t="str">
        <f t="shared" si="976"/>
        <v/>
      </c>
      <c r="S5003" s="284"/>
      <c r="T5003" s="284"/>
      <c r="U5003" s="284"/>
      <c r="V5003" s="285"/>
      <c r="W5003" s="4" t="str">
        <f>IFERROR(VLOOKUP($X4993&amp;"-"&amp;TEXT($A5003,"mmm-aaaa"),Informes!$A:$P,COLUMN(Informes!K$1),FALSE), "")</f>
        <v/>
      </c>
      <c r="X5003" s="34" t="str">
        <f>IFERROR(VLOOKUP($X4970&amp;"-"&amp;TEXT($A5003,"mmm-aaaa"),Informes!$A:$P,COLUMN(Informes!C$1),FALSE), "")</f>
        <v/>
      </c>
    </row>
    <row r="5004" spans="1:24" ht="16.5" customHeight="1" x14ac:dyDescent="0.2">
      <c r="A5004" s="34">
        <f t="shared" si="979"/>
        <v>45658</v>
      </c>
      <c r="B5004" s="243" t="str">
        <f t="shared" si="977"/>
        <v>Enero</v>
      </c>
      <c r="C5004" s="244"/>
      <c r="D5004" s="244"/>
      <c r="E5004" s="244"/>
      <c r="F5004" s="281" t="str">
        <f>IFERROR(IF(VLOOKUP($X4970&amp;"-"&amp;TEXT($A5004,"mmm-aaaa"),Informes!$A:$P,COLUMN(Informes!H$1),FALSE),"þ","¨"),"¨")</f>
        <v>¨</v>
      </c>
      <c r="G5004" s="281"/>
      <c r="H5004" s="281"/>
      <c r="I5004" s="248" t="str">
        <f>IFERROR(IF(ISBLANK(
VLOOKUP($X4993&amp;"-"&amp;TEXT($A5004,"mmm-aaaa"),Informes!$A:$P,COLUMN(Informes!I$1),FALSE)), "",
VLOOKUP($X4993&amp;"-"&amp;TEXT($A5004,"mmm-aaaa"),Informes!$A:$P,COLUMN(Informes!I$1),FALSE)), "")</f>
        <v/>
      </c>
      <c r="J5004" s="248"/>
      <c r="K5004" s="248"/>
      <c r="L5004" s="173" t="str">
        <f t="shared" si="978"/>
        <v>¨</v>
      </c>
      <c r="M5004" s="248" t="str">
        <f>IFERROR(IF(OR($X5004=$L$7,$X5004=$K$5,$X5004=$O$5,$X5004=$T$5),IF(ISBLANK(
VLOOKUP($X4970&amp;"-"&amp;TEXT($A5004,"mmm-aaaa"),Informes!$A:$P,COLUMN(Informes!J$1),FALSE)), "",
VLOOKUP($X4970&amp;"-"&amp;TEXT($A5004,"mmm-aaaa"),Informes!$A:$P,COLUMN(Informes!J$1),FALSE)), ""), "")</f>
        <v/>
      </c>
      <c r="N5004" s="248"/>
      <c r="O5004" s="248"/>
      <c r="P5004" s="248"/>
      <c r="Q5004" s="248"/>
      <c r="R5004" s="284" t="str">
        <f t="shared" si="976"/>
        <v/>
      </c>
      <c r="S5004" s="284"/>
      <c r="T5004" s="284"/>
      <c r="U5004" s="284"/>
      <c r="V5004" s="285"/>
      <c r="W5004" s="4" t="str">
        <f>IFERROR(VLOOKUP($X4993&amp;"-"&amp;TEXT($A5004,"mmm-aaaa"),Informes!$A:$P,COLUMN(Informes!K$1),FALSE), "")</f>
        <v/>
      </c>
      <c r="X5004" s="34" t="str">
        <f>IFERROR(VLOOKUP($X4970&amp;"-"&amp;TEXT($A5004,"mmm-aaaa"),Informes!$A:$P,COLUMN(Informes!C$1),FALSE), "")</f>
        <v/>
      </c>
    </row>
    <row r="5005" spans="1:24" ht="16.5" customHeight="1" x14ac:dyDescent="0.2">
      <c r="A5005" s="34">
        <f t="shared" si="979"/>
        <v>45689</v>
      </c>
      <c r="B5005" s="243" t="str">
        <f t="shared" si="977"/>
        <v>Febrero</v>
      </c>
      <c r="C5005" s="244"/>
      <c r="D5005" s="244"/>
      <c r="E5005" s="244"/>
      <c r="F5005" s="281" t="str">
        <f>IFERROR(IF(VLOOKUP($X4970&amp;"-"&amp;TEXT($A5005,"mmm-aaaa"),Informes!$A:$P,COLUMN(Informes!H$1),FALSE),"þ","¨"),"¨")</f>
        <v>¨</v>
      </c>
      <c r="G5005" s="281"/>
      <c r="H5005" s="281"/>
      <c r="I5005" s="248" t="str">
        <f>IFERROR(IF(ISBLANK(
VLOOKUP($X4993&amp;"-"&amp;TEXT($A5005,"mmm-aaaa"),Informes!$A:$P,COLUMN(Informes!I$1),FALSE)), "",
VLOOKUP($X4993&amp;"-"&amp;TEXT($A5005,"mmm-aaaa"),Informes!$A:$P,COLUMN(Informes!I$1),FALSE)), "")</f>
        <v/>
      </c>
      <c r="J5005" s="248"/>
      <c r="K5005" s="248"/>
      <c r="L5005" s="173" t="str">
        <f t="shared" si="978"/>
        <v>¨</v>
      </c>
      <c r="M5005" s="248" t="str">
        <f>IFERROR(IF(OR($X5005=$L$7,$X5005=$K$5,$X5005=$O$5,$X5005=$T$5),IF(ISBLANK(
VLOOKUP($X4970&amp;"-"&amp;TEXT($A5005,"mmm-aaaa"),Informes!$A:$P,COLUMN(Informes!J$1),FALSE)), "",
VLOOKUP($X4970&amp;"-"&amp;TEXT($A5005,"mmm-aaaa"),Informes!$A:$P,COLUMN(Informes!J$1),FALSE)), ""), "")</f>
        <v/>
      </c>
      <c r="N5005" s="248"/>
      <c r="O5005" s="248"/>
      <c r="P5005" s="248"/>
      <c r="Q5005" s="248"/>
      <c r="R5005" s="284" t="str">
        <f t="shared" si="976"/>
        <v/>
      </c>
      <c r="S5005" s="284"/>
      <c r="T5005" s="284"/>
      <c r="U5005" s="284"/>
      <c r="V5005" s="285"/>
      <c r="W5005" s="4" t="str">
        <f>IFERROR(VLOOKUP($X4993&amp;"-"&amp;TEXT($A5005,"mmm-aaaa"),Informes!$A:$P,COLUMN(Informes!K$1),FALSE), "")</f>
        <v/>
      </c>
      <c r="X5005" s="34" t="str">
        <f>IFERROR(VLOOKUP($X4970&amp;"-"&amp;TEXT($A5005,"mmm-aaaa"),Informes!$A:$P,COLUMN(Informes!C$1),FALSE), "")</f>
        <v/>
      </c>
    </row>
    <row r="5006" spans="1:24" ht="16.5" customHeight="1" x14ac:dyDescent="0.2">
      <c r="A5006" s="34">
        <f t="shared" si="979"/>
        <v>45717</v>
      </c>
      <c r="B5006" s="243" t="str">
        <f t="shared" si="977"/>
        <v>Marzo</v>
      </c>
      <c r="C5006" s="244"/>
      <c r="D5006" s="244"/>
      <c r="E5006" s="244"/>
      <c r="F5006" s="281" t="str">
        <f>IFERROR(IF(VLOOKUP($X4970&amp;"-"&amp;TEXT($A5006,"mmm-aaaa"),Informes!$A:$P,COLUMN(Informes!H$1),FALSE),"þ","¨"),"¨")</f>
        <v>¨</v>
      </c>
      <c r="G5006" s="281"/>
      <c r="H5006" s="281"/>
      <c r="I5006" s="248" t="str">
        <f>IFERROR(IF(ISBLANK(
VLOOKUP($X4993&amp;"-"&amp;TEXT($A5006,"mmm-aaaa"),Informes!$A:$P,COLUMN(Informes!I$1),FALSE)), "",
VLOOKUP($X4993&amp;"-"&amp;TEXT($A5006,"mmm-aaaa"),Informes!$A:$P,COLUMN(Informes!I$1),FALSE)), "")</f>
        <v/>
      </c>
      <c r="J5006" s="248"/>
      <c r="K5006" s="248"/>
      <c r="L5006" s="173" t="str">
        <f t="shared" si="978"/>
        <v>¨</v>
      </c>
      <c r="M5006" s="248" t="str">
        <f>IFERROR(IF(OR($X5006=$L$7,$X5006=$K$5,$X5006=$O$5,$X5006=$T$5),IF(ISBLANK(
VLOOKUP($X4970&amp;"-"&amp;TEXT($A5006,"mmm-aaaa"),Informes!$A:$P,COLUMN(Informes!J$1),FALSE)), "",
VLOOKUP($X4970&amp;"-"&amp;TEXT($A5006,"mmm-aaaa"),Informes!$A:$P,COLUMN(Informes!J$1),FALSE)), ""), "")</f>
        <v/>
      </c>
      <c r="N5006" s="248"/>
      <c r="O5006" s="248"/>
      <c r="P5006" s="248"/>
      <c r="Q5006" s="248"/>
      <c r="R5006" s="284" t="str">
        <f t="shared" si="976"/>
        <v/>
      </c>
      <c r="S5006" s="284"/>
      <c r="T5006" s="284"/>
      <c r="U5006" s="284"/>
      <c r="V5006" s="285"/>
      <c r="W5006" s="4" t="str">
        <f>IFERROR(VLOOKUP($X4993&amp;"-"&amp;TEXT($A5006,"mmm-aaaa"),Informes!$A:$P,COLUMN(Informes!K$1),FALSE), "")</f>
        <v/>
      </c>
      <c r="X5006" s="34" t="str">
        <f>IFERROR(VLOOKUP($X4970&amp;"-"&amp;TEXT($A5006,"mmm-aaaa"),Informes!$A:$P,COLUMN(Informes!C$1),FALSE), "")</f>
        <v/>
      </c>
    </row>
    <row r="5007" spans="1:24" ht="16.5" customHeight="1" x14ac:dyDescent="0.2">
      <c r="A5007" s="34">
        <f t="shared" si="979"/>
        <v>45748</v>
      </c>
      <c r="B5007" s="243" t="str">
        <f t="shared" si="977"/>
        <v>Abril</v>
      </c>
      <c r="C5007" s="244"/>
      <c r="D5007" s="244"/>
      <c r="E5007" s="244"/>
      <c r="F5007" s="281" t="str">
        <f>IFERROR(IF(VLOOKUP($X4970&amp;"-"&amp;TEXT($A5007,"mmm-aaaa"),Informes!$A:$P,COLUMN(Informes!H$1),FALSE),"þ","¨"),"¨")</f>
        <v>¨</v>
      </c>
      <c r="G5007" s="281"/>
      <c r="H5007" s="281"/>
      <c r="I5007" s="248" t="str">
        <f>IFERROR(IF(ISBLANK(
VLOOKUP($X4993&amp;"-"&amp;TEXT($A5007,"mmm-aaaa"),Informes!$A:$P,COLUMN(Informes!I$1),FALSE)), "",
VLOOKUP($X4993&amp;"-"&amp;TEXT($A5007,"mmm-aaaa"),Informes!$A:$P,COLUMN(Informes!I$1),FALSE)), "")</f>
        <v/>
      </c>
      <c r="J5007" s="248"/>
      <c r="K5007" s="248"/>
      <c r="L5007" s="173" t="str">
        <f t="shared" si="978"/>
        <v>¨</v>
      </c>
      <c r="M5007" s="248" t="str">
        <f>IFERROR(IF(OR($X5007=$L$7,$X5007=$K$5,$X5007=$O$5,$X5007=$T$5),IF(ISBLANK(
VLOOKUP($X4970&amp;"-"&amp;TEXT($A5007,"mmm-aaaa"),Informes!$A:$P,COLUMN(Informes!J$1),FALSE)), "",
VLOOKUP($X4970&amp;"-"&amp;TEXT($A5007,"mmm-aaaa"),Informes!$A:$P,COLUMN(Informes!J$1),FALSE)), ""), "")</f>
        <v/>
      </c>
      <c r="N5007" s="248"/>
      <c r="O5007" s="248"/>
      <c r="P5007" s="248"/>
      <c r="Q5007" s="248"/>
      <c r="R5007" s="284" t="str">
        <f t="shared" si="976"/>
        <v/>
      </c>
      <c r="S5007" s="284"/>
      <c r="T5007" s="284"/>
      <c r="U5007" s="284"/>
      <c r="V5007" s="285"/>
      <c r="W5007" s="4" t="str">
        <f>IFERROR(VLOOKUP($X4993&amp;"-"&amp;TEXT($A5007,"mmm-aaaa"),Informes!$A:$P,COLUMN(Informes!K$1),FALSE), "")</f>
        <v/>
      </c>
      <c r="X5007" s="34" t="str">
        <f>IFERROR(VLOOKUP($X4970&amp;"-"&amp;TEXT($A5007,"mmm-aaaa"),Informes!$A:$P,COLUMN(Informes!C$1),FALSE), "")</f>
        <v/>
      </c>
    </row>
    <row r="5008" spans="1:24" ht="16.5" customHeight="1" x14ac:dyDescent="0.2">
      <c r="A5008" s="34">
        <f t="shared" si="979"/>
        <v>45778</v>
      </c>
      <c r="B5008" s="243" t="str">
        <f t="shared" si="977"/>
        <v>Mayo</v>
      </c>
      <c r="C5008" s="244"/>
      <c r="D5008" s="244"/>
      <c r="E5008" s="244"/>
      <c r="F5008" s="281" t="str">
        <f>IFERROR(IF(VLOOKUP($X4970&amp;"-"&amp;TEXT($A5008,"mmm-aaaa"),Informes!$A:$P,COLUMN(Informes!H$1),FALSE),"þ","¨"),"¨")</f>
        <v>¨</v>
      </c>
      <c r="G5008" s="281"/>
      <c r="H5008" s="281"/>
      <c r="I5008" s="248" t="str">
        <f>IFERROR(IF(ISBLANK(
VLOOKUP($X4993&amp;"-"&amp;TEXT($A5008,"mmm-aaaa"),Informes!$A:$P,COLUMN(Informes!I$1),FALSE)), "",
VLOOKUP($X4993&amp;"-"&amp;TEXT($A5008,"mmm-aaaa"),Informes!$A:$P,COLUMN(Informes!I$1),FALSE)), "")</f>
        <v/>
      </c>
      <c r="J5008" s="248"/>
      <c r="K5008" s="248"/>
      <c r="L5008" s="173" t="str">
        <f t="shared" si="978"/>
        <v>¨</v>
      </c>
      <c r="M5008" s="248" t="str">
        <f>IFERROR(IF(OR($X5008=$L$7,$X5008=$K$5,$X5008=$O$5,$X5008=$T$5),IF(ISBLANK(
VLOOKUP($X4970&amp;"-"&amp;TEXT($A5008,"mmm-aaaa"),Informes!$A:$P,COLUMN(Informes!J$1),FALSE)), "",
VLOOKUP($X4970&amp;"-"&amp;TEXT($A5008,"mmm-aaaa"),Informes!$A:$P,COLUMN(Informes!J$1),FALSE)), ""), "")</f>
        <v/>
      </c>
      <c r="N5008" s="248"/>
      <c r="O5008" s="248"/>
      <c r="P5008" s="248"/>
      <c r="Q5008" s="248"/>
      <c r="R5008" s="284" t="str">
        <f t="shared" si="976"/>
        <v/>
      </c>
      <c r="S5008" s="284"/>
      <c r="T5008" s="284"/>
      <c r="U5008" s="284"/>
      <c r="V5008" s="285"/>
      <c r="W5008" s="4" t="str">
        <f>IFERROR(VLOOKUP($X4993&amp;"-"&amp;TEXT($A5008,"mmm-aaaa"),Informes!$A:$P,COLUMN(Informes!K$1),FALSE), "")</f>
        <v/>
      </c>
      <c r="X5008" s="34" t="str">
        <f>IFERROR(VLOOKUP($X4970&amp;"-"&amp;TEXT($A5008,"mmm-aaaa"),Informes!$A:$P,COLUMN(Informes!C$1),FALSE), "")</f>
        <v/>
      </c>
    </row>
    <row r="5009" spans="1:24" ht="16.5" customHeight="1" x14ac:dyDescent="0.2">
      <c r="A5009" s="34">
        <f t="shared" si="979"/>
        <v>45809</v>
      </c>
      <c r="B5009" s="243" t="str">
        <f t="shared" si="977"/>
        <v>Junio</v>
      </c>
      <c r="C5009" s="244"/>
      <c r="D5009" s="244"/>
      <c r="E5009" s="244"/>
      <c r="F5009" s="281" t="str">
        <f>IFERROR(IF(VLOOKUP($X4970&amp;"-"&amp;TEXT($A5009,"mmm-aaaa"),Informes!$A:$P,COLUMN(Informes!H$1),FALSE),"þ","¨"),"¨")</f>
        <v>¨</v>
      </c>
      <c r="G5009" s="281"/>
      <c r="H5009" s="281"/>
      <c r="I5009" s="248" t="str">
        <f>IFERROR(IF(ISBLANK(
VLOOKUP($X4993&amp;"-"&amp;TEXT($A5009,"mmm-aaaa"),Informes!$A:$P,COLUMN(Informes!I$1),FALSE)), "",
VLOOKUP($X4993&amp;"-"&amp;TEXT($A5009,"mmm-aaaa"),Informes!$A:$P,COLUMN(Informes!I$1),FALSE)), "")</f>
        <v/>
      </c>
      <c r="J5009" s="248"/>
      <c r="K5009" s="248"/>
      <c r="L5009" s="173" t="str">
        <f t="shared" si="978"/>
        <v>¨</v>
      </c>
      <c r="M5009" s="248" t="str">
        <f>IFERROR(IF(OR($X5009=$L$7,$X5009=$K$5,$X5009=$O$5,$X5009=$T$5),IF(ISBLANK(
VLOOKUP($X4970&amp;"-"&amp;TEXT($A5009,"mmm-aaaa"),Informes!$A:$P,COLUMN(Informes!J$1),FALSE)), "",
VLOOKUP($X4970&amp;"-"&amp;TEXT($A5009,"mmm-aaaa"),Informes!$A:$P,COLUMN(Informes!J$1),FALSE)), ""), "")</f>
        <v/>
      </c>
      <c r="N5009" s="248"/>
      <c r="O5009" s="248"/>
      <c r="P5009" s="248"/>
      <c r="Q5009" s="248"/>
      <c r="R5009" s="284" t="str">
        <f t="shared" si="976"/>
        <v/>
      </c>
      <c r="S5009" s="284"/>
      <c r="T5009" s="284"/>
      <c r="U5009" s="284"/>
      <c r="V5009" s="285"/>
      <c r="W5009" s="4" t="str">
        <f>IFERROR(VLOOKUP($X4993&amp;"-"&amp;TEXT($A5009,"mmm-aaaa"),Informes!$A:$P,COLUMN(Informes!K$1),FALSE), "")</f>
        <v/>
      </c>
      <c r="X5009" s="34" t="str">
        <f>IFERROR(VLOOKUP($X4970&amp;"-"&amp;TEXT($A5009,"mmm-aaaa"),Informes!$A:$P,COLUMN(Informes!C$1),FALSE), "")</f>
        <v/>
      </c>
    </row>
    <row r="5010" spans="1:24" ht="16.5" customHeight="1" x14ac:dyDescent="0.2">
      <c r="A5010" s="34">
        <f t="shared" si="979"/>
        <v>45839</v>
      </c>
      <c r="B5010" s="243" t="str">
        <f t="shared" si="977"/>
        <v>Julio</v>
      </c>
      <c r="C5010" s="244"/>
      <c r="D5010" s="244"/>
      <c r="E5010" s="244"/>
      <c r="F5010" s="281" t="str">
        <f>IFERROR(IF(VLOOKUP($X4970&amp;"-"&amp;TEXT($A5010,"mmm-aaaa"),Informes!$A:$P,COLUMN(Informes!H$1),FALSE),"þ","¨"),"¨")</f>
        <v>¨</v>
      </c>
      <c r="G5010" s="281"/>
      <c r="H5010" s="281"/>
      <c r="I5010" s="248" t="str">
        <f>IFERROR(IF(ISBLANK(
VLOOKUP($X4993&amp;"-"&amp;TEXT($A5010,"mmm-aaaa"),Informes!$A:$P,COLUMN(Informes!I$1),FALSE)), "",
VLOOKUP($X4993&amp;"-"&amp;TEXT($A5010,"mmm-aaaa"),Informes!$A:$P,COLUMN(Informes!I$1),FALSE)), "")</f>
        <v/>
      </c>
      <c r="J5010" s="248"/>
      <c r="K5010" s="248"/>
      <c r="L5010" s="173" t="str">
        <f t="shared" si="978"/>
        <v>¨</v>
      </c>
      <c r="M5010" s="248" t="str">
        <f>IFERROR(IF(OR($X5010=$L$7,$X5010=$K$5,$X5010=$O$5,$X5010=$T$5),IF(ISBLANK(
VLOOKUP($X4970&amp;"-"&amp;TEXT($A5010,"mmm-aaaa"),Informes!$A:$P,COLUMN(Informes!J$1),FALSE)), "",
VLOOKUP($X4970&amp;"-"&amp;TEXT($A5010,"mmm-aaaa"),Informes!$A:$P,COLUMN(Informes!J$1),FALSE)), ""), "")</f>
        <v/>
      </c>
      <c r="N5010" s="248"/>
      <c r="O5010" s="248"/>
      <c r="P5010" s="248"/>
      <c r="Q5010" s="248"/>
      <c r="R5010" s="284" t="str">
        <f t="shared" si="976"/>
        <v/>
      </c>
      <c r="S5010" s="284"/>
      <c r="T5010" s="284"/>
      <c r="U5010" s="284"/>
      <c r="V5010" s="285"/>
      <c r="W5010" s="4" t="str">
        <f>IFERROR(VLOOKUP($X4993&amp;"-"&amp;TEXT($A5010,"mmm-aaaa"),Informes!$A:$P,COLUMN(Informes!K$1),FALSE), "")</f>
        <v/>
      </c>
      <c r="X5010" s="34" t="str">
        <f>IFERROR(VLOOKUP($X4970&amp;"-"&amp;TEXT($A5010,"mmm-aaaa"),Informes!$A:$P,COLUMN(Informes!C$1),FALSE), "")</f>
        <v/>
      </c>
    </row>
    <row r="5011" spans="1:24" ht="16.5" customHeight="1" thickBot="1" x14ac:dyDescent="0.25">
      <c r="A5011" s="34">
        <f t="shared" si="979"/>
        <v>45870</v>
      </c>
      <c r="B5011" s="264" t="str">
        <f t="shared" si="977"/>
        <v>Agosto</v>
      </c>
      <c r="C5011" s="265"/>
      <c r="D5011" s="265"/>
      <c r="E5011" s="265"/>
      <c r="F5011" s="280" t="str">
        <f>IFERROR(IF(VLOOKUP($X4970&amp;"-"&amp;TEXT($A5011,"mmm-aaaa"),Informes!$A:$P,COLUMN(Informes!H$1),FALSE),"þ","¨"),"¨")</f>
        <v>¨</v>
      </c>
      <c r="G5011" s="280"/>
      <c r="H5011" s="280"/>
      <c r="I5011" s="269" t="str">
        <f>IFERROR(IF(ISBLANK(
VLOOKUP($X4993&amp;"-"&amp;TEXT($A5011,"mmm-aaaa"),Informes!$A:$P,COLUMN(Informes!I$1),FALSE)), "",
VLOOKUP($X4993&amp;"-"&amp;TEXT($A5011,"mmm-aaaa"),Informes!$A:$P,COLUMN(Informes!I$1),FALSE)), "")</f>
        <v/>
      </c>
      <c r="J5011" s="269"/>
      <c r="K5011" s="269"/>
      <c r="L5011" s="172" t="str">
        <f t="shared" si="978"/>
        <v>¨</v>
      </c>
      <c r="M5011" s="269" t="str">
        <f>IFERROR(IF(OR($X5011=$L$7,$X5011=$K$5,$X5011=$O$5,$X5011=$T$5),IF(ISBLANK(
VLOOKUP($X4970&amp;"-"&amp;TEXT($A5011,"mmm-aaaa"),Informes!$A:$P,COLUMN(Informes!J$1),FALSE)), "",
VLOOKUP($X4970&amp;"-"&amp;TEXT($A5011,"mmm-aaaa"),Informes!$A:$P,COLUMN(Informes!J$1),FALSE)), ""), "")</f>
        <v/>
      </c>
      <c r="N5011" s="269"/>
      <c r="O5011" s="269"/>
      <c r="P5011" s="269"/>
      <c r="Q5011" s="269"/>
      <c r="R5011" s="282" t="str">
        <f t="shared" si="976"/>
        <v/>
      </c>
      <c r="S5011" s="282"/>
      <c r="T5011" s="282"/>
      <c r="U5011" s="282"/>
      <c r="V5011" s="283"/>
      <c r="W5011" s="4" t="str">
        <f>IFERROR(VLOOKUP($X4993&amp;"-"&amp;TEXT($A5011,"mmm-aaaa"),Informes!$A:$P,COLUMN(Informes!K$1),FALSE), "")</f>
        <v/>
      </c>
      <c r="X5011" s="34" t="str">
        <f>IFERROR(VLOOKUP($X4970&amp;"-"&amp;TEXT($A5011,"mmm-aaaa"),Informes!$A:$P,COLUMN(Informes!C$1),FALSE), "")</f>
        <v/>
      </c>
    </row>
    <row r="5012" spans="1:24" ht="16.5" customHeight="1" thickBot="1" x14ac:dyDescent="0.3">
      <c r="D5012" s="124"/>
      <c r="E5012" s="124"/>
      <c r="F5012" s="129"/>
      <c r="G5012" s="124" t="str">
        <f>IF(SUM(F5000:F5011)=0,"",SUM(F5000:F5011))</f>
        <v/>
      </c>
      <c r="H5012" s="124"/>
      <c r="I5012" s="124"/>
      <c r="J5012" s="130"/>
      <c r="K5012" s="124"/>
      <c r="L5012" s="131" t="s">
        <v>107</v>
      </c>
      <c r="M5012" s="272" t="str">
        <f>IF(SUM(M5000:M5011)=0,"",SUM(M5000:M5011))</f>
        <v/>
      </c>
      <c r="N5012" s="273"/>
      <c r="O5012" s="273"/>
      <c r="P5012" s="273"/>
      <c r="Q5012" s="274"/>
      <c r="R5012" s="275"/>
      <c r="S5012" s="276"/>
      <c r="T5012" s="276"/>
      <c r="U5012" s="276"/>
      <c r="V5012" s="277"/>
      <c r="W5012" s="4"/>
      <c r="X5012" s="4"/>
    </row>
    <row r="5013" spans="1:24" ht="16.5" customHeight="1" x14ac:dyDescent="0.2">
      <c r="W5013" s="4"/>
      <c r="X5013" s="4"/>
    </row>
    <row r="5014" spans="1:24" ht="279.75" customHeight="1" x14ac:dyDescent="0.15">
      <c r="B5014" s="11"/>
      <c r="C5014" s="132" t="s">
        <v>136</v>
      </c>
      <c r="D5014" s="11"/>
      <c r="E5014" s="11"/>
      <c r="F5014" s="11"/>
      <c r="G5014" s="11"/>
      <c r="H5014" s="11"/>
      <c r="I5014" s="11"/>
      <c r="J5014" s="11"/>
      <c r="K5014" s="11"/>
      <c r="L5014" s="11"/>
      <c r="M5014" s="11"/>
      <c r="N5014" s="11"/>
      <c r="O5014" s="11"/>
      <c r="P5014" s="11"/>
      <c r="Q5014" s="11"/>
      <c r="R5014" s="11"/>
      <c r="S5014" s="11"/>
      <c r="T5014" s="11"/>
      <c r="U5014" s="11"/>
      <c r="V5014" s="11"/>
      <c r="W5014" s="11"/>
      <c r="X5014" s="11"/>
    </row>
    <row r="5015" spans="1:24" ht="24" customHeight="1" x14ac:dyDescent="0.2">
      <c r="A5015" s="35">
        <f>A4969+1</f>
        <v>110</v>
      </c>
      <c r="B5015" s="256" t="s">
        <v>127</v>
      </c>
      <c r="C5015" s="256"/>
      <c r="D5015" s="256"/>
      <c r="E5015" s="256"/>
      <c r="F5015" s="256"/>
      <c r="G5015" s="256"/>
      <c r="H5015" s="256"/>
      <c r="I5015" s="256"/>
      <c r="J5015" s="256"/>
      <c r="K5015" s="256"/>
      <c r="L5015" s="256"/>
      <c r="M5015" s="256"/>
      <c r="N5015" s="256"/>
      <c r="O5015" s="256"/>
      <c r="P5015" s="256"/>
      <c r="Q5015" s="256"/>
      <c r="R5015" s="256"/>
      <c r="S5015" s="256"/>
      <c r="T5015" s="256"/>
      <c r="U5015" s="256"/>
      <c r="V5015" s="256"/>
      <c r="X5015" s="2"/>
    </row>
    <row r="5016" spans="1:24" ht="17.25" customHeight="1" x14ac:dyDescent="0.2">
      <c r="A5016" s="35"/>
      <c r="B5016" s="120" t="s">
        <v>128</v>
      </c>
      <c r="D5016" s="123" t="e">
        <f>IF(A5015=0,0,INDEX(TblPublicadores[Nombre completo],A5015))</f>
        <v>#REF!</v>
      </c>
      <c r="F5016" s="123"/>
      <c r="G5016" s="123"/>
      <c r="H5016" s="123"/>
      <c r="I5016" s="123"/>
      <c r="J5016" s="123"/>
      <c r="K5016" s="123"/>
      <c r="L5016" s="123"/>
      <c r="M5016" s="123"/>
      <c r="N5016" s="123"/>
      <c r="O5016" s="123"/>
      <c r="P5016" s="123"/>
      <c r="Q5016" s="123"/>
      <c r="R5016" s="123"/>
      <c r="S5016" s="123"/>
      <c r="T5016" s="123"/>
      <c r="U5016" s="123"/>
      <c r="V5016" s="123"/>
      <c r="W5016" s="15"/>
      <c r="X5016" s="154" t="e">
        <f>IF(A5015=0,0,INDEX(TblPublicadores[Nombre],A5015))</f>
        <v>#REF!</v>
      </c>
    </row>
    <row r="5017" spans="1:24" ht="17.25" customHeight="1" x14ac:dyDescent="0.2">
      <c r="B5017" s="120" t="s">
        <v>129</v>
      </c>
      <c r="D5017" s="121"/>
      <c r="E5017" s="121"/>
      <c r="F5017" s="7"/>
      <c r="G5017" s="7"/>
      <c r="H5017" s="257" t="e">
        <f>IF(A5015=0,"",INDEX(TblPublicadores[Fecha de nacimiento],A5015))</f>
        <v>#REF!</v>
      </c>
      <c r="I5017" s="257"/>
      <c r="J5017" s="257"/>
      <c r="K5017" s="257"/>
      <c r="L5017" s="257"/>
      <c r="M5017" s="257"/>
      <c r="N5017" s="257"/>
      <c r="O5017" s="257"/>
      <c r="P5017" s="128" t="e">
        <f>IF(INDEX(TblPublicadores[Sexo],A5015)=Q5017,"þ","¨")</f>
        <v>#REF!</v>
      </c>
      <c r="Q5017" s="120" t="s">
        <v>75</v>
      </c>
      <c r="S5017" s="12"/>
      <c r="T5017" s="13"/>
      <c r="U5017" s="128" t="e">
        <f>IF(INDEX(TblPublicadores[Sexo],A5015)=V5017,"þ","¨")</f>
        <v>#REF!</v>
      </c>
      <c r="V5017" s="120" t="s">
        <v>79</v>
      </c>
      <c r="W5017" s="12"/>
      <c r="X5017" s="6"/>
    </row>
    <row r="5018" spans="1:24" ht="17.25" customHeight="1" x14ac:dyDescent="0.2">
      <c r="B5018" s="120" t="s">
        <v>130</v>
      </c>
      <c r="D5018" s="122"/>
      <c r="E5018" s="122"/>
      <c r="F5018" s="7"/>
      <c r="G5018" s="258" t="e">
        <f>IF(A5015=0,"",IF(INDEX(TblPublicadores[Fecha de bautismo],A5015)="", "",INDEX(TblPublicadores[Fecha de bautismo],A5015)))</f>
        <v>#REF!</v>
      </c>
      <c r="H5018" s="258"/>
      <c r="I5018" s="258"/>
      <c r="J5018" s="258"/>
      <c r="K5018" s="258"/>
      <c r="L5018" s="258"/>
      <c r="M5018" s="258"/>
      <c r="N5018" s="258"/>
      <c r="O5018" s="258"/>
      <c r="P5018" s="128" t="s">
        <v>137</v>
      </c>
      <c r="Q5018" s="120" t="s">
        <v>131</v>
      </c>
      <c r="S5018" s="12"/>
      <c r="T5018" s="12"/>
      <c r="U5018" s="128" t="s">
        <v>138</v>
      </c>
      <c r="V5018" s="120" t="s">
        <v>61</v>
      </c>
      <c r="W5018" s="12"/>
      <c r="X5018" s="6"/>
    </row>
    <row r="5019" spans="1:24" ht="28.5" customHeight="1" x14ac:dyDescent="0.2">
      <c r="B5019" s="127" t="e">
        <f>IF(INDEX(TblPublicadores[Privilegio],A5015)=C5019,"þ","¨")</f>
        <v>#REF!</v>
      </c>
      <c r="C5019" s="125" t="s">
        <v>76</v>
      </c>
      <c r="D5019" s="127" t="e">
        <f>IF(INDEX(TblPublicadores[Privilegio],A5015)=E5019,"þ","¨")</f>
        <v>#REF!</v>
      </c>
      <c r="E5019" s="125" t="s">
        <v>81</v>
      </c>
      <c r="F5019" s="7"/>
      <c r="G5019" s="7"/>
      <c r="H5019" s="5"/>
      <c r="I5019" s="10"/>
      <c r="J5019" s="127" t="e">
        <f>IF(INDEX(TblPublicadores[Tipo Publicador],A5015)=K5019,"þ","¨")</f>
        <v>#REF!</v>
      </c>
      <c r="K5019" s="125" t="s">
        <v>77</v>
      </c>
      <c r="L5019" s="5"/>
      <c r="M5019" s="5"/>
      <c r="N5019" s="127" t="e">
        <f>IF(INDEX(TblPublicadores[Tipo Publicador],A5015)=O5019,"þ","¨")</f>
        <v>#REF!</v>
      </c>
      <c r="O5019" s="125" t="s">
        <v>132</v>
      </c>
      <c r="P5019" s="126"/>
      <c r="Q5019" s="126"/>
      <c r="R5019" s="9"/>
      <c r="S5019" s="127" t="e">
        <f>IF(INDEX(TblPublicadores[Tipo Publicador],A5015)=T5019,"þ","¨")</f>
        <v>#REF!</v>
      </c>
      <c r="T5019" s="259" t="s">
        <v>133</v>
      </c>
      <c r="U5019" s="259"/>
      <c r="V5019" s="259"/>
      <c r="W5019" s="13"/>
      <c r="X5019" s="6"/>
    </row>
    <row r="5020" spans="1:24" ht="4.5" customHeight="1" thickBot="1" x14ac:dyDescent="0.25">
      <c r="B5020" s="8"/>
      <c r="C5020" s="7"/>
      <c r="D5020" s="8"/>
      <c r="E5020" s="7"/>
      <c r="F5020" s="7"/>
      <c r="G5020" s="7"/>
      <c r="H5020" s="5"/>
      <c r="I5020" s="10"/>
      <c r="J5020" s="8"/>
      <c r="K5020" s="5"/>
      <c r="L5020" s="5"/>
      <c r="M5020" s="5"/>
      <c r="N5020" s="7"/>
      <c r="O5020" s="5"/>
      <c r="P5020" s="8"/>
      <c r="Q5020" s="8"/>
      <c r="R5020" s="9"/>
      <c r="S5020" s="9"/>
      <c r="T5020" s="7"/>
      <c r="U5020" s="8"/>
      <c r="V5020" s="9"/>
      <c r="W5020" s="9"/>
      <c r="X5020" s="6"/>
    </row>
    <row r="5021" spans="1:24" ht="26.25" customHeight="1" x14ac:dyDescent="0.25">
      <c r="B5021" s="260" t="s">
        <v>17</v>
      </c>
      <c r="C5021" s="261"/>
      <c r="D5021" s="261"/>
      <c r="E5021" s="261"/>
      <c r="F5021" s="262" t="s">
        <v>134</v>
      </c>
      <c r="G5021" s="262"/>
      <c r="H5021" s="262"/>
      <c r="I5021" s="262" t="s">
        <v>12</v>
      </c>
      <c r="J5021" s="262"/>
      <c r="K5021" s="262"/>
      <c r="L5021" s="262" t="s">
        <v>105</v>
      </c>
      <c r="M5021" s="236" t="s">
        <v>135</v>
      </c>
      <c r="N5021" s="236"/>
      <c r="O5021" s="236"/>
      <c r="P5021" s="236"/>
      <c r="Q5021" s="236"/>
      <c r="R5021" s="236" t="s">
        <v>101</v>
      </c>
      <c r="S5021" s="236"/>
      <c r="T5021" s="236"/>
      <c r="U5021" s="236"/>
      <c r="V5021" s="237"/>
      <c r="W5021" s="14"/>
      <c r="X5021" s="3"/>
    </row>
    <row r="5022" spans="1:24" ht="27.75" customHeight="1" x14ac:dyDescent="0.2">
      <c r="B5022" s="240">
        <v>45292</v>
      </c>
      <c r="C5022" s="241"/>
      <c r="D5022" s="241"/>
      <c r="E5022" s="242"/>
      <c r="F5022" s="263"/>
      <c r="G5022" s="263"/>
      <c r="H5022" s="263"/>
      <c r="I5022" s="263"/>
      <c r="J5022" s="263"/>
      <c r="K5022" s="263"/>
      <c r="L5022" s="263"/>
      <c r="M5022" s="238"/>
      <c r="N5022" s="238"/>
      <c r="O5022" s="238"/>
      <c r="P5022" s="238"/>
      <c r="Q5022" s="238"/>
      <c r="R5022" s="238"/>
      <c r="S5022" s="238"/>
      <c r="T5022" s="238"/>
      <c r="U5022" s="238"/>
      <c r="V5022" s="239"/>
      <c r="W5022" s="14"/>
      <c r="X5022" s="3"/>
    </row>
    <row r="5023" spans="1:24" ht="16.5" customHeight="1" x14ac:dyDescent="0.2">
      <c r="A5023" s="34">
        <f>EDATE(B5022,-4)</f>
        <v>45170</v>
      </c>
      <c r="B5023" s="243" t="str">
        <f>PROPER(TEXT(A5023, "mmmm"))</f>
        <v>Septiembre</v>
      </c>
      <c r="C5023" s="244"/>
      <c r="D5023" s="244" t="str">
        <f>PROPER(TEXT(C5023, "mmmm"))</f>
        <v>Enero</v>
      </c>
      <c r="E5023" s="244"/>
      <c r="F5023" s="281" t="str">
        <f>IFERROR(IF(VLOOKUP($X5016&amp;"-"&amp;TEXT($A5023,"mmm-aaaa"),Informes!$A:$P,COLUMN(Informes!H$1),FALSE),"þ","¨"),"¨")</f>
        <v>¨</v>
      </c>
      <c r="G5023" s="281"/>
      <c r="H5023" s="281"/>
      <c r="I5023" s="248" t="str">
        <f>IFERROR(IF(ISBLANK(
VLOOKUP($X5016&amp;"-"&amp;TEXT($A5023,"mmm-aaaa"),Informes!$A:$P,COLUMN(Informes!I$1),FALSE)), "",
VLOOKUP($X5016&amp;"-"&amp;TEXT($A5023,"mmm-aaaa"),Informes!$A:$P,COLUMN(Informes!I$1),FALSE)), "")</f>
        <v/>
      </c>
      <c r="J5023" s="248"/>
      <c r="K5023" s="248"/>
      <c r="L5023" s="173" t="str">
        <f>IFERROR(IF($X5023=$L$7,"þ","¨"),"¨")</f>
        <v>¨</v>
      </c>
      <c r="M5023" s="248" t="str">
        <f>IFERROR(IF(OR($X5023=$L$7,$X5023=$K$5,$X5023=$O$5,$X5023=$T$5),IF(ISBLANK(
VLOOKUP($X5016&amp;"-"&amp;TEXT($A5023,"mmm-aaaa"),Informes!$A:$P,COLUMN(Informes!J$1),FALSE)), "",
VLOOKUP($X5016&amp;"-"&amp;TEXT($A5023,"mmm-aaaa"),Informes!$A:$P,COLUMN(Informes!J$1),FALSE)), ""), "")</f>
        <v/>
      </c>
      <c r="N5023" s="248"/>
      <c r="O5023" s="248"/>
      <c r="P5023" s="248"/>
      <c r="Q5023" s="248"/>
      <c r="R5023" s="284" t="str">
        <f t="shared" ref="R5023:R5034" si="980">IF(W5023=0, "", W5023)</f>
        <v/>
      </c>
      <c r="S5023" s="284"/>
      <c r="T5023" s="284"/>
      <c r="U5023" s="284"/>
      <c r="V5023" s="285"/>
      <c r="W5023" s="4" t="str">
        <f>IFERROR(VLOOKUP($X5016&amp;"-"&amp;TEXT($A5023,"mmm-aaaa"),Informes!$A:$P,COLUMN(Informes!K$1),FALSE), "")</f>
        <v/>
      </c>
      <c r="X5023" s="34" t="str">
        <f>IFERROR(VLOOKUP($X5016&amp;"-"&amp;TEXT($A5023,"mmm-aaaa"),Informes!$A:$P,COLUMN(Informes!C$1),FALSE), "")</f>
        <v/>
      </c>
    </row>
    <row r="5024" spans="1:24" ht="16.5" customHeight="1" x14ac:dyDescent="0.2">
      <c r="A5024" s="34">
        <f>EDATE(A5023,1)</f>
        <v>45200</v>
      </c>
      <c r="B5024" s="243" t="str">
        <f t="shared" ref="B5024:B5034" si="981">PROPER(TEXT(A5024, "mmmm"))</f>
        <v>Octubre</v>
      </c>
      <c r="C5024" s="244"/>
      <c r="D5024" s="244" t="str">
        <f t="shared" ref="D5024:D5034" si="982">PROPER(TEXT(C5024, "mmmm"))</f>
        <v>Enero</v>
      </c>
      <c r="E5024" s="244"/>
      <c r="F5024" s="281" t="str">
        <f>IFERROR(IF(VLOOKUP($X5016&amp;"-"&amp;TEXT($A5024,"mmm-aaaa"),Informes!$A:$P,COLUMN(Informes!H$1),FALSE),"þ","¨"),"¨")</f>
        <v>¨</v>
      </c>
      <c r="G5024" s="281"/>
      <c r="H5024" s="281"/>
      <c r="I5024" s="248" t="str">
        <f>IFERROR(IF(ISBLANK(
VLOOKUP($X5016&amp;"-"&amp;TEXT($A5024,"mmm-aaaa"),Informes!$A:$P,COLUMN(Informes!I$1),FALSE)), "",
VLOOKUP($X5016&amp;"-"&amp;TEXT($A5024,"mmm-aaaa"),Informes!$A:$P,COLUMN(Informes!I$1),FALSE)), "")</f>
        <v/>
      </c>
      <c r="J5024" s="248"/>
      <c r="K5024" s="248"/>
      <c r="L5024" s="173" t="str">
        <f t="shared" ref="L5024:L5034" si="983">IFERROR(IF($X5024=$L$7,"þ","¨"),"¨")</f>
        <v>¨</v>
      </c>
      <c r="M5024" s="248" t="str">
        <f>IFERROR(IF(OR($X5024=$L$7,$X5024=$K$5,$X5024=$O$5,$X5024=$T$5),IF(ISBLANK(
VLOOKUP($X5016&amp;"-"&amp;TEXT($A5024,"mmm-aaaa"),Informes!$A:$P,COLUMN(Informes!J$1),FALSE)), "",
VLOOKUP($X5016&amp;"-"&amp;TEXT($A5024,"mmm-aaaa"),Informes!$A:$P,COLUMN(Informes!J$1),FALSE)), ""), "")</f>
        <v/>
      </c>
      <c r="N5024" s="248"/>
      <c r="O5024" s="248"/>
      <c r="P5024" s="248"/>
      <c r="Q5024" s="248"/>
      <c r="R5024" s="284" t="str">
        <f t="shared" si="980"/>
        <v/>
      </c>
      <c r="S5024" s="284"/>
      <c r="T5024" s="284"/>
      <c r="U5024" s="284"/>
      <c r="V5024" s="285"/>
      <c r="W5024" s="4" t="str">
        <f>IFERROR(VLOOKUP($X5016&amp;"-"&amp;TEXT($A5024,"mmm-aaaa"),Informes!$A:$P,COLUMN(Informes!K$1),FALSE), "")</f>
        <v/>
      </c>
      <c r="X5024" s="34" t="str">
        <f>IFERROR(VLOOKUP($X5016&amp;"-"&amp;TEXT($A5024,"mmm-aaaa"),Informes!$A:$P,COLUMN(Informes!C$1),FALSE), "")</f>
        <v/>
      </c>
    </row>
    <row r="5025" spans="1:24" ht="16.5" customHeight="1" x14ac:dyDescent="0.2">
      <c r="A5025" s="34">
        <f t="shared" ref="A5025:A5034" si="984">EDATE(A5024,1)</f>
        <v>45231</v>
      </c>
      <c r="B5025" s="243" t="str">
        <f t="shared" si="981"/>
        <v>Noviembre</v>
      </c>
      <c r="C5025" s="244"/>
      <c r="D5025" s="244" t="str">
        <f t="shared" si="982"/>
        <v>Enero</v>
      </c>
      <c r="E5025" s="244"/>
      <c r="F5025" s="281" t="str">
        <f>IFERROR(IF(VLOOKUP($X5016&amp;"-"&amp;TEXT($A5025,"mmm-aaaa"),Informes!$A:$P,COLUMN(Informes!H$1),FALSE),"þ","¨"),"¨")</f>
        <v>¨</v>
      </c>
      <c r="G5025" s="281"/>
      <c r="H5025" s="281"/>
      <c r="I5025" s="248" t="str">
        <f>IFERROR(IF(ISBLANK(
VLOOKUP($X5016&amp;"-"&amp;TEXT($A5025,"mmm-aaaa"),Informes!$A:$P,COLUMN(Informes!I$1),FALSE)), "",
VLOOKUP($X5016&amp;"-"&amp;TEXT($A5025,"mmm-aaaa"),Informes!$A:$P,COLUMN(Informes!I$1),FALSE)), "")</f>
        <v/>
      </c>
      <c r="J5025" s="248"/>
      <c r="K5025" s="248"/>
      <c r="L5025" s="173" t="str">
        <f t="shared" si="983"/>
        <v>¨</v>
      </c>
      <c r="M5025" s="248" t="str">
        <f>IFERROR(IF(OR($X5025=$L$7,$X5025=$K$5,$X5025=$O$5,$X5025=$T$5),IF(ISBLANK(
VLOOKUP($X5016&amp;"-"&amp;TEXT($A5025,"mmm-aaaa"),Informes!$A:$P,COLUMN(Informes!J$1),FALSE)), "",
VLOOKUP($X5016&amp;"-"&amp;TEXT($A5025,"mmm-aaaa"),Informes!$A:$P,COLUMN(Informes!J$1),FALSE)), ""), "")</f>
        <v/>
      </c>
      <c r="N5025" s="248"/>
      <c r="O5025" s="248"/>
      <c r="P5025" s="248"/>
      <c r="Q5025" s="248"/>
      <c r="R5025" s="284" t="str">
        <f t="shared" si="980"/>
        <v/>
      </c>
      <c r="S5025" s="284"/>
      <c r="T5025" s="284"/>
      <c r="U5025" s="284"/>
      <c r="V5025" s="285"/>
      <c r="W5025" s="4" t="str">
        <f>IFERROR(VLOOKUP($X5016&amp;"-"&amp;TEXT($A5025,"mmm-aaaa"),Informes!$A:$P,COLUMN(Informes!K$1),FALSE), "")</f>
        <v/>
      </c>
      <c r="X5025" s="34" t="str">
        <f>IFERROR(VLOOKUP($X5016&amp;"-"&amp;TEXT($A5025,"mmm-aaaa"),Informes!$A:$P,COLUMN(Informes!C$1),FALSE), "")</f>
        <v/>
      </c>
    </row>
    <row r="5026" spans="1:24" ht="16.5" customHeight="1" x14ac:dyDescent="0.2">
      <c r="A5026" s="34">
        <f t="shared" si="984"/>
        <v>45261</v>
      </c>
      <c r="B5026" s="243" t="str">
        <f t="shared" si="981"/>
        <v>Diciembre</v>
      </c>
      <c r="C5026" s="244"/>
      <c r="D5026" s="244" t="str">
        <f t="shared" si="982"/>
        <v>Enero</v>
      </c>
      <c r="E5026" s="244"/>
      <c r="F5026" s="281" t="str">
        <f>IFERROR(IF(VLOOKUP($X5016&amp;"-"&amp;TEXT($A5026,"mmm-aaaa"),Informes!$A:$P,COLUMN(Informes!H$1),FALSE),"þ","¨"),"¨")</f>
        <v>¨</v>
      </c>
      <c r="G5026" s="281"/>
      <c r="H5026" s="281"/>
      <c r="I5026" s="248" t="str">
        <f>IFERROR(IF(ISBLANK(
VLOOKUP($X5016&amp;"-"&amp;TEXT($A5026,"mmm-aaaa"),Informes!$A:$P,COLUMN(Informes!I$1),FALSE)), "",
VLOOKUP($X5016&amp;"-"&amp;TEXT($A5026,"mmm-aaaa"),Informes!$A:$P,COLUMN(Informes!I$1),FALSE)), "")</f>
        <v/>
      </c>
      <c r="J5026" s="248"/>
      <c r="K5026" s="248"/>
      <c r="L5026" s="173" t="str">
        <f t="shared" si="983"/>
        <v>¨</v>
      </c>
      <c r="M5026" s="248" t="str">
        <f>IFERROR(IF(OR($X5026=$L$7,$X5026=$K$5,$X5026=$O$5,$X5026=$T$5),IF(ISBLANK(
VLOOKUP($X5016&amp;"-"&amp;TEXT($A5026,"mmm-aaaa"),Informes!$A:$P,COLUMN(Informes!J$1),FALSE)), "",
VLOOKUP($X5016&amp;"-"&amp;TEXT($A5026,"mmm-aaaa"),Informes!$A:$P,COLUMN(Informes!J$1),FALSE)), ""), "")</f>
        <v/>
      </c>
      <c r="N5026" s="248"/>
      <c r="O5026" s="248"/>
      <c r="P5026" s="248"/>
      <c r="Q5026" s="248"/>
      <c r="R5026" s="284" t="str">
        <f t="shared" si="980"/>
        <v/>
      </c>
      <c r="S5026" s="284"/>
      <c r="T5026" s="284"/>
      <c r="U5026" s="284"/>
      <c r="V5026" s="285"/>
      <c r="W5026" s="4" t="str">
        <f>IFERROR(VLOOKUP($X5016&amp;"-"&amp;TEXT($A5026,"mmm-aaaa"),Informes!$A:$P,COLUMN(Informes!K$1),FALSE), "")</f>
        <v/>
      </c>
      <c r="X5026" s="34" t="str">
        <f>IFERROR(VLOOKUP($X5016&amp;"-"&amp;TEXT($A5026,"mmm-aaaa"),Informes!$A:$P,COLUMN(Informes!C$1),FALSE), "")</f>
        <v/>
      </c>
    </row>
    <row r="5027" spans="1:24" ht="16.5" customHeight="1" x14ac:dyDescent="0.2">
      <c r="A5027" s="34">
        <f t="shared" si="984"/>
        <v>45292</v>
      </c>
      <c r="B5027" s="243" t="str">
        <f t="shared" si="981"/>
        <v>Enero</v>
      </c>
      <c r="C5027" s="244"/>
      <c r="D5027" s="244" t="str">
        <f t="shared" si="982"/>
        <v>Enero</v>
      </c>
      <c r="E5027" s="244"/>
      <c r="F5027" s="281" t="str">
        <f>IFERROR(IF(VLOOKUP($X5016&amp;"-"&amp;TEXT($A5027,"mmm-aaaa"),Informes!$A:$P,COLUMN(Informes!H$1),FALSE),"þ","¨"),"¨")</f>
        <v>¨</v>
      </c>
      <c r="G5027" s="281"/>
      <c r="H5027" s="281"/>
      <c r="I5027" s="248" t="str">
        <f>IFERROR(IF(ISBLANK(
VLOOKUP($X5016&amp;"-"&amp;TEXT($A5027,"mmm-aaaa"),Informes!$A:$P,COLUMN(Informes!I$1),FALSE)), "",
VLOOKUP($X5016&amp;"-"&amp;TEXT($A5027,"mmm-aaaa"),Informes!$A:$P,COLUMN(Informes!I$1),FALSE)), "")</f>
        <v/>
      </c>
      <c r="J5027" s="248"/>
      <c r="K5027" s="248"/>
      <c r="L5027" s="173" t="str">
        <f t="shared" si="983"/>
        <v>¨</v>
      </c>
      <c r="M5027" s="248" t="str">
        <f>IFERROR(IF(OR($X5027=$L$7,$X5027=$K$5,$X5027=$O$5,$X5027=$T$5),IF(ISBLANK(
VLOOKUP($X5016&amp;"-"&amp;TEXT($A5027,"mmm-aaaa"),Informes!$A:$P,COLUMN(Informes!J$1),FALSE)), "",
VLOOKUP($X5016&amp;"-"&amp;TEXT($A5027,"mmm-aaaa"),Informes!$A:$P,COLUMN(Informes!J$1),FALSE)), ""), "")</f>
        <v/>
      </c>
      <c r="N5027" s="248"/>
      <c r="O5027" s="248"/>
      <c r="P5027" s="248"/>
      <c r="Q5027" s="248"/>
      <c r="R5027" s="284" t="str">
        <f t="shared" si="980"/>
        <v/>
      </c>
      <c r="S5027" s="284"/>
      <c r="T5027" s="284"/>
      <c r="U5027" s="284"/>
      <c r="V5027" s="285"/>
      <c r="W5027" s="4" t="str">
        <f>IFERROR(VLOOKUP($X5016&amp;"-"&amp;TEXT($A5027,"mmm-aaaa"),Informes!$A:$P,COLUMN(Informes!K$1),FALSE), "")</f>
        <v/>
      </c>
      <c r="X5027" s="34" t="str">
        <f>IFERROR(VLOOKUP($X5016&amp;"-"&amp;TEXT($A5027,"mmm-aaaa"),Informes!$A:$P,COLUMN(Informes!C$1),FALSE), "")</f>
        <v/>
      </c>
    </row>
    <row r="5028" spans="1:24" ht="16.5" customHeight="1" x14ac:dyDescent="0.2">
      <c r="A5028" s="34">
        <f t="shared" si="984"/>
        <v>45323</v>
      </c>
      <c r="B5028" s="243" t="str">
        <f t="shared" si="981"/>
        <v>Febrero</v>
      </c>
      <c r="C5028" s="244"/>
      <c r="D5028" s="244" t="str">
        <f t="shared" si="982"/>
        <v>Enero</v>
      </c>
      <c r="E5028" s="244"/>
      <c r="F5028" s="281" t="str">
        <f>IFERROR(IF(VLOOKUP($X5016&amp;"-"&amp;TEXT($A5028,"mmm-aaaa"),Informes!$A:$P,COLUMN(Informes!H$1),FALSE),"þ","¨"),"¨")</f>
        <v>¨</v>
      </c>
      <c r="G5028" s="281"/>
      <c r="H5028" s="281"/>
      <c r="I5028" s="248" t="str">
        <f>IFERROR(IF(ISBLANK(
VLOOKUP($X5016&amp;"-"&amp;TEXT($A5028,"mmm-aaaa"),Informes!$A:$P,COLUMN(Informes!I$1),FALSE)), "",
VLOOKUP($X5016&amp;"-"&amp;TEXT($A5028,"mmm-aaaa"),Informes!$A:$P,COLUMN(Informes!I$1),FALSE)), "")</f>
        <v/>
      </c>
      <c r="J5028" s="248"/>
      <c r="K5028" s="248"/>
      <c r="L5028" s="173" t="str">
        <f t="shared" si="983"/>
        <v>¨</v>
      </c>
      <c r="M5028" s="248" t="str">
        <f>IFERROR(IF(OR($X5028=$L$7,$X5028=$K$5,$X5028=$O$5,$X5028=$T$5),IF(ISBLANK(
VLOOKUP($X5016&amp;"-"&amp;TEXT($A5028,"mmm-aaaa"),Informes!$A:$P,COLUMN(Informes!J$1),FALSE)), "",
VLOOKUP($X5016&amp;"-"&amp;TEXT($A5028,"mmm-aaaa"),Informes!$A:$P,COLUMN(Informes!J$1),FALSE)), ""), "")</f>
        <v/>
      </c>
      <c r="N5028" s="248"/>
      <c r="O5028" s="248"/>
      <c r="P5028" s="248"/>
      <c r="Q5028" s="248"/>
      <c r="R5028" s="284" t="str">
        <f t="shared" si="980"/>
        <v/>
      </c>
      <c r="S5028" s="284"/>
      <c r="T5028" s="284"/>
      <c r="U5028" s="284"/>
      <c r="V5028" s="285"/>
      <c r="W5028" s="4" t="str">
        <f>IFERROR(VLOOKUP($X5016&amp;"-"&amp;TEXT($A5028,"mmm-aaaa"),Informes!$A:$P,COLUMN(Informes!K$1),FALSE), "")</f>
        <v/>
      </c>
      <c r="X5028" s="34" t="str">
        <f>IFERROR(VLOOKUP($X5016&amp;"-"&amp;TEXT($A5028,"mmm-aaaa"),Informes!$A:$P,COLUMN(Informes!C$1),FALSE), "")</f>
        <v/>
      </c>
    </row>
    <row r="5029" spans="1:24" ht="16.5" customHeight="1" x14ac:dyDescent="0.2">
      <c r="A5029" s="34">
        <f t="shared" si="984"/>
        <v>45352</v>
      </c>
      <c r="B5029" s="243" t="str">
        <f t="shared" si="981"/>
        <v>Marzo</v>
      </c>
      <c r="C5029" s="244"/>
      <c r="D5029" s="244" t="str">
        <f t="shared" si="982"/>
        <v>Enero</v>
      </c>
      <c r="E5029" s="244"/>
      <c r="F5029" s="281" t="str">
        <f>IFERROR(IF(VLOOKUP($X5016&amp;"-"&amp;TEXT($A5029,"mmm-aaaa"),Informes!$A:$P,COLUMN(Informes!H$1),FALSE),"þ","¨"),"¨")</f>
        <v>¨</v>
      </c>
      <c r="G5029" s="281"/>
      <c r="H5029" s="281"/>
      <c r="I5029" s="248" t="str">
        <f>IFERROR(IF(ISBLANK(
VLOOKUP($X5016&amp;"-"&amp;TEXT($A5029,"mmm-aaaa"),Informes!$A:$P,COLUMN(Informes!I$1),FALSE)), "",
VLOOKUP($X5016&amp;"-"&amp;TEXT($A5029,"mmm-aaaa"),Informes!$A:$P,COLUMN(Informes!I$1),FALSE)), "")</f>
        <v/>
      </c>
      <c r="J5029" s="248"/>
      <c r="K5029" s="248"/>
      <c r="L5029" s="173" t="str">
        <f t="shared" si="983"/>
        <v>¨</v>
      </c>
      <c r="M5029" s="248" t="str">
        <f>IFERROR(IF(OR($X5029=$L$7,$X5029=$K$5,$X5029=$O$5,$X5029=$T$5),IF(ISBLANK(
VLOOKUP($X5016&amp;"-"&amp;TEXT($A5029,"mmm-aaaa"),Informes!$A:$P,COLUMN(Informes!J$1),FALSE)), "",
VLOOKUP($X5016&amp;"-"&amp;TEXT($A5029,"mmm-aaaa"),Informes!$A:$P,COLUMN(Informes!J$1),FALSE)), ""), "")</f>
        <v/>
      </c>
      <c r="N5029" s="248"/>
      <c r="O5029" s="248"/>
      <c r="P5029" s="248"/>
      <c r="Q5029" s="248"/>
      <c r="R5029" s="284" t="str">
        <f t="shared" si="980"/>
        <v/>
      </c>
      <c r="S5029" s="284"/>
      <c r="T5029" s="284"/>
      <c r="U5029" s="284"/>
      <c r="V5029" s="285"/>
      <c r="W5029" s="4" t="str">
        <f>IFERROR(VLOOKUP($X5016&amp;"-"&amp;TEXT($A5029,"mmm-aaaa"),Informes!$A:$P,COLUMN(Informes!K$1),FALSE), "")</f>
        <v/>
      </c>
      <c r="X5029" s="34" t="str">
        <f>IFERROR(VLOOKUP($X5016&amp;"-"&amp;TEXT($A5029,"mmm-aaaa"),Informes!$A:$P,COLUMN(Informes!C$1),FALSE), "")</f>
        <v/>
      </c>
    </row>
    <row r="5030" spans="1:24" ht="16.5" customHeight="1" x14ac:dyDescent="0.2">
      <c r="A5030" s="34">
        <f t="shared" si="984"/>
        <v>45383</v>
      </c>
      <c r="B5030" s="243" t="str">
        <f t="shared" si="981"/>
        <v>Abril</v>
      </c>
      <c r="C5030" s="244"/>
      <c r="D5030" s="244" t="str">
        <f t="shared" si="982"/>
        <v>Enero</v>
      </c>
      <c r="E5030" s="244"/>
      <c r="F5030" s="281" t="str">
        <f>IFERROR(IF(VLOOKUP($X5016&amp;"-"&amp;TEXT($A5030,"mmm-aaaa"),Informes!$A:$P,COLUMN(Informes!H$1),FALSE),"þ","¨"),"¨")</f>
        <v>¨</v>
      </c>
      <c r="G5030" s="281"/>
      <c r="H5030" s="281"/>
      <c r="I5030" s="248" t="str">
        <f>IFERROR(IF(ISBLANK(
VLOOKUP($X5016&amp;"-"&amp;TEXT($A5030,"mmm-aaaa"),Informes!$A:$P,COLUMN(Informes!I$1),FALSE)), "",
VLOOKUP($X5016&amp;"-"&amp;TEXT($A5030,"mmm-aaaa"),Informes!$A:$P,COLUMN(Informes!I$1),FALSE)), "")</f>
        <v/>
      </c>
      <c r="J5030" s="248"/>
      <c r="K5030" s="248"/>
      <c r="L5030" s="173" t="str">
        <f t="shared" si="983"/>
        <v>¨</v>
      </c>
      <c r="M5030" s="248" t="str">
        <f>IFERROR(IF(OR($X5030=$L$7,$X5030=$K$5,$X5030=$O$5,$X5030=$T$5),IF(ISBLANK(
VLOOKUP($X5016&amp;"-"&amp;TEXT($A5030,"mmm-aaaa"),Informes!$A:$P,COLUMN(Informes!J$1),FALSE)), "",
VLOOKUP($X5016&amp;"-"&amp;TEXT($A5030,"mmm-aaaa"),Informes!$A:$P,COLUMN(Informes!J$1),FALSE)), ""), "")</f>
        <v/>
      </c>
      <c r="N5030" s="248"/>
      <c r="O5030" s="248"/>
      <c r="P5030" s="248"/>
      <c r="Q5030" s="248"/>
      <c r="R5030" s="284" t="str">
        <f t="shared" si="980"/>
        <v/>
      </c>
      <c r="S5030" s="284"/>
      <c r="T5030" s="284"/>
      <c r="U5030" s="284"/>
      <c r="V5030" s="285"/>
      <c r="W5030" s="4" t="str">
        <f>IFERROR(VLOOKUP($X5016&amp;"-"&amp;TEXT($A5030,"mmm-aaaa"),Informes!$A:$P,COLUMN(Informes!K$1),FALSE), "")</f>
        <v/>
      </c>
      <c r="X5030" s="34" t="str">
        <f>IFERROR(VLOOKUP($X5016&amp;"-"&amp;TEXT($A5030,"mmm-aaaa"),Informes!$A:$P,COLUMN(Informes!C$1),FALSE), "")</f>
        <v/>
      </c>
    </row>
    <row r="5031" spans="1:24" ht="16.5" customHeight="1" x14ac:dyDescent="0.2">
      <c r="A5031" s="34">
        <f t="shared" si="984"/>
        <v>45413</v>
      </c>
      <c r="B5031" s="243" t="str">
        <f t="shared" si="981"/>
        <v>Mayo</v>
      </c>
      <c r="C5031" s="244"/>
      <c r="D5031" s="244" t="str">
        <f t="shared" si="982"/>
        <v>Enero</v>
      </c>
      <c r="E5031" s="244"/>
      <c r="F5031" s="281" t="str">
        <f>IFERROR(IF(VLOOKUP($X5016&amp;"-"&amp;TEXT($A5031,"mmm-aaaa"),Informes!$A:$P,COLUMN(Informes!H$1),FALSE),"þ","¨"),"¨")</f>
        <v>¨</v>
      </c>
      <c r="G5031" s="281"/>
      <c r="H5031" s="281"/>
      <c r="I5031" s="248" t="str">
        <f>IFERROR(IF(ISBLANK(
VLOOKUP($X5016&amp;"-"&amp;TEXT($A5031,"mmm-aaaa"),Informes!$A:$P,COLUMN(Informes!I$1),FALSE)), "",
VLOOKUP($X5016&amp;"-"&amp;TEXT($A5031,"mmm-aaaa"),Informes!$A:$P,COLUMN(Informes!I$1),FALSE)), "")</f>
        <v/>
      </c>
      <c r="J5031" s="248"/>
      <c r="K5031" s="248"/>
      <c r="L5031" s="173" t="str">
        <f t="shared" si="983"/>
        <v>¨</v>
      </c>
      <c r="M5031" s="248" t="str">
        <f>IFERROR(IF(OR($X5031=$L$7,$X5031=$K$5,$X5031=$O$5,$X5031=$T$5),IF(ISBLANK(
VLOOKUP($X5016&amp;"-"&amp;TEXT($A5031,"mmm-aaaa"),Informes!$A:$P,COLUMN(Informes!J$1),FALSE)), "",
VLOOKUP($X5016&amp;"-"&amp;TEXT($A5031,"mmm-aaaa"),Informes!$A:$P,COLUMN(Informes!J$1),FALSE)), ""), "")</f>
        <v/>
      </c>
      <c r="N5031" s="248"/>
      <c r="O5031" s="248"/>
      <c r="P5031" s="248"/>
      <c r="Q5031" s="248"/>
      <c r="R5031" s="284" t="str">
        <f t="shared" si="980"/>
        <v/>
      </c>
      <c r="S5031" s="284"/>
      <c r="T5031" s="284"/>
      <c r="U5031" s="284"/>
      <c r="V5031" s="285"/>
      <c r="W5031" s="4" t="str">
        <f>IFERROR(VLOOKUP($X5016&amp;"-"&amp;TEXT($A5031,"mmm-aaaa"),Informes!$A:$P,COLUMN(Informes!K$1),FALSE), "")</f>
        <v/>
      </c>
      <c r="X5031" s="34" t="str">
        <f>IFERROR(VLOOKUP($X5016&amp;"-"&amp;TEXT($A5031,"mmm-aaaa"),Informes!$A:$P,COLUMN(Informes!C$1),FALSE), "")</f>
        <v/>
      </c>
    </row>
    <row r="5032" spans="1:24" ht="16.5" customHeight="1" x14ac:dyDescent="0.2">
      <c r="A5032" s="34">
        <f t="shared" si="984"/>
        <v>45444</v>
      </c>
      <c r="B5032" s="243" t="str">
        <f t="shared" si="981"/>
        <v>Junio</v>
      </c>
      <c r="C5032" s="244"/>
      <c r="D5032" s="244" t="str">
        <f t="shared" si="982"/>
        <v>Enero</v>
      </c>
      <c r="E5032" s="244"/>
      <c r="F5032" s="281" t="str">
        <f>IFERROR(IF(VLOOKUP($X5016&amp;"-"&amp;TEXT($A5032,"mmm-aaaa"),Informes!$A:$P,COLUMN(Informes!H$1),FALSE),"þ","¨"),"¨")</f>
        <v>¨</v>
      </c>
      <c r="G5032" s="281"/>
      <c r="H5032" s="281"/>
      <c r="I5032" s="248" t="str">
        <f>IFERROR(IF(ISBLANK(
VLOOKUP($X5016&amp;"-"&amp;TEXT($A5032,"mmm-aaaa"),Informes!$A:$P,COLUMN(Informes!I$1),FALSE)), "",
VLOOKUP($X5016&amp;"-"&amp;TEXT($A5032,"mmm-aaaa"),Informes!$A:$P,COLUMN(Informes!I$1),FALSE)), "")</f>
        <v/>
      </c>
      <c r="J5032" s="248"/>
      <c r="K5032" s="248"/>
      <c r="L5032" s="173" t="str">
        <f t="shared" si="983"/>
        <v>¨</v>
      </c>
      <c r="M5032" s="248" t="str">
        <f>IFERROR(IF(OR($X5032=$L$7,$X5032=$K$5,$X5032=$O$5,$X5032=$T$5),IF(ISBLANK(
VLOOKUP($X5016&amp;"-"&amp;TEXT($A5032,"mmm-aaaa"),Informes!$A:$P,COLUMN(Informes!J$1),FALSE)), "",
VLOOKUP($X5016&amp;"-"&amp;TEXT($A5032,"mmm-aaaa"),Informes!$A:$P,COLUMN(Informes!J$1),FALSE)), ""), "")</f>
        <v/>
      </c>
      <c r="N5032" s="248"/>
      <c r="O5032" s="248"/>
      <c r="P5032" s="248"/>
      <c r="Q5032" s="248"/>
      <c r="R5032" s="284" t="str">
        <f t="shared" si="980"/>
        <v/>
      </c>
      <c r="S5032" s="284"/>
      <c r="T5032" s="284"/>
      <c r="U5032" s="284"/>
      <c r="V5032" s="285"/>
      <c r="W5032" s="4" t="str">
        <f>IFERROR(VLOOKUP($X5016&amp;"-"&amp;TEXT($A5032,"mmm-aaaa"),Informes!$A:$P,COLUMN(Informes!K$1),FALSE), "")</f>
        <v/>
      </c>
      <c r="X5032" s="34" t="str">
        <f>IFERROR(VLOOKUP($X5016&amp;"-"&amp;TEXT($A5032,"mmm-aaaa"),Informes!$A:$P,COLUMN(Informes!C$1),FALSE), "")</f>
        <v/>
      </c>
    </row>
    <row r="5033" spans="1:24" ht="16.5" customHeight="1" x14ac:dyDescent="0.2">
      <c r="A5033" s="34">
        <f t="shared" si="984"/>
        <v>45474</v>
      </c>
      <c r="B5033" s="243" t="str">
        <f t="shared" si="981"/>
        <v>Julio</v>
      </c>
      <c r="C5033" s="244"/>
      <c r="D5033" s="244" t="str">
        <f t="shared" si="982"/>
        <v>Enero</v>
      </c>
      <c r="E5033" s="244"/>
      <c r="F5033" s="281" t="str">
        <f>IFERROR(IF(VLOOKUP($X5016&amp;"-"&amp;TEXT($A5033,"mmm-aaaa"),Informes!$A:$P,COLUMN(Informes!H$1),FALSE),"þ","¨"),"¨")</f>
        <v>¨</v>
      </c>
      <c r="G5033" s="281"/>
      <c r="H5033" s="281"/>
      <c r="I5033" s="248" t="str">
        <f>IFERROR(IF(ISBLANK(
VLOOKUP($X5016&amp;"-"&amp;TEXT($A5033,"mmm-aaaa"),Informes!$A:$P,COLUMN(Informes!I$1),FALSE)), "",
VLOOKUP($X5016&amp;"-"&amp;TEXT($A5033,"mmm-aaaa"),Informes!$A:$P,COLUMN(Informes!I$1),FALSE)), "")</f>
        <v/>
      </c>
      <c r="J5033" s="248"/>
      <c r="K5033" s="248"/>
      <c r="L5033" s="173" t="str">
        <f t="shared" si="983"/>
        <v>¨</v>
      </c>
      <c r="M5033" s="248" t="str">
        <f>IFERROR(IF(OR($X5033=$L$7,$X5033=$K$5,$X5033=$O$5,$X5033=$T$5),IF(ISBLANK(
VLOOKUP($X5016&amp;"-"&amp;TEXT($A5033,"mmm-aaaa"),Informes!$A:$P,COLUMN(Informes!J$1),FALSE)), "",
VLOOKUP($X5016&amp;"-"&amp;TEXT($A5033,"mmm-aaaa"),Informes!$A:$P,COLUMN(Informes!J$1),FALSE)), ""), "")</f>
        <v/>
      </c>
      <c r="N5033" s="248"/>
      <c r="O5033" s="248"/>
      <c r="P5033" s="248"/>
      <c r="Q5033" s="248"/>
      <c r="R5033" s="284" t="str">
        <f t="shared" si="980"/>
        <v/>
      </c>
      <c r="S5033" s="284"/>
      <c r="T5033" s="284"/>
      <c r="U5033" s="284"/>
      <c r="V5033" s="285"/>
      <c r="W5033" s="4" t="str">
        <f>IFERROR(VLOOKUP($X5016&amp;"-"&amp;TEXT($A5033,"mmm-aaaa"),Informes!$A:$P,COLUMN(Informes!K$1),FALSE), "")</f>
        <v/>
      </c>
      <c r="X5033" s="34" t="str">
        <f>IFERROR(VLOOKUP($X5016&amp;"-"&amp;TEXT($A5033,"mmm-aaaa"),Informes!$A:$P,COLUMN(Informes!C$1),FALSE), "")</f>
        <v/>
      </c>
    </row>
    <row r="5034" spans="1:24" ht="16.5" customHeight="1" thickBot="1" x14ac:dyDescent="0.25">
      <c r="A5034" s="34">
        <f t="shared" si="984"/>
        <v>45505</v>
      </c>
      <c r="B5034" s="264" t="str">
        <f t="shared" si="981"/>
        <v>Agosto</v>
      </c>
      <c r="C5034" s="265"/>
      <c r="D5034" s="265" t="str">
        <f t="shared" si="982"/>
        <v>Enero</v>
      </c>
      <c r="E5034" s="265"/>
      <c r="F5034" s="280" t="str">
        <f>IFERROR(IF(VLOOKUP($X5016&amp;"-"&amp;TEXT($A5034,"mmm-aaaa"),Informes!$A:$P,COLUMN(Informes!H$1),FALSE),"þ","¨"),"¨")</f>
        <v>¨</v>
      </c>
      <c r="G5034" s="280"/>
      <c r="H5034" s="280"/>
      <c r="I5034" s="269" t="str">
        <f>IFERROR(IF(ISBLANK(
VLOOKUP($X5016&amp;"-"&amp;TEXT($A5034,"mmm-aaaa"),Informes!$A:$P,COLUMN(Informes!I$1),FALSE)), "",
VLOOKUP($X5016&amp;"-"&amp;TEXT($A5034,"mmm-aaaa"),Informes!$A:$P,COLUMN(Informes!I$1),FALSE)), "")</f>
        <v/>
      </c>
      <c r="J5034" s="269"/>
      <c r="K5034" s="269"/>
      <c r="L5034" s="172" t="str">
        <f t="shared" si="983"/>
        <v>¨</v>
      </c>
      <c r="M5034" s="269" t="str">
        <f>IFERROR(IF(OR($X5034=$L$7,$X5034=$K$5,$X5034=$O$5,$X5034=$T$5),IF(ISBLANK(
VLOOKUP($X5016&amp;"-"&amp;TEXT($A5034,"mmm-aaaa"),Informes!$A:$P,COLUMN(Informes!J$1),FALSE)), "",
VLOOKUP($X5016&amp;"-"&amp;TEXT($A5034,"mmm-aaaa"),Informes!$A:$P,COLUMN(Informes!J$1),FALSE)), ""), "")</f>
        <v/>
      </c>
      <c r="N5034" s="269"/>
      <c r="O5034" s="269"/>
      <c r="P5034" s="269"/>
      <c r="Q5034" s="269"/>
      <c r="R5034" s="282" t="str">
        <f t="shared" si="980"/>
        <v/>
      </c>
      <c r="S5034" s="282"/>
      <c r="T5034" s="282"/>
      <c r="U5034" s="282"/>
      <c r="V5034" s="283"/>
      <c r="W5034" s="4" t="str">
        <f>IFERROR(VLOOKUP($X5016&amp;"-"&amp;TEXT($A5034,"mmm-aaaa"),Informes!$A:$P,COLUMN(Informes!K$1),FALSE), "")</f>
        <v/>
      </c>
      <c r="X5034" s="34" t="str">
        <f>IFERROR(VLOOKUP($X5016&amp;"-"&amp;TEXT($A5034,"mmm-aaaa"),Informes!$A:$P,COLUMN(Informes!C$1),FALSE), "")</f>
        <v/>
      </c>
    </row>
    <row r="5035" spans="1:24" ht="16.5" customHeight="1" thickBot="1" x14ac:dyDescent="0.3">
      <c r="D5035" s="124"/>
      <c r="E5035" s="124"/>
      <c r="F5035" s="129"/>
      <c r="G5035" s="124" t="str">
        <f>IF(SUM(F5023:F5034)=0,"",SUM(F5023:F5034))</f>
        <v/>
      </c>
      <c r="H5035" s="124"/>
      <c r="I5035" s="124"/>
      <c r="J5035" s="130"/>
      <c r="K5035" s="124"/>
      <c r="L5035" s="131" t="s">
        <v>107</v>
      </c>
      <c r="M5035" s="272" t="str">
        <f>IF(SUM(M5023:M5034)=0,"",SUM(M5023:M5034))</f>
        <v/>
      </c>
      <c r="N5035" s="273"/>
      <c r="O5035" s="273"/>
      <c r="P5035" s="273"/>
      <c r="Q5035" s="274"/>
      <c r="R5035" s="275"/>
      <c r="S5035" s="276"/>
      <c r="T5035" s="276"/>
      <c r="U5035" s="276"/>
      <c r="V5035" s="277"/>
      <c r="W5035" s="4"/>
      <c r="X5035" s="4"/>
    </row>
    <row r="5036" spans="1:24" ht="16.5" customHeight="1" x14ac:dyDescent="0.2">
      <c r="W5036" s="4"/>
      <c r="X5036" s="4"/>
    </row>
    <row r="5037" spans="1:24" ht="279.75" customHeight="1" x14ac:dyDescent="0.15">
      <c r="B5037" s="11"/>
      <c r="C5037" s="132" t="s">
        <v>136</v>
      </c>
      <c r="D5037" s="11"/>
      <c r="E5037" s="11"/>
      <c r="F5037" s="11"/>
      <c r="G5037" s="11"/>
      <c r="H5037" s="11"/>
      <c r="I5037" s="11"/>
      <c r="J5037" s="11"/>
      <c r="K5037" s="11"/>
      <c r="L5037" s="11"/>
      <c r="M5037" s="11"/>
      <c r="N5037" s="11"/>
      <c r="O5037" s="11"/>
      <c r="P5037" s="11"/>
      <c r="Q5037" s="11"/>
      <c r="R5037" s="11"/>
      <c r="S5037" s="11"/>
      <c r="T5037" s="11"/>
      <c r="U5037" s="11"/>
      <c r="V5037" s="11"/>
      <c r="W5037" s="11"/>
      <c r="X5037" s="11"/>
    </row>
    <row r="5038" spans="1:24" ht="24" customHeight="1" x14ac:dyDescent="0.2">
      <c r="A5038" s="35"/>
      <c r="B5038" s="256" t="s">
        <v>127</v>
      </c>
      <c r="C5038" s="256"/>
      <c r="D5038" s="256"/>
      <c r="E5038" s="256"/>
      <c r="F5038" s="256"/>
      <c r="G5038" s="256"/>
      <c r="H5038" s="256"/>
      <c r="I5038" s="256"/>
      <c r="J5038" s="256"/>
      <c r="K5038" s="256"/>
      <c r="L5038" s="256"/>
      <c r="M5038" s="256"/>
      <c r="N5038" s="256"/>
      <c r="O5038" s="256"/>
      <c r="P5038" s="256"/>
      <c r="Q5038" s="256"/>
      <c r="R5038" s="256"/>
      <c r="S5038" s="256"/>
      <c r="T5038" s="256"/>
      <c r="U5038" s="256"/>
      <c r="V5038" s="256"/>
      <c r="X5038" s="2"/>
    </row>
    <row r="5039" spans="1:24" ht="15" x14ac:dyDescent="0.2">
      <c r="A5039" s="35"/>
      <c r="B5039" s="120" t="s">
        <v>128</v>
      </c>
      <c r="D5039" s="123" t="e">
        <f>D5016</f>
        <v>#REF!</v>
      </c>
      <c r="F5039" s="123"/>
      <c r="G5039" s="123"/>
      <c r="H5039" s="123"/>
      <c r="I5039" s="123"/>
      <c r="J5039" s="123"/>
      <c r="K5039" s="123"/>
      <c r="L5039" s="123"/>
      <c r="M5039" s="123"/>
      <c r="N5039" s="123"/>
      <c r="O5039" s="123"/>
      <c r="P5039" s="123"/>
      <c r="Q5039" s="123"/>
      <c r="R5039" s="123"/>
      <c r="S5039" s="123"/>
      <c r="T5039" s="123"/>
      <c r="U5039" s="123"/>
      <c r="V5039" s="123"/>
      <c r="W5039" s="15"/>
      <c r="X5039" s="154" t="e">
        <f>X5016</f>
        <v>#REF!</v>
      </c>
    </row>
    <row r="5040" spans="1:24" ht="17.25" x14ac:dyDescent="0.2">
      <c r="B5040" s="120" t="s">
        <v>129</v>
      </c>
      <c r="D5040" s="121"/>
      <c r="E5040" s="121"/>
      <c r="F5040" s="7"/>
      <c r="G5040" s="7"/>
      <c r="H5040" s="257" t="e">
        <f>H5017</f>
        <v>#REF!</v>
      </c>
      <c r="I5040" s="257"/>
      <c r="J5040" s="257"/>
      <c r="K5040" s="257"/>
      <c r="L5040" s="257"/>
      <c r="M5040" s="257"/>
      <c r="N5040" s="257"/>
      <c r="O5040" s="257"/>
      <c r="P5040" s="127" t="e">
        <f>P5017</f>
        <v>#REF!</v>
      </c>
      <c r="Q5040" s="120" t="s">
        <v>75</v>
      </c>
      <c r="S5040" s="12"/>
      <c r="T5040" s="13"/>
      <c r="U5040" s="127" t="e">
        <f>U5017</f>
        <v>#REF!</v>
      </c>
      <c r="V5040" s="120" t="s">
        <v>79</v>
      </c>
      <c r="W5040" s="12"/>
      <c r="X5040" s="6"/>
    </row>
    <row r="5041" spans="1:24" ht="17.25" x14ac:dyDescent="0.2">
      <c r="B5041" s="120" t="s">
        <v>130</v>
      </c>
      <c r="D5041" s="122"/>
      <c r="E5041" s="122"/>
      <c r="F5041" s="7"/>
      <c r="G5041" s="258" t="e">
        <f>G5018</f>
        <v>#REF!</v>
      </c>
      <c r="H5041" s="258"/>
      <c r="I5041" s="258"/>
      <c r="J5041" s="258"/>
      <c r="K5041" s="258"/>
      <c r="L5041" s="258"/>
      <c r="M5041" s="258"/>
      <c r="N5041" s="258"/>
      <c r="O5041" s="258"/>
      <c r="P5041" s="128" t="s">
        <v>137</v>
      </c>
      <c r="Q5041" s="120" t="s">
        <v>131</v>
      </c>
      <c r="S5041" s="12"/>
      <c r="T5041" s="12"/>
      <c r="U5041" s="128" t="s">
        <v>138</v>
      </c>
      <c r="V5041" s="120" t="s">
        <v>61</v>
      </c>
      <c r="W5041" s="12"/>
      <c r="X5041" s="6"/>
    </row>
    <row r="5042" spans="1:24" ht="28.5" customHeight="1" x14ac:dyDescent="0.2">
      <c r="B5042" s="127" t="e">
        <f>B5019</f>
        <v>#REF!</v>
      </c>
      <c r="C5042" s="125" t="s">
        <v>76</v>
      </c>
      <c r="D5042" s="127" t="e">
        <f>D5019</f>
        <v>#REF!</v>
      </c>
      <c r="E5042" s="125" t="s">
        <v>81</v>
      </c>
      <c r="F5042" s="7"/>
      <c r="G5042" s="7"/>
      <c r="H5042" s="5"/>
      <c r="I5042" s="10"/>
      <c r="J5042" s="127" t="e">
        <f>J5019</f>
        <v>#REF!</v>
      </c>
      <c r="K5042" s="125" t="s">
        <v>77</v>
      </c>
      <c r="L5042" s="5"/>
      <c r="M5042" s="5"/>
      <c r="N5042" s="127" t="e">
        <f>N5019</f>
        <v>#REF!</v>
      </c>
      <c r="O5042" s="125" t="s">
        <v>132</v>
      </c>
      <c r="P5042" s="126"/>
      <c r="Q5042" s="126"/>
      <c r="R5042" s="9"/>
      <c r="S5042" s="127" t="e">
        <f>S5019</f>
        <v>#REF!</v>
      </c>
      <c r="T5042" s="259" t="s">
        <v>133</v>
      </c>
      <c r="U5042" s="259"/>
      <c r="V5042" s="259"/>
      <c r="W5042" s="13"/>
      <c r="X5042" s="6"/>
    </row>
    <row r="5043" spans="1:24" ht="4.5" customHeight="1" thickBot="1" x14ac:dyDescent="0.25">
      <c r="B5043" s="8"/>
      <c r="C5043" s="7"/>
      <c r="D5043" s="8"/>
      <c r="E5043" s="7"/>
      <c r="F5043" s="7"/>
      <c r="G5043" s="7"/>
      <c r="H5043" s="5"/>
      <c r="I5043" s="10"/>
      <c r="J5043" s="8"/>
      <c r="K5043" s="5"/>
      <c r="L5043" s="5"/>
      <c r="M5043" s="5"/>
      <c r="N5043" s="7"/>
      <c r="O5043" s="5"/>
      <c r="P5043" s="8"/>
      <c r="Q5043" s="8"/>
      <c r="R5043" s="9"/>
      <c r="S5043" s="9"/>
      <c r="T5043" s="7"/>
      <c r="U5043" s="8"/>
      <c r="V5043" s="9"/>
      <c r="W5043" s="9"/>
      <c r="X5043" s="6"/>
    </row>
    <row r="5044" spans="1:24" ht="27" customHeight="1" x14ac:dyDescent="0.25">
      <c r="B5044" s="260" t="s">
        <v>17</v>
      </c>
      <c r="C5044" s="261"/>
      <c r="D5044" s="261"/>
      <c r="E5044" s="261"/>
      <c r="F5044" s="262" t="s">
        <v>134</v>
      </c>
      <c r="G5044" s="262"/>
      <c r="H5044" s="262"/>
      <c r="I5044" s="262" t="s">
        <v>12</v>
      </c>
      <c r="J5044" s="262"/>
      <c r="K5044" s="262"/>
      <c r="L5044" s="262" t="s">
        <v>105</v>
      </c>
      <c r="M5044" s="236" t="s">
        <v>135</v>
      </c>
      <c r="N5044" s="236"/>
      <c r="O5044" s="236"/>
      <c r="P5044" s="236"/>
      <c r="Q5044" s="236"/>
      <c r="R5044" s="236" t="s">
        <v>101</v>
      </c>
      <c r="S5044" s="236"/>
      <c r="T5044" s="236"/>
      <c r="U5044" s="236"/>
      <c r="V5044" s="237"/>
      <c r="W5044" s="14"/>
      <c r="X5044" s="3"/>
    </row>
    <row r="5045" spans="1:24" ht="27.75" customHeight="1" x14ac:dyDescent="0.2">
      <c r="B5045" s="240">
        <f>EDATE(B5022,12)</f>
        <v>45658</v>
      </c>
      <c r="C5045" s="241"/>
      <c r="D5045" s="241"/>
      <c r="E5045" s="242"/>
      <c r="F5045" s="263"/>
      <c r="G5045" s="263"/>
      <c r="H5045" s="263"/>
      <c r="I5045" s="263"/>
      <c r="J5045" s="263"/>
      <c r="K5045" s="263"/>
      <c r="L5045" s="263"/>
      <c r="M5045" s="238"/>
      <c r="N5045" s="238"/>
      <c r="O5045" s="238"/>
      <c r="P5045" s="238"/>
      <c r="Q5045" s="238"/>
      <c r="R5045" s="238"/>
      <c r="S5045" s="238"/>
      <c r="T5045" s="238"/>
      <c r="U5045" s="238"/>
      <c r="V5045" s="239"/>
      <c r="W5045" s="14"/>
      <c r="X5045" s="3"/>
    </row>
    <row r="5046" spans="1:24" ht="16.5" customHeight="1" x14ac:dyDescent="0.2">
      <c r="A5046" s="34">
        <f>EDATE(B5045,-4)</f>
        <v>45536</v>
      </c>
      <c r="B5046" s="243" t="str">
        <f>PROPER(TEXT(A5046, "mmmm"))</f>
        <v>Septiembre</v>
      </c>
      <c r="C5046" s="244"/>
      <c r="D5046" s="244"/>
      <c r="E5046" s="244"/>
      <c r="F5046" s="281" t="str">
        <f>IFERROR(IF(VLOOKUP($X5016&amp;"-"&amp;TEXT($A5046,"mmm-aaaa"),Informes!$A:$P,COLUMN(Informes!H$1),FALSE),"þ","¨"),"¨")</f>
        <v>¨</v>
      </c>
      <c r="G5046" s="281"/>
      <c r="H5046" s="281"/>
      <c r="I5046" s="248" t="str">
        <f>IFERROR(IF(ISBLANK(
VLOOKUP($X5039&amp;"-"&amp;TEXT($A5046,"mmm-aaaa"),Informes!$A:$P,COLUMN(Informes!I$1),FALSE)), "",
VLOOKUP($X5039&amp;"-"&amp;TEXT($A5046,"mmm-aaaa"),Informes!$A:$P,COLUMN(Informes!I$1),FALSE)), "")</f>
        <v/>
      </c>
      <c r="J5046" s="248"/>
      <c r="K5046" s="248"/>
      <c r="L5046" s="173" t="str">
        <f>IFERROR(IF($X5046=$L$7,"þ","¨"),"¨")</f>
        <v>¨</v>
      </c>
      <c r="M5046" s="248" t="str">
        <f>IFERROR(IF(OR($X5046=$L$7,$X5046=$K$5,$X5046=$O$5,$X5046=$T$5),IF(ISBLANK(
VLOOKUP($X5016&amp;"-"&amp;TEXT($A5046,"mmm-aaaa"),Informes!$A:$P,COLUMN(Informes!J$1),FALSE)), "",
VLOOKUP($X5016&amp;"-"&amp;TEXT($A5046,"mmm-aaaa"),Informes!$A:$P,COLUMN(Informes!J$1),FALSE)), ""), "")</f>
        <v/>
      </c>
      <c r="N5046" s="248"/>
      <c r="O5046" s="248"/>
      <c r="P5046" s="248"/>
      <c r="Q5046" s="248"/>
      <c r="R5046" s="284" t="str">
        <f t="shared" ref="R5046:R5057" si="985">IF(W5046=0, "", W5046)</f>
        <v/>
      </c>
      <c r="S5046" s="284"/>
      <c r="T5046" s="284"/>
      <c r="U5046" s="284"/>
      <c r="V5046" s="285"/>
      <c r="W5046" s="4" t="str">
        <f>IFERROR(VLOOKUP($X5039&amp;"-"&amp;TEXT($A5046,"mmm-aaaa"),Informes!$A:$P,COLUMN(Informes!K$1),FALSE), "")</f>
        <v/>
      </c>
      <c r="X5046" s="34" t="str">
        <f>IFERROR(VLOOKUP($X5016&amp;"-"&amp;TEXT($A5046,"mmm-aaaa"),Informes!$A:$P,COLUMN(Informes!C$1),FALSE), "")</f>
        <v/>
      </c>
    </row>
    <row r="5047" spans="1:24" ht="16.5" customHeight="1" x14ac:dyDescent="0.2">
      <c r="A5047" s="34">
        <f>EDATE(A5046,1)</f>
        <v>45566</v>
      </c>
      <c r="B5047" s="243" t="str">
        <f t="shared" ref="B5047:B5057" si="986">PROPER(TEXT(A5047, "mmmm"))</f>
        <v>Octubre</v>
      </c>
      <c r="C5047" s="244"/>
      <c r="D5047" s="244"/>
      <c r="E5047" s="244"/>
      <c r="F5047" s="281" t="str">
        <f>IFERROR(IF(VLOOKUP($X5016&amp;"-"&amp;TEXT($A5047,"mmm-aaaa"),Informes!$A:$P,COLUMN(Informes!H$1),FALSE),"þ","¨"),"¨")</f>
        <v>¨</v>
      </c>
      <c r="G5047" s="281"/>
      <c r="H5047" s="281"/>
      <c r="I5047" s="248" t="str">
        <f>IFERROR(IF(ISBLANK(
VLOOKUP($X5039&amp;"-"&amp;TEXT($A5047,"mmm-aaaa"),Informes!$A:$P,COLUMN(Informes!I$1),FALSE)), "",
VLOOKUP($X5039&amp;"-"&amp;TEXT($A5047,"mmm-aaaa"),Informes!$A:$P,COLUMN(Informes!I$1),FALSE)), "")</f>
        <v/>
      </c>
      <c r="J5047" s="248"/>
      <c r="K5047" s="248"/>
      <c r="L5047" s="173" t="str">
        <f t="shared" ref="L5047:L5057" si="987">IFERROR(IF($X5047=$L$7,"þ","¨"),"¨")</f>
        <v>¨</v>
      </c>
      <c r="M5047" s="248" t="str">
        <f>IFERROR(IF(OR($X5047=$L$7,$X5047=$K$5,$X5047=$O$5,$X5047=$T$5),IF(ISBLANK(
VLOOKUP($X5016&amp;"-"&amp;TEXT($A5047,"mmm-aaaa"),Informes!$A:$P,COLUMN(Informes!J$1),FALSE)), "",
VLOOKUP($X5016&amp;"-"&amp;TEXT($A5047,"mmm-aaaa"),Informes!$A:$P,COLUMN(Informes!J$1),FALSE)), ""), "")</f>
        <v/>
      </c>
      <c r="N5047" s="248"/>
      <c r="O5047" s="248"/>
      <c r="P5047" s="248"/>
      <c r="Q5047" s="248"/>
      <c r="R5047" s="284" t="str">
        <f t="shared" si="985"/>
        <v/>
      </c>
      <c r="S5047" s="284"/>
      <c r="T5047" s="284"/>
      <c r="U5047" s="284"/>
      <c r="V5047" s="285"/>
      <c r="W5047" s="4" t="str">
        <f>IFERROR(VLOOKUP($X5039&amp;"-"&amp;TEXT($A5047,"mmm-aaaa"),Informes!$A:$P,COLUMN(Informes!K$1),FALSE), "")</f>
        <v/>
      </c>
      <c r="X5047" s="34" t="str">
        <f>IFERROR(VLOOKUP($X5016&amp;"-"&amp;TEXT($A5047,"mmm-aaaa"),Informes!$A:$P,COLUMN(Informes!C$1),FALSE), "")</f>
        <v/>
      </c>
    </row>
    <row r="5048" spans="1:24" ht="16.5" customHeight="1" x14ac:dyDescent="0.2">
      <c r="A5048" s="34">
        <f t="shared" ref="A5048:A5057" si="988">EDATE(A5047,1)</f>
        <v>45597</v>
      </c>
      <c r="B5048" s="243" t="str">
        <f t="shared" si="986"/>
        <v>Noviembre</v>
      </c>
      <c r="C5048" s="244"/>
      <c r="D5048" s="244"/>
      <c r="E5048" s="244"/>
      <c r="F5048" s="281" t="str">
        <f>IFERROR(IF(VLOOKUP($X5016&amp;"-"&amp;TEXT($A5048,"mmm-aaaa"),Informes!$A:$P,COLUMN(Informes!H$1),FALSE),"þ","¨"),"¨")</f>
        <v>¨</v>
      </c>
      <c r="G5048" s="281"/>
      <c r="H5048" s="281"/>
      <c r="I5048" s="248" t="str">
        <f>IFERROR(IF(ISBLANK(
VLOOKUP($X5039&amp;"-"&amp;TEXT($A5048,"mmm-aaaa"),Informes!$A:$P,COLUMN(Informes!I$1),FALSE)), "",
VLOOKUP($X5039&amp;"-"&amp;TEXT($A5048,"mmm-aaaa"),Informes!$A:$P,COLUMN(Informes!I$1),FALSE)), "")</f>
        <v/>
      </c>
      <c r="J5048" s="248"/>
      <c r="K5048" s="248"/>
      <c r="L5048" s="173" t="str">
        <f t="shared" si="987"/>
        <v>¨</v>
      </c>
      <c r="M5048" s="248" t="str">
        <f>IFERROR(IF(OR($X5048=$L$7,$X5048=$K$5,$X5048=$O$5,$X5048=$T$5),IF(ISBLANK(
VLOOKUP($X5016&amp;"-"&amp;TEXT($A5048,"mmm-aaaa"),Informes!$A:$P,COLUMN(Informes!J$1),FALSE)), "",
VLOOKUP($X5016&amp;"-"&amp;TEXT($A5048,"mmm-aaaa"),Informes!$A:$P,COLUMN(Informes!J$1),FALSE)), ""), "")</f>
        <v/>
      </c>
      <c r="N5048" s="248"/>
      <c r="O5048" s="248"/>
      <c r="P5048" s="248"/>
      <c r="Q5048" s="248"/>
      <c r="R5048" s="284" t="str">
        <f t="shared" si="985"/>
        <v/>
      </c>
      <c r="S5048" s="284"/>
      <c r="T5048" s="284"/>
      <c r="U5048" s="284"/>
      <c r="V5048" s="285"/>
      <c r="W5048" s="4" t="str">
        <f>IFERROR(VLOOKUP($X5039&amp;"-"&amp;TEXT($A5048,"mmm-aaaa"),Informes!$A:$P,COLUMN(Informes!K$1),FALSE), "")</f>
        <v/>
      </c>
      <c r="X5048" s="34" t="str">
        <f>IFERROR(VLOOKUP($X5016&amp;"-"&amp;TEXT($A5048,"mmm-aaaa"),Informes!$A:$P,COLUMN(Informes!C$1),FALSE), "")</f>
        <v/>
      </c>
    </row>
    <row r="5049" spans="1:24" ht="16.5" customHeight="1" x14ac:dyDescent="0.2">
      <c r="A5049" s="34">
        <f t="shared" si="988"/>
        <v>45627</v>
      </c>
      <c r="B5049" s="243" t="str">
        <f t="shared" si="986"/>
        <v>Diciembre</v>
      </c>
      <c r="C5049" s="244"/>
      <c r="D5049" s="244"/>
      <c r="E5049" s="244"/>
      <c r="F5049" s="281" t="str">
        <f>IFERROR(IF(VLOOKUP($X5016&amp;"-"&amp;TEXT($A5049,"mmm-aaaa"),Informes!$A:$P,COLUMN(Informes!H$1),FALSE),"þ","¨"),"¨")</f>
        <v>¨</v>
      </c>
      <c r="G5049" s="281"/>
      <c r="H5049" s="281"/>
      <c r="I5049" s="248" t="str">
        <f>IFERROR(IF(ISBLANK(
VLOOKUP($X5039&amp;"-"&amp;TEXT($A5049,"mmm-aaaa"),Informes!$A:$P,COLUMN(Informes!I$1),FALSE)), "",
VLOOKUP($X5039&amp;"-"&amp;TEXT($A5049,"mmm-aaaa"),Informes!$A:$P,COLUMN(Informes!I$1),FALSE)), "")</f>
        <v/>
      </c>
      <c r="J5049" s="248"/>
      <c r="K5049" s="248"/>
      <c r="L5049" s="173" t="str">
        <f t="shared" si="987"/>
        <v>¨</v>
      </c>
      <c r="M5049" s="248" t="str">
        <f>IFERROR(IF(OR($X5049=$L$7,$X5049=$K$5,$X5049=$O$5,$X5049=$T$5),IF(ISBLANK(
VLOOKUP($X5016&amp;"-"&amp;TEXT($A5049,"mmm-aaaa"),Informes!$A:$P,COLUMN(Informes!J$1),FALSE)), "",
VLOOKUP($X5016&amp;"-"&amp;TEXT($A5049,"mmm-aaaa"),Informes!$A:$P,COLUMN(Informes!J$1),FALSE)), ""), "")</f>
        <v/>
      </c>
      <c r="N5049" s="248"/>
      <c r="O5049" s="248"/>
      <c r="P5049" s="248"/>
      <c r="Q5049" s="248"/>
      <c r="R5049" s="284" t="str">
        <f t="shared" si="985"/>
        <v/>
      </c>
      <c r="S5049" s="284"/>
      <c r="T5049" s="284"/>
      <c r="U5049" s="284"/>
      <c r="V5049" s="285"/>
      <c r="W5049" s="4" t="str">
        <f>IFERROR(VLOOKUP($X5039&amp;"-"&amp;TEXT($A5049,"mmm-aaaa"),Informes!$A:$P,COLUMN(Informes!K$1),FALSE), "")</f>
        <v/>
      </c>
      <c r="X5049" s="34" t="str">
        <f>IFERROR(VLOOKUP($X5016&amp;"-"&amp;TEXT($A5049,"mmm-aaaa"),Informes!$A:$P,COLUMN(Informes!C$1),FALSE), "")</f>
        <v/>
      </c>
    </row>
    <row r="5050" spans="1:24" ht="16.5" customHeight="1" x14ac:dyDescent="0.2">
      <c r="A5050" s="34">
        <f t="shared" si="988"/>
        <v>45658</v>
      </c>
      <c r="B5050" s="243" t="str">
        <f t="shared" si="986"/>
        <v>Enero</v>
      </c>
      <c r="C5050" s="244"/>
      <c r="D5050" s="244"/>
      <c r="E5050" s="244"/>
      <c r="F5050" s="281" t="str">
        <f>IFERROR(IF(VLOOKUP($X5016&amp;"-"&amp;TEXT($A5050,"mmm-aaaa"),Informes!$A:$P,COLUMN(Informes!H$1),FALSE),"þ","¨"),"¨")</f>
        <v>¨</v>
      </c>
      <c r="G5050" s="281"/>
      <c r="H5050" s="281"/>
      <c r="I5050" s="248" t="str">
        <f>IFERROR(IF(ISBLANK(
VLOOKUP($X5039&amp;"-"&amp;TEXT($A5050,"mmm-aaaa"),Informes!$A:$P,COLUMN(Informes!I$1),FALSE)), "",
VLOOKUP($X5039&amp;"-"&amp;TEXT($A5050,"mmm-aaaa"),Informes!$A:$P,COLUMN(Informes!I$1),FALSE)), "")</f>
        <v/>
      </c>
      <c r="J5050" s="248"/>
      <c r="K5050" s="248"/>
      <c r="L5050" s="173" t="str">
        <f t="shared" si="987"/>
        <v>¨</v>
      </c>
      <c r="M5050" s="248" t="str">
        <f>IFERROR(IF(OR($X5050=$L$7,$X5050=$K$5,$X5050=$O$5,$X5050=$T$5),IF(ISBLANK(
VLOOKUP($X5016&amp;"-"&amp;TEXT($A5050,"mmm-aaaa"),Informes!$A:$P,COLUMN(Informes!J$1),FALSE)), "",
VLOOKUP($X5016&amp;"-"&amp;TEXT($A5050,"mmm-aaaa"),Informes!$A:$P,COLUMN(Informes!J$1),FALSE)), ""), "")</f>
        <v/>
      </c>
      <c r="N5050" s="248"/>
      <c r="O5050" s="248"/>
      <c r="P5050" s="248"/>
      <c r="Q5050" s="248"/>
      <c r="R5050" s="284" t="str">
        <f t="shared" si="985"/>
        <v/>
      </c>
      <c r="S5050" s="284"/>
      <c r="T5050" s="284"/>
      <c r="U5050" s="284"/>
      <c r="V5050" s="285"/>
      <c r="W5050" s="4" t="str">
        <f>IFERROR(VLOOKUP($X5039&amp;"-"&amp;TEXT($A5050,"mmm-aaaa"),Informes!$A:$P,COLUMN(Informes!K$1),FALSE), "")</f>
        <v/>
      </c>
      <c r="X5050" s="34" t="str">
        <f>IFERROR(VLOOKUP($X5016&amp;"-"&amp;TEXT($A5050,"mmm-aaaa"),Informes!$A:$P,COLUMN(Informes!C$1),FALSE), "")</f>
        <v/>
      </c>
    </row>
    <row r="5051" spans="1:24" ht="16.5" customHeight="1" x14ac:dyDescent="0.2">
      <c r="A5051" s="34">
        <f t="shared" si="988"/>
        <v>45689</v>
      </c>
      <c r="B5051" s="243" t="str">
        <f t="shared" si="986"/>
        <v>Febrero</v>
      </c>
      <c r="C5051" s="244"/>
      <c r="D5051" s="244"/>
      <c r="E5051" s="244"/>
      <c r="F5051" s="281" t="str">
        <f>IFERROR(IF(VLOOKUP($X5016&amp;"-"&amp;TEXT($A5051,"mmm-aaaa"),Informes!$A:$P,COLUMN(Informes!H$1),FALSE),"þ","¨"),"¨")</f>
        <v>¨</v>
      </c>
      <c r="G5051" s="281"/>
      <c r="H5051" s="281"/>
      <c r="I5051" s="248" t="str">
        <f>IFERROR(IF(ISBLANK(
VLOOKUP($X5039&amp;"-"&amp;TEXT($A5051,"mmm-aaaa"),Informes!$A:$P,COLUMN(Informes!I$1),FALSE)), "",
VLOOKUP($X5039&amp;"-"&amp;TEXT($A5051,"mmm-aaaa"),Informes!$A:$P,COLUMN(Informes!I$1),FALSE)), "")</f>
        <v/>
      </c>
      <c r="J5051" s="248"/>
      <c r="K5051" s="248"/>
      <c r="L5051" s="173" t="str">
        <f t="shared" si="987"/>
        <v>¨</v>
      </c>
      <c r="M5051" s="248" t="str">
        <f>IFERROR(IF(OR($X5051=$L$7,$X5051=$K$5,$X5051=$O$5,$X5051=$T$5),IF(ISBLANK(
VLOOKUP($X5016&amp;"-"&amp;TEXT($A5051,"mmm-aaaa"),Informes!$A:$P,COLUMN(Informes!J$1),FALSE)), "",
VLOOKUP($X5016&amp;"-"&amp;TEXT($A5051,"mmm-aaaa"),Informes!$A:$P,COLUMN(Informes!J$1),FALSE)), ""), "")</f>
        <v/>
      </c>
      <c r="N5051" s="248"/>
      <c r="O5051" s="248"/>
      <c r="P5051" s="248"/>
      <c r="Q5051" s="248"/>
      <c r="R5051" s="284" t="str">
        <f t="shared" si="985"/>
        <v/>
      </c>
      <c r="S5051" s="284"/>
      <c r="T5051" s="284"/>
      <c r="U5051" s="284"/>
      <c r="V5051" s="285"/>
      <c r="W5051" s="4" t="str">
        <f>IFERROR(VLOOKUP($X5039&amp;"-"&amp;TEXT($A5051,"mmm-aaaa"),Informes!$A:$P,COLUMN(Informes!K$1),FALSE), "")</f>
        <v/>
      </c>
      <c r="X5051" s="34" t="str">
        <f>IFERROR(VLOOKUP($X5016&amp;"-"&amp;TEXT($A5051,"mmm-aaaa"),Informes!$A:$P,COLUMN(Informes!C$1),FALSE), "")</f>
        <v/>
      </c>
    </row>
    <row r="5052" spans="1:24" ht="16.5" customHeight="1" x14ac:dyDescent="0.2">
      <c r="A5052" s="34">
        <f t="shared" si="988"/>
        <v>45717</v>
      </c>
      <c r="B5052" s="243" t="str">
        <f t="shared" si="986"/>
        <v>Marzo</v>
      </c>
      <c r="C5052" s="244"/>
      <c r="D5052" s="244"/>
      <c r="E5052" s="244"/>
      <c r="F5052" s="281" t="str">
        <f>IFERROR(IF(VLOOKUP($X5016&amp;"-"&amp;TEXT($A5052,"mmm-aaaa"),Informes!$A:$P,COLUMN(Informes!H$1),FALSE),"þ","¨"),"¨")</f>
        <v>¨</v>
      </c>
      <c r="G5052" s="281"/>
      <c r="H5052" s="281"/>
      <c r="I5052" s="248" t="str">
        <f>IFERROR(IF(ISBLANK(
VLOOKUP($X5039&amp;"-"&amp;TEXT($A5052,"mmm-aaaa"),Informes!$A:$P,COLUMN(Informes!I$1),FALSE)), "",
VLOOKUP($X5039&amp;"-"&amp;TEXT($A5052,"mmm-aaaa"),Informes!$A:$P,COLUMN(Informes!I$1),FALSE)), "")</f>
        <v/>
      </c>
      <c r="J5052" s="248"/>
      <c r="K5052" s="248"/>
      <c r="L5052" s="173" t="str">
        <f t="shared" si="987"/>
        <v>¨</v>
      </c>
      <c r="M5052" s="248" t="str">
        <f>IFERROR(IF(OR($X5052=$L$7,$X5052=$K$5,$X5052=$O$5,$X5052=$T$5),IF(ISBLANK(
VLOOKUP($X5016&amp;"-"&amp;TEXT($A5052,"mmm-aaaa"),Informes!$A:$P,COLUMN(Informes!J$1),FALSE)), "",
VLOOKUP($X5016&amp;"-"&amp;TEXT($A5052,"mmm-aaaa"),Informes!$A:$P,COLUMN(Informes!J$1),FALSE)), ""), "")</f>
        <v/>
      </c>
      <c r="N5052" s="248"/>
      <c r="O5052" s="248"/>
      <c r="P5052" s="248"/>
      <c r="Q5052" s="248"/>
      <c r="R5052" s="284" t="str">
        <f t="shared" si="985"/>
        <v/>
      </c>
      <c r="S5052" s="284"/>
      <c r="T5052" s="284"/>
      <c r="U5052" s="284"/>
      <c r="V5052" s="285"/>
      <c r="W5052" s="4" t="str">
        <f>IFERROR(VLOOKUP($X5039&amp;"-"&amp;TEXT($A5052,"mmm-aaaa"),Informes!$A:$P,COLUMN(Informes!K$1),FALSE), "")</f>
        <v/>
      </c>
      <c r="X5052" s="34" t="str">
        <f>IFERROR(VLOOKUP($X5016&amp;"-"&amp;TEXT($A5052,"mmm-aaaa"),Informes!$A:$P,COLUMN(Informes!C$1),FALSE), "")</f>
        <v/>
      </c>
    </row>
    <row r="5053" spans="1:24" ht="16.5" customHeight="1" x14ac:dyDescent="0.2">
      <c r="A5053" s="34">
        <f t="shared" si="988"/>
        <v>45748</v>
      </c>
      <c r="B5053" s="243" t="str">
        <f t="shared" si="986"/>
        <v>Abril</v>
      </c>
      <c r="C5053" s="244"/>
      <c r="D5053" s="244"/>
      <c r="E5053" s="244"/>
      <c r="F5053" s="281" t="str">
        <f>IFERROR(IF(VLOOKUP($X5016&amp;"-"&amp;TEXT($A5053,"mmm-aaaa"),Informes!$A:$P,COLUMN(Informes!H$1),FALSE),"þ","¨"),"¨")</f>
        <v>¨</v>
      </c>
      <c r="G5053" s="281"/>
      <c r="H5053" s="281"/>
      <c r="I5053" s="248" t="str">
        <f>IFERROR(IF(ISBLANK(
VLOOKUP($X5039&amp;"-"&amp;TEXT($A5053,"mmm-aaaa"),Informes!$A:$P,COLUMN(Informes!I$1),FALSE)), "",
VLOOKUP($X5039&amp;"-"&amp;TEXT($A5053,"mmm-aaaa"),Informes!$A:$P,COLUMN(Informes!I$1),FALSE)), "")</f>
        <v/>
      </c>
      <c r="J5053" s="248"/>
      <c r="K5053" s="248"/>
      <c r="L5053" s="173" t="str">
        <f t="shared" si="987"/>
        <v>¨</v>
      </c>
      <c r="M5053" s="248" t="str">
        <f>IFERROR(IF(OR($X5053=$L$7,$X5053=$K$5,$X5053=$O$5,$X5053=$T$5),IF(ISBLANK(
VLOOKUP($X5016&amp;"-"&amp;TEXT($A5053,"mmm-aaaa"),Informes!$A:$P,COLUMN(Informes!J$1),FALSE)), "",
VLOOKUP($X5016&amp;"-"&amp;TEXT($A5053,"mmm-aaaa"),Informes!$A:$P,COLUMN(Informes!J$1),FALSE)), ""), "")</f>
        <v/>
      </c>
      <c r="N5053" s="248"/>
      <c r="O5053" s="248"/>
      <c r="P5053" s="248"/>
      <c r="Q5053" s="248"/>
      <c r="R5053" s="284" t="str">
        <f t="shared" si="985"/>
        <v/>
      </c>
      <c r="S5053" s="284"/>
      <c r="T5053" s="284"/>
      <c r="U5053" s="284"/>
      <c r="V5053" s="285"/>
      <c r="W5053" s="4" t="str">
        <f>IFERROR(VLOOKUP($X5039&amp;"-"&amp;TEXT($A5053,"mmm-aaaa"),Informes!$A:$P,COLUMN(Informes!K$1),FALSE), "")</f>
        <v/>
      </c>
      <c r="X5053" s="34" t="str">
        <f>IFERROR(VLOOKUP($X5016&amp;"-"&amp;TEXT($A5053,"mmm-aaaa"),Informes!$A:$P,COLUMN(Informes!C$1),FALSE), "")</f>
        <v/>
      </c>
    </row>
    <row r="5054" spans="1:24" ht="16.5" customHeight="1" x14ac:dyDescent="0.2">
      <c r="A5054" s="34">
        <f t="shared" si="988"/>
        <v>45778</v>
      </c>
      <c r="B5054" s="243" t="str">
        <f t="shared" si="986"/>
        <v>Mayo</v>
      </c>
      <c r="C5054" s="244"/>
      <c r="D5054" s="244"/>
      <c r="E5054" s="244"/>
      <c r="F5054" s="281" t="str">
        <f>IFERROR(IF(VLOOKUP($X5016&amp;"-"&amp;TEXT($A5054,"mmm-aaaa"),Informes!$A:$P,COLUMN(Informes!H$1),FALSE),"þ","¨"),"¨")</f>
        <v>¨</v>
      </c>
      <c r="G5054" s="281"/>
      <c r="H5054" s="281"/>
      <c r="I5054" s="248" t="str">
        <f>IFERROR(IF(ISBLANK(
VLOOKUP($X5039&amp;"-"&amp;TEXT($A5054,"mmm-aaaa"),Informes!$A:$P,COLUMN(Informes!I$1),FALSE)), "",
VLOOKUP($X5039&amp;"-"&amp;TEXT($A5054,"mmm-aaaa"),Informes!$A:$P,COLUMN(Informes!I$1),FALSE)), "")</f>
        <v/>
      </c>
      <c r="J5054" s="248"/>
      <c r="K5054" s="248"/>
      <c r="L5054" s="173" t="str">
        <f t="shared" si="987"/>
        <v>¨</v>
      </c>
      <c r="M5054" s="248" t="str">
        <f>IFERROR(IF(OR($X5054=$L$7,$X5054=$K$5,$X5054=$O$5,$X5054=$T$5),IF(ISBLANK(
VLOOKUP($X5016&amp;"-"&amp;TEXT($A5054,"mmm-aaaa"),Informes!$A:$P,COLUMN(Informes!J$1),FALSE)), "",
VLOOKUP($X5016&amp;"-"&amp;TEXT($A5054,"mmm-aaaa"),Informes!$A:$P,COLUMN(Informes!J$1),FALSE)), ""), "")</f>
        <v/>
      </c>
      <c r="N5054" s="248"/>
      <c r="O5054" s="248"/>
      <c r="P5054" s="248"/>
      <c r="Q5054" s="248"/>
      <c r="R5054" s="284" t="str">
        <f t="shared" si="985"/>
        <v/>
      </c>
      <c r="S5054" s="284"/>
      <c r="T5054" s="284"/>
      <c r="U5054" s="284"/>
      <c r="V5054" s="285"/>
      <c r="W5054" s="4" t="str">
        <f>IFERROR(VLOOKUP($X5039&amp;"-"&amp;TEXT($A5054,"mmm-aaaa"),Informes!$A:$P,COLUMN(Informes!K$1),FALSE), "")</f>
        <v/>
      </c>
      <c r="X5054" s="34" t="str">
        <f>IFERROR(VLOOKUP($X5016&amp;"-"&amp;TEXT($A5054,"mmm-aaaa"),Informes!$A:$P,COLUMN(Informes!C$1),FALSE), "")</f>
        <v/>
      </c>
    </row>
    <row r="5055" spans="1:24" ht="16.5" customHeight="1" x14ac:dyDescent="0.2">
      <c r="A5055" s="34">
        <f t="shared" si="988"/>
        <v>45809</v>
      </c>
      <c r="B5055" s="243" t="str">
        <f t="shared" si="986"/>
        <v>Junio</v>
      </c>
      <c r="C5055" s="244"/>
      <c r="D5055" s="244"/>
      <c r="E5055" s="244"/>
      <c r="F5055" s="281" t="str">
        <f>IFERROR(IF(VLOOKUP($X5016&amp;"-"&amp;TEXT($A5055,"mmm-aaaa"),Informes!$A:$P,COLUMN(Informes!H$1),FALSE),"þ","¨"),"¨")</f>
        <v>¨</v>
      </c>
      <c r="G5055" s="281"/>
      <c r="H5055" s="281"/>
      <c r="I5055" s="248" t="str">
        <f>IFERROR(IF(ISBLANK(
VLOOKUP($X5039&amp;"-"&amp;TEXT($A5055,"mmm-aaaa"),Informes!$A:$P,COLUMN(Informes!I$1),FALSE)), "",
VLOOKUP($X5039&amp;"-"&amp;TEXT($A5055,"mmm-aaaa"),Informes!$A:$P,COLUMN(Informes!I$1),FALSE)), "")</f>
        <v/>
      </c>
      <c r="J5055" s="248"/>
      <c r="K5055" s="248"/>
      <c r="L5055" s="173" t="str">
        <f t="shared" si="987"/>
        <v>¨</v>
      </c>
      <c r="M5055" s="248" t="str">
        <f>IFERROR(IF(OR($X5055=$L$7,$X5055=$K$5,$X5055=$O$5,$X5055=$T$5),IF(ISBLANK(
VLOOKUP($X5016&amp;"-"&amp;TEXT($A5055,"mmm-aaaa"),Informes!$A:$P,COLUMN(Informes!J$1),FALSE)), "",
VLOOKUP($X5016&amp;"-"&amp;TEXT($A5055,"mmm-aaaa"),Informes!$A:$P,COLUMN(Informes!J$1),FALSE)), ""), "")</f>
        <v/>
      </c>
      <c r="N5055" s="248"/>
      <c r="O5055" s="248"/>
      <c r="P5055" s="248"/>
      <c r="Q5055" s="248"/>
      <c r="R5055" s="284" t="str">
        <f t="shared" si="985"/>
        <v/>
      </c>
      <c r="S5055" s="284"/>
      <c r="T5055" s="284"/>
      <c r="U5055" s="284"/>
      <c r="V5055" s="285"/>
      <c r="W5055" s="4" t="str">
        <f>IFERROR(VLOOKUP($X5039&amp;"-"&amp;TEXT($A5055,"mmm-aaaa"),Informes!$A:$P,COLUMN(Informes!K$1),FALSE), "")</f>
        <v/>
      </c>
      <c r="X5055" s="34" t="str">
        <f>IFERROR(VLOOKUP($X5016&amp;"-"&amp;TEXT($A5055,"mmm-aaaa"),Informes!$A:$P,COLUMN(Informes!C$1),FALSE), "")</f>
        <v/>
      </c>
    </row>
    <row r="5056" spans="1:24" ht="16.5" customHeight="1" x14ac:dyDescent="0.2">
      <c r="A5056" s="34">
        <f t="shared" si="988"/>
        <v>45839</v>
      </c>
      <c r="B5056" s="243" t="str">
        <f t="shared" si="986"/>
        <v>Julio</v>
      </c>
      <c r="C5056" s="244"/>
      <c r="D5056" s="244"/>
      <c r="E5056" s="244"/>
      <c r="F5056" s="281" t="str">
        <f>IFERROR(IF(VLOOKUP($X5016&amp;"-"&amp;TEXT($A5056,"mmm-aaaa"),Informes!$A:$P,COLUMN(Informes!H$1),FALSE),"þ","¨"),"¨")</f>
        <v>¨</v>
      </c>
      <c r="G5056" s="281"/>
      <c r="H5056" s="281"/>
      <c r="I5056" s="248" t="str">
        <f>IFERROR(IF(ISBLANK(
VLOOKUP($X5039&amp;"-"&amp;TEXT($A5056,"mmm-aaaa"),Informes!$A:$P,COLUMN(Informes!I$1),FALSE)), "",
VLOOKUP($X5039&amp;"-"&amp;TEXT($A5056,"mmm-aaaa"),Informes!$A:$P,COLUMN(Informes!I$1),FALSE)), "")</f>
        <v/>
      </c>
      <c r="J5056" s="248"/>
      <c r="K5056" s="248"/>
      <c r="L5056" s="173" t="str">
        <f t="shared" si="987"/>
        <v>¨</v>
      </c>
      <c r="M5056" s="248" t="str">
        <f>IFERROR(IF(OR($X5056=$L$7,$X5056=$K$5,$X5056=$O$5,$X5056=$T$5),IF(ISBLANK(
VLOOKUP($X5016&amp;"-"&amp;TEXT($A5056,"mmm-aaaa"),Informes!$A:$P,COLUMN(Informes!J$1),FALSE)), "",
VLOOKUP($X5016&amp;"-"&amp;TEXT($A5056,"mmm-aaaa"),Informes!$A:$P,COLUMN(Informes!J$1),FALSE)), ""), "")</f>
        <v/>
      </c>
      <c r="N5056" s="248"/>
      <c r="O5056" s="248"/>
      <c r="P5056" s="248"/>
      <c r="Q5056" s="248"/>
      <c r="R5056" s="284" t="str">
        <f t="shared" si="985"/>
        <v/>
      </c>
      <c r="S5056" s="284"/>
      <c r="T5056" s="284"/>
      <c r="U5056" s="284"/>
      <c r="V5056" s="285"/>
      <c r="W5056" s="4" t="str">
        <f>IFERROR(VLOOKUP($X5039&amp;"-"&amp;TEXT($A5056,"mmm-aaaa"),Informes!$A:$P,COLUMN(Informes!K$1),FALSE), "")</f>
        <v/>
      </c>
      <c r="X5056" s="34" t="str">
        <f>IFERROR(VLOOKUP($X5016&amp;"-"&amp;TEXT($A5056,"mmm-aaaa"),Informes!$A:$P,COLUMN(Informes!C$1),FALSE), "")</f>
        <v/>
      </c>
    </row>
    <row r="5057" spans="1:24" ht="16.5" customHeight="1" thickBot="1" x14ac:dyDescent="0.25">
      <c r="A5057" s="34">
        <f t="shared" si="988"/>
        <v>45870</v>
      </c>
      <c r="B5057" s="264" t="str">
        <f t="shared" si="986"/>
        <v>Agosto</v>
      </c>
      <c r="C5057" s="265"/>
      <c r="D5057" s="265"/>
      <c r="E5057" s="265"/>
      <c r="F5057" s="280" t="str">
        <f>IFERROR(IF(VLOOKUP($X5016&amp;"-"&amp;TEXT($A5057,"mmm-aaaa"),Informes!$A:$P,COLUMN(Informes!H$1),FALSE),"þ","¨"),"¨")</f>
        <v>¨</v>
      </c>
      <c r="G5057" s="280"/>
      <c r="H5057" s="280"/>
      <c r="I5057" s="269" t="str">
        <f>IFERROR(IF(ISBLANK(
VLOOKUP($X5039&amp;"-"&amp;TEXT($A5057,"mmm-aaaa"),Informes!$A:$P,COLUMN(Informes!I$1),FALSE)), "",
VLOOKUP($X5039&amp;"-"&amp;TEXT($A5057,"mmm-aaaa"),Informes!$A:$P,COLUMN(Informes!I$1),FALSE)), "")</f>
        <v/>
      </c>
      <c r="J5057" s="269"/>
      <c r="K5057" s="269"/>
      <c r="L5057" s="172" t="str">
        <f t="shared" si="987"/>
        <v>¨</v>
      </c>
      <c r="M5057" s="269" t="str">
        <f>IFERROR(IF(OR($X5057=$L$7,$X5057=$K$5,$X5057=$O$5,$X5057=$T$5),IF(ISBLANK(
VLOOKUP($X5016&amp;"-"&amp;TEXT($A5057,"mmm-aaaa"),Informes!$A:$P,COLUMN(Informes!J$1),FALSE)), "",
VLOOKUP($X5016&amp;"-"&amp;TEXT($A5057,"mmm-aaaa"),Informes!$A:$P,COLUMN(Informes!J$1),FALSE)), ""), "")</f>
        <v/>
      </c>
      <c r="N5057" s="269"/>
      <c r="O5057" s="269"/>
      <c r="P5057" s="269"/>
      <c r="Q5057" s="269"/>
      <c r="R5057" s="282" t="str">
        <f t="shared" si="985"/>
        <v/>
      </c>
      <c r="S5057" s="282"/>
      <c r="T5057" s="282"/>
      <c r="U5057" s="282"/>
      <c r="V5057" s="283"/>
      <c r="W5057" s="4" t="str">
        <f>IFERROR(VLOOKUP($X5039&amp;"-"&amp;TEXT($A5057,"mmm-aaaa"),Informes!$A:$P,COLUMN(Informes!K$1),FALSE), "")</f>
        <v/>
      </c>
      <c r="X5057" s="34" t="str">
        <f>IFERROR(VLOOKUP($X5016&amp;"-"&amp;TEXT($A5057,"mmm-aaaa"),Informes!$A:$P,COLUMN(Informes!C$1),FALSE), "")</f>
        <v/>
      </c>
    </row>
    <row r="5058" spans="1:24" ht="16.5" customHeight="1" thickBot="1" x14ac:dyDescent="0.3">
      <c r="D5058" s="124"/>
      <c r="E5058" s="124"/>
      <c r="F5058" s="129"/>
      <c r="G5058" s="124" t="str">
        <f>IF(SUM(F5046:F5057)=0,"",SUM(F5046:F5057))</f>
        <v/>
      </c>
      <c r="H5058" s="124"/>
      <c r="I5058" s="124"/>
      <c r="J5058" s="130"/>
      <c r="K5058" s="124"/>
      <c r="L5058" s="131" t="s">
        <v>107</v>
      </c>
      <c r="M5058" s="272" t="str">
        <f>IF(SUM(M5046:M5057)=0,"",SUM(M5046:M5057))</f>
        <v/>
      </c>
      <c r="N5058" s="273"/>
      <c r="O5058" s="273"/>
      <c r="P5058" s="273"/>
      <c r="Q5058" s="274"/>
      <c r="R5058" s="275"/>
      <c r="S5058" s="276"/>
      <c r="T5058" s="276"/>
      <c r="U5058" s="276"/>
      <c r="V5058" s="277"/>
      <c r="W5058" s="4"/>
      <c r="X5058" s="4"/>
    </row>
    <row r="5059" spans="1:24" ht="16.5" customHeight="1" x14ac:dyDescent="0.2">
      <c r="W5059" s="4"/>
      <c r="X5059" s="4"/>
    </row>
    <row r="5060" spans="1:24" ht="279.75" customHeight="1" x14ac:dyDescent="0.15">
      <c r="B5060" s="11"/>
      <c r="C5060" s="132" t="s">
        <v>136</v>
      </c>
      <c r="D5060" s="11"/>
      <c r="E5060" s="11"/>
      <c r="F5060" s="11"/>
      <c r="G5060" s="11"/>
      <c r="H5060" s="11"/>
      <c r="I5060" s="11"/>
      <c r="J5060" s="11"/>
      <c r="K5060" s="11"/>
      <c r="L5060" s="11"/>
      <c r="M5060" s="11"/>
      <c r="N5060" s="11"/>
      <c r="O5060" s="11"/>
      <c r="P5060" s="11"/>
      <c r="Q5060" s="11"/>
      <c r="R5060" s="11"/>
      <c r="S5060" s="11"/>
      <c r="T5060" s="11"/>
      <c r="U5060" s="11"/>
      <c r="V5060" s="11"/>
      <c r="W5060" s="11"/>
      <c r="X5060" s="11"/>
    </row>
    <row r="5061" spans="1:24" ht="24" customHeight="1" x14ac:dyDescent="0.2">
      <c r="A5061" s="35">
        <f>A5015+1</f>
        <v>111</v>
      </c>
      <c r="B5061" s="256" t="s">
        <v>127</v>
      </c>
      <c r="C5061" s="256"/>
      <c r="D5061" s="256"/>
      <c r="E5061" s="256"/>
      <c r="F5061" s="256"/>
      <c r="G5061" s="256"/>
      <c r="H5061" s="256"/>
      <c r="I5061" s="256"/>
      <c r="J5061" s="256"/>
      <c r="K5061" s="256"/>
      <c r="L5061" s="256"/>
      <c r="M5061" s="256"/>
      <c r="N5061" s="256"/>
      <c r="O5061" s="256"/>
      <c r="P5061" s="256"/>
      <c r="Q5061" s="256"/>
      <c r="R5061" s="256"/>
      <c r="S5061" s="256"/>
      <c r="T5061" s="256"/>
      <c r="U5061" s="256"/>
      <c r="V5061" s="256"/>
      <c r="X5061" s="2"/>
    </row>
    <row r="5062" spans="1:24" ht="17.25" customHeight="1" x14ac:dyDescent="0.2">
      <c r="A5062" s="35"/>
      <c r="B5062" s="120" t="s">
        <v>128</v>
      </c>
      <c r="D5062" s="123" t="e">
        <f>IF(A5061=0,0,INDEX(TblPublicadores[Nombre completo],A5061))</f>
        <v>#REF!</v>
      </c>
      <c r="F5062" s="123"/>
      <c r="G5062" s="123"/>
      <c r="H5062" s="123"/>
      <c r="I5062" s="123"/>
      <c r="J5062" s="123"/>
      <c r="K5062" s="123"/>
      <c r="L5062" s="123"/>
      <c r="M5062" s="123"/>
      <c r="N5062" s="123"/>
      <c r="O5062" s="123"/>
      <c r="P5062" s="123"/>
      <c r="Q5062" s="123"/>
      <c r="R5062" s="123"/>
      <c r="S5062" s="123"/>
      <c r="T5062" s="123"/>
      <c r="U5062" s="123"/>
      <c r="V5062" s="123"/>
      <c r="W5062" s="15"/>
      <c r="X5062" s="154" t="e">
        <f>IF(A5061=0,0,INDEX(TblPublicadores[Nombre],A5061))</f>
        <v>#REF!</v>
      </c>
    </row>
    <row r="5063" spans="1:24" ht="17.25" customHeight="1" x14ac:dyDescent="0.2">
      <c r="B5063" s="120" t="s">
        <v>129</v>
      </c>
      <c r="D5063" s="121"/>
      <c r="E5063" s="121"/>
      <c r="F5063" s="7"/>
      <c r="G5063" s="7"/>
      <c r="H5063" s="257" t="e">
        <f>IF(A5061=0,"",INDEX(TblPublicadores[Fecha de nacimiento],A5061))</f>
        <v>#REF!</v>
      </c>
      <c r="I5063" s="257"/>
      <c r="J5063" s="257"/>
      <c r="K5063" s="257"/>
      <c r="L5063" s="257"/>
      <c r="M5063" s="257"/>
      <c r="N5063" s="257"/>
      <c r="O5063" s="257"/>
      <c r="P5063" s="128" t="e">
        <f>IF(INDEX(TblPublicadores[Sexo],A5061)=Q5063,"þ","¨")</f>
        <v>#REF!</v>
      </c>
      <c r="Q5063" s="120" t="s">
        <v>75</v>
      </c>
      <c r="S5063" s="12"/>
      <c r="T5063" s="13"/>
      <c r="U5063" s="128" t="e">
        <f>IF(INDEX(TblPublicadores[Sexo],A5061)=V5063,"þ","¨")</f>
        <v>#REF!</v>
      </c>
      <c r="V5063" s="120" t="s">
        <v>79</v>
      </c>
      <c r="W5063" s="12"/>
      <c r="X5063" s="6"/>
    </row>
    <row r="5064" spans="1:24" ht="17.25" customHeight="1" x14ac:dyDescent="0.2">
      <c r="B5064" s="120" t="s">
        <v>130</v>
      </c>
      <c r="D5064" s="122"/>
      <c r="E5064" s="122"/>
      <c r="F5064" s="7"/>
      <c r="G5064" s="258" t="e">
        <f>IF(A5061=0,"",IF(INDEX(TblPublicadores[Fecha de bautismo],A5061)="", "",INDEX(TblPublicadores[Fecha de bautismo],A5061)))</f>
        <v>#REF!</v>
      </c>
      <c r="H5064" s="258"/>
      <c r="I5064" s="258"/>
      <c r="J5064" s="258"/>
      <c r="K5064" s="258"/>
      <c r="L5064" s="258"/>
      <c r="M5064" s="258"/>
      <c r="N5064" s="258"/>
      <c r="O5064" s="258"/>
      <c r="P5064" s="128" t="s">
        <v>137</v>
      </c>
      <c r="Q5064" s="120" t="s">
        <v>131</v>
      </c>
      <c r="S5064" s="12"/>
      <c r="T5064" s="12"/>
      <c r="U5064" s="128" t="s">
        <v>138</v>
      </c>
      <c r="V5064" s="120" t="s">
        <v>61</v>
      </c>
      <c r="W5064" s="12"/>
      <c r="X5064" s="6"/>
    </row>
    <row r="5065" spans="1:24" ht="28.5" customHeight="1" x14ac:dyDescent="0.2">
      <c r="B5065" s="127" t="e">
        <f>IF(INDEX(TblPublicadores[Privilegio],A5061)=C5065,"þ","¨")</f>
        <v>#REF!</v>
      </c>
      <c r="C5065" s="125" t="s">
        <v>76</v>
      </c>
      <c r="D5065" s="127" t="e">
        <f>IF(INDEX(TblPublicadores[Privilegio],A5061)=E5065,"þ","¨")</f>
        <v>#REF!</v>
      </c>
      <c r="E5065" s="125" t="s">
        <v>81</v>
      </c>
      <c r="F5065" s="7"/>
      <c r="G5065" s="7"/>
      <c r="H5065" s="5"/>
      <c r="I5065" s="10"/>
      <c r="J5065" s="127" t="e">
        <f>IF(INDEX(TblPublicadores[Tipo Publicador],A5061)=K5065,"þ","¨")</f>
        <v>#REF!</v>
      </c>
      <c r="K5065" s="125" t="s">
        <v>77</v>
      </c>
      <c r="L5065" s="5"/>
      <c r="M5065" s="5"/>
      <c r="N5065" s="127" t="e">
        <f>IF(INDEX(TblPublicadores[Tipo Publicador],A5061)=O5065,"þ","¨")</f>
        <v>#REF!</v>
      </c>
      <c r="O5065" s="125" t="s">
        <v>132</v>
      </c>
      <c r="P5065" s="126"/>
      <c r="Q5065" s="126"/>
      <c r="R5065" s="9"/>
      <c r="S5065" s="127" t="e">
        <f>IF(INDEX(TblPublicadores[Tipo Publicador],A5061)=T5065,"þ","¨")</f>
        <v>#REF!</v>
      </c>
      <c r="T5065" s="259" t="s">
        <v>133</v>
      </c>
      <c r="U5065" s="259"/>
      <c r="V5065" s="259"/>
      <c r="W5065" s="13"/>
      <c r="X5065" s="6"/>
    </row>
    <row r="5066" spans="1:24" ht="4.5" customHeight="1" thickBot="1" x14ac:dyDescent="0.25">
      <c r="B5066" s="8"/>
      <c r="C5066" s="7"/>
      <c r="D5066" s="8"/>
      <c r="E5066" s="7"/>
      <c r="F5066" s="7"/>
      <c r="G5066" s="7"/>
      <c r="H5066" s="5"/>
      <c r="I5066" s="10"/>
      <c r="J5066" s="8"/>
      <c r="K5066" s="5"/>
      <c r="L5066" s="5"/>
      <c r="M5066" s="5"/>
      <c r="N5066" s="7"/>
      <c r="O5066" s="5"/>
      <c r="P5066" s="8"/>
      <c r="Q5066" s="8"/>
      <c r="R5066" s="9"/>
      <c r="S5066" s="9"/>
      <c r="T5066" s="7"/>
      <c r="U5066" s="8"/>
      <c r="V5066" s="9"/>
      <c r="W5066" s="9"/>
      <c r="X5066" s="6"/>
    </row>
    <row r="5067" spans="1:24" ht="26.25" customHeight="1" x14ac:dyDescent="0.25">
      <c r="B5067" s="260" t="s">
        <v>17</v>
      </c>
      <c r="C5067" s="261"/>
      <c r="D5067" s="261"/>
      <c r="E5067" s="261"/>
      <c r="F5067" s="262" t="s">
        <v>134</v>
      </c>
      <c r="G5067" s="262"/>
      <c r="H5067" s="262"/>
      <c r="I5067" s="262" t="s">
        <v>12</v>
      </c>
      <c r="J5067" s="262"/>
      <c r="K5067" s="262"/>
      <c r="L5067" s="262" t="s">
        <v>105</v>
      </c>
      <c r="M5067" s="236" t="s">
        <v>135</v>
      </c>
      <c r="N5067" s="236"/>
      <c r="O5067" s="236"/>
      <c r="P5067" s="236"/>
      <c r="Q5067" s="236"/>
      <c r="R5067" s="236" t="s">
        <v>101</v>
      </c>
      <c r="S5067" s="236"/>
      <c r="T5067" s="236"/>
      <c r="U5067" s="236"/>
      <c r="V5067" s="237"/>
      <c r="W5067" s="14"/>
      <c r="X5067" s="3"/>
    </row>
    <row r="5068" spans="1:24" ht="27.75" customHeight="1" x14ac:dyDescent="0.2">
      <c r="B5068" s="240">
        <v>45292</v>
      </c>
      <c r="C5068" s="241"/>
      <c r="D5068" s="241"/>
      <c r="E5068" s="242"/>
      <c r="F5068" s="263"/>
      <c r="G5068" s="263"/>
      <c r="H5068" s="263"/>
      <c r="I5068" s="263"/>
      <c r="J5068" s="263"/>
      <c r="K5068" s="263"/>
      <c r="L5068" s="263"/>
      <c r="M5068" s="238"/>
      <c r="N5068" s="238"/>
      <c r="O5068" s="238"/>
      <c r="P5068" s="238"/>
      <c r="Q5068" s="238"/>
      <c r="R5068" s="238"/>
      <c r="S5068" s="238"/>
      <c r="T5068" s="238"/>
      <c r="U5068" s="238"/>
      <c r="V5068" s="239"/>
      <c r="W5068" s="14"/>
      <c r="X5068" s="3"/>
    </row>
    <row r="5069" spans="1:24" ht="16.5" customHeight="1" x14ac:dyDescent="0.2">
      <c r="A5069" s="34">
        <f>EDATE(B5068,-4)</f>
        <v>45170</v>
      </c>
      <c r="B5069" s="243" t="str">
        <f>PROPER(TEXT(A5069, "mmmm"))</f>
        <v>Septiembre</v>
      </c>
      <c r="C5069" s="244"/>
      <c r="D5069" s="244" t="str">
        <f>PROPER(TEXT(C5069, "mmmm"))</f>
        <v>Enero</v>
      </c>
      <c r="E5069" s="244"/>
      <c r="F5069" s="281" t="str">
        <f>IFERROR(IF(VLOOKUP($X5062&amp;"-"&amp;TEXT($A5069,"mmm-aaaa"),Informes!$A:$P,COLUMN(Informes!H$1),FALSE),"þ","¨"),"¨")</f>
        <v>¨</v>
      </c>
      <c r="G5069" s="281"/>
      <c r="H5069" s="281"/>
      <c r="I5069" s="248" t="str">
        <f>IFERROR(IF(ISBLANK(
VLOOKUP($X5062&amp;"-"&amp;TEXT($A5069,"mmm-aaaa"),Informes!$A:$P,COLUMN(Informes!I$1),FALSE)), "",
VLOOKUP($X5062&amp;"-"&amp;TEXT($A5069,"mmm-aaaa"),Informes!$A:$P,COLUMN(Informes!I$1),FALSE)), "")</f>
        <v/>
      </c>
      <c r="J5069" s="248"/>
      <c r="K5069" s="248"/>
      <c r="L5069" s="173" t="str">
        <f>IFERROR(IF($X5069=$L$7,"þ","¨"),"¨")</f>
        <v>¨</v>
      </c>
      <c r="M5069" s="248" t="str">
        <f>IFERROR(IF(OR($X5069=$L$7,$X5069=$K$5,$X5069=$O$5,$X5069=$T$5),IF(ISBLANK(
VLOOKUP($X5062&amp;"-"&amp;TEXT($A5069,"mmm-aaaa"),Informes!$A:$P,COLUMN(Informes!J$1),FALSE)), "",
VLOOKUP($X5062&amp;"-"&amp;TEXT($A5069,"mmm-aaaa"),Informes!$A:$P,COLUMN(Informes!J$1),FALSE)), ""), "")</f>
        <v/>
      </c>
      <c r="N5069" s="248"/>
      <c r="O5069" s="248"/>
      <c r="P5069" s="248"/>
      <c r="Q5069" s="248"/>
      <c r="R5069" s="284" t="str">
        <f t="shared" ref="R5069:R5080" si="989">IF(W5069=0, "", W5069)</f>
        <v/>
      </c>
      <c r="S5069" s="284"/>
      <c r="T5069" s="284"/>
      <c r="U5069" s="284"/>
      <c r="V5069" s="285"/>
      <c r="W5069" s="4" t="str">
        <f>IFERROR(VLOOKUP($X5062&amp;"-"&amp;TEXT($A5069,"mmm-aaaa"),Informes!$A:$P,COLUMN(Informes!K$1),FALSE), "")</f>
        <v/>
      </c>
      <c r="X5069" s="34" t="str">
        <f>IFERROR(VLOOKUP($X5062&amp;"-"&amp;TEXT($A5069,"mmm-aaaa"),Informes!$A:$P,COLUMN(Informes!C$1),FALSE), "")</f>
        <v/>
      </c>
    </row>
    <row r="5070" spans="1:24" ht="16.5" customHeight="1" x14ac:dyDescent="0.2">
      <c r="A5070" s="34">
        <f>EDATE(A5069,1)</f>
        <v>45200</v>
      </c>
      <c r="B5070" s="243" t="str">
        <f t="shared" ref="B5070:B5080" si="990">PROPER(TEXT(A5070, "mmmm"))</f>
        <v>Octubre</v>
      </c>
      <c r="C5070" s="244"/>
      <c r="D5070" s="244" t="str">
        <f t="shared" ref="D5070:D5080" si="991">PROPER(TEXT(C5070, "mmmm"))</f>
        <v>Enero</v>
      </c>
      <c r="E5070" s="244"/>
      <c r="F5070" s="281" t="str">
        <f>IFERROR(IF(VLOOKUP($X5062&amp;"-"&amp;TEXT($A5070,"mmm-aaaa"),Informes!$A:$P,COLUMN(Informes!H$1),FALSE),"þ","¨"),"¨")</f>
        <v>¨</v>
      </c>
      <c r="G5070" s="281"/>
      <c r="H5070" s="281"/>
      <c r="I5070" s="248" t="str">
        <f>IFERROR(IF(ISBLANK(
VLOOKUP($X5062&amp;"-"&amp;TEXT($A5070,"mmm-aaaa"),Informes!$A:$P,COLUMN(Informes!I$1),FALSE)), "",
VLOOKUP($X5062&amp;"-"&amp;TEXT($A5070,"mmm-aaaa"),Informes!$A:$P,COLUMN(Informes!I$1),FALSE)), "")</f>
        <v/>
      </c>
      <c r="J5070" s="248"/>
      <c r="K5070" s="248"/>
      <c r="L5070" s="173" t="str">
        <f t="shared" ref="L5070:L5080" si="992">IFERROR(IF($X5070=$L$7,"þ","¨"),"¨")</f>
        <v>¨</v>
      </c>
      <c r="M5070" s="248" t="str">
        <f>IFERROR(IF(OR($X5070=$L$7,$X5070=$K$5,$X5070=$O$5,$X5070=$T$5),IF(ISBLANK(
VLOOKUP($X5062&amp;"-"&amp;TEXT($A5070,"mmm-aaaa"),Informes!$A:$P,COLUMN(Informes!J$1),FALSE)), "",
VLOOKUP($X5062&amp;"-"&amp;TEXT($A5070,"mmm-aaaa"),Informes!$A:$P,COLUMN(Informes!J$1),FALSE)), ""), "")</f>
        <v/>
      </c>
      <c r="N5070" s="248"/>
      <c r="O5070" s="248"/>
      <c r="P5070" s="248"/>
      <c r="Q5070" s="248"/>
      <c r="R5070" s="284" t="str">
        <f t="shared" si="989"/>
        <v/>
      </c>
      <c r="S5070" s="284"/>
      <c r="T5070" s="284"/>
      <c r="U5070" s="284"/>
      <c r="V5070" s="285"/>
      <c r="W5070" s="4" t="str">
        <f>IFERROR(VLOOKUP($X5062&amp;"-"&amp;TEXT($A5070,"mmm-aaaa"),Informes!$A:$P,COLUMN(Informes!K$1),FALSE), "")</f>
        <v/>
      </c>
      <c r="X5070" s="34" t="str">
        <f>IFERROR(VLOOKUP($X5062&amp;"-"&amp;TEXT($A5070,"mmm-aaaa"),Informes!$A:$P,COLUMN(Informes!C$1),FALSE), "")</f>
        <v/>
      </c>
    </row>
    <row r="5071" spans="1:24" ht="16.5" customHeight="1" x14ac:dyDescent="0.2">
      <c r="A5071" s="34">
        <f t="shared" ref="A5071:A5080" si="993">EDATE(A5070,1)</f>
        <v>45231</v>
      </c>
      <c r="B5071" s="243" t="str">
        <f t="shared" si="990"/>
        <v>Noviembre</v>
      </c>
      <c r="C5071" s="244"/>
      <c r="D5071" s="244" t="str">
        <f t="shared" si="991"/>
        <v>Enero</v>
      </c>
      <c r="E5071" s="244"/>
      <c r="F5071" s="281" t="str">
        <f>IFERROR(IF(VLOOKUP($X5062&amp;"-"&amp;TEXT($A5071,"mmm-aaaa"),Informes!$A:$P,COLUMN(Informes!H$1),FALSE),"þ","¨"),"¨")</f>
        <v>¨</v>
      </c>
      <c r="G5071" s="281"/>
      <c r="H5071" s="281"/>
      <c r="I5071" s="248" t="str">
        <f>IFERROR(IF(ISBLANK(
VLOOKUP($X5062&amp;"-"&amp;TEXT($A5071,"mmm-aaaa"),Informes!$A:$P,COLUMN(Informes!I$1),FALSE)), "",
VLOOKUP($X5062&amp;"-"&amp;TEXT($A5071,"mmm-aaaa"),Informes!$A:$P,COLUMN(Informes!I$1),FALSE)), "")</f>
        <v/>
      </c>
      <c r="J5071" s="248"/>
      <c r="K5071" s="248"/>
      <c r="L5071" s="173" t="str">
        <f t="shared" si="992"/>
        <v>¨</v>
      </c>
      <c r="M5071" s="248" t="str">
        <f>IFERROR(IF(OR($X5071=$L$7,$X5071=$K$5,$X5071=$O$5,$X5071=$T$5),IF(ISBLANK(
VLOOKUP($X5062&amp;"-"&amp;TEXT($A5071,"mmm-aaaa"),Informes!$A:$P,COLUMN(Informes!J$1),FALSE)), "",
VLOOKUP($X5062&amp;"-"&amp;TEXT($A5071,"mmm-aaaa"),Informes!$A:$P,COLUMN(Informes!J$1),FALSE)), ""), "")</f>
        <v/>
      </c>
      <c r="N5071" s="248"/>
      <c r="O5071" s="248"/>
      <c r="P5071" s="248"/>
      <c r="Q5071" s="248"/>
      <c r="R5071" s="284" t="str">
        <f t="shared" si="989"/>
        <v/>
      </c>
      <c r="S5071" s="284"/>
      <c r="T5071" s="284"/>
      <c r="U5071" s="284"/>
      <c r="V5071" s="285"/>
      <c r="W5071" s="4" t="str">
        <f>IFERROR(VLOOKUP($X5062&amp;"-"&amp;TEXT($A5071,"mmm-aaaa"),Informes!$A:$P,COLUMN(Informes!K$1),FALSE), "")</f>
        <v/>
      </c>
      <c r="X5071" s="34" t="str">
        <f>IFERROR(VLOOKUP($X5062&amp;"-"&amp;TEXT($A5071,"mmm-aaaa"),Informes!$A:$P,COLUMN(Informes!C$1),FALSE), "")</f>
        <v/>
      </c>
    </row>
    <row r="5072" spans="1:24" ht="16.5" customHeight="1" x14ac:dyDescent="0.2">
      <c r="A5072" s="34">
        <f t="shared" si="993"/>
        <v>45261</v>
      </c>
      <c r="B5072" s="243" t="str">
        <f t="shared" si="990"/>
        <v>Diciembre</v>
      </c>
      <c r="C5072" s="244"/>
      <c r="D5072" s="244" t="str">
        <f t="shared" si="991"/>
        <v>Enero</v>
      </c>
      <c r="E5072" s="244"/>
      <c r="F5072" s="281" t="str">
        <f>IFERROR(IF(VLOOKUP($X5062&amp;"-"&amp;TEXT($A5072,"mmm-aaaa"),Informes!$A:$P,COLUMN(Informes!H$1),FALSE),"þ","¨"),"¨")</f>
        <v>¨</v>
      </c>
      <c r="G5072" s="281"/>
      <c r="H5072" s="281"/>
      <c r="I5072" s="248" t="str">
        <f>IFERROR(IF(ISBLANK(
VLOOKUP($X5062&amp;"-"&amp;TEXT($A5072,"mmm-aaaa"),Informes!$A:$P,COLUMN(Informes!I$1),FALSE)), "",
VLOOKUP($X5062&amp;"-"&amp;TEXT($A5072,"mmm-aaaa"),Informes!$A:$P,COLUMN(Informes!I$1),FALSE)), "")</f>
        <v/>
      </c>
      <c r="J5072" s="248"/>
      <c r="K5072" s="248"/>
      <c r="L5072" s="173" t="str">
        <f t="shared" si="992"/>
        <v>¨</v>
      </c>
      <c r="M5072" s="248" t="str">
        <f>IFERROR(IF(OR($X5072=$L$7,$X5072=$K$5,$X5072=$O$5,$X5072=$T$5),IF(ISBLANK(
VLOOKUP($X5062&amp;"-"&amp;TEXT($A5072,"mmm-aaaa"),Informes!$A:$P,COLUMN(Informes!J$1),FALSE)), "",
VLOOKUP($X5062&amp;"-"&amp;TEXT($A5072,"mmm-aaaa"),Informes!$A:$P,COLUMN(Informes!J$1),FALSE)), ""), "")</f>
        <v/>
      </c>
      <c r="N5072" s="248"/>
      <c r="O5072" s="248"/>
      <c r="P5072" s="248"/>
      <c r="Q5072" s="248"/>
      <c r="R5072" s="284" t="str">
        <f t="shared" si="989"/>
        <v/>
      </c>
      <c r="S5072" s="284"/>
      <c r="T5072" s="284"/>
      <c r="U5072" s="284"/>
      <c r="V5072" s="285"/>
      <c r="W5072" s="4" t="str">
        <f>IFERROR(VLOOKUP($X5062&amp;"-"&amp;TEXT($A5072,"mmm-aaaa"),Informes!$A:$P,COLUMN(Informes!K$1),FALSE), "")</f>
        <v/>
      </c>
      <c r="X5072" s="34" t="str">
        <f>IFERROR(VLOOKUP($X5062&amp;"-"&amp;TEXT($A5072,"mmm-aaaa"),Informes!$A:$P,COLUMN(Informes!C$1),FALSE), "")</f>
        <v/>
      </c>
    </row>
    <row r="5073" spans="1:24" ht="16.5" customHeight="1" x14ac:dyDescent="0.2">
      <c r="A5073" s="34">
        <f t="shared" si="993"/>
        <v>45292</v>
      </c>
      <c r="B5073" s="243" t="str">
        <f t="shared" si="990"/>
        <v>Enero</v>
      </c>
      <c r="C5073" s="244"/>
      <c r="D5073" s="244" t="str">
        <f t="shared" si="991"/>
        <v>Enero</v>
      </c>
      <c r="E5073" s="244"/>
      <c r="F5073" s="281" t="str">
        <f>IFERROR(IF(VLOOKUP($X5062&amp;"-"&amp;TEXT($A5073,"mmm-aaaa"),Informes!$A:$P,COLUMN(Informes!H$1),FALSE),"þ","¨"),"¨")</f>
        <v>¨</v>
      </c>
      <c r="G5073" s="281"/>
      <c r="H5073" s="281"/>
      <c r="I5073" s="248" t="str">
        <f>IFERROR(IF(ISBLANK(
VLOOKUP($X5062&amp;"-"&amp;TEXT($A5073,"mmm-aaaa"),Informes!$A:$P,COLUMN(Informes!I$1),FALSE)), "",
VLOOKUP($X5062&amp;"-"&amp;TEXT($A5073,"mmm-aaaa"),Informes!$A:$P,COLUMN(Informes!I$1),FALSE)), "")</f>
        <v/>
      </c>
      <c r="J5073" s="248"/>
      <c r="K5073" s="248"/>
      <c r="L5073" s="173" t="str">
        <f t="shared" si="992"/>
        <v>¨</v>
      </c>
      <c r="M5073" s="248" t="str">
        <f>IFERROR(IF(OR($X5073=$L$7,$X5073=$K$5,$X5073=$O$5,$X5073=$T$5),IF(ISBLANK(
VLOOKUP($X5062&amp;"-"&amp;TEXT($A5073,"mmm-aaaa"),Informes!$A:$P,COLUMN(Informes!J$1),FALSE)), "",
VLOOKUP($X5062&amp;"-"&amp;TEXT($A5073,"mmm-aaaa"),Informes!$A:$P,COLUMN(Informes!J$1),FALSE)), ""), "")</f>
        <v/>
      </c>
      <c r="N5073" s="248"/>
      <c r="O5073" s="248"/>
      <c r="P5073" s="248"/>
      <c r="Q5073" s="248"/>
      <c r="R5073" s="284" t="str">
        <f t="shared" si="989"/>
        <v/>
      </c>
      <c r="S5073" s="284"/>
      <c r="T5073" s="284"/>
      <c r="U5073" s="284"/>
      <c r="V5073" s="285"/>
      <c r="W5073" s="4" t="str">
        <f>IFERROR(VLOOKUP($X5062&amp;"-"&amp;TEXT($A5073,"mmm-aaaa"),Informes!$A:$P,COLUMN(Informes!K$1),FALSE), "")</f>
        <v/>
      </c>
      <c r="X5073" s="34" t="str">
        <f>IFERROR(VLOOKUP($X5062&amp;"-"&amp;TEXT($A5073,"mmm-aaaa"),Informes!$A:$P,COLUMN(Informes!C$1),FALSE), "")</f>
        <v/>
      </c>
    </row>
    <row r="5074" spans="1:24" ht="16.5" customHeight="1" x14ac:dyDescent="0.2">
      <c r="A5074" s="34">
        <f t="shared" si="993"/>
        <v>45323</v>
      </c>
      <c r="B5074" s="243" t="str">
        <f t="shared" si="990"/>
        <v>Febrero</v>
      </c>
      <c r="C5074" s="244"/>
      <c r="D5074" s="244" t="str">
        <f t="shared" si="991"/>
        <v>Enero</v>
      </c>
      <c r="E5074" s="244"/>
      <c r="F5074" s="281" t="str">
        <f>IFERROR(IF(VLOOKUP($X5062&amp;"-"&amp;TEXT($A5074,"mmm-aaaa"),Informes!$A:$P,COLUMN(Informes!H$1),FALSE),"þ","¨"),"¨")</f>
        <v>¨</v>
      </c>
      <c r="G5074" s="281"/>
      <c r="H5074" s="281"/>
      <c r="I5074" s="248" t="str">
        <f>IFERROR(IF(ISBLANK(
VLOOKUP($X5062&amp;"-"&amp;TEXT($A5074,"mmm-aaaa"),Informes!$A:$P,COLUMN(Informes!I$1),FALSE)), "",
VLOOKUP($X5062&amp;"-"&amp;TEXT($A5074,"mmm-aaaa"),Informes!$A:$P,COLUMN(Informes!I$1),FALSE)), "")</f>
        <v/>
      </c>
      <c r="J5074" s="248"/>
      <c r="K5074" s="248"/>
      <c r="L5074" s="173" t="str">
        <f t="shared" si="992"/>
        <v>¨</v>
      </c>
      <c r="M5074" s="248" t="str">
        <f>IFERROR(IF(OR($X5074=$L$7,$X5074=$K$5,$X5074=$O$5,$X5074=$T$5),IF(ISBLANK(
VLOOKUP($X5062&amp;"-"&amp;TEXT($A5074,"mmm-aaaa"),Informes!$A:$P,COLUMN(Informes!J$1),FALSE)), "",
VLOOKUP($X5062&amp;"-"&amp;TEXT($A5074,"mmm-aaaa"),Informes!$A:$P,COLUMN(Informes!J$1),FALSE)), ""), "")</f>
        <v/>
      </c>
      <c r="N5074" s="248"/>
      <c r="O5074" s="248"/>
      <c r="P5074" s="248"/>
      <c r="Q5074" s="248"/>
      <c r="R5074" s="284" t="str">
        <f t="shared" si="989"/>
        <v/>
      </c>
      <c r="S5074" s="284"/>
      <c r="T5074" s="284"/>
      <c r="U5074" s="284"/>
      <c r="V5074" s="285"/>
      <c r="W5074" s="4" t="str">
        <f>IFERROR(VLOOKUP($X5062&amp;"-"&amp;TEXT($A5074,"mmm-aaaa"),Informes!$A:$P,COLUMN(Informes!K$1),FALSE), "")</f>
        <v/>
      </c>
      <c r="X5074" s="34" t="str">
        <f>IFERROR(VLOOKUP($X5062&amp;"-"&amp;TEXT($A5074,"mmm-aaaa"),Informes!$A:$P,COLUMN(Informes!C$1),FALSE), "")</f>
        <v/>
      </c>
    </row>
    <row r="5075" spans="1:24" ht="16.5" customHeight="1" x14ac:dyDescent="0.2">
      <c r="A5075" s="34">
        <f t="shared" si="993"/>
        <v>45352</v>
      </c>
      <c r="B5075" s="243" t="str">
        <f t="shared" si="990"/>
        <v>Marzo</v>
      </c>
      <c r="C5075" s="244"/>
      <c r="D5075" s="244" t="str">
        <f t="shared" si="991"/>
        <v>Enero</v>
      </c>
      <c r="E5075" s="244"/>
      <c r="F5075" s="281" t="str">
        <f>IFERROR(IF(VLOOKUP($X5062&amp;"-"&amp;TEXT($A5075,"mmm-aaaa"),Informes!$A:$P,COLUMN(Informes!H$1),FALSE),"þ","¨"),"¨")</f>
        <v>¨</v>
      </c>
      <c r="G5075" s="281"/>
      <c r="H5075" s="281"/>
      <c r="I5075" s="248" t="str">
        <f>IFERROR(IF(ISBLANK(
VLOOKUP($X5062&amp;"-"&amp;TEXT($A5075,"mmm-aaaa"),Informes!$A:$P,COLUMN(Informes!I$1),FALSE)), "",
VLOOKUP($X5062&amp;"-"&amp;TEXT($A5075,"mmm-aaaa"),Informes!$A:$P,COLUMN(Informes!I$1),FALSE)), "")</f>
        <v/>
      </c>
      <c r="J5075" s="248"/>
      <c r="K5075" s="248"/>
      <c r="L5075" s="173" t="str">
        <f t="shared" si="992"/>
        <v>¨</v>
      </c>
      <c r="M5075" s="248" t="str">
        <f>IFERROR(IF(OR($X5075=$L$7,$X5075=$K$5,$X5075=$O$5,$X5075=$T$5),IF(ISBLANK(
VLOOKUP($X5062&amp;"-"&amp;TEXT($A5075,"mmm-aaaa"),Informes!$A:$P,COLUMN(Informes!J$1),FALSE)), "",
VLOOKUP($X5062&amp;"-"&amp;TEXT($A5075,"mmm-aaaa"),Informes!$A:$P,COLUMN(Informes!J$1),FALSE)), ""), "")</f>
        <v/>
      </c>
      <c r="N5075" s="248"/>
      <c r="O5075" s="248"/>
      <c r="P5075" s="248"/>
      <c r="Q5075" s="248"/>
      <c r="R5075" s="284" t="str">
        <f t="shared" si="989"/>
        <v/>
      </c>
      <c r="S5075" s="284"/>
      <c r="T5075" s="284"/>
      <c r="U5075" s="284"/>
      <c r="V5075" s="285"/>
      <c r="W5075" s="4" t="str">
        <f>IFERROR(VLOOKUP($X5062&amp;"-"&amp;TEXT($A5075,"mmm-aaaa"),Informes!$A:$P,COLUMN(Informes!K$1),FALSE), "")</f>
        <v/>
      </c>
      <c r="X5075" s="34" t="str">
        <f>IFERROR(VLOOKUP($X5062&amp;"-"&amp;TEXT($A5075,"mmm-aaaa"),Informes!$A:$P,COLUMN(Informes!C$1),FALSE), "")</f>
        <v/>
      </c>
    </row>
    <row r="5076" spans="1:24" ht="16.5" customHeight="1" x14ac:dyDescent="0.2">
      <c r="A5076" s="34">
        <f t="shared" si="993"/>
        <v>45383</v>
      </c>
      <c r="B5076" s="243" t="str">
        <f t="shared" si="990"/>
        <v>Abril</v>
      </c>
      <c r="C5076" s="244"/>
      <c r="D5076" s="244" t="str">
        <f t="shared" si="991"/>
        <v>Enero</v>
      </c>
      <c r="E5076" s="244"/>
      <c r="F5076" s="281" t="str">
        <f>IFERROR(IF(VLOOKUP($X5062&amp;"-"&amp;TEXT($A5076,"mmm-aaaa"),Informes!$A:$P,COLUMN(Informes!H$1),FALSE),"þ","¨"),"¨")</f>
        <v>¨</v>
      </c>
      <c r="G5076" s="281"/>
      <c r="H5076" s="281"/>
      <c r="I5076" s="248" t="str">
        <f>IFERROR(IF(ISBLANK(
VLOOKUP($X5062&amp;"-"&amp;TEXT($A5076,"mmm-aaaa"),Informes!$A:$P,COLUMN(Informes!I$1),FALSE)), "",
VLOOKUP($X5062&amp;"-"&amp;TEXT($A5076,"mmm-aaaa"),Informes!$A:$P,COLUMN(Informes!I$1),FALSE)), "")</f>
        <v/>
      </c>
      <c r="J5076" s="248"/>
      <c r="K5076" s="248"/>
      <c r="L5076" s="173" t="str">
        <f t="shared" si="992"/>
        <v>¨</v>
      </c>
      <c r="M5076" s="248" t="str">
        <f>IFERROR(IF(OR($X5076=$L$7,$X5076=$K$5,$X5076=$O$5,$X5076=$T$5),IF(ISBLANK(
VLOOKUP($X5062&amp;"-"&amp;TEXT($A5076,"mmm-aaaa"),Informes!$A:$P,COLUMN(Informes!J$1),FALSE)), "",
VLOOKUP($X5062&amp;"-"&amp;TEXT($A5076,"mmm-aaaa"),Informes!$A:$P,COLUMN(Informes!J$1),FALSE)), ""), "")</f>
        <v/>
      </c>
      <c r="N5076" s="248"/>
      <c r="O5076" s="248"/>
      <c r="P5076" s="248"/>
      <c r="Q5076" s="248"/>
      <c r="R5076" s="284" t="str">
        <f t="shared" si="989"/>
        <v/>
      </c>
      <c r="S5076" s="284"/>
      <c r="T5076" s="284"/>
      <c r="U5076" s="284"/>
      <c r="V5076" s="285"/>
      <c r="W5076" s="4" t="str">
        <f>IFERROR(VLOOKUP($X5062&amp;"-"&amp;TEXT($A5076,"mmm-aaaa"),Informes!$A:$P,COLUMN(Informes!K$1),FALSE), "")</f>
        <v/>
      </c>
      <c r="X5076" s="34" t="str">
        <f>IFERROR(VLOOKUP($X5062&amp;"-"&amp;TEXT($A5076,"mmm-aaaa"),Informes!$A:$P,COLUMN(Informes!C$1),FALSE), "")</f>
        <v/>
      </c>
    </row>
    <row r="5077" spans="1:24" ht="16.5" customHeight="1" x14ac:dyDescent="0.2">
      <c r="A5077" s="34">
        <f t="shared" si="993"/>
        <v>45413</v>
      </c>
      <c r="B5077" s="243" t="str">
        <f t="shared" si="990"/>
        <v>Mayo</v>
      </c>
      <c r="C5077" s="244"/>
      <c r="D5077" s="244" t="str">
        <f t="shared" si="991"/>
        <v>Enero</v>
      </c>
      <c r="E5077" s="244"/>
      <c r="F5077" s="281" t="str">
        <f>IFERROR(IF(VLOOKUP($X5062&amp;"-"&amp;TEXT($A5077,"mmm-aaaa"),Informes!$A:$P,COLUMN(Informes!H$1),FALSE),"þ","¨"),"¨")</f>
        <v>¨</v>
      </c>
      <c r="G5077" s="281"/>
      <c r="H5077" s="281"/>
      <c r="I5077" s="248" t="str">
        <f>IFERROR(IF(ISBLANK(
VLOOKUP($X5062&amp;"-"&amp;TEXT($A5077,"mmm-aaaa"),Informes!$A:$P,COLUMN(Informes!I$1),FALSE)), "",
VLOOKUP($X5062&amp;"-"&amp;TEXT($A5077,"mmm-aaaa"),Informes!$A:$P,COLUMN(Informes!I$1),FALSE)), "")</f>
        <v/>
      </c>
      <c r="J5077" s="248"/>
      <c r="K5077" s="248"/>
      <c r="L5077" s="173" t="str">
        <f t="shared" si="992"/>
        <v>¨</v>
      </c>
      <c r="M5077" s="248" t="str">
        <f>IFERROR(IF(OR($X5077=$L$7,$X5077=$K$5,$X5077=$O$5,$X5077=$T$5),IF(ISBLANK(
VLOOKUP($X5062&amp;"-"&amp;TEXT($A5077,"mmm-aaaa"),Informes!$A:$P,COLUMN(Informes!J$1),FALSE)), "",
VLOOKUP($X5062&amp;"-"&amp;TEXT($A5077,"mmm-aaaa"),Informes!$A:$P,COLUMN(Informes!J$1),FALSE)), ""), "")</f>
        <v/>
      </c>
      <c r="N5077" s="248"/>
      <c r="O5077" s="248"/>
      <c r="P5077" s="248"/>
      <c r="Q5077" s="248"/>
      <c r="R5077" s="284" t="str">
        <f t="shared" si="989"/>
        <v/>
      </c>
      <c r="S5077" s="284"/>
      <c r="T5077" s="284"/>
      <c r="U5077" s="284"/>
      <c r="V5077" s="285"/>
      <c r="W5077" s="4" t="str">
        <f>IFERROR(VLOOKUP($X5062&amp;"-"&amp;TEXT($A5077,"mmm-aaaa"),Informes!$A:$P,COLUMN(Informes!K$1),FALSE), "")</f>
        <v/>
      </c>
      <c r="X5077" s="34" t="str">
        <f>IFERROR(VLOOKUP($X5062&amp;"-"&amp;TEXT($A5077,"mmm-aaaa"),Informes!$A:$P,COLUMN(Informes!C$1),FALSE), "")</f>
        <v/>
      </c>
    </row>
    <row r="5078" spans="1:24" ht="16.5" customHeight="1" x14ac:dyDescent="0.2">
      <c r="A5078" s="34">
        <f t="shared" si="993"/>
        <v>45444</v>
      </c>
      <c r="B5078" s="243" t="str">
        <f t="shared" si="990"/>
        <v>Junio</v>
      </c>
      <c r="C5078" s="244"/>
      <c r="D5078" s="244" t="str">
        <f t="shared" si="991"/>
        <v>Enero</v>
      </c>
      <c r="E5078" s="244"/>
      <c r="F5078" s="281" t="str">
        <f>IFERROR(IF(VLOOKUP($X5062&amp;"-"&amp;TEXT($A5078,"mmm-aaaa"),Informes!$A:$P,COLUMN(Informes!H$1),FALSE),"þ","¨"),"¨")</f>
        <v>¨</v>
      </c>
      <c r="G5078" s="281"/>
      <c r="H5078" s="281"/>
      <c r="I5078" s="248" t="str">
        <f>IFERROR(IF(ISBLANK(
VLOOKUP($X5062&amp;"-"&amp;TEXT($A5078,"mmm-aaaa"),Informes!$A:$P,COLUMN(Informes!I$1),FALSE)), "",
VLOOKUP($X5062&amp;"-"&amp;TEXT($A5078,"mmm-aaaa"),Informes!$A:$P,COLUMN(Informes!I$1),FALSE)), "")</f>
        <v/>
      </c>
      <c r="J5078" s="248"/>
      <c r="K5078" s="248"/>
      <c r="L5078" s="173" t="str">
        <f t="shared" si="992"/>
        <v>¨</v>
      </c>
      <c r="M5078" s="248" t="str">
        <f>IFERROR(IF(OR($X5078=$L$7,$X5078=$K$5,$X5078=$O$5,$X5078=$T$5),IF(ISBLANK(
VLOOKUP($X5062&amp;"-"&amp;TEXT($A5078,"mmm-aaaa"),Informes!$A:$P,COLUMN(Informes!J$1),FALSE)), "",
VLOOKUP($X5062&amp;"-"&amp;TEXT($A5078,"mmm-aaaa"),Informes!$A:$P,COLUMN(Informes!J$1),FALSE)), ""), "")</f>
        <v/>
      </c>
      <c r="N5078" s="248"/>
      <c r="O5078" s="248"/>
      <c r="P5078" s="248"/>
      <c r="Q5078" s="248"/>
      <c r="R5078" s="284" t="str">
        <f t="shared" si="989"/>
        <v/>
      </c>
      <c r="S5078" s="284"/>
      <c r="T5078" s="284"/>
      <c r="U5078" s="284"/>
      <c r="V5078" s="285"/>
      <c r="W5078" s="4" t="str">
        <f>IFERROR(VLOOKUP($X5062&amp;"-"&amp;TEXT($A5078,"mmm-aaaa"),Informes!$A:$P,COLUMN(Informes!K$1),FALSE), "")</f>
        <v/>
      </c>
      <c r="X5078" s="34" t="str">
        <f>IFERROR(VLOOKUP($X5062&amp;"-"&amp;TEXT($A5078,"mmm-aaaa"),Informes!$A:$P,COLUMN(Informes!C$1),FALSE), "")</f>
        <v/>
      </c>
    </row>
    <row r="5079" spans="1:24" ht="16.5" customHeight="1" x14ac:dyDescent="0.2">
      <c r="A5079" s="34">
        <f t="shared" si="993"/>
        <v>45474</v>
      </c>
      <c r="B5079" s="243" t="str">
        <f t="shared" si="990"/>
        <v>Julio</v>
      </c>
      <c r="C5079" s="244"/>
      <c r="D5079" s="244" t="str">
        <f t="shared" si="991"/>
        <v>Enero</v>
      </c>
      <c r="E5079" s="244"/>
      <c r="F5079" s="281" t="str">
        <f>IFERROR(IF(VLOOKUP($X5062&amp;"-"&amp;TEXT($A5079,"mmm-aaaa"),Informes!$A:$P,COLUMN(Informes!H$1),FALSE),"þ","¨"),"¨")</f>
        <v>¨</v>
      </c>
      <c r="G5079" s="281"/>
      <c r="H5079" s="281"/>
      <c r="I5079" s="248" t="str">
        <f>IFERROR(IF(ISBLANK(
VLOOKUP($X5062&amp;"-"&amp;TEXT($A5079,"mmm-aaaa"),Informes!$A:$P,COLUMN(Informes!I$1),FALSE)), "",
VLOOKUP($X5062&amp;"-"&amp;TEXT($A5079,"mmm-aaaa"),Informes!$A:$P,COLUMN(Informes!I$1),FALSE)), "")</f>
        <v/>
      </c>
      <c r="J5079" s="248"/>
      <c r="K5079" s="248"/>
      <c r="L5079" s="173" t="str">
        <f t="shared" si="992"/>
        <v>¨</v>
      </c>
      <c r="M5079" s="248" t="str">
        <f>IFERROR(IF(OR($X5079=$L$7,$X5079=$K$5,$X5079=$O$5,$X5079=$T$5),IF(ISBLANK(
VLOOKUP($X5062&amp;"-"&amp;TEXT($A5079,"mmm-aaaa"),Informes!$A:$P,COLUMN(Informes!J$1),FALSE)), "",
VLOOKUP($X5062&amp;"-"&amp;TEXT($A5079,"mmm-aaaa"),Informes!$A:$P,COLUMN(Informes!J$1),FALSE)), ""), "")</f>
        <v/>
      </c>
      <c r="N5079" s="248"/>
      <c r="O5079" s="248"/>
      <c r="P5079" s="248"/>
      <c r="Q5079" s="248"/>
      <c r="R5079" s="284" t="str">
        <f t="shared" si="989"/>
        <v/>
      </c>
      <c r="S5079" s="284"/>
      <c r="T5079" s="284"/>
      <c r="U5079" s="284"/>
      <c r="V5079" s="285"/>
      <c r="W5079" s="4" t="str">
        <f>IFERROR(VLOOKUP($X5062&amp;"-"&amp;TEXT($A5079,"mmm-aaaa"),Informes!$A:$P,COLUMN(Informes!K$1),FALSE), "")</f>
        <v/>
      </c>
      <c r="X5079" s="34" t="str">
        <f>IFERROR(VLOOKUP($X5062&amp;"-"&amp;TEXT($A5079,"mmm-aaaa"),Informes!$A:$P,COLUMN(Informes!C$1),FALSE), "")</f>
        <v/>
      </c>
    </row>
    <row r="5080" spans="1:24" ht="16.5" customHeight="1" thickBot="1" x14ac:dyDescent="0.25">
      <c r="A5080" s="34">
        <f t="shared" si="993"/>
        <v>45505</v>
      </c>
      <c r="B5080" s="264" t="str">
        <f t="shared" si="990"/>
        <v>Agosto</v>
      </c>
      <c r="C5080" s="265"/>
      <c r="D5080" s="265" t="str">
        <f t="shared" si="991"/>
        <v>Enero</v>
      </c>
      <c r="E5080" s="265"/>
      <c r="F5080" s="280" t="str">
        <f>IFERROR(IF(VLOOKUP($X5062&amp;"-"&amp;TEXT($A5080,"mmm-aaaa"),Informes!$A:$P,COLUMN(Informes!H$1),FALSE),"þ","¨"),"¨")</f>
        <v>¨</v>
      </c>
      <c r="G5080" s="280"/>
      <c r="H5080" s="280"/>
      <c r="I5080" s="269" t="str">
        <f>IFERROR(IF(ISBLANK(
VLOOKUP($X5062&amp;"-"&amp;TEXT($A5080,"mmm-aaaa"),Informes!$A:$P,COLUMN(Informes!I$1),FALSE)), "",
VLOOKUP($X5062&amp;"-"&amp;TEXT($A5080,"mmm-aaaa"),Informes!$A:$P,COLUMN(Informes!I$1),FALSE)), "")</f>
        <v/>
      </c>
      <c r="J5080" s="269"/>
      <c r="K5080" s="269"/>
      <c r="L5080" s="172" t="str">
        <f t="shared" si="992"/>
        <v>¨</v>
      </c>
      <c r="M5080" s="269" t="str">
        <f>IFERROR(IF(OR($X5080=$L$7,$X5080=$K$5,$X5080=$O$5,$X5080=$T$5),IF(ISBLANK(
VLOOKUP($X5062&amp;"-"&amp;TEXT($A5080,"mmm-aaaa"),Informes!$A:$P,COLUMN(Informes!J$1),FALSE)), "",
VLOOKUP($X5062&amp;"-"&amp;TEXT($A5080,"mmm-aaaa"),Informes!$A:$P,COLUMN(Informes!J$1),FALSE)), ""), "")</f>
        <v/>
      </c>
      <c r="N5080" s="269"/>
      <c r="O5080" s="269"/>
      <c r="P5080" s="269"/>
      <c r="Q5080" s="269"/>
      <c r="R5080" s="282" t="str">
        <f t="shared" si="989"/>
        <v/>
      </c>
      <c r="S5080" s="282"/>
      <c r="T5080" s="282"/>
      <c r="U5080" s="282"/>
      <c r="V5080" s="283"/>
      <c r="W5080" s="4" t="str">
        <f>IFERROR(VLOOKUP($X5062&amp;"-"&amp;TEXT($A5080,"mmm-aaaa"),Informes!$A:$P,COLUMN(Informes!K$1),FALSE), "")</f>
        <v/>
      </c>
      <c r="X5080" s="34" t="str">
        <f>IFERROR(VLOOKUP($X5062&amp;"-"&amp;TEXT($A5080,"mmm-aaaa"),Informes!$A:$P,COLUMN(Informes!C$1),FALSE), "")</f>
        <v/>
      </c>
    </row>
    <row r="5081" spans="1:24" ht="16.5" customHeight="1" thickBot="1" x14ac:dyDescent="0.3">
      <c r="D5081" s="124"/>
      <c r="E5081" s="124"/>
      <c r="F5081" s="129"/>
      <c r="G5081" s="124" t="str">
        <f>IF(SUM(F5069:F5080)=0,"",SUM(F5069:F5080))</f>
        <v/>
      </c>
      <c r="H5081" s="124"/>
      <c r="I5081" s="124"/>
      <c r="J5081" s="130"/>
      <c r="K5081" s="124"/>
      <c r="L5081" s="131" t="s">
        <v>107</v>
      </c>
      <c r="M5081" s="272" t="str">
        <f>IF(SUM(M5069:M5080)=0,"",SUM(M5069:M5080))</f>
        <v/>
      </c>
      <c r="N5081" s="273"/>
      <c r="O5081" s="273"/>
      <c r="P5081" s="273"/>
      <c r="Q5081" s="274"/>
      <c r="R5081" s="275"/>
      <c r="S5081" s="276"/>
      <c r="T5081" s="276"/>
      <c r="U5081" s="276"/>
      <c r="V5081" s="277"/>
      <c r="W5081" s="4"/>
      <c r="X5081" s="4"/>
    </row>
    <row r="5082" spans="1:24" ht="16.5" customHeight="1" x14ac:dyDescent="0.2">
      <c r="W5082" s="4"/>
      <c r="X5082" s="4"/>
    </row>
    <row r="5083" spans="1:24" ht="279.75" customHeight="1" x14ac:dyDescent="0.15">
      <c r="B5083" s="11"/>
      <c r="C5083" s="132" t="s">
        <v>136</v>
      </c>
      <c r="D5083" s="11"/>
      <c r="E5083" s="11"/>
      <c r="F5083" s="11"/>
      <c r="G5083" s="11"/>
      <c r="H5083" s="11"/>
      <c r="I5083" s="11"/>
      <c r="J5083" s="11"/>
      <c r="K5083" s="11"/>
      <c r="L5083" s="11"/>
      <c r="M5083" s="11"/>
      <c r="N5083" s="11"/>
      <c r="O5083" s="11"/>
      <c r="P5083" s="11"/>
      <c r="Q5083" s="11"/>
      <c r="R5083" s="11"/>
      <c r="S5083" s="11"/>
      <c r="T5083" s="11"/>
      <c r="U5083" s="11"/>
      <c r="V5083" s="11"/>
      <c r="W5083" s="11"/>
      <c r="X5083" s="11"/>
    </row>
    <row r="5084" spans="1:24" ht="24" customHeight="1" x14ac:dyDescent="0.2">
      <c r="A5084" s="35"/>
      <c r="B5084" s="256" t="s">
        <v>127</v>
      </c>
      <c r="C5084" s="256"/>
      <c r="D5084" s="256"/>
      <c r="E5084" s="256"/>
      <c r="F5084" s="256"/>
      <c r="G5084" s="256"/>
      <c r="H5084" s="256"/>
      <c r="I5084" s="256"/>
      <c r="J5084" s="256"/>
      <c r="K5084" s="256"/>
      <c r="L5084" s="256"/>
      <c r="M5084" s="256"/>
      <c r="N5084" s="256"/>
      <c r="O5084" s="256"/>
      <c r="P5084" s="256"/>
      <c r="Q5084" s="256"/>
      <c r="R5084" s="256"/>
      <c r="S5084" s="256"/>
      <c r="T5084" s="256"/>
      <c r="U5084" s="256"/>
      <c r="V5084" s="256"/>
      <c r="X5084" s="2"/>
    </row>
    <row r="5085" spans="1:24" ht="15" x14ac:dyDescent="0.2">
      <c r="A5085" s="35"/>
      <c r="B5085" s="120" t="s">
        <v>128</v>
      </c>
      <c r="D5085" s="123" t="e">
        <f>D5062</f>
        <v>#REF!</v>
      </c>
      <c r="F5085" s="123"/>
      <c r="G5085" s="123"/>
      <c r="H5085" s="123"/>
      <c r="I5085" s="123"/>
      <c r="J5085" s="123"/>
      <c r="K5085" s="123"/>
      <c r="L5085" s="123"/>
      <c r="M5085" s="123"/>
      <c r="N5085" s="123"/>
      <c r="O5085" s="123"/>
      <c r="P5085" s="123"/>
      <c r="Q5085" s="123"/>
      <c r="R5085" s="123"/>
      <c r="S5085" s="123"/>
      <c r="T5085" s="123"/>
      <c r="U5085" s="123"/>
      <c r="V5085" s="123"/>
      <c r="W5085" s="15"/>
      <c r="X5085" s="154" t="e">
        <f>X5062</f>
        <v>#REF!</v>
      </c>
    </row>
    <row r="5086" spans="1:24" ht="17.25" x14ac:dyDescent="0.2">
      <c r="B5086" s="120" t="s">
        <v>129</v>
      </c>
      <c r="D5086" s="121"/>
      <c r="E5086" s="121"/>
      <c r="F5086" s="7"/>
      <c r="G5086" s="7"/>
      <c r="H5086" s="257" t="e">
        <f>H5063</f>
        <v>#REF!</v>
      </c>
      <c r="I5086" s="257"/>
      <c r="J5086" s="257"/>
      <c r="K5086" s="257"/>
      <c r="L5086" s="257"/>
      <c r="M5086" s="257"/>
      <c r="N5086" s="257"/>
      <c r="O5086" s="257"/>
      <c r="P5086" s="127" t="e">
        <f>P5063</f>
        <v>#REF!</v>
      </c>
      <c r="Q5086" s="120" t="s">
        <v>75</v>
      </c>
      <c r="S5086" s="12"/>
      <c r="T5086" s="13"/>
      <c r="U5086" s="127" t="e">
        <f>U5063</f>
        <v>#REF!</v>
      </c>
      <c r="V5086" s="120" t="s">
        <v>79</v>
      </c>
      <c r="W5086" s="12"/>
      <c r="X5086" s="6"/>
    </row>
    <row r="5087" spans="1:24" ht="17.25" x14ac:dyDescent="0.2">
      <c r="B5087" s="120" t="s">
        <v>130</v>
      </c>
      <c r="D5087" s="122"/>
      <c r="E5087" s="122"/>
      <c r="F5087" s="7"/>
      <c r="G5087" s="258" t="e">
        <f>G5064</f>
        <v>#REF!</v>
      </c>
      <c r="H5087" s="258"/>
      <c r="I5087" s="258"/>
      <c r="J5087" s="258"/>
      <c r="K5087" s="258"/>
      <c r="L5087" s="258"/>
      <c r="M5087" s="258"/>
      <c r="N5087" s="258"/>
      <c r="O5087" s="258"/>
      <c r="P5087" s="128" t="s">
        <v>137</v>
      </c>
      <c r="Q5087" s="120" t="s">
        <v>131</v>
      </c>
      <c r="S5087" s="12"/>
      <c r="T5087" s="12"/>
      <c r="U5087" s="128" t="s">
        <v>138</v>
      </c>
      <c r="V5087" s="120" t="s">
        <v>61</v>
      </c>
      <c r="W5087" s="12"/>
      <c r="X5087" s="6"/>
    </row>
    <row r="5088" spans="1:24" ht="28.5" customHeight="1" x14ac:dyDescent="0.2">
      <c r="B5088" s="127" t="e">
        <f>B5065</f>
        <v>#REF!</v>
      </c>
      <c r="C5088" s="125" t="s">
        <v>76</v>
      </c>
      <c r="D5088" s="127" t="e">
        <f>D5065</f>
        <v>#REF!</v>
      </c>
      <c r="E5088" s="125" t="s">
        <v>81</v>
      </c>
      <c r="F5088" s="7"/>
      <c r="G5088" s="7"/>
      <c r="H5088" s="5"/>
      <c r="I5088" s="10"/>
      <c r="J5088" s="127" t="e">
        <f>J5065</f>
        <v>#REF!</v>
      </c>
      <c r="K5088" s="125" t="s">
        <v>77</v>
      </c>
      <c r="L5088" s="5"/>
      <c r="M5088" s="5"/>
      <c r="N5088" s="127" t="e">
        <f>N5065</f>
        <v>#REF!</v>
      </c>
      <c r="O5088" s="125" t="s">
        <v>132</v>
      </c>
      <c r="P5088" s="126"/>
      <c r="Q5088" s="126"/>
      <c r="R5088" s="9"/>
      <c r="S5088" s="127" t="e">
        <f>S5065</f>
        <v>#REF!</v>
      </c>
      <c r="T5088" s="259" t="s">
        <v>133</v>
      </c>
      <c r="U5088" s="259"/>
      <c r="V5088" s="259"/>
      <c r="W5088" s="13"/>
      <c r="X5088" s="6"/>
    </row>
    <row r="5089" spans="1:24" ht="4.5" customHeight="1" thickBot="1" x14ac:dyDescent="0.25">
      <c r="B5089" s="8"/>
      <c r="C5089" s="7"/>
      <c r="D5089" s="8"/>
      <c r="E5089" s="7"/>
      <c r="F5089" s="7"/>
      <c r="G5089" s="7"/>
      <c r="H5089" s="5"/>
      <c r="I5089" s="10"/>
      <c r="J5089" s="8"/>
      <c r="K5089" s="5"/>
      <c r="L5089" s="5"/>
      <c r="M5089" s="5"/>
      <c r="N5089" s="7"/>
      <c r="O5089" s="5"/>
      <c r="P5089" s="8"/>
      <c r="Q5089" s="8"/>
      <c r="R5089" s="9"/>
      <c r="S5089" s="9"/>
      <c r="T5089" s="7"/>
      <c r="U5089" s="8"/>
      <c r="V5089" s="9"/>
      <c r="W5089" s="9"/>
      <c r="X5089" s="6"/>
    </row>
    <row r="5090" spans="1:24" ht="27" customHeight="1" x14ac:dyDescent="0.25">
      <c r="B5090" s="260" t="s">
        <v>17</v>
      </c>
      <c r="C5090" s="261"/>
      <c r="D5090" s="261"/>
      <c r="E5090" s="261"/>
      <c r="F5090" s="262" t="s">
        <v>134</v>
      </c>
      <c r="G5090" s="262"/>
      <c r="H5090" s="262"/>
      <c r="I5090" s="262" t="s">
        <v>12</v>
      </c>
      <c r="J5090" s="262"/>
      <c r="K5090" s="262"/>
      <c r="L5090" s="262" t="s">
        <v>105</v>
      </c>
      <c r="M5090" s="236" t="s">
        <v>135</v>
      </c>
      <c r="N5090" s="236"/>
      <c r="O5090" s="236"/>
      <c r="P5090" s="236"/>
      <c r="Q5090" s="236"/>
      <c r="R5090" s="236" t="s">
        <v>101</v>
      </c>
      <c r="S5090" s="236"/>
      <c r="T5090" s="236"/>
      <c r="U5090" s="236"/>
      <c r="V5090" s="237"/>
      <c r="W5090" s="14"/>
      <c r="X5090" s="3"/>
    </row>
    <row r="5091" spans="1:24" ht="27.75" customHeight="1" x14ac:dyDescent="0.2">
      <c r="B5091" s="240">
        <f>EDATE(B5068,12)</f>
        <v>45658</v>
      </c>
      <c r="C5091" s="241"/>
      <c r="D5091" s="241"/>
      <c r="E5091" s="242"/>
      <c r="F5091" s="263"/>
      <c r="G5091" s="263"/>
      <c r="H5091" s="263"/>
      <c r="I5091" s="263"/>
      <c r="J5091" s="263"/>
      <c r="K5091" s="263"/>
      <c r="L5091" s="263"/>
      <c r="M5091" s="238"/>
      <c r="N5091" s="238"/>
      <c r="O5091" s="238"/>
      <c r="P5091" s="238"/>
      <c r="Q5091" s="238"/>
      <c r="R5091" s="238"/>
      <c r="S5091" s="238"/>
      <c r="T5091" s="238"/>
      <c r="U5091" s="238"/>
      <c r="V5091" s="239"/>
      <c r="W5091" s="14"/>
      <c r="X5091" s="3"/>
    </row>
    <row r="5092" spans="1:24" ht="16.5" customHeight="1" x14ac:dyDescent="0.2">
      <c r="A5092" s="34">
        <f>EDATE(B5091,-4)</f>
        <v>45536</v>
      </c>
      <c r="B5092" s="243" t="str">
        <f>PROPER(TEXT(A5092, "mmmm"))</f>
        <v>Septiembre</v>
      </c>
      <c r="C5092" s="244"/>
      <c r="D5092" s="244"/>
      <c r="E5092" s="244"/>
      <c r="F5092" s="281" t="str">
        <f>IFERROR(IF(VLOOKUP($X5062&amp;"-"&amp;TEXT($A5092,"mmm-aaaa"),Informes!$A:$P,COLUMN(Informes!H$1),FALSE),"þ","¨"),"¨")</f>
        <v>¨</v>
      </c>
      <c r="G5092" s="281"/>
      <c r="H5092" s="281"/>
      <c r="I5092" s="248" t="str">
        <f>IFERROR(IF(ISBLANK(
VLOOKUP($X5085&amp;"-"&amp;TEXT($A5092,"mmm-aaaa"),Informes!$A:$P,COLUMN(Informes!I$1),FALSE)), "",
VLOOKUP($X5085&amp;"-"&amp;TEXT($A5092,"mmm-aaaa"),Informes!$A:$P,COLUMN(Informes!I$1),FALSE)), "")</f>
        <v/>
      </c>
      <c r="J5092" s="248"/>
      <c r="K5092" s="248"/>
      <c r="L5092" s="173" t="str">
        <f>IFERROR(IF($X5092=$L$7,"þ","¨"),"¨")</f>
        <v>¨</v>
      </c>
      <c r="M5092" s="248" t="str">
        <f>IFERROR(IF(OR($X5092=$L$7,$X5092=$K$5,$X5092=$O$5,$X5092=$T$5),IF(ISBLANK(
VLOOKUP($X5062&amp;"-"&amp;TEXT($A5092,"mmm-aaaa"),Informes!$A:$P,COLUMN(Informes!J$1),FALSE)), "",
VLOOKUP($X5062&amp;"-"&amp;TEXT($A5092,"mmm-aaaa"),Informes!$A:$P,COLUMN(Informes!J$1),FALSE)), ""), "")</f>
        <v/>
      </c>
      <c r="N5092" s="248"/>
      <c r="O5092" s="248"/>
      <c r="P5092" s="248"/>
      <c r="Q5092" s="248"/>
      <c r="R5092" s="284" t="str">
        <f t="shared" ref="R5092:R5103" si="994">IF(W5092=0, "", W5092)</f>
        <v/>
      </c>
      <c r="S5092" s="284"/>
      <c r="T5092" s="284"/>
      <c r="U5092" s="284"/>
      <c r="V5092" s="285"/>
      <c r="W5092" s="4" t="str">
        <f>IFERROR(VLOOKUP($X5085&amp;"-"&amp;TEXT($A5092,"mmm-aaaa"),Informes!$A:$P,COLUMN(Informes!K$1),FALSE), "")</f>
        <v/>
      </c>
      <c r="X5092" s="34" t="str">
        <f>IFERROR(VLOOKUP($X5062&amp;"-"&amp;TEXT($A5092,"mmm-aaaa"),Informes!$A:$P,COLUMN(Informes!C$1),FALSE), "")</f>
        <v/>
      </c>
    </row>
    <row r="5093" spans="1:24" ht="16.5" customHeight="1" x14ac:dyDescent="0.2">
      <c r="A5093" s="34">
        <f>EDATE(A5092,1)</f>
        <v>45566</v>
      </c>
      <c r="B5093" s="243" t="str">
        <f t="shared" ref="B5093:B5103" si="995">PROPER(TEXT(A5093, "mmmm"))</f>
        <v>Octubre</v>
      </c>
      <c r="C5093" s="244"/>
      <c r="D5093" s="244"/>
      <c r="E5093" s="244"/>
      <c r="F5093" s="281" t="str">
        <f>IFERROR(IF(VLOOKUP($X5062&amp;"-"&amp;TEXT($A5093,"mmm-aaaa"),Informes!$A:$P,COLUMN(Informes!H$1),FALSE),"þ","¨"),"¨")</f>
        <v>¨</v>
      </c>
      <c r="G5093" s="281"/>
      <c r="H5093" s="281"/>
      <c r="I5093" s="248" t="str">
        <f>IFERROR(IF(ISBLANK(
VLOOKUP($X5085&amp;"-"&amp;TEXT($A5093,"mmm-aaaa"),Informes!$A:$P,COLUMN(Informes!I$1),FALSE)), "",
VLOOKUP($X5085&amp;"-"&amp;TEXT($A5093,"mmm-aaaa"),Informes!$A:$P,COLUMN(Informes!I$1),FALSE)), "")</f>
        <v/>
      </c>
      <c r="J5093" s="248"/>
      <c r="K5093" s="248"/>
      <c r="L5093" s="173" t="str">
        <f t="shared" ref="L5093:L5103" si="996">IFERROR(IF($X5093=$L$7,"þ","¨"),"¨")</f>
        <v>¨</v>
      </c>
      <c r="M5093" s="248" t="str">
        <f>IFERROR(IF(OR($X5093=$L$7,$X5093=$K$5,$X5093=$O$5,$X5093=$T$5),IF(ISBLANK(
VLOOKUP($X5062&amp;"-"&amp;TEXT($A5093,"mmm-aaaa"),Informes!$A:$P,COLUMN(Informes!J$1),FALSE)), "",
VLOOKUP($X5062&amp;"-"&amp;TEXT($A5093,"mmm-aaaa"),Informes!$A:$P,COLUMN(Informes!J$1),FALSE)), ""), "")</f>
        <v/>
      </c>
      <c r="N5093" s="248"/>
      <c r="O5093" s="248"/>
      <c r="P5093" s="248"/>
      <c r="Q5093" s="248"/>
      <c r="R5093" s="284" t="str">
        <f t="shared" si="994"/>
        <v/>
      </c>
      <c r="S5093" s="284"/>
      <c r="T5093" s="284"/>
      <c r="U5093" s="284"/>
      <c r="V5093" s="285"/>
      <c r="W5093" s="4" t="str">
        <f>IFERROR(VLOOKUP($X5085&amp;"-"&amp;TEXT($A5093,"mmm-aaaa"),Informes!$A:$P,COLUMN(Informes!K$1),FALSE), "")</f>
        <v/>
      </c>
      <c r="X5093" s="34" t="str">
        <f>IFERROR(VLOOKUP($X5062&amp;"-"&amp;TEXT($A5093,"mmm-aaaa"),Informes!$A:$P,COLUMN(Informes!C$1),FALSE), "")</f>
        <v/>
      </c>
    </row>
    <row r="5094" spans="1:24" ht="16.5" customHeight="1" x14ac:dyDescent="0.2">
      <c r="A5094" s="34">
        <f t="shared" ref="A5094:A5103" si="997">EDATE(A5093,1)</f>
        <v>45597</v>
      </c>
      <c r="B5094" s="243" t="str">
        <f t="shared" si="995"/>
        <v>Noviembre</v>
      </c>
      <c r="C5094" s="244"/>
      <c r="D5094" s="244"/>
      <c r="E5094" s="244"/>
      <c r="F5094" s="281" t="str">
        <f>IFERROR(IF(VLOOKUP($X5062&amp;"-"&amp;TEXT($A5094,"mmm-aaaa"),Informes!$A:$P,COLUMN(Informes!H$1),FALSE),"þ","¨"),"¨")</f>
        <v>¨</v>
      </c>
      <c r="G5094" s="281"/>
      <c r="H5094" s="281"/>
      <c r="I5094" s="248" t="str">
        <f>IFERROR(IF(ISBLANK(
VLOOKUP($X5085&amp;"-"&amp;TEXT($A5094,"mmm-aaaa"),Informes!$A:$P,COLUMN(Informes!I$1),FALSE)), "",
VLOOKUP($X5085&amp;"-"&amp;TEXT($A5094,"mmm-aaaa"),Informes!$A:$P,COLUMN(Informes!I$1),FALSE)), "")</f>
        <v/>
      </c>
      <c r="J5094" s="248"/>
      <c r="K5094" s="248"/>
      <c r="L5094" s="173" t="str">
        <f t="shared" si="996"/>
        <v>¨</v>
      </c>
      <c r="M5094" s="248" t="str">
        <f>IFERROR(IF(OR($X5094=$L$7,$X5094=$K$5,$X5094=$O$5,$X5094=$T$5),IF(ISBLANK(
VLOOKUP($X5062&amp;"-"&amp;TEXT($A5094,"mmm-aaaa"),Informes!$A:$P,COLUMN(Informes!J$1),FALSE)), "",
VLOOKUP($X5062&amp;"-"&amp;TEXT($A5094,"mmm-aaaa"),Informes!$A:$P,COLUMN(Informes!J$1),FALSE)), ""), "")</f>
        <v/>
      </c>
      <c r="N5094" s="248"/>
      <c r="O5094" s="248"/>
      <c r="P5094" s="248"/>
      <c r="Q5094" s="248"/>
      <c r="R5094" s="284" t="str">
        <f t="shared" si="994"/>
        <v/>
      </c>
      <c r="S5094" s="284"/>
      <c r="T5094" s="284"/>
      <c r="U5094" s="284"/>
      <c r="V5094" s="285"/>
      <c r="W5094" s="4" t="str">
        <f>IFERROR(VLOOKUP($X5085&amp;"-"&amp;TEXT($A5094,"mmm-aaaa"),Informes!$A:$P,COLUMN(Informes!K$1),FALSE), "")</f>
        <v/>
      </c>
      <c r="X5094" s="34" t="str">
        <f>IFERROR(VLOOKUP($X5062&amp;"-"&amp;TEXT($A5094,"mmm-aaaa"),Informes!$A:$P,COLUMN(Informes!C$1),FALSE), "")</f>
        <v/>
      </c>
    </row>
    <row r="5095" spans="1:24" ht="16.5" customHeight="1" x14ac:dyDescent="0.2">
      <c r="A5095" s="34">
        <f t="shared" si="997"/>
        <v>45627</v>
      </c>
      <c r="B5095" s="243" t="str">
        <f t="shared" si="995"/>
        <v>Diciembre</v>
      </c>
      <c r="C5095" s="244"/>
      <c r="D5095" s="244"/>
      <c r="E5095" s="244"/>
      <c r="F5095" s="281" t="str">
        <f>IFERROR(IF(VLOOKUP($X5062&amp;"-"&amp;TEXT($A5095,"mmm-aaaa"),Informes!$A:$P,COLUMN(Informes!H$1),FALSE),"þ","¨"),"¨")</f>
        <v>¨</v>
      </c>
      <c r="G5095" s="281"/>
      <c r="H5095" s="281"/>
      <c r="I5095" s="248" t="str">
        <f>IFERROR(IF(ISBLANK(
VLOOKUP($X5085&amp;"-"&amp;TEXT($A5095,"mmm-aaaa"),Informes!$A:$P,COLUMN(Informes!I$1),FALSE)), "",
VLOOKUP($X5085&amp;"-"&amp;TEXT($A5095,"mmm-aaaa"),Informes!$A:$P,COLUMN(Informes!I$1),FALSE)), "")</f>
        <v/>
      </c>
      <c r="J5095" s="248"/>
      <c r="K5095" s="248"/>
      <c r="L5095" s="173" t="str">
        <f t="shared" si="996"/>
        <v>¨</v>
      </c>
      <c r="M5095" s="248" t="str">
        <f>IFERROR(IF(OR($X5095=$L$7,$X5095=$K$5,$X5095=$O$5,$X5095=$T$5),IF(ISBLANK(
VLOOKUP($X5062&amp;"-"&amp;TEXT($A5095,"mmm-aaaa"),Informes!$A:$P,COLUMN(Informes!J$1),FALSE)), "",
VLOOKUP($X5062&amp;"-"&amp;TEXT($A5095,"mmm-aaaa"),Informes!$A:$P,COLUMN(Informes!J$1),FALSE)), ""), "")</f>
        <v/>
      </c>
      <c r="N5095" s="248"/>
      <c r="O5095" s="248"/>
      <c r="P5095" s="248"/>
      <c r="Q5095" s="248"/>
      <c r="R5095" s="284" t="str">
        <f t="shared" si="994"/>
        <v/>
      </c>
      <c r="S5095" s="284"/>
      <c r="T5095" s="284"/>
      <c r="U5095" s="284"/>
      <c r="V5095" s="285"/>
      <c r="W5095" s="4" t="str">
        <f>IFERROR(VLOOKUP($X5085&amp;"-"&amp;TEXT($A5095,"mmm-aaaa"),Informes!$A:$P,COLUMN(Informes!K$1),FALSE), "")</f>
        <v/>
      </c>
      <c r="X5095" s="34" t="str">
        <f>IFERROR(VLOOKUP($X5062&amp;"-"&amp;TEXT($A5095,"mmm-aaaa"),Informes!$A:$P,COLUMN(Informes!C$1),FALSE), "")</f>
        <v/>
      </c>
    </row>
    <row r="5096" spans="1:24" ht="16.5" customHeight="1" x14ac:dyDescent="0.2">
      <c r="A5096" s="34">
        <f t="shared" si="997"/>
        <v>45658</v>
      </c>
      <c r="B5096" s="243" t="str">
        <f t="shared" si="995"/>
        <v>Enero</v>
      </c>
      <c r="C5096" s="244"/>
      <c r="D5096" s="244"/>
      <c r="E5096" s="244"/>
      <c r="F5096" s="281" t="str">
        <f>IFERROR(IF(VLOOKUP($X5062&amp;"-"&amp;TEXT($A5096,"mmm-aaaa"),Informes!$A:$P,COLUMN(Informes!H$1),FALSE),"þ","¨"),"¨")</f>
        <v>¨</v>
      </c>
      <c r="G5096" s="281"/>
      <c r="H5096" s="281"/>
      <c r="I5096" s="248" t="str">
        <f>IFERROR(IF(ISBLANK(
VLOOKUP($X5085&amp;"-"&amp;TEXT($A5096,"mmm-aaaa"),Informes!$A:$P,COLUMN(Informes!I$1),FALSE)), "",
VLOOKUP($X5085&amp;"-"&amp;TEXT($A5096,"mmm-aaaa"),Informes!$A:$P,COLUMN(Informes!I$1),FALSE)), "")</f>
        <v/>
      </c>
      <c r="J5096" s="248"/>
      <c r="K5096" s="248"/>
      <c r="L5096" s="173" t="str">
        <f t="shared" si="996"/>
        <v>¨</v>
      </c>
      <c r="M5096" s="248" t="str">
        <f>IFERROR(IF(OR($X5096=$L$7,$X5096=$K$5,$X5096=$O$5,$X5096=$T$5),IF(ISBLANK(
VLOOKUP($X5062&amp;"-"&amp;TEXT($A5096,"mmm-aaaa"),Informes!$A:$P,COLUMN(Informes!J$1),FALSE)), "",
VLOOKUP($X5062&amp;"-"&amp;TEXT($A5096,"mmm-aaaa"),Informes!$A:$P,COLUMN(Informes!J$1),FALSE)), ""), "")</f>
        <v/>
      </c>
      <c r="N5096" s="248"/>
      <c r="O5096" s="248"/>
      <c r="P5096" s="248"/>
      <c r="Q5096" s="248"/>
      <c r="R5096" s="284" t="str">
        <f t="shared" si="994"/>
        <v/>
      </c>
      <c r="S5096" s="284"/>
      <c r="T5096" s="284"/>
      <c r="U5096" s="284"/>
      <c r="V5096" s="285"/>
      <c r="W5096" s="4" t="str">
        <f>IFERROR(VLOOKUP($X5085&amp;"-"&amp;TEXT($A5096,"mmm-aaaa"),Informes!$A:$P,COLUMN(Informes!K$1),FALSE), "")</f>
        <v/>
      </c>
      <c r="X5096" s="34" t="str">
        <f>IFERROR(VLOOKUP($X5062&amp;"-"&amp;TEXT($A5096,"mmm-aaaa"),Informes!$A:$P,COLUMN(Informes!C$1),FALSE), "")</f>
        <v/>
      </c>
    </row>
    <row r="5097" spans="1:24" ht="16.5" customHeight="1" x14ac:dyDescent="0.2">
      <c r="A5097" s="34">
        <f t="shared" si="997"/>
        <v>45689</v>
      </c>
      <c r="B5097" s="243" t="str">
        <f t="shared" si="995"/>
        <v>Febrero</v>
      </c>
      <c r="C5097" s="244"/>
      <c r="D5097" s="244"/>
      <c r="E5097" s="244"/>
      <c r="F5097" s="281" t="str">
        <f>IFERROR(IF(VLOOKUP($X5062&amp;"-"&amp;TEXT($A5097,"mmm-aaaa"),Informes!$A:$P,COLUMN(Informes!H$1),FALSE),"þ","¨"),"¨")</f>
        <v>¨</v>
      </c>
      <c r="G5097" s="281"/>
      <c r="H5097" s="281"/>
      <c r="I5097" s="248" t="str">
        <f>IFERROR(IF(ISBLANK(
VLOOKUP($X5085&amp;"-"&amp;TEXT($A5097,"mmm-aaaa"),Informes!$A:$P,COLUMN(Informes!I$1),FALSE)), "",
VLOOKUP($X5085&amp;"-"&amp;TEXT($A5097,"mmm-aaaa"),Informes!$A:$P,COLUMN(Informes!I$1),FALSE)), "")</f>
        <v/>
      </c>
      <c r="J5097" s="248"/>
      <c r="K5097" s="248"/>
      <c r="L5097" s="173" t="str">
        <f t="shared" si="996"/>
        <v>¨</v>
      </c>
      <c r="M5097" s="248" t="str">
        <f>IFERROR(IF(OR($X5097=$L$7,$X5097=$K$5,$X5097=$O$5,$X5097=$T$5),IF(ISBLANK(
VLOOKUP($X5062&amp;"-"&amp;TEXT($A5097,"mmm-aaaa"),Informes!$A:$P,COLUMN(Informes!J$1),FALSE)), "",
VLOOKUP($X5062&amp;"-"&amp;TEXT($A5097,"mmm-aaaa"),Informes!$A:$P,COLUMN(Informes!J$1),FALSE)), ""), "")</f>
        <v/>
      </c>
      <c r="N5097" s="248"/>
      <c r="O5097" s="248"/>
      <c r="P5097" s="248"/>
      <c r="Q5097" s="248"/>
      <c r="R5097" s="284" t="str">
        <f t="shared" si="994"/>
        <v/>
      </c>
      <c r="S5097" s="284"/>
      <c r="T5097" s="284"/>
      <c r="U5097" s="284"/>
      <c r="V5097" s="285"/>
      <c r="W5097" s="4" t="str">
        <f>IFERROR(VLOOKUP($X5085&amp;"-"&amp;TEXT($A5097,"mmm-aaaa"),Informes!$A:$P,COLUMN(Informes!K$1),FALSE), "")</f>
        <v/>
      </c>
      <c r="X5097" s="34" t="str">
        <f>IFERROR(VLOOKUP($X5062&amp;"-"&amp;TEXT($A5097,"mmm-aaaa"),Informes!$A:$P,COLUMN(Informes!C$1),FALSE), "")</f>
        <v/>
      </c>
    </row>
    <row r="5098" spans="1:24" ht="16.5" customHeight="1" x14ac:dyDescent="0.2">
      <c r="A5098" s="34">
        <f t="shared" si="997"/>
        <v>45717</v>
      </c>
      <c r="B5098" s="243" t="str">
        <f t="shared" si="995"/>
        <v>Marzo</v>
      </c>
      <c r="C5098" s="244"/>
      <c r="D5098" s="244"/>
      <c r="E5098" s="244"/>
      <c r="F5098" s="281" t="str">
        <f>IFERROR(IF(VLOOKUP($X5062&amp;"-"&amp;TEXT($A5098,"mmm-aaaa"),Informes!$A:$P,COLUMN(Informes!H$1),FALSE),"þ","¨"),"¨")</f>
        <v>¨</v>
      </c>
      <c r="G5098" s="281"/>
      <c r="H5098" s="281"/>
      <c r="I5098" s="248" t="str">
        <f>IFERROR(IF(ISBLANK(
VLOOKUP($X5085&amp;"-"&amp;TEXT($A5098,"mmm-aaaa"),Informes!$A:$P,COLUMN(Informes!I$1),FALSE)), "",
VLOOKUP($X5085&amp;"-"&amp;TEXT($A5098,"mmm-aaaa"),Informes!$A:$P,COLUMN(Informes!I$1),FALSE)), "")</f>
        <v/>
      </c>
      <c r="J5098" s="248"/>
      <c r="K5098" s="248"/>
      <c r="L5098" s="173" t="str">
        <f t="shared" si="996"/>
        <v>¨</v>
      </c>
      <c r="M5098" s="248" t="str">
        <f>IFERROR(IF(OR($X5098=$L$7,$X5098=$K$5,$X5098=$O$5,$X5098=$T$5),IF(ISBLANK(
VLOOKUP($X5062&amp;"-"&amp;TEXT($A5098,"mmm-aaaa"),Informes!$A:$P,COLUMN(Informes!J$1),FALSE)), "",
VLOOKUP($X5062&amp;"-"&amp;TEXT($A5098,"mmm-aaaa"),Informes!$A:$P,COLUMN(Informes!J$1),FALSE)), ""), "")</f>
        <v/>
      </c>
      <c r="N5098" s="248"/>
      <c r="O5098" s="248"/>
      <c r="P5098" s="248"/>
      <c r="Q5098" s="248"/>
      <c r="R5098" s="284" t="str">
        <f t="shared" si="994"/>
        <v/>
      </c>
      <c r="S5098" s="284"/>
      <c r="T5098" s="284"/>
      <c r="U5098" s="284"/>
      <c r="V5098" s="285"/>
      <c r="W5098" s="4" t="str">
        <f>IFERROR(VLOOKUP($X5085&amp;"-"&amp;TEXT($A5098,"mmm-aaaa"),Informes!$A:$P,COLUMN(Informes!K$1),FALSE), "")</f>
        <v/>
      </c>
      <c r="X5098" s="34" t="str">
        <f>IFERROR(VLOOKUP($X5062&amp;"-"&amp;TEXT($A5098,"mmm-aaaa"),Informes!$A:$P,COLUMN(Informes!C$1),FALSE), "")</f>
        <v/>
      </c>
    </row>
    <row r="5099" spans="1:24" ht="16.5" customHeight="1" x14ac:dyDescent="0.2">
      <c r="A5099" s="34">
        <f t="shared" si="997"/>
        <v>45748</v>
      </c>
      <c r="B5099" s="243" t="str">
        <f t="shared" si="995"/>
        <v>Abril</v>
      </c>
      <c r="C5099" s="244"/>
      <c r="D5099" s="244"/>
      <c r="E5099" s="244"/>
      <c r="F5099" s="281" t="str">
        <f>IFERROR(IF(VLOOKUP($X5062&amp;"-"&amp;TEXT($A5099,"mmm-aaaa"),Informes!$A:$P,COLUMN(Informes!H$1),FALSE),"þ","¨"),"¨")</f>
        <v>¨</v>
      </c>
      <c r="G5099" s="281"/>
      <c r="H5099" s="281"/>
      <c r="I5099" s="248" t="str">
        <f>IFERROR(IF(ISBLANK(
VLOOKUP($X5085&amp;"-"&amp;TEXT($A5099,"mmm-aaaa"),Informes!$A:$P,COLUMN(Informes!I$1),FALSE)), "",
VLOOKUP($X5085&amp;"-"&amp;TEXT($A5099,"mmm-aaaa"),Informes!$A:$P,COLUMN(Informes!I$1),FALSE)), "")</f>
        <v/>
      </c>
      <c r="J5099" s="248"/>
      <c r="K5099" s="248"/>
      <c r="L5099" s="173" t="str">
        <f t="shared" si="996"/>
        <v>¨</v>
      </c>
      <c r="M5099" s="248" t="str">
        <f>IFERROR(IF(OR($X5099=$L$7,$X5099=$K$5,$X5099=$O$5,$X5099=$T$5),IF(ISBLANK(
VLOOKUP($X5062&amp;"-"&amp;TEXT($A5099,"mmm-aaaa"),Informes!$A:$P,COLUMN(Informes!J$1),FALSE)), "",
VLOOKUP($X5062&amp;"-"&amp;TEXT($A5099,"mmm-aaaa"),Informes!$A:$P,COLUMN(Informes!J$1),FALSE)), ""), "")</f>
        <v/>
      </c>
      <c r="N5099" s="248"/>
      <c r="O5099" s="248"/>
      <c r="P5099" s="248"/>
      <c r="Q5099" s="248"/>
      <c r="R5099" s="284" t="str">
        <f t="shared" si="994"/>
        <v/>
      </c>
      <c r="S5099" s="284"/>
      <c r="T5099" s="284"/>
      <c r="U5099" s="284"/>
      <c r="V5099" s="285"/>
      <c r="W5099" s="4" t="str">
        <f>IFERROR(VLOOKUP($X5085&amp;"-"&amp;TEXT($A5099,"mmm-aaaa"),Informes!$A:$P,COLUMN(Informes!K$1),FALSE), "")</f>
        <v/>
      </c>
      <c r="X5099" s="34" t="str">
        <f>IFERROR(VLOOKUP($X5062&amp;"-"&amp;TEXT($A5099,"mmm-aaaa"),Informes!$A:$P,COLUMN(Informes!C$1),FALSE), "")</f>
        <v/>
      </c>
    </row>
    <row r="5100" spans="1:24" ht="16.5" customHeight="1" x14ac:dyDescent="0.2">
      <c r="A5100" s="34">
        <f t="shared" si="997"/>
        <v>45778</v>
      </c>
      <c r="B5100" s="243" t="str">
        <f t="shared" si="995"/>
        <v>Mayo</v>
      </c>
      <c r="C5100" s="244"/>
      <c r="D5100" s="244"/>
      <c r="E5100" s="244"/>
      <c r="F5100" s="281" t="str">
        <f>IFERROR(IF(VLOOKUP($X5062&amp;"-"&amp;TEXT($A5100,"mmm-aaaa"),Informes!$A:$P,COLUMN(Informes!H$1),FALSE),"þ","¨"),"¨")</f>
        <v>¨</v>
      </c>
      <c r="G5100" s="281"/>
      <c r="H5100" s="281"/>
      <c r="I5100" s="248" t="str">
        <f>IFERROR(IF(ISBLANK(
VLOOKUP($X5085&amp;"-"&amp;TEXT($A5100,"mmm-aaaa"),Informes!$A:$P,COLUMN(Informes!I$1),FALSE)), "",
VLOOKUP($X5085&amp;"-"&amp;TEXT($A5100,"mmm-aaaa"),Informes!$A:$P,COLUMN(Informes!I$1),FALSE)), "")</f>
        <v/>
      </c>
      <c r="J5100" s="248"/>
      <c r="K5100" s="248"/>
      <c r="L5100" s="173" t="str">
        <f t="shared" si="996"/>
        <v>¨</v>
      </c>
      <c r="M5100" s="248" t="str">
        <f>IFERROR(IF(OR($X5100=$L$7,$X5100=$K$5,$X5100=$O$5,$X5100=$T$5),IF(ISBLANK(
VLOOKUP($X5062&amp;"-"&amp;TEXT($A5100,"mmm-aaaa"),Informes!$A:$P,COLUMN(Informes!J$1),FALSE)), "",
VLOOKUP($X5062&amp;"-"&amp;TEXT($A5100,"mmm-aaaa"),Informes!$A:$P,COLUMN(Informes!J$1),FALSE)), ""), "")</f>
        <v/>
      </c>
      <c r="N5100" s="248"/>
      <c r="O5100" s="248"/>
      <c r="P5100" s="248"/>
      <c r="Q5100" s="248"/>
      <c r="R5100" s="284" t="str">
        <f t="shared" si="994"/>
        <v/>
      </c>
      <c r="S5100" s="284"/>
      <c r="T5100" s="284"/>
      <c r="U5100" s="284"/>
      <c r="V5100" s="285"/>
      <c r="W5100" s="4" t="str">
        <f>IFERROR(VLOOKUP($X5085&amp;"-"&amp;TEXT($A5100,"mmm-aaaa"),Informes!$A:$P,COLUMN(Informes!K$1),FALSE), "")</f>
        <v/>
      </c>
      <c r="X5100" s="34" t="str">
        <f>IFERROR(VLOOKUP($X5062&amp;"-"&amp;TEXT($A5100,"mmm-aaaa"),Informes!$A:$P,COLUMN(Informes!C$1),FALSE), "")</f>
        <v/>
      </c>
    </row>
    <row r="5101" spans="1:24" ht="16.5" customHeight="1" x14ac:dyDescent="0.2">
      <c r="A5101" s="34">
        <f t="shared" si="997"/>
        <v>45809</v>
      </c>
      <c r="B5101" s="243" t="str">
        <f t="shared" si="995"/>
        <v>Junio</v>
      </c>
      <c r="C5101" s="244"/>
      <c r="D5101" s="244"/>
      <c r="E5101" s="244"/>
      <c r="F5101" s="281" t="str">
        <f>IFERROR(IF(VLOOKUP($X5062&amp;"-"&amp;TEXT($A5101,"mmm-aaaa"),Informes!$A:$P,COLUMN(Informes!H$1),FALSE),"þ","¨"),"¨")</f>
        <v>¨</v>
      </c>
      <c r="G5101" s="281"/>
      <c r="H5101" s="281"/>
      <c r="I5101" s="248" t="str">
        <f>IFERROR(IF(ISBLANK(
VLOOKUP($X5085&amp;"-"&amp;TEXT($A5101,"mmm-aaaa"),Informes!$A:$P,COLUMN(Informes!I$1),FALSE)), "",
VLOOKUP($X5085&amp;"-"&amp;TEXT($A5101,"mmm-aaaa"),Informes!$A:$P,COLUMN(Informes!I$1),FALSE)), "")</f>
        <v/>
      </c>
      <c r="J5101" s="248"/>
      <c r="K5101" s="248"/>
      <c r="L5101" s="173" t="str">
        <f t="shared" si="996"/>
        <v>¨</v>
      </c>
      <c r="M5101" s="248" t="str">
        <f>IFERROR(IF(OR($X5101=$L$7,$X5101=$K$5,$X5101=$O$5,$X5101=$T$5),IF(ISBLANK(
VLOOKUP($X5062&amp;"-"&amp;TEXT($A5101,"mmm-aaaa"),Informes!$A:$P,COLUMN(Informes!J$1),FALSE)), "",
VLOOKUP($X5062&amp;"-"&amp;TEXT($A5101,"mmm-aaaa"),Informes!$A:$P,COLUMN(Informes!J$1),FALSE)), ""), "")</f>
        <v/>
      </c>
      <c r="N5101" s="248"/>
      <c r="O5101" s="248"/>
      <c r="P5101" s="248"/>
      <c r="Q5101" s="248"/>
      <c r="R5101" s="284" t="str">
        <f t="shared" si="994"/>
        <v/>
      </c>
      <c r="S5101" s="284"/>
      <c r="T5101" s="284"/>
      <c r="U5101" s="284"/>
      <c r="V5101" s="285"/>
      <c r="W5101" s="4" t="str">
        <f>IFERROR(VLOOKUP($X5085&amp;"-"&amp;TEXT($A5101,"mmm-aaaa"),Informes!$A:$P,COLUMN(Informes!K$1),FALSE), "")</f>
        <v/>
      </c>
      <c r="X5101" s="34" t="str">
        <f>IFERROR(VLOOKUP($X5062&amp;"-"&amp;TEXT($A5101,"mmm-aaaa"),Informes!$A:$P,COLUMN(Informes!C$1),FALSE), "")</f>
        <v/>
      </c>
    </row>
    <row r="5102" spans="1:24" ht="16.5" customHeight="1" x14ac:dyDescent="0.2">
      <c r="A5102" s="34">
        <f t="shared" si="997"/>
        <v>45839</v>
      </c>
      <c r="B5102" s="243" t="str">
        <f t="shared" si="995"/>
        <v>Julio</v>
      </c>
      <c r="C5102" s="244"/>
      <c r="D5102" s="244"/>
      <c r="E5102" s="244"/>
      <c r="F5102" s="281" t="str">
        <f>IFERROR(IF(VLOOKUP($X5062&amp;"-"&amp;TEXT($A5102,"mmm-aaaa"),Informes!$A:$P,COLUMN(Informes!H$1),FALSE),"þ","¨"),"¨")</f>
        <v>¨</v>
      </c>
      <c r="G5102" s="281"/>
      <c r="H5102" s="281"/>
      <c r="I5102" s="248" t="str">
        <f>IFERROR(IF(ISBLANK(
VLOOKUP($X5085&amp;"-"&amp;TEXT($A5102,"mmm-aaaa"),Informes!$A:$P,COLUMN(Informes!I$1),FALSE)), "",
VLOOKUP($X5085&amp;"-"&amp;TEXT($A5102,"mmm-aaaa"),Informes!$A:$P,COLUMN(Informes!I$1),FALSE)), "")</f>
        <v/>
      </c>
      <c r="J5102" s="248"/>
      <c r="K5102" s="248"/>
      <c r="L5102" s="173" t="str">
        <f t="shared" si="996"/>
        <v>¨</v>
      </c>
      <c r="M5102" s="248" t="str">
        <f>IFERROR(IF(OR($X5102=$L$7,$X5102=$K$5,$X5102=$O$5,$X5102=$T$5),IF(ISBLANK(
VLOOKUP($X5062&amp;"-"&amp;TEXT($A5102,"mmm-aaaa"),Informes!$A:$P,COLUMN(Informes!J$1),FALSE)), "",
VLOOKUP($X5062&amp;"-"&amp;TEXT($A5102,"mmm-aaaa"),Informes!$A:$P,COLUMN(Informes!J$1),FALSE)), ""), "")</f>
        <v/>
      </c>
      <c r="N5102" s="248"/>
      <c r="O5102" s="248"/>
      <c r="P5102" s="248"/>
      <c r="Q5102" s="248"/>
      <c r="R5102" s="284" t="str">
        <f t="shared" si="994"/>
        <v/>
      </c>
      <c r="S5102" s="284"/>
      <c r="T5102" s="284"/>
      <c r="U5102" s="284"/>
      <c r="V5102" s="285"/>
      <c r="W5102" s="4" t="str">
        <f>IFERROR(VLOOKUP($X5085&amp;"-"&amp;TEXT($A5102,"mmm-aaaa"),Informes!$A:$P,COLUMN(Informes!K$1),FALSE), "")</f>
        <v/>
      </c>
      <c r="X5102" s="34" t="str">
        <f>IFERROR(VLOOKUP($X5062&amp;"-"&amp;TEXT($A5102,"mmm-aaaa"),Informes!$A:$P,COLUMN(Informes!C$1),FALSE), "")</f>
        <v/>
      </c>
    </row>
    <row r="5103" spans="1:24" ht="16.5" customHeight="1" thickBot="1" x14ac:dyDescent="0.25">
      <c r="A5103" s="34">
        <f t="shared" si="997"/>
        <v>45870</v>
      </c>
      <c r="B5103" s="264" t="str">
        <f t="shared" si="995"/>
        <v>Agosto</v>
      </c>
      <c r="C5103" s="265"/>
      <c r="D5103" s="265"/>
      <c r="E5103" s="265"/>
      <c r="F5103" s="280" t="str">
        <f>IFERROR(IF(VLOOKUP($X5062&amp;"-"&amp;TEXT($A5103,"mmm-aaaa"),Informes!$A:$P,COLUMN(Informes!H$1),FALSE),"þ","¨"),"¨")</f>
        <v>¨</v>
      </c>
      <c r="G5103" s="280"/>
      <c r="H5103" s="280"/>
      <c r="I5103" s="269" t="str">
        <f>IFERROR(IF(ISBLANK(
VLOOKUP($X5085&amp;"-"&amp;TEXT($A5103,"mmm-aaaa"),Informes!$A:$P,COLUMN(Informes!I$1),FALSE)), "",
VLOOKUP($X5085&amp;"-"&amp;TEXT($A5103,"mmm-aaaa"),Informes!$A:$P,COLUMN(Informes!I$1),FALSE)), "")</f>
        <v/>
      </c>
      <c r="J5103" s="269"/>
      <c r="K5103" s="269"/>
      <c r="L5103" s="172" t="str">
        <f t="shared" si="996"/>
        <v>¨</v>
      </c>
      <c r="M5103" s="269" t="str">
        <f>IFERROR(IF(OR($X5103=$L$7,$X5103=$K$5,$X5103=$O$5,$X5103=$T$5),IF(ISBLANK(
VLOOKUP($X5062&amp;"-"&amp;TEXT($A5103,"mmm-aaaa"),Informes!$A:$P,COLUMN(Informes!J$1),FALSE)), "",
VLOOKUP($X5062&amp;"-"&amp;TEXT($A5103,"mmm-aaaa"),Informes!$A:$P,COLUMN(Informes!J$1),FALSE)), ""), "")</f>
        <v/>
      </c>
      <c r="N5103" s="269"/>
      <c r="O5103" s="269"/>
      <c r="P5103" s="269"/>
      <c r="Q5103" s="269"/>
      <c r="R5103" s="282" t="str">
        <f t="shared" si="994"/>
        <v/>
      </c>
      <c r="S5103" s="282"/>
      <c r="T5103" s="282"/>
      <c r="U5103" s="282"/>
      <c r="V5103" s="283"/>
      <c r="W5103" s="4" t="str">
        <f>IFERROR(VLOOKUP($X5085&amp;"-"&amp;TEXT($A5103,"mmm-aaaa"),Informes!$A:$P,COLUMN(Informes!K$1),FALSE), "")</f>
        <v/>
      </c>
      <c r="X5103" s="34" t="str">
        <f>IFERROR(VLOOKUP($X5062&amp;"-"&amp;TEXT($A5103,"mmm-aaaa"),Informes!$A:$P,COLUMN(Informes!C$1),FALSE), "")</f>
        <v/>
      </c>
    </row>
    <row r="5104" spans="1:24" ht="16.5" customHeight="1" thickBot="1" x14ac:dyDescent="0.3">
      <c r="D5104" s="124"/>
      <c r="E5104" s="124"/>
      <c r="F5104" s="129"/>
      <c r="G5104" s="124" t="str">
        <f>IF(SUM(F5092:F5103)=0,"",SUM(F5092:F5103))</f>
        <v/>
      </c>
      <c r="H5104" s="124"/>
      <c r="I5104" s="124"/>
      <c r="J5104" s="130"/>
      <c r="K5104" s="124"/>
      <c r="L5104" s="131" t="s">
        <v>107</v>
      </c>
      <c r="M5104" s="272" t="str">
        <f>IF(SUM(M5092:M5103)=0,"",SUM(M5092:M5103))</f>
        <v/>
      </c>
      <c r="N5104" s="273"/>
      <c r="O5104" s="273"/>
      <c r="P5104" s="273"/>
      <c r="Q5104" s="274"/>
      <c r="R5104" s="275"/>
      <c r="S5104" s="276"/>
      <c r="T5104" s="276"/>
      <c r="U5104" s="276"/>
      <c r="V5104" s="277"/>
      <c r="W5104" s="4"/>
      <c r="X5104" s="4"/>
    </row>
    <row r="5105" spans="1:24" ht="16.5" customHeight="1" x14ac:dyDescent="0.2">
      <c r="W5105" s="4"/>
      <c r="X5105" s="4"/>
    </row>
    <row r="5106" spans="1:24" ht="279.75" customHeight="1" x14ac:dyDescent="0.15">
      <c r="B5106" s="11"/>
      <c r="C5106" s="132" t="s">
        <v>136</v>
      </c>
      <c r="D5106" s="11"/>
      <c r="E5106" s="11"/>
      <c r="F5106" s="11"/>
      <c r="G5106" s="11"/>
      <c r="H5106" s="11"/>
      <c r="I5106" s="11"/>
      <c r="J5106" s="11"/>
      <c r="K5106" s="11"/>
      <c r="L5106" s="11"/>
      <c r="M5106" s="11"/>
      <c r="N5106" s="11"/>
      <c r="O5106" s="11"/>
      <c r="P5106" s="11"/>
      <c r="Q5106" s="11"/>
      <c r="R5106" s="11"/>
      <c r="S5106" s="11"/>
      <c r="T5106" s="11"/>
      <c r="U5106" s="11"/>
      <c r="V5106" s="11"/>
      <c r="W5106" s="11"/>
      <c r="X5106" s="11"/>
    </row>
    <row r="5107" spans="1:24" ht="24" customHeight="1" x14ac:dyDescent="0.2">
      <c r="A5107" s="35">
        <f>A5061+1</f>
        <v>112</v>
      </c>
      <c r="B5107" s="256" t="s">
        <v>127</v>
      </c>
      <c r="C5107" s="256"/>
      <c r="D5107" s="256"/>
      <c r="E5107" s="256"/>
      <c r="F5107" s="256"/>
      <c r="G5107" s="256"/>
      <c r="H5107" s="256"/>
      <c r="I5107" s="256"/>
      <c r="J5107" s="256"/>
      <c r="K5107" s="256"/>
      <c r="L5107" s="256"/>
      <c r="M5107" s="256"/>
      <c r="N5107" s="256"/>
      <c r="O5107" s="256"/>
      <c r="P5107" s="256"/>
      <c r="Q5107" s="256"/>
      <c r="R5107" s="256"/>
      <c r="S5107" s="256"/>
      <c r="T5107" s="256"/>
      <c r="U5107" s="256"/>
      <c r="V5107" s="256"/>
      <c r="X5107" s="2"/>
    </row>
    <row r="5108" spans="1:24" ht="17.25" customHeight="1" x14ac:dyDescent="0.2">
      <c r="A5108" s="35"/>
      <c r="B5108" s="120" t="s">
        <v>128</v>
      </c>
      <c r="D5108" s="123" t="e">
        <f>IF(A5107=0,0,INDEX(TblPublicadores[Nombre completo],A5107))</f>
        <v>#REF!</v>
      </c>
      <c r="F5108" s="123"/>
      <c r="G5108" s="123"/>
      <c r="H5108" s="123"/>
      <c r="I5108" s="123"/>
      <c r="J5108" s="123"/>
      <c r="K5108" s="123"/>
      <c r="L5108" s="123"/>
      <c r="M5108" s="123"/>
      <c r="N5108" s="123"/>
      <c r="O5108" s="123"/>
      <c r="P5108" s="123"/>
      <c r="Q5108" s="123"/>
      <c r="R5108" s="123"/>
      <c r="S5108" s="123"/>
      <c r="T5108" s="123"/>
      <c r="U5108" s="123"/>
      <c r="V5108" s="123"/>
      <c r="W5108" s="15"/>
      <c r="X5108" s="154" t="e">
        <f>IF(A5107=0,0,INDEX(TblPublicadores[Nombre],A5107))</f>
        <v>#REF!</v>
      </c>
    </row>
    <row r="5109" spans="1:24" ht="17.25" customHeight="1" x14ac:dyDescent="0.2">
      <c r="B5109" s="120" t="s">
        <v>129</v>
      </c>
      <c r="D5109" s="121"/>
      <c r="E5109" s="121"/>
      <c r="F5109" s="7"/>
      <c r="G5109" s="7"/>
      <c r="H5109" s="257" t="e">
        <f>IF(A5107=0,"",INDEX(TblPublicadores[Fecha de nacimiento],A5107))</f>
        <v>#REF!</v>
      </c>
      <c r="I5109" s="257"/>
      <c r="J5109" s="257"/>
      <c r="K5109" s="257"/>
      <c r="L5109" s="257"/>
      <c r="M5109" s="257"/>
      <c r="N5109" s="257"/>
      <c r="O5109" s="257"/>
      <c r="P5109" s="128" t="e">
        <f>IF(INDEX(TblPublicadores[Sexo],A5107)=Q5109,"þ","¨")</f>
        <v>#REF!</v>
      </c>
      <c r="Q5109" s="120" t="s">
        <v>75</v>
      </c>
      <c r="S5109" s="12"/>
      <c r="T5109" s="13"/>
      <c r="U5109" s="128" t="e">
        <f>IF(INDEX(TblPublicadores[Sexo],A5107)=V5109,"þ","¨")</f>
        <v>#REF!</v>
      </c>
      <c r="V5109" s="120" t="s">
        <v>79</v>
      </c>
      <c r="W5109" s="12"/>
      <c r="X5109" s="6"/>
    </row>
    <row r="5110" spans="1:24" ht="17.25" customHeight="1" x14ac:dyDescent="0.2">
      <c r="B5110" s="120" t="s">
        <v>130</v>
      </c>
      <c r="D5110" s="122"/>
      <c r="E5110" s="122"/>
      <c r="F5110" s="7"/>
      <c r="G5110" s="258" t="e">
        <f>IF(A5107=0,"",IF(INDEX(TblPublicadores[Fecha de bautismo],A5107)="", "",INDEX(TblPublicadores[Fecha de bautismo],A5107)))</f>
        <v>#REF!</v>
      </c>
      <c r="H5110" s="258"/>
      <c r="I5110" s="258"/>
      <c r="J5110" s="258"/>
      <c r="K5110" s="258"/>
      <c r="L5110" s="258"/>
      <c r="M5110" s="258"/>
      <c r="N5110" s="258"/>
      <c r="O5110" s="258"/>
      <c r="P5110" s="128" t="s">
        <v>137</v>
      </c>
      <c r="Q5110" s="120" t="s">
        <v>131</v>
      </c>
      <c r="S5110" s="12"/>
      <c r="T5110" s="12"/>
      <c r="U5110" s="128" t="s">
        <v>138</v>
      </c>
      <c r="V5110" s="120" t="s">
        <v>61</v>
      </c>
      <c r="W5110" s="12"/>
      <c r="X5110" s="6"/>
    </row>
    <row r="5111" spans="1:24" ht="28.5" customHeight="1" x14ac:dyDescent="0.2">
      <c r="B5111" s="127" t="e">
        <f>IF(INDEX(TblPublicadores[Privilegio],A5107)=C5111,"þ","¨")</f>
        <v>#REF!</v>
      </c>
      <c r="C5111" s="125" t="s">
        <v>76</v>
      </c>
      <c r="D5111" s="127" t="e">
        <f>IF(INDEX(TblPublicadores[Privilegio],A5107)=E5111,"þ","¨")</f>
        <v>#REF!</v>
      </c>
      <c r="E5111" s="125" t="s">
        <v>81</v>
      </c>
      <c r="F5111" s="7"/>
      <c r="G5111" s="7"/>
      <c r="H5111" s="5"/>
      <c r="I5111" s="10"/>
      <c r="J5111" s="127" t="e">
        <f>IF(INDEX(TblPublicadores[Tipo Publicador],A5107)=K5111,"þ","¨")</f>
        <v>#REF!</v>
      </c>
      <c r="K5111" s="125" t="s">
        <v>77</v>
      </c>
      <c r="L5111" s="5"/>
      <c r="M5111" s="5"/>
      <c r="N5111" s="127" t="e">
        <f>IF(INDEX(TblPublicadores[Tipo Publicador],A5107)=O5111,"þ","¨")</f>
        <v>#REF!</v>
      </c>
      <c r="O5111" s="125" t="s">
        <v>132</v>
      </c>
      <c r="P5111" s="126"/>
      <c r="Q5111" s="126"/>
      <c r="R5111" s="9"/>
      <c r="S5111" s="127" t="e">
        <f>IF(INDEX(TblPublicadores[Tipo Publicador],A5107)=T5111,"þ","¨")</f>
        <v>#REF!</v>
      </c>
      <c r="T5111" s="259" t="s">
        <v>133</v>
      </c>
      <c r="U5111" s="259"/>
      <c r="V5111" s="259"/>
      <c r="W5111" s="13"/>
      <c r="X5111" s="6"/>
    </row>
    <row r="5112" spans="1:24" ht="4.5" customHeight="1" thickBot="1" x14ac:dyDescent="0.25">
      <c r="B5112" s="8"/>
      <c r="C5112" s="7"/>
      <c r="D5112" s="8"/>
      <c r="E5112" s="7"/>
      <c r="F5112" s="7"/>
      <c r="G5112" s="7"/>
      <c r="H5112" s="5"/>
      <c r="I5112" s="10"/>
      <c r="J5112" s="8"/>
      <c r="K5112" s="5"/>
      <c r="L5112" s="5"/>
      <c r="M5112" s="5"/>
      <c r="N5112" s="7"/>
      <c r="O5112" s="5"/>
      <c r="P5112" s="8"/>
      <c r="Q5112" s="8"/>
      <c r="R5112" s="9"/>
      <c r="S5112" s="9"/>
      <c r="T5112" s="7"/>
      <c r="U5112" s="8"/>
      <c r="V5112" s="9"/>
      <c r="W5112" s="9"/>
      <c r="X5112" s="6"/>
    </row>
    <row r="5113" spans="1:24" ht="26.25" customHeight="1" x14ac:dyDescent="0.25">
      <c r="B5113" s="260" t="s">
        <v>17</v>
      </c>
      <c r="C5113" s="261"/>
      <c r="D5113" s="261"/>
      <c r="E5113" s="261"/>
      <c r="F5113" s="262" t="s">
        <v>134</v>
      </c>
      <c r="G5113" s="262"/>
      <c r="H5113" s="262"/>
      <c r="I5113" s="262" t="s">
        <v>12</v>
      </c>
      <c r="J5113" s="262"/>
      <c r="K5113" s="262"/>
      <c r="L5113" s="262" t="s">
        <v>105</v>
      </c>
      <c r="M5113" s="236" t="s">
        <v>135</v>
      </c>
      <c r="N5113" s="236"/>
      <c r="O5113" s="236"/>
      <c r="P5113" s="236"/>
      <c r="Q5113" s="236"/>
      <c r="R5113" s="236" t="s">
        <v>101</v>
      </c>
      <c r="S5113" s="236"/>
      <c r="T5113" s="236"/>
      <c r="U5113" s="236"/>
      <c r="V5113" s="237"/>
      <c r="W5113" s="14"/>
      <c r="X5113" s="3"/>
    </row>
    <row r="5114" spans="1:24" ht="27.75" customHeight="1" x14ac:dyDescent="0.2">
      <c r="B5114" s="240">
        <v>45292</v>
      </c>
      <c r="C5114" s="241"/>
      <c r="D5114" s="241"/>
      <c r="E5114" s="242"/>
      <c r="F5114" s="263"/>
      <c r="G5114" s="263"/>
      <c r="H5114" s="263"/>
      <c r="I5114" s="263"/>
      <c r="J5114" s="263"/>
      <c r="K5114" s="263"/>
      <c r="L5114" s="263"/>
      <c r="M5114" s="238"/>
      <c r="N5114" s="238"/>
      <c r="O5114" s="238"/>
      <c r="P5114" s="238"/>
      <c r="Q5114" s="238"/>
      <c r="R5114" s="238"/>
      <c r="S5114" s="238"/>
      <c r="T5114" s="238"/>
      <c r="U5114" s="238"/>
      <c r="V5114" s="239"/>
      <c r="W5114" s="14"/>
      <c r="X5114" s="3"/>
    </row>
    <row r="5115" spans="1:24" ht="16.5" customHeight="1" x14ac:dyDescent="0.2">
      <c r="A5115" s="34">
        <f>EDATE(B5114,-4)</f>
        <v>45170</v>
      </c>
      <c r="B5115" s="243" t="str">
        <f>PROPER(TEXT(A5115, "mmmm"))</f>
        <v>Septiembre</v>
      </c>
      <c r="C5115" s="244"/>
      <c r="D5115" s="244" t="str">
        <f>PROPER(TEXT(C5115, "mmmm"))</f>
        <v>Enero</v>
      </c>
      <c r="E5115" s="244"/>
      <c r="F5115" s="281" t="str">
        <f>IFERROR(IF(VLOOKUP($X5108&amp;"-"&amp;TEXT($A5115,"mmm-aaaa"),Informes!$A:$P,COLUMN(Informes!H$1),FALSE),"þ","¨"),"¨")</f>
        <v>¨</v>
      </c>
      <c r="G5115" s="281"/>
      <c r="H5115" s="281"/>
      <c r="I5115" s="248" t="str">
        <f>IFERROR(IF(ISBLANK(
VLOOKUP($X5108&amp;"-"&amp;TEXT($A5115,"mmm-aaaa"),Informes!$A:$P,COLUMN(Informes!I$1),FALSE)), "",
VLOOKUP($X5108&amp;"-"&amp;TEXT($A5115,"mmm-aaaa"),Informes!$A:$P,COLUMN(Informes!I$1),FALSE)), "")</f>
        <v/>
      </c>
      <c r="J5115" s="248"/>
      <c r="K5115" s="248"/>
      <c r="L5115" s="173" t="str">
        <f>IFERROR(IF($X5115=$L$7,"þ","¨"),"¨")</f>
        <v>¨</v>
      </c>
      <c r="M5115" s="248" t="str">
        <f>IFERROR(IF(OR($X5115=$L$7,$X5115=$K$5,$X5115=$O$5,$X5115=$T$5),IF(ISBLANK(
VLOOKUP($X5108&amp;"-"&amp;TEXT($A5115,"mmm-aaaa"),Informes!$A:$P,COLUMN(Informes!J$1),FALSE)), "",
VLOOKUP($X5108&amp;"-"&amp;TEXT($A5115,"mmm-aaaa"),Informes!$A:$P,COLUMN(Informes!J$1),FALSE)), ""), "")</f>
        <v/>
      </c>
      <c r="N5115" s="248"/>
      <c r="O5115" s="248"/>
      <c r="P5115" s="248"/>
      <c r="Q5115" s="248"/>
      <c r="R5115" s="284" t="str">
        <f t="shared" ref="R5115:R5126" si="998">IF(W5115=0, "", W5115)</f>
        <v/>
      </c>
      <c r="S5115" s="284"/>
      <c r="T5115" s="284"/>
      <c r="U5115" s="284"/>
      <c r="V5115" s="285"/>
      <c r="W5115" s="4" t="str">
        <f>IFERROR(VLOOKUP($X5108&amp;"-"&amp;TEXT($A5115,"mmm-aaaa"),Informes!$A:$P,COLUMN(Informes!K$1),FALSE), "")</f>
        <v/>
      </c>
      <c r="X5115" s="34" t="str">
        <f>IFERROR(VLOOKUP($X5108&amp;"-"&amp;TEXT($A5115,"mmm-aaaa"),Informes!$A:$P,COLUMN(Informes!C$1),FALSE), "")</f>
        <v/>
      </c>
    </row>
    <row r="5116" spans="1:24" ht="16.5" customHeight="1" x14ac:dyDescent="0.2">
      <c r="A5116" s="34">
        <f>EDATE(A5115,1)</f>
        <v>45200</v>
      </c>
      <c r="B5116" s="243" t="str">
        <f t="shared" ref="B5116:B5126" si="999">PROPER(TEXT(A5116, "mmmm"))</f>
        <v>Octubre</v>
      </c>
      <c r="C5116" s="244"/>
      <c r="D5116" s="244" t="str">
        <f t="shared" ref="D5116:D5126" si="1000">PROPER(TEXT(C5116, "mmmm"))</f>
        <v>Enero</v>
      </c>
      <c r="E5116" s="244"/>
      <c r="F5116" s="281" t="str">
        <f>IFERROR(IF(VLOOKUP($X5108&amp;"-"&amp;TEXT($A5116,"mmm-aaaa"),Informes!$A:$P,COLUMN(Informes!H$1),FALSE),"þ","¨"),"¨")</f>
        <v>¨</v>
      </c>
      <c r="G5116" s="281"/>
      <c r="H5116" s="281"/>
      <c r="I5116" s="248" t="str">
        <f>IFERROR(IF(ISBLANK(
VLOOKUP($X5108&amp;"-"&amp;TEXT($A5116,"mmm-aaaa"),Informes!$A:$P,COLUMN(Informes!I$1),FALSE)), "",
VLOOKUP($X5108&amp;"-"&amp;TEXT($A5116,"mmm-aaaa"),Informes!$A:$P,COLUMN(Informes!I$1),FALSE)), "")</f>
        <v/>
      </c>
      <c r="J5116" s="248"/>
      <c r="K5116" s="248"/>
      <c r="L5116" s="173" t="str">
        <f t="shared" ref="L5116:L5126" si="1001">IFERROR(IF($X5116=$L$7,"þ","¨"),"¨")</f>
        <v>¨</v>
      </c>
      <c r="M5116" s="248" t="str">
        <f>IFERROR(IF(OR($X5116=$L$7,$X5116=$K$5,$X5116=$O$5,$X5116=$T$5),IF(ISBLANK(
VLOOKUP($X5108&amp;"-"&amp;TEXT($A5116,"mmm-aaaa"),Informes!$A:$P,COLUMN(Informes!J$1),FALSE)), "",
VLOOKUP($X5108&amp;"-"&amp;TEXT($A5116,"mmm-aaaa"),Informes!$A:$P,COLUMN(Informes!J$1),FALSE)), ""), "")</f>
        <v/>
      </c>
      <c r="N5116" s="248"/>
      <c r="O5116" s="248"/>
      <c r="P5116" s="248"/>
      <c r="Q5116" s="248"/>
      <c r="R5116" s="284" t="str">
        <f t="shared" si="998"/>
        <v/>
      </c>
      <c r="S5116" s="284"/>
      <c r="T5116" s="284"/>
      <c r="U5116" s="284"/>
      <c r="V5116" s="285"/>
      <c r="W5116" s="4" t="str">
        <f>IFERROR(VLOOKUP($X5108&amp;"-"&amp;TEXT($A5116,"mmm-aaaa"),Informes!$A:$P,COLUMN(Informes!K$1),FALSE), "")</f>
        <v/>
      </c>
      <c r="X5116" s="34" t="str">
        <f>IFERROR(VLOOKUP($X5108&amp;"-"&amp;TEXT($A5116,"mmm-aaaa"),Informes!$A:$P,COLUMN(Informes!C$1),FALSE), "")</f>
        <v/>
      </c>
    </row>
    <row r="5117" spans="1:24" ht="16.5" customHeight="1" x14ac:dyDescent="0.2">
      <c r="A5117" s="34">
        <f t="shared" ref="A5117:A5126" si="1002">EDATE(A5116,1)</f>
        <v>45231</v>
      </c>
      <c r="B5117" s="243" t="str">
        <f t="shared" si="999"/>
        <v>Noviembre</v>
      </c>
      <c r="C5117" s="244"/>
      <c r="D5117" s="244" t="str">
        <f t="shared" si="1000"/>
        <v>Enero</v>
      </c>
      <c r="E5117" s="244"/>
      <c r="F5117" s="281" t="str">
        <f>IFERROR(IF(VLOOKUP($X5108&amp;"-"&amp;TEXT($A5117,"mmm-aaaa"),Informes!$A:$P,COLUMN(Informes!H$1),FALSE),"þ","¨"),"¨")</f>
        <v>¨</v>
      </c>
      <c r="G5117" s="281"/>
      <c r="H5117" s="281"/>
      <c r="I5117" s="248" t="str">
        <f>IFERROR(IF(ISBLANK(
VLOOKUP($X5108&amp;"-"&amp;TEXT($A5117,"mmm-aaaa"),Informes!$A:$P,COLUMN(Informes!I$1),FALSE)), "",
VLOOKUP($X5108&amp;"-"&amp;TEXT($A5117,"mmm-aaaa"),Informes!$A:$P,COLUMN(Informes!I$1),FALSE)), "")</f>
        <v/>
      </c>
      <c r="J5117" s="248"/>
      <c r="K5117" s="248"/>
      <c r="L5117" s="173" t="str">
        <f t="shared" si="1001"/>
        <v>¨</v>
      </c>
      <c r="M5117" s="248" t="str">
        <f>IFERROR(IF(OR($X5117=$L$7,$X5117=$K$5,$X5117=$O$5,$X5117=$T$5),IF(ISBLANK(
VLOOKUP($X5108&amp;"-"&amp;TEXT($A5117,"mmm-aaaa"),Informes!$A:$P,COLUMN(Informes!J$1),FALSE)), "",
VLOOKUP($X5108&amp;"-"&amp;TEXT($A5117,"mmm-aaaa"),Informes!$A:$P,COLUMN(Informes!J$1),FALSE)), ""), "")</f>
        <v/>
      </c>
      <c r="N5117" s="248"/>
      <c r="O5117" s="248"/>
      <c r="P5117" s="248"/>
      <c r="Q5117" s="248"/>
      <c r="R5117" s="284" t="str">
        <f t="shared" si="998"/>
        <v/>
      </c>
      <c r="S5117" s="284"/>
      <c r="T5117" s="284"/>
      <c r="U5117" s="284"/>
      <c r="V5117" s="285"/>
      <c r="W5117" s="4" t="str">
        <f>IFERROR(VLOOKUP($X5108&amp;"-"&amp;TEXT($A5117,"mmm-aaaa"),Informes!$A:$P,COLUMN(Informes!K$1),FALSE), "")</f>
        <v/>
      </c>
      <c r="X5117" s="34" t="str">
        <f>IFERROR(VLOOKUP($X5108&amp;"-"&amp;TEXT($A5117,"mmm-aaaa"),Informes!$A:$P,COLUMN(Informes!C$1),FALSE), "")</f>
        <v/>
      </c>
    </row>
    <row r="5118" spans="1:24" ht="16.5" customHeight="1" x14ac:dyDescent="0.2">
      <c r="A5118" s="34">
        <f t="shared" si="1002"/>
        <v>45261</v>
      </c>
      <c r="B5118" s="243" t="str">
        <f t="shared" si="999"/>
        <v>Diciembre</v>
      </c>
      <c r="C5118" s="244"/>
      <c r="D5118" s="244" t="str">
        <f t="shared" si="1000"/>
        <v>Enero</v>
      </c>
      <c r="E5118" s="244"/>
      <c r="F5118" s="281" t="str">
        <f>IFERROR(IF(VLOOKUP($X5108&amp;"-"&amp;TEXT($A5118,"mmm-aaaa"),Informes!$A:$P,COLUMN(Informes!H$1),FALSE),"þ","¨"),"¨")</f>
        <v>¨</v>
      </c>
      <c r="G5118" s="281"/>
      <c r="H5118" s="281"/>
      <c r="I5118" s="248" t="str">
        <f>IFERROR(IF(ISBLANK(
VLOOKUP($X5108&amp;"-"&amp;TEXT($A5118,"mmm-aaaa"),Informes!$A:$P,COLUMN(Informes!I$1),FALSE)), "",
VLOOKUP($X5108&amp;"-"&amp;TEXT($A5118,"mmm-aaaa"),Informes!$A:$P,COLUMN(Informes!I$1),FALSE)), "")</f>
        <v/>
      </c>
      <c r="J5118" s="248"/>
      <c r="K5118" s="248"/>
      <c r="L5118" s="173" t="str">
        <f t="shared" si="1001"/>
        <v>¨</v>
      </c>
      <c r="M5118" s="248" t="str">
        <f>IFERROR(IF(OR($X5118=$L$7,$X5118=$K$5,$X5118=$O$5,$X5118=$T$5),IF(ISBLANK(
VLOOKUP($X5108&amp;"-"&amp;TEXT($A5118,"mmm-aaaa"),Informes!$A:$P,COLUMN(Informes!J$1),FALSE)), "",
VLOOKUP($X5108&amp;"-"&amp;TEXT($A5118,"mmm-aaaa"),Informes!$A:$P,COLUMN(Informes!J$1),FALSE)), ""), "")</f>
        <v/>
      </c>
      <c r="N5118" s="248"/>
      <c r="O5118" s="248"/>
      <c r="P5118" s="248"/>
      <c r="Q5118" s="248"/>
      <c r="R5118" s="284" t="str">
        <f t="shared" si="998"/>
        <v/>
      </c>
      <c r="S5118" s="284"/>
      <c r="T5118" s="284"/>
      <c r="U5118" s="284"/>
      <c r="V5118" s="285"/>
      <c r="W5118" s="4" t="str">
        <f>IFERROR(VLOOKUP($X5108&amp;"-"&amp;TEXT($A5118,"mmm-aaaa"),Informes!$A:$P,COLUMN(Informes!K$1),FALSE), "")</f>
        <v/>
      </c>
      <c r="X5118" s="34" t="str">
        <f>IFERROR(VLOOKUP($X5108&amp;"-"&amp;TEXT($A5118,"mmm-aaaa"),Informes!$A:$P,COLUMN(Informes!C$1),FALSE), "")</f>
        <v/>
      </c>
    </row>
    <row r="5119" spans="1:24" ht="16.5" customHeight="1" x14ac:dyDescent="0.2">
      <c r="A5119" s="34">
        <f t="shared" si="1002"/>
        <v>45292</v>
      </c>
      <c r="B5119" s="243" t="str">
        <f t="shared" si="999"/>
        <v>Enero</v>
      </c>
      <c r="C5119" s="244"/>
      <c r="D5119" s="244" t="str">
        <f t="shared" si="1000"/>
        <v>Enero</v>
      </c>
      <c r="E5119" s="244"/>
      <c r="F5119" s="281" t="str">
        <f>IFERROR(IF(VLOOKUP($X5108&amp;"-"&amp;TEXT($A5119,"mmm-aaaa"),Informes!$A:$P,COLUMN(Informes!H$1),FALSE),"þ","¨"),"¨")</f>
        <v>¨</v>
      </c>
      <c r="G5119" s="281"/>
      <c r="H5119" s="281"/>
      <c r="I5119" s="248" t="str">
        <f>IFERROR(IF(ISBLANK(
VLOOKUP($X5108&amp;"-"&amp;TEXT($A5119,"mmm-aaaa"),Informes!$A:$P,COLUMN(Informes!I$1),FALSE)), "",
VLOOKUP($X5108&amp;"-"&amp;TEXT($A5119,"mmm-aaaa"),Informes!$A:$P,COLUMN(Informes!I$1),FALSE)), "")</f>
        <v/>
      </c>
      <c r="J5119" s="248"/>
      <c r="K5119" s="248"/>
      <c r="L5119" s="173" t="str">
        <f t="shared" si="1001"/>
        <v>¨</v>
      </c>
      <c r="M5119" s="248" t="str">
        <f>IFERROR(IF(OR($X5119=$L$7,$X5119=$K$5,$X5119=$O$5,$X5119=$T$5),IF(ISBLANK(
VLOOKUP($X5108&amp;"-"&amp;TEXT($A5119,"mmm-aaaa"),Informes!$A:$P,COLUMN(Informes!J$1),FALSE)), "",
VLOOKUP($X5108&amp;"-"&amp;TEXT($A5119,"mmm-aaaa"),Informes!$A:$P,COLUMN(Informes!J$1),FALSE)), ""), "")</f>
        <v/>
      </c>
      <c r="N5119" s="248"/>
      <c r="O5119" s="248"/>
      <c r="P5119" s="248"/>
      <c r="Q5119" s="248"/>
      <c r="R5119" s="284" t="str">
        <f t="shared" si="998"/>
        <v/>
      </c>
      <c r="S5119" s="284"/>
      <c r="T5119" s="284"/>
      <c r="U5119" s="284"/>
      <c r="V5119" s="285"/>
      <c r="W5119" s="4" t="str">
        <f>IFERROR(VLOOKUP($X5108&amp;"-"&amp;TEXT($A5119,"mmm-aaaa"),Informes!$A:$P,COLUMN(Informes!K$1),FALSE), "")</f>
        <v/>
      </c>
      <c r="X5119" s="34" t="str">
        <f>IFERROR(VLOOKUP($X5108&amp;"-"&amp;TEXT($A5119,"mmm-aaaa"),Informes!$A:$P,COLUMN(Informes!C$1),FALSE), "")</f>
        <v/>
      </c>
    </row>
    <row r="5120" spans="1:24" ht="16.5" customHeight="1" x14ac:dyDescent="0.2">
      <c r="A5120" s="34">
        <f t="shared" si="1002"/>
        <v>45323</v>
      </c>
      <c r="B5120" s="243" t="str">
        <f t="shared" si="999"/>
        <v>Febrero</v>
      </c>
      <c r="C5120" s="244"/>
      <c r="D5120" s="244" t="str">
        <f t="shared" si="1000"/>
        <v>Enero</v>
      </c>
      <c r="E5120" s="244"/>
      <c r="F5120" s="281" t="str">
        <f>IFERROR(IF(VLOOKUP($X5108&amp;"-"&amp;TEXT($A5120,"mmm-aaaa"),Informes!$A:$P,COLUMN(Informes!H$1),FALSE),"þ","¨"),"¨")</f>
        <v>¨</v>
      </c>
      <c r="G5120" s="281"/>
      <c r="H5120" s="281"/>
      <c r="I5120" s="248" t="str">
        <f>IFERROR(IF(ISBLANK(
VLOOKUP($X5108&amp;"-"&amp;TEXT($A5120,"mmm-aaaa"),Informes!$A:$P,COLUMN(Informes!I$1),FALSE)), "",
VLOOKUP($X5108&amp;"-"&amp;TEXT($A5120,"mmm-aaaa"),Informes!$A:$P,COLUMN(Informes!I$1),FALSE)), "")</f>
        <v/>
      </c>
      <c r="J5120" s="248"/>
      <c r="K5120" s="248"/>
      <c r="L5120" s="173" t="str">
        <f t="shared" si="1001"/>
        <v>¨</v>
      </c>
      <c r="M5120" s="248" t="str">
        <f>IFERROR(IF(OR($X5120=$L$7,$X5120=$K$5,$X5120=$O$5,$X5120=$T$5),IF(ISBLANK(
VLOOKUP($X5108&amp;"-"&amp;TEXT($A5120,"mmm-aaaa"),Informes!$A:$P,COLUMN(Informes!J$1),FALSE)), "",
VLOOKUP($X5108&amp;"-"&amp;TEXT($A5120,"mmm-aaaa"),Informes!$A:$P,COLUMN(Informes!J$1),FALSE)), ""), "")</f>
        <v/>
      </c>
      <c r="N5120" s="248"/>
      <c r="O5120" s="248"/>
      <c r="P5120" s="248"/>
      <c r="Q5120" s="248"/>
      <c r="R5120" s="284" t="str">
        <f t="shared" si="998"/>
        <v/>
      </c>
      <c r="S5120" s="284"/>
      <c r="T5120" s="284"/>
      <c r="U5120" s="284"/>
      <c r="V5120" s="285"/>
      <c r="W5120" s="4" t="str">
        <f>IFERROR(VLOOKUP($X5108&amp;"-"&amp;TEXT($A5120,"mmm-aaaa"),Informes!$A:$P,COLUMN(Informes!K$1),FALSE), "")</f>
        <v/>
      </c>
      <c r="X5120" s="34" t="str">
        <f>IFERROR(VLOOKUP($X5108&amp;"-"&amp;TEXT($A5120,"mmm-aaaa"),Informes!$A:$P,COLUMN(Informes!C$1),FALSE), "")</f>
        <v/>
      </c>
    </row>
    <row r="5121" spans="1:24" ht="16.5" customHeight="1" x14ac:dyDescent="0.2">
      <c r="A5121" s="34">
        <f t="shared" si="1002"/>
        <v>45352</v>
      </c>
      <c r="B5121" s="243" t="str">
        <f t="shared" si="999"/>
        <v>Marzo</v>
      </c>
      <c r="C5121" s="244"/>
      <c r="D5121" s="244" t="str">
        <f t="shared" si="1000"/>
        <v>Enero</v>
      </c>
      <c r="E5121" s="244"/>
      <c r="F5121" s="281" t="str">
        <f>IFERROR(IF(VLOOKUP($X5108&amp;"-"&amp;TEXT($A5121,"mmm-aaaa"),Informes!$A:$P,COLUMN(Informes!H$1),FALSE),"þ","¨"),"¨")</f>
        <v>¨</v>
      </c>
      <c r="G5121" s="281"/>
      <c r="H5121" s="281"/>
      <c r="I5121" s="248" t="str">
        <f>IFERROR(IF(ISBLANK(
VLOOKUP($X5108&amp;"-"&amp;TEXT($A5121,"mmm-aaaa"),Informes!$A:$P,COLUMN(Informes!I$1),FALSE)), "",
VLOOKUP($X5108&amp;"-"&amp;TEXT($A5121,"mmm-aaaa"),Informes!$A:$P,COLUMN(Informes!I$1),FALSE)), "")</f>
        <v/>
      </c>
      <c r="J5121" s="248"/>
      <c r="K5121" s="248"/>
      <c r="L5121" s="173" t="str">
        <f t="shared" si="1001"/>
        <v>¨</v>
      </c>
      <c r="M5121" s="248" t="str">
        <f>IFERROR(IF(OR($X5121=$L$7,$X5121=$K$5,$X5121=$O$5,$X5121=$T$5),IF(ISBLANK(
VLOOKUP($X5108&amp;"-"&amp;TEXT($A5121,"mmm-aaaa"),Informes!$A:$P,COLUMN(Informes!J$1),FALSE)), "",
VLOOKUP($X5108&amp;"-"&amp;TEXT($A5121,"mmm-aaaa"),Informes!$A:$P,COLUMN(Informes!J$1),FALSE)), ""), "")</f>
        <v/>
      </c>
      <c r="N5121" s="248"/>
      <c r="O5121" s="248"/>
      <c r="P5121" s="248"/>
      <c r="Q5121" s="248"/>
      <c r="R5121" s="284" t="str">
        <f t="shared" si="998"/>
        <v/>
      </c>
      <c r="S5121" s="284"/>
      <c r="T5121" s="284"/>
      <c r="U5121" s="284"/>
      <c r="V5121" s="285"/>
      <c r="W5121" s="4" t="str">
        <f>IFERROR(VLOOKUP($X5108&amp;"-"&amp;TEXT($A5121,"mmm-aaaa"),Informes!$A:$P,COLUMN(Informes!K$1),FALSE), "")</f>
        <v/>
      </c>
      <c r="X5121" s="34" t="str">
        <f>IFERROR(VLOOKUP($X5108&amp;"-"&amp;TEXT($A5121,"mmm-aaaa"),Informes!$A:$P,COLUMN(Informes!C$1),FALSE), "")</f>
        <v/>
      </c>
    </row>
    <row r="5122" spans="1:24" ht="16.5" customHeight="1" x14ac:dyDescent="0.2">
      <c r="A5122" s="34">
        <f t="shared" si="1002"/>
        <v>45383</v>
      </c>
      <c r="B5122" s="243" t="str">
        <f t="shared" si="999"/>
        <v>Abril</v>
      </c>
      <c r="C5122" s="244"/>
      <c r="D5122" s="244" t="str">
        <f t="shared" si="1000"/>
        <v>Enero</v>
      </c>
      <c r="E5122" s="244"/>
      <c r="F5122" s="281" t="str">
        <f>IFERROR(IF(VLOOKUP($X5108&amp;"-"&amp;TEXT($A5122,"mmm-aaaa"),Informes!$A:$P,COLUMN(Informes!H$1),FALSE),"þ","¨"),"¨")</f>
        <v>¨</v>
      </c>
      <c r="G5122" s="281"/>
      <c r="H5122" s="281"/>
      <c r="I5122" s="248" t="str">
        <f>IFERROR(IF(ISBLANK(
VLOOKUP($X5108&amp;"-"&amp;TEXT($A5122,"mmm-aaaa"),Informes!$A:$P,COLUMN(Informes!I$1),FALSE)), "",
VLOOKUP($X5108&amp;"-"&amp;TEXT($A5122,"mmm-aaaa"),Informes!$A:$P,COLUMN(Informes!I$1),FALSE)), "")</f>
        <v/>
      </c>
      <c r="J5122" s="248"/>
      <c r="K5122" s="248"/>
      <c r="L5122" s="173" t="str">
        <f t="shared" si="1001"/>
        <v>¨</v>
      </c>
      <c r="M5122" s="248" t="str">
        <f>IFERROR(IF(OR($X5122=$L$7,$X5122=$K$5,$X5122=$O$5,$X5122=$T$5),IF(ISBLANK(
VLOOKUP($X5108&amp;"-"&amp;TEXT($A5122,"mmm-aaaa"),Informes!$A:$P,COLUMN(Informes!J$1),FALSE)), "",
VLOOKUP($X5108&amp;"-"&amp;TEXT($A5122,"mmm-aaaa"),Informes!$A:$P,COLUMN(Informes!J$1),FALSE)), ""), "")</f>
        <v/>
      </c>
      <c r="N5122" s="248"/>
      <c r="O5122" s="248"/>
      <c r="P5122" s="248"/>
      <c r="Q5122" s="248"/>
      <c r="R5122" s="284" t="str">
        <f t="shared" si="998"/>
        <v/>
      </c>
      <c r="S5122" s="284"/>
      <c r="T5122" s="284"/>
      <c r="U5122" s="284"/>
      <c r="V5122" s="285"/>
      <c r="W5122" s="4" t="str">
        <f>IFERROR(VLOOKUP($X5108&amp;"-"&amp;TEXT($A5122,"mmm-aaaa"),Informes!$A:$P,COLUMN(Informes!K$1),FALSE), "")</f>
        <v/>
      </c>
      <c r="X5122" s="34" t="str">
        <f>IFERROR(VLOOKUP($X5108&amp;"-"&amp;TEXT($A5122,"mmm-aaaa"),Informes!$A:$P,COLUMN(Informes!C$1),FALSE), "")</f>
        <v/>
      </c>
    </row>
    <row r="5123" spans="1:24" ht="16.5" customHeight="1" x14ac:dyDescent="0.2">
      <c r="A5123" s="34">
        <f t="shared" si="1002"/>
        <v>45413</v>
      </c>
      <c r="B5123" s="243" t="str">
        <f t="shared" si="999"/>
        <v>Mayo</v>
      </c>
      <c r="C5123" s="244"/>
      <c r="D5123" s="244" t="str">
        <f t="shared" si="1000"/>
        <v>Enero</v>
      </c>
      <c r="E5123" s="244"/>
      <c r="F5123" s="281" t="str">
        <f>IFERROR(IF(VLOOKUP($X5108&amp;"-"&amp;TEXT($A5123,"mmm-aaaa"),Informes!$A:$P,COLUMN(Informes!H$1),FALSE),"þ","¨"),"¨")</f>
        <v>¨</v>
      </c>
      <c r="G5123" s="281"/>
      <c r="H5123" s="281"/>
      <c r="I5123" s="248" t="str">
        <f>IFERROR(IF(ISBLANK(
VLOOKUP($X5108&amp;"-"&amp;TEXT($A5123,"mmm-aaaa"),Informes!$A:$P,COLUMN(Informes!I$1),FALSE)), "",
VLOOKUP($X5108&amp;"-"&amp;TEXT($A5123,"mmm-aaaa"),Informes!$A:$P,COLUMN(Informes!I$1),FALSE)), "")</f>
        <v/>
      </c>
      <c r="J5123" s="248"/>
      <c r="K5123" s="248"/>
      <c r="L5123" s="173" t="str">
        <f t="shared" si="1001"/>
        <v>¨</v>
      </c>
      <c r="M5123" s="248" t="str">
        <f>IFERROR(IF(OR($X5123=$L$7,$X5123=$K$5,$X5123=$O$5,$X5123=$T$5),IF(ISBLANK(
VLOOKUP($X5108&amp;"-"&amp;TEXT($A5123,"mmm-aaaa"),Informes!$A:$P,COLUMN(Informes!J$1),FALSE)), "",
VLOOKUP($X5108&amp;"-"&amp;TEXT($A5123,"mmm-aaaa"),Informes!$A:$P,COLUMN(Informes!J$1),FALSE)), ""), "")</f>
        <v/>
      </c>
      <c r="N5123" s="248"/>
      <c r="O5123" s="248"/>
      <c r="P5123" s="248"/>
      <c r="Q5123" s="248"/>
      <c r="R5123" s="284" t="str">
        <f t="shared" si="998"/>
        <v/>
      </c>
      <c r="S5123" s="284"/>
      <c r="T5123" s="284"/>
      <c r="U5123" s="284"/>
      <c r="V5123" s="285"/>
      <c r="W5123" s="4" t="str">
        <f>IFERROR(VLOOKUP($X5108&amp;"-"&amp;TEXT($A5123,"mmm-aaaa"),Informes!$A:$P,COLUMN(Informes!K$1),FALSE), "")</f>
        <v/>
      </c>
      <c r="X5123" s="34" t="str">
        <f>IFERROR(VLOOKUP($X5108&amp;"-"&amp;TEXT($A5123,"mmm-aaaa"),Informes!$A:$P,COLUMN(Informes!C$1),FALSE), "")</f>
        <v/>
      </c>
    </row>
    <row r="5124" spans="1:24" ht="16.5" customHeight="1" x14ac:dyDescent="0.2">
      <c r="A5124" s="34">
        <f t="shared" si="1002"/>
        <v>45444</v>
      </c>
      <c r="B5124" s="243" t="str">
        <f t="shared" si="999"/>
        <v>Junio</v>
      </c>
      <c r="C5124" s="244"/>
      <c r="D5124" s="244" t="str">
        <f t="shared" si="1000"/>
        <v>Enero</v>
      </c>
      <c r="E5124" s="244"/>
      <c r="F5124" s="281" t="str">
        <f>IFERROR(IF(VLOOKUP($X5108&amp;"-"&amp;TEXT($A5124,"mmm-aaaa"),Informes!$A:$P,COLUMN(Informes!H$1),FALSE),"þ","¨"),"¨")</f>
        <v>¨</v>
      </c>
      <c r="G5124" s="281"/>
      <c r="H5124" s="281"/>
      <c r="I5124" s="248" t="str">
        <f>IFERROR(IF(ISBLANK(
VLOOKUP($X5108&amp;"-"&amp;TEXT($A5124,"mmm-aaaa"),Informes!$A:$P,COLUMN(Informes!I$1),FALSE)), "",
VLOOKUP($X5108&amp;"-"&amp;TEXT($A5124,"mmm-aaaa"),Informes!$A:$P,COLUMN(Informes!I$1),FALSE)), "")</f>
        <v/>
      </c>
      <c r="J5124" s="248"/>
      <c r="K5124" s="248"/>
      <c r="L5124" s="173" t="str">
        <f t="shared" si="1001"/>
        <v>¨</v>
      </c>
      <c r="M5124" s="248" t="str">
        <f>IFERROR(IF(OR($X5124=$L$7,$X5124=$K$5,$X5124=$O$5,$X5124=$T$5),IF(ISBLANK(
VLOOKUP($X5108&amp;"-"&amp;TEXT($A5124,"mmm-aaaa"),Informes!$A:$P,COLUMN(Informes!J$1),FALSE)), "",
VLOOKUP($X5108&amp;"-"&amp;TEXT($A5124,"mmm-aaaa"),Informes!$A:$P,COLUMN(Informes!J$1),FALSE)), ""), "")</f>
        <v/>
      </c>
      <c r="N5124" s="248"/>
      <c r="O5124" s="248"/>
      <c r="P5124" s="248"/>
      <c r="Q5124" s="248"/>
      <c r="R5124" s="284" t="str">
        <f t="shared" si="998"/>
        <v/>
      </c>
      <c r="S5124" s="284"/>
      <c r="T5124" s="284"/>
      <c r="U5124" s="284"/>
      <c r="V5124" s="285"/>
      <c r="W5124" s="4" t="str">
        <f>IFERROR(VLOOKUP($X5108&amp;"-"&amp;TEXT($A5124,"mmm-aaaa"),Informes!$A:$P,COLUMN(Informes!K$1),FALSE), "")</f>
        <v/>
      </c>
      <c r="X5124" s="34" t="str">
        <f>IFERROR(VLOOKUP($X5108&amp;"-"&amp;TEXT($A5124,"mmm-aaaa"),Informes!$A:$P,COLUMN(Informes!C$1),FALSE), "")</f>
        <v/>
      </c>
    </row>
    <row r="5125" spans="1:24" ht="16.5" customHeight="1" x14ac:dyDescent="0.2">
      <c r="A5125" s="34">
        <f t="shared" si="1002"/>
        <v>45474</v>
      </c>
      <c r="B5125" s="243" t="str">
        <f t="shared" si="999"/>
        <v>Julio</v>
      </c>
      <c r="C5125" s="244"/>
      <c r="D5125" s="244" t="str">
        <f t="shared" si="1000"/>
        <v>Enero</v>
      </c>
      <c r="E5125" s="244"/>
      <c r="F5125" s="281" t="str">
        <f>IFERROR(IF(VLOOKUP($X5108&amp;"-"&amp;TEXT($A5125,"mmm-aaaa"),Informes!$A:$P,COLUMN(Informes!H$1),FALSE),"þ","¨"),"¨")</f>
        <v>¨</v>
      </c>
      <c r="G5125" s="281"/>
      <c r="H5125" s="281"/>
      <c r="I5125" s="248" t="str">
        <f>IFERROR(IF(ISBLANK(
VLOOKUP($X5108&amp;"-"&amp;TEXT($A5125,"mmm-aaaa"),Informes!$A:$P,COLUMN(Informes!I$1),FALSE)), "",
VLOOKUP($X5108&amp;"-"&amp;TEXT($A5125,"mmm-aaaa"),Informes!$A:$P,COLUMN(Informes!I$1),FALSE)), "")</f>
        <v/>
      </c>
      <c r="J5125" s="248"/>
      <c r="K5125" s="248"/>
      <c r="L5125" s="173" t="str">
        <f t="shared" si="1001"/>
        <v>¨</v>
      </c>
      <c r="M5125" s="248" t="str">
        <f>IFERROR(IF(OR($X5125=$L$7,$X5125=$K$5,$X5125=$O$5,$X5125=$T$5),IF(ISBLANK(
VLOOKUP($X5108&amp;"-"&amp;TEXT($A5125,"mmm-aaaa"),Informes!$A:$P,COLUMN(Informes!J$1),FALSE)), "",
VLOOKUP($X5108&amp;"-"&amp;TEXT($A5125,"mmm-aaaa"),Informes!$A:$P,COLUMN(Informes!J$1),FALSE)), ""), "")</f>
        <v/>
      </c>
      <c r="N5125" s="248"/>
      <c r="O5125" s="248"/>
      <c r="P5125" s="248"/>
      <c r="Q5125" s="248"/>
      <c r="R5125" s="284" t="str">
        <f t="shared" si="998"/>
        <v/>
      </c>
      <c r="S5125" s="284"/>
      <c r="T5125" s="284"/>
      <c r="U5125" s="284"/>
      <c r="V5125" s="285"/>
      <c r="W5125" s="4" t="str">
        <f>IFERROR(VLOOKUP($X5108&amp;"-"&amp;TEXT($A5125,"mmm-aaaa"),Informes!$A:$P,COLUMN(Informes!K$1),FALSE), "")</f>
        <v/>
      </c>
      <c r="X5125" s="34" t="str">
        <f>IFERROR(VLOOKUP($X5108&amp;"-"&amp;TEXT($A5125,"mmm-aaaa"),Informes!$A:$P,COLUMN(Informes!C$1),FALSE), "")</f>
        <v/>
      </c>
    </row>
    <row r="5126" spans="1:24" ht="16.5" customHeight="1" thickBot="1" x14ac:dyDescent="0.25">
      <c r="A5126" s="34">
        <f t="shared" si="1002"/>
        <v>45505</v>
      </c>
      <c r="B5126" s="264" t="str">
        <f t="shared" si="999"/>
        <v>Agosto</v>
      </c>
      <c r="C5126" s="265"/>
      <c r="D5126" s="265" t="str">
        <f t="shared" si="1000"/>
        <v>Enero</v>
      </c>
      <c r="E5126" s="265"/>
      <c r="F5126" s="280" t="str">
        <f>IFERROR(IF(VLOOKUP($X5108&amp;"-"&amp;TEXT($A5126,"mmm-aaaa"),Informes!$A:$P,COLUMN(Informes!H$1),FALSE),"þ","¨"),"¨")</f>
        <v>¨</v>
      </c>
      <c r="G5126" s="280"/>
      <c r="H5126" s="280"/>
      <c r="I5126" s="269" t="str">
        <f>IFERROR(IF(ISBLANK(
VLOOKUP($X5108&amp;"-"&amp;TEXT($A5126,"mmm-aaaa"),Informes!$A:$P,COLUMN(Informes!I$1),FALSE)), "",
VLOOKUP($X5108&amp;"-"&amp;TEXT($A5126,"mmm-aaaa"),Informes!$A:$P,COLUMN(Informes!I$1),FALSE)), "")</f>
        <v/>
      </c>
      <c r="J5126" s="269"/>
      <c r="K5126" s="269"/>
      <c r="L5126" s="172" t="str">
        <f t="shared" si="1001"/>
        <v>¨</v>
      </c>
      <c r="M5126" s="269" t="str">
        <f>IFERROR(IF(OR($X5126=$L$7,$X5126=$K$5,$X5126=$O$5,$X5126=$T$5),IF(ISBLANK(
VLOOKUP($X5108&amp;"-"&amp;TEXT($A5126,"mmm-aaaa"),Informes!$A:$P,COLUMN(Informes!J$1),FALSE)), "",
VLOOKUP($X5108&amp;"-"&amp;TEXT($A5126,"mmm-aaaa"),Informes!$A:$P,COLUMN(Informes!J$1),FALSE)), ""), "")</f>
        <v/>
      </c>
      <c r="N5126" s="269"/>
      <c r="O5126" s="269"/>
      <c r="P5126" s="269"/>
      <c r="Q5126" s="269"/>
      <c r="R5126" s="282" t="str">
        <f t="shared" si="998"/>
        <v/>
      </c>
      <c r="S5126" s="282"/>
      <c r="T5126" s="282"/>
      <c r="U5126" s="282"/>
      <c r="V5126" s="283"/>
      <c r="W5126" s="4" t="str">
        <f>IFERROR(VLOOKUP($X5108&amp;"-"&amp;TEXT($A5126,"mmm-aaaa"),Informes!$A:$P,COLUMN(Informes!K$1),FALSE), "")</f>
        <v/>
      </c>
      <c r="X5126" s="34" t="str">
        <f>IFERROR(VLOOKUP($X5108&amp;"-"&amp;TEXT($A5126,"mmm-aaaa"),Informes!$A:$P,COLUMN(Informes!C$1),FALSE), "")</f>
        <v/>
      </c>
    </row>
    <row r="5127" spans="1:24" ht="16.5" customHeight="1" thickBot="1" x14ac:dyDescent="0.3">
      <c r="D5127" s="124"/>
      <c r="E5127" s="124"/>
      <c r="F5127" s="129"/>
      <c r="G5127" s="124" t="str">
        <f>IF(SUM(F5115:F5126)=0,"",SUM(F5115:F5126))</f>
        <v/>
      </c>
      <c r="H5127" s="124"/>
      <c r="I5127" s="124"/>
      <c r="J5127" s="130"/>
      <c r="K5127" s="124"/>
      <c r="L5127" s="131" t="s">
        <v>107</v>
      </c>
      <c r="M5127" s="272" t="str">
        <f>IF(SUM(M5115:M5126)=0,"",SUM(M5115:M5126))</f>
        <v/>
      </c>
      <c r="N5127" s="273"/>
      <c r="O5127" s="273"/>
      <c r="P5127" s="273"/>
      <c r="Q5127" s="274"/>
      <c r="R5127" s="275"/>
      <c r="S5127" s="276"/>
      <c r="T5127" s="276"/>
      <c r="U5127" s="276"/>
      <c r="V5127" s="277"/>
      <c r="W5127" s="4"/>
      <c r="X5127" s="4"/>
    </row>
    <row r="5128" spans="1:24" ht="16.5" customHeight="1" x14ac:dyDescent="0.2">
      <c r="W5128" s="4"/>
      <c r="X5128" s="4"/>
    </row>
    <row r="5129" spans="1:24" ht="279.75" customHeight="1" x14ac:dyDescent="0.15">
      <c r="B5129" s="11"/>
      <c r="C5129" s="132" t="s">
        <v>136</v>
      </c>
      <c r="D5129" s="11"/>
      <c r="E5129" s="11"/>
      <c r="F5129" s="11"/>
      <c r="G5129" s="11"/>
      <c r="H5129" s="11"/>
      <c r="I5129" s="11"/>
      <c r="J5129" s="11"/>
      <c r="K5129" s="11"/>
      <c r="L5129" s="11"/>
      <c r="M5129" s="11"/>
      <c r="N5129" s="11"/>
      <c r="O5129" s="11"/>
      <c r="P5129" s="11"/>
      <c r="Q5129" s="11"/>
      <c r="R5129" s="11"/>
      <c r="S5129" s="11"/>
      <c r="T5129" s="11"/>
      <c r="U5129" s="11"/>
      <c r="V5129" s="11"/>
      <c r="W5129" s="11"/>
      <c r="X5129" s="11"/>
    </row>
    <row r="5130" spans="1:24" ht="24" customHeight="1" x14ac:dyDescent="0.2">
      <c r="A5130" s="35"/>
      <c r="B5130" s="256" t="s">
        <v>127</v>
      </c>
      <c r="C5130" s="256"/>
      <c r="D5130" s="256"/>
      <c r="E5130" s="256"/>
      <c r="F5130" s="256"/>
      <c r="G5130" s="256"/>
      <c r="H5130" s="256"/>
      <c r="I5130" s="256"/>
      <c r="J5130" s="256"/>
      <c r="K5130" s="256"/>
      <c r="L5130" s="256"/>
      <c r="M5130" s="256"/>
      <c r="N5130" s="256"/>
      <c r="O5130" s="256"/>
      <c r="P5130" s="256"/>
      <c r="Q5130" s="256"/>
      <c r="R5130" s="256"/>
      <c r="S5130" s="256"/>
      <c r="T5130" s="256"/>
      <c r="U5130" s="256"/>
      <c r="V5130" s="256"/>
      <c r="X5130" s="2"/>
    </row>
    <row r="5131" spans="1:24" ht="15" x14ac:dyDescent="0.2">
      <c r="A5131" s="35"/>
      <c r="B5131" s="120" t="s">
        <v>128</v>
      </c>
      <c r="D5131" s="123" t="e">
        <f>D5108</f>
        <v>#REF!</v>
      </c>
      <c r="F5131" s="123"/>
      <c r="G5131" s="123"/>
      <c r="H5131" s="123"/>
      <c r="I5131" s="123"/>
      <c r="J5131" s="123"/>
      <c r="K5131" s="123"/>
      <c r="L5131" s="123"/>
      <c r="M5131" s="123"/>
      <c r="N5131" s="123"/>
      <c r="O5131" s="123"/>
      <c r="P5131" s="123"/>
      <c r="Q5131" s="123"/>
      <c r="R5131" s="123"/>
      <c r="S5131" s="123"/>
      <c r="T5131" s="123"/>
      <c r="U5131" s="123"/>
      <c r="V5131" s="123"/>
      <c r="W5131" s="15"/>
      <c r="X5131" s="154" t="e">
        <f>X5108</f>
        <v>#REF!</v>
      </c>
    </row>
    <row r="5132" spans="1:24" ht="17.25" x14ac:dyDescent="0.2">
      <c r="B5132" s="120" t="s">
        <v>129</v>
      </c>
      <c r="D5132" s="121"/>
      <c r="E5132" s="121"/>
      <c r="F5132" s="7"/>
      <c r="G5132" s="7"/>
      <c r="H5132" s="257" t="e">
        <f>H5109</f>
        <v>#REF!</v>
      </c>
      <c r="I5132" s="257"/>
      <c r="J5132" s="257"/>
      <c r="K5132" s="257"/>
      <c r="L5132" s="257"/>
      <c r="M5132" s="257"/>
      <c r="N5132" s="257"/>
      <c r="O5132" s="257"/>
      <c r="P5132" s="127" t="e">
        <f>P5109</f>
        <v>#REF!</v>
      </c>
      <c r="Q5132" s="120" t="s">
        <v>75</v>
      </c>
      <c r="S5132" s="12"/>
      <c r="T5132" s="13"/>
      <c r="U5132" s="127" t="e">
        <f>U5109</f>
        <v>#REF!</v>
      </c>
      <c r="V5132" s="120" t="s">
        <v>79</v>
      </c>
      <c r="W5132" s="12"/>
      <c r="X5132" s="6"/>
    </row>
    <row r="5133" spans="1:24" ht="17.25" x14ac:dyDescent="0.2">
      <c r="B5133" s="120" t="s">
        <v>130</v>
      </c>
      <c r="D5133" s="122"/>
      <c r="E5133" s="122"/>
      <c r="F5133" s="7"/>
      <c r="G5133" s="258" t="e">
        <f>G5110</f>
        <v>#REF!</v>
      </c>
      <c r="H5133" s="258"/>
      <c r="I5133" s="258"/>
      <c r="J5133" s="258"/>
      <c r="K5133" s="258"/>
      <c r="L5133" s="258"/>
      <c r="M5133" s="258"/>
      <c r="N5133" s="258"/>
      <c r="O5133" s="258"/>
      <c r="P5133" s="128" t="s">
        <v>137</v>
      </c>
      <c r="Q5133" s="120" t="s">
        <v>131</v>
      </c>
      <c r="S5133" s="12"/>
      <c r="T5133" s="12"/>
      <c r="U5133" s="128" t="s">
        <v>138</v>
      </c>
      <c r="V5133" s="120" t="s">
        <v>61</v>
      </c>
      <c r="W5133" s="12"/>
      <c r="X5133" s="6"/>
    </row>
    <row r="5134" spans="1:24" ht="28.5" customHeight="1" x14ac:dyDescent="0.2">
      <c r="B5134" s="127" t="e">
        <f>B5111</f>
        <v>#REF!</v>
      </c>
      <c r="C5134" s="125" t="s">
        <v>76</v>
      </c>
      <c r="D5134" s="127" t="e">
        <f>D5111</f>
        <v>#REF!</v>
      </c>
      <c r="E5134" s="125" t="s">
        <v>81</v>
      </c>
      <c r="F5134" s="7"/>
      <c r="G5134" s="7"/>
      <c r="H5134" s="5"/>
      <c r="I5134" s="10"/>
      <c r="J5134" s="127" t="e">
        <f>J5111</f>
        <v>#REF!</v>
      </c>
      <c r="K5134" s="125" t="s">
        <v>77</v>
      </c>
      <c r="L5134" s="5"/>
      <c r="M5134" s="5"/>
      <c r="N5134" s="127" t="e">
        <f>N5111</f>
        <v>#REF!</v>
      </c>
      <c r="O5134" s="125" t="s">
        <v>132</v>
      </c>
      <c r="P5134" s="126"/>
      <c r="Q5134" s="126"/>
      <c r="R5134" s="9"/>
      <c r="S5134" s="127" t="e">
        <f>S5111</f>
        <v>#REF!</v>
      </c>
      <c r="T5134" s="259" t="s">
        <v>133</v>
      </c>
      <c r="U5134" s="259"/>
      <c r="V5134" s="259"/>
      <c r="W5134" s="13"/>
      <c r="X5134" s="6"/>
    </row>
    <row r="5135" spans="1:24" ht="4.5" customHeight="1" thickBot="1" x14ac:dyDescent="0.25">
      <c r="B5135" s="8"/>
      <c r="C5135" s="7"/>
      <c r="D5135" s="8"/>
      <c r="E5135" s="7"/>
      <c r="F5135" s="7"/>
      <c r="G5135" s="7"/>
      <c r="H5135" s="5"/>
      <c r="I5135" s="10"/>
      <c r="J5135" s="8"/>
      <c r="K5135" s="5"/>
      <c r="L5135" s="5"/>
      <c r="M5135" s="5"/>
      <c r="N5135" s="7"/>
      <c r="O5135" s="5"/>
      <c r="P5135" s="8"/>
      <c r="Q5135" s="8"/>
      <c r="R5135" s="9"/>
      <c r="S5135" s="9"/>
      <c r="T5135" s="7"/>
      <c r="U5135" s="8"/>
      <c r="V5135" s="9"/>
      <c r="W5135" s="9"/>
      <c r="X5135" s="6"/>
    </row>
    <row r="5136" spans="1:24" ht="27" customHeight="1" x14ac:dyDescent="0.25">
      <c r="B5136" s="260" t="s">
        <v>17</v>
      </c>
      <c r="C5136" s="261"/>
      <c r="D5136" s="261"/>
      <c r="E5136" s="261"/>
      <c r="F5136" s="262" t="s">
        <v>134</v>
      </c>
      <c r="G5136" s="262"/>
      <c r="H5136" s="262"/>
      <c r="I5136" s="262" t="s">
        <v>12</v>
      </c>
      <c r="J5136" s="262"/>
      <c r="K5136" s="262"/>
      <c r="L5136" s="262" t="s">
        <v>105</v>
      </c>
      <c r="M5136" s="236" t="s">
        <v>135</v>
      </c>
      <c r="N5136" s="236"/>
      <c r="O5136" s="236"/>
      <c r="P5136" s="236"/>
      <c r="Q5136" s="236"/>
      <c r="R5136" s="236" t="s">
        <v>101</v>
      </c>
      <c r="S5136" s="236"/>
      <c r="T5136" s="236"/>
      <c r="U5136" s="236"/>
      <c r="V5136" s="237"/>
      <c r="W5136" s="14"/>
      <c r="X5136" s="3"/>
    </row>
    <row r="5137" spans="1:24" ht="27.75" customHeight="1" x14ac:dyDescent="0.2">
      <c r="B5137" s="240">
        <f>EDATE(B5114,12)</f>
        <v>45658</v>
      </c>
      <c r="C5137" s="241"/>
      <c r="D5137" s="241"/>
      <c r="E5137" s="242"/>
      <c r="F5137" s="263"/>
      <c r="G5137" s="263"/>
      <c r="H5137" s="263"/>
      <c r="I5137" s="263"/>
      <c r="J5137" s="263"/>
      <c r="K5137" s="263"/>
      <c r="L5137" s="263"/>
      <c r="M5137" s="238"/>
      <c r="N5137" s="238"/>
      <c r="O5137" s="238"/>
      <c r="P5137" s="238"/>
      <c r="Q5137" s="238"/>
      <c r="R5137" s="238"/>
      <c r="S5137" s="238"/>
      <c r="T5137" s="238"/>
      <c r="U5137" s="238"/>
      <c r="V5137" s="239"/>
      <c r="W5137" s="14"/>
      <c r="X5137" s="3"/>
    </row>
    <row r="5138" spans="1:24" ht="16.5" customHeight="1" x14ac:dyDescent="0.2">
      <c r="A5138" s="34">
        <f>EDATE(B5137,-4)</f>
        <v>45536</v>
      </c>
      <c r="B5138" s="243" t="str">
        <f>PROPER(TEXT(A5138, "mmmm"))</f>
        <v>Septiembre</v>
      </c>
      <c r="C5138" s="244"/>
      <c r="D5138" s="244"/>
      <c r="E5138" s="244"/>
      <c r="F5138" s="281" t="str">
        <f>IFERROR(IF(VLOOKUP($X5108&amp;"-"&amp;TEXT($A5138,"mmm-aaaa"),Informes!$A:$P,COLUMN(Informes!H$1),FALSE),"þ","¨"),"¨")</f>
        <v>¨</v>
      </c>
      <c r="G5138" s="281"/>
      <c r="H5138" s="281"/>
      <c r="I5138" s="248" t="str">
        <f>IFERROR(IF(ISBLANK(
VLOOKUP($X5131&amp;"-"&amp;TEXT($A5138,"mmm-aaaa"),Informes!$A:$P,COLUMN(Informes!I$1),FALSE)), "",
VLOOKUP($X5131&amp;"-"&amp;TEXT($A5138,"mmm-aaaa"),Informes!$A:$P,COLUMN(Informes!I$1),FALSE)), "")</f>
        <v/>
      </c>
      <c r="J5138" s="248"/>
      <c r="K5138" s="248"/>
      <c r="L5138" s="173" t="str">
        <f>IFERROR(IF($X5138=$L$7,"þ","¨"),"¨")</f>
        <v>¨</v>
      </c>
      <c r="M5138" s="248" t="str">
        <f>IFERROR(IF(OR($X5138=$L$7,$X5138=$K$5,$X5138=$O$5,$X5138=$T$5),IF(ISBLANK(
VLOOKUP($X5108&amp;"-"&amp;TEXT($A5138,"mmm-aaaa"),Informes!$A:$P,COLUMN(Informes!J$1),FALSE)), "",
VLOOKUP($X5108&amp;"-"&amp;TEXT($A5138,"mmm-aaaa"),Informes!$A:$P,COLUMN(Informes!J$1),FALSE)), ""), "")</f>
        <v/>
      </c>
      <c r="N5138" s="248"/>
      <c r="O5138" s="248"/>
      <c r="P5138" s="248"/>
      <c r="Q5138" s="248"/>
      <c r="R5138" s="284" t="str">
        <f t="shared" ref="R5138:R5149" si="1003">IF(W5138=0, "", W5138)</f>
        <v/>
      </c>
      <c r="S5138" s="284"/>
      <c r="T5138" s="284"/>
      <c r="U5138" s="284"/>
      <c r="V5138" s="285"/>
      <c r="W5138" s="4" t="str">
        <f>IFERROR(VLOOKUP($X5131&amp;"-"&amp;TEXT($A5138,"mmm-aaaa"),Informes!$A:$P,COLUMN(Informes!K$1),FALSE), "")</f>
        <v/>
      </c>
      <c r="X5138" s="34" t="str">
        <f>IFERROR(VLOOKUP($X5108&amp;"-"&amp;TEXT($A5138,"mmm-aaaa"),Informes!$A:$P,COLUMN(Informes!C$1),FALSE), "")</f>
        <v/>
      </c>
    </row>
    <row r="5139" spans="1:24" ht="16.5" customHeight="1" x14ac:dyDescent="0.2">
      <c r="A5139" s="34">
        <f>EDATE(A5138,1)</f>
        <v>45566</v>
      </c>
      <c r="B5139" s="243" t="str">
        <f t="shared" ref="B5139:B5149" si="1004">PROPER(TEXT(A5139, "mmmm"))</f>
        <v>Octubre</v>
      </c>
      <c r="C5139" s="244"/>
      <c r="D5139" s="244"/>
      <c r="E5139" s="244"/>
      <c r="F5139" s="281" t="str">
        <f>IFERROR(IF(VLOOKUP($X5108&amp;"-"&amp;TEXT($A5139,"mmm-aaaa"),Informes!$A:$P,COLUMN(Informes!H$1),FALSE),"þ","¨"),"¨")</f>
        <v>¨</v>
      </c>
      <c r="G5139" s="281"/>
      <c r="H5139" s="281"/>
      <c r="I5139" s="248" t="str">
        <f>IFERROR(IF(ISBLANK(
VLOOKUP($X5131&amp;"-"&amp;TEXT($A5139,"mmm-aaaa"),Informes!$A:$P,COLUMN(Informes!I$1),FALSE)), "",
VLOOKUP($X5131&amp;"-"&amp;TEXT($A5139,"mmm-aaaa"),Informes!$A:$P,COLUMN(Informes!I$1),FALSE)), "")</f>
        <v/>
      </c>
      <c r="J5139" s="248"/>
      <c r="K5139" s="248"/>
      <c r="L5139" s="173" t="str">
        <f t="shared" ref="L5139:L5149" si="1005">IFERROR(IF($X5139=$L$7,"þ","¨"),"¨")</f>
        <v>¨</v>
      </c>
      <c r="M5139" s="248" t="str">
        <f>IFERROR(IF(OR($X5139=$L$7,$X5139=$K$5,$X5139=$O$5,$X5139=$T$5),IF(ISBLANK(
VLOOKUP($X5108&amp;"-"&amp;TEXT($A5139,"mmm-aaaa"),Informes!$A:$P,COLUMN(Informes!J$1),FALSE)), "",
VLOOKUP($X5108&amp;"-"&amp;TEXT($A5139,"mmm-aaaa"),Informes!$A:$P,COLUMN(Informes!J$1),FALSE)), ""), "")</f>
        <v/>
      </c>
      <c r="N5139" s="248"/>
      <c r="O5139" s="248"/>
      <c r="P5139" s="248"/>
      <c r="Q5139" s="248"/>
      <c r="R5139" s="284" t="str">
        <f t="shared" si="1003"/>
        <v/>
      </c>
      <c r="S5139" s="284"/>
      <c r="T5139" s="284"/>
      <c r="U5139" s="284"/>
      <c r="V5139" s="285"/>
      <c r="W5139" s="4" t="str">
        <f>IFERROR(VLOOKUP($X5131&amp;"-"&amp;TEXT($A5139,"mmm-aaaa"),Informes!$A:$P,COLUMN(Informes!K$1),FALSE), "")</f>
        <v/>
      </c>
      <c r="X5139" s="34" t="str">
        <f>IFERROR(VLOOKUP($X5108&amp;"-"&amp;TEXT($A5139,"mmm-aaaa"),Informes!$A:$P,COLUMN(Informes!C$1),FALSE), "")</f>
        <v/>
      </c>
    </row>
    <row r="5140" spans="1:24" ht="16.5" customHeight="1" x14ac:dyDescent="0.2">
      <c r="A5140" s="34">
        <f t="shared" ref="A5140:A5149" si="1006">EDATE(A5139,1)</f>
        <v>45597</v>
      </c>
      <c r="B5140" s="243" t="str">
        <f t="shared" si="1004"/>
        <v>Noviembre</v>
      </c>
      <c r="C5140" s="244"/>
      <c r="D5140" s="244"/>
      <c r="E5140" s="244"/>
      <c r="F5140" s="281" t="str">
        <f>IFERROR(IF(VLOOKUP($X5108&amp;"-"&amp;TEXT($A5140,"mmm-aaaa"),Informes!$A:$P,COLUMN(Informes!H$1),FALSE),"þ","¨"),"¨")</f>
        <v>¨</v>
      </c>
      <c r="G5140" s="281"/>
      <c r="H5140" s="281"/>
      <c r="I5140" s="248" t="str">
        <f>IFERROR(IF(ISBLANK(
VLOOKUP($X5131&amp;"-"&amp;TEXT($A5140,"mmm-aaaa"),Informes!$A:$P,COLUMN(Informes!I$1),FALSE)), "",
VLOOKUP($X5131&amp;"-"&amp;TEXT($A5140,"mmm-aaaa"),Informes!$A:$P,COLUMN(Informes!I$1),FALSE)), "")</f>
        <v/>
      </c>
      <c r="J5140" s="248"/>
      <c r="K5140" s="248"/>
      <c r="L5140" s="173" t="str">
        <f t="shared" si="1005"/>
        <v>¨</v>
      </c>
      <c r="M5140" s="248" t="str">
        <f>IFERROR(IF(OR($X5140=$L$7,$X5140=$K$5,$X5140=$O$5,$X5140=$T$5),IF(ISBLANK(
VLOOKUP($X5108&amp;"-"&amp;TEXT($A5140,"mmm-aaaa"),Informes!$A:$P,COLUMN(Informes!J$1),FALSE)), "",
VLOOKUP($X5108&amp;"-"&amp;TEXT($A5140,"mmm-aaaa"),Informes!$A:$P,COLUMN(Informes!J$1),FALSE)), ""), "")</f>
        <v/>
      </c>
      <c r="N5140" s="248"/>
      <c r="O5140" s="248"/>
      <c r="P5140" s="248"/>
      <c r="Q5140" s="248"/>
      <c r="R5140" s="284" t="str">
        <f t="shared" si="1003"/>
        <v/>
      </c>
      <c r="S5140" s="284"/>
      <c r="T5140" s="284"/>
      <c r="U5140" s="284"/>
      <c r="V5140" s="285"/>
      <c r="W5140" s="4" t="str">
        <f>IFERROR(VLOOKUP($X5131&amp;"-"&amp;TEXT($A5140,"mmm-aaaa"),Informes!$A:$P,COLUMN(Informes!K$1),FALSE), "")</f>
        <v/>
      </c>
      <c r="X5140" s="34" t="str">
        <f>IFERROR(VLOOKUP($X5108&amp;"-"&amp;TEXT($A5140,"mmm-aaaa"),Informes!$A:$P,COLUMN(Informes!C$1),FALSE), "")</f>
        <v/>
      </c>
    </row>
    <row r="5141" spans="1:24" ht="16.5" customHeight="1" x14ac:dyDescent="0.2">
      <c r="A5141" s="34">
        <f t="shared" si="1006"/>
        <v>45627</v>
      </c>
      <c r="B5141" s="243" t="str">
        <f t="shared" si="1004"/>
        <v>Diciembre</v>
      </c>
      <c r="C5141" s="244"/>
      <c r="D5141" s="244"/>
      <c r="E5141" s="244"/>
      <c r="F5141" s="281" t="str">
        <f>IFERROR(IF(VLOOKUP($X5108&amp;"-"&amp;TEXT($A5141,"mmm-aaaa"),Informes!$A:$P,COLUMN(Informes!H$1),FALSE),"þ","¨"),"¨")</f>
        <v>¨</v>
      </c>
      <c r="G5141" s="281"/>
      <c r="H5141" s="281"/>
      <c r="I5141" s="248" t="str">
        <f>IFERROR(IF(ISBLANK(
VLOOKUP($X5131&amp;"-"&amp;TEXT($A5141,"mmm-aaaa"),Informes!$A:$P,COLUMN(Informes!I$1),FALSE)), "",
VLOOKUP($X5131&amp;"-"&amp;TEXT($A5141,"mmm-aaaa"),Informes!$A:$P,COLUMN(Informes!I$1),FALSE)), "")</f>
        <v/>
      </c>
      <c r="J5141" s="248"/>
      <c r="K5141" s="248"/>
      <c r="L5141" s="173" t="str">
        <f t="shared" si="1005"/>
        <v>¨</v>
      </c>
      <c r="M5141" s="248" t="str">
        <f>IFERROR(IF(OR($X5141=$L$7,$X5141=$K$5,$X5141=$O$5,$X5141=$T$5),IF(ISBLANK(
VLOOKUP($X5108&amp;"-"&amp;TEXT($A5141,"mmm-aaaa"),Informes!$A:$P,COLUMN(Informes!J$1),FALSE)), "",
VLOOKUP($X5108&amp;"-"&amp;TEXT($A5141,"mmm-aaaa"),Informes!$A:$P,COLUMN(Informes!J$1),FALSE)), ""), "")</f>
        <v/>
      </c>
      <c r="N5141" s="248"/>
      <c r="O5141" s="248"/>
      <c r="P5141" s="248"/>
      <c r="Q5141" s="248"/>
      <c r="R5141" s="284" t="str">
        <f t="shared" si="1003"/>
        <v/>
      </c>
      <c r="S5141" s="284"/>
      <c r="T5141" s="284"/>
      <c r="U5141" s="284"/>
      <c r="V5141" s="285"/>
      <c r="W5141" s="4" t="str">
        <f>IFERROR(VLOOKUP($X5131&amp;"-"&amp;TEXT($A5141,"mmm-aaaa"),Informes!$A:$P,COLUMN(Informes!K$1),FALSE), "")</f>
        <v/>
      </c>
      <c r="X5141" s="34" t="str">
        <f>IFERROR(VLOOKUP($X5108&amp;"-"&amp;TEXT($A5141,"mmm-aaaa"),Informes!$A:$P,COLUMN(Informes!C$1),FALSE), "")</f>
        <v/>
      </c>
    </row>
    <row r="5142" spans="1:24" ht="16.5" customHeight="1" x14ac:dyDescent="0.2">
      <c r="A5142" s="34">
        <f t="shared" si="1006"/>
        <v>45658</v>
      </c>
      <c r="B5142" s="243" t="str">
        <f t="shared" si="1004"/>
        <v>Enero</v>
      </c>
      <c r="C5142" s="244"/>
      <c r="D5142" s="244"/>
      <c r="E5142" s="244"/>
      <c r="F5142" s="281" t="str">
        <f>IFERROR(IF(VLOOKUP($X5108&amp;"-"&amp;TEXT($A5142,"mmm-aaaa"),Informes!$A:$P,COLUMN(Informes!H$1),FALSE),"þ","¨"),"¨")</f>
        <v>¨</v>
      </c>
      <c r="G5142" s="281"/>
      <c r="H5142" s="281"/>
      <c r="I5142" s="248" t="str">
        <f>IFERROR(IF(ISBLANK(
VLOOKUP($X5131&amp;"-"&amp;TEXT($A5142,"mmm-aaaa"),Informes!$A:$P,COLUMN(Informes!I$1),FALSE)), "",
VLOOKUP($X5131&amp;"-"&amp;TEXT($A5142,"mmm-aaaa"),Informes!$A:$P,COLUMN(Informes!I$1),FALSE)), "")</f>
        <v/>
      </c>
      <c r="J5142" s="248"/>
      <c r="K5142" s="248"/>
      <c r="L5142" s="173" t="str">
        <f t="shared" si="1005"/>
        <v>¨</v>
      </c>
      <c r="M5142" s="248" t="str">
        <f>IFERROR(IF(OR($X5142=$L$7,$X5142=$K$5,$X5142=$O$5,$X5142=$T$5),IF(ISBLANK(
VLOOKUP($X5108&amp;"-"&amp;TEXT($A5142,"mmm-aaaa"),Informes!$A:$P,COLUMN(Informes!J$1),FALSE)), "",
VLOOKUP($X5108&amp;"-"&amp;TEXT($A5142,"mmm-aaaa"),Informes!$A:$P,COLUMN(Informes!J$1),FALSE)), ""), "")</f>
        <v/>
      </c>
      <c r="N5142" s="248"/>
      <c r="O5142" s="248"/>
      <c r="P5142" s="248"/>
      <c r="Q5142" s="248"/>
      <c r="R5142" s="284" t="str">
        <f t="shared" si="1003"/>
        <v/>
      </c>
      <c r="S5142" s="284"/>
      <c r="T5142" s="284"/>
      <c r="U5142" s="284"/>
      <c r="V5142" s="285"/>
      <c r="W5142" s="4" t="str">
        <f>IFERROR(VLOOKUP($X5131&amp;"-"&amp;TEXT($A5142,"mmm-aaaa"),Informes!$A:$P,COLUMN(Informes!K$1),FALSE), "")</f>
        <v/>
      </c>
      <c r="X5142" s="34" t="str">
        <f>IFERROR(VLOOKUP($X5108&amp;"-"&amp;TEXT($A5142,"mmm-aaaa"),Informes!$A:$P,COLUMN(Informes!C$1),FALSE), "")</f>
        <v/>
      </c>
    </row>
    <row r="5143" spans="1:24" ht="16.5" customHeight="1" x14ac:dyDescent="0.2">
      <c r="A5143" s="34">
        <f t="shared" si="1006"/>
        <v>45689</v>
      </c>
      <c r="B5143" s="243" t="str">
        <f t="shared" si="1004"/>
        <v>Febrero</v>
      </c>
      <c r="C5143" s="244"/>
      <c r="D5143" s="244"/>
      <c r="E5143" s="244"/>
      <c r="F5143" s="281" t="str">
        <f>IFERROR(IF(VLOOKUP($X5108&amp;"-"&amp;TEXT($A5143,"mmm-aaaa"),Informes!$A:$P,COLUMN(Informes!H$1),FALSE),"þ","¨"),"¨")</f>
        <v>¨</v>
      </c>
      <c r="G5143" s="281"/>
      <c r="H5143" s="281"/>
      <c r="I5143" s="248" t="str">
        <f>IFERROR(IF(ISBLANK(
VLOOKUP($X5131&amp;"-"&amp;TEXT($A5143,"mmm-aaaa"),Informes!$A:$P,COLUMN(Informes!I$1),FALSE)), "",
VLOOKUP($X5131&amp;"-"&amp;TEXT($A5143,"mmm-aaaa"),Informes!$A:$P,COLUMN(Informes!I$1),FALSE)), "")</f>
        <v/>
      </c>
      <c r="J5143" s="248"/>
      <c r="K5143" s="248"/>
      <c r="L5143" s="173" t="str">
        <f t="shared" si="1005"/>
        <v>¨</v>
      </c>
      <c r="M5143" s="248" t="str">
        <f>IFERROR(IF(OR($X5143=$L$7,$X5143=$K$5,$X5143=$O$5,$X5143=$T$5),IF(ISBLANK(
VLOOKUP($X5108&amp;"-"&amp;TEXT($A5143,"mmm-aaaa"),Informes!$A:$P,COLUMN(Informes!J$1),FALSE)), "",
VLOOKUP($X5108&amp;"-"&amp;TEXT($A5143,"mmm-aaaa"),Informes!$A:$P,COLUMN(Informes!J$1),FALSE)), ""), "")</f>
        <v/>
      </c>
      <c r="N5143" s="248"/>
      <c r="O5143" s="248"/>
      <c r="P5143" s="248"/>
      <c r="Q5143" s="248"/>
      <c r="R5143" s="284" t="str">
        <f t="shared" si="1003"/>
        <v/>
      </c>
      <c r="S5143" s="284"/>
      <c r="T5143" s="284"/>
      <c r="U5143" s="284"/>
      <c r="V5143" s="285"/>
      <c r="W5143" s="4" t="str">
        <f>IFERROR(VLOOKUP($X5131&amp;"-"&amp;TEXT($A5143,"mmm-aaaa"),Informes!$A:$P,COLUMN(Informes!K$1),FALSE), "")</f>
        <v/>
      </c>
      <c r="X5143" s="34" t="str">
        <f>IFERROR(VLOOKUP($X5108&amp;"-"&amp;TEXT($A5143,"mmm-aaaa"),Informes!$A:$P,COLUMN(Informes!C$1),FALSE), "")</f>
        <v/>
      </c>
    </row>
    <row r="5144" spans="1:24" ht="16.5" customHeight="1" x14ac:dyDescent="0.2">
      <c r="A5144" s="34">
        <f t="shared" si="1006"/>
        <v>45717</v>
      </c>
      <c r="B5144" s="243" t="str">
        <f t="shared" si="1004"/>
        <v>Marzo</v>
      </c>
      <c r="C5144" s="244"/>
      <c r="D5144" s="244"/>
      <c r="E5144" s="244"/>
      <c r="F5144" s="281" t="str">
        <f>IFERROR(IF(VLOOKUP($X5108&amp;"-"&amp;TEXT($A5144,"mmm-aaaa"),Informes!$A:$P,COLUMN(Informes!H$1),FALSE),"þ","¨"),"¨")</f>
        <v>¨</v>
      </c>
      <c r="G5144" s="281"/>
      <c r="H5144" s="281"/>
      <c r="I5144" s="248" t="str">
        <f>IFERROR(IF(ISBLANK(
VLOOKUP($X5131&amp;"-"&amp;TEXT($A5144,"mmm-aaaa"),Informes!$A:$P,COLUMN(Informes!I$1),FALSE)), "",
VLOOKUP($X5131&amp;"-"&amp;TEXT($A5144,"mmm-aaaa"),Informes!$A:$P,COLUMN(Informes!I$1),FALSE)), "")</f>
        <v/>
      </c>
      <c r="J5144" s="248"/>
      <c r="K5144" s="248"/>
      <c r="L5144" s="173" t="str">
        <f t="shared" si="1005"/>
        <v>¨</v>
      </c>
      <c r="M5144" s="248" t="str">
        <f>IFERROR(IF(OR($X5144=$L$7,$X5144=$K$5,$X5144=$O$5,$X5144=$T$5),IF(ISBLANK(
VLOOKUP($X5108&amp;"-"&amp;TEXT($A5144,"mmm-aaaa"),Informes!$A:$P,COLUMN(Informes!J$1),FALSE)), "",
VLOOKUP($X5108&amp;"-"&amp;TEXT($A5144,"mmm-aaaa"),Informes!$A:$P,COLUMN(Informes!J$1),FALSE)), ""), "")</f>
        <v/>
      </c>
      <c r="N5144" s="248"/>
      <c r="O5144" s="248"/>
      <c r="P5144" s="248"/>
      <c r="Q5144" s="248"/>
      <c r="R5144" s="284" t="str">
        <f t="shared" si="1003"/>
        <v/>
      </c>
      <c r="S5144" s="284"/>
      <c r="T5144" s="284"/>
      <c r="U5144" s="284"/>
      <c r="V5144" s="285"/>
      <c r="W5144" s="4" t="str">
        <f>IFERROR(VLOOKUP($X5131&amp;"-"&amp;TEXT($A5144,"mmm-aaaa"),Informes!$A:$P,COLUMN(Informes!K$1),FALSE), "")</f>
        <v/>
      </c>
      <c r="X5144" s="34" t="str">
        <f>IFERROR(VLOOKUP($X5108&amp;"-"&amp;TEXT($A5144,"mmm-aaaa"),Informes!$A:$P,COLUMN(Informes!C$1),FALSE), "")</f>
        <v/>
      </c>
    </row>
    <row r="5145" spans="1:24" ht="16.5" customHeight="1" x14ac:dyDescent="0.2">
      <c r="A5145" s="34">
        <f t="shared" si="1006"/>
        <v>45748</v>
      </c>
      <c r="B5145" s="243" t="str">
        <f t="shared" si="1004"/>
        <v>Abril</v>
      </c>
      <c r="C5145" s="244"/>
      <c r="D5145" s="244"/>
      <c r="E5145" s="244"/>
      <c r="F5145" s="281" t="str">
        <f>IFERROR(IF(VLOOKUP($X5108&amp;"-"&amp;TEXT($A5145,"mmm-aaaa"),Informes!$A:$P,COLUMN(Informes!H$1),FALSE),"þ","¨"),"¨")</f>
        <v>¨</v>
      </c>
      <c r="G5145" s="281"/>
      <c r="H5145" s="281"/>
      <c r="I5145" s="248" t="str">
        <f>IFERROR(IF(ISBLANK(
VLOOKUP($X5131&amp;"-"&amp;TEXT($A5145,"mmm-aaaa"),Informes!$A:$P,COLUMN(Informes!I$1),FALSE)), "",
VLOOKUP($X5131&amp;"-"&amp;TEXT($A5145,"mmm-aaaa"),Informes!$A:$P,COLUMN(Informes!I$1),FALSE)), "")</f>
        <v/>
      </c>
      <c r="J5145" s="248"/>
      <c r="K5145" s="248"/>
      <c r="L5145" s="173" t="str">
        <f t="shared" si="1005"/>
        <v>¨</v>
      </c>
      <c r="M5145" s="248" t="str">
        <f>IFERROR(IF(OR($X5145=$L$7,$X5145=$K$5,$X5145=$O$5,$X5145=$T$5),IF(ISBLANK(
VLOOKUP($X5108&amp;"-"&amp;TEXT($A5145,"mmm-aaaa"),Informes!$A:$P,COLUMN(Informes!J$1),FALSE)), "",
VLOOKUP($X5108&amp;"-"&amp;TEXT($A5145,"mmm-aaaa"),Informes!$A:$P,COLUMN(Informes!J$1),FALSE)), ""), "")</f>
        <v/>
      </c>
      <c r="N5145" s="248"/>
      <c r="O5145" s="248"/>
      <c r="P5145" s="248"/>
      <c r="Q5145" s="248"/>
      <c r="R5145" s="284" t="str">
        <f t="shared" si="1003"/>
        <v/>
      </c>
      <c r="S5145" s="284"/>
      <c r="T5145" s="284"/>
      <c r="U5145" s="284"/>
      <c r="V5145" s="285"/>
      <c r="W5145" s="4" t="str">
        <f>IFERROR(VLOOKUP($X5131&amp;"-"&amp;TEXT($A5145,"mmm-aaaa"),Informes!$A:$P,COLUMN(Informes!K$1),FALSE), "")</f>
        <v/>
      </c>
      <c r="X5145" s="34" t="str">
        <f>IFERROR(VLOOKUP($X5108&amp;"-"&amp;TEXT($A5145,"mmm-aaaa"),Informes!$A:$P,COLUMN(Informes!C$1),FALSE), "")</f>
        <v/>
      </c>
    </row>
    <row r="5146" spans="1:24" ht="16.5" customHeight="1" x14ac:dyDescent="0.2">
      <c r="A5146" s="34">
        <f t="shared" si="1006"/>
        <v>45778</v>
      </c>
      <c r="B5146" s="243" t="str">
        <f t="shared" si="1004"/>
        <v>Mayo</v>
      </c>
      <c r="C5146" s="244"/>
      <c r="D5146" s="244"/>
      <c r="E5146" s="244"/>
      <c r="F5146" s="281" t="str">
        <f>IFERROR(IF(VLOOKUP($X5108&amp;"-"&amp;TEXT($A5146,"mmm-aaaa"),Informes!$A:$P,COLUMN(Informes!H$1),FALSE),"þ","¨"),"¨")</f>
        <v>¨</v>
      </c>
      <c r="G5146" s="281"/>
      <c r="H5146" s="281"/>
      <c r="I5146" s="248" t="str">
        <f>IFERROR(IF(ISBLANK(
VLOOKUP($X5131&amp;"-"&amp;TEXT($A5146,"mmm-aaaa"),Informes!$A:$P,COLUMN(Informes!I$1),FALSE)), "",
VLOOKUP($X5131&amp;"-"&amp;TEXT($A5146,"mmm-aaaa"),Informes!$A:$P,COLUMN(Informes!I$1),FALSE)), "")</f>
        <v/>
      </c>
      <c r="J5146" s="248"/>
      <c r="K5146" s="248"/>
      <c r="L5146" s="173" t="str">
        <f t="shared" si="1005"/>
        <v>¨</v>
      </c>
      <c r="M5146" s="248" t="str">
        <f>IFERROR(IF(OR($X5146=$L$7,$X5146=$K$5,$X5146=$O$5,$X5146=$T$5),IF(ISBLANK(
VLOOKUP($X5108&amp;"-"&amp;TEXT($A5146,"mmm-aaaa"),Informes!$A:$P,COLUMN(Informes!J$1),FALSE)), "",
VLOOKUP($X5108&amp;"-"&amp;TEXT($A5146,"mmm-aaaa"),Informes!$A:$P,COLUMN(Informes!J$1),FALSE)), ""), "")</f>
        <v/>
      </c>
      <c r="N5146" s="248"/>
      <c r="O5146" s="248"/>
      <c r="P5146" s="248"/>
      <c r="Q5146" s="248"/>
      <c r="R5146" s="284" t="str">
        <f t="shared" si="1003"/>
        <v/>
      </c>
      <c r="S5146" s="284"/>
      <c r="T5146" s="284"/>
      <c r="U5146" s="284"/>
      <c r="V5146" s="285"/>
      <c r="W5146" s="4" t="str">
        <f>IFERROR(VLOOKUP($X5131&amp;"-"&amp;TEXT($A5146,"mmm-aaaa"),Informes!$A:$P,COLUMN(Informes!K$1),FALSE), "")</f>
        <v/>
      </c>
      <c r="X5146" s="34" t="str">
        <f>IFERROR(VLOOKUP($X5108&amp;"-"&amp;TEXT($A5146,"mmm-aaaa"),Informes!$A:$P,COLUMN(Informes!C$1),FALSE), "")</f>
        <v/>
      </c>
    </row>
    <row r="5147" spans="1:24" ht="16.5" customHeight="1" x14ac:dyDescent="0.2">
      <c r="A5147" s="34">
        <f t="shared" si="1006"/>
        <v>45809</v>
      </c>
      <c r="B5147" s="243" t="str">
        <f t="shared" si="1004"/>
        <v>Junio</v>
      </c>
      <c r="C5147" s="244"/>
      <c r="D5147" s="244"/>
      <c r="E5147" s="244"/>
      <c r="F5147" s="281" t="str">
        <f>IFERROR(IF(VLOOKUP($X5108&amp;"-"&amp;TEXT($A5147,"mmm-aaaa"),Informes!$A:$P,COLUMN(Informes!H$1),FALSE),"þ","¨"),"¨")</f>
        <v>¨</v>
      </c>
      <c r="G5147" s="281"/>
      <c r="H5147" s="281"/>
      <c r="I5147" s="248" t="str">
        <f>IFERROR(IF(ISBLANK(
VLOOKUP($X5131&amp;"-"&amp;TEXT($A5147,"mmm-aaaa"),Informes!$A:$P,COLUMN(Informes!I$1),FALSE)), "",
VLOOKUP($X5131&amp;"-"&amp;TEXT($A5147,"mmm-aaaa"),Informes!$A:$P,COLUMN(Informes!I$1),FALSE)), "")</f>
        <v/>
      </c>
      <c r="J5147" s="248"/>
      <c r="K5147" s="248"/>
      <c r="L5147" s="173" t="str">
        <f t="shared" si="1005"/>
        <v>¨</v>
      </c>
      <c r="M5147" s="248" t="str">
        <f>IFERROR(IF(OR($X5147=$L$7,$X5147=$K$5,$X5147=$O$5,$X5147=$T$5),IF(ISBLANK(
VLOOKUP($X5108&amp;"-"&amp;TEXT($A5147,"mmm-aaaa"),Informes!$A:$P,COLUMN(Informes!J$1),FALSE)), "",
VLOOKUP($X5108&amp;"-"&amp;TEXT($A5147,"mmm-aaaa"),Informes!$A:$P,COLUMN(Informes!J$1),FALSE)), ""), "")</f>
        <v/>
      </c>
      <c r="N5147" s="248"/>
      <c r="O5147" s="248"/>
      <c r="P5147" s="248"/>
      <c r="Q5147" s="248"/>
      <c r="R5147" s="284" t="str">
        <f t="shared" si="1003"/>
        <v/>
      </c>
      <c r="S5147" s="284"/>
      <c r="T5147" s="284"/>
      <c r="U5147" s="284"/>
      <c r="V5147" s="285"/>
      <c r="W5147" s="4" t="str">
        <f>IFERROR(VLOOKUP($X5131&amp;"-"&amp;TEXT($A5147,"mmm-aaaa"),Informes!$A:$P,COLUMN(Informes!K$1),FALSE), "")</f>
        <v/>
      </c>
      <c r="X5147" s="34" t="str">
        <f>IFERROR(VLOOKUP($X5108&amp;"-"&amp;TEXT($A5147,"mmm-aaaa"),Informes!$A:$P,COLUMN(Informes!C$1),FALSE), "")</f>
        <v/>
      </c>
    </row>
    <row r="5148" spans="1:24" ht="16.5" customHeight="1" x14ac:dyDescent="0.2">
      <c r="A5148" s="34">
        <f t="shared" si="1006"/>
        <v>45839</v>
      </c>
      <c r="B5148" s="243" t="str">
        <f t="shared" si="1004"/>
        <v>Julio</v>
      </c>
      <c r="C5148" s="244"/>
      <c r="D5148" s="244"/>
      <c r="E5148" s="244"/>
      <c r="F5148" s="281" t="str">
        <f>IFERROR(IF(VLOOKUP($X5108&amp;"-"&amp;TEXT($A5148,"mmm-aaaa"),Informes!$A:$P,COLUMN(Informes!H$1),FALSE),"þ","¨"),"¨")</f>
        <v>¨</v>
      </c>
      <c r="G5148" s="281"/>
      <c r="H5148" s="281"/>
      <c r="I5148" s="248" t="str">
        <f>IFERROR(IF(ISBLANK(
VLOOKUP($X5131&amp;"-"&amp;TEXT($A5148,"mmm-aaaa"),Informes!$A:$P,COLUMN(Informes!I$1),FALSE)), "",
VLOOKUP($X5131&amp;"-"&amp;TEXT($A5148,"mmm-aaaa"),Informes!$A:$P,COLUMN(Informes!I$1),FALSE)), "")</f>
        <v/>
      </c>
      <c r="J5148" s="248"/>
      <c r="K5148" s="248"/>
      <c r="L5148" s="173" t="str">
        <f t="shared" si="1005"/>
        <v>¨</v>
      </c>
      <c r="M5148" s="248" t="str">
        <f>IFERROR(IF(OR($X5148=$L$7,$X5148=$K$5,$X5148=$O$5,$X5148=$T$5),IF(ISBLANK(
VLOOKUP($X5108&amp;"-"&amp;TEXT($A5148,"mmm-aaaa"),Informes!$A:$P,COLUMN(Informes!J$1),FALSE)), "",
VLOOKUP($X5108&amp;"-"&amp;TEXT($A5148,"mmm-aaaa"),Informes!$A:$P,COLUMN(Informes!J$1),FALSE)), ""), "")</f>
        <v/>
      </c>
      <c r="N5148" s="248"/>
      <c r="O5148" s="248"/>
      <c r="P5148" s="248"/>
      <c r="Q5148" s="248"/>
      <c r="R5148" s="284" t="str">
        <f t="shared" si="1003"/>
        <v/>
      </c>
      <c r="S5148" s="284"/>
      <c r="T5148" s="284"/>
      <c r="U5148" s="284"/>
      <c r="V5148" s="285"/>
      <c r="W5148" s="4" t="str">
        <f>IFERROR(VLOOKUP($X5131&amp;"-"&amp;TEXT($A5148,"mmm-aaaa"),Informes!$A:$P,COLUMN(Informes!K$1),FALSE), "")</f>
        <v/>
      </c>
      <c r="X5148" s="34" t="str">
        <f>IFERROR(VLOOKUP($X5108&amp;"-"&amp;TEXT($A5148,"mmm-aaaa"),Informes!$A:$P,COLUMN(Informes!C$1),FALSE), "")</f>
        <v/>
      </c>
    </row>
    <row r="5149" spans="1:24" ht="16.5" customHeight="1" thickBot="1" x14ac:dyDescent="0.25">
      <c r="A5149" s="34">
        <f t="shared" si="1006"/>
        <v>45870</v>
      </c>
      <c r="B5149" s="264" t="str">
        <f t="shared" si="1004"/>
        <v>Agosto</v>
      </c>
      <c r="C5149" s="265"/>
      <c r="D5149" s="265"/>
      <c r="E5149" s="265"/>
      <c r="F5149" s="280" t="str">
        <f>IFERROR(IF(VLOOKUP($X5108&amp;"-"&amp;TEXT($A5149,"mmm-aaaa"),Informes!$A:$P,COLUMN(Informes!H$1),FALSE),"þ","¨"),"¨")</f>
        <v>¨</v>
      </c>
      <c r="G5149" s="280"/>
      <c r="H5149" s="280"/>
      <c r="I5149" s="269" t="str">
        <f>IFERROR(IF(ISBLANK(
VLOOKUP($X5131&amp;"-"&amp;TEXT($A5149,"mmm-aaaa"),Informes!$A:$P,COLUMN(Informes!I$1),FALSE)), "",
VLOOKUP($X5131&amp;"-"&amp;TEXT($A5149,"mmm-aaaa"),Informes!$A:$P,COLUMN(Informes!I$1),FALSE)), "")</f>
        <v/>
      </c>
      <c r="J5149" s="269"/>
      <c r="K5149" s="269"/>
      <c r="L5149" s="172" t="str">
        <f t="shared" si="1005"/>
        <v>¨</v>
      </c>
      <c r="M5149" s="269" t="str">
        <f>IFERROR(IF(OR($X5149=$L$7,$X5149=$K$5,$X5149=$O$5,$X5149=$T$5),IF(ISBLANK(
VLOOKUP($X5108&amp;"-"&amp;TEXT($A5149,"mmm-aaaa"),Informes!$A:$P,COLUMN(Informes!J$1),FALSE)), "",
VLOOKUP($X5108&amp;"-"&amp;TEXT($A5149,"mmm-aaaa"),Informes!$A:$P,COLUMN(Informes!J$1),FALSE)), ""), "")</f>
        <v/>
      </c>
      <c r="N5149" s="269"/>
      <c r="O5149" s="269"/>
      <c r="P5149" s="269"/>
      <c r="Q5149" s="269"/>
      <c r="R5149" s="282" t="str">
        <f t="shared" si="1003"/>
        <v/>
      </c>
      <c r="S5149" s="282"/>
      <c r="T5149" s="282"/>
      <c r="U5149" s="282"/>
      <c r="V5149" s="283"/>
      <c r="W5149" s="4" t="str">
        <f>IFERROR(VLOOKUP($X5131&amp;"-"&amp;TEXT($A5149,"mmm-aaaa"),Informes!$A:$P,COLUMN(Informes!K$1),FALSE), "")</f>
        <v/>
      </c>
      <c r="X5149" s="34" t="str">
        <f>IFERROR(VLOOKUP($X5108&amp;"-"&amp;TEXT($A5149,"mmm-aaaa"),Informes!$A:$P,COLUMN(Informes!C$1),FALSE), "")</f>
        <v/>
      </c>
    </row>
    <row r="5150" spans="1:24" ht="16.5" customHeight="1" thickBot="1" x14ac:dyDescent="0.3">
      <c r="D5150" s="124"/>
      <c r="E5150" s="124"/>
      <c r="F5150" s="129"/>
      <c r="G5150" s="124" t="str">
        <f>IF(SUM(F5138:F5149)=0,"",SUM(F5138:F5149))</f>
        <v/>
      </c>
      <c r="H5150" s="124"/>
      <c r="I5150" s="124"/>
      <c r="J5150" s="130"/>
      <c r="K5150" s="124"/>
      <c r="L5150" s="131" t="s">
        <v>107</v>
      </c>
      <c r="M5150" s="272" t="str">
        <f>IF(SUM(M5138:M5149)=0,"",SUM(M5138:M5149))</f>
        <v/>
      </c>
      <c r="N5150" s="273"/>
      <c r="O5150" s="273"/>
      <c r="P5150" s="273"/>
      <c r="Q5150" s="274"/>
      <c r="R5150" s="275"/>
      <c r="S5150" s="276"/>
      <c r="T5150" s="276"/>
      <c r="U5150" s="276"/>
      <c r="V5150" s="277"/>
      <c r="W5150" s="4"/>
      <c r="X5150" s="4"/>
    </row>
    <row r="5151" spans="1:24" ht="16.5" customHeight="1" x14ac:dyDescent="0.2">
      <c r="W5151" s="4"/>
      <c r="X5151" s="4"/>
    </row>
    <row r="5152" spans="1:24" ht="279.75" customHeight="1" x14ac:dyDescent="0.15">
      <c r="B5152" s="11"/>
      <c r="C5152" s="132" t="s">
        <v>136</v>
      </c>
      <c r="D5152" s="11"/>
      <c r="E5152" s="11"/>
      <c r="F5152" s="11"/>
      <c r="G5152" s="11"/>
      <c r="H5152" s="11"/>
      <c r="I5152" s="11"/>
      <c r="J5152" s="11"/>
      <c r="K5152" s="11"/>
      <c r="L5152" s="11"/>
      <c r="M5152" s="11"/>
      <c r="N5152" s="11"/>
      <c r="O5152" s="11"/>
      <c r="P5152" s="11"/>
      <c r="Q5152" s="11"/>
      <c r="R5152" s="11"/>
      <c r="S5152" s="11"/>
      <c r="T5152" s="11"/>
      <c r="U5152" s="11"/>
      <c r="V5152" s="11"/>
      <c r="W5152" s="11"/>
      <c r="X5152" s="11"/>
    </row>
    <row r="5153" spans="1:24" ht="24" customHeight="1" x14ac:dyDescent="0.2">
      <c r="A5153" s="35">
        <f>A5107+1</f>
        <v>113</v>
      </c>
      <c r="B5153" s="256" t="s">
        <v>127</v>
      </c>
      <c r="C5153" s="256"/>
      <c r="D5153" s="256"/>
      <c r="E5153" s="256"/>
      <c r="F5153" s="256"/>
      <c r="G5153" s="256"/>
      <c r="H5153" s="256"/>
      <c r="I5153" s="256"/>
      <c r="J5153" s="256"/>
      <c r="K5153" s="256"/>
      <c r="L5153" s="256"/>
      <c r="M5153" s="256"/>
      <c r="N5153" s="256"/>
      <c r="O5153" s="256"/>
      <c r="P5153" s="256"/>
      <c r="Q5153" s="256"/>
      <c r="R5153" s="256"/>
      <c r="S5153" s="256"/>
      <c r="T5153" s="256"/>
      <c r="U5153" s="256"/>
      <c r="V5153" s="256"/>
      <c r="X5153" s="2"/>
    </row>
    <row r="5154" spans="1:24" ht="17.25" customHeight="1" x14ac:dyDescent="0.2">
      <c r="A5154" s="35"/>
      <c r="B5154" s="120" t="s">
        <v>128</v>
      </c>
      <c r="D5154" s="123" t="e">
        <f>IF(A5153=0,0,INDEX(TblPublicadores[Nombre completo],A5153))</f>
        <v>#REF!</v>
      </c>
      <c r="F5154" s="123"/>
      <c r="G5154" s="123"/>
      <c r="H5154" s="123"/>
      <c r="I5154" s="123"/>
      <c r="J5154" s="123"/>
      <c r="K5154" s="123"/>
      <c r="L5154" s="123"/>
      <c r="M5154" s="123"/>
      <c r="N5154" s="123"/>
      <c r="O5154" s="123"/>
      <c r="P5154" s="123"/>
      <c r="Q5154" s="123"/>
      <c r="R5154" s="123"/>
      <c r="S5154" s="123"/>
      <c r="T5154" s="123"/>
      <c r="U5154" s="123"/>
      <c r="V5154" s="123"/>
      <c r="W5154" s="15"/>
      <c r="X5154" s="154" t="e">
        <f>IF(A5153=0,0,INDEX(TblPublicadores[Nombre],A5153))</f>
        <v>#REF!</v>
      </c>
    </row>
    <row r="5155" spans="1:24" ht="17.25" customHeight="1" x14ac:dyDescent="0.2">
      <c r="B5155" s="120" t="s">
        <v>129</v>
      </c>
      <c r="D5155" s="121"/>
      <c r="E5155" s="121"/>
      <c r="F5155" s="7"/>
      <c r="G5155" s="7"/>
      <c r="H5155" s="257" t="e">
        <f>IF(A5153=0,"",INDEX(TblPublicadores[Fecha de nacimiento],A5153))</f>
        <v>#REF!</v>
      </c>
      <c r="I5155" s="257"/>
      <c r="J5155" s="257"/>
      <c r="K5155" s="257"/>
      <c r="L5155" s="257"/>
      <c r="M5155" s="257"/>
      <c r="N5155" s="257"/>
      <c r="O5155" s="257"/>
      <c r="P5155" s="128" t="e">
        <f>IF(INDEX(TblPublicadores[Sexo],A5153)=Q5155,"þ","¨")</f>
        <v>#REF!</v>
      </c>
      <c r="Q5155" s="120" t="s">
        <v>75</v>
      </c>
      <c r="S5155" s="12"/>
      <c r="T5155" s="13"/>
      <c r="U5155" s="128" t="e">
        <f>IF(INDEX(TblPublicadores[Sexo],A5153)=V5155,"þ","¨")</f>
        <v>#REF!</v>
      </c>
      <c r="V5155" s="120" t="s">
        <v>79</v>
      </c>
      <c r="W5155" s="12"/>
      <c r="X5155" s="6"/>
    </row>
    <row r="5156" spans="1:24" ht="17.25" customHeight="1" x14ac:dyDescent="0.2">
      <c r="B5156" s="120" t="s">
        <v>130</v>
      </c>
      <c r="D5156" s="122"/>
      <c r="E5156" s="122"/>
      <c r="F5156" s="7"/>
      <c r="G5156" s="258" t="e">
        <f>IF(A5153=0,"",IF(INDEX(TblPublicadores[Fecha de bautismo],A5153)="", "",INDEX(TblPublicadores[Fecha de bautismo],A5153)))</f>
        <v>#REF!</v>
      </c>
      <c r="H5156" s="258"/>
      <c r="I5156" s="258"/>
      <c r="J5156" s="258"/>
      <c r="K5156" s="258"/>
      <c r="L5156" s="258"/>
      <c r="M5156" s="258"/>
      <c r="N5156" s="258"/>
      <c r="O5156" s="258"/>
      <c r="P5156" s="128" t="s">
        <v>137</v>
      </c>
      <c r="Q5156" s="120" t="s">
        <v>131</v>
      </c>
      <c r="S5156" s="12"/>
      <c r="T5156" s="12"/>
      <c r="U5156" s="128" t="s">
        <v>138</v>
      </c>
      <c r="V5156" s="120" t="s">
        <v>61</v>
      </c>
      <c r="W5156" s="12"/>
      <c r="X5156" s="6"/>
    </row>
    <row r="5157" spans="1:24" ht="28.5" customHeight="1" x14ac:dyDescent="0.2">
      <c r="B5157" s="127" t="e">
        <f>IF(INDEX(TblPublicadores[Privilegio],A5153)=C5157,"þ","¨")</f>
        <v>#REF!</v>
      </c>
      <c r="C5157" s="125" t="s">
        <v>76</v>
      </c>
      <c r="D5157" s="127" t="e">
        <f>IF(INDEX(TblPublicadores[Privilegio],A5153)=E5157,"þ","¨")</f>
        <v>#REF!</v>
      </c>
      <c r="E5157" s="125" t="s">
        <v>81</v>
      </c>
      <c r="F5157" s="7"/>
      <c r="G5157" s="7"/>
      <c r="H5157" s="5"/>
      <c r="I5157" s="10"/>
      <c r="J5157" s="127" t="e">
        <f>IF(INDEX(TblPublicadores[Tipo Publicador],A5153)=K5157,"þ","¨")</f>
        <v>#REF!</v>
      </c>
      <c r="K5157" s="125" t="s">
        <v>77</v>
      </c>
      <c r="L5157" s="5"/>
      <c r="M5157" s="5"/>
      <c r="N5157" s="127" t="e">
        <f>IF(INDEX(TblPublicadores[Tipo Publicador],A5153)=O5157,"þ","¨")</f>
        <v>#REF!</v>
      </c>
      <c r="O5157" s="125" t="s">
        <v>132</v>
      </c>
      <c r="P5157" s="126"/>
      <c r="Q5157" s="126"/>
      <c r="R5157" s="9"/>
      <c r="S5157" s="127" t="e">
        <f>IF(INDEX(TblPublicadores[Tipo Publicador],A5153)=T5157,"þ","¨")</f>
        <v>#REF!</v>
      </c>
      <c r="T5157" s="259" t="s">
        <v>133</v>
      </c>
      <c r="U5157" s="259"/>
      <c r="V5157" s="259"/>
      <c r="W5157" s="13"/>
      <c r="X5157" s="6"/>
    </row>
    <row r="5158" spans="1:24" ht="4.5" customHeight="1" thickBot="1" x14ac:dyDescent="0.25">
      <c r="B5158" s="8"/>
      <c r="C5158" s="7"/>
      <c r="D5158" s="8"/>
      <c r="E5158" s="7"/>
      <c r="F5158" s="7"/>
      <c r="G5158" s="7"/>
      <c r="H5158" s="5"/>
      <c r="I5158" s="10"/>
      <c r="J5158" s="8"/>
      <c r="K5158" s="5"/>
      <c r="L5158" s="5"/>
      <c r="M5158" s="5"/>
      <c r="N5158" s="7"/>
      <c r="O5158" s="5"/>
      <c r="P5158" s="8"/>
      <c r="Q5158" s="8"/>
      <c r="R5158" s="9"/>
      <c r="S5158" s="9"/>
      <c r="T5158" s="7"/>
      <c r="U5158" s="8"/>
      <c r="V5158" s="9"/>
      <c r="W5158" s="9"/>
      <c r="X5158" s="6"/>
    </row>
    <row r="5159" spans="1:24" ht="26.25" customHeight="1" x14ac:dyDescent="0.25">
      <c r="B5159" s="260" t="s">
        <v>17</v>
      </c>
      <c r="C5159" s="261"/>
      <c r="D5159" s="261"/>
      <c r="E5159" s="261"/>
      <c r="F5159" s="262" t="s">
        <v>134</v>
      </c>
      <c r="G5159" s="262"/>
      <c r="H5159" s="262"/>
      <c r="I5159" s="262" t="s">
        <v>12</v>
      </c>
      <c r="J5159" s="262"/>
      <c r="K5159" s="262"/>
      <c r="L5159" s="262" t="s">
        <v>105</v>
      </c>
      <c r="M5159" s="236" t="s">
        <v>135</v>
      </c>
      <c r="N5159" s="236"/>
      <c r="O5159" s="236"/>
      <c r="P5159" s="236"/>
      <c r="Q5159" s="236"/>
      <c r="R5159" s="236" t="s">
        <v>101</v>
      </c>
      <c r="S5159" s="236"/>
      <c r="T5159" s="236"/>
      <c r="U5159" s="236"/>
      <c r="V5159" s="237"/>
      <c r="W5159" s="14"/>
      <c r="X5159" s="3"/>
    </row>
    <row r="5160" spans="1:24" ht="27.75" customHeight="1" x14ac:dyDescent="0.2">
      <c r="B5160" s="240">
        <v>45292</v>
      </c>
      <c r="C5160" s="241"/>
      <c r="D5160" s="241"/>
      <c r="E5160" s="242"/>
      <c r="F5160" s="263"/>
      <c r="G5160" s="263"/>
      <c r="H5160" s="263"/>
      <c r="I5160" s="263"/>
      <c r="J5160" s="263"/>
      <c r="K5160" s="263"/>
      <c r="L5160" s="263"/>
      <c r="M5160" s="238"/>
      <c r="N5160" s="238"/>
      <c r="O5160" s="238"/>
      <c r="P5160" s="238"/>
      <c r="Q5160" s="238"/>
      <c r="R5160" s="238"/>
      <c r="S5160" s="238"/>
      <c r="T5160" s="238"/>
      <c r="U5160" s="238"/>
      <c r="V5160" s="239"/>
      <c r="W5160" s="14"/>
      <c r="X5160" s="3"/>
    </row>
    <row r="5161" spans="1:24" ht="16.5" customHeight="1" x14ac:dyDescent="0.2">
      <c r="A5161" s="34">
        <f>EDATE(B5160,-4)</f>
        <v>45170</v>
      </c>
      <c r="B5161" s="243" t="str">
        <f>PROPER(TEXT(A5161, "mmmm"))</f>
        <v>Septiembre</v>
      </c>
      <c r="C5161" s="244"/>
      <c r="D5161" s="244" t="str">
        <f>PROPER(TEXT(C5161, "mmmm"))</f>
        <v>Enero</v>
      </c>
      <c r="E5161" s="244"/>
      <c r="F5161" s="281" t="str">
        <f>IFERROR(IF(VLOOKUP($X5154&amp;"-"&amp;TEXT($A5161,"mmm-aaaa"),Informes!$A:$P,COLUMN(Informes!H$1),FALSE),"þ","¨"),"¨")</f>
        <v>¨</v>
      </c>
      <c r="G5161" s="281"/>
      <c r="H5161" s="281"/>
      <c r="I5161" s="248" t="str">
        <f>IFERROR(IF(ISBLANK(
VLOOKUP($X5154&amp;"-"&amp;TEXT($A5161,"mmm-aaaa"),Informes!$A:$P,COLUMN(Informes!I$1),FALSE)), "",
VLOOKUP($X5154&amp;"-"&amp;TEXT($A5161,"mmm-aaaa"),Informes!$A:$P,COLUMN(Informes!I$1),FALSE)), "")</f>
        <v/>
      </c>
      <c r="J5161" s="248"/>
      <c r="K5161" s="248"/>
      <c r="L5161" s="173" t="str">
        <f>IFERROR(IF($X5161=$L$7,"þ","¨"),"¨")</f>
        <v>¨</v>
      </c>
      <c r="M5161" s="248" t="str">
        <f>IFERROR(IF(OR($X5161=$L$7,$X5161=$K$5,$X5161=$O$5,$X5161=$T$5),IF(ISBLANK(
VLOOKUP($X5154&amp;"-"&amp;TEXT($A5161,"mmm-aaaa"),Informes!$A:$P,COLUMN(Informes!J$1),FALSE)), "",
VLOOKUP($X5154&amp;"-"&amp;TEXT($A5161,"mmm-aaaa"),Informes!$A:$P,COLUMN(Informes!J$1),FALSE)), ""), "")</f>
        <v/>
      </c>
      <c r="N5161" s="248"/>
      <c r="O5161" s="248"/>
      <c r="P5161" s="248"/>
      <c r="Q5161" s="248"/>
      <c r="R5161" s="284" t="str">
        <f t="shared" ref="R5161:R5172" si="1007">IF(W5161=0, "", W5161)</f>
        <v/>
      </c>
      <c r="S5161" s="284"/>
      <c r="T5161" s="284"/>
      <c r="U5161" s="284"/>
      <c r="V5161" s="285"/>
      <c r="W5161" s="4" t="str">
        <f>IFERROR(VLOOKUP($X5154&amp;"-"&amp;TEXT($A5161,"mmm-aaaa"),Informes!$A:$P,COLUMN(Informes!K$1),FALSE), "")</f>
        <v/>
      </c>
      <c r="X5161" s="34" t="str">
        <f>IFERROR(VLOOKUP($X5154&amp;"-"&amp;TEXT($A5161,"mmm-aaaa"),Informes!$A:$P,COLUMN(Informes!C$1),FALSE), "")</f>
        <v/>
      </c>
    </row>
    <row r="5162" spans="1:24" ht="16.5" customHeight="1" x14ac:dyDescent="0.2">
      <c r="A5162" s="34">
        <f>EDATE(A5161,1)</f>
        <v>45200</v>
      </c>
      <c r="B5162" s="243" t="str">
        <f t="shared" ref="B5162:B5172" si="1008">PROPER(TEXT(A5162, "mmmm"))</f>
        <v>Octubre</v>
      </c>
      <c r="C5162" s="244"/>
      <c r="D5162" s="244" t="str">
        <f t="shared" ref="D5162:D5172" si="1009">PROPER(TEXT(C5162, "mmmm"))</f>
        <v>Enero</v>
      </c>
      <c r="E5162" s="244"/>
      <c r="F5162" s="281" t="str">
        <f>IFERROR(IF(VLOOKUP($X5154&amp;"-"&amp;TEXT($A5162,"mmm-aaaa"),Informes!$A:$P,COLUMN(Informes!H$1),FALSE),"þ","¨"),"¨")</f>
        <v>¨</v>
      </c>
      <c r="G5162" s="281"/>
      <c r="H5162" s="281"/>
      <c r="I5162" s="248" t="str">
        <f>IFERROR(IF(ISBLANK(
VLOOKUP($X5154&amp;"-"&amp;TEXT($A5162,"mmm-aaaa"),Informes!$A:$P,COLUMN(Informes!I$1),FALSE)), "",
VLOOKUP($X5154&amp;"-"&amp;TEXT($A5162,"mmm-aaaa"),Informes!$A:$P,COLUMN(Informes!I$1),FALSE)), "")</f>
        <v/>
      </c>
      <c r="J5162" s="248"/>
      <c r="K5162" s="248"/>
      <c r="L5162" s="173" t="str">
        <f t="shared" ref="L5162:L5172" si="1010">IFERROR(IF($X5162=$L$7,"þ","¨"),"¨")</f>
        <v>¨</v>
      </c>
      <c r="M5162" s="248" t="str">
        <f>IFERROR(IF(OR($X5162=$L$7,$X5162=$K$5,$X5162=$O$5,$X5162=$T$5),IF(ISBLANK(
VLOOKUP($X5154&amp;"-"&amp;TEXT($A5162,"mmm-aaaa"),Informes!$A:$P,COLUMN(Informes!J$1),FALSE)), "",
VLOOKUP($X5154&amp;"-"&amp;TEXT($A5162,"mmm-aaaa"),Informes!$A:$P,COLUMN(Informes!J$1),FALSE)), ""), "")</f>
        <v/>
      </c>
      <c r="N5162" s="248"/>
      <c r="O5162" s="248"/>
      <c r="P5162" s="248"/>
      <c r="Q5162" s="248"/>
      <c r="R5162" s="284" t="str">
        <f t="shared" si="1007"/>
        <v/>
      </c>
      <c r="S5162" s="284"/>
      <c r="T5162" s="284"/>
      <c r="U5162" s="284"/>
      <c r="V5162" s="285"/>
      <c r="W5162" s="4" t="str">
        <f>IFERROR(VLOOKUP($X5154&amp;"-"&amp;TEXT($A5162,"mmm-aaaa"),Informes!$A:$P,COLUMN(Informes!K$1),FALSE), "")</f>
        <v/>
      </c>
      <c r="X5162" s="34" t="str">
        <f>IFERROR(VLOOKUP($X5154&amp;"-"&amp;TEXT($A5162,"mmm-aaaa"),Informes!$A:$P,COLUMN(Informes!C$1),FALSE), "")</f>
        <v/>
      </c>
    </row>
    <row r="5163" spans="1:24" ht="16.5" customHeight="1" x14ac:dyDescent="0.2">
      <c r="A5163" s="34">
        <f t="shared" ref="A5163:A5172" si="1011">EDATE(A5162,1)</f>
        <v>45231</v>
      </c>
      <c r="B5163" s="243" t="str">
        <f t="shared" si="1008"/>
        <v>Noviembre</v>
      </c>
      <c r="C5163" s="244"/>
      <c r="D5163" s="244" t="str">
        <f t="shared" si="1009"/>
        <v>Enero</v>
      </c>
      <c r="E5163" s="244"/>
      <c r="F5163" s="281" t="str">
        <f>IFERROR(IF(VLOOKUP($X5154&amp;"-"&amp;TEXT($A5163,"mmm-aaaa"),Informes!$A:$P,COLUMN(Informes!H$1),FALSE),"þ","¨"),"¨")</f>
        <v>¨</v>
      </c>
      <c r="G5163" s="281"/>
      <c r="H5163" s="281"/>
      <c r="I5163" s="248" t="str">
        <f>IFERROR(IF(ISBLANK(
VLOOKUP($X5154&amp;"-"&amp;TEXT($A5163,"mmm-aaaa"),Informes!$A:$P,COLUMN(Informes!I$1),FALSE)), "",
VLOOKUP($X5154&amp;"-"&amp;TEXT($A5163,"mmm-aaaa"),Informes!$A:$P,COLUMN(Informes!I$1),FALSE)), "")</f>
        <v/>
      </c>
      <c r="J5163" s="248"/>
      <c r="K5163" s="248"/>
      <c r="L5163" s="173" t="str">
        <f t="shared" si="1010"/>
        <v>¨</v>
      </c>
      <c r="M5163" s="248" t="str">
        <f>IFERROR(IF(OR($X5163=$L$7,$X5163=$K$5,$X5163=$O$5,$X5163=$T$5),IF(ISBLANK(
VLOOKUP($X5154&amp;"-"&amp;TEXT($A5163,"mmm-aaaa"),Informes!$A:$P,COLUMN(Informes!J$1),FALSE)), "",
VLOOKUP($X5154&amp;"-"&amp;TEXT($A5163,"mmm-aaaa"),Informes!$A:$P,COLUMN(Informes!J$1),FALSE)), ""), "")</f>
        <v/>
      </c>
      <c r="N5163" s="248"/>
      <c r="O5163" s="248"/>
      <c r="P5163" s="248"/>
      <c r="Q5163" s="248"/>
      <c r="R5163" s="284" t="str">
        <f t="shared" si="1007"/>
        <v/>
      </c>
      <c r="S5163" s="284"/>
      <c r="T5163" s="284"/>
      <c r="U5163" s="284"/>
      <c r="V5163" s="285"/>
      <c r="W5163" s="4" t="str">
        <f>IFERROR(VLOOKUP($X5154&amp;"-"&amp;TEXT($A5163,"mmm-aaaa"),Informes!$A:$P,COLUMN(Informes!K$1),FALSE), "")</f>
        <v/>
      </c>
      <c r="X5163" s="34" t="str">
        <f>IFERROR(VLOOKUP($X5154&amp;"-"&amp;TEXT($A5163,"mmm-aaaa"),Informes!$A:$P,COLUMN(Informes!C$1),FALSE), "")</f>
        <v/>
      </c>
    </row>
    <row r="5164" spans="1:24" ht="16.5" customHeight="1" x14ac:dyDescent="0.2">
      <c r="A5164" s="34">
        <f t="shared" si="1011"/>
        <v>45261</v>
      </c>
      <c r="B5164" s="243" t="str">
        <f t="shared" si="1008"/>
        <v>Diciembre</v>
      </c>
      <c r="C5164" s="244"/>
      <c r="D5164" s="244" t="str">
        <f t="shared" si="1009"/>
        <v>Enero</v>
      </c>
      <c r="E5164" s="244"/>
      <c r="F5164" s="281" t="str">
        <f>IFERROR(IF(VLOOKUP($X5154&amp;"-"&amp;TEXT($A5164,"mmm-aaaa"),Informes!$A:$P,COLUMN(Informes!H$1),FALSE),"þ","¨"),"¨")</f>
        <v>¨</v>
      </c>
      <c r="G5164" s="281"/>
      <c r="H5164" s="281"/>
      <c r="I5164" s="248" t="str">
        <f>IFERROR(IF(ISBLANK(
VLOOKUP($X5154&amp;"-"&amp;TEXT($A5164,"mmm-aaaa"),Informes!$A:$P,COLUMN(Informes!I$1),FALSE)), "",
VLOOKUP($X5154&amp;"-"&amp;TEXT($A5164,"mmm-aaaa"),Informes!$A:$P,COLUMN(Informes!I$1),FALSE)), "")</f>
        <v/>
      </c>
      <c r="J5164" s="248"/>
      <c r="K5164" s="248"/>
      <c r="L5164" s="173" t="str">
        <f t="shared" si="1010"/>
        <v>¨</v>
      </c>
      <c r="M5164" s="248" t="str">
        <f>IFERROR(IF(OR($X5164=$L$7,$X5164=$K$5,$X5164=$O$5,$X5164=$T$5),IF(ISBLANK(
VLOOKUP($X5154&amp;"-"&amp;TEXT($A5164,"mmm-aaaa"),Informes!$A:$P,COLUMN(Informes!J$1),FALSE)), "",
VLOOKUP($X5154&amp;"-"&amp;TEXT($A5164,"mmm-aaaa"),Informes!$A:$P,COLUMN(Informes!J$1),FALSE)), ""), "")</f>
        <v/>
      </c>
      <c r="N5164" s="248"/>
      <c r="O5164" s="248"/>
      <c r="P5164" s="248"/>
      <c r="Q5164" s="248"/>
      <c r="R5164" s="284" t="str">
        <f t="shared" si="1007"/>
        <v/>
      </c>
      <c r="S5164" s="284"/>
      <c r="T5164" s="284"/>
      <c r="U5164" s="284"/>
      <c r="V5164" s="285"/>
      <c r="W5164" s="4" t="str">
        <f>IFERROR(VLOOKUP($X5154&amp;"-"&amp;TEXT($A5164,"mmm-aaaa"),Informes!$A:$P,COLUMN(Informes!K$1),FALSE), "")</f>
        <v/>
      </c>
      <c r="X5164" s="34" t="str">
        <f>IFERROR(VLOOKUP($X5154&amp;"-"&amp;TEXT($A5164,"mmm-aaaa"),Informes!$A:$P,COLUMN(Informes!C$1),FALSE), "")</f>
        <v/>
      </c>
    </row>
    <row r="5165" spans="1:24" ht="16.5" customHeight="1" x14ac:dyDescent="0.2">
      <c r="A5165" s="34">
        <f t="shared" si="1011"/>
        <v>45292</v>
      </c>
      <c r="B5165" s="243" t="str">
        <f t="shared" si="1008"/>
        <v>Enero</v>
      </c>
      <c r="C5165" s="244"/>
      <c r="D5165" s="244" t="str">
        <f t="shared" si="1009"/>
        <v>Enero</v>
      </c>
      <c r="E5165" s="244"/>
      <c r="F5165" s="281" t="str">
        <f>IFERROR(IF(VLOOKUP($X5154&amp;"-"&amp;TEXT($A5165,"mmm-aaaa"),Informes!$A:$P,COLUMN(Informes!H$1),FALSE),"þ","¨"),"¨")</f>
        <v>¨</v>
      </c>
      <c r="G5165" s="281"/>
      <c r="H5165" s="281"/>
      <c r="I5165" s="248" t="str">
        <f>IFERROR(IF(ISBLANK(
VLOOKUP($X5154&amp;"-"&amp;TEXT($A5165,"mmm-aaaa"),Informes!$A:$P,COLUMN(Informes!I$1),FALSE)), "",
VLOOKUP($X5154&amp;"-"&amp;TEXT($A5165,"mmm-aaaa"),Informes!$A:$P,COLUMN(Informes!I$1),FALSE)), "")</f>
        <v/>
      </c>
      <c r="J5165" s="248"/>
      <c r="K5165" s="248"/>
      <c r="L5165" s="173" t="str">
        <f t="shared" si="1010"/>
        <v>¨</v>
      </c>
      <c r="M5165" s="248" t="str">
        <f>IFERROR(IF(OR($X5165=$L$7,$X5165=$K$5,$X5165=$O$5,$X5165=$T$5),IF(ISBLANK(
VLOOKUP($X5154&amp;"-"&amp;TEXT($A5165,"mmm-aaaa"),Informes!$A:$P,COLUMN(Informes!J$1),FALSE)), "",
VLOOKUP($X5154&amp;"-"&amp;TEXT($A5165,"mmm-aaaa"),Informes!$A:$P,COLUMN(Informes!J$1),FALSE)), ""), "")</f>
        <v/>
      </c>
      <c r="N5165" s="248"/>
      <c r="O5165" s="248"/>
      <c r="P5165" s="248"/>
      <c r="Q5165" s="248"/>
      <c r="R5165" s="284" t="str">
        <f t="shared" si="1007"/>
        <v/>
      </c>
      <c r="S5165" s="284"/>
      <c r="T5165" s="284"/>
      <c r="U5165" s="284"/>
      <c r="V5165" s="285"/>
      <c r="W5165" s="4" t="str">
        <f>IFERROR(VLOOKUP($X5154&amp;"-"&amp;TEXT($A5165,"mmm-aaaa"),Informes!$A:$P,COLUMN(Informes!K$1),FALSE), "")</f>
        <v/>
      </c>
      <c r="X5165" s="34" t="str">
        <f>IFERROR(VLOOKUP($X5154&amp;"-"&amp;TEXT($A5165,"mmm-aaaa"),Informes!$A:$P,COLUMN(Informes!C$1),FALSE), "")</f>
        <v/>
      </c>
    </row>
    <row r="5166" spans="1:24" ht="16.5" customHeight="1" x14ac:dyDescent="0.2">
      <c r="A5166" s="34">
        <f t="shared" si="1011"/>
        <v>45323</v>
      </c>
      <c r="B5166" s="243" t="str">
        <f t="shared" si="1008"/>
        <v>Febrero</v>
      </c>
      <c r="C5166" s="244"/>
      <c r="D5166" s="244" t="str">
        <f t="shared" si="1009"/>
        <v>Enero</v>
      </c>
      <c r="E5166" s="244"/>
      <c r="F5166" s="281" t="str">
        <f>IFERROR(IF(VLOOKUP($X5154&amp;"-"&amp;TEXT($A5166,"mmm-aaaa"),Informes!$A:$P,COLUMN(Informes!H$1),FALSE),"þ","¨"),"¨")</f>
        <v>¨</v>
      </c>
      <c r="G5166" s="281"/>
      <c r="H5166" s="281"/>
      <c r="I5166" s="248" t="str">
        <f>IFERROR(IF(ISBLANK(
VLOOKUP($X5154&amp;"-"&amp;TEXT($A5166,"mmm-aaaa"),Informes!$A:$P,COLUMN(Informes!I$1),FALSE)), "",
VLOOKUP($X5154&amp;"-"&amp;TEXT($A5166,"mmm-aaaa"),Informes!$A:$P,COLUMN(Informes!I$1),FALSE)), "")</f>
        <v/>
      </c>
      <c r="J5166" s="248"/>
      <c r="K5166" s="248"/>
      <c r="L5166" s="173" t="str">
        <f t="shared" si="1010"/>
        <v>¨</v>
      </c>
      <c r="M5166" s="248" t="str">
        <f>IFERROR(IF(OR($X5166=$L$7,$X5166=$K$5,$X5166=$O$5,$X5166=$T$5),IF(ISBLANK(
VLOOKUP($X5154&amp;"-"&amp;TEXT($A5166,"mmm-aaaa"),Informes!$A:$P,COLUMN(Informes!J$1),FALSE)), "",
VLOOKUP($X5154&amp;"-"&amp;TEXT($A5166,"mmm-aaaa"),Informes!$A:$P,COLUMN(Informes!J$1),FALSE)), ""), "")</f>
        <v/>
      </c>
      <c r="N5166" s="248"/>
      <c r="O5166" s="248"/>
      <c r="P5166" s="248"/>
      <c r="Q5166" s="248"/>
      <c r="R5166" s="284" t="str">
        <f t="shared" si="1007"/>
        <v/>
      </c>
      <c r="S5166" s="284"/>
      <c r="T5166" s="284"/>
      <c r="U5166" s="284"/>
      <c r="V5166" s="285"/>
      <c r="W5166" s="4" t="str">
        <f>IFERROR(VLOOKUP($X5154&amp;"-"&amp;TEXT($A5166,"mmm-aaaa"),Informes!$A:$P,COLUMN(Informes!K$1),FALSE), "")</f>
        <v/>
      </c>
      <c r="X5166" s="34" t="str">
        <f>IFERROR(VLOOKUP($X5154&amp;"-"&amp;TEXT($A5166,"mmm-aaaa"),Informes!$A:$P,COLUMN(Informes!C$1),FALSE), "")</f>
        <v/>
      </c>
    </row>
    <row r="5167" spans="1:24" ht="16.5" customHeight="1" x14ac:dyDescent="0.2">
      <c r="A5167" s="34">
        <f t="shared" si="1011"/>
        <v>45352</v>
      </c>
      <c r="B5167" s="243" t="str">
        <f t="shared" si="1008"/>
        <v>Marzo</v>
      </c>
      <c r="C5167" s="244"/>
      <c r="D5167" s="244" t="str">
        <f t="shared" si="1009"/>
        <v>Enero</v>
      </c>
      <c r="E5167" s="244"/>
      <c r="F5167" s="281" t="str">
        <f>IFERROR(IF(VLOOKUP($X5154&amp;"-"&amp;TEXT($A5167,"mmm-aaaa"),Informes!$A:$P,COLUMN(Informes!H$1),FALSE),"þ","¨"),"¨")</f>
        <v>¨</v>
      </c>
      <c r="G5167" s="281"/>
      <c r="H5167" s="281"/>
      <c r="I5167" s="248" t="str">
        <f>IFERROR(IF(ISBLANK(
VLOOKUP($X5154&amp;"-"&amp;TEXT($A5167,"mmm-aaaa"),Informes!$A:$P,COLUMN(Informes!I$1),FALSE)), "",
VLOOKUP($X5154&amp;"-"&amp;TEXT($A5167,"mmm-aaaa"),Informes!$A:$P,COLUMN(Informes!I$1),FALSE)), "")</f>
        <v/>
      </c>
      <c r="J5167" s="248"/>
      <c r="K5167" s="248"/>
      <c r="L5167" s="173" t="str">
        <f t="shared" si="1010"/>
        <v>¨</v>
      </c>
      <c r="M5167" s="248" t="str">
        <f>IFERROR(IF(OR($X5167=$L$7,$X5167=$K$5,$X5167=$O$5,$X5167=$T$5),IF(ISBLANK(
VLOOKUP($X5154&amp;"-"&amp;TEXT($A5167,"mmm-aaaa"),Informes!$A:$P,COLUMN(Informes!J$1),FALSE)), "",
VLOOKUP($X5154&amp;"-"&amp;TEXT($A5167,"mmm-aaaa"),Informes!$A:$P,COLUMN(Informes!J$1),FALSE)), ""), "")</f>
        <v/>
      </c>
      <c r="N5167" s="248"/>
      <c r="O5167" s="248"/>
      <c r="P5167" s="248"/>
      <c r="Q5167" s="248"/>
      <c r="R5167" s="284" t="str">
        <f t="shared" si="1007"/>
        <v/>
      </c>
      <c r="S5167" s="284"/>
      <c r="T5167" s="284"/>
      <c r="U5167" s="284"/>
      <c r="V5167" s="285"/>
      <c r="W5167" s="4" t="str">
        <f>IFERROR(VLOOKUP($X5154&amp;"-"&amp;TEXT($A5167,"mmm-aaaa"),Informes!$A:$P,COLUMN(Informes!K$1),FALSE), "")</f>
        <v/>
      </c>
      <c r="X5167" s="34" t="str">
        <f>IFERROR(VLOOKUP($X5154&amp;"-"&amp;TEXT($A5167,"mmm-aaaa"),Informes!$A:$P,COLUMN(Informes!C$1),FALSE), "")</f>
        <v/>
      </c>
    </row>
    <row r="5168" spans="1:24" ht="16.5" customHeight="1" x14ac:dyDescent="0.2">
      <c r="A5168" s="34">
        <f t="shared" si="1011"/>
        <v>45383</v>
      </c>
      <c r="B5168" s="243" t="str">
        <f t="shared" si="1008"/>
        <v>Abril</v>
      </c>
      <c r="C5168" s="244"/>
      <c r="D5168" s="244" t="str">
        <f t="shared" si="1009"/>
        <v>Enero</v>
      </c>
      <c r="E5168" s="244"/>
      <c r="F5168" s="281" t="str">
        <f>IFERROR(IF(VLOOKUP($X5154&amp;"-"&amp;TEXT($A5168,"mmm-aaaa"),Informes!$A:$P,COLUMN(Informes!H$1),FALSE),"þ","¨"),"¨")</f>
        <v>¨</v>
      </c>
      <c r="G5168" s="281"/>
      <c r="H5168" s="281"/>
      <c r="I5168" s="248" t="str">
        <f>IFERROR(IF(ISBLANK(
VLOOKUP($X5154&amp;"-"&amp;TEXT($A5168,"mmm-aaaa"),Informes!$A:$P,COLUMN(Informes!I$1),FALSE)), "",
VLOOKUP($X5154&amp;"-"&amp;TEXT($A5168,"mmm-aaaa"),Informes!$A:$P,COLUMN(Informes!I$1),FALSE)), "")</f>
        <v/>
      </c>
      <c r="J5168" s="248"/>
      <c r="K5168" s="248"/>
      <c r="L5168" s="173" t="str">
        <f t="shared" si="1010"/>
        <v>¨</v>
      </c>
      <c r="M5168" s="248" t="str">
        <f>IFERROR(IF(OR($X5168=$L$7,$X5168=$K$5,$X5168=$O$5,$X5168=$T$5),IF(ISBLANK(
VLOOKUP($X5154&amp;"-"&amp;TEXT($A5168,"mmm-aaaa"),Informes!$A:$P,COLUMN(Informes!J$1),FALSE)), "",
VLOOKUP($X5154&amp;"-"&amp;TEXT($A5168,"mmm-aaaa"),Informes!$A:$P,COLUMN(Informes!J$1),FALSE)), ""), "")</f>
        <v/>
      </c>
      <c r="N5168" s="248"/>
      <c r="O5168" s="248"/>
      <c r="P5168" s="248"/>
      <c r="Q5168" s="248"/>
      <c r="R5168" s="284" t="str">
        <f t="shared" si="1007"/>
        <v/>
      </c>
      <c r="S5168" s="284"/>
      <c r="T5168" s="284"/>
      <c r="U5168" s="284"/>
      <c r="V5168" s="285"/>
      <c r="W5168" s="4" t="str">
        <f>IFERROR(VLOOKUP($X5154&amp;"-"&amp;TEXT($A5168,"mmm-aaaa"),Informes!$A:$P,COLUMN(Informes!K$1),FALSE), "")</f>
        <v/>
      </c>
      <c r="X5168" s="34" t="str">
        <f>IFERROR(VLOOKUP($X5154&amp;"-"&amp;TEXT($A5168,"mmm-aaaa"),Informes!$A:$P,COLUMN(Informes!C$1),FALSE), "")</f>
        <v/>
      </c>
    </row>
    <row r="5169" spans="1:24" ht="16.5" customHeight="1" x14ac:dyDescent="0.2">
      <c r="A5169" s="34">
        <f t="shared" si="1011"/>
        <v>45413</v>
      </c>
      <c r="B5169" s="243" t="str">
        <f t="shared" si="1008"/>
        <v>Mayo</v>
      </c>
      <c r="C5169" s="244"/>
      <c r="D5169" s="244" t="str">
        <f t="shared" si="1009"/>
        <v>Enero</v>
      </c>
      <c r="E5169" s="244"/>
      <c r="F5169" s="281" t="str">
        <f>IFERROR(IF(VLOOKUP($X5154&amp;"-"&amp;TEXT($A5169,"mmm-aaaa"),Informes!$A:$P,COLUMN(Informes!H$1),FALSE),"þ","¨"),"¨")</f>
        <v>¨</v>
      </c>
      <c r="G5169" s="281"/>
      <c r="H5169" s="281"/>
      <c r="I5169" s="248" t="str">
        <f>IFERROR(IF(ISBLANK(
VLOOKUP($X5154&amp;"-"&amp;TEXT($A5169,"mmm-aaaa"),Informes!$A:$P,COLUMN(Informes!I$1),FALSE)), "",
VLOOKUP($X5154&amp;"-"&amp;TEXT($A5169,"mmm-aaaa"),Informes!$A:$P,COLUMN(Informes!I$1),FALSE)), "")</f>
        <v/>
      </c>
      <c r="J5169" s="248"/>
      <c r="K5169" s="248"/>
      <c r="L5169" s="173" t="str">
        <f t="shared" si="1010"/>
        <v>¨</v>
      </c>
      <c r="M5169" s="248" t="str">
        <f>IFERROR(IF(OR($X5169=$L$7,$X5169=$K$5,$X5169=$O$5,$X5169=$T$5),IF(ISBLANK(
VLOOKUP($X5154&amp;"-"&amp;TEXT($A5169,"mmm-aaaa"),Informes!$A:$P,COLUMN(Informes!J$1),FALSE)), "",
VLOOKUP($X5154&amp;"-"&amp;TEXT($A5169,"mmm-aaaa"),Informes!$A:$P,COLUMN(Informes!J$1),FALSE)), ""), "")</f>
        <v/>
      </c>
      <c r="N5169" s="248"/>
      <c r="O5169" s="248"/>
      <c r="P5169" s="248"/>
      <c r="Q5169" s="248"/>
      <c r="R5169" s="284" t="str">
        <f t="shared" si="1007"/>
        <v/>
      </c>
      <c r="S5169" s="284"/>
      <c r="T5169" s="284"/>
      <c r="U5169" s="284"/>
      <c r="V5169" s="285"/>
      <c r="W5169" s="4" t="str">
        <f>IFERROR(VLOOKUP($X5154&amp;"-"&amp;TEXT($A5169,"mmm-aaaa"),Informes!$A:$P,COLUMN(Informes!K$1),FALSE), "")</f>
        <v/>
      </c>
      <c r="X5169" s="34" t="str">
        <f>IFERROR(VLOOKUP($X5154&amp;"-"&amp;TEXT($A5169,"mmm-aaaa"),Informes!$A:$P,COLUMN(Informes!C$1),FALSE), "")</f>
        <v/>
      </c>
    </row>
    <row r="5170" spans="1:24" ht="16.5" customHeight="1" x14ac:dyDescent="0.2">
      <c r="A5170" s="34">
        <f t="shared" si="1011"/>
        <v>45444</v>
      </c>
      <c r="B5170" s="243" t="str">
        <f t="shared" si="1008"/>
        <v>Junio</v>
      </c>
      <c r="C5170" s="244"/>
      <c r="D5170" s="244" t="str">
        <f t="shared" si="1009"/>
        <v>Enero</v>
      </c>
      <c r="E5170" s="244"/>
      <c r="F5170" s="281" t="str">
        <f>IFERROR(IF(VLOOKUP($X5154&amp;"-"&amp;TEXT($A5170,"mmm-aaaa"),Informes!$A:$P,COLUMN(Informes!H$1),FALSE),"þ","¨"),"¨")</f>
        <v>¨</v>
      </c>
      <c r="G5170" s="281"/>
      <c r="H5170" s="281"/>
      <c r="I5170" s="248" t="str">
        <f>IFERROR(IF(ISBLANK(
VLOOKUP($X5154&amp;"-"&amp;TEXT($A5170,"mmm-aaaa"),Informes!$A:$P,COLUMN(Informes!I$1),FALSE)), "",
VLOOKUP($X5154&amp;"-"&amp;TEXT($A5170,"mmm-aaaa"),Informes!$A:$P,COLUMN(Informes!I$1),FALSE)), "")</f>
        <v/>
      </c>
      <c r="J5170" s="248"/>
      <c r="K5170" s="248"/>
      <c r="L5170" s="173" t="str">
        <f t="shared" si="1010"/>
        <v>¨</v>
      </c>
      <c r="M5170" s="248" t="str">
        <f>IFERROR(IF(OR($X5170=$L$7,$X5170=$K$5,$X5170=$O$5,$X5170=$T$5),IF(ISBLANK(
VLOOKUP($X5154&amp;"-"&amp;TEXT($A5170,"mmm-aaaa"),Informes!$A:$P,COLUMN(Informes!J$1),FALSE)), "",
VLOOKUP($X5154&amp;"-"&amp;TEXT($A5170,"mmm-aaaa"),Informes!$A:$P,COLUMN(Informes!J$1),FALSE)), ""), "")</f>
        <v/>
      </c>
      <c r="N5170" s="248"/>
      <c r="O5170" s="248"/>
      <c r="P5170" s="248"/>
      <c r="Q5170" s="248"/>
      <c r="R5170" s="284" t="str">
        <f t="shared" si="1007"/>
        <v/>
      </c>
      <c r="S5170" s="284"/>
      <c r="T5170" s="284"/>
      <c r="U5170" s="284"/>
      <c r="V5170" s="285"/>
      <c r="W5170" s="4" t="str">
        <f>IFERROR(VLOOKUP($X5154&amp;"-"&amp;TEXT($A5170,"mmm-aaaa"),Informes!$A:$P,COLUMN(Informes!K$1),FALSE), "")</f>
        <v/>
      </c>
      <c r="X5170" s="34" t="str">
        <f>IFERROR(VLOOKUP($X5154&amp;"-"&amp;TEXT($A5170,"mmm-aaaa"),Informes!$A:$P,COLUMN(Informes!C$1),FALSE), "")</f>
        <v/>
      </c>
    </row>
    <row r="5171" spans="1:24" ht="16.5" customHeight="1" x14ac:dyDescent="0.2">
      <c r="A5171" s="34">
        <f t="shared" si="1011"/>
        <v>45474</v>
      </c>
      <c r="B5171" s="243" t="str">
        <f t="shared" si="1008"/>
        <v>Julio</v>
      </c>
      <c r="C5171" s="244"/>
      <c r="D5171" s="244" t="str">
        <f t="shared" si="1009"/>
        <v>Enero</v>
      </c>
      <c r="E5171" s="244"/>
      <c r="F5171" s="281" t="str">
        <f>IFERROR(IF(VLOOKUP($X5154&amp;"-"&amp;TEXT($A5171,"mmm-aaaa"),Informes!$A:$P,COLUMN(Informes!H$1),FALSE),"þ","¨"),"¨")</f>
        <v>¨</v>
      </c>
      <c r="G5171" s="281"/>
      <c r="H5171" s="281"/>
      <c r="I5171" s="248" t="str">
        <f>IFERROR(IF(ISBLANK(
VLOOKUP($X5154&amp;"-"&amp;TEXT($A5171,"mmm-aaaa"),Informes!$A:$P,COLUMN(Informes!I$1),FALSE)), "",
VLOOKUP($X5154&amp;"-"&amp;TEXT($A5171,"mmm-aaaa"),Informes!$A:$P,COLUMN(Informes!I$1),FALSE)), "")</f>
        <v/>
      </c>
      <c r="J5171" s="248"/>
      <c r="K5171" s="248"/>
      <c r="L5171" s="173" t="str">
        <f t="shared" si="1010"/>
        <v>¨</v>
      </c>
      <c r="M5171" s="248" t="str">
        <f>IFERROR(IF(OR($X5171=$L$7,$X5171=$K$5,$X5171=$O$5,$X5171=$T$5),IF(ISBLANK(
VLOOKUP($X5154&amp;"-"&amp;TEXT($A5171,"mmm-aaaa"),Informes!$A:$P,COLUMN(Informes!J$1),FALSE)), "",
VLOOKUP($X5154&amp;"-"&amp;TEXT($A5171,"mmm-aaaa"),Informes!$A:$P,COLUMN(Informes!J$1),FALSE)), ""), "")</f>
        <v/>
      </c>
      <c r="N5171" s="248"/>
      <c r="O5171" s="248"/>
      <c r="P5171" s="248"/>
      <c r="Q5171" s="248"/>
      <c r="R5171" s="284" t="str">
        <f t="shared" si="1007"/>
        <v/>
      </c>
      <c r="S5171" s="284"/>
      <c r="T5171" s="284"/>
      <c r="U5171" s="284"/>
      <c r="V5171" s="285"/>
      <c r="W5171" s="4" t="str">
        <f>IFERROR(VLOOKUP($X5154&amp;"-"&amp;TEXT($A5171,"mmm-aaaa"),Informes!$A:$P,COLUMN(Informes!K$1),FALSE), "")</f>
        <v/>
      </c>
      <c r="X5171" s="34" t="str">
        <f>IFERROR(VLOOKUP($X5154&amp;"-"&amp;TEXT($A5171,"mmm-aaaa"),Informes!$A:$P,COLUMN(Informes!C$1),FALSE), "")</f>
        <v/>
      </c>
    </row>
    <row r="5172" spans="1:24" ht="16.5" customHeight="1" thickBot="1" x14ac:dyDescent="0.25">
      <c r="A5172" s="34">
        <f t="shared" si="1011"/>
        <v>45505</v>
      </c>
      <c r="B5172" s="264" t="str">
        <f t="shared" si="1008"/>
        <v>Agosto</v>
      </c>
      <c r="C5172" s="265"/>
      <c r="D5172" s="265" t="str">
        <f t="shared" si="1009"/>
        <v>Enero</v>
      </c>
      <c r="E5172" s="265"/>
      <c r="F5172" s="280" t="str">
        <f>IFERROR(IF(VLOOKUP($X5154&amp;"-"&amp;TEXT($A5172,"mmm-aaaa"),Informes!$A:$P,COLUMN(Informes!H$1),FALSE),"þ","¨"),"¨")</f>
        <v>¨</v>
      </c>
      <c r="G5172" s="280"/>
      <c r="H5172" s="280"/>
      <c r="I5172" s="269" t="str">
        <f>IFERROR(IF(ISBLANK(
VLOOKUP($X5154&amp;"-"&amp;TEXT($A5172,"mmm-aaaa"),Informes!$A:$P,COLUMN(Informes!I$1),FALSE)), "",
VLOOKUP($X5154&amp;"-"&amp;TEXT($A5172,"mmm-aaaa"),Informes!$A:$P,COLUMN(Informes!I$1),FALSE)), "")</f>
        <v/>
      </c>
      <c r="J5172" s="269"/>
      <c r="K5172" s="269"/>
      <c r="L5172" s="172" t="str">
        <f t="shared" si="1010"/>
        <v>¨</v>
      </c>
      <c r="M5172" s="269" t="str">
        <f>IFERROR(IF(OR($X5172=$L$7,$X5172=$K$5,$X5172=$O$5,$X5172=$T$5),IF(ISBLANK(
VLOOKUP($X5154&amp;"-"&amp;TEXT($A5172,"mmm-aaaa"),Informes!$A:$P,COLUMN(Informes!J$1),FALSE)), "",
VLOOKUP($X5154&amp;"-"&amp;TEXT($A5172,"mmm-aaaa"),Informes!$A:$P,COLUMN(Informes!J$1),FALSE)), ""), "")</f>
        <v/>
      </c>
      <c r="N5172" s="269"/>
      <c r="O5172" s="269"/>
      <c r="P5172" s="269"/>
      <c r="Q5172" s="269"/>
      <c r="R5172" s="282" t="str">
        <f t="shared" si="1007"/>
        <v/>
      </c>
      <c r="S5172" s="282"/>
      <c r="T5172" s="282"/>
      <c r="U5172" s="282"/>
      <c r="V5172" s="283"/>
      <c r="W5172" s="4" t="str">
        <f>IFERROR(VLOOKUP($X5154&amp;"-"&amp;TEXT($A5172,"mmm-aaaa"),Informes!$A:$P,COLUMN(Informes!K$1),FALSE), "")</f>
        <v/>
      </c>
      <c r="X5172" s="34" t="str">
        <f>IFERROR(VLOOKUP($X5154&amp;"-"&amp;TEXT($A5172,"mmm-aaaa"),Informes!$A:$P,COLUMN(Informes!C$1),FALSE), "")</f>
        <v/>
      </c>
    </row>
    <row r="5173" spans="1:24" ht="16.5" customHeight="1" thickBot="1" x14ac:dyDescent="0.3">
      <c r="D5173" s="124"/>
      <c r="E5173" s="124"/>
      <c r="F5173" s="129"/>
      <c r="G5173" s="124" t="str">
        <f>IF(SUM(F5161:F5172)=0,"",SUM(F5161:F5172))</f>
        <v/>
      </c>
      <c r="H5173" s="124"/>
      <c r="I5173" s="124"/>
      <c r="J5173" s="130"/>
      <c r="K5173" s="124"/>
      <c r="L5173" s="131" t="s">
        <v>107</v>
      </c>
      <c r="M5173" s="272" t="str">
        <f>IF(SUM(M5161:M5172)=0,"",SUM(M5161:M5172))</f>
        <v/>
      </c>
      <c r="N5173" s="273"/>
      <c r="O5173" s="273"/>
      <c r="P5173" s="273"/>
      <c r="Q5173" s="274"/>
      <c r="R5173" s="275"/>
      <c r="S5173" s="276"/>
      <c r="T5173" s="276"/>
      <c r="U5173" s="276"/>
      <c r="V5173" s="277"/>
      <c r="W5173" s="4"/>
      <c r="X5173" s="4"/>
    </row>
    <row r="5174" spans="1:24" ht="16.5" customHeight="1" x14ac:dyDescent="0.2">
      <c r="W5174" s="4"/>
      <c r="X5174" s="4"/>
    </row>
    <row r="5175" spans="1:24" ht="279.75" customHeight="1" x14ac:dyDescent="0.15">
      <c r="B5175" s="11"/>
      <c r="C5175" s="132" t="s">
        <v>136</v>
      </c>
      <c r="D5175" s="11"/>
      <c r="E5175" s="11"/>
      <c r="F5175" s="11"/>
      <c r="G5175" s="11"/>
      <c r="H5175" s="11"/>
      <c r="I5175" s="11"/>
      <c r="J5175" s="11"/>
      <c r="K5175" s="11"/>
      <c r="L5175" s="11"/>
      <c r="M5175" s="11"/>
      <c r="N5175" s="11"/>
      <c r="O5175" s="11"/>
      <c r="P5175" s="11"/>
      <c r="Q5175" s="11"/>
      <c r="R5175" s="11"/>
      <c r="S5175" s="11"/>
      <c r="T5175" s="11"/>
      <c r="U5175" s="11"/>
      <c r="V5175" s="11"/>
      <c r="W5175" s="11"/>
      <c r="X5175" s="11"/>
    </row>
    <row r="5176" spans="1:24" ht="24" customHeight="1" x14ac:dyDescent="0.2">
      <c r="A5176" s="35"/>
      <c r="B5176" s="256" t="s">
        <v>127</v>
      </c>
      <c r="C5176" s="256"/>
      <c r="D5176" s="256"/>
      <c r="E5176" s="256"/>
      <c r="F5176" s="256"/>
      <c r="G5176" s="256"/>
      <c r="H5176" s="256"/>
      <c r="I5176" s="256"/>
      <c r="J5176" s="256"/>
      <c r="K5176" s="256"/>
      <c r="L5176" s="256"/>
      <c r="M5176" s="256"/>
      <c r="N5176" s="256"/>
      <c r="O5176" s="256"/>
      <c r="P5176" s="256"/>
      <c r="Q5176" s="256"/>
      <c r="R5176" s="256"/>
      <c r="S5176" s="256"/>
      <c r="T5176" s="256"/>
      <c r="U5176" s="256"/>
      <c r="V5176" s="256"/>
      <c r="X5176" s="2"/>
    </row>
    <row r="5177" spans="1:24" ht="15" x14ac:dyDescent="0.2">
      <c r="A5177" s="35"/>
      <c r="B5177" s="120" t="s">
        <v>128</v>
      </c>
      <c r="D5177" s="123" t="e">
        <f>D5154</f>
        <v>#REF!</v>
      </c>
      <c r="F5177" s="123"/>
      <c r="G5177" s="123"/>
      <c r="H5177" s="123"/>
      <c r="I5177" s="123"/>
      <c r="J5177" s="123"/>
      <c r="K5177" s="123"/>
      <c r="L5177" s="123"/>
      <c r="M5177" s="123"/>
      <c r="N5177" s="123"/>
      <c r="O5177" s="123"/>
      <c r="P5177" s="123"/>
      <c r="Q5177" s="123"/>
      <c r="R5177" s="123"/>
      <c r="S5177" s="123"/>
      <c r="T5177" s="123"/>
      <c r="U5177" s="123"/>
      <c r="V5177" s="123"/>
      <c r="W5177" s="15"/>
      <c r="X5177" s="154" t="e">
        <f>X5154</f>
        <v>#REF!</v>
      </c>
    </row>
    <row r="5178" spans="1:24" ht="17.25" x14ac:dyDescent="0.2">
      <c r="B5178" s="120" t="s">
        <v>129</v>
      </c>
      <c r="D5178" s="121"/>
      <c r="E5178" s="121"/>
      <c r="F5178" s="7"/>
      <c r="G5178" s="7"/>
      <c r="H5178" s="257" t="e">
        <f>H5155</f>
        <v>#REF!</v>
      </c>
      <c r="I5178" s="257"/>
      <c r="J5178" s="257"/>
      <c r="K5178" s="257"/>
      <c r="L5178" s="257"/>
      <c r="M5178" s="257"/>
      <c r="N5178" s="257"/>
      <c r="O5178" s="257"/>
      <c r="P5178" s="127" t="e">
        <f>P5155</f>
        <v>#REF!</v>
      </c>
      <c r="Q5178" s="120" t="s">
        <v>75</v>
      </c>
      <c r="S5178" s="12"/>
      <c r="T5178" s="13"/>
      <c r="U5178" s="127" t="e">
        <f>U5155</f>
        <v>#REF!</v>
      </c>
      <c r="V5178" s="120" t="s">
        <v>79</v>
      </c>
      <c r="W5178" s="12"/>
      <c r="X5178" s="6"/>
    </row>
    <row r="5179" spans="1:24" ht="17.25" x14ac:dyDescent="0.2">
      <c r="B5179" s="120" t="s">
        <v>130</v>
      </c>
      <c r="D5179" s="122"/>
      <c r="E5179" s="122"/>
      <c r="F5179" s="7"/>
      <c r="G5179" s="258" t="e">
        <f>G5156</f>
        <v>#REF!</v>
      </c>
      <c r="H5179" s="258"/>
      <c r="I5179" s="258"/>
      <c r="J5179" s="258"/>
      <c r="K5179" s="258"/>
      <c r="L5179" s="258"/>
      <c r="M5179" s="258"/>
      <c r="N5179" s="258"/>
      <c r="O5179" s="258"/>
      <c r="P5179" s="128" t="s">
        <v>137</v>
      </c>
      <c r="Q5179" s="120" t="s">
        <v>131</v>
      </c>
      <c r="S5179" s="12"/>
      <c r="T5179" s="12"/>
      <c r="U5179" s="128" t="s">
        <v>138</v>
      </c>
      <c r="V5179" s="120" t="s">
        <v>61</v>
      </c>
      <c r="W5179" s="12"/>
      <c r="X5179" s="6"/>
    </row>
    <row r="5180" spans="1:24" ht="28.5" customHeight="1" x14ac:dyDescent="0.2">
      <c r="B5180" s="127" t="e">
        <f>B5157</f>
        <v>#REF!</v>
      </c>
      <c r="C5180" s="125" t="s">
        <v>76</v>
      </c>
      <c r="D5180" s="127" t="e">
        <f>D5157</f>
        <v>#REF!</v>
      </c>
      <c r="E5180" s="125" t="s">
        <v>81</v>
      </c>
      <c r="F5180" s="7"/>
      <c r="G5180" s="7"/>
      <c r="H5180" s="5"/>
      <c r="I5180" s="10"/>
      <c r="J5180" s="127" t="e">
        <f>J5157</f>
        <v>#REF!</v>
      </c>
      <c r="K5180" s="125" t="s">
        <v>77</v>
      </c>
      <c r="L5180" s="5"/>
      <c r="M5180" s="5"/>
      <c r="N5180" s="127" t="e">
        <f>N5157</f>
        <v>#REF!</v>
      </c>
      <c r="O5180" s="125" t="s">
        <v>132</v>
      </c>
      <c r="P5180" s="126"/>
      <c r="Q5180" s="126"/>
      <c r="R5180" s="9"/>
      <c r="S5180" s="127" t="e">
        <f>S5157</f>
        <v>#REF!</v>
      </c>
      <c r="T5180" s="259" t="s">
        <v>133</v>
      </c>
      <c r="U5180" s="259"/>
      <c r="V5180" s="259"/>
      <c r="W5180" s="13"/>
      <c r="X5180" s="6"/>
    </row>
    <row r="5181" spans="1:24" ht="4.5" customHeight="1" thickBot="1" x14ac:dyDescent="0.25">
      <c r="B5181" s="8"/>
      <c r="C5181" s="7"/>
      <c r="D5181" s="8"/>
      <c r="E5181" s="7"/>
      <c r="F5181" s="7"/>
      <c r="G5181" s="7"/>
      <c r="H5181" s="5"/>
      <c r="I5181" s="10"/>
      <c r="J5181" s="8"/>
      <c r="K5181" s="5"/>
      <c r="L5181" s="5"/>
      <c r="M5181" s="5"/>
      <c r="N5181" s="7"/>
      <c r="O5181" s="5"/>
      <c r="P5181" s="8"/>
      <c r="Q5181" s="8"/>
      <c r="R5181" s="9"/>
      <c r="S5181" s="9"/>
      <c r="T5181" s="7"/>
      <c r="U5181" s="8"/>
      <c r="V5181" s="9"/>
      <c r="W5181" s="9"/>
      <c r="X5181" s="6"/>
    </row>
    <row r="5182" spans="1:24" ht="27" customHeight="1" x14ac:dyDescent="0.25">
      <c r="B5182" s="260" t="s">
        <v>17</v>
      </c>
      <c r="C5182" s="261"/>
      <c r="D5182" s="261"/>
      <c r="E5182" s="261"/>
      <c r="F5182" s="262" t="s">
        <v>134</v>
      </c>
      <c r="G5182" s="262"/>
      <c r="H5182" s="262"/>
      <c r="I5182" s="262" t="s">
        <v>12</v>
      </c>
      <c r="J5182" s="262"/>
      <c r="K5182" s="262"/>
      <c r="L5182" s="262" t="s">
        <v>105</v>
      </c>
      <c r="M5182" s="236" t="s">
        <v>135</v>
      </c>
      <c r="N5182" s="236"/>
      <c r="O5182" s="236"/>
      <c r="P5182" s="236"/>
      <c r="Q5182" s="236"/>
      <c r="R5182" s="236" t="s">
        <v>101</v>
      </c>
      <c r="S5182" s="236"/>
      <c r="T5182" s="236"/>
      <c r="U5182" s="236"/>
      <c r="V5182" s="237"/>
      <c r="W5182" s="14"/>
      <c r="X5182" s="3"/>
    </row>
    <row r="5183" spans="1:24" ht="27.75" customHeight="1" x14ac:dyDescent="0.2">
      <c r="B5183" s="240">
        <f>EDATE(B5160,12)</f>
        <v>45658</v>
      </c>
      <c r="C5183" s="241"/>
      <c r="D5183" s="241"/>
      <c r="E5183" s="242"/>
      <c r="F5183" s="263"/>
      <c r="G5183" s="263"/>
      <c r="H5183" s="263"/>
      <c r="I5183" s="263"/>
      <c r="J5183" s="263"/>
      <c r="K5183" s="263"/>
      <c r="L5183" s="263"/>
      <c r="M5183" s="238"/>
      <c r="N5183" s="238"/>
      <c r="O5183" s="238"/>
      <c r="P5183" s="238"/>
      <c r="Q5183" s="238"/>
      <c r="R5183" s="238"/>
      <c r="S5183" s="238"/>
      <c r="T5183" s="238"/>
      <c r="U5183" s="238"/>
      <c r="V5183" s="239"/>
      <c r="W5183" s="14"/>
      <c r="X5183" s="3"/>
    </row>
    <row r="5184" spans="1:24" ht="16.5" customHeight="1" x14ac:dyDescent="0.2">
      <c r="A5184" s="34">
        <f>EDATE(B5183,-4)</f>
        <v>45536</v>
      </c>
      <c r="B5184" s="243" t="str">
        <f>PROPER(TEXT(A5184, "mmmm"))</f>
        <v>Septiembre</v>
      </c>
      <c r="C5184" s="244"/>
      <c r="D5184" s="244"/>
      <c r="E5184" s="244"/>
      <c r="F5184" s="281" t="str">
        <f>IFERROR(IF(VLOOKUP($X5154&amp;"-"&amp;TEXT($A5184,"mmm-aaaa"),Informes!$A:$P,COLUMN(Informes!H$1),FALSE),"þ","¨"),"¨")</f>
        <v>¨</v>
      </c>
      <c r="G5184" s="281"/>
      <c r="H5184" s="281"/>
      <c r="I5184" s="248" t="str">
        <f>IFERROR(IF(ISBLANK(
VLOOKUP($X5177&amp;"-"&amp;TEXT($A5184,"mmm-aaaa"),Informes!$A:$P,COLUMN(Informes!I$1),FALSE)), "",
VLOOKUP($X5177&amp;"-"&amp;TEXT($A5184,"mmm-aaaa"),Informes!$A:$P,COLUMN(Informes!I$1),FALSE)), "")</f>
        <v/>
      </c>
      <c r="J5184" s="248"/>
      <c r="K5184" s="248"/>
      <c r="L5184" s="173" t="str">
        <f>IFERROR(IF($X5184=$L$7,"þ","¨"),"¨")</f>
        <v>¨</v>
      </c>
      <c r="M5184" s="248" t="str">
        <f>IFERROR(IF(OR($X5184=$L$7,$X5184=$K$5,$X5184=$O$5,$X5184=$T$5),IF(ISBLANK(
VLOOKUP($X5154&amp;"-"&amp;TEXT($A5184,"mmm-aaaa"),Informes!$A:$P,COLUMN(Informes!J$1),FALSE)), "",
VLOOKUP($X5154&amp;"-"&amp;TEXT($A5184,"mmm-aaaa"),Informes!$A:$P,COLUMN(Informes!J$1),FALSE)), ""), "")</f>
        <v/>
      </c>
      <c r="N5184" s="248"/>
      <c r="O5184" s="248"/>
      <c r="P5184" s="248"/>
      <c r="Q5184" s="248"/>
      <c r="R5184" s="284" t="str">
        <f t="shared" ref="R5184:R5195" si="1012">IF(W5184=0, "", W5184)</f>
        <v/>
      </c>
      <c r="S5184" s="284"/>
      <c r="T5184" s="284"/>
      <c r="U5184" s="284"/>
      <c r="V5184" s="285"/>
      <c r="W5184" s="4" t="str">
        <f>IFERROR(VLOOKUP($X5177&amp;"-"&amp;TEXT($A5184,"mmm-aaaa"),Informes!$A:$P,COLUMN(Informes!K$1),FALSE), "")</f>
        <v/>
      </c>
      <c r="X5184" s="34" t="str">
        <f>IFERROR(VLOOKUP($X5154&amp;"-"&amp;TEXT($A5184,"mmm-aaaa"),Informes!$A:$P,COLUMN(Informes!C$1),FALSE), "")</f>
        <v/>
      </c>
    </row>
    <row r="5185" spans="1:24" ht="16.5" customHeight="1" x14ac:dyDescent="0.2">
      <c r="A5185" s="34">
        <f>EDATE(A5184,1)</f>
        <v>45566</v>
      </c>
      <c r="B5185" s="243" t="str">
        <f t="shared" ref="B5185:B5195" si="1013">PROPER(TEXT(A5185, "mmmm"))</f>
        <v>Octubre</v>
      </c>
      <c r="C5185" s="244"/>
      <c r="D5185" s="244"/>
      <c r="E5185" s="244"/>
      <c r="F5185" s="281" t="str">
        <f>IFERROR(IF(VLOOKUP($X5154&amp;"-"&amp;TEXT($A5185,"mmm-aaaa"),Informes!$A:$P,COLUMN(Informes!H$1),FALSE),"þ","¨"),"¨")</f>
        <v>¨</v>
      </c>
      <c r="G5185" s="281"/>
      <c r="H5185" s="281"/>
      <c r="I5185" s="248" t="str">
        <f>IFERROR(IF(ISBLANK(
VLOOKUP($X5177&amp;"-"&amp;TEXT($A5185,"mmm-aaaa"),Informes!$A:$P,COLUMN(Informes!I$1),FALSE)), "",
VLOOKUP($X5177&amp;"-"&amp;TEXT($A5185,"mmm-aaaa"),Informes!$A:$P,COLUMN(Informes!I$1),FALSE)), "")</f>
        <v/>
      </c>
      <c r="J5185" s="248"/>
      <c r="K5185" s="248"/>
      <c r="L5185" s="173" t="str">
        <f t="shared" ref="L5185:L5195" si="1014">IFERROR(IF($X5185=$L$7,"þ","¨"),"¨")</f>
        <v>¨</v>
      </c>
      <c r="M5185" s="248" t="str">
        <f>IFERROR(IF(OR($X5185=$L$7,$X5185=$K$5,$X5185=$O$5,$X5185=$T$5),IF(ISBLANK(
VLOOKUP($X5154&amp;"-"&amp;TEXT($A5185,"mmm-aaaa"),Informes!$A:$P,COLUMN(Informes!J$1),FALSE)), "",
VLOOKUP($X5154&amp;"-"&amp;TEXT($A5185,"mmm-aaaa"),Informes!$A:$P,COLUMN(Informes!J$1),FALSE)), ""), "")</f>
        <v/>
      </c>
      <c r="N5185" s="248"/>
      <c r="O5185" s="248"/>
      <c r="P5185" s="248"/>
      <c r="Q5185" s="248"/>
      <c r="R5185" s="284" t="str">
        <f t="shared" si="1012"/>
        <v/>
      </c>
      <c r="S5185" s="284"/>
      <c r="T5185" s="284"/>
      <c r="U5185" s="284"/>
      <c r="V5185" s="285"/>
      <c r="W5185" s="4" t="str">
        <f>IFERROR(VLOOKUP($X5177&amp;"-"&amp;TEXT($A5185,"mmm-aaaa"),Informes!$A:$P,COLUMN(Informes!K$1),FALSE), "")</f>
        <v/>
      </c>
      <c r="X5185" s="34" t="str">
        <f>IFERROR(VLOOKUP($X5154&amp;"-"&amp;TEXT($A5185,"mmm-aaaa"),Informes!$A:$P,COLUMN(Informes!C$1),FALSE), "")</f>
        <v/>
      </c>
    </row>
    <row r="5186" spans="1:24" ht="16.5" customHeight="1" x14ac:dyDescent="0.2">
      <c r="A5186" s="34">
        <f t="shared" ref="A5186:A5195" si="1015">EDATE(A5185,1)</f>
        <v>45597</v>
      </c>
      <c r="B5186" s="243" t="str">
        <f t="shared" si="1013"/>
        <v>Noviembre</v>
      </c>
      <c r="C5186" s="244"/>
      <c r="D5186" s="244"/>
      <c r="E5186" s="244"/>
      <c r="F5186" s="281" t="str">
        <f>IFERROR(IF(VLOOKUP($X5154&amp;"-"&amp;TEXT($A5186,"mmm-aaaa"),Informes!$A:$P,COLUMN(Informes!H$1),FALSE),"þ","¨"),"¨")</f>
        <v>¨</v>
      </c>
      <c r="G5186" s="281"/>
      <c r="H5186" s="281"/>
      <c r="I5186" s="248" t="str">
        <f>IFERROR(IF(ISBLANK(
VLOOKUP($X5177&amp;"-"&amp;TEXT($A5186,"mmm-aaaa"),Informes!$A:$P,COLUMN(Informes!I$1),FALSE)), "",
VLOOKUP($X5177&amp;"-"&amp;TEXT($A5186,"mmm-aaaa"),Informes!$A:$P,COLUMN(Informes!I$1),FALSE)), "")</f>
        <v/>
      </c>
      <c r="J5186" s="248"/>
      <c r="K5186" s="248"/>
      <c r="L5186" s="173" t="str">
        <f t="shared" si="1014"/>
        <v>¨</v>
      </c>
      <c r="M5186" s="248" t="str">
        <f>IFERROR(IF(OR($X5186=$L$7,$X5186=$K$5,$X5186=$O$5,$X5186=$T$5),IF(ISBLANK(
VLOOKUP($X5154&amp;"-"&amp;TEXT($A5186,"mmm-aaaa"),Informes!$A:$P,COLUMN(Informes!J$1),FALSE)), "",
VLOOKUP($X5154&amp;"-"&amp;TEXT($A5186,"mmm-aaaa"),Informes!$A:$P,COLUMN(Informes!J$1),FALSE)), ""), "")</f>
        <v/>
      </c>
      <c r="N5186" s="248"/>
      <c r="O5186" s="248"/>
      <c r="P5186" s="248"/>
      <c r="Q5186" s="248"/>
      <c r="R5186" s="284" t="str">
        <f t="shared" si="1012"/>
        <v/>
      </c>
      <c r="S5186" s="284"/>
      <c r="T5186" s="284"/>
      <c r="U5186" s="284"/>
      <c r="V5186" s="285"/>
      <c r="W5186" s="4" t="str">
        <f>IFERROR(VLOOKUP($X5177&amp;"-"&amp;TEXT($A5186,"mmm-aaaa"),Informes!$A:$P,COLUMN(Informes!K$1),FALSE), "")</f>
        <v/>
      </c>
      <c r="X5186" s="34" t="str">
        <f>IFERROR(VLOOKUP($X5154&amp;"-"&amp;TEXT($A5186,"mmm-aaaa"),Informes!$A:$P,COLUMN(Informes!C$1),FALSE), "")</f>
        <v/>
      </c>
    </row>
    <row r="5187" spans="1:24" ht="16.5" customHeight="1" x14ac:dyDescent="0.2">
      <c r="A5187" s="34">
        <f t="shared" si="1015"/>
        <v>45627</v>
      </c>
      <c r="B5187" s="243" t="str">
        <f t="shared" si="1013"/>
        <v>Diciembre</v>
      </c>
      <c r="C5187" s="244"/>
      <c r="D5187" s="244"/>
      <c r="E5187" s="244"/>
      <c r="F5187" s="281" t="str">
        <f>IFERROR(IF(VLOOKUP($X5154&amp;"-"&amp;TEXT($A5187,"mmm-aaaa"),Informes!$A:$P,COLUMN(Informes!H$1),FALSE),"þ","¨"),"¨")</f>
        <v>¨</v>
      </c>
      <c r="G5187" s="281"/>
      <c r="H5187" s="281"/>
      <c r="I5187" s="248" t="str">
        <f>IFERROR(IF(ISBLANK(
VLOOKUP($X5177&amp;"-"&amp;TEXT($A5187,"mmm-aaaa"),Informes!$A:$P,COLUMN(Informes!I$1),FALSE)), "",
VLOOKUP($X5177&amp;"-"&amp;TEXT($A5187,"mmm-aaaa"),Informes!$A:$P,COLUMN(Informes!I$1),FALSE)), "")</f>
        <v/>
      </c>
      <c r="J5187" s="248"/>
      <c r="K5187" s="248"/>
      <c r="L5187" s="173" t="str">
        <f t="shared" si="1014"/>
        <v>¨</v>
      </c>
      <c r="M5187" s="248" t="str">
        <f>IFERROR(IF(OR($X5187=$L$7,$X5187=$K$5,$X5187=$O$5,$X5187=$T$5),IF(ISBLANK(
VLOOKUP($X5154&amp;"-"&amp;TEXT($A5187,"mmm-aaaa"),Informes!$A:$P,COLUMN(Informes!J$1),FALSE)), "",
VLOOKUP($X5154&amp;"-"&amp;TEXT($A5187,"mmm-aaaa"),Informes!$A:$P,COLUMN(Informes!J$1),FALSE)), ""), "")</f>
        <v/>
      </c>
      <c r="N5187" s="248"/>
      <c r="O5187" s="248"/>
      <c r="P5187" s="248"/>
      <c r="Q5187" s="248"/>
      <c r="R5187" s="284" t="str">
        <f t="shared" si="1012"/>
        <v/>
      </c>
      <c r="S5187" s="284"/>
      <c r="T5187" s="284"/>
      <c r="U5187" s="284"/>
      <c r="V5187" s="285"/>
      <c r="W5187" s="4" t="str">
        <f>IFERROR(VLOOKUP($X5177&amp;"-"&amp;TEXT($A5187,"mmm-aaaa"),Informes!$A:$P,COLUMN(Informes!K$1),FALSE), "")</f>
        <v/>
      </c>
      <c r="X5187" s="34" t="str">
        <f>IFERROR(VLOOKUP($X5154&amp;"-"&amp;TEXT($A5187,"mmm-aaaa"),Informes!$A:$P,COLUMN(Informes!C$1),FALSE), "")</f>
        <v/>
      </c>
    </row>
    <row r="5188" spans="1:24" ht="16.5" customHeight="1" x14ac:dyDescent="0.2">
      <c r="A5188" s="34">
        <f t="shared" si="1015"/>
        <v>45658</v>
      </c>
      <c r="B5188" s="243" t="str">
        <f t="shared" si="1013"/>
        <v>Enero</v>
      </c>
      <c r="C5188" s="244"/>
      <c r="D5188" s="244"/>
      <c r="E5188" s="244"/>
      <c r="F5188" s="281" t="str">
        <f>IFERROR(IF(VLOOKUP($X5154&amp;"-"&amp;TEXT($A5188,"mmm-aaaa"),Informes!$A:$P,COLUMN(Informes!H$1),FALSE),"þ","¨"),"¨")</f>
        <v>¨</v>
      </c>
      <c r="G5188" s="281"/>
      <c r="H5188" s="281"/>
      <c r="I5188" s="248" t="str">
        <f>IFERROR(IF(ISBLANK(
VLOOKUP($X5177&amp;"-"&amp;TEXT($A5188,"mmm-aaaa"),Informes!$A:$P,COLUMN(Informes!I$1),FALSE)), "",
VLOOKUP($X5177&amp;"-"&amp;TEXT($A5188,"mmm-aaaa"),Informes!$A:$P,COLUMN(Informes!I$1),FALSE)), "")</f>
        <v/>
      </c>
      <c r="J5188" s="248"/>
      <c r="K5188" s="248"/>
      <c r="L5188" s="173" t="str">
        <f t="shared" si="1014"/>
        <v>¨</v>
      </c>
      <c r="M5188" s="248" t="str">
        <f>IFERROR(IF(OR($X5188=$L$7,$X5188=$K$5,$X5188=$O$5,$X5188=$T$5),IF(ISBLANK(
VLOOKUP($X5154&amp;"-"&amp;TEXT($A5188,"mmm-aaaa"),Informes!$A:$P,COLUMN(Informes!J$1),FALSE)), "",
VLOOKUP($X5154&amp;"-"&amp;TEXT($A5188,"mmm-aaaa"),Informes!$A:$P,COLUMN(Informes!J$1),FALSE)), ""), "")</f>
        <v/>
      </c>
      <c r="N5188" s="248"/>
      <c r="O5188" s="248"/>
      <c r="P5188" s="248"/>
      <c r="Q5188" s="248"/>
      <c r="R5188" s="284" t="str">
        <f t="shared" si="1012"/>
        <v/>
      </c>
      <c r="S5188" s="284"/>
      <c r="T5188" s="284"/>
      <c r="U5188" s="284"/>
      <c r="V5188" s="285"/>
      <c r="W5188" s="4" t="str">
        <f>IFERROR(VLOOKUP($X5177&amp;"-"&amp;TEXT($A5188,"mmm-aaaa"),Informes!$A:$P,COLUMN(Informes!K$1),FALSE), "")</f>
        <v/>
      </c>
      <c r="X5188" s="34" t="str">
        <f>IFERROR(VLOOKUP($X5154&amp;"-"&amp;TEXT($A5188,"mmm-aaaa"),Informes!$A:$P,COLUMN(Informes!C$1),FALSE), "")</f>
        <v/>
      </c>
    </row>
    <row r="5189" spans="1:24" ht="16.5" customHeight="1" x14ac:dyDescent="0.2">
      <c r="A5189" s="34">
        <f t="shared" si="1015"/>
        <v>45689</v>
      </c>
      <c r="B5189" s="243" t="str">
        <f t="shared" si="1013"/>
        <v>Febrero</v>
      </c>
      <c r="C5189" s="244"/>
      <c r="D5189" s="244"/>
      <c r="E5189" s="244"/>
      <c r="F5189" s="281" t="str">
        <f>IFERROR(IF(VLOOKUP($X5154&amp;"-"&amp;TEXT($A5189,"mmm-aaaa"),Informes!$A:$P,COLUMN(Informes!H$1),FALSE),"þ","¨"),"¨")</f>
        <v>¨</v>
      </c>
      <c r="G5189" s="281"/>
      <c r="H5189" s="281"/>
      <c r="I5189" s="248" t="str">
        <f>IFERROR(IF(ISBLANK(
VLOOKUP($X5177&amp;"-"&amp;TEXT($A5189,"mmm-aaaa"),Informes!$A:$P,COLUMN(Informes!I$1),FALSE)), "",
VLOOKUP($X5177&amp;"-"&amp;TEXT($A5189,"mmm-aaaa"),Informes!$A:$P,COLUMN(Informes!I$1),FALSE)), "")</f>
        <v/>
      </c>
      <c r="J5189" s="248"/>
      <c r="K5189" s="248"/>
      <c r="L5189" s="173" t="str">
        <f t="shared" si="1014"/>
        <v>¨</v>
      </c>
      <c r="M5189" s="248" t="str">
        <f>IFERROR(IF(OR($X5189=$L$7,$X5189=$K$5,$X5189=$O$5,$X5189=$T$5),IF(ISBLANK(
VLOOKUP($X5154&amp;"-"&amp;TEXT($A5189,"mmm-aaaa"),Informes!$A:$P,COLUMN(Informes!J$1),FALSE)), "",
VLOOKUP($X5154&amp;"-"&amp;TEXT($A5189,"mmm-aaaa"),Informes!$A:$P,COLUMN(Informes!J$1),FALSE)), ""), "")</f>
        <v/>
      </c>
      <c r="N5189" s="248"/>
      <c r="O5189" s="248"/>
      <c r="P5189" s="248"/>
      <c r="Q5189" s="248"/>
      <c r="R5189" s="284" t="str">
        <f t="shared" si="1012"/>
        <v/>
      </c>
      <c r="S5189" s="284"/>
      <c r="T5189" s="284"/>
      <c r="U5189" s="284"/>
      <c r="V5189" s="285"/>
      <c r="W5189" s="4" t="str">
        <f>IFERROR(VLOOKUP($X5177&amp;"-"&amp;TEXT($A5189,"mmm-aaaa"),Informes!$A:$P,COLUMN(Informes!K$1),FALSE), "")</f>
        <v/>
      </c>
      <c r="X5189" s="34" t="str">
        <f>IFERROR(VLOOKUP($X5154&amp;"-"&amp;TEXT($A5189,"mmm-aaaa"),Informes!$A:$P,COLUMN(Informes!C$1),FALSE), "")</f>
        <v/>
      </c>
    </row>
    <row r="5190" spans="1:24" ht="16.5" customHeight="1" x14ac:dyDescent="0.2">
      <c r="A5190" s="34">
        <f t="shared" si="1015"/>
        <v>45717</v>
      </c>
      <c r="B5190" s="243" t="str">
        <f t="shared" si="1013"/>
        <v>Marzo</v>
      </c>
      <c r="C5190" s="244"/>
      <c r="D5190" s="244"/>
      <c r="E5190" s="244"/>
      <c r="F5190" s="281" t="str">
        <f>IFERROR(IF(VLOOKUP($X5154&amp;"-"&amp;TEXT($A5190,"mmm-aaaa"),Informes!$A:$P,COLUMN(Informes!H$1),FALSE),"þ","¨"),"¨")</f>
        <v>¨</v>
      </c>
      <c r="G5190" s="281"/>
      <c r="H5190" s="281"/>
      <c r="I5190" s="248" t="str">
        <f>IFERROR(IF(ISBLANK(
VLOOKUP($X5177&amp;"-"&amp;TEXT($A5190,"mmm-aaaa"),Informes!$A:$P,COLUMN(Informes!I$1),FALSE)), "",
VLOOKUP($X5177&amp;"-"&amp;TEXT($A5190,"mmm-aaaa"),Informes!$A:$P,COLUMN(Informes!I$1),FALSE)), "")</f>
        <v/>
      </c>
      <c r="J5190" s="248"/>
      <c r="K5190" s="248"/>
      <c r="L5190" s="173" t="str">
        <f t="shared" si="1014"/>
        <v>¨</v>
      </c>
      <c r="M5190" s="248" t="str">
        <f>IFERROR(IF(OR($X5190=$L$7,$X5190=$K$5,$X5190=$O$5,$X5190=$T$5),IF(ISBLANK(
VLOOKUP($X5154&amp;"-"&amp;TEXT($A5190,"mmm-aaaa"),Informes!$A:$P,COLUMN(Informes!J$1),FALSE)), "",
VLOOKUP($X5154&amp;"-"&amp;TEXT($A5190,"mmm-aaaa"),Informes!$A:$P,COLUMN(Informes!J$1),FALSE)), ""), "")</f>
        <v/>
      </c>
      <c r="N5190" s="248"/>
      <c r="O5190" s="248"/>
      <c r="P5190" s="248"/>
      <c r="Q5190" s="248"/>
      <c r="R5190" s="284" t="str">
        <f t="shared" si="1012"/>
        <v/>
      </c>
      <c r="S5190" s="284"/>
      <c r="T5190" s="284"/>
      <c r="U5190" s="284"/>
      <c r="V5190" s="285"/>
      <c r="W5190" s="4" t="str">
        <f>IFERROR(VLOOKUP($X5177&amp;"-"&amp;TEXT($A5190,"mmm-aaaa"),Informes!$A:$P,COLUMN(Informes!K$1),FALSE), "")</f>
        <v/>
      </c>
      <c r="X5190" s="34" t="str">
        <f>IFERROR(VLOOKUP($X5154&amp;"-"&amp;TEXT($A5190,"mmm-aaaa"),Informes!$A:$P,COLUMN(Informes!C$1),FALSE), "")</f>
        <v/>
      </c>
    </row>
    <row r="5191" spans="1:24" ht="16.5" customHeight="1" x14ac:dyDescent="0.2">
      <c r="A5191" s="34">
        <f t="shared" si="1015"/>
        <v>45748</v>
      </c>
      <c r="B5191" s="243" t="str">
        <f t="shared" si="1013"/>
        <v>Abril</v>
      </c>
      <c r="C5191" s="244"/>
      <c r="D5191" s="244"/>
      <c r="E5191" s="244"/>
      <c r="F5191" s="281" t="str">
        <f>IFERROR(IF(VLOOKUP($X5154&amp;"-"&amp;TEXT($A5191,"mmm-aaaa"),Informes!$A:$P,COLUMN(Informes!H$1),FALSE),"þ","¨"),"¨")</f>
        <v>¨</v>
      </c>
      <c r="G5191" s="281"/>
      <c r="H5191" s="281"/>
      <c r="I5191" s="248" t="str">
        <f>IFERROR(IF(ISBLANK(
VLOOKUP($X5177&amp;"-"&amp;TEXT($A5191,"mmm-aaaa"),Informes!$A:$P,COLUMN(Informes!I$1),FALSE)), "",
VLOOKUP($X5177&amp;"-"&amp;TEXT($A5191,"mmm-aaaa"),Informes!$A:$P,COLUMN(Informes!I$1),FALSE)), "")</f>
        <v/>
      </c>
      <c r="J5191" s="248"/>
      <c r="K5191" s="248"/>
      <c r="L5191" s="173" t="str">
        <f t="shared" si="1014"/>
        <v>¨</v>
      </c>
      <c r="M5191" s="248" t="str">
        <f>IFERROR(IF(OR($X5191=$L$7,$X5191=$K$5,$X5191=$O$5,$X5191=$T$5),IF(ISBLANK(
VLOOKUP($X5154&amp;"-"&amp;TEXT($A5191,"mmm-aaaa"),Informes!$A:$P,COLUMN(Informes!J$1),FALSE)), "",
VLOOKUP($X5154&amp;"-"&amp;TEXT($A5191,"mmm-aaaa"),Informes!$A:$P,COLUMN(Informes!J$1),FALSE)), ""), "")</f>
        <v/>
      </c>
      <c r="N5191" s="248"/>
      <c r="O5191" s="248"/>
      <c r="P5191" s="248"/>
      <c r="Q5191" s="248"/>
      <c r="R5191" s="284" t="str">
        <f t="shared" si="1012"/>
        <v/>
      </c>
      <c r="S5191" s="284"/>
      <c r="T5191" s="284"/>
      <c r="U5191" s="284"/>
      <c r="V5191" s="285"/>
      <c r="W5191" s="4" t="str">
        <f>IFERROR(VLOOKUP($X5177&amp;"-"&amp;TEXT($A5191,"mmm-aaaa"),Informes!$A:$P,COLUMN(Informes!K$1),FALSE), "")</f>
        <v/>
      </c>
      <c r="X5191" s="34" t="str">
        <f>IFERROR(VLOOKUP($X5154&amp;"-"&amp;TEXT($A5191,"mmm-aaaa"),Informes!$A:$P,COLUMN(Informes!C$1),FALSE), "")</f>
        <v/>
      </c>
    </row>
    <row r="5192" spans="1:24" ht="16.5" customHeight="1" x14ac:dyDescent="0.2">
      <c r="A5192" s="34">
        <f t="shared" si="1015"/>
        <v>45778</v>
      </c>
      <c r="B5192" s="243" t="str">
        <f t="shared" si="1013"/>
        <v>Mayo</v>
      </c>
      <c r="C5192" s="244"/>
      <c r="D5192" s="244"/>
      <c r="E5192" s="244"/>
      <c r="F5192" s="281" t="str">
        <f>IFERROR(IF(VLOOKUP($X5154&amp;"-"&amp;TEXT($A5192,"mmm-aaaa"),Informes!$A:$P,COLUMN(Informes!H$1),FALSE),"þ","¨"),"¨")</f>
        <v>¨</v>
      </c>
      <c r="G5192" s="281"/>
      <c r="H5192" s="281"/>
      <c r="I5192" s="248" t="str">
        <f>IFERROR(IF(ISBLANK(
VLOOKUP($X5177&amp;"-"&amp;TEXT($A5192,"mmm-aaaa"),Informes!$A:$P,COLUMN(Informes!I$1),FALSE)), "",
VLOOKUP($X5177&amp;"-"&amp;TEXT($A5192,"mmm-aaaa"),Informes!$A:$P,COLUMN(Informes!I$1),FALSE)), "")</f>
        <v/>
      </c>
      <c r="J5192" s="248"/>
      <c r="K5192" s="248"/>
      <c r="L5192" s="173" t="str">
        <f t="shared" si="1014"/>
        <v>¨</v>
      </c>
      <c r="M5192" s="248" t="str">
        <f>IFERROR(IF(OR($X5192=$L$7,$X5192=$K$5,$X5192=$O$5,$X5192=$T$5),IF(ISBLANK(
VLOOKUP($X5154&amp;"-"&amp;TEXT($A5192,"mmm-aaaa"),Informes!$A:$P,COLUMN(Informes!J$1),FALSE)), "",
VLOOKUP($X5154&amp;"-"&amp;TEXT($A5192,"mmm-aaaa"),Informes!$A:$P,COLUMN(Informes!J$1),FALSE)), ""), "")</f>
        <v/>
      </c>
      <c r="N5192" s="248"/>
      <c r="O5192" s="248"/>
      <c r="P5192" s="248"/>
      <c r="Q5192" s="248"/>
      <c r="R5192" s="284" t="str">
        <f t="shared" si="1012"/>
        <v/>
      </c>
      <c r="S5192" s="284"/>
      <c r="T5192" s="284"/>
      <c r="U5192" s="284"/>
      <c r="V5192" s="285"/>
      <c r="W5192" s="4" t="str">
        <f>IFERROR(VLOOKUP($X5177&amp;"-"&amp;TEXT($A5192,"mmm-aaaa"),Informes!$A:$P,COLUMN(Informes!K$1),FALSE), "")</f>
        <v/>
      </c>
      <c r="X5192" s="34" t="str">
        <f>IFERROR(VLOOKUP($X5154&amp;"-"&amp;TEXT($A5192,"mmm-aaaa"),Informes!$A:$P,COLUMN(Informes!C$1),FALSE), "")</f>
        <v/>
      </c>
    </row>
    <row r="5193" spans="1:24" ht="16.5" customHeight="1" x14ac:dyDescent="0.2">
      <c r="A5193" s="34">
        <f t="shared" si="1015"/>
        <v>45809</v>
      </c>
      <c r="B5193" s="243" t="str">
        <f t="shared" si="1013"/>
        <v>Junio</v>
      </c>
      <c r="C5193" s="244"/>
      <c r="D5193" s="244"/>
      <c r="E5193" s="244"/>
      <c r="F5193" s="281" t="str">
        <f>IFERROR(IF(VLOOKUP($X5154&amp;"-"&amp;TEXT($A5193,"mmm-aaaa"),Informes!$A:$P,COLUMN(Informes!H$1),FALSE),"þ","¨"),"¨")</f>
        <v>¨</v>
      </c>
      <c r="G5193" s="281"/>
      <c r="H5193" s="281"/>
      <c r="I5193" s="248" t="str">
        <f>IFERROR(IF(ISBLANK(
VLOOKUP($X5177&amp;"-"&amp;TEXT($A5193,"mmm-aaaa"),Informes!$A:$P,COLUMN(Informes!I$1),FALSE)), "",
VLOOKUP($X5177&amp;"-"&amp;TEXT($A5193,"mmm-aaaa"),Informes!$A:$P,COLUMN(Informes!I$1),FALSE)), "")</f>
        <v/>
      </c>
      <c r="J5193" s="248"/>
      <c r="K5193" s="248"/>
      <c r="L5193" s="173" t="str">
        <f t="shared" si="1014"/>
        <v>¨</v>
      </c>
      <c r="M5193" s="248" t="str">
        <f>IFERROR(IF(OR($X5193=$L$7,$X5193=$K$5,$X5193=$O$5,$X5193=$T$5),IF(ISBLANK(
VLOOKUP($X5154&amp;"-"&amp;TEXT($A5193,"mmm-aaaa"),Informes!$A:$P,COLUMN(Informes!J$1),FALSE)), "",
VLOOKUP($X5154&amp;"-"&amp;TEXT($A5193,"mmm-aaaa"),Informes!$A:$P,COLUMN(Informes!J$1),FALSE)), ""), "")</f>
        <v/>
      </c>
      <c r="N5193" s="248"/>
      <c r="O5193" s="248"/>
      <c r="P5193" s="248"/>
      <c r="Q5193" s="248"/>
      <c r="R5193" s="284" t="str">
        <f t="shared" si="1012"/>
        <v/>
      </c>
      <c r="S5193" s="284"/>
      <c r="T5193" s="284"/>
      <c r="U5193" s="284"/>
      <c r="V5193" s="285"/>
      <c r="W5193" s="4" t="str">
        <f>IFERROR(VLOOKUP($X5177&amp;"-"&amp;TEXT($A5193,"mmm-aaaa"),Informes!$A:$P,COLUMN(Informes!K$1),FALSE), "")</f>
        <v/>
      </c>
      <c r="X5193" s="34" t="str">
        <f>IFERROR(VLOOKUP($X5154&amp;"-"&amp;TEXT($A5193,"mmm-aaaa"),Informes!$A:$P,COLUMN(Informes!C$1),FALSE), "")</f>
        <v/>
      </c>
    </row>
    <row r="5194" spans="1:24" ht="16.5" customHeight="1" x14ac:dyDescent="0.2">
      <c r="A5194" s="34">
        <f t="shared" si="1015"/>
        <v>45839</v>
      </c>
      <c r="B5194" s="243" t="str">
        <f t="shared" si="1013"/>
        <v>Julio</v>
      </c>
      <c r="C5194" s="244"/>
      <c r="D5194" s="244"/>
      <c r="E5194" s="244"/>
      <c r="F5194" s="281" t="str">
        <f>IFERROR(IF(VLOOKUP($X5154&amp;"-"&amp;TEXT($A5194,"mmm-aaaa"),Informes!$A:$P,COLUMN(Informes!H$1),FALSE),"þ","¨"),"¨")</f>
        <v>¨</v>
      </c>
      <c r="G5194" s="281"/>
      <c r="H5194" s="281"/>
      <c r="I5194" s="248" t="str">
        <f>IFERROR(IF(ISBLANK(
VLOOKUP($X5177&amp;"-"&amp;TEXT($A5194,"mmm-aaaa"),Informes!$A:$P,COLUMN(Informes!I$1),FALSE)), "",
VLOOKUP($X5177&amp;"-"&amp;TEXT($A5194,"mmm-aaaa"),Informes!$A:$P,COLUMN(Informes!I$1),FALSE)), "")</f>
        <v/>
      </c>
      <c r="J5194" s="248"/>
      <c r="K5194" s="248"/>
      <c r="L5194" s="173" t="str">
        <f t="shared" si="1014"/>
        <v>¨</v>
      </c>
      <c r="M5194" s="248" t="str">
        <f>IFERROR(IF(OR($X5194=$L$7,$X5194=$K$5,$X5194=$O$5,$X5194=$T$5),IF(ISBLANK(
VLOOKUP($X5154&amp;"-"&amp;TEXT($A5194,"mmm-aaaa"),Informes!$A:$P,COLUMN(Informes!J$1),FALSE)), "",
VLOOKUP($X5154&amp;"-"&amp;TEXT($A5194,"mmm-aaaa"),Informes!$A:$P,COLUMN(Informes!J$1),FALSE)), ""), "")</f>
        <v/>
      </c>
      <c r="N5194" s="248"/>
      <c r="O5194" s="248"/>
      <c r="P5194" s="248"/>
      <c r="Q5194" s="248"/>
      <c r="R5194" s="284" t="str">
        <f t="shared" si="1012"/>
        <v/>
      </c>
      <c r="S5194" s="284"/>
      <c r="T5194" s="284"/>
      <c r="U5194" s="284"/>
      <c r="V5194" s="285"/>
      <c r="W5194" s="4" t="str">
        <f>IFERROR(VLOOKUP($X5177&amp;"-"&amp;TEXT($A5194,"mmm-aaaa"),Informes!$A:$P,COLUMN(Informes!K$1),FALSE), "")</f>
        <v/>
      </c>
      <c r="X5194" s="34" t="str">
        <f>IFERROR(VLOOKUP($X5154&amp;"-"&amp;TEXT($A5194,"mmm-aaaa"),Informes!$A:$P,COLUMN(Informes!C$1),FALSE), "")</f>
        <v/>
      </c>
    </row>
    <row r="5195" spans="1:24" ht="16.5" customHeight="1" thickBot="1" x14ac:dyDescent="0.25">
      <c r="A5195" s="34">
        <f t="shared" si="1015"/>
        <v>45870</v>
      </c>
      <c r="B5195" s="264" t="str">
        <f t="shared" si="1013"/>
        <v>Agosto</v>
      </c>
      <c r="C5195" s="265"/>
      <c r="D5195" s="265"/>
      <c r="E5195" s="265"/>
      <c r="F5195" s="280" t="str">
        <f>IFERROR(IF(VLOOKUP($X5154&amp;"-"&amp;TEXT($A5195,"mmm-aaaa"),Informes!$A:$P,COLUMN(Informes!H$1),FALSE),"þ","¨"),"¨")</f>
        <v>¨</v>
      </c>
      <c r="G5195" s="280"/>
      <c r="H5195" s="280"/>
      <c r="I5195" s="269" t="str">
        <f>IFERROR(IF(ISBLANK(
VLOOKUP($X5177&amp;"-"&amp;TEXT($A5195,"mmm-aaaa"),Informes!$A:$P,COLUMN(Informes!I$1),FALSE)), "",
VLOOKUP($X5177&amp;"-"&amp;TEXT($A5195,"mmm-aaaa"),Informes!$A:$P,COLUMN(Informes!I$1),FALSE)), "")</f>
        <v/>
      </c>
      <c r="J5195" s="269"/>
      <c r="K5195" s="269"/>
      <c r="L5195" s="172" t="str">
        <f t="shared" si="1014"/>
        <v>¨</v>
      </c>
      <c r="M5195" s="269" t="str">
        <f>IFERROR(IF(OR($X5195=$L$7,$X5195=$K$5,$X5195=$O$5,$X5195=$T$5),IF(ISBLANK(
VLOOKUP($X5154&amp;"-"&amp;TEXT($A5195,"mmm-aaaa"),Informes!$A:$P,COLUMN(Informes!J$1),FALSE)), "",
VLOOKUP($X5154&amp;"-"&amp;TEXT($A5195,"mmm-aaaa"),Informes!$A:$P,COLUMN(Informes!J$1),FALSE)), ""), "")</f>
        <v/>
      </c>
      <c r="N5195" s="269"/>
      <c r="O5195" s="269"/>
      <c r="P5195" s="269"/>
      <c r="Q5195" s="269"/>
      <c r="R5195" s="282" t="str">
        <f t="shared" si="1012"/>
        <v/>
      </c>
      <c r="S5195" s="282"/>
      <c r="T5195" s="282"/>
      <c r="U5195" s="282"/>
      <c r="V5195" s="283"/>
      <c r="W5195" s="4" t="str">
        <f>IFERROR(VLOOKUP($X5177&amp;"-"&amp;TEXT($A5195,"mmm-aaaa"),Informes!$A:$P,COLUMN(Informes!K$1),FALSE), "")</f>
        <v/>
      </c>
      <c r="X5195" s="34" t="str">
        <f>IFERROR(VLOOKUP($X5154&amp;"-"&amp;TEXT($A5195,"mmm-aaaa"),Informes!$A:$P,COLUMN(Informes!C$1),FALSE), "")</f>
        <v/>
      </c>
    </row>
    <row r="5196" spans="1:24" ht="16.5" customHeight="1" thickBot="1" x14ac:dyDescent="0.3">
      <c r="D5196" s="124"/>
      <c r="E5196" s="124"/>
      <c r="F5196" s="129"/>
      <c r="G5196" s="124" t="str">
        <f>IF(SUM(F5184:F5195)=0,"",SUM(F5184:F5195))</f>
        <v/>
      </c>
      <c r="H5196" s="124"/>
      <c r="I5196" s="124"/>
      <c r="J5196" s="130"/>
      <c r="K5196" s="124"/>
      <c r="L5196" s="131" t="s">
        <v>107</v>
      </c>
      <c r="M5196" s="272" t="str">
        <f>IF(SUM(M5184:M5195)=0,"",SUM(M5184:M5195))</f>
        <v/>
      </c>
      <c r="N5196" s="273"/>
      <c r="O5196" s="273"/>
      <c r="P5196" s="273"/>
      <c r="Q5196" s="274"/>
      <c r="R5196" s="275"/>
      <c r="S5196" s="276"/>
      <c r="T5196" s="276"/>
      <c r="U5196" s="276"/>
      <c r="V5196" s="277"/>
      <c r="W5196" s="4"/>
      <c r="X5196" s="4"/>
    </row>
    <row r="5197" spans="1:24" ht="16.5" customHeight="1" x14ac:dyDescent="0.2">
      <c r="W5197" s="4"/>
      <c r="X5197" s="4"/>
    </row>
    <row r="5198" spans="1:24" ht="279.75" customHeight="1" x14ac:dyDescent="0.15">
      <c r="B5198" s="11"/>
      <c r="C5198" s="132" t="s">
        <v>136</v>
      </c>
      <c r="D5198" s="11"/>
      <c r="E5198" s="11"/>
      <c r="F5198" s="11"/>
      <c r="G5198" s="11"/>
      <c r="H5198" s="11"/>
      <c r="I5198" s="11"/>
      <c r="J5198" s="11"/>
      <c r="K5198" s="11"/>
      <c r="L5198" s="11"/>
      <c r="M5198" s="11"/>
      <c r="N5198" s="11"/>
      <c r="O5198" s="11"/>
      <c r="P5198" s="11"/>
      <c r="Q5198" s="11"/>
      <c r="R5198" s="11"/>
      <c r="S5198" s="11"/>
      <c r="T5198" s="11"/>
      <c r="U5198" s="11"/>
      <c r="V5198" s="11"/>
      <c r="W5198" s="11"/>
      <c r="X5198" s="11"/>
    </row>
    <row r="5199" spans="1:24" ht="24" customHeight="1" x14ac:dyDescent="0.2">
      <c r="A5199" s="35">
        <f>A5153+1</f>
        <v>114</v>
      </c>
      <c r="B5199" s="256" t="s">
        <v>127</v>
      </c>
      <c r="C5199" s="256"/>
      <c r="D5199" s="256"/>
      <c r="E5199" s="256"/>
      <c r="F5199" s="256"/>
      <c r="G5199" s="256"/>
      <c r="H5199" s="256"/>
      <c r="I5199" s="256"/>
      <c r="J5199" s="256"/>
      <c r="K5199" s="256"/>
      <c r="L5199" s="256"/>
      <c r="M5199" s="256"/>
      <c r="N5199" s="256"/>
      <c r="O5199" s="256"/>
      <c r="P5199" s="256"/>
      <c r="Q5199" s="256"/>
      <c r="R5199" s="256"/>
      <c r="S5199" s="256"/>
      <c r="T5199" s="256"/>
      <c r="U5199" s="256"/>
      <c r="V5199" s="256"/>
      <c r="X5199" s="2"/>
    </row>
    <row r="5200" spans="1:24" ht="17.25" customHeight="1" x14ac:dyDescent="0.2">
      <c r="A5200" s="35"/>
      <c r="B5200" s="120" t="s">
        <v>128</v>
      </c>
      <c r="D5200" s="123" t="e">
        <f>IF(A5199=0,0,INDEX(TblPublicadores[Nombre completo],A5199))</f>
        <v>#REF!</v>
      </c>
      <c r="F5200" s="123"/>
      <c r="G5200" s="123"/>
      <c r="H5200" s="123"/>
      <c r="I5200" s="123"/>
      <c r="J5200" s="123"/>
      <c r="K5200" s="123"/>
      <c r="L5200" s="123"/>
      <c r="M5200" s="123"/>
      <c r="N5200" s="123"/>
      <c r="O5200" s="123"/>
      <c r="P5200" s="123"/>
      <c r="Q5200" s="123"/>
      <c r="R5200" s="123"/>
      <c r="S5200" s="123"/>
      <c r="T5200" s="123"/>
      <c r="U5200" s="123"/>
      <c r="V5200" s="123"/>
      <c r="W5200" s="15"/>
      <c r="X5200" s="154" t="e">
        <f>IF(A5199=0,0,INDEX(TblPublicadores[Nombre],A5199))</f>
        <v>#REF!</v>
      </c>
    </row>
    <row r="5201" spans="1:24" ht="17.25" customHeight="1" x14ac:dyDescent="0.2">
      <c r="B5201" s="120" t="s">
        <v>129</v>
      </c>
      <c r="D5201" s="121"/>
      <c r="E5201" s="121"/>
      <c r="F5201" s="7"/>
      <c r="G5201" s="7"/>
      <c r="H5201" s="257" t="e">
        <f>IF(A5199=0,"",INDEX(TblPublicadores[Fecha de nacimiento],A5199))</f>
        <v>#REF!</v>
      </c>
      <c r="I5201" s="257"/>
      <c r="J5201" s="257"/>
      <c r="K5201" s="257"/>
      <c r="L5201" s="257"/>
      <c r="M5201" s="257"/>
      <c r="N5201" s="257"/>
      <c r="O5201" s="257"/>
      <c r="P5201" s="128" t="e">
        <f>IF(INDEX(TblPublicadores[Sexo],A5199)=Q5201,"þ","¨")</f>
        <v>#REF!</v>
      </c>
      <c r="Q5201" s="120" t="s">
        <v>75</v>
      </c>
      <c r="S5201" s="12"/>
      <c r="T5201" s="13"/>
      <c r="U5201" s="128" t="e">
        <f>IF(INDEX(TblPublicadores[Sexo],A5199)=V5201,"þ","¨")</f>
        <v>#REF!</v>
      </c>
      <c r="V5201" s="120" t="s">
        <v>79</v>
      </c>
      <c r="W5201" s="12"/>
      <c r="X5201" s="6"/>
    </row>
    <row r="5202" spans="1:24" ht="17.25" customHeight="1" x14ac:dyDescent="0.2">
      <c r="B5202" s="120" t="s">
        <v>130</v>
      </c>
      <c r="D5202" s="122"/>
      <c r="E5202" s="122"/>
      <c r="F5202" s="7"/>
      <c r="G5202" s="258" t="e">
        <f>IF(A5199=0,"",IF(INDEX(TblPublicadores[Fecha de bautismo],A5199)="", "",INDEX(TblPublicadores[Fecha de bautismo],A5199)))</f>
        <v>#REF!</v>
      </c>
      <c r="H5202" s="258"/>
      <c r="I5202" s="258"/>
      <c r="J5202" s="258"/>
      <c r="K5202" s="258"/>
      <c r="L5202" s="258"/>
      <c r="M5202" s="258"/>
      <c r="N5202" s="258"/>
      <c r="O5202" s="258"/>
      <c r="P5202" s="128" t="s">
        <v>137</v>
      </c>
      <c r="Q5202" s="120" t="s">
        <v>131</v>
      </c>
      <c r="S5202" s="12"/>
      <c r="T5202" s="12"/>
      <c r="U5202" s="128" t="s">
        <v>138</v>
      </c>
      <c r="V5202" s="120" t="s">
        <v>61</v>
      </c>
      <c r="W5202" s="12"/>
      <c r="X5202" s="6"/>
    </row>
    <row r="5203" spans="1:24" ht="28.5" customHeight="1" x14ac:dyDescent="0.2">
      <c r="B5203" s="127" t="e">
        <f>IF(INDEX(TblPublicadores[Privilegio],A5199)=C5203,"þ","¨")</f>
        <v>#REF!</v>
      </c>
      <c r="C5203" s="125" t="s">
        <v>76</v>
      </c>
      <c r="D5203" s="127" t="e">
        <f>IF(INDEX(TblPublicadores[Privilegio],A5199)=E5203,"þ","¨")</f>
        <v>#REF!</v>
      </c>
      <c r="E5203" s="125" t="s">
        <v>81</v>
      </c>
      <c r="F5203" s="7"/>
      <c r="G5203" s="7"/>
      <c r="H5203" s="5"/>
      <c r="I5203" s="10"/>
      <c r="J5203" s="127" t="e">
        <f>IF(INDEX(TblPublicadores[Tipo Publicador],A5199)=K5203,"þ","¨")</f>
        <v>#REF!</v>
      </c>
      <c r="K5203" s="125" t="s">
        <v>77</v>
      </c>
      <c r="L5203" s="5"/>
      <c r="M5203" s="5"/>
      <c r="N5203" s="127" t="e">
        <f>IF(INDEX(TblPublicadores[Tipo Publicador],A5199)=O5203,"þ","¨")</f>
        <v>#REF!</v>
      </c>
      <c r="O5203" s="125" t="s">
        <v>132</v>
      </c>
      <c r="P5203" s="126"/>
      <c r="Q5203" s="126"/>
      <c r="R5203" s="9"/>
      <c r="S5203" s="127" t="e">
        <f>IF(INDEX(TblPublicadores[Tipo Publicador],A5199)=T5203,"þ","¨")</f>
        <v>#REF!</v>
      </c>
      <c r="T5203" s="259" t="s">
        <v>133</v>
      </c>
      <c r="U5203" s="259"/>
      <c r="V5203" s="259"/>
      <c r="W5203" s="13"/>
      <c r="X5203" s="6"/>
    </row>
    <row r="5204" spans="1:24" ht="4.5" customHeight="1" thickBot="1" x14ac:dyDescent="0.25">
      <c r="B5204" s="8"/>
      <c r="C5204" s="7"/>
      <c r="D5204" s="8"/>
      <c r="E5204" s="7"/>
      <c r="F5204" s="7"/>
      <c r="G5204" s="7"/>
      <c r="H5204" s="5"/>
      <c r="I5204" s="10"/>
      <c r="J5204" s="8"/>
      <c r="K5204" s="5"/>
      <c r="L5204" s="5"/>
      <c r="M5204" s="5"/>
      <c r="N5204" s="7"/>
      <c r="O5204" s="5"/>
      <c r="P5204" s="8"/>
      <c r="Q5204" s="8"/>
      <c r="R5204" s="9"/>
      <c r="S5204" s="9"/>
      <c r="T5204" s="7"/>
      <c r="U5204" s="8"/>
      <c r="V5204" s="9"/>
      <c r="W5204" s="9"/>
      <c r="X5204" s="6"/>
    </row>
    <row r="5205" spans="1:24" ht="26.25" customHeight="1" x14ac:dyDescent="0.25">
      <c r="B5205" s="260" t="s">
        <v>17</v>
      </c>
      <c r="C5205" s="261"/>
      <c r="D5205" s="261"/>
      <c r="E5205" s="261"/>
      <c r="F5205" s="262" t="s">
        <v>134</v>
      </c>
      <c r="G5205" s="262"/>
      <c r="H5205" s="262"/>
      <c r="I5205" s="262" t="s">
        <v>12</v>
      </c>
      <c r="J5205" s="262"/>
      <c r="K5205" s="262"/>
      <c r="L5205" s="262" t="s">
        <v>105</v>
      </c>
      <c r="M5205" s="236" t="s">
        <v>135</v>
      </c>
      <c r="N5205" s="236"/>
      <c r="O5205" s="236"/>
      <c r="P5205" s="236"/>
      <c r="Q5205" s="236"/>
      <c r="R5205" s="236" t="s">
        <v>101</v>
      </c>
      <c r="S5205" s="236"/>
      <c r="T5205" s="236"/>
      <c r="U5205" s="236"/>
      <c r="V5205" s="237"/>
      <c r="W5205" s="14"/>
      <c r="X5205" s="3"/>
    </row>
    <row r="5206" spans="1:24" ht="27.75" customHeight="1" x14ac:dyDescent="0.2">
      <c r="B5206" s="240">
        <v>45292</v>
      </c>
      <c r="C5206" s="241"/>
      <c r="D5206" s="241"/>
      <c r="E5206" s="242"/>
      <c r="F5206" s="263"/>
      <c r="G5206" s="263"/>
      <c r="H5206" s="263"/>
      <c r="I5206" s="263"/>
      <c r="J5206" s="263"/>
      <c r="K5206" s="263"/>
      <c r="L5206" s="263"/>
      <c r="M5206" s="238"/>
      <c r="N5206" s="238"/>
      <c r="O5206" s="238"/>
      <c r="P5206" s="238"/>
      <c r="Q5206" s="238"/>
      <c r="R5206" s="238"/>
      <c r="S5206" s="238"/>
      <c r="T5206" s="238"/>
      <c r="U5206" s="238"/>
      <c r="V5206" s="239"/>
      <c r="W5206" s="14"/>
      <c r="X5206" s="3"/>
    </row>
    <row r="5207" spans="1:24" ht="16.5" customHeight="1" x14ac:dyDescent="0.2">
      <c r="A5207" s="34">
        <f>EDATE(B5206,-4)</f>
        <v>45170</v>
      </c>
      <c r="B5207" s="243" t="str">
        <f>PROPER(TEXT(A5207, "mmmm"))</f>
        <v>Septiembre</v>
      </c>
      <c r="C5207" s="244"/>
      <c r="D5207" s="244" t="str">
        <f>PROPER(TEXT(C5207, "mmmm"))</f>
        <v>Enero</v>
      </c>
      <c r="E5207" s="244"/>
      <c r="F5207" s="281" t="str">
        <f>IFERROR(IF(VLOOKUP($X5200&amp;"-"&amp;TEXT($A5207,"mmm-aaaa"),Informes!$A:$P,COLUMN(Informes!H$1),FALSE),"þ","¨"),"¨")</f>
        <v>¨</v>
      </c>
      <c r="G5207" s="281"/>
      <c r="H5207" s="281"/>
      <c r="I5207" s="248" t="str">
        <f>IFERROR(IF(ISBLANK(
VLOOKUP($X5200&amp;"-"&amp;TEXT($A5207,"mmm-aaaa"),Informes!$A:$P,COLUMN(Informes!I$1),FALSE)), "",
VLOOKUP($X5200&amp;"-"&amp;TEXT($A5207,"mmm-aaaa"),Informes!$A:$P,COLUMN(Informes!I$1),FALSE)), "")</f>
        <v/>
      </c>
      <c r="J5207" s="248"/>
      <c r="K5207" s="248"/>
      <c r="L5207" s="173" t="str">
        <f>IFERROR(IF($X5207=$L$7,"þ","¨"),"¨")</f>
        <v>¨</v>
      </c>
      <c r="M5207" s="248" t="str">
        <f>IFERROR(IF(OR($X5207=$L$7,$X5207=$K$5,$X5207=$O$5,$X5207=$T$5),IF(ISBLANK(
VLOOKUP($X5200&amp;"-"&amp;TEXT($A5207,"mmm-aaaa"),Informes!$A:$P,COLUMN(Informes!J$1),FALSE)), "",
VLOOKUP($X5200&amp;"-"&amp;TEXT($A5207,"mmm-aaaa"),Informes!$A:$P,COLUMN(Informes!J$1),FALSE)), ""), "")</f>
        <v/>
      </c>
      <c r="N5207" s="248"/>
      <c r="O5207" s="248"/>
      <c r="P5207" s="248"/>
      <c r="Q5207" s="248"/>
      <c r="R5207" s="284" t="str">
        <f t="shared" ref="R5207:R5218" si="1016">IF(W5207=0, "", W5207)</f>
        <v/>
      </c>
      <c r="S5207" s="284"/>
      <c r="T5207" s="284"/>
      <c r="U5207" s="284"/>
      <c r="V5207" s="285"/>
      <c r="W5207" s="4" t="str">
        <f>IFERROR(VLOOKUP($X5200&amp;"-"&amp;TEXT($A5207,"mmm-aaaa"),Informes!$A:$P,COLUMN(Informes!K$1),FALSE), "")</f>
        <v/>
      </c>
      <c r="X5207" s="34" t="str">
        <f>IFERROR(VLOOKUP($X5200&amp;"-"&amp;TEXT($A5207,"mmm-aaaa"),Informes!$A:$P,COLUMN(Informes!C$1),FALSE), "")</f>
        <v/>
      </c>
    </row>
    <row r="5208" spans="1:24" ht="16.5" customHeight="1" x14ac:dyDescent="0.2">
      <c r="A5208" s="34">
        <f>EDATE(A5207,1)</f>
        <v>45200</v>
      </c>
      <c r="B5208" s="243" t="str">
        <f t="shared" ref="B5208:B5218" si="1017">PROPER(TEXT(A5208, "mmmm"))</f>
        <v>Octubre</v>
      </c>
      <c r="C5208" s="244"/>
      <c r="D5208" s="244" t="str">
        <f t="shared" ref="D5208:D5218" si="1018">PROPER(TEXT(C5208, "mmmm"))</f>
        <v>Enero</v>
      </c>
      <c r="E5208" s="244"/>
      <c r="F5208" s="281" t="str">
        <f>IFERROR(IF(VLOOKUP($X5200&amp;"-"&amp;TEXT($A5208,"mmm-aaaa"),Informes!$A:$P,COLUMN(Informes!H$1),FALSE),"þ","¨"),"¨")</f>
        <v>¨</v>
      </c>
      <c r="G5208" s="281"/>
      <c r="H5208" s="281"/>
      <c r="I5208" s="248" t="str">
        <f>IFERROR(IF(ISBLANK(
VLOOKUP($X5200&amp;"-"&amp;TEXT($A5208,"mmm-aaaa"),Informes!$A:$P,COLUMN(Informes!I$1),FALSE)), "",
VLOOKUP($X5200&amp;"-"&amp;TEXT($A5208,"mmm-aaaa"),Informes!$A:$P,COLUMN(Informes!I$1),FALSE)), "")</f>
        <v/>
      </c>
      <c r="J5208" s="248"/>
      <c r="K5208" s="248"/>
      <c r="L5208" s="173" t="str">
        <f t="shared" ref="L5208:L5218" si="1019">IFERROR(IF($X5208=$L$7,"þ","¨"),"¨")</f>
        <v>¨</v>
      </c>
      <c r="M5208" s="248" t="str">
        <f>IFERROR(IF(OR($X5208=$L$7,$X5208=$K$5,$X5208=$O$5,$X5208=$T$5),IF(ISBLANK(
VLOOKUP($X5200&amp;"-"&amp;TEXT($A5208,"mmm-aaaa"),Informes!$A:$P,COLUMN(Informes!J$1),FALSE)), "",
VLOOKUP($X5200&amp;"-"&amp;TEXT($A5208,"mmm-aaaa"),Informes!$A:$P,COLUMN(Informes!J$1),FALSE)), ""), "")</f>
        <v/>
      </c>
      <c r="N5208" s="248"/>
      <c r="O5208" s="248"/>
      <c r="P5208" s="248"/>
      <c r="Q5208" s="248"/>
      <c r="R5208" s="284" t="str">
        <f t="shared" si="1016"/>
        <v/>
      </c>
      <c r="S5208" s="284"/>
      <c r="T5208" s="284"/>
      <c r="U5208" s="284"/>
      <c r="V5208" s="285"/>
      <c r="W5208" s="4" t="str">
        <f>IFERROR(VLOOKUP($X5200&amp;"-"&amp;TEXT($A5208,"mmm-aaaa"),Informes!$A:$P,COLUMN(Informes!K$1),FALSE), "")</f>
        <v/>
      </c>
      <c r="X5208" s="34" t="str">
        <f>IFERROR(VLOOKUP($X5200&amp;"-"&amp;TEXT($A5208,"mmm-aaaa"),Informes!$A:$P,COLUMN(Informes!C$1),FALSE), "")</f>
        <v/>
      </c>
    </row>
    <row r="5209" spans="1:24" ht="16.5" customHeight="1" x14ac:dyDescent="0.2">
      <c r="A5209" s="34">
        <f t="shared" ref="A5209:A5218" si="1020">EDATE(A5208,1)</f>
        <v>45231</v>
      </c>
      <c r="B5209" s="243" t="str">
        <f t="shared" si="1017"/>
        <v>Noviembre</v>
      </c>
      <c r="C5209" s="244"/>
      <c r="D5209" s="244" t="str">
        <f t="shared" si="1018"/>
        <v>Enero</v>
      </c>
      <c r="E5209" s="244"/>
      <c r="F5209" s="281" t="str">
        <f>IFERROR(IF(VLOOKUP($X5200&amp;"-"&amp;TEXT($A5209,"mmm-aaaa"),Informes!$A:$P,COLUMN(Informes!H$1),FALSE),"þ","¨"),"¨")</f>
        <v>¨</v>
      </c>
      <c r="G5209" s="281"/>
      <c r="H5209" s="281"/>
      <c r="I5209" s="248" t="str">
        <f>IFERROR(IF(ISBLANK(
VLOOKUP($X5200&amp;"-"&amp;TEXT($A5209,"mmm-aaaa"),Informes!$A:$P,COLUMN(Informes!I$1),FALSE)), "",
VLOOKUP($X5200&amp;"-"&amp;TEXT($A5209,"mmm-aaaa"),Informes!$A:$P,COLUMN(Informes!I$1),FALSE)), "")</f>
        <v/>
      </c>
      <c r="J5209" s="248"/>
      <c r="K5209" s="248"/>
      <c r="L5209" s="173" t="str">
        <f t="shared" si="1019"/>
        <v>¨</v>
      </c>
      <c r="M5209" s="248" t="str">
        <f>IFERROR(IF(OR($X5209=$L$7,$X5209=$K$5,$X5209=$O$5,$X5209=$T$5),IF(ISBLANK(
VLOOKUP($X5200&amp;"-"&amp;TEXT($A5209,"mmm-aaaa"),Informes!$A:$P,COLUMN(Informes!J$1),FALSE)), "",
VLOOKUP($X5200&amp;"-"&amp;TEXT($A5209,"mmm-aaaa"),Informes!$A:$P,COLUMN(Informes!J$1),FALSE)), ""), "")</f>
        <v/>
      </c>
      <c r="N5209" s="248"/>
      <c r="O5209" s="248"/>
      <c r="P5209" s="248"/>
      <c r="Q5209" s="248"/>
      <c r="R5209" s="284" t="str">
        <f t="shared" si="1016"/>
        <v/>
      </c>
      <c r="S5209" s="284"/>
      <c r="T5209" s="284"/>
      <c r="U5209" s="284"/>
      <c r="V5209" s="285"/>
      <c r="W5209" s="4" t="str">
        <f>IFERROR(VLOOKUP($X5200&amp;"-"&amp;TEXT($A5209,"mmm-aaaa"),Informes!$A:$P,COLUMN(Informes!K$1),FALSE), "")</f>
        <v/>
      </c>
      <c r="X5209" s="34" t="str">
        <f>IFERROR(VLOOKUP($X5200&amp;"-"&amp;TEXT($A5209,"mmm-aaaa"),Informes!$A:$P,COLUMN(Informes!C$1),FALSE), "")</f>
        <v/>
      </c>
    </row>
    <row r="5210" spans="1:24" ht="16.5" customHeight="1" x14ac:dyDescent="0.2">
      <c r="A5210" s="34">
        <f t="shared" si="1020"/>
        <v>45261</v>
      </c>
      <c r="B5210" s="243" t="str">
        <f t="shared" si="1017"/>
        <v>Diciembre</v>
      </c>
      <c r="C5210" s="244"/>
      <c r="D5210" s="244" t="str">
        <f t="shared" si="1018"/>
        <v>Enero</v>
      </c>
      <c r="E5210" s="244"/>
      <c r="F5210" s="281" t="str">
        <f>IFERROR(IF(VLOOKUP($X5200&amp;"-"&amp;TEXT($A5210,"mmm-aaaa"),Informes!$A:$P,COLUMN(Informes!H$1),FALSE),"þ","¨"),"¨")</f>
        <v>¨</v>
      </c>
      <c r="G5210" s="281"/>
      <c r="H5210" s="281"/>
      <c r="I5210" s="248" t="str">
        <f>IFERROR(IF(ISBLANK(
VLOOKUP($X5200&amp;"-"&amp;TEXT($A5210,"mmm-aaaa"),Informes!$A:$P,COLUMN(Informes!I$1),FALSE)), "",
VLOOKUP($X5200&amp;"-"&amp;TEXT($A5210,"mmm-aaaa"),Informes!$A:$P,COLUMN(Informes!I$1),FALSE)), "")</f>
        <v/>
      </c>
      <c r="J5210" s="248"/>
      <c r="K5210" s="248"/>
      <c r="L5210" s="173" t="str">
        <f t="shared" si="1019"/>
        <v>¨</v>
      </c>
      <c r="M5210" s="248" t="str">
        <f>IFERROR(IF(OR($X5210=$L$7,$X5210=$K$5,$X5210=$O$5,$X5210=$T$5),IF(ISBLANK(
VLOOKUP($X5200&amp;"-"&amp;TEXT($A5210,"mmm-aaaa"),Informes!$A:$P,COLUMN(Informes!J$1),FALSE)), "",
VLOOKUP($X5200&amp;"-"&amp;TEXT($A5210,"mmm-aaaa"),Informes!$A:$P,COLUMN(Informes!J$1),FALSE)), ""), "")</f>
        <v/>
      </c>
      <c r="N5210" s="248"/>
      <c r="O5210" s="248"/>
      <c r="P5210" s="248"/>
      <c r="Q5210" s="248"/>
      <c r="R5210" s="284" t="str">
        <f t="shared" si="1016"/>
        <v/>
      </c>
      <c r="S5210" s="284"/>
      <c r="T5210" s="284"/>
      <c r="U5210" s="284"/>
      <c r="V5210" s="285"/>
      <c r="W5210" s="4" t="str">
        <f>IFERROR(VLOOKUP($X5200&amp;"-"&amp;TEXT($A5210,"mmm-aaaa"),Informes!$A:$P,COLUMN(Informes!K$1),FALSE), "")</f>
        <v/>
      </c>
      <c r="X5210" s="34" t="str">
        <f>IFERROR(VLOOKUP($X5200&amp;"-"&amp;TEXT($A5210,"mmm-aaaa"),Informes!$A:$P,COLUMN(Informes!C$1),FALSE), "")</f>
        <v/>
      </c>
    </row>
    <row r="5211" spans="1:24" ht="16.5" customHeight="1" x14ac:dyDescent="0.2">
      <c r="A5211" s="34">
        <f t="shared" si="1020"/>
        <v>45292</v>
      </c>
      <c r="B5211" s="243" t="str">
        <f t="shared" si="1017"/>
        <v>Enero</v>
      </c>
      <c r="C5211" s="244"/>
      <c r="D5211" s="244" t="str">
        <f t="shared" si="1018"/>
        <v>Enero</v>
      </c>
      <c r="E5211" s="244"/>
      <c r="F5211" s="281" t="str">
        <f>IFERROR(IF(VLOOKUP($X5200&amp;"-"&amp;TEXT($A5211,"mmm-aaaa"),Informes!$A:$P,COLUMN(Informes!H$1),FALSE),"þ","¨"),"¨")</f>
        <v>¨</v>
      </c>
      <c r="G5211" s="281"/>
      <c r="H5211" s="281"/>
      <c r="I5211" s="248" t="str">
        <f>IFERROR(IF(ISBLANK(
VLOOKUP($X5200&amp;"-"&amp;TEXT($A5211,"mmm-aaaa"),Informes!$A:$P,COLUMN(Informes!I$1),FALSE)), "",
VLOOKUP($X5200&amp;"-"&amp;TEXT($A5211,"mmm-aaaa"),Informes!$A:$P,COLUMN(Informes!I$1),FALSE)), "")</f>
        <v/>
      </c>
      <c r="J5211" s="248"/>
      <c r="K5211" s="248"/>
      <c r="L5211" s="173" t="str">
        <f t="shared" si="1019"/>
        <v>¨</v>
      </c>
      <c r="M5211" s="248" t="str">
        <f>IFERROR(IF(OR($X5211=$L$7,$X5211=$K$5,$X5211=$O$5,$X5211=$T$5),IF(ISBLANK(
VLOOKUP($X5200&amp;"-"&amp;TEXT($A5211,"mmm-aaaa"),Informes!$A:$P,COLUMN(Informes!J$1),FALSE)), "",
VLOOKUP($X5200&amp;"-"&amp;TEXT($A5211,"mmm-aaaa"),Informes!$A:$P,COLUMN(Informes!J$1),FALSE)), ""), "")</f>
        <v/>
      </c>
      <c r="N5211" s="248"/>
      <c r="O5211" s="248"/>
      <c r="P5211" s="248"/>
      <c r="Q5211" s="248"/>
      <c r="R5211" s="284" t="str">
        <f t="shared" si="1016"/>
        <v/>
      </c>
      <c r="S5211" s="284"/>
      <c r="T5211" s="284"/>
      <c r="U5211" s="284"/>
      <c r="V5211" s="285"/>
      <c r="W5211" s="4" t="str">
        <f>IFERROR(VLOOKUP($X5200&amp;"-"&amp;TEXT($A5211,"mmm-aaaa"),Informes!$A:$P,COLUMN(Informes!K$1),FALSE), "")</f>
        <v/>
      </c>
      <c r="X5211" s="34" t="str">
        <f>IFERROR(VLOOKUP($X5200&amp;"-"&amp;TEXT($A5211,"mmm-aaaa"),Informes!$A:$P,COLUMN(Informes!C$1),FALSE), "")</f>
        <v/>
      </c>
    </row>
    <row r="5212" spans="1:24" ht="16.5" customHeight="1" x14ac:dyDescent="0.2">
      <c r="A5212" s="34">
        <f t="shared" si="1020"/>
        <v>45323</v>
      </c>
      <c r="B5212" s="243" t="str">
        <f t="shared" si="1017"/>
        <v>Febrero</v>
      </c>
      <c r="C5212" s="244"/>
      <c r="D5212" s="244" t="str">
        <f t="shared" si="1018"/>
        <v>Enero</v>
      </c>
      <c r="E5212" s="244"/>
      <c r="F5212" s="281" t="str">
        <f>IFERROR(IF(VLOOKUP($X5200&amp;"-"&amp;TEXT($A5212,"mmm-aaaa"),Informes!$A:$P,COLUMN(Informes!H$1),FALSE),"þ","¨"),"¨")</f>
        <v>¨</v>
      </c>
      <c r="G5212" s="281"/>
      <c r="H5212" s="281"/>
      <c r="I5212" s="248" t="str">
        <f>IFERROR(IF(ISBLANK(
VLOOKUP($X5200&amp;"-"&amp;TEXT($A5212,"mmm-aaaa"),Informes!$A:$P,COLUMN(Informes!I$1),FALSE)), "",
VLOOKUP($X5200&amp;"-"&amp;TEXT($A5212,"mmm-aaaa"),Informes!$A:$P,COLUMN(Informes!I$1),FALSE)), "")</f>
        <v/>
      </c>
      <c r="J5212" s="248"/>
      <c r="K5212" s="248"/>
      <c r="L5212" s="173" t="str">
        <f t="shared" si="1019"/>
        <v>¨</v>
      </c>
      <c r="M5212" s="248" t="str">
        <f>IFERROR(IF(OR($X5212=$L$7,$X5212=$K$5,$X5212=$O$5,$X5212=$T$5),IF(ISBLANK(
VLOOKUP($X5200&amp;"-"&amp;TEXT($A5212,"mmm-aaaa"),Informes!$A:$P,COLUMN(Informes!J$1),FALSE)), "",
VLOOKUP($X5200&amp;"-"&amp;TEXT($A5212,"mmm-aaaa"),Informes!$A:$P,COLUMN(Informes!J$1),FALSE)), ""), "")</f>
        <v/>
      </c>
      <c r="N5212" s="248"/>
      <c r="O5212" s="248"/>
      <c r="P5212" s="248"/>
      <c r="Q5212" s="248"/>
      <c r="R5212" s="284" t="str">
        <f t="shared" si="1016"/>
        <v/>
      </c>
      <c r="S5212" s="284"/>
      <c r="T5212" s="284"/>
      <c r="U5212" s="284"/>
      <c r="V5212" s="285"/>
      <c r="W5212" s="4" t="str">
        <f>IFERROR(VLOOKUP($X5200&amp;"-"&amp;TEXT($A5212,"mmm-aaaa"),Informes!$A:$P,COLUMN(Informes!K$1),FALSE), "")</f>
        <v/>
      </c>
      <c r="X5212" s="34" t="str">
        <f>IFERROR(VLOOKUP($X5200&amp;"-"&amp;TEXT($A5212,"mmm-aaaa"),Informes!$A:$P,COLUMN(Informes!C$1),FALSE), "")</f>
        <v/>
      </c>
    </row>
    <row r="5213" spans="1:24" ht="16.5" customHeight="1" x14ac:dyDescent="0.2">
      <c r="A5213" s="34">
        <f t="shared" si="1020"/>
        <v>45352</v>
      </c>
      <c r="B5213" s="243" t="str">
        <f t="shared" si="1017"/>
        <v>Marzo</v>
      </c>
      <c r="C5213" s="244"/>
      <c r="D5213" s="244" t="str">
        <f t="shared" si="1018"/>
        <v>Enero</v>
      </c>
      <c r="E5213" s="244"/>
      <c r="F5213" s="281" t="str">
        <f>IFERROR(IF(VLOOKUP($X5200&amp;"-"&amp;TEXT($A5213,"mmm-aaaa"),Informes!$A:$P,COLUMN(Informes!H$1),FALSE),"þ","¨"),"¨")</f>
        <v>¨</v>
      </c>
      <c r="G5213" s="281"/>
      <c r="H5213" s="281"/>
      <c r="I5213" s="248" t="str">
        <f>IFERROR(IF(ISBLANK(
VLOOKUP($X5200&amp;"-"&amp;TEXT($A5213,"mmm-aaaa"),Informes!$A:$P,COLUMN(Informes!I$1),FALSE)), "",
VLOOKUP($X5200&amp;"-"&amp;TEXT($A5213,"mmm-aaaa"),Informes!$A:$P,COLUMN(Informes!I$1),FALSE)), "")</f>
        <v/>
      </c>
      <c r="J5213" s="248"/>
      <c r="K5213" s="248"/>
      <c r="L5213" s="173" t="str">
        <f t="shared" si="1019"/>
        <v>¨</v>
      </c>
      <c r="M5213" s="248" t="str">
        <f>IFERROR(IF(OR($X5213=$L$7,$X5213=$K$5,$X5213=$O$5,$X5213=$T$5),IF(ISBLANK(
VLOOKUP($X5200&amp;"-"&amp;TEXT($A5213,"mmm-aaaa"),Informes!$A:$P,COLUMN(Informes!J$1),FALSE)), "",
VLOOKUP($X5200&amp;"-"&amp;TEXT($A5213,"mmm-aaaa"),Informes!$A:$P,COLUMN(Informes!J$1),FALSE)), ""), "")</f>
        <v/>
      </c>
      <c r="N5213" s="248"/>
      <c r="O5213" s="248"/>
      <c r="P5213" s="248"/>
      <c r="Q5213" s="248"/>
      <c r="R5213" s="284" t="str">
        <f t="shared" si="1016"/>
        <v/>
      </c>
      <c r="S5213" s="284"/>
      <c r="T5213" s="284"/>
      <c r="U5213" s="284"/>
      <c r="V5213" s="285"/>
      <c r="W5213" s="4" t="str">
        <f>IFERROR(VLOOKUP($X5200&amp;"-"&amp;TEXT($A5213,"mmm-aaaa"),Informes!$A:$P,COLUMN(Informes!K$1),FALSE), "")</f>
        <v/>
      </c>
      <c r="X5213" s="34" t="str">
        <f>IFERROR(VLOOKUP($X5200&amp;"-"&amp;TEXT($A5213,"mmm-aaaa"),Informes!$A:$P,COLUMN(Informes!C$1),FALSE), "")</f>
        <v/>
      </c>
    </row>
    <row r="5214" spans="1:24" ht="16.5" customHeight="1" x14ac:dyDescent="0.2">
      <c r="A5214" s="34">
        <f t="shared" si="1020"/>
        <v>45383</v>
      </c>
      <c r="B5214" s="243" t="str">
        <f t="shared" si="1017"/>
        <v>Abril</v>
      </c>
      <c r="C5214" s="244"/>
      <c r="D5214" s="244" t="str">
        <f t="shared" si="1018"/>
        <v>Enero</v>
      </c>
      <c r="E5214" s="244"/>
      <c r="F5214" s="281" t="str">
        <f>IFERROR(IF(VLOOKUP($X5200&amp;"-"&amp;TEXT($A5214,"mmm-aaaa"),Informes!$A:$P,COLUMN(Informes!H$1),FALSE),"þ","¨"),"¨")</f>
        <v>¨</v>
      </c>
      <c r="G5214" s="281"/>
      <c r="H5214" s="281"/>
      <c r="I5214" s="248" t="str">
        <f>IFERROR(IF(ISBLANK(
VLOOKUP($X5200&amp;"-"&amp;TEXT($A5214,"mmm-aaaa"),Informes!$A:$P,COLUMN(Informes!I$1),FALSE)), "",
VLOOKUP($X5200&amp;"-"&amp;TEXT($A5214,"mmm-aaaa"),Informes!$A:$P,COLUMN(Informes!I$1),FALSE)), "")</f>
        <v/>
      </c>
      <c r="J5214" s="248"/>
      <c r="K5214" s="248"/>
      <c r="L5214" s="173" t="str">
        <f t="shared" si="1019"/>
        <v>¨</v>
      </c>
      <c r="M5214" s="248" t="str">
        <f>IFERROR(IF(OR($X5214=$L$7,$X5214=$K$5,$X5214=$O$5,$X5214=$T$5),IF(ISBLANK(
VLOOKUP($X5200&amp;"-"&amp;TEXT($A5214,"mmm-aaaa"),Informes!$A:$P,COLUMN(Informes!J$1),FALSE)), "",
VLOOKUP($X5200&amp;"-"&amp;TEXT($A5214,"mmm-aaaa"),Informes!$A:$P,COLUMN(Informes!J$1),FALSE)), ""), "")</f>
        <v/>
      </c>
      <c r="N5214" s="248"/>
      <c r="O5214" s="248"/>
      <c r="P5214" s="248"/>
      <c r="Q5214" s="248"/>
      <c r="R5214" s="284" t="str">
        <f t="shared" si="1016"/>
        <v/>
      </c>
      <c r="S5214" s="284"/>
      <c r="T5214" s="284"/>
      <c r="U5214" s="284"/>
      <c r="V5214" s="285"/>
      <c r="W5214" s="4" t="str">
        <f>IFERROR(VLOOKUP($X5200&amp;"-"&amp;TEXT($A5214,"mmm-aaaa"),Informes!$A:$P,COLUMN(Informes!K$1),FALSE), "")</f>
        <v/>
      </c>
      <c r="X5214" s="34" t="str">
        <f>IFERROR(VLOOKUP($X5200&amp;"-"&amp;TEXT($A5214,"mmm-aaaa"),Informes!$A:$P,COLUMN(Informes!C$1),FALSE), "")</f>
        <v/>
      </c>
    </row>
    <row r="5215" spans="1:24" ht="16.5" customHeight="1" x14ac:dyDescent="0.2">
      <c r="A5215" s="34">
        <f t="shared" si="1020"/>
        <v>45413</v>
      </c>
      <c r="B5215" s="243" t="str">
        <f t="shared" si="1017"/>
        <v>Mayo</v>
      </c>
      <c r="C5215" s="244"/>
      <c r="D5215" s="244" t="str">
        <f t="shared" si="1018"/>
        <v>Enero</v>
      </c>
      <c r="E5215" s="244"/>
      <c r="F5215" s="281" t="str">
        <f>IFERROR(IF(VLOOKUP($X5200&amp;"-"&amp;TEXT($A5215,"mmm-aaaa"),Informes!$A:$P,COLUMN(Informes!H$1),FALSE),"þ","¨"),"¨")</f>
        <v>¨</v>
      </c>
      <c r="G5215" s="281"/>
      <c r="H5215" s="281"/>
      <c r="I5215" s="248" t="str">
        <f>IFERROR(IF(ISBLANK(
VLOOKUP($X5200&amp;"-"&amp;TEXT($A5215,"mmm-aaaa"),Informes!$A:$P,COLUMN(Informes!I$1),FALSE)), "",
VLOOKUP($X5200&amp;"-"&amp;TEXT($A5215,"mmm-aaaa"),Informes!$A:$P,COLUMN(Informes!I$1),FALSE)), "")</f>
        <v/>
      </c>
      <c r="J5215" s="248"/>
      <c r="K5215" s="248"/>
      <c r="L5215" s="173" t="str">
        <f t="shared" si="1019"/>
        <v>¨</v>
      </c>
      <c r="M5215" s="248" t="str">
        <f>IFERROR(IF(OR($X5215=$L$7,$X5215=$K$5,$X5215=$O$5,$X5215=$T$5),IF(ISBLANK(
VLOOKUP($X5200&amp;"-"&amp;TEXT($A5215,"mmm-aaaa"),Informes!$A:$P,COLUMN(Informes!J$1),FALSE)), "",
VLOOKUP($X5200&amp;"-"&amp;TEXT($A5215,"mmm-aaaa"),Informes!$A:$P,COLUMN(Informes!J$1),FALSE)), ""), "")</f>
        <v/>
      </c>
      <c r="N5215" s="248"/>
      <c r="O5215" s="248"/>
      <c r="P5215" s="248"/>
      <c r="Q5215" s="248"/>
      <c r="R5215" s="284" t="str">
        <f t="shared" si="1016"/>
        <v/>
      </c>
      <c r="S5215" s="284"/>
      <c r="T5215" s="284"/>
      <c r="U5215" s="284"/>
      <c r="V5215" s="285"/>
      <c r="W5215" s="4" t="str">
        <f>IFERROR(VLOOKUP($X5200&amp;"-"&amp;TEXT($A5215,"mmm-aaaa"),Informes!$A:$P,COLUMN(Informes!K$1),FALSE), "")</f>
        <v/>
      </c>
      <c r="X5215" s="34" t="str">
        <f>IFERROR(VLOOKUP($X5200&amp;"-"&amp;TEXT($A5215,"mmm-aaaa"),Informes!$A:$P,COLUMN(Informes!C$1),FALSE), "")</f>
        <v/>
      </c>
    </row>
    <row r="5216" spans="1:24" ht="16.5" customHeight="1" x14ac:dyDescent="0.2">
      <c r="A5216" s="34">
        <f t="shared" si="1020"/>
        <v>45444</v>
      </c>
      <c r="B5216" s="243" t="str">
        <f t="shared" si="1017"/>
        <v>Junio</v>
      </c>
      <c r="C5216" s="244"/>
      <c r="D5216" s="244" t="str">
        <f t="shared" si="1018"/>
        <v>Enero</v>
      </c>
      <c r="E5216" s="244"/>
      <c r="F5216" s="281" t="str">
        <f>IFERROR(IF(VLOOKUP($X5200&amp;"-"&amp;TEXT($A5216,"mmm-aaaa"),Informes!$A:$P,COLUMN(Informes!H$1),FALSE),"þ","¨"),"¨")</f>
        <v>¨</v>
      </c>
      <c r="G5216" s="281"/>
      <c r="H5216" s="281"/>
      <c r="I5216" s="248" t="str">
        <f>IFERROR(IF(ISBLANK(
VLOOKUP($X5200&amp;"-"&amp;TEXT($A5216,"mmm-aaaa"),Informes!$A:$P,COLUMN(Informes!I$1),FALSE)), "",
VLOOKUP($X5200&amp;"-"&amp;TEXT($A5216,"mmm-aaaa"),Informes!$A:$P,COLUMN(Informes!I$1),FALSE)), "")</f>
        <v/>
      </c>
      <c r="J5216" s="248"/>
      <c r="K5216" s="248"/>
      <c r="L5216" s="173" t="str">
        <f t="shared" si="1019"/>
        <v>¨</v>
      </c>
      <c r="M5216" s="248" t="str">
        <f>IFERROR(IF(OR($X5216=$L$7,$X5216=$K$5,$X5216=$O$5,$X5216=$T$5),IF(ISBLANK(
VLOOKUP($X5200&amp;"-"&amp;TEXT($A5216,"mmm-aaaa"),Informes!$A:$P,COLUMN(Informes!J$1),FALSE)), "",
VLOOKUP($X5200&amp;"-"&amp;TEXT($A5216,"mmm-aaaa"),Informes!$A:$P,COLUMN(Informes!J$1),FALSE)), ""), "")</f>
        <v/>
      </c>
      <c r="N5216" s="248"/>
      <c r="O5216" s="248"/>
      <c r="P5216" s="248"/>
      <c r="Q5216" s="248"/>
      <c r="R5216" s="284" t="str">
        <f t="shared" si="1016"/>
        <v/>
      </c>
      <c r="S5216" s="284"/>
      <c r="T5216" s="284"/>
      <c r="U5216" s="284"/>
      <c r="V5216" s="285"/>
      <c r="W5216" s="4" t="str">
        <f>IFERROR(VLOOKUP($X5200&amp;"-"&amp;TEXT($A5216,"mmm-aaaa"),Informes!$A:$P,COLUMN(Informes!K$1),FALSE), "")</f>
        <v/>
      </c>
      <c r="X5216" s="34" t="str">
        <f>IFERROR(VLOOKUP($X5200&amp;"-"&amp;TEXT($A5216,"mmm-aaaa"),Informes!$A:$P,COLUMN(Informes!C$1),FALSE), "")</f>
        <v/>
      </c>
    </row>
    <row r="5217" spans="1:24" ht="16.5" customHeight="1" x14ac:dyDescent="0.2">
      <c r="A5217" s="34">
        <f t="shared" si="1020"/>
        <v>45474</v>
      </c>
      <c r="B5217" s="243" t="str">
        <f t="shared" si="1017"/>
        <v>Julio</v>
      </c>
      <c r="C5217" s="244"/>
      <c r="D5217" s="244" t="str">
        <f t="shared" si="1018"/>
        <v>Enero</v>
      </c>
      <c r="E5217" s="244"/>
      <c r="F5217" s="281" t="str">
        <f>IFERROR(IF(VLOOKUP($X5200&amp;"-"&amp;TEXT($A5217,"mmm-aaaa"),Informes!$A:$P,COLUMN(Informes!H$1),FALSE),"þ","¨"),"¨")</f>
        <v>¨</v>
      </c>
      <c r="G5217" s="281"/>
      <c r="H5217" s="281"/>
      <c r="I5217" s="248" t="str">
        <f>IFERROR(IF(ISBLANK(
VLOOKUP($X5200&amp;"-"&amp;TEXT($A5217,"mmm-aaaa"),Informes!$A:$P,COLUMN(Informes!I$1),FALSE)), "",
VLOOKUP($X5200&amp;"-"&amp;TEXT($A5217,"mmm-aaaa"),Informes!$A:$P,COLUMN(Informes!I$1),FALSE)), "")</f>
        <v/>
      </c>
      <c r="J5217" s="248"/>
      <c r="K5217" s="248"/>
      <c r="L5217" s="173" t="str">
        <f t="shared" si="1019"/>
        <v>¨</v>
      </c>
      <c r="M5217" s="248" t="str">
        <f>IFERROR(IF(OR($X5217=$L$7,$X5217=$K$5,$X5217=$O$5,$X5217=$T$5),IF(ISBLANK(
VLOOKUP($X5200&amp;"-"&amp;TEXT($A5217,"mmm-aaaa"),Informes!$A:$P,COLUMN(Informes!J$1),FALSE)), "",
VLOOKUP($X5200&amp;"-"&amp;TEXT($A5217,"mmm-aaaa"),Informes!$A:$P,COLUMN(Informes!J$1),FALSE)), ""), "")</f>
        <v/>
      </c>
      <c r="N5217" s="248"/>
      <c r="O5217" s="248"/>
      <c r="P5217" s="248"/>
      <c r="Q5217" s="248"/>
      <c r="R5217" s="284" t="str">
        <f t="shared" si="1016"/>
        <v/>
      </c>
      <c r="S5217" s="284"/>
      <c r="T5217" s="284"/>
      <c r="U5217" s="284"/>
      <c r="V5217" s="285"/>
      <c r="W5217" s="4" t="str">
        <f>IFERROR(VLOOKUP($X5200&amp;"-"&amp;TEXT($A5217,"mmm-aaaa"),Informes!$A:$P,COLUMN(Informes!K$1),FALSE), "")</f>
        <v/>
      </c>
      <c r="X5217" s="34" t="str">
        <f>IFERROR(VLOOKUP($X5200&amp;"-"&amp;TEXT($A5217,"mmm-aaaa"),Informes!$A:$P,COLUMN(Informes!C$1),FALSE), "")</f>
        <v/>
      </c>
    </row>
    <row r="5218" spans="1:24" ht="16.5" customHeight="1" thickBot="1" x14ac:dyDescent="0.25">
      <c r="A5218" s="34">
        <f t="shared" si="1020"/>
        <v>45505</v>
      </c>
      <c r="B5218" s="264" t="str">
        <f t="shared" si="1017"/>
        <v>Agosto</v>
      </c>
      <c r="C5218" s="265"/>
      <c r="D5218" s="265" t="str">
        <f t="shared" si="1018"/>
        <v>Enero</v>
      </c>
      <c r="E5218" s="265"/>
      <c r="F5218" s="280" t="str">
        <f>IFERROR(IF(VLOOKUP($X5200&amp;"-"&amp;TEXT($A5218,"mmm-aaaa"),Informes!$A:$P,COLUMN(Informes!H$1),FALSE),"þ","¨"),"¨")</f>
        <v>¨</v>
      </c>
      <c r="G5218" s="280"/>
      <c r="H5218" s="280"/>
      <c r="I5218" s="269" t="str">
        <f>IFERROR(IF(ISBLANK(
VLOOKUP($X5200&amp;"-"&amp;TEXT($A5218,"mmm-aaaa"),Informes!$A:$P,COLUMN(Informes!I$1),FALSE)), "",
VLOOKUP($X5200&amp;"-"&amp;TEXT($A5218,"mmm-aaaa"),Informes!$A:$P,COLUMN(Informes!I$1),FALSE)), "")</f>
        <v/>
      </c>
      <c r="J5218" s="269"/>
      <c r="K5218" s="269"/>
      <c r="L5218" s="172" t="str">
        <f t="shared" si="1019"/>
        <v>¨</v>
      </c>
      <c r="M5218" s="269" t="str">
        <f>IFERROR(IF(OR($X5218=$L$7,$X5218=$K$5,$X5218=$O$5,$X5218=$T$5),IF(ISBLANK(
VLOOKUP($X5200&amp;"-"&amp;TEXT($A5218,"mmm-aaaa"),Informes!$A:$P,COLUMN(Informes!J$1),FALSE)), "",
VLOOKUP($X5200&amp;"-"&amp;TEXT($A5218,"mmm-aaaa"),Informes!$A:$P,COLUMN(Informes!J$1),FALSE)), ""), "")</f>
        <v/>
      </c>
      <c r="N5218" s="269"/>
      <c r="O5218" s="269"/>
      <c r="P5218" s="269"/>
      <c r="Q5218" s="269"/>
      <c r="R5218" s="282" t="str">
        <f t="shared" si="1016"/>
        <v/>
      </c>
      <c r="S5218" s="282"/>
      <c r="T5218" s="282"/>
      <c r="U5218" s="282"/>
      <c r="V5218" s="283"/>
      <c r="W5218" s="4" t="str">
        <f>IFERROR(VLOOKUP($X5200&amp;"-"&amp;TEXT($A5218,"mmm-aaaa"),Informes!$A:$P,COLUMN(Informes!K$1),FALSE), "")</f>
        <v/>
      </c>
      <c r="X5218" s="34" t="str">
        <f>IFERROR(VLOOKUP($X5200&amp;"-"&amp;TEXT($A5218,"mmm-aaaa"),Informes!$A:$P,COLUMN(Informes!C$1),FALSE), "")</f>
        <v/>
      </c>
    </row>
    <row r="5219" spans="1:24" ht="16.5" customHeight="1" thickBot="1" x14ac:dyDescent="0.3">
      <c r="D5219" s="124"/>
      <c r="E5219" s="124"/>
      <c r="F5219" s="129"/>
      <c r="G5219" s="124" t="str">
        <f>IF(SUM(F5207:F5218)=0,"",SUM(F5207:F5218))</f>
        <v/>
      </c>
      <c r="H5219" s="124"/>
      <c r="I5219" s="124"/>
      <c r="J5219" s="130"/>
      <c r="K5219" s="124"/>
      <c r="L5219" s="131" t="s">
        <v>107</v>
      </c>
      <c r="M5219" s="272" t="str">
        <f>IF(SUM(M5207:M5218)=0,"",SUM(M5207:M5218))</f>
        <v/>
      </c>
      <c r="N5219" s="273"/>
      <c r="O5219" s="273"/>
      <c r="P5219" s="273"/>
      <c r="Q5219" s="274"/>
      <c r="R5219" s="275"/>
      <c r="S5219" s="276"/>
      <c r="T5219" s="276"/>
      <c r="U5219" s="276"/>
      <c r="V5219" s="277"/>
      <c r="W5219" s="4"/>
      <c r="X5219" s="4"/>
    </row>
    <row r="5220" spans="1:24" ht="16.5" customHeight="1" x14ac:dyDescent="0.2">
      <c r="W5220" s="4"/>
      <c r="X5220" s="4"/>
    </row>
    <row r="5221" spans="1:24" ht="279.75" customHeight="1" x14ac:dyDescent="0.15">
      <c r="B5221" s="11"/>
      <c r="C5221" s="132" t="s">
        <v>136</v>
      </c>
      <c r="D5221" s="11"/>
      <c r="E5221" s="11"/>
      <c r="F5221" s="11"/>
      <c r="G5221" s="11"/>
      <c r="H5221" s="11"/>
      <c r="I5221" s="11"/>
      <c r="J5221" s="11"/>
      <c r="K5221" s="11"/>
      <c r="L5221" s="11"/>
      <c r="M5221" s="11"/>
      <c r="N5221" s="11"/>
      <c r="O5221" s="11"/>
      <c r="P5221" s="11"/>
      <c r="Q5221" s="11"/>
      <c r="R5221" s="11"/>
      <c r="S5221" s="11"/>
      <c r="T5221" s="11"/>
      <c r="U5221" s="11"/>
      <c r="V5221" s="11"/>
      <c r="W5221" s="11"/>
      <c r="X5221" s="11"/>
    </row>
    <row r="5222" spans="1:24" ht="24" customHeight="1" x14ac:dyDescent="0.2">
      <c r="A5222" s="35"/>
      <c r="B5222" s="256" t="s">
        <v>127</v>
      </c>
      <c r="C5222" s="256"/>
      <c r="D5222" s="256"/>
      <c r="E5222" s="256"/>
      <c r="F5222" s="256"/>
      <c r="G5222" s="256"/>
      <c r="H5222" s="256"/>
      <c r="I5222" s="256"/>
      <c r="J5222" s="256"/>
      <c r="K5222" s="256"/>
      <c r="L5222" s="256"/>
      <c r="M5222" s="256"/>
      <c r="N5222" s="256"/>
      <c r="O5222" s="256"/>
      <c r="P5222" s="256"/>
      <c r="Q5222" s="256"/>
      <c r="R5222" s="256"/>
      <c r="S5222" s="256"/>
      <c r="T5222" s="256"/>
      <c r="U5222" s="256"/>
      <c r="V5222" s="256"/>
      <c r="X5222" s="2"/>
    </row>
    <row r="5223" spans="1:24" ht="15" x14ac:dyDescent="0.2">
      <c r="A5223" s="35"/>
      <c r="B5223" s="120" t="s">
        <v>128</v>
      </c>
      <c r="D5223" s="123" t="e">
        <f>D5200</f>
        <v>#REF!</v>
      </c>
      <c r="F5223" s="123"/>
      <c r="G5223" s="123"/>
      <c r="H5223" s="123"/>
      <c r="I5223" s="123"/>
      <c r="J5223" s="123"/>
      <c r="K5223" s="123"/>
      <c r="L5223" s="123"/>
      <c r="M5223" s="123"/>
      <c r="N5223" s="123"/>
      <c r="O5223" s="123"/>
      <c r="P5223" s="123"/>
      <c r="Q5223" s="123"/>
      <c r="R5223" s="123"/>
      <c r="S5223" s="123"/>
      <c r="T5223" s="123"/>
      <c r="U5223" s="123"/>
      <c r="V5223" s="123"/>
      <c r="W5223" s="15"/>
      <c r="X5223" s="154" t="e">
        <f>X5200</f>
        <v>#REF!</v>
      </c>
    </row>
    <row r="5224" spans="1:24" ht="17.25" x14ac:dyDescent="0.2">
      <c r="B5224" s="120" t="s">
        <v>129</v>
      </c>
      <c r="D5224" s="121"/>
      <c r="E5224" s="121"/>
      <c r="F5224" s="7"/>
      <c r="G5224" s="7"/>
      <c r="H5224" s="257" t="e">
        <f>H5201</f>
        <v>#REF!</v>
      </c>
      <c r="I5224" s="257"/>
      <c r="J5224" s="257"/>
      <c r="K5224" s="257"/>
      <c r="L5224" s="257"/>
      <c r="M5224" s="257"/>
      <c r="N5224" s="257"/>
      <c r="O5224" s="257"/>
      <c r="P5224" s="127" t="e">
        <f>P5201</f>
        <v>#REF!</v>
      </c>
      <c r="Q5224" s="120" t="s">
        <v>75</v>
      </c>
      <c r="S5224" s="12"/>
      <c r="T5224" s="13"/>
      <c r="U5224" s="127" t="e">
        <f>U5201</f>
        <v>#REF!</v>
      </c>
      <c r="V5224" s="120" t="s">
        <v>79</v>
      </c>
      <c r="W5224" s="12"/>
      <c r="X5224" s="6"/>
    </row>
    <row r="5225" spans="1:24" ht="17.25" x14ac:dyDescent="0.2">
      <c r="B5225" s="120" t="s">
        <v>130</v>
      </c>
      <c r="D5225" s="122"/>
      <c r="E5225" s="122"/>
      <c r="F5225" s="7"/>
      <c r="G5225" s="258" t="e">
        <f>G5202</f>
        <v>#REF!</v>
      </c>
      <c r="H5225" s="258"/>
      <c r="I5225" s="258"/>
      <c r="J5225" s="258"/>
      <c r="K5225" s="258"/>
      <c r="L5225" s="258"/>
      <c r="M5225" s="258"/>
      <c r="N5225" s="258"/>
      <c r="O5225" s="258"/>
      <c r="P5225" s="128" t="s">
        <v>137</v>
      </c>
      <c r="Q5225" s="120" t="s">
        <v>131</v>
      </c>
      <c r="S5225" s="12"/>
      <c r="T5225" s="12"/>
      <c r="U5225" s="128" t="s">
        <v>138</v>
      </c>
      <c r="V5225" s="120" t="s">
        <v>61</v>
      </c>
      <c r="W5225" s="12"/>
      <c r="X5225" s="6"/>
    </row>
    <row r="5226" spans="1:24" ht="28.5" customHeight="1" x14ac:dyDescent="0.2">
      <c r="B5226" s="127" t="e">
        <f>B5203</f>
        <v>#REF!</v>
      </c>
      <c r="C5226" s="125" t="s">
        <v>76</v>
      </c>
      <c r="D5226" s="127" t="e">
        <f>D5203</f>
        <v>#REF!</v>
      </c>
      <c r="E5226" s="125" t="s">
        <v>81</v>
      </c>
      <c r="F5226" s="7"/>
      <c r="G5226" s="7"/>
      <c r="H5226" s="5"/>
      <c r="I5226" s="10"/>
      <c r="J5226" s="127" t="e">
        <f>J5203</f>
        <v>#REF!</v>
      </c>
      <c r="K5226" s="125" t="s">
        <v>77</v>
      </c>
      <c r="L5226" s="5"/>
      <c r="M5226" s="5"/>
      <c r="N5226" s="127" t="e">
        <f>N5203</f>
        <v>#REF!</v>
      </c>
      <c r="O5226" s="125" t="s">
        <v>132</v>
      </c>
      <c r="P5226" s="126"/>
      <c r="Q5226" s="126"/>
      <c r="R5226" s="9"/>
      <c r="S5226" s="127" t="e">
        <f>S5203</f>
        <v>#REF!</v>
      </c>
      <c r="T5226" s="259" t="s">
        <v>133</v>
      </c>
      <c r="U5226" s="259"/>
      <c r="V5226" s="259"/>
      <c r="W5226" s="13"/>
      <c r="X5226" s="6"/>
    </row>
    <row r="5227" spans="1:24" ht="4.5" customHeight="1" thickBot="1" x14ac:dyDescent="0.25">
      <c r="B5227" s="8"/>
      <c r="C5227" s="7"/>
      <c r="D5227" s="8"/>
      <c r="E5227" s="7"/>
      <c r="F5227" s="7"/>
      <c r="G5227" s="7"/>
      <c r="H5227" s="5"/>
      <c r="I5227" s="10"/>
      <c r="J5227" s="8"/>
      <c r="K5227" s="5"/>
      <c r="L5227" s="5"/>
      <c r="M5227" s="5"/>
      <c r="N5227" s="7"/>
      <c r="O5227" s="5"/>
      <c r="P5227" s="8"/>
      <c r="Q5227" s="8"/>
      <c r="R5227" s="9"/>
      <c r="S5227" s="9"/>
      <c r="T5227" s="7"/>
      <c r="U5227" s="8"/>
      <c r="V5227" s="9"/>
      <c r="W5227" s="9"/>
      <c r="X5227" s="6"/>
    </row>
    <row r="5228" spans="1:24" ht="27" customHeight="1" x14ac:dyDescent="0.25">
      <c r="B5228" s="260" t="s">
        <v>17</v>
      </c>
      <c r="C5228" s="261"/>
      <c r="D5228" s="261"/>
      <c r="E5228" s="261"/>
      <c r="F5228" s="262" t="s">
        <v>134</v>
      </c>
      <c r="G5228" s="262"/>
      <c r="H5228" s="262"/>
      <c r="I5228" s="262" t="s">
        <v>12</v>
      </c>
      <c r="J5228" s="262"/>
      <c r="K5228" s="262"/>
      <c r="L5228" s="262" t="s">
        <v>105</v>
      </c>
      <c r="M5228" s="236" t="s">
        <v>135</v>
      </c>
      <c r="N5228" s="236"/>
      <c r="O5228" s="236"/>
      <c r="P5228" s="236"/>
      <c r="Q5228" s="236"/>
      <c r="R5228" s="236" t="s">
        <v>101</v>
      </c>
      <c r="S5228" s="236"/>
      <c r="T5228" s="236"/>
      <c r="U5228" s="236"/>
      <c r="V5228" s="237"/>
      <c r="W5228" s="14"/>
      <c r="X5228" s="3"/>
    </row>
    <row r="5229" spans="1:24" ht="27.75" customHeight="1" x14ac:dyDescent="0.2">
      <c r="B5229" s="240">
        <f>EDATE(B5206,12)</f>
        <v>45658</v>
      </c>
      <c r="C5229" s="241"/>
      <c r="D5229" s="241"/>
      <c r="E5229" s="242"/>
      <c r="F5229" s="263"/>
      <c r="G5229" s="263"/>
      <c r="H5229" s="263"/>
      <c r="I5229" s="263"/>
      <c r="J5229" s="263"/>
      <c r="K5229" s="263"/>
      <c r="L5229" s="263"/>
      <c r="M5229" s="238"/>
      <c r="N5229" s="238"/>
      <c r="O5229" s="238"/>
      <c r="P5229" s="238"/>
      <c r="Q5229" s="238"/>
      <c r="R5229" s="238"/>
      <c r="S5229" s="238"/>
      <c r="T5229" s="238"/>
      <c r="U5229" s="238"/>
      <c r="V5229" s="239"/>
      <c r="W5229" s="14"/>
      <c r="X5229" s="3"/>
    </row>
    <row r="5230" spans="1:24" ht="16.5" customHeight="1" x14ac:dyDescent="0.2">
      <c r="A5230" s="34">
        <f>EDATE(B5229,-4)</f>
        <v>45536</v>
      </c>
      <c r="B5230" s="243" t="str">
        <f>PROPER(TEXT(A5230, "mmmm"))</f>
        <v>Septiembre</v>
      </c>
      <c r="C5230" s="244"/>
      <c r="D5230" s="244"/>
      <c r="E5230" s="244"/>
      <c r="F5230" s="281" t="str">
        <f>IFERROR(IF(VLOOKUP($X5200&amp;"-"&amp;TEXT($A5230,"mmm-aaaa"),Informes!$A:$P,COLUMN(Informes!H$1),FALSE),"þ","¨"),"¨")</f>
        <v>¨</v>
      </c>
      <c r="G5230" s="281"/>
      <c r="H5230" s="281"/>
      <c r="I5230" s="248" t="str">
        <f>IFERROR(IF(ISBLANK(
VLOOKUP($X5223&amp;"-"&amp;TEXT($A5230,"mmm-aaaa"),Informes!$A:$P,COLUMN(Informes!I$1),FALSE)), "",
VLOOKUP($X5223&amp;"-"&amp;TEXT($A5230,"mmm-aaaa"),Informes!$A:$P,COLUMN(Informes!I$1),FALSE)), "")</f>
        <v/>
      </c>
      <c r="J5230" s="248"/>
      <c r="K5230" s="248"/>
      <c r="L5230" s="173" t="str">
        <f>IFERROR(IF($X5230=$L$7,"þ","¨"),"¨")</f>
        <v>¨</v>
      </c>
      <c r="M5230" s="248" t="str">
        <f>IFERROR(IF(OR($X5230=$L$7,$X5230=$K$5,$X5230=$O$5,$X5230=$T$5),IF(ISBLANK(
VLOOKUP($X5200&amp;"-"&amp;TEXT($A5230,"mmm-aaaa"),Informes!$A:$P,COLUMN(Informes!J$1),FALSE)), "",
VLOOKUP($X5200&amp;"-"&amp;TEXT($A5230,"mmm-aaaa"),Informes!$A:$P,COLUMN(Informes!J$1),FALSE)), ""), "")</f>
        <v/>
      </c>
      <c r="N5230" s="248"/>
      <c r="O5230" s="248"/>
      <c r="P5230" s="248"/>
      <c r="Q5230" s="248"/>
      <c r="R5230" s="284" t="str">
        <f t="shared" ref="R5230:R5241" si="1021">IF(W5230=0, "", W5230)</f>
        <v/>
      </c>
      <c r="S5230" s="284"/>
      <c r="T5230" s="284"/>
      <c r="U5230" s="284"/>
      <c r="V5230" s="285"/>
      <c r="W5230" s="4" t="str">
        <f>IFERROR(VLOOKUP($X5223&amp;"-"&amp;TEXT($A5230,"mmm-aaaa"),Informes!$A:$P,COLUMN(Informes!K$1),FALSE), "")</f>
        <v/>
      </c>
      <c r="X5230" s="34" t="str">
        <f>IFERROR(VLOOKUP($X5200&amp;"-"&amp;TEXT($A5230,"mmm-aaaa"),Informes!$A:$P,COLUMN(Informes!C$1),FALSE), "")</f>
        <v/>
      </c>
    </row>
    <row r="5231" spans="1:24" ht="16.5" customHeight="1" x14ac:dyDescent="0.2">
      <c r="A5231" s="34">
        <f>EDATE(A5230,1)</f>
        <v>45566</v>
      </c>
      <c r="B5231" s="243" t="str">
        <f t="shared" ref="B5231:B5241" si="1022">PROPER(TEXT(A5231, "mmmm"))</f>
        <v>Octubre</v>
      </c>
      <c r="C5231" s="244"/>
      <c r="D5231" s="244"/>
      <c r="E5231" s="244"/>
      <c r="F5231" s="281" t="str">
        <f>IFERROR(IF(VLOOKUP($X5200&amp;"-"&amp;TEXT($A5231,"mmm-aaaa"),Informes!$A:$P,COLUMN(Informes!H$1),FALSE),"þ","¨"),"¨")</f>
        <v>¨</v>
      </c>
      <c r="G5231" s="281"/>
      <c r="H5231" s="281"/>
      <c r="I5231" s="248" t="str">
        <f>IFERROR(IF(ISBLANK(
VLOOKUP($X5223&amp;"-"&amp;TEXT($A5231,"mmm-aaaa"),Informes!$A:$P,COLUMN(Informes!I$1),FALSE)), "",
VLOOKUP($X5223&amp;"-"&amp;TEXT($A5231,"mmm-aaaa"),Informes!$A:$P,COLUMN(Informes!I$1),FALSE)), "")</f>
        <v/>
      </c>
      <c r="J5231" s="248"/>
      <c r="K5231" s="248"/>
      <c r="L5231" s="173" t="str">
        <f t="shared" ref="L5231:L5241" si="1023">IFERROR(IF($X5231=$L$7,"þ","¨"),"¨")</f>
        <v>¨</v>
      </c>
      <c r="M5231" s="248" t="str">
        <f>IFERROR(IF(OR($X5231=$L$7,$X5231=$K$5,$X5231=$O$5,$X5231=$T$5),IF(ISBLANK(
VLOOKUP($X5200&amp;"-"&amp;TEXT($A5231,"mmm-aaaa"),Informes!$A:$P,COLUMN(Informes!J$1),FALSE)), "",
VLOOKUP($X5200&amp;"-"&amp;TEXT($A5231,"mmm-aaaa"),Informes!$A:$P,COLUMN(Informes!J$1),FALSE)), ""), "")</f>
        <v/>
      </c>
      <c r="N5231" s="248"/>
      <c r="O5231" s="248"/>
      <c r="P5231" s="248"/>
      <c r="Q5231" s="248"/>
      <c r="R5231" s="284" t="str">
        <f t="shared" si="1021"/>
        <v/>
      </c>
      <c r="S5231" s="284"/>
      <c r="T5231" s="284"/>
      <c r="U5231" s="284"/>
      <c r="V5231" s="285"/>
      <c r="W5231" s="4" t="str">
        <f>IFERROR(VLOOKUP($X5223&amp;"-"&amp;TEXT($A5231,"mmm-aaaa"),Informes!$A:$P,COLUMN(Informes!K$1),FALSE), "")</f>
        <v/>
      </c>
      <c r="X5231" s="34" t="str">
        <f>IFERROR(VLOOKUP($X5200&amp;"-"&amp;TEXT($A5231,"mmm-aaaa"),Informes!$A:$P,COLUMN(Informes!C$1),FALSE), "")</f>
        <v/>
      </c>
    </row>
    <row r="5232" spans="1:24" ht="16.5" customHeight="1" x14ac:dyDescent="0.2">
      <c r="A5232" s="34">
        <f t="shared" ref="A5232:A5241" si="1024">EDATE(A5231,1)</f>
        <v>45597</v>
      </c>
      <c r="B5232" s="243" t="str">
        <f t="shared" si="1022"/>
        <v>Noviembre</v>
      </c>
      <c r="C5232" s="244"/>
      <c r="D5232" s="244"/>
      <c r="E5232" s="244"/>
      <c r="F5232" s="281" t="str">
        <f>IFERROR(IF(VLOOKUP($X5200&amp;"-"&amp;TEXT($A5232,"mmm-aaaa"),Informes!$A:$P,COLUMN(Informes!H$1),FALSE),"þ","¨"),"¨")</f>
        <v>¨</v>
      </c>
      <c r="G5232" s="281"/>
      <c r="H5232" s="281"/>
      <c r="I5232" s="248" t="str">
        <f>IFERROR(IF(ISBLANK(
VLOOKUP($X5223&amp;"-"&amp;TEXT($A5232,"mmm-aaaa"),Informes!$A:$P,COLUMN(Informes!I$1),FALSE)), "",
VLOOKUP($X5223&amp;"-"&amp;TEXT($A5232,"mmm-aaaa"),Informes!$A:$P,COLUMN(Informes!I$1),FALSE)), "")</f>
        <v/>
      </c>
      <c r="J5232" s="248"/>
      <c r="K5232" s="248"/>
      <c r="L5232" s="173" t="str">
        <f t="shared" si="1023"/>
        <v>¨</v>
      </c>
      <c r="M5232" s="248" t="str">
        <f>IFERROR(IF(OR($X5232=$L$7,$X5232=$K$5,$X5232=$O$5,$X5232=$T$5),IF(ISBLANK(
VLOOKUP($X5200&amp;"-"&amp;TEXT($A5232,"mmm-aaaa"),Informes!$A:$P,COLUMN(Informes!J$1),FALSE)), "",
VLOOKUP($X5200&amp;"-"&amp;TEXT($A5232,"mmm-aaaa"),Informes!$A:$P,COLUMN(Informes!J$1),FALSE)), ""), "")</f>
        <v/>
      </c>
      <c r="N5232" s="248"/>
      <c r="O5232" s="248"/>
      <c r="P5232" s="248"/>
      <c r="Q5232" s="248"/>
      <c r="R5232" s="284" t="str">
        <f t="shared" si="1021"/>
        <v/>
      </c>
      <c r="S5232" s="284"/>
      <c r="T5232" s="284"/>
      <c r="U5232" s="284"/>
      <c r="V5232" s="285"/>
      <c r="W5232" s="4" t="str">
        <f>IFERROR(VLOOKUP($X5223&amp;"-"&amp;TEXT($A5232,"mmm-aaaa"),Informes!$A:$P,COLUMN(Informes!K$1),FALSE), "")</f>
        <v/>
      </c>
      <c r="X5232" s="34" t="str">
        <f>IFERROR(VLOOKUP($X5200&amp;"-"&amp;TEXT($A5232,"mmm-aaaa"),Informes!$A:$P,COLUMN(Informes!C$1),FALSE), "")</f>
        <v/>
      </c>
    </row>
    <row r="5233" spans="1:24" ht="16.5" customHeight="1" x14ac:dyDescent="0.2">
      <c r="A5233" s="34">
        <f t="shared" si="1024"/>
        <v>45627</v>
      </c>
      <c r="B5233" s="243" t="str">
        <f t="shared" si="1022"/>
        <v>Diciembre</v>
      </c>
      <c r="C5233" s="244"/>
      <c r="D5233" s="244"/>
      <c r="E5233" s="244"/>
      <c r="F5233" s="281" t="str">
        <f>IFERROR(IF(VLOOKUP($X5200&amp;"-"&amp;TEXT($A5233,"mmm-aaaa"),Informes!$A:$P,COLUMN(Informes!H$1),FALSE),"þ","¨"),"¨")</f>
        <v>¨</v>
      </c>
      <c r="G5233" s="281"/>
      <c r="H5233" s="281"/>
      <c r="I5233" s="248" t="str">
        <f>IFERROR(IF(ISBLANK(
VLOOKUP($X5223&amp;"-"&amp;TEXT($A5233,"mmm-aaaa"),Informes!$A:$P,COLUMN(Informes!I$1),FALSE)), "",
VLOOKUP($X5223&amp;"-"&amp;TEXT($A5233,"mmm-aaaa"),Informes!$A:$P,COLUMN(Informes!I$1),FALSE)), "")</f>
        <v/>
      </c>
      <c r="J5233" s="248"/>
      <c r="K5233" s="248"/>
      <c r="L5233" s="173" t="str">
        <f t="shared" si="1023"/>
        <v>¨</v>
      </c>
      <c r="M5233" s="248" t="str">
        <f>IFERROR(IF(OR($X5233=$L$7,$X5233=$K$5,$X5233=$O$5,$X5233=$T$5),IF(ISBLANK(
VLOOKUP($X5200&amp;"-"&amp;TEXT($A5233,"mmm-aaaa"),Informes!$A:$P,COLUMN(Informes!J$1),FALSE)), "",
VLOOKUP($X5200&amp;"-"&amp;TEXT($A5233,"mmm-aaaa"),Informes!$A:$P,COLUMN(Informes!J$1),FALSE)), ""), "")</f>
        <v/>
      </c>
      <c r="N5233" s="248"/>
      <c r="O5233" s="248"/>
      <c r="P5233" s="248"/>
      <c r="Q5233" s="248"/>
      <c r="R5233" s="284" t="str">
        <f t="shared" si="1021"/>
        <v/>
      </c>
      <c r="S5233" s="284"/>
      <c r="T5233" s="284"/>
      <c r="U5233" s="284"/>
      <c r="V5233" s="285"/>
      <c r="W5233" s="4" t="str">
        <f>IFERROR(VLOOKUP($X5223&amp;"-"&amp;TEXT($A5233,"mmm-aaaa"),Informes!$A:$P,COLUMN(Informes!K$1),FALSE), "")</f>
        <v/>
      </c>
      <c r="X5233" s="34" t="str">
        <f>IFERROR(VLOOKUP($X5200&amp;"-"&amp;TEXT($A5233,"mmm-aaaa"),Informes!$A:$P,COLUMN(Informes!C$1),FALSE), "")</f>
        <v/>
      </c>
    </row>
    <row r="5234" spans="1:24" ht="16.5" customHeight="1" x14ac:dyDescent="0.2">
      <c r="A5234" s="34">
        <f t="shared" si="1024"/>
        <v>45658</v>
      </c>
      <c r="B5234" s="243" t="str">
        <f t="shared" si="1022"/>
        <v>Enero</v>
      </c>
      <c r="C5234" s="244"/>
      <c r="D5234" s="244"/>
      <c r="E5234" s="244"/>
      <c r="F5234" s="281" t="str">
        <f>IFERROR(IF(VLOOKUP($X5200&amp;"-"&amp;TEXT($A5234,"mmm-aaaa"),Informes!$A:$P,COLUMN(Informes!H$1),FALSE),"þ","¨"),"¨")</f>
        <v>¨</v>
      </c>
      <c r="G5234" s="281"/>
      <c r="H5234" s="281"/>
      <c r="I5234" s="248" t="str">
        <f>IFERROR(IF(ISBLANK(
VLOOKUP($X5223&amp;"-"&amp;TEXT($A5234,"mmm-aaaa"),Informes!$A:$P,COLUMN(Informes!I$1),FALSE)), "",
VLOOKUP($X5223&amp;"-"&amp;TEXT($A5234,"mmm-aaaa"),Informes!$A:$P,COLUMN(Informes!I$1),FALSE)), "")</f>
        <v/>
      </c>
      <c r="J5234" s="248"/>
      <c r="K5234" s="248"/>
      <c r="L5234" s="173" t="str">
        <f t="shared" si="1023"/>
        <v>¨</v>
      </c>
      <c r="M5234" s="248" t="str">
        <f>IFERROR(IF(OR($X5234=$L$7,$X5234=$K$5,$X5234=$O$5,$X5234=$T$5),IF(ISBLANK(
VLOOKUP($X5200&amp;"-"&amp;TEXT($A5234,"mmm-aaaa"),Informes!$A:$P,COLUMN(Informes!J$1),FALSE)), "",
VLOOKUP($X5200&amp;"-"&amp;TEXT($A5234,"mmm-aaaa"),Informes!$A:$P,COLUMN(Informes!J$1),FALSE)), ""), "")</f>
        <v/>
      </c>
      <c r="N5234" s="248"/>
      <c r="O5234" s="248"/>
      <c r="P5234" s="248"/>
      <c r="Q5234" s="248"/>
      <c r="R5234" s="284" t="str">
        <f t="shared" si="1021"/>
        <v/>
      </c>
      <c r="S5234" s="284"/>
      <c r="T5234" s="284"/>
      <c r="U5234" s="284"/>
      <c r="V5234" s="285"/>
      <c r="W5234" s="4" t="str">
        <f>IFERROR(VLOOKUP($X5223&amp;"-"&amp;TEXT($A5234,"mmm-aaaa"),Informes!$A:$P,COLUMN(Informes!K$1),FALSE), "")</f>
        <v/>
      </c>
      <c r="X5234" s="34" t="str">
        <f>IFERROR(VLOOKUP($X5200&amp;"-"&amp;TEXT($A5234,"mmm-aaaa"),Informes!$A:$P,COLUMN(Informes!C$1),FALSE), "")</f>
        <v/>
      </c>
    </row>
    <row r="5235" spans="1:24" ht="16.5" customHeight="1" x14ac:dyDescent="0.2">
      <c r="A5235" s="34">
        <f t="shared" si="1024"/>
        <v>45689</v>
      </c>
      <c r="B5235" s="243" t="str">
        <f t="shared" si="1022"/>
        <v>Febrero</v>
      </c>
      <c r="C5235" s="244"/>
      <c r="D5235" s="244"/>
      <c r="E5235" s="244"/>
      <c r="F5235" s="281" t="str">
        <f>IFERROR(IF(VLOOKUP($X5200&amp;"-"&amp;TEXT($A5235,"mmm-aaaa"),Informes!$A:$P,COLUMN(Informes!H$1),FALSE),"þ","¨"),"¨")</f>
        <v>¨</v>
      </c>
      <c r="G5235" s="281"/>
      <c r="H5235" s="281"/>
      <c r="I5235" s="248" t="str">
        <f>IFERROR(IF(ISBLANK(
VLOOKUP($X5223&amp;"-"&amp;TEXT($A5235,"mmm-aaaa"),Informes!$A:$P,COLUMN(Informes!I$1),FALSE)), "",
VLOOKUP($X5223&amp;"-"&amp;TEXT($A5235,"mmm-aaaa"),Informes!$A:$P,COLUMN(Informes!I$1),FALSE)), "")</f>
        <v/>
      </c>
      <c r="J5235" s="248"/>
      <c r="K5235" s="248"/>
      <c r="L5235" s="173" t="str">
        <f t="shared" si="1023"/>
        <v>¨</v>
      </c>
      <c r="M5235" s="248" t="str">
        <f>IFERROR(IF(OR($X5235=$L$7,$X5235=$K$5,$X5235=$O$5,$X5235=$T$5),IF(ISBLANK(
VLOOKUP($X5200&amp;"-"&amp;TEXT($A5235,"mmm-aaaa"),Informes!$A:$P,COLUMN(Informes!J$1),FALSE)), "",
VLOOKUP($X5200&amp;"-"&amp;TEXT($A5235,"mmm-aaaa"),Informes!$A:$P,COLUMN(Informes!J$1),FALSE)), ""), "")</f>
        <v/>
      </c>
      <c r="N5235" s="248"/>
      <c r="O5235" s="248"/>
      <c r="P5235" s="248"/>
      <c r="Q5235" s="248"/>
      <c r="R5235" s="284" t="str">
        <f t="shared" si="1021"/>
        <v/>
      </c>
      <c r="S5235" s="284"/>
      <c r="T5235" s="284"/>
      <c r="U5235" s="284"/>
      <c r="V5235" s="285"/>
      <c r="W5235" s="4" t="str">
        <f>IFERROR(VLOOKUP($X5223&amp;"-"&amp;TEXT($A5235,"mmm-aaaa"),Informes!$A:$P,COLUMN(Informes!K$1),FALSE), "")</f>
        <v/>
      </c>
      <c r="X5235" s="34" t="str">
        <f>IFERROR(VLOOKUP($X5200&amp;"-"&amp;TEXT($A5235,"mmm-aaaa"),Informes!$A:$P,COLUMN(Informes!C$1),FALSE), "")</f>
        <v/>
      </c>
    </row>
    <row r="5236" spans="1:24" ht="16.5" customHeight="1" x14ac:dyDescent="0.2">
      <c r="A5236" s="34">
        <f t="shared" si="1024"/>
        <v>45717</v>
      </c>
      <c r="B5236" s="243" t="str">
        <f t="shared" si="1022"/>
        <v>Marzo</v>
      </c>
      <c r="C5236" s="244"/>
      <c r="D5236" s="244"/>
      <c r="E5236" s="244"/>
      <c r="F5236" s="281" t="str">
        <f>IFERROR(IF(VLOOKUP($X5200&amp;"-"&amp;TEXT($A5236,"mmm-aaaa"),Informes!$A:$P,COLUMN(Informes!H$1),FALSE),"þ","¨"),"¨")</f>
        <v>¨</v>
      </c>
      <c r="G5236" s="281"/>
      <c r="H5236" s="281"/>
      <c r="I5236" s="248" t="str">
        <f>IFERROR(IF(ISBLANK(
VLOOKUP($X5223&amp;"-"&amp;TEXT($A5236,"mmm-aaaa"),Informes!$A:$P,COLUMN(Informes!I$1),FALSE)), "",
VLOOKUP($X5223&amp;"-"&amp;TEXT($A5236,"mmm-aaaa"),Informes!$A:$P,COLUMN(Informes!I$1),FALSE)), "")</f>
        <v/>
      </c>
      <c r="J5236" s="248"/>
      <c r="K5236" s="248"/>
      <c r="L5236" s="173" t="str">
        <f t="shared" si="1023"/>
        <v>¨</v>
      </c>
      <c r="M5236" s="248" t="str">
        <f>IFERROR(IF(OR($X5236=$L$7,$X5236=$K$5,$X5236=$O$5,$X5236=$T$5),IF(ISBLANK(
VLOOKUP($X5200&amp;"-"&amp;TEXT($A5236,"mmm-aaaa"),Informes!$A:$P,COLUMN(Informes!J$1),FALSE)), "",
VLOOKUP($X5200&amp;"-"&amp;TEXT($A5236,"mmm-aaaa"),Informes!$A:$P,COLUMN(Informes!J$1),FALSE)), ""), "")</f>
        <v/>
      </c>
      <c r="N5236" s="248"/>
      <c r="O5236" s="248"/>
      <c r="P5236" s="248"/>
      <c r="Q5236" s="248"/>
      <c r="R5236" s="284" t="str">
        <f t="shared" si="1021"/>
        <v/>
      </c>
      <c r="S5236" s="284"/>
      <c r="T5236" s="284"/>
      <c r="U5236" s="284"/>
      <c r="V5236" s="285"/>
      <c r="W5236" s="4" t="str">
        <f>IFERROR(VLOOKUP($X5223&amp;"-"&amp;TEXT($A5236,"mmm-aaaa"),Informes!$A:$P,COLUMN(Informes!K$1),FALSE), "")</f>
        <v/>
      </c>
      <c r="X5236" s="34" t="str">
        <f>IFERROR(VLOOKUP($X5200&amp;"-"&amp;TEXT($A5236,"mmm-aaaa"),Informes!$A:$P,COLUMN(Informes!C$1),FALSE), "")</f>
        <v/>
      </c>
    </row>
    <row r="5237" spans="1:24" ht="16.5" customHeight="1" x14ac:dyDescent="0.2">
      <c r="A5237" s="34">
        <f t="shared" si="1024"/>
        <v>45748</v>
      </c>
      <c r="B5237" s="243" t="str">
        <f t="shared" si="1022"/>
        <v>Abril</v>
      </c>
      <c r="C5237" s="244"/>
      <c r="D5237" s="244"/>
      <c r="E5237" s="244"/>
      <c r="F5237" s="281" t="str">
        <f>IFERROR(IF(VLOOKUP($X5200&amp;"-"&amp;TEXT($A5237,"mmm-aaaa"),Informes!$A:$P,COLUMN(Informes!H$1),FALSE),"þ","¨"),"¨")</f>
        <v>¨</v>
      </c>
      <c r="G5237" s="281"/>
      <c r="H5237" s="281"/>
      <c r="I5237" s="248" t="str">
        <f>IFERROR(IF(ISBLANK(
VLOOKUP($X5223&amp;"-"&amp;TEXT($A5237,"mmm-aaaa"),Informes!$A:$P,COLUMN(Informes!I$1),FALSE)), "",
VLOOKUP($X5223&amp;"-"&amp;TEXT($A5237,"mmm-aaaa"),Informes!$A:$P,COLUMN(Informes!I$1),FALSE)), "")</f>
        <v/>
      </c>
      <c r="J5237" s="248"/>
      <c r="K5237" s="248"/>
      <c r="L5237" s="173" t="str">
        <f t="shared" si="1023"/>
        <v>¨</v>
      </c>
      <c r="M5237" s="248" t="str">
        <f>IFERROR(IF(OR($X5237=$L$7,$X5237=$K$5,$X5237=$O$5,$X5237=$T$5),IF(ISBLANK(
VLOOKUP($X5200&amp;"-"&amp;TEXT($A5237,"mmm-aaaa"),Informes!$A:$P,COLUMN(Informes!J$1),FALSE)), "",
VLOOKUP($X5200&amp;"-"&amp;TEXT($A5237,"mmm-aaaa"),Informes!$A:$P,COLUMN(Informes!J$1),FALSE)), ""), "")</f>
        <v/>
      </c>
      <c r="N5237" s="248"/>
      <c r="O5237" s="248"/>
      <c r="P5237" s="248"/>
      <c r="Q5237" s="248"/>
      <c r="R5237" s="284" t="str">
        <f t="shared" si="1021"/>
        <v/>
      </c>
      <c r="S5237" s="284"/>
      <c r="T5237" s="284"/>
      <c r="U5237" s="284"/>
      <c r="V5237" s="285"/>
      <c r="W5237" s="4" t="str">
        <f>IFERROR(VLOOKUP($X5223&amp;"-"&amp;TEXT($A5237,"mmm-aaaa"),Informes!$A:$P,COLUMN(Informes!K$1),FALSE), "")</f>
        <v/>
      </c>
      <c r="X5237" s="34" t="str">
        <f>IFERROR(VLOOKUP($X5200&amp;"-"&amp;TEXT($A5237,"mmm-aaaa"),Informes!$A:$P,COLUMN(Informes!C$1),FALSE), "")</f>
        <v/>
      </c>
    </row>
    <row r="5238" spans="1:24" ht="16.5" customHeight="1" x14ac:dyDescent="0.2">
      <c r="A5238" s="34">
        <f t="shared" si="1024"/>
        <v>45778</v>
      </c>
      <c r="B5238" s="243" t="str">
        <f t="shared" si="1022"/>
        <v>Mayo</v>
      </c>
      <c r="C5238" s="244"/>
      <c r="D5238" s="244"/>
      <c r="E5238" s="244"/>
      <c r="F5238" s="281" t="str">
        <f>IFERROR(IF(VLOOKUP($X5200&amp;"-"&amp;TEXT($A5238,"mmm-aaaa"),Informes!$A:$P,COLUMN(Informes!H$1),FALSE),"þ","¨"),"¨")</f>
        <v>¨</v>
      </c>
      <c r="G5238" s="281"/>
      <c r="H5238" s="281"/>
      <c r="I5238" s="248" t="str">
        <f>IFERROR(IF(ISBLANK(
VLOOKUP($X5223&amp;"-"&amp;TEXT($A5238,"mmm-aaaa"),Informes!$A:$P,COLUMN(Informes!I$1),FALSE)), "",
VLOOKUP($X5223&amp;"-"&amp;TEXT($A5238,"mmm-aaaa"),Informes!$A:$P,COLUMN(Informes!I$1),FALSE)), "")</f>
        <v/>
      </c>
      <c r="J5238" s="248"/>
      <c r="K5238" s="248"/>
      <c r="L5238" s="173" t="str">
        <f t="shared" si="1023"/>
        <v>¨</v>
      </c>
      <c r="M5238" s="248" t="str">
        <f>IFERROR(IF(OR($X5238=$L$7,$X5238=$K$5,$X5238=$O$5,$X5238=$T$5),IF(ISBLANK(
VLOOKUP($X5200&amp;"-"&amp;TEXT($A5238,"mmm-aaaa"),Informes!$A:$P,COLUMN(Informes!J$1),FALSE)), "",
VLOOKUP($X5200&amp;"-"&amp;TEXT($A5238,"mmm-aaaa"),Informes!$A:$P,COLUMN(Informes!J$1),FALSE)), ""), "")</f>
        <v/>
      </c>
      <c r="N5238" s="248"/>
      <c r="O5238" s="248"/>
      <c r="P5238" s="248"/>
      <c r="Q5238" s="248"/>
      <c r="R5238" s="284" t="str">
        <f t="shared" si="1021"/>
        <v/>
      </c>
      <c r="S5238" s="284"/>
      <c r="T5238" s="284"/>
      <c r="U5238" s="284"/>
      <c r="V5238" s="285"/>
      <c r="W5238" s="4" t="str">
        <f>IFERROR(VLOOKUP($X5223&amp;"-"&amp;TEXT($A5238,"mmm-aaaa"),Informes!$A:$P,COLUMN(Informes!K$1),FALSE), "")</f>
        <v/>
      </c>
      <c r="X5238" s="34" t="str">
        <f>IFERROR(VLOOKUP($X5200&amp;"-"&amp;TEXT($A5238,"mmm-aaaa"),Informes!$A:$P,COLUMN(Informes!C$1),FALSE), "")</f>
        <v/>
      </c>
    </row>
    <row r="5239" spans="1:24" ht="16.5" customHeight="1" x14ac:dyDescent="0.2">
      <c r="A5239" s="34">
        <f t="shared" si="1024"/>
        <v>45809</v>
      </c>
      <c r="B5239" s="243" t="str">
        <f t="shared" si="1022"/>
        <v>Junio</v>
      </c>
      <c r="C5239" s="244"/>
      <c r="D5239" s="244"/>
      <c r="E5239" s="244"/>
      <c r="F5239" s="281" t="str">
        <f>IFERROR(IF(VLOOKUP($X5200&amp;"-"&amp;TEXT($A5239,"mmm-aaaa"),Informes!$A:$P,COLUMN(Informes!H$1),FALSE),"þ","¨"),"¨")</f>
        <v>¨</v>
      </c>
      <c r="G5239" s="281"/>
      <c r="H5239" s="281"/>
      <c r="I5239" s="248" t="str">
        <f>IFERROR(IF(ISBLANK(
VLOOKUP($X5223&amp;"-"&amp;TEXT($A5239,"mmm-aaaa"),Informes!$A:$P,COLUMN(Informes!I$1),FALSE)), "",
VLOOKUP($X5223&amp;"-"&amp;TEXT($A5239,"mmm-aaaa"),Informes!$A:$P,COLUMN(Informes!I$1),FALSE)), "")</f>
        <v/>
      </c>
      <c r="J5239" s="248"/>
      <c r="K5239" s="248"/>
      <c r="L5239" s="173" t="str">
        <f t="shared" si="1023"/>
        <v>¨</v>
      </c>
      <c r="M5239" s="248" t="str">
        <f>IFERROR(IF(OR($X5239=$L$7,$X5239=$K$5,$X5239=$O$5,$X5239=$T$5),IF(ISBLANK(
VLOOKUP($X5200&amp;"-"&amp;TEXT($A5239,"mmm-aaaa"),Informes!$A:$P,COLUMN(Informes!J$1),FALSE)), "",
VLOOKUP($X5200&amp;"-"&amp;TEXT($A5239,"mmm-aaaa"),Informes!$A:$P,COLUMN(Informes!J$1),FALSE)), ""), "")</f>
        <v/>
      </c>
      <c r="N5239" s="248"/>
      <c r="O5239" s="248"/>
      <c r="P5239" s="248"/>
      <c r="Q5239" s="248"/>
      <c r="R5239" s="284" t="str">
        <f t="shared" si="1021"/>
        <v/>
      </c>
      <c r="S5239" s="284"/>
      <c r="T5239" s="284"/>
      <c r="U5239" s="284"/>
      <c r="V5239" s="285"/>
      <c r="W5239" s="4" t="str">
        <f>IFERROR(VLOOKUP($X5223&amp;"-"&amp;TEXT($A5239,"mmm-aaaa"),Informes!$A:$P,COLUMN(Informes!K$1),FALSE), "")</f>
        <v/>
      </c>
      <c r="X5239" s="34" t="str">
        <f>IFERROR(VLOOKUP($X5200&amp;"-"&amp;TEXT($A5239,"mmm-aaaa"),Informes!$A:$P,COLUMN(Informes!C$1),FALSE), "")</f>
        <v/>
      </c>
    </row>
    <row r="5240" spans="1:24" ht="16.5" customHeight="1" x14ac:dyDescent="0.2">
      <c r="A5240" s="34">
        <f t="shared" si="1024"/>
        <v>45839</v>
      </c>
      <c r="B5240" s="243" t="str">
        <f t="shared" si="1022"/>
        <v>Julio</v>
      </c>
      <c r="C5240" s="244"/>
      <c r="D5240" s="244"/>
      <c r="E5240" s="244"/>
      <c r="F5240" s="281" t="str">
        <f>IFERROR(IF(VLOOKUP($X5200&amp;"-"&amp;TEXT($A5240,"mmm-aaaa"),Informes!$A:$P,COLUMN(Informes!H$1),FALSE),"þ","¨"),"¨")</f>
        <v>¨</v>
      </c>
      <c r="G5240" s="281"/>
      <c r="H5240" s="281"/>
      <c r="I5240" s="248" t="str">
        <f>IFERROR(IF(ISBLANK(
VLOOKUP($X5223&amp;"-"&amp;TEXT($A5240,"mmm-aaaa"),Informes!$A:$P,COLUMN(Informes!I$1),FALSE)), "",
VLOOKUP($X5223&amp;"-"&amp;TEXT($A5240,"mmm-aaaa"),Informes!$A:$P,COLUMN(Informes!I$1),FALSE)), "")</f>
        <v/>
      </c>
      <c r="J5240" s="248"/>
      <c r="K5240" s="248"/>
      <c r="L5240" s="173" t="str">
        <f t="shared" si="1023"/>
        <v>¨</v>
      </c>
      <c r="M5240" s="248" t="str">
        <f>IFERROR(IF(OR($X5240=$L$7,$X5240=$K$5,$X5240=$O$5,$X5240=$T$5),IF(ISBLANK(
VLOOKUP($X5200&amp;"-"&amp;TEXT($A5240,"mmm-aaaa"),Informes!$A:$P,COLUMN(Informes!J$1),FALSE)), "",
VLOOKUP($X5200&amp;"-"&amp;TEXT($A5240,"mmm-aaaa"),Informes!$A:$P,COLUMN(Informes!J$1),FALSE)), ""), "")</f>
        <v/>
      </c>
      <c r="N5240" s="248"/>
      <c r="O5240" s="248"/>
      <c r="P5240" s="248"/>
      <c r="Q5240" s="248"/>
      <c r="R5240" s="284" t="str">
        <f t="shared" si="1021"/>
        <v/>
      </c>
      <c r="S5240" s="284"/>
      <c r="T5240" s="284"/>
      <c r="U5240" s="284"/>
      <c r="V5240" s="285"/>
      <c r="W5240" s="4" t="str">
        <f>IFERROR(VLOOKUP($X5223&amp;"-"&amp;TEXT($A5240,"mmm-aaaa"),Informes!$A:$P,COLUMN(Informes!K$1),FALSE), "")</f>
        <v/>
      </c>
      <c r="X5240" s="34" t="str">
        <f>IFERROR(VLOOKUP($X5200&amp;"-"&amp;TEXT($A5240,"mmm-aaaa"),Informes!$A:$P,COLUMN(Informes!C$1),FALSE), "")</f>
        <v/>
      </c>
    </row>
    <row r="5241" spans="1:24" ht="16.5" customHeight="1" thickBot="1" x14ac:dyDescent="0.25">
      <c r="A5241" s="34">
        <f t="shared" si="1024"/>
        <v>45870</v>
      </c>
      <c r="B5241" s="264" t="str">
        <f t="shared" si="1022"/>
        <v>Agosto</v>
      </c>
      <c r="C5241" s="265"/>
      <c r="D5241" s="265"/>
      <c r="E5241" s="265"/>
      <c r="F5241" s="280" t="str">
        <f>IFERROR(IF(VLOOKUP($X5200&amp;"-"&amp;TEXT($A5241,"mmm-aaaa"),Informes!$A:$P,COLUMN(Informes!H$1),FALSE),"þ","¨"),"¨")</f>
        <v>¨</v>
      </c>
      <c r="G5241" s="280"/>
      <c r="H5241" s="280"/>
      <c r="I5241" s="269" t="str">
        <f>IFERROR(IF(ISBLANK(
VLOOKUP($X5223&amp;"-"&amp;TEXT($A5241,"mmm-aaaa"),Informes!$A:$P,COLUMN(Informes!I$1),FALSE)), "",
VLOOKUP($X5223&amp;"-"&amp;TEXT($A5241,"mmm-aaaa"),Informes!$A:$P,COLUMN(Informes!I$1),FALSE)), "")</f>
        <v/>
      </c>
      <c r="J5241" s="269"/>
      <c r="K5241" s="269"/>
      <c r="L5241" s="172" t="str">
        <f t="shared" si="1023"/>
        <v>¨</v>
      </c>
      <c r="M5241" s="269" t="str">
        <f>IFERROR(IF(OR($X5241=$L$7,$X5241=$K$5,$X5241=$O$5,$X5241=$T$5),IF(ISBLANK(
VLOOKUP($X5200&amp;"-"&amp;TEXT($A5241,"mmm-aaaa"),Informes!$A:$P,COLUMN(Informes!J$1),FALSE)), "",
VLOOKUP($X5200&amp;"-"&amp;TEXT($A5241,"mmm-aaaa"),Informes!$A:$P,COLUMN(Informes!J$1),FALSE)), ""), "")</f>
        <v/>
      </c>
      <c r="N5241" s="269"/>
      <c r="O5241" s="269"/>
      <c r="P5241" s="269"/>
      <c r="Q5241" s="269"/>
      <c r="R5241" s="282" t="str">
        <f t="shared" si="1021"/>
        <v/>
      </c>
      <c r="S5241" s="282"/>
      <c r="T5241" s="282"/>
      <c r="U5241" s="282"/>
      <c r="V5241" s="283"/>
      <c r="W5241" s="4" t="str">
        <f>IFERROR(VLOOKUP($X5223&amp;"-"&amp;TEXT($A5241,"mmm-aaaa"),Informes!$A:$P,COLUMN(Informes!K$1),FALSE), "")</f>
        <v/>
      </c>
      <c r="X5241" s="34" t="str">
        <f>IFERROR(VLOOKUP($X5200&amp;"-"&amp;TEXT($A5241,"mmm-aaaa"),Informes!$A:$P,COLUMN(Informes!C$1),FALSE), "")</f>
        <v/>
      </c>
    </row>
    <row r="5242" spans="1:24" ht="16.5" customHeight="1" thickBot="1" x14ac:dyDescent="0.3">
      <c r="D5242" s="124"/>
      <c r="E5242" s="124"/>
      <c r="F5242" s="129"/>
      <c r="G5242" s="124" t="str">
        <f>IF(SUM(F5230:F5241)=0,"",SUM(F5230:F5241))</f>
        <v/>
      </c>
      <c r="H5242" s="124"/>
      <c r="I5242" s="124"/>
      <c r="J5242" s="130"/>
      <c r="K5242" s="124"/>
      <c r="L5242" s="131" t="s">
        <v>107</v>
      </c>
      <c r="M5242" s="272" t="str">
        <f>IF(SUM(M5230:M5241)=0,"",SUM(M5230:M5241))</f>
        <v/>
      </c>
      <c r="N5242" s="273"/>
      <c r="O5242" s="273"/>
      <c r="P5242" s="273"/>
      <c r="Q5242" s="274"/>
      <c r="R5242" s="275"/>
      <c r="S5242" s="276"/>
      <c r="T5242" s="276"/>
      <c r="U5242" s="276"/>
      <c r="V5242" s="277"/>
      <c r="W5242" s="4"/>
      <c r="X5242" s="4"/>
    </row>
    <row r="5243" spans="1:24" ht="16.5" customHeight="1" x14ac:dyDescent="0.2">
      <c r="W5243" s="4"/>
      <c r="X5243" s="4"/>
    </row>
    <row r="5244" spans="1:24" ht="279.75" customHeight="1" x14ac:dyDescent="0.15">
      <c r="B5244" s="11"/>
      <c r="C5244" s="132" t="s">
        <v>136</v>
      </c>
      <c r="D5244" s="11"/>
      <c r="E5244" s="11"/>
      <c r="F5244" s="11"/>
      <c r="G5244" s="11"/>
      <c r="H5244" s="11"/>
      <c r="I5244" s="11"/>
      <c r="J5244" s="11"/>
      <c r="K5244" s="11"/>
      <c r="L5244" s="11"/>
      <c r="M5244" s="11"/>
      <c r="N5244" s="11"/>
      <c r="O5244" s="11"/>
      <c r="P5244" s="11"/>
      <c r="Q5244" s="11"/>
      <c r="R5244" s="11"/>
      <c r="S5244" s="11"/>
      <c r="T5244" s="11"/>
      <c r="U5244" s="11"/>
      <c r="V5244" s="11"/>
      <c r="W5244" s="11"/>
      <c r="X5244" s="11"/>
    </row>
    <row r="5245" spans="1:24" ht="24" customHeight="1" x14ac:dyDescent="0.2">
      <c r="A5245" s="35">
        <f>A5199+1</f>
        <v>115</v>
      </c>
      <c r="B5245" s="256" t="s">
        <v>127</v>
      </c>
      <c r="C5245" s="256"/>
      <c r="D5245" s="256"/>
      <c r="E5245" s="256"/>
      <c r="F5245" s="256"/>
      <c r="G5245" s="256"/>
      <c r="H5245" s="256"/>
      <c r="I5245" s="256"/>
      <c r="J5245" s="256"/>
      <c r="K5245" s="256"/>
      <c r="L5245" s="256"/>
      <c r="M5245" s="256"/>
      <c r="N5245" s="256"/>
      <c r="O5245" s="256"/>
      <c r="P5245" s="256"/>
      <c r="Q5245" s="256"/>
      <c r="R5245" s="256"/>
      <c r="S5245" s="256"/>
      <c r="T5245" s="256"/>
      <c r="U5245" s="256"/>
      <c r="V5245" s="256"/>
      <c r="X5245" s="2"/>
    </row>
    <row r="5246" spans="1:24" ht="17.25" customHeight="1" x14ac:dyDescent="0.2">
      <c r="A5246" s="35"/>
      <c r="B5246" s="120" t="s">
        <v>128</v>
      </c>
      <c r="D5246" s="123" t="e">
        <f>IF(A5245=0,0,INDEX(TblPublicadores[Nombre completo],A5245))</f>
        <v>#REF!</v>
      </c>
      <c r="F5246" s="123"/>
      <c r="G5246" s="123"/>
      <c r="H5246" s="123"/>
      <c r="I5246" s="123"/>
      <c r="J5246" s="123"/>
      <c r="K5246" s="123"/>
      <c r="L5246" s="123"/>
      <c r="M5246" s="123"/>
      <c r="N5246" s="123"/>
      <c r="O5246" s="123"/>
      <c r="P5246" s="123"/>
      <c r="Q5246" s="123"/>
      <c r="R5246" s="123"/>
      <c r="S5246" s="123"/>
      <c r="T5246" s="123"/>
      <c r="U5246" s="123"/>
      <c r="V5246" s="123"/>
      <c r="W5246" s="15"/>
      <c r="X5246" s="154" t="e">
        <f>IF(A5245=0,0,INDEX(TblPublicadores[Nombre],A5245))</f>
        <v>#REF!</v>
      </c>
    </row>
    <row r="5247" spans="1:24" ht="17.25" customHeight="1" x14ac:dyDescent="0.2">
      <c r="B5247" s="120" t="s">
        <v>129</v>
      </c>
      <c r="D5247" s="121"/>
      <c r="E5247" s="121"/>
      <c r="F5247" s="7"/>
      <c r="G5247" s="7"/>
      <c r="H5247" s="257" t="e">
        <f>IF(A5245=0,"",INDEX(TblPublicadores[Fecha de nacimiento],A5245))</f>
        <v>#REF!</v>
      </c>
      <c r="I5247" s="257"/>
      <c r="J5247" s="257"/>
      <c r="K5247" s="257"/>
      <c r="L5247" s="257"/>
      <c r="M5247" s="257"/>
      <c r="N5247" s="257"/>
      <c r="O5247" s="257"/>
      <c r="P5247" s="128" t="e">
        <f>IF(INDEX(TblPublicadores[Sexo],A5245)=Q5247,"þ","¨")</f>
        <v>#REF!</v>
      </c>
      <c r="Q5247" s="120" t="s">
        <v>75</v>
      </c>
      <c r="S5247" s="12"/>
      <c r="T5247" s="13"/>
      <c r="U5247" s="128" t="e">
        <f>IF(INDEX(TblPublicadores[Sexo],A5245)=V5247,"þ","¨")</f>
        <v>#REF!</v>
      </c>
      <c r="V5247" s="120" t="s">
        <v>79</v>
      </c>
      <c r="W5247" s="12"/>
      <c r="X5247" s="6"/>
    </row>
    <row r="5248" spans="1:24" ht="17.25" customHeight="1" x14ac:dyDescent="0.2">
      <c r="B5248" s="120" t="s">
        <v>130</v>
      </c>
      <c r="D5248" s="122"/>
      <c r="E5248" s="122"/>
      <c r="F5248" s="7"/>
      <c r="G5248" s="258" t="e">
        <f>IF(A5245=0,"",IF(INDEX(TblPublicadores[Fecha de bautismo],A5245)="", "",INDEX(TblPublicadores[Fecha de bautismo],A5245)))</f>
        <v>#REF!</v>
      </c>
      <c r="H5248" s="258"/>
      <c r="I5248" s="258"/>
      <c r="J5248" s="258"/>
      <c r="K5248" s="258"/>
      <c r="L5248" s="258"/>
      <c r="M5248" s="258"/>
      <c r="N5248" s="258"/>
      <c r="O5248" s="258"/>
      <c r="P5248" s="128" t="s">
        <v>137</v>
      </c>
      <c r="Q5248" s="120" t="s">
        <v>131</v>
      </c>
      <c r="S5248" s="12"/>
      <c r="T5248" s="12"/>
      <c r="U5248" s="128" t="s">
        <v>138</v>
      </c>
      <c r="V5248" s="120" t="s">
        <v>61</v>
      </c>
      <c r="W5248" s="12"/>
      <c r="X5248" s="6"/>
    </row>
    <row r="5249" spans="1:24" ht="28.5" customHeight="1" x14ac:dyDescent="0.2">
      <c r="B5249" s="127" t="e">
        <f>IF(INDEX(TblPublicadores[Privilegio],A5245)=C5249,"þ","¨")</f>
        <v>#REF!</v>
      </c>
      <c r="C5249" s="125" t="s">
        <v>76</v>
      </c>
      <c r="D5249" s="127" t="e">
        <f>IF(INDEX(TblPublicadores[Privilegio],A5245)=E5249,"þ","¨")</f>
        <v>#REF!</v>
      </c>
      <c r="E5249" s="125" t="s">
        <v>81</v>
      </c>
      <c r="F5249" s="7"/>
      <c r="G5249" s="7"/>
      <c r="H5249" s="5"/>
      <c r="I5249" s="10"/>
      <c r="J5249" s="127" t="e">
        <f>IF(INDEX(TblPublicadores[Tipo Publicador],A5245)=K5249,"þ","¨")</f>
        <v>#REF!</v>
      </c>
      <c r="K5249" s="125" t="s">
        <v>77</v>
      </c>
      <c r="L5249" s="5"/>
      <c r="M5249" s="5"/>
      <c r="N5249" s="127" t="e">
        <f>IF(INDEX(TblPublicadores[Tipo Publicador],A5245)=O5249,"þ","¨")</f>
        <v>#REF!</v>
      </c>
      <c r="O5249" s="125" t="s">
        <v>132</v>
      </c>
      <c r="P5249" s="126"/>
      <c r="Q5249" s="126"/>
      <c r="R5249" s="9"/>
      <c r="S5249" s="127" t="e">
        <f>IF(INDEX(TblPublicadores[Tipo Publicador],A5245)=T5249,"þ","¨")</f>
        <v>#REF!</v>
      </c>
      <c r="T5249" s="259" t="s">
        <v>133</v>
      </c>
      <c r="U5249" s="259"/>
      <c r="V5249" s="259"/>
      <c r="W5249" s="13"/>
      <c r="X5249" s="6"/>
    </row>
    <row r="5250" spans="1:24" ht="4.5" customHeight="1" thickBot="1" x14ac:dyDescent="0.25">
      <c r="B5250" s="8"/>
      <c r="C5250" s="7"/>
      <c r="D5250" s="8"/>
      <c r="E5250" s="7"/>
      <c r="F5250" s="7"/>
      <c r="G5250" s="7"/>
      <c r="H5250" s="5"/>
      <c r="I5250" s="10"/>
      <c r="J5250" s="8"/>
      <c r="K5250" s="5"/>
      <c r="L5250" s="5"/>
      <c r="M5250" s="5"/>
      <c r="N5250" s="7"/>
      <c r="O5250" s="5"/>
      <c r="P5250" s="8"/>
      <c r="Q5250" s="8"/>
      <c r="R5250" s="9"/>
      <c r="S5250" s="9"/>
      <c r="T5250" s="7"/>
      <c r="U5250" s="8"/>
      <c r="V5250" s="9"/>
      <c r="W5250" s="9"/>
      <c r="X5250" s="6"/>
    </row>
    <row r="5251" spans="1:24" ht="26.25" customHeight="1" x14ac:dyDescent="0.25">
      <c r="B5251" s="260" t="s">
        <v>17</v>
      </c>
      <c r="C5251" s="261"/>
      <c r="D5251" s="261"/>
      <c r="E5251" s="261"/>
      <c r="F5251" s="262" t="s">
        <v>134</v>
      </c>
      <c r="G5251" s="262"/>
      <c r="H5251" s="262"/>
      <c r="I5251" s="262" t="s">
        <v>12</v>
      </c>
      <c r="J5251" s="262"/>
      <c r="K5251" s="262"/>
      <c r="L5251" s="262" t="s">
        <v>105</v>
      </c>
      <c r="M5251" s="236" t="s">
        <v>135</v>
      </c>
      <c r="N5251" s="236"/>
      <c r="O5251" s="236"/>
      <c r="P5251" s="236"/>
      <c r="Q5251" s="236"/>
      <c r="R5251" s="236" t="s">
        <v>101</v>
      </c>
      <c r="S5251" s="236"/>
      <c r="T5251" s="236"/>
      <c r="U5251" s="236"/>
      <c r="V5251" s="237"/>
      <c r="W5251" s="14"/>
      <c r="X5251" s="3"/>
    </row>
    <row r="5252" spans="1:24" ht="27.75" customHeight="1" x14ac:dyDescent="0.2">
      <c r="B5252" s="240">
        <v>45292</v>
      </c>
      <c r="C5252" s="241"/>
      <c r="D5252" s="241"/>
      <c r="E5252" s="242"/>
      <c r="F5252" s="263"/>
      <c r="G5252" s="263"/>
      <c r="H5252" s="263"/>
      <c r="I5252" s="263"/>
      <c r="J5252" s="263"/>
      <c r="K5252" s="263"/>
      <c r="L5252" s="263"/>
      <c r="M5252" s="238"/>
      <c r="N5252" s="238"/>
      <c r="O5252" s="238"/>
      <c r="P5252" s="238"/>
      <c r="Q5252" s="238"/>
      <c r="R5252" s="238"/>
      <c r="S5252" s="238"/>
      <c r="T5252" s="238"/>
      <c r="U5252" s="238"/>
      <c r="V5252" s="239"/>
      <c r="W5252" s="14"/>
      <c r="X5252" s="3"/>
    </row>
    <row r="5253" spans="1:24" ht="16.5" customHeight="1" x14ac:dyDescent="0.2">
      <c r="A5253" s="34">
        <f>EDATE(B5252,-4)</f>
        <v>45170</v>
      </c>
      <c r="B5253" s="243" t="str">
        <f>PROPER(TEXT(A5253, "mmmm"))</f>
        <v>Septiembre</v>
      </c>
      <c r="C5253" s="244"/>
      <c r="D5253" s="244" t="str">
        <f>PROPER(TEXT(C5253, "mmmm"))</f>
        <v>Enero</v>
      </c>
      <c r="E5253" s="244"/>
      <c r="F5253" s="281" t="str">
        <f>IFERROR(IF(VLOOKUP($X5246&amp;"-"&amp;TEXT($A5253,"mmm-aaaa"),Informes!$A:$P,COLUMN(Informes!H$1),FALSE),"þ","¨"),"¨")</f>
        <v>¨</v>
      </c>
      <c r="G5253" s="281"/>
      <c r="H5253" s="281"/>
      <c r="I5253" s="248" t="str">
        <f>IFERROR(IF(ISBLANK(
VLOOKUP($X5246&amp;"-"&amp;TEXT($A5253,"mmm-aaaa"),Informes!$A:$P,COLUMN(Informes!I$1),FALSE)), "",
VLOOKUP($X5246&amp;"-"&amp;TEXT($A5253,"mmm-aaaa"),Informes!$A:$P,COLUMN(Informes!I$1),FALSE)), "")</f>
        <v/>
      </c>
      <c r="J5253" s="248"/>
      <c r="K5253" s="248"/>
      <c r="L5253" s="173" t="str">
        <f>IFERROR(IF($X5253=$L$7,"þ","¨"),"¨")</f>
        <v>¨</v>
      </c>
      <c r="M5253" s="248" t="str">
        <f>IFERROR(IF(OR($X5253=$L$7,$X5253=$K$5,$X5253=$O$5,$X5253=$T$5),IF(ISBLANK(
VLOOKUP($X5246&amp;"-"&amp;TEXT($A5253,"mmm-aaaa"),Informes!$A:$P,COLUMN(Informes!J$1),FALSE)), "",
VLOOKUP($X5246&amp;"-"&amp;TEXT($A5253,"mmm-aaaa"),Informes!$A:$P,COLUMN(Informes!J$1),FALSE)), ""), "")</f>
        <v/>
      </c>
      <c r="N5253" s="248"/>
      <c r="O5253" s="248"/>
      <c r="P5253" s="248"/>
      <c r="Q5253" s="248"/>
      <c r="R5253" s="284" t="str">
        <f t="shared" ref="R5253:R5264" si="1025">IF(W5253=0, "", W5253)</f>
        <v/>
      </c>
      <c r="S5253" s="284"/>
      <c r="T5253" s="284"/>
      <c r="U5253" s="284"/>
      <c r="V5253" s="285"/>
      <c r="W5253" s="4" t="str">
        <f>IFERROR(VLOOKUP($X5246&amp;"-"&amp;TEXT($A5253,"mmm-aaaa"),Informes!$A:$P,COLUMN(Informes!K$1),FALSE), "")</f>
        <v/>
      </c>
      <c r="X5253" s="34" t="str">
        <f>IFERROR(VLOOKUP($X5246&amp;"-"&amp;TEXT($A5253,"mmm-aaaa"),Informes!$A:$P,COLUMN(Informes!C$1),FALSE), "")</f>
        <v/>
      </c>
    </row>
    <row r="5254" spans="1:24" ht="16.5" customHeight="1" x14ac:dyDescent="0.2">
      <c r="A5254" s="34">
        <f>EDATE(A5253,1)</f>
        <v>45200</v>
      </c>
      <c r="B5254" s="243" t="str">
        <f t="shared" ref="B5254:B5264" si="1026">PROPER(TEXT(A5254, "mmmm"))</f>
        <v>Octubre</v>
      </c>
      <c r="C5254" s="244"/>
      <c r="D5254" s="244" t="str">
        <f t="shared" ref="D5254:D5264" si="1027">PROPER(TEXT(C5254, "mmmm"))</f>
        <v>Enero</v>
      </c>
      <c r="E5254" s="244"/>
      <c r="F5254" s="281" t="str">
        <f>IFERROR(IF(VLOOKUP($X5246&amp;"-"&amp;TEXT($A5254,"mmm-aaaa"),Informes!$A:$P,COLUMN(Informes!H$1),FALSE),"þ","¨"),"¨")</f>
        <v>¨</v>
      </c>
      <c r="G5254" s="281"/>
      <c r="H5254" s="281"/>
      <c r="I5254" s="248" t="str">
        <f>IFERROR(IF(ISBLANK(
VLOOKUP($X5246&amp;"-"&amp;TEXT($A5254,"mmm-aaaa"),Informes!$A:$P,COLUMN(Informes!I$1),FALSE)), "",
VLOOKUP($X5246&amp;"-"&amp;TEXT($A5254,"mmm-aaaa"),Informes!$A:$P,COLUMN(Informes!I$1),FALSE)), "")</f>
        <v/>
      </c>
      <c r="J5254" s="248"/>
      <c r="K5254" s="248"/>
      <c r="L5254" s="173" t="str">
        <f t="shared" ref="L5254:L5264" si="1028">IFERROR(IF($X5254=$L$7,"þ","¨"),"¨")</f>
        <v>¨</v>
      </c>
      <c r="M5254" s="248" t="str">
        <f>IFERROR(IF(OR($X5254=$L$7,$X5254=$K$5,$X5254=$O$5,$X5254=$T$5),IF(ISBLANK(
VLOOKUP($X5246&amp;"-"&amp;TEXT($A5254,"mmm-aaaa"),Informes!$A:$P,COLUMN(Informes!J$1),FALSE)), "",
VLOOKUP($X5246&amp;"-"&amp;TEXT($A5254,"mmm-aaaa"),Informes!$A:$P,COLUMN(Informes!J$1),FALSE)), ""), "")</f>
        <v/>
      </c>
      <c r="N5254" s="248"/>
      <c r="O5254" s="248"/>
      <c r="P5254" s="248"/>
      <c r="Q5254" s="248"/>
      <c r="R5254" s="284" t="str">
        <f t="shared" si="1025"/>
        <v/>
      </c>
      <c r="S5254" s="284"/>
      <c r="T5254" s="284"/>
      <c r="U5254" s="284"/>
      <c r="V5254" s="285"/>
      <c r="W5254" s="4" t="str">
        <f>IFERROR(VLOOKUP($X5246&amp;"-"&amp;TEXT($A5254,"mmm-aaaa"),Informes!$A:$P,COLUMN(Informes!K$1),FALSE), "")</f>
        <v/>
      </c>
      <c r="X5254" s="34" t="str">
        <f>IFERROR(VLOOKUP($X5246&amp;"-"&amp;TEXT($A5254,"mmm-aaaa"),Informes!$A:$P,COLUMN(Informes!C$1),FALSE), "")</f>
        <v/>
      </c>
    </row>
    <row r="5255" spans="1:24" ht="16.5" customHeight="1" x14ac:dyDescent="0.2">
      <c r="A5255" s="34">
        <f t="shared" ref="A5255:A5264" si="1029">EDATE(A5254,1)</f>
        <v>45231</v>
      </c>
      <c r="B5255" s="243" t="str">
        <f t="shared" si="1026"/>
        <v>Noviembre</v>
      </c>
      <c r="C5255" s="244"/>
      <c r="D5255" s="244" t="str">
        <f t="shared" si="1027"/>
        <v>Enero</v>
      </c>
      <c r="E5255" s="244"/>
      <c r="F5255" s="281" t="str">
        <f>IFERROR(IF(VLOOKUP($X5246&amp;"-"&amp;TEXT($A5255,"mmm-aaaa"),Informes!$A:$P,COLUMN(Informes!H$1),FALSE),"þ","¨"),"¨")</f>
        <v>¨</v>
      </c>
      <c r="G5255" s="281"/>
      <c r="H5255" s="281"/>
      <c r="I5255" s="248" t="str">
        <f>IFERROR(IF(ISBLANK(
VLOOKUP($X5246&amp;"-"&amp;TEXT($A5255,"mmm-aaaa"),Informes!$A:$P,COLUMN(Informes!I$1),FALSE)), "",
VLOOKUP($X5246&amp;"-"&amp;TEXT($A5255,"mmm-aaaa"),Informes!$A:$P,COLUMN(Informes!I$1),FALSE)), "")</f>
        <v/>
      </c>
      <c r="J5255" s="248"/>
      <c r="K5255" s="248"/>
      <c r="L5255" s="173" t="str">
        <f t="shared" si="1028"/>
        <v>¨</v>
      </c>
      <c r="M5255" s="248" t="str">
        <f>IFERROR(IF(OR($X5255=$L$7,$X5255=$K$5,$X5255=$O$5,$X5255=$T$5),IF(ISBLANK(
VLOOKUP($X5246&amp;"-"&amp;TEXT($A5255,"mmm-aaaa"),Informes!$A:$P,COLUMN(Informes!J$1),FALSE)), "",
VLOOKUP($X5246&amp;"-"&amp;TEXT($A5255,"mmm-aaaa"),Informes!$A:$P,COLUMN(Informes!J$1),FALSE)), ""), "")</f>
        <v/>
      </c>
      <c r="N5255" s="248"/>
      <c r="O5255" s="248"/>
      <c r="P5255" s="248"/>
      <c r="Q5255" s="248"/>
      <c r="R5255" s="284" t="str">
        <f t="shared" si="1025"/>
        <v/>
      </c>
      <c r="S5255" s="284"/>
      <c r="T5255" s="284"/>
      <c r="U5255" s="284"/>
      <c r="V5255" s="285"/>
      <c r="W5255" s="4" t="str">
        <f>IFERROR(VLOOKUP($X5246&amp;"-"&amp;TEXT($A5255,"mmm-aaaa"),Informes!$A:$P,COLUMN(Informes!K$1),FALSE), "")</f>
        <v/>
      </c>
      <c r="X5255" s="34" t="str">
        <f>IFERROR(VLOOKUP($X5246&amp;"-"&amp;TEXT($A5255,"mmm-aaaa"),Informes!$A:$P,COLUMN(Informes!C$1),FALSE), "")</f>
        <v/>
      </c>
    </row>
    <row r="5256" spans="1:24" ht="16.5" customHeight="1" x14ac:dyDescent="0.2">
      <c r="A5256" s="34">
        <f t="shared" si="1029"/>
        <v>45261</v>
      </c>
      <c r="B5256" s="243" t="str">
        <f t="shared" si="1026"/>
        <v>Diciembre</v>
      </c>
      <c r="C5256" s="244"/>
      <c r="D5256" s="244" t="str">
        <f t="shared" si="1027"/>
        <v>Enero</v>
      </c>
      <c r="E5256" s="244"/>
      <c r="F5256" s="281" t="str">
        <f>IFERROR(IF(VLOOKUP($X5246&amp;"-"&amp;TEXT($A5256,"mmm-aaaa"),Informes!$A:$P,COLUMN(Informes!H$1),FALSE),"þ","¨"),"¨")</f>
        <v>¨</v>
      </c>
      <c r="G5256" s="281"/>
      <c r="H5256" s="281"/>
      <c r="I5256" s="248" t="str">
        <f>IFERROR(IF(ISBLANK(
VLOOKUP($X5246&amp;"-"&amp;TEXT($A5256,"mmm-aaaa"),Informes!$A:$P,COLUMN(Informes!I$1),FALSE)), "",
VLOOKUP($X5246&amp;"-"&amp;TEXT($A5256,"mmm-aaaa"),Informes!$A:$P,COLUMN(Informes!I$1),FALSE)), "")</f>
        <v/>
      </c>
      <c r="J5256" s="248"/>
      <c r="K5256" s="248"/>
      <c r="L5256" s="173" t="str">
        <f t="shared" si="1028"/>
        <v>¨</v>
      </c>
      <c r="M5256" s="248" t="str">
        <f>IFERROR(IF(OR($X5256=$L$7,$X5256=$K$5,$X5256=$O$5,$X5256=$T$5),IF(ISBLANK(
VLOOKUP($X5246&amp;"-"&amp;TEXT($A5256,"mmm-aaaa"),Informes!$A:$P,COLUMN(Informes!J$1),FALSE)), "",
VLOOKUP($X5246&amp;"-"&amp;TEXT($A5256,"mmm-aaaa"),Informes!$A:$P,COLUMN(Informes!J$1),FALSE)), ""), "")</f>
        <v/>
      </c>
      <c r="N5256" s="248"/>
      <c r="O5256" s="248"/>
      <c r="P5256" s="248"/>
      <c r="Q5256" s="248"/>
      <c r="R5256" s="284" t="str">
        <f t="shared" si="1025"/>
        <v/>
      </c>
      <c r="S5256" s="284"/>
      <c r="T5256" s="284"/>
      <c r="U5256" s="284"/>
      <c r="V5256" s="285"/>
      <c r="W5256" s="4" t="str">
        <f>IFERROR(VLOOKUP($X5246&amp;"-"&amp;TEXT($A5256,"mmm-aaaa"),Informes!$A:$P,COLUMN(Informes!K$1),FALSE), "")</f>
        <v/>
      </c>
      <c r="X5256" s="34" t="str">
        <f>IFERROR(VLOOKUP($X5246&amp;"-"&amp;TEXT($A5256,"mmm-aaaa"),Informes!$A:$P,COLUMN(Informes!C$1),FALSE), "")</f>
        <v/>
      </c>
    </row>
    <row r="5257" spans="1:24" ht="16.5" customHeight="1" x14ac:dyDescent="0.2">
      <c r="A5257" s="34">
        <f t="shared" si="1029"/>
        <v>45292</v>
      </c>
      <c r="B5257" s="243" t="str">
        <f t="shared" si="1026"/>
        <v>Enero</v>
      </c>
      <c r="C5257" s="244"/>
      <c r="D5257" s="244" t="str">
        <f t="shared" si="1027"/>
        <v>Enero</v>
      </c>
      <c r="E5257" s="244"/>
      <c r="F5257" s="281" t="str">
        <f>IFERROR(IF(VLOOKUP($X5246&amp;"-"&amp;TEXT($A5257,"mmm-aaaa"),Informes!$A:$P,COLUMN(Informes!H$1),FALSE),"þ","¨"),"¨")</f>
        <v>¨</v>
      </c>
      <c r="G5257" s="281"/>
      <c r="H5257" s="281"/>
      <c r="I5257" s="248" t="str">
        <f>IFERROR(IF(ISBLANK(
VLOOKUP($X5246&amp;"-"&amp;TEXT($A5257,"mmm-aaaa"),Informes!$A:$P,COLUMN(Informes!I$1),FALSE)), "",
VLOOKUP($X5246&amp;"-"&amp;TEXT($A5257,"mmm-aaaa"),Informes!$A:$P,COLUMN(Informes!I$1),FALSE)), "")</f>
        <v/>
      </c>
      <c r="J5257" s="248"/>
      <c r="K5257" s="248"/>
      <c r="L5257" s="173" t="str">
        <f t="shared" si="1028"/>
        <v>¨</v>
      </c>
      <c r="M5257" s="248" t="str">
        <f>IFERROR(IF(OR($X5257=$L$7,$X5257=$K$5,$X5257=$O$5,$X5257=$T$5),IF(ISBLANK(
VLOOKUP($X5246&amp;"-"&amp;TEXT($A5257,"mmm-aaaa"),Informes!$A:$P,COLUMN(Informes!J$1),FALSE)), "",
VLOOKUP($X5246&amp;"-"&amp;TEXT($A5257,"mmm-aaaa"),Informes!$A:$P,COLUMN(Informes!J$1),FALSE)), ""), "")</f>
        <v/>
      </c>
      <c r="N5257" s="248"/>
      <c r="O5257" s="248"/>
      <c r="P5257" s="248"/>
      <c r="Q5257" s="248"/>
      <c r="R5257" s="284" t="str">
        <f t="shared" si="1025"/>
        <v/>
      </c>
      <c r="S5257" s="284"/>
      <c r="T5257" s="284"/>
      <c r="U5257" s="284"/>
      <c r="V5257" s="285"/>
      <c r="W5257" s="4" t="str">
        <f>IFERROR(VLOOKUP($X5246&amp;"-"&amp;TEXT($A5257,"mmm-aaaa"),Informes!$A:$P,COLUMN(Informes!K$1),FALSE), "")</f>
        <v/>
      </c>
      <c r="X5257" s="34" t="str">
        <f>IFERROR(VLOOKUP($X5246&amp;"-"&amp;TEXT($A5257,"mmm-aaaa"),Informes!$A:$P,COLUMN(Informes!C$1),FALSE), "")</f>
        <v/>
      </c>
    </row>
    <row r="5258" spans="1:24" ht="16.5" customHeight="1" x14ac:dyDescent="0.2">
      <c r="A5258" s="34">
        <f t="shared" si="1029"/>
        <v>45323</v>
      </c>
      <c r="B5258" s="243" t="str">
        <f t="shared" si="1026"/>
        <v>Febrero</v>
      </c>
      <c r="C5258" s="244"/>
      <c r="D5258" s="244" t="str">
        <f t="shared" si="1027"/>
        <v>Enero</v>
      </c>
      <c r="E5258" s="244"/>
      <c r="F5258" s="281" t="str">
        <f>IFERROR(IF(VLOOKUP($X5246&amp;"-"&amp;TEXT($A5258,"mmm-aaaa"),Informes!$A:$P,COLUMN(Informes!H$1),FALSE),"þ","¨"),"¨")</f>
        <v>¨</v>
      </c>
      <c r="G5258" s="281"/>
      <c r="H5258" s="281"/>
      <c r="I5258" s="248" t="str">
        <f>IFERROR(IF(ISBLANK(
VLOOKUP($X5246&amp;"-"&amp;TEXT($A5258,"mmm-aaaa"),Informes!$A:$P,COLUMN(Informes!I$1),FALSE)), "",
VLOOKUP($X5246&amp;"-"&amp;TEXT($A5258,"mmm-aaaa"),Informes!$A:$P,COLUMN(Informes!I$1),FALSE)), "")</f>
        <v/>
      </c>
      <c r="J5258" s="248"/>
      <c r="K5258" s="248"/>
      <c r="L5258" s="173" t="str">
        <f t="shared" si="1028"/>
        <v>¨</v>
      </c>
      <c r="M5258" s="248" t="str">
        <f>IFERROR(IF(OR($X5258=$L$7,$X5258=$K$5,$X5258=$O$5,$X5258=$T$5),IF(ISBLANK(
VLOOKUP($X5246&amp;"-"&amp;TEXT($A5258,"mmm-aaaa"),Informes!$A:$P,COLUMN(Informes!J$1),FALSE)), "",
VLOOKUP($X5246&amp;"-"&amp;TEXT($A5258,"mmm-aaaa"),Informes!$A:$P,COLUMN(Informes!J$1),FALSE)), ""), "")</f>
        <v/>
      </c>
      <c r="N5258" s="248"/>
      <c r="O5258" s="248"/>
      <c r="P5258" s="248"/>
      <c r="Q5258" s="248"/>
      <c r="R5258" s="284" t="str">
        <f t="shared" si="1025"/>
        <v/>
      </c>
      <c r="S5258" s="284"/>
      <c r="T5258" s="284"/>
      <c r="U5258" s="284"/>
      <c r="V5258" s="285"/>
      <c r="W5258" s="4" t="str">
        <f>IFERROR(VLOOKUP($X5246&amp;"-"&amp;TEXT($A5258,"mmm-aaaa"),Informes!$A:$P,COLUMN(Informes!K$1),FALSE), "")</f>
        <v/>
      </c>
      <c r="X5258" s="34" t="str">
        <f>IFERROR(VLOOKUP($X5246&amp;"-"&amp;TEXT($A5258,"mmm-aaaa"),Informes!$A:$P,COLUMN(Informes!C$1),FALSE), "")</f>
        <v/>
      </c>
    </row>
    <row r="5259" spans="1:24" ht="16.5" customHeight="1" x14ac:dyDescent="0.2">
      <c r="A5259" s="34">
        <f t="shared" si="1029"/>
        <v>45352</v>
      </c>
      <c r="B5259" s="243" t="str">
        <f t="shared" si="1026"/>
        <v>Marzo</v>
      </c>
      <c r="C5259" s="244"/>
      <c r="D5259" s="244" t="str">
        <f t="shared" si="1027"/>
        <v>Enero</v>
      </c>
      <c r="E5259" s="244"/>
      <c r="F5259" s="281" t="str">
        <f>IFERROR(IF(VLOOKUP($X5246&amp;"-"&amp;TEXT($A5259,"mmm-aaaa"),Informes!$A:$P,COLUMN(Informes!H$1),FALSE),"þ","¨"),"¨")</f>
        <v>¨</v>
      </c>
      <c r="G5259" s="281"/>
      <c r="H5259" s="281"/>
      <c r="I5259" s="248" t="str">
        <f>IFERROR(IF(ISBLANK(
VLOOKUP($X5246&amp;"-"&amp;TEXT($A5259,"mmm-aaaa"),Informes!$A:$P,COLUMN(Informes!I$1),FALSE)), "",
VLOOKUP($X5246&amp;"-"&amp;TEXT($A5259,"mmm-aaaa"),Informes!$A:$P,COLUMN(Informes!I$1),FALSE)), "")</f>
        <v/>
      </c>
      <c r="J5259" s="248"/>
      <c r="K5259" s="248"/>
      <c r="L5259" s="173" t="str">
        <f t="shared" si="1028"/>
        <v>¨</v>
      </c>
      <c r="M5259" s="248" t="str">
        <f>IFERROR(IF(OR($X5259=$L$7,$X5259=$K$5,$X5259=$O$5,$X5259=$T$5),IF(ISBLANK(
VLOOKUP($X5246&amp;"-"&amp;TEXT($A5259,"mmm-aaaa"),Informes!$A:$P,COLUMN(Informes!J$1),FALSE)), "",
VLOOKUP($X5246&amp;"-"&amp;TEXT($A5259,"mmm-aaaa"),Informes!$A:$P,COLUMN(Informes!J$1),FALSE)), ""), "")</f>
        <v/>
      </c>
      <c r="N5259" s="248"/>
      <c r="O5259" s="248"/>
      <c r="P5259" s="248"/>
      <c r="Q5259" s="248"/>
      <c r="R5259" s="284" t="str">
        <f t="shared" si="1025"/>
        <v/>
      </c>
      <c r="S5259" s="284"/>
      <c r="T5259" s="284"/>
      <c r="U5259" s="284"/>
      <c r="V5259" s="285"/>
      <c r="W5259" s="4" t="str">
        <f>IFERROR(VLOOKUP($X5246&amp;"-"&amp;TEXT($A5259,"mmm-aaaa"),Informes!$A:$P,COLUMN(Informes!K$1),FALSE), "")</f>
        <v/>
      </c>
      <c r="X5259" s="34" t="str">
        <f>IFERROR(VLOOKUP($X5246&amp;"-"&amp;TEXT($A5259,"mmm-aaaa"),Informes!$A:$P,COLUMN(Informes!C$1),FALSE), "")</f>
        <v/>
      </c>
    </row>
    <row r="5260" spans="1:24" ht="16.5" customHeight="1" x14ac:dyDescent="0.2">
      <c r="A5260" s="34">
        <f t="shared" si="1029"/>
        <v>45383</v>
      </c>
      <c r="B5260" s="243" t="str">
        <f t="shared" si="1026"/>
        <v>Abril</v>
      </c>
      <c r="C5260" s="244"/>
      <c r="D5260" s="244" t="str">
        <f t="shared" si="1027"/>
        <v>Enero</v>
      </c>
      <c r="E5260" s="244"/>
      <c r="F5260" s="281" t="str">
        <f>IFERROR(IF(VLOOKUP($X5246&amp;"-"&amp;TEXT($A5260,"mmm-aaaa"),Informes!$A:$P,COLUMN(Informes!H$1),FALSE),"þ","¨"),"¨")</f>
        <v>¨</v>
      </c>
      <c r="G5260" s="281"/>
      <c r="H5260" s="281"/>
      <c r="I5260" s="248" t="str">
        <f>IFERROR(IF(ISBLANK(
VLOOKUP($X5246&amp;"-"&amp;TEXT($A5260,"mmm-aaaa"),Informes!$A:$P,COLUMN(Informes!I$1),FALSE)), "",
VLOOKUP($X5246&amp;"-"&amp;TEXT($A5260,"mmm-aaaa"),Informes!$A:$P,COLUMN(Informes!I$1),FALSE)), "")</f>
        <v/>
      </c>
      <c r="J5260" s="248"/>
      <c r="K5260" s="248"/>
      <c r="L5260" s="173" t="str">
        <f t="shared" si="1028"/>
        <v>¨</v>
      </c>
      <c r="M5260" s="248" t="str">
        <f>IFERROR(IF(OR($X5260=$L$7,$X5260=$K$5,$X5260=$O$5,$X5260=$T$5),IF(ISBLANK(
VLOOKUP($X5246&amp;"-"&amp;TEXT($A5260,"mmm-aaaa"),Informes!$A:$P,COLUMN(Informes!J$1),FALSE)), "",
VLOOKUP($X5246&amp;"-"&amp;TEXT($A5260,"mmm-aaaa"),Informes!$A:$P,COLUMN(Informes!J$1),FALSE)), ""), "")</f>
        <v/>
      </c>
      <c r="N5260" s="248"/>
      <c r="O5260" s="248"/>
      <c r="P5260" s="248"/>
      <c r="Q5260" s="248"/>
      <c r="R5260" s="284" t="str">
        <f t="shared" si="1025"/>
        <v/>
      </c>
      <c r="S5260" s="284"/>
      <c r="T5260" s="284"/>
      <c r="U5260" s="284"/>
      <c r="V5260" s="285"/>
      <c r="W5260" s="4" t="str">
        <f>IFERROR(VLOOKUP($X5246&amp;"-"&amp;TEXT($A5260,"mmm-aaaa"),Informes!$A:$P,COLUMN(Informes!K$1),FALSE), "")</f>
        <v/>
      </c>
      <c r="X5260" s="34" t="str">
        <f>IFERROR(VLOOKUP($X5246&amp;"-"&amp;TEXT($A5260,"mmm-aaaa"),Informes!$A:$P,COLUMN(Informes!C$1),FALSE), "")</f>
        <v/>
      </c>
    </row>
    <row r="5261" spans="1:24" ht="16.5" customHeight="1" x14ac:dyDescent="0.2">
      <c r="A5261" s="34">
        <f t="shared" si="1029"/>
        <v>45413</v>
      </c>
      <c r="B5261" s="243" t="str">
        <f t="shared" si="1026"/>
        <v>Mayo</v>
      </c>
      <c r="C5261" s="244"/>
      <c r="D5261" s="244" t="str">
        <f t="shared" si="1027"/>
        <v>Enero</v>
      </c>
      <c r="E5261" s="244"/>
      <c r="F5261" s="281" t="str">
        <f>IFERROR(IF(VLOOKUP($X5246&amp;"-"&amp;TEXT($A5261,"mmm-aaaa"),Informes!$A:$P,COLUMN(Informes!H$1),FALSE),"þ","¨"),"¨")</f>
        <v>¨</v>
      </c>
      <c r="G5261" s="281"/>
      <c r="H5261" s="281"/>
      <c r="I5261" s="248" t="str">
        <f>IFERROR(IF(ISBLANK(
VLOOKUP($X5246&amp;"-"&amp;TEXT($A5261,"mmm-aaaa"),Informes!$A:$P,COLUMN(Informes!I$1),FALSE)), "",
VLOOKUP($X5246&amp;"-"&amp;TEXT($A5261,"mmm-aaaa"),Informes!$A:$P,COLUMN(Informes!I$1),FALSE)), "")</f>
        <v/>
      </c>
      <c r="J5261" s="248"/>
      <c r="K5261" s="248"/>
      <c r="L5261" s="173" t="str">
        <f t="shared" si="1028"/>
        <v>¨</v>
      </c>
      <c r="M5261" s="248" t="str">
        <f>IFERROR(IF(OR($X5261=$L$7,$X5261=$K$5,$X5261=$O$5,$X5261=$T$5),IF(ISBLANK(
VLOOKUP($X5246&amp;"-"&amp;TEXT($A5261,"mmm-aaaa"),Informes!$A:$P,COLUMN(Informes!J$1),FALSE)), "",
VLOOKUP($X5246&amp;"-"&amp;TEXT($A5261,"mmm-aaaa"),Informes!$A:$P,COLUMN(Informes!J$1),FALSE)), ""), "")</f>
        <v/>
      </c>
      <c r="N5261" s="248"/>
      <c r="O5261" s="248"/>
      <c r="P5261" s="248"/>
      <c r="Q5261" s="248"/>
      <c r="R5261" s="284" t="str">
        <f t="shared" si="1025"/>
        <v/>
      </c>
      <c r="S5261" s="284"/>
      <c r="T5261" s="284"/>
      <c r="U5261" s="284"/>
      <c r="V5261" s="285"/>
      <c r="W5261" s="4" t="str">
        <f>IFERROR(VLOOKUP($X5246&amp;"-"&amp;TEXT($A5261,"mmm-aaaa"),Informes!$A:$P,COLUMN(Informes!K$1),FALSE), "")</f>
        <v/>
      </c>
      <c r="X5261" s="34" t="str">
        <f>IFERROR(VLOOKUP($X5246&amp;"-"&amp;TEXT($A5261,"mmm-aaaa"),Informes!$A:$P,COLUMN(Informes!C$1),FALSE), "")</f>
        <v/>
      </c>
    </row>
    <row r="5262" spans="1:24" ht="16.5" customHeight="1" x14ac:dyDescent="0.2">
      <c r="A5262" s="34">
        <f t="shared" si="1029"/>
        <v>45444</v>
      </c>
      <c r="B5262" s="243" t="str">
        <f t="shared" si="1026"/>
        <v>Junio</v>
      </c>
      <c r="C5262" s="244"/>
      <c r="D5262" s="244" t="str">
        <f t="shared" si="1027"/>
        <v>Enero</v>
      </c>
      <c r="E5262" s="244"/>
      <c r="F5262" s="281" t="str">
        <f>IFERROR(IF(VLOOKUP($X5246&amp;"-"&amp;TEXT($A5262,"mmm-aaaa"),Informes!$A:$P,COLUMN(Informes!H$1),FALSE),"þ","¨"),"¨")</f>
        <v>¨</v>
      </c>
      <c r="G5262" s="281"/>
      <c r="H5262" s="281"/>
      <c r="I5262" s="248" t="str">
        <f>IFERROR(IF(ISBLANK(
VLOOKUP($X5246&amp;"-"&amp;TEXT($A5262,"mmm-aaaa"),Informes!$A:$P,COLUMN(Informes!I$1),FALSE)), "",
VLOOKUP($X5246&amp;"-"&amp;TEXT($A5262,"mmm-aaaa"),Informes!$A:$P,COLUMN(Informes!I$1),FALSE)), "")</f>
        <v/>
      </c>
      <c r="J5262" s="248"/>
      <c r="K5262" s="248"/>
      <c r="L5262" s="173" t="str">
        <f t="shared" si="1028"/>
        <v>¨</v>
      </c>
      <c r="M5262" s="248" t="str">
        <f>IFERROR(IF(OR($X5262=$L$7,$X5262=$K$5,$X5262=$O$5,$X5262=$T$5),IF(ISBLANK(
VLOOKUP($X5246&amp;"-"&amp;TEXT($A5262,"mmm-aaaa"),Informes!$A:$P,COLUMN(Informes!J$1),FALSE)), "",
VLOOKUP($X5246&amp;"-"&amp;TEXT($A5262,"mmm-aaaa"),Informes!$A:$P,COLUMN(Informes!J$1),FALSE)), ""), "")</f>
        <v/>
      </c>
      <c r="N5262" s="248"/>
      <c r="O5262" s="248"/>
      <c r="P5262" s="248"/>
      <c r="Q5262" s="248"/>
      <c r="R5262" s="284" t="str">
        <f t="shared" si="1025"/>
        <v/>
      </c>
      <c r="S5262" s="284"/>
      <c r="T5262" s="284"/>
      <c r="U5262" s="284"/>
      <c r="V5262" s="285"/>
      <c r="W5262" s="4" t="str">
        <f>IFERROR(VLOOKUP($X5246&amp;"-"&amp;TEXT($A5262,"mmm-aaaa"),Informes!$A:$P,COLUMN(Informes!K$1),FALSE), "")</f>
        <v/>
      </c>
      <c r="X5262" s="34" t="str">
        <f>IFERROR(VLOOKUP($X5246&amp;"-"&amp;TEXT($A5262,"mmm-aaaa"),Informes!$A:$P,COLUMN(Informes!C$1),FALSE), "")</f>
        <v/>
      </c>
    </row>
    <row r="5263" spans="1:24" ht="16.5" customHeight="1" x14ac:dyDescent="0.2">
      <c r="A5263" s="34">
        <f t="shared" si="1029"/>
        <v>45474</v>
      </c>
      <c r="B5263" s="243" t="str">
        <f t="shared" si="1026"/>
        <v>Julio</v>
      </c>
      <c r="C5263" s="244"/>
      <c r="D5263" s="244" t="str">
        <f t="shared" si="1027"/>
        <v>Enero</v>
      </c>
      <c r="E5263" s="244"/>
      <c r="F5263" s="281" t="str">
        <f>IFERROR(IF(VLOOKUP($X5246&amp;"-"&amp;TEXT($A5263,"mmm-aaaa"),Informes!$A:$P,COLUMN(Informes!H$1),FALSE),"þ","¨"),"¨")</f>
        <v>¨</v>
      </c>
      <c r="G5263" s="281"/>
      <c r="H5263" s="281"/>
      <c r="I5263" s="248" t="str">
        <f>IFERROR(IF(ISBLANK(
VLOOKUP($X5246&amp;"-"&amp;TEXT($A5263,"mmm-aaaa"),Informes!$A:$P,COLUMN(Informes!I$1),FALSE)), "",
VLOOKUP($X5246&amp;"-"&amp;TEXT($A5263,"mmm-aaaa"),Informes!$A:$P,COLUMN(Informes!I$1),FALSE)), "")</f>
        <v/>
      </c>
      <c r="J5263" s="248"/>
      <c r="K5263" s="248"/>
      <c r="L5263" s="173" t="str">
        <f t="shared" si="1028"/>
        <v>¨</v>
      </c>
      <c r="M5263" s="248" t="str">
        <f>IFERROR(IF(OR($X5263=$L$7,$X5263=$K$5,$X5263=$O$5,$X5263=$T$5),IF(ISBLANK(
VLOOKUP($X5246&amp;"-"&amp;TEXT($A5263,"mmm-aaaa"),Informes!$A:$P,COLUMN(Informes!J$1),FALSE)), "",
VLOOKUP($X5246&amp;"-"&amp;TEXT($A5263,"mmm-aaaa"),Informes!$A:$P,COLUMN(Informes!J$1),FALSE)), ""), "")</f>
        <v/>
      </c>
      <c r="N5263" s="248"/>
      <c r="O5263" s="248"/>
      <c r="P5263" s="248"/>
      <c r="Q5263" s="248"/>
      <c r="R5263" s="284" t="str">
        <f t="shared" si="1025"/>
        <v/>
      </c>
      <c r="S5263" s="284"/>
      <c r="T5263" s="284"/>
      <c r="U5263" s="284"/>
      <c r="V5263" s="285"/>
      <c r="W5263" s="4" t="str">
        <f>IFERROR(VLOOKUP($X5246&amp;"-"&amp;TEXT($A5263,"mmm-aaaa"),Informes!$A:$P,COLUMN(Informes!K$1),FALSE), "")</f>
        <v/>
      </c>
      <c r="X5263" s="34" t="str">
        <f>IFERROR(VLOOKUP($X5246&amp;"-"&amp;TEXT($A5263,"mmm-aaaa"),Informes!$A:$P,COLUMN(Informes!C$1),FALSE), "")</f>
        <v/>
      </c>
    </row>
    <row r="5264" spans="1:24" ht="16.5" customHeight="1" thickBot="1" x14ac:dyDescent="0.25">
      <c r="A5264" s="34">
        <f t="shared" si="1029"/>
        <v>45505</v>
      </c>
      <c r="B5264" s="264" t="str">
        <f t="shared" si="1026"/>
        <v>Agosto</v>
      </c>
      <c r="C5264" s="265"/>
      <c r="D5264" s="265" t="str">
        <f t="shared" si="1027"/>
        <v>Enero</v>
      </c>
      <c r="E5264" s="265"/>
      <c r="F5264" s="280" t="str">
        <f>IFERROR(IF(VLOOKUP($X5246&amp;"-"&amp;TEXT($A5264,"mmm-aaaa"),Informes!$A:$P,COLUMN(Informes!H$1),FALSE),"þ","¨"),"¨")</f>
        <v>¨</v>
      </c>
      <c r="G5264" s="280"/>
      <c r="H5264" s="280"/>
      <c r="I5264" s="269" t="str">
        <f>IFERROR(IF(ISBLANK(
VLOOKUP($X5246&amp;"-"&amp;TEXT($A5264,"mmm-aaaa"),Informes!$A:$P,COLUMN(Informes!I$1),FALSE)), "",
VLOOKUP($X5246&amp;"-"&amp;TEXT($A5264,"mmm-aaaa"),Informes!$A:$P,COLUMN(Informes!I$1),FALSE)), "")</f>
        <v/>
      </c>
      <c r="J5264" s="269"/>
      <c r="K5264" s="269"/>
      <c r="L5264" s="172" t="str">
        <f t="shared" si="1028"/>
        <v>¨</v>
      </c>
      <c r="M5264" s="269" t="str">
        <f>IFERROR(IF(OR($X5264=$L$7,$X5264=$K$5,$X5264=$O$5,$X5264=$T$5),IF(ISBLANK(
VLOOKUP($X5246&amp;"-"&amp;TEXT($A5264,"mmm-aaaa"),Informes!$A:$P,COLUMN(Informes!J$1),FALSE)), "",
VLOOKUP($X5246&amp;"-"&amp;TEXT($A5264,"mmm-aaaa"),Informes!$A:$P,COLUMN(Informes!J$1),FALSE)), ""), "")</f>
        <v/>
      </c>
      <c r="N5264" s="269"/>
      <c r="O5264" s="269"/>
      <c r="P5264" s="269"/>
      <c r="Q5264" s="269"/>
      <c r="R5264" s="282" t="str">
        <f t="shared" si="1025"/>
        <v/>
      </c>
      <c r="S5264" s="282"/>
      <c r="T5264" s="282"/>
      <c r="U5264" s="282"/>
      <c r="V5264" s="283"/>
      <c r="W5264" s="4" t="str">
        <f>IFERROR(VLOOKUP($X5246&amp;"-"&amp;TEXT($A5264,"mmm-aaaa"),Informes!$A:$P,COLUMN(Informes!K$1),FALSE), "")</f>
        <v/>
      </c>
      <c r="X5264" s="34" t="str">
        <f>IFERROR(VLOOKUP($X5246&amp;"-"&amp;TEXT($A5264,"mmm-aaaa"),Informes!$A:$P,COLUMN(Informes!C$1),FALSE), "")</f>
        <v/>
      </c>
    </row>
    <row r="5265" spans="1:24" ht="16.5" customHeight="1" thickBot="1" x14ac:dyDescent="0.3">
      <c r="D5265" s="124"/>
      <c r="E5265" s="124"/>
      <c r="F5265" s="129"/>
      <c r="G5265" s="124" t="str">
        <f>IF(SUM(F5253:F5264)=0,"",SUM(F5253:F5264))</f>
        <v/>
      </c>
      <c r="H5265" s="124"/>
      <c r="I5265" s="124"/>
      <c r="J5265" s="130"/>
      <c r="K5265" s="124"/>
      <c r="L5265" s="131" t="s">
        <v>107</v>
      </c>
      <c r="M5265" s="272" t="str">
        <f>IF(SUM(M5253:M5264)=0,"",SUM(M5253:M5264))</f>
        <v/>
      </c>
      <c r="N5265" s="273"/>
      <c r="O5265" s="273"/>
      <c r="P5265" s="273"/>
      <c r="Q5265" s="274"/>
      <c r="R5265" s="275"/>
      <c r="S5265" s="276"/>
      <c r="T5265" s="276"/>
      <c r="U5265" s="276"/>
      <c r="V5265" s="277"/>
      <c r="W5265" s="4"/>
      <c r="X5265" s="4"/>
    </row>
    <row r="5266" spans="1:24" ht="16.5" customHeight="1" x14ac:dyDescent="0.2">
      <c r="W5266" s="4"/>
      <c r="X5266" s="4"/>
    </row>
    <row r="5267" spans="1:24" ht="279.75" customHeight="1" x14ac:dyDescent="0.15">
      <c r="B5267" s="11"/>
      <c r="C5267" s="132" t="s">
        <v>136</v>
      </c>
      <c r="D5267" s="11"/>
      <c r="E5267" s="11"/>
      <c r="F5267" s="11"/>
      <c r="G5267" s="11"/>
      <c r="H5267" s="11"/>
      <c r="I5267" s="11"/>
      <c r="J5267" s="11"/>
      <c r="K5267" s="11"/>
      <c r="L5267" s="11"/>
      <c r="M5267" s="11"/>
      <c r="N5267" s="11"/>
      <c r="O5267" s="11"/>
      <c r="P5267" s="11"/>
      <c r="Q5267" s="11"/>
      <c r="R5267" s="11"/>
      <c r="S5267" s="11"/>
      <c r="T5267" s="11"/>
      <c r="U5267" s="11"/>
      <c r="V5267" s="11"/>
      <c r="W5267" s="11"/>
      <c r="X5267" s="11"/>
    </row>
    <row r="5268" spans="1:24" ht="24" customHeight="1" x14ac:dyDescent="0.2">
      <c r="A5268" s="35"/>
      <c r="B5268" s="256" t="s">
        <v>127</v>
      </c>
      <c r="C5268" s="256"/>
      <c r="D5268" s="256"/>
      <c r="E5268" s="256"/>
      <c r="F5268" s="256"/>
      <c r="G5268" s="256"/>
      <c r="H5268" s="256"/>
      <c r="I5268" s="256"/>
      <c r="J5268" s="256"/>
      <c r="K5268" s="256"/>
      <c r="L5268" s="256"/>
      <c r="M5268" s="256"/>
      <c r="N5268" s="256"/>
      <c r="O5268" s="256"/>
      <c r="P5268" s="256"/>
      <c r="Q5268" s="256"/>
      <c r="R5268" s="256"/>
      <c r="S5268" s="256"/>
      <c r="T5268" s="256"/>
      <c r="U5268" s="256"/>
      <c r="V5268" s="256"/>
      <c r="X5268" s="2"/>
    </row>
    <row r="5269" spans="1:24" ht="15" x14ac:dyDescent="0.2">
      <c r="A5269" s="35"/>
      <c r="B5269" s="120" t="s">
        <v>128</v>
      </c>
      <c r="D5269" s="123" t="e">
        <f>D5246</f>
        <v>#REF!</v>
      </c>
      <c r="F5269" s="123"/>
      <c r="G5269" s="123"/>
      <c r="H5269" s="123"/>
      <c r="I5269" s="123"/>
      <c r="J5269" s="123"/>
      <c r="K5269" s="123"/>
      <c r="L5269" s="123"/>
      <c r="M5269" s="123"/>
      <c r="N5269" s="123"/>
      <c r="O5269" s="123"/>
      <c r="P5269" s="123"/>
      <c r="Q5269" s="123"/>
      <c r="R5269" s="123"/>
      <c r="S5269" s="123"/>
      <c r="T5269" s="123"/>
      <c r="U5269" s="123"/>
      <c r="V5269" s="123"/>
      <c r="W5269" s="15"/>
      <c r="X5269" s="154" t="e">
        <f>X5246</f>
        <v>#REF!</v>
      </c>
    </row>
    <row r="5270" spans="1:24" ht="17.25" x14ac:dyDescent="0.2">
      <c r="B5270" s="120" t="s">
        <v>129</v>
      </c>
      <c r="D5270" s="121"/>
      <c r="E5270" s="121"/>
      <c r="F5270" s="7"/>
      <c r="G5270" s="7"/>
      <c r="H5270" s="257" t="e">
        <f>H5247</f>
        <v>#REF!</v>
      </c>
      <c r="I5270" s="257"/>
      <c r="J5270" s="257"/>
      <c r="K5270" s="257"/>
      <c r="L5270" s="257"/>
      <c r="M5270" s="257"/>
      <c r="N5270" s="257"/>
      <c r="O5270" s="257"/>
      <c r="P5270" s="127" t="e">
        <f>P5247</f>
        <v>#REF!</v>
      </c>
      <c r="Q5270" s="120" t="s">
        <v>75</v>
      </c>
      <c r="S5270" s="12"/>
      <c r="T5270" s="13"/>
      <c r="U5270" s="127" t="e">
        <f>U5247</f>
        <v>#REF!</v>
      </c>
      <c r="V5270" s="120" t="s">
        <v>79</v>
      </c>
      <c r="W5270" s="12"/>
      <c r="X5270" s="6"/>
    </row>
    <row r="5271" spans="1:24" ht="17.25" x14ac:dyDescent="0.2">
      <c r="B5271" s="120" t="s">
        <v>130</v>
      </c>
      <c r="D5271" s="122"/>
      <c r="E5271" s="122"/>
      <c r="F5271" s="7"/>
      <c r="G5271" s="258" t="e">
        <f>G5248</f>
        <v>#REF!</v>
      </c>
      <c r="H5271" s="258"/>
      <c r="I5271" s="258"/>
      <c r="J5271" s="258"/>
      <c r="K5271" s="258"/>
      <c r="L5271" s="258"/>
      <c r="M5271" s="258"/>
      <c r="N5271" s="258"/>
      <c r="O5271" s="258"/>
      <c r="P5271" s="128" t="s">
        <v>137</v>
      </c>
      <c r="Q5271" s="120" t="s">
        <v>131</v>
      </c>
      <c r="S5271" s="12"/>
      <c r="T5271" s="12"/>
      <c r="U5271" s="128" t="s">
        <v>138</v>
      </c>
      <c r="V5271" s="120" t="s">
        <v>61</v>
      </c>
      <c r="W5271" s="12"/>
      <c r="X5271" s="6"/>
    </row>
    <row r="5272" spans="1:24" ht="28.5" customHeight="1" x14ac:dyDescent="0.2">
      <c r="B5272" s="127" t="e">
        <f>B5249</f>
        <v>#REF!</v>
      </c>
      <c r="C5272" s="125" t="s">
        <v>76</v>
      </c>
      <c r="D5272" s="127" t="e">
        <f>D5249</f>
        <v>#REF!</v>
      </c>
      <c r="E5272" s="125" t="s">
        <v>81</v>
      </c>
      <c r="F5272" s="7"/>
      <c r="G5272" s="7"/>
      <c r="H5272" s="5"/>
      <c r="I5272" s="10"/>
      <c r="J5272" s="127" t="e">
        <f>J5249</f>
        <v>#REF!</v>
      </c>
      <c r="K5272" s="125" t="s">
        <v>77</v>
      </c>
      <c r="L5272" s="5"/>
      <c r="M5272" s="5"/>
      <c r="N5272" s="127" t="e">
        <f>N5249</f>
        <v>#REF!</v>
      </c>
      <c r="O5272" s="125" t="s">
        <v>132</v>
      </c>
      <c r="P5272" s="126"/>
      <c r="Q5272" s="126"/>
      <c r="R5272" s="9"/>
      <c r="S5272" s="127" t="e">
        <f>S5249</f>
        <v>#REF!</v>
      </c>
      <c r="T5272" s="259" t="s">
        <v>133</v>
      </c>
      <c r="U5272" s="259"/>
      <c r="V5272" s="259"/>
      <c r="W5272" s="13"/>
      <c r="X5272" s="6"/>
    </row>
    <row r="5273" spans="1:24" ht="4.5" customHeight="1" thickBot="1" x14ac:dyDescent="0.25">
      <c r="B5273" s="8"/>
      <c r="C5273" s="7"/>
      <c r="D5273" s="8"/>
      <c r="E5273" s="7"/>
      <c r="F5273" s="7"/>
      <c r="G5273" s="7"/>
      <c r="H5273" s="5"/>
      <c r="I5273" s="10"/>
      <c r="J5273" s="8"/>
      <c r="K5273" s="5"/>
      <c r="L5273" s="5"/>
      <c r="M5273" s="5"/>
      <c r="N5273" s="7"/>
      <c r="O5273" s="5"/>
      <c r="P5273" s="8"/>
      <c r="Q5273" s="8"/>
      <c r="R5273" s="9"/>
      <c r="S5273" s="9"/>
      <c r="T5273" s="7"/>
      <c r="U5273" s="8"/>
      <c r="V5273" s="9"/>
      <c r="W5273" s="9"/>
      <c r="X5273" s="6"/>
    </row>
    <row r="5274" spans="1:24" ht="27" customHeight="1" x14ac:dyDescent="0.25">
      <c r="B5274" s="260" t="s">
        <v>17</v>
      </c>
      <c r="C5274" s="261"/>
      <c r="D5274" s="261"/>
      <c r="E5274" s="261"/>
      <c r="F5274" s="262" t="s">
        <v>134</v>
      </c>
      <c r="G5274" s="262"/>
      <c r="H5274" s="262"/>
      <c r="I5274" s="262" t="s">
        <v>12</v>
      </c>
      <c r="J5274" s="262"/>
      <c r="K5274" s="262"/>
      <c r="L5274" s="262" t="s">
        <v>105</v>
      </c>
      <c r="M5274" s="236" t="s">
        <v>135</v>
      </c>
      <c r="N5274" s="236"/>
      <c r="O5274" s="236"/>
      <c r="P5274" s="236"/>
      <c r="Q5274" s="236"/>
      <c r="R5274" s="236" t="s">
        <v>101</v>
      </c>
      <c r="S5274" s="236"/>
      <c r="T5274" s="236"/>
      <c r="U5274" s="236"/>
      <c r="V5274" s="237"/>
      <c r="W5274" s="14"/>
      <c r="X5274" s="3"/>
    </row>
    <row r="5275" spans="1:24" ht="27.75" customHeight="1" x14ac:dyDescent="0.2">
      <c r="B5275" s="240">
        <f>EDATE(B5252,12)</f>
        <v>45658</v>
      </c>
      <c r="C5275" s="241"/>
      <c r="D5275" s="241"/>
      <c r="E5275" s="242"/>
      <c r="F5275" s="263"/>
      <c r="G5275" s="263"/>
      <c r="H5275" s="263"/>
      <c r="I5275" s="263"/>
      <c r="J5275" s="263"/>
      <c r="K5275" s="263"/>
      <c r="L5275" s="263"/>
      <c r="M5275" s="238"/>
      <c r="N5275" s="238"/>
      <c r="O5275" s="238"/>
      <c r="P5275" s="238"/>
      <c r="Q5275" s="238"/>
      <c r="R5275" s="238"/>
      <c r="S5275" s="238"/>
      <c r="T5275" s="238"/>
      <c r="U5275" s="238"/>
      <c r="V5275" s="239"/>
      <c r="W5275" s="14"/>
      <c r="X5275" s="3"/>
    </row>
    <row r="5276" spans="1:24" ht="16.5" customHeight="1" x14ac:dyDescent="0.2">
      <c r="A5276" s="34">
        <f>EDATE(B5275,-4)</f>
        <v>45536</v>
      </c>
      <c r="B5276" s="243" t="str">
        <f>PROPER(TEXT(A5276, "mmmm"))</f>
        <v>Septiembre</v>
      </c>
      <c r="C5276" s="244"/>
      <c r="D5276" s="244"/>
      <c r="E5276" s="244"/>
      <c r="F5276" s="281" t="str">
        <f>IFERROR(IF(VLOOKUP($X5246&amp;"-"&amp;TEXT($A5276,"mmm-aaaa"),Informes!$A:$P,COLUMN(Informes!H$1),FALSE),"þ","¨"),"¨")</f>
        <v>¨</v>
      </c>
      <c r="G5276" s="281"/>
      <c r="H5276" s="281"/>
      <c r="I5276" s="248" t="str">
        <f>IFERROR(IF(ISBLANK(
VLOOKUP($X5269&amp;"-"&amp;TEXT($A5276,"mmm-aaaa"),Informes!$A:$P,COLUMN(Informes!I$1),FALSE)), "",
VLOOKUP($X5269&amp;"-"&amp;TEXT($A5276,"mmm-aaaa"),Informes!$A:$P,COLUMN(Informes!I$1),FALSE)), "")</f>
        <v/>
      </c>
      <c r="J5276" s="248"/>
      <c r="K5276" s="248"/>
      <c r="L5276" s="173" t="str">
        <f>IFERROR(IF($X5276=$L$7,"þ","¨"),"¨")</f>
        <v>¨</v>
      </c>
      <c r="M5276" s="248" t="str">
        <f>IFERROR(IF(OR($X5276=$L$7,$X5276=$K$5,$X5276=$O$5,$X5276=$T$5),IF(ISBLANK(
VLOOKUP($X5246&amp;"-"&amp;TEXT($A5276,"mmm-aaaa"),Informes!$A:$P,COLUMN(Informes!J$1),FALSE)), "",
VLOOKUP($X5246&amp;"-"&amp;TEXT($A5276,"mmm-aaaa"),Informes!$A:$P,COLUMN(Informes!J$1),FALSE)), ""), "")</f>
        <v/>
      </c>
      <c r="N5276" s="248"/>
      <c r="O5276" s="248"/>
      <c r="P5276" s="248"/>
      <c r="Q5276" s="248"/>
      <c r="R5276" s="284" t="str">
        <f t="shared" ref="R5276:R5287" si="1030">IF(W5276=0, "", W5276)</f>
        <v/>
      </c>
      <c r="S5276" s="284"/>
      <c r="T5276" s="284"/>
      <c r="U5276" s="284"/>
      <c r="V5276" s="285"/>
      <c r="W5276" s="4" t="str">
        <f>IFERROR(VLOOKUP($X5269&amp;"-"&amp;TEXT($A5276,"mmm-aaaa"),Informes!$A:$P,COLUMN(Informes!K$1),FALSE), "")</f>
        <v/>
      </c>
      <c r="X5276" s="34" t="str">
        <f>IFERROR(VLOOKUP($X5246&amp;"-"&amp;TEXT($A5276,"mmm-aaaa"),Informes!$A:$P,COLUMN(Informes!C$1),FALSE), "")</f>
        <v/>
      </c>
    </row>
    <row r="5277" spans="1:24" ht="16.5" customHeight="1" x14ac:dyDescent="0.2">
      <c r="A5277" s="34">
        <f>EDATE(A5276,1)</f>
        <v>45566</v>
      </c>
      <c r="B5277" s="243" t="str">
        <f t="shared" ref="B5277:B5287" si="1031">PROPER(TEXT(A5277, "mmmm"))</f>
        <v>Octubre</v>
      </c>
      <c r="C5277" s="244"/>
      <c r="D5277" s="244"/>
      <c r="E5277" s="244"/>
      <c r="F5277" s="281" t="str">
        <f>IFERROR(IF(VLOOKUP($X5246&amp;"-"&amp;TEXT($A5277,"mmm-aaaa"),Informes!$A:$P,COLUMN(Informes!H$1),FALSE),"þ","¨"),"¨")</f>
        <v>¨</v>
      </c>
      <c r="G5277" s="281"/>
      <c r="H5277" s="281"/>
      <c r="I5277" s="248" t="str">
        <f>IFERROR(IF(ISBLANK(
VLOOKUP($X5269&amp;"-"&amp;TEXT($A5277,"mmm-aaaa"),Informes!$A:$P,COLUMN(Informes!I$1),FALSE)), "",
VLOOKUP($X5269&amp;"-"&amp;TEXT($A5277,"mmm-aaaa"),Informes!$A:$P,COLUMN(Informes!I$1),FALSE)), "")</f>
        <v/>
      </c>
      <c r="J5277" s="248"/>
      <c r="K5277" s="248"/>
      <c r="L5277" s="173" t="str">
        <f t="shared" ref="L5277:L5287" si="1032">IFERROR(IF($X5277=$L$7,"þ","¨"),"¨")</f>
        <v>¨</v>
      </c>
      <c r="M5277" s="248" t="str">
        <f>IFERROR(IF(OR($X5277=$L$7,$X5277=$K$5,$X5277=$O$5,$X5277=$T$5),IF(ISBLANK(
VLOOKUP($X5246&amp;"-"&amp;TEXT($A5277,"mmm-aaaa"),Informes!$A:$P,COLUMN(Informes!J$1),FALSE)), "",
VLOOKUP($X5246&amp;"-"&amp;TEXT($A5277,"mmm-aaaa"),Informes!$A:$P,COLUMN(Informes!J$1),FALSE)), ""), "")</f>
        <v/>
      </c>
      <c r="N5277" s="248"/>
      <c r="O5277" s="248"/>
      <c r="P5277" s="248"/>
      <c r="Q5277" s="248"/>
      <c r="R5277" s="284" t="str">
        <f t="shared" si="1030"/>
        <v/>
      </c>
      <c r="S5277" s="284"/>
      <c r="T5277" s="284"/>
      <c r="U5277" s="284"/>
      <c r="V5277" s="285"/>
      <c r="W5277" s="4" t="str">
        <f>IFERROR(VLOOKUP($X5269&amp;"-"&amp;TEXT($A5277,"mmm-aaaa"),Informes!$A:$P,COLUMN(Informes!K$1),FALSE), "")</f>
        <v/>
      </c>
      <c r="X5277" s="34" t="str">
        <f>IFERROR(VLOOKUP($X5246&amp;"-"&amp;TEXT($A5277,"mmm-aaaa"),Informes!$A:$P,COLUMN(Informes!C$1),FALSE), "")</f>
        <v/>
      </c>
    </row>
    <row r="5278" spans="1:24" ht="16.5" customHeight="1" x14ac:dyDescent="0.2">
      <c r="A5278" s="34">
        <f t="shared" ref="A5278:A5287" si="1033">EDATE(A5277,1)</f>
        <v>45597</v>
      </c>
      <c r="B5278" s="243" t="str">
        <f t="shared" si="1031"/>
        <v>Noviembre</v>
      </c>
      <c r="C5278" s="244"/>
      <c r="D5278" s="244"/>
      <c r="E5278" s="244"/>
      <c r="F5278" s="281" t="str">
        <f>IFERROR(IF(VLOOKUP($X5246&amp;"-"&amp;TEXT($A5278,"mmm-aaaa"),Informes!$A:$P,COLUMN(Informes!H$1),FALSE),"þ","¨"),"¨")</f>
        <v>¨</v>
      </c>
      <c r="G5278" s="281"/>
      <c r="H5278" s="281"/>
      <c r="I5278" s="248" t="str">
        <f>IFERROR(IF(ISBLANK(
VLOOKUP($X5269&amp;"-"&amp;TEXT($A5278,"mmm-aaaa"),Informes!$A:$P,COLUMN(Informes!I$1),FALSE)), "",
VLOOKUP($X5269&amp;"-"&amp;TEXT($A5278,"mmm-aaaa"),Informes!$A:$P,COLUMN(Informes!I$1),FALSE)), "")</f>
        <v/>
      </c>
      <c r="J5278" s="248"/>
      <c r="K5278" s="248"/>
      <c r="L5278" s="173" t="str">
        <f t="shared" si="1032"/>
        <v>¨</v>
      </c>
      <c r="M5278" s="248" t="str">
        <f>IFERROR(IF(OR($X5278=$L$7,$X5278=$K$5,$X5278=$O$5,$X5278=$T$5),IF(ISBLANK(
VLOOKUP($X5246&amp;"-"&amp;TEXT($A5278,"mmm-aaaa"),Informes!$A:$P,COLUMN(Informes!J$1),FALSE)), "",
VLOOKUP($X5246&amp;"-"&amp;TEXT($A5278,"mmm-aaaa"),Informes!$A:$P,COLUMN(Informes!J$1),FALSE)), ""), "")</f>
        <v/>
      </c>
      <c r="N5278" s="248"/>
      <c r="O5278" s="248"/>
      <c r="P5278" s="248"/>
      <c r="Q5278" s="248"/>
      <c r="R5278" s="284" t="str">
        <f t="shared" si="1030"/>
        <v/>
      </c>
      <c r="S5278" s="284"/>
      <c r="T5278" s="284"/>
      <c r="U5278" s="284"/>
      <c r="V5278" s="285"/>
      <c r="W5278" s="4" t="str">
        <f>IFERROR(VLOOKUP($X5269&amp;"-"&amp;TEXT($A5278,"mmm-aaaa"),Informes!$A:$P,COLUMN(Informes!K$1),FALSE), "")</f>
        <v/>
      </c>
      <c r="X5278" s="34" t="str">
        <f>IFERROR(VLOOKUP($X5246&amp;"-"&amp;TEXT($A5278,"mmm-aaaa"),Informes!$A:$P,COLUMN(Informes!C$1),FALSE), "")</f>
        <v/>
      </c>
    </row>
    <row r="5279" spans="1:24" ht="16.5" customHeight="1" x14ac:dyDescent="0.2">
      <c r="A5279" s="34">
        <f t="shared" si="1033"/>
        <v>45627</v>
      </c>
      <c r="B5279" s="243" t="str">
        <f t="shared" si="1031"/>
        <v>Diciembre</v>
      </c>
      <c r="C5279" s="244"/>
      <c r="D5279" s="244"/>
      <c r="E5279" s="244"/>
      <c r="F5279" s="281" t="str">
        <f>IFERROR(IF(VLOOKUP($X5246&amp;"-"&amp;TEXT($A5279,"mmm-aaaa"),Informes!$A:$P,COLUMN(Informes!H$1),FALSE),"þ","¨"),"¨")</f>
        <v>¨</v>
      </c>
      <c r="G5279" s="281"/>
      <c r="H5279" s="281"/>
      <c r="I5279" s="248" t="str">
        <f>IFERROR(IF(ISBLANK(
VLOOKUP($X5269&amp;"-"&amp;TEXT($A5279,"mmm-aaaa"),Informes!$A:$P,COLUMN(Informes!I$1),FALSE)), "",
VLOOKUP($X5269&amp;"-"&amp;TEXT($A5279,"mmm-aaaa"),Informes!$A:$P,COLUMN(Informes!I$1),FALSE)), "")</f>
        <v/>
      </c>
      <c r="J5279" s="248"/>
      <c r="K5279" s="248"/>
      <c r="L5279" s="173" t="str">
        <f t="shared" si="1032"/>
        <v>¨</v>
      </c>
      <c r="M5279" s="248" t="str">
        <f>IFERROR(IF(OR($X5279=$L$7,$X5279=$K$5,$X5279=$O$5,$X5279=$T$5),IF(ISBLANK(
VLOOKUP($X5246&amp;"-"&amp;TEXT($A5279,"mmm-aaaa"),Informes!$A:$P,COLUMN(Informes!J$1),FALSE)), "",
VLOOKUP($X5246&amp;"-"&amp;TEXT($A5279,"mmm-aaaa"),Informes!$A:$P,COLUMN(Informes!J$1),FALSE)), ""), "")</f>
        <v/>
      </c>
      <c r="N5279" s="248"/>
      <c r="O5279" s="248"/>
      <c r="P5279" s="248"/>
      <c r="Q5279" s="248"/>
      <c r="R5279" s="284" t="str">
        <f t="shared" si="1030"/>
        <v/>
      </c>
      <c r="S5279" s="284"/>
      <c r="T5279" s="284"/>
      <c r="U5279" s="284"/>
      <c r="V5279" s="285"/>
      <c r="W5279" s="4" t="str">
        <f>IFERROR(VLOOKUP($X5269&amp;"-"&amp;TEXT($A5279,"mmm-aaaa"),Informes!$A:$P,COLUMN(Informes!K$1),FALSE), "")</f>
        <v/>
      </c>
      <c r="X5279" s="34" t="str">
        <f>IFERROR(VLOOKUP($X5246&amp;"-"&amp;TEXT($A5279,"mmm-aaaa"),Informes!$A:$P,COLUMN(Informes!C$1),FALSE), "")</f>
        <v/>
      </c>
    </row>
    <row r="5280" spans="1:24" ht="16.5" customHeight="1" x14ac:dyDescent="0.2">
      <c r="A5280" s="34">
        <f t="shared" si="1033"/>
        <v>45658</v>
      </c>
      <c r="B5280" s="243" t="str">
        <f t="shared" si="1031"/>
        <v>Enero</v>
      </c>
      <c r="C5280" s="244"/>
      <c r="D5280" s="244"/>
      <c r="E5280" s="244"/>
      <c r="F5280" s="281" t="str">
        <f>IFERROR(IF(VLOOKUP($X5246&amp;"-"&amp;TEXT($A5280,"mmm-aaaa"),Informes!$A:$P,COLUMN(Informes!H$1),FALSE),"þ","¨"),"¨")</f>
        <v>¨</v>
      </c>
      <c r="G5280" s="281"/>
      <c r="H5280" s="281"/>
      <c r="I5280" s="248" t="str">
        <f>IFERROR(IF(ISBLANK(
VLOOKUP($X5269&amp;"-"&amp;TEXT($A5280,"mmm-aaaa"),Informes!$A:$P,COLUMN(Informes!I$1),FALSE)), "",
VLOOKUP($X5269&amp;"-"&amp;TEXT($A5280,"mmm-aaaa"),Informes!$A:$P,COLUMN(Informes!I$1),FALSE)), "")</f>
        <v/>
      </c>
      <c r="J5280" s="248"/>
      <c r="K5280" s="248"/>
      <c r="L5280" s="173" t="str">
        <f t="shared" si="1032"/>
        <v>¨</v>
      </c>
      <c r="M5280" s="248" t="str">
        <f>IFERROR(IF(OR($X5280=$L$7,$X5280=$K$5,$X5280=$O$5,$X5280=$T$5),IF(ISBLANK(
VLOOKUP($X5246&amp;"-"&amp;TEXT($A5280,"mmm-aaaa"),Informes!$A:$P,COLUMN(Informes!J$1),FALSE)), "",
VLOOKUP($X5246&amp;"-"&amp;TEXT($A5280,"mmm-aaaa"),Informes!$A:$P,COLUMN(Informes!J$1),FALSE)), ""), "")</f>
        <v/>
      </c>
      <c r="N5280" s="248"/>
      <c r="O5280" s="248"/>
      <c r="P5280" s="248"/>
      <c r="Q5280" s="248"/>
      <c r="R5280" s="284" t="str">
        <f t="shared" si="1030"/>
        <v/>
      </c>
      <c r="S5280" s="284"/>
      <c r="T5280" s="284"/>
      <c r="U5280" s="284"/>
      <c r="V5280" s="285"/>
      <c r="W5280" s="4" t="str">
        <f>IFERROR(VLOOKUP($X5269&amp;"-"&amp;TEXT($A5280,"mmm-aaaa"),Informes!$A:$P,COLUMN(Informes!K$1),FALSE), "")</f>
        <v/>
      </c>
      <c r="X5280" s="34" t="str">
        <f>IFERROR(VLOOKUP($X5246&amp;"-"&amp;TEXT($A5280,"mmm-aaaa"),Informes!$A:$P,COLUMN(Informes!C$1),FALSE), "")</f>
        <v/>
      </c>
    </row>
    <row r="5281" spans="1:24" ht="16.5" customHeight="1" x14ac:dyDescent="0.2">
      <c r="A5281" s="34">
        <f t="shared" si="1033"/>
        <v>45689</v>
      </c>
      <c r="B5281" s="243" t="str">
        <f t="shared" si="1031"/>
        <v>Febrero</v>
      </c>
      <c r="C5281" s="244"/>
      <c r="D5281" s="244"/>
      <c r="E5281" s="244"/>
      <c r="F5281" s="281" t="str">
        <f>IFERROR(IF(VLOOKUP($X5246&amp;"-"&amp;TEXT($A5281,"mmm-aaaa"),Informes!$A:$P,COLUMN(Informes!H$1),FALSE),"þ","¨"),"¨")</f>
        <v>¨</v>
      </c>
      <c r="G5281" s="281"/>
      <c r="H5281" s="281"/>
      <c r="I5281" s="248" t="str">
        <f>IFERROR(IF(ISBLANK(
VLOOKUP($X5269&amp;"-"&amp;TEXT($A5281,"mmm-aaaa"),Informes!$A:$P,COLUMN(Informes!I$1),FALSE)), "",
VLOOKUP($X5269&amp;"-"&amp;TEXT($A5281,"mmm-aaaa"),Informes!$A:$P,COLUMN(Informes!I$1),FALSE)), "")</f>
        <v/>
      </c>
      <c r="J5281" s="248"/>
      <c r="K5281" s="248"/>
      <c r="L5281" s="173" t="str">
        <f t="shared" si="1032"/>
        <v>¨</v>
      </c>
      <c r="M5281" s="248" t="str">
        <f>IFERROR(IF(OR($X5281=$L$7,$X5281=$K$5,$X5281=$O$5,$X5281=$T$5),IF(ISBLANK(
VLOOKUP($X5246&amp;"-"&amp;TEXT($A5281,"mmm-aaaa"),Informes!$A:$P,COLUMN(Informes!J$1),FALSE)), "",
VLOOKUP($X5246&amp;"-"&amp;TEXT($A5281,"mmm-aaaa"),Informes!$A:$P,COLUMN(Informes!J$1),FALSE)), ""), "")</f>
        <v/>
      </c>
      <c r="N5281" s="248"/>
      <c r="O5281" s="248"/>
      <c r="P5281" s="248"/>
      <c r="Q5281" s="248"/>
      <c r="R5281" s="284" t="str">
        <f t="shared" si="1030"/>
        <v/>
      </c>
      <c r="S5281" s="284"/>
      <c r="T5281" s="284"/>
      <c r="U5281" s="284"/>
      <c r="V5281" s="285"/>
      <c r="W5281" s="4" t="str">
        <f>IFERROR(VLOOKUP($X5269&amp;"-"&amp;TEXT($A5281,"mmm-aaaa"),Informes!$A:$P,COLUMN(Informes!K$1),FALSE), "")</f>
        <v/>
      </c>
      <c r="X5281" s="34" t="str">
        <f>IFERROR(VLOOKUP($X5246&amp;"-"&amp;TEXT($A5281,"mmm-aaaa"),Informes!$A:$P,COLUMN(Informes!C$1),FALSE), "")</f>
        <v/>
      </c>
    </row>
    <row r="5282" spans="1:24" ht="16.5" customHeight="1" x14ac:dyDescent="0.2">
      <c r="A5282" s="34">
        <f t="shared" si="1033"/>
        <v>45717</v>
      </c>
      <c r="B5282" s="243" t="str">
        <f t="shared" si="1031"/>
        <v>Marzo</v>
      </c>
      <c r="C5282" s="244"/>
      <c r="D5282" s="244"/>
      <c r="E5282" s="244"/>
      <c r="F5282" s="281" t="str">
        <f>IFERROR(IF(VLOOKUP($X5246&amp;"-"&amp;TEXT($A5282,"mmm-aaaa"),Informes!$A:$P,COLUMN(Informes!H$1),FALSE),"þ","¨"),"¨")</f>
        <v>¨</v>
      </c>
      <c r="G5282" s="281"/>
      <c r="H5282" s="281"/>
      <c r="I5282" s="248" t="str">
        <f>IFERROR(IF(ISBLANK(
VLOOKUP($X5269&amp;"-"&amp;TEXT($A5282,"mmm-aaaa"),Informes!$A:$P,COLUMN(Informes!I$1),FALSE)), "",
VLOOKUP($X5269&amp;"-"&amp;TEXT($A5282,"mmm-aaaa"),Informes!$A:$P,COLUMN(Informes!I$1),FALSE)), "")</f>
        <v/>
      </c>
      <c r="J5282" s="248"/>
      <c r="K5282" s="248"/>
      <c r="L5282" s="173" t="str">
        <f t="shared" si="1032"/>
        <v>¨</v>
      </c>
      <c r="M5282" s="248" t="str">
        <f>IFERROR(IF(OR($X5282=$L$7,$X5282=$K$5,$X5282=$O$5,$X5282=$T$5),IF(ISBLANK(
VLOOKUP($X5246&amp;"-"&amp;TEXT($A5282,"mmm-aaaa"),Informes!$A:$P,COLUMN(Informes!J$1),FALSE)), "",
VLOOKUP($X5246&amp;"-"&amp;TEXT($A5282,"mmm-aaaa"),Informes!$A:$P,COLUMN(Informes!J$1),FALSE)), ""), "")</f>
        <v/>
      </c>
      <c r="N5282" s="248"/>
      <c r="O5282" s="248"/>
      <c r="P5282" s="248"/>
      <c r="Q5282" s="248"/>
      <c r="R5282" s="284" t="str">
        <f t="shared" si="1030"/>
        <v/>
      </c>
      <c r="S5282" s="284"/>
      <c r="T5282" s="284"/>
      <c r="U5282" s="284"/>
      <c r="V5282" s="285"/>
      <c r="W5282" s="4" t="str">
        <f>IFERROR(VLOOKUP($X5269&amp;"-"&amp;TEXT($A5282,"mmm-aaaa"),Informes!$A:$P,COLUMN(Informes!K$1),FALSE), "")</f>
        <v/>
      </c>
      <c r="X5282" s="34" t="str">
        <f>IFERROR(VLOOKUP($X5246&amp;"-"&amp;TEXT($A5282,"mmm-aaaa"),Informes!$A:$P,COLUMN(Informes!C$1),FALSE), "")</f>
        <v/>
      </c>
    </row>
    <row r="5283" spans="1:24" ht="16.5" customHeight="1" x14ac:dyDescent="0.2">
      <c r="A5283" s="34">
        <f t="shared" si="1033"/>
        <v>45748</v>
      </c>
      <c r="B5283" s="243" t="str">
        <f t="shared" si="1031"/>
        <v>Abril</v>
      </c>
      <c r="C5283" s="244"/>
      <c r="D5283" s="244"/>
      <c r="E5283" s="244"/>
      <c r="F5283" s="281" t="str">
        <f>IFERROR(IF(VLOOKUP($X5246&amp;"-"&amp;TEXT($A5283,"mmm-aaaa"),Informes!$A:$P,COLUMN(Informes!H$1),FALSE),"þ","¨"),"¨")</f>
        <v>¨</v>
      </c>
      <c r="G5283" s="281"/>
      <c r="H5283" s="281"/>
      <c r="I5283" s="248" t="str">
        <f>IFERROR(IF(ISBLANK(
VLOOKUP($X5269&amp;"-"&amp;TEXT($A5283,"mmm-aaaa"),Informes!$A:$P,COLUMN(Informes!I$1),FALSE)), "",
VLOOKUP($X5269&amp;"-"&amp;TEXT($A5283,"mmm-aaaa"),Informes!$A:$P,COLUMN(Informes!I$1),FALSE)), "")</f>
        <v/>
      </c>
      <c r="J5283" s="248"/>
      <c r="K5283" s="248"/>
      <c r="L5283" s="173" t="str">
        <f t="shared" si="1032"/>
        <v>¨</v>
      </c>
      <c r="M5283" s="248" t="str">
        <f>IFERROR(IF(OR($X5283=$L$7,$X5283=$K$5,$X5283=$O$5,$X5283=$T$5),IF(ISBLANK(
VLOOKUP($X5246&amp;"-"&amp;TEXT($A5283,"mmm-aaaa"),Informes!$A:$P,COLUMN(Informes!J$1),FALSE)), "",
VLOOKUP($X5246&amp;"-"&amp;TEXT($A5283,"mmm-aaaa"),Informes!$A:$P,COLUMN(Informes!J$1),FALSE)), ""), "")</f>
        <v/>
      </c>
      <c r="N5283" s="248"/>
      <c r="O5283" s="248"/>
      <c r="P5283" s="248"/>
      <c r="Q5283" s="248"/>
      <c r="R5283" s="284" t="str">
        <f t="shared" si="1030"/>
        <v/>
      </c>
      <c r="S5283" s="284"/>
      <c r="T5283" s="284"/>
      <c r="U5283" s="284"/>
      <c r="V5283" s="285"/>
      <c r="W5283" s="4" t="str">
        <f>IFERROR(VLOOKUP($X5269&amp;"-"&amp;TEXT($A5283,"mmm-aaaa"),Informes!$A:$P,COLUMN(Informes!K$1),FALSE), "")</f>
        <v/>
      </c>
      <c r="X5283" s="34" t="str">
        <f>IFERROR(VLOOKUP($X5246&amp;"-"&amp;TEXT($A5283,"mmm-aaaa"),Informes!$A:$P,COLUMN(Informes!C$1),FALSE), "")</f>
        <v/>
      </c>
    </row>
    <row r="5284" spans="1:24" ht="16.5" customHeight="1" x14ac:dyDescent="0.2">
      <c r="A5284" s="34">
        <f t="shared" si="1033"/>
        <v>45778</v>
      </c>
      <c r="B5284" s="243" t="str">
        <f t="shared" si="1031"/>
        <v>Mayo</v>
      </c>
      <c r="C5284" s="244"/>
      <c r="D5284" s="244"/>
      <c r="E5284" s="244"/>
      <c r="F5284" s="281" t="str">
        <f>IFERROR(IF(VLOOKUP($X5246&amp;"-"&amp;TEXT($A5284,"mmm-aaaa"),Informes!$A:$P,COLUMN(Informes!H$1),FALSE),"þ","¨"),"¨")</f>
        <v>¨</v>
      </c>
      <c r="G5284" s="281"/>
      <c r="H5284" s="281"/>
      <c r="I5284" s="248" t="str">
        <f>IFERROR(IF(ISBLANK(
VLOOKUP($X5269&amp;"-"&amp;TEXT($A5284,"mmm-aaaa"),Informes!$A:$P,COLUMN(Informes!I$1),FALSE)), "",
VLOOKUP($X5269&amp;"-"&amp;TEXT($A5284,"mmm-aaaa"),Informes!$A:$P,COLUMN(Informes!I$1),FALSE)), "")</f>
        <v/>
      </c>
      <c r="J5284" s="248"/>
      <c r="K5284" s="248"/>
      <c r="L5284" s="173" t="str">
        <f t="shared" si="1032"/>
        <v>¨</v>
      </c>
      <c r="M5284" s="248" t="str">
        <f>IFERROR(IF(OR($X5284=$L$7,$X5284=$K$5,$X5284=$O$5,$X5284=$T$5),IF(ISBLANK(
VLOOKUP($X5246&amp;"-"&amp;TEXT($A5284,"mmm-aaaa"),Informes!$A:$P,COLUMN(Informes!J$1),FALSE)), "",
VLOOKUP($X5246&amp;"-"&amp;TEXT($A5284,"mmm-aaaa"),Informes!$A:$P,COLUMN(Informes!J$1),FALSE)), ""), "")</f>
        <v/>
      </c>
      <c r="N5284" s="248"/>
      <c r="O5284" s="248"/>
      <c r="P5284" s="248"/>
      <c r="Q5284" s="248"/>
      <c r="R5284" s="284" t="str">
        <f t="shared" si="1030"/>
        <v/>
      </c>
      <c r="S5284" s="284"/>
      <c r="T5284" s="284"/>
      <c r="U5284" s="284"/>
      <c r="V5284" s="285"/>
      <c r="W5284" s="4" t="str">
        <f>IFERROR(VLOOKUP($X5269&amp;"-"&amp;TEXT($A5284,"mmm-aaaa"),Informes!$A:$P,COLUMN(Informes!K$1),FALSE), "")</f>
        <v/>
      </c>
      <c r="X5284" s="34" t="str">
        <f>IFERROR(VLOOKUP($X5246&amp;"-"&amp;TEXT($A5284,"mmm-aaaa"),Informes!$A:$P,COLUMN(Informes!C$1),FALSE), "")</f>
        <v/>
      </c>
    </row>
    <row r="5285" spans="1:24" ht="16.5" customHeight="1" x14ac:dyDescent="0.2">
      <c r="A5285" s="34">
        <f t="shared" si="1033"/>
        <v>45809</v>
      </c>
      <c r="B5285" s="243" t="str">
        <f t="shared" si="1031"/>
        <v>Junio</v>
      </c>
      <c r="C5285" s="244"/>
      <c r="D5285" s="244"/>
      <c r="E5285" s="244"/>
      <c r="F5285" s="281" t="str">
        <f>IFERROR(IF(VLOOKUP($X5246&amp;"-"&amp;TEXT($A5285,"mmm-aaaa"),Informes!$A:$P,COLUMN(Informes!H$1),FALSE),"þ","¨"),"¨")</f>
        <v>¨</v>
      </c>
      <c r="G5285" s="281"/>
      <c r="H5285" s="281"/>
      <c r="I5285" s="248" t="str">
        <f>IFERROR(IF(ISBLANK(
VLOOKUP($X5269&amp;"-"&amp;TEXT($A5285,"mmm-aaaa"),Informes!$A:$P,COLUMN(Informes!I$1),FALSE)), "",
VLOOKUP($X5269&amp;"-"&amp;TEXT($A5285,"mmm-aaaa"),Informes!$A:$P,COLUMN(Informes!I$1),FALSE)), "")</f>
        <v/>
      </c>
      <c r="J5285" s="248"/>
      <c r="K5285" s="248"/>
      <c r="L5285" s="173" t="str">
        <f t="shared" si="1032"/>
        <v>¨</v>
      </c>
      <c r="M5285" s="248" t="str">
        <f>IFERROR(IF(OR($X5285=$L$7,$X5285=$K$5,$X5285=$O$5,$X5285=$T$5),IF(ISBLANK(
VLOOKUP($X5246&amp;"-"&amp;TEXT($A5285,"mmm-aaaa"),Informes!$A:$P,COLUMN(Informes!J$1),FALSE)), "",
VLOOKUP($X5246&amp;"-"&amp;TEXT($A5285,"mmm-aaaa"),Informes!$A:$P,COLUMN(Informes!J$1),FALSE)), ""), "")</f>
        <v/>
      </c>
      <c r="N5285" s="248"/>
      <c r="O5285" s="248"/>
      <c r="P5285" s="248"/>
      <c r="Q5285" s="248"/>
      <c r="R5285" s="284" t="str">
        <f t="shared" si="1030"/>
        <v/>
      </c>
      <c r="S5285" s="284"/>
      <c r="T5285" s="284"/>
      <c r="U5285" s="284"/>
      <c r="V5285" s="285"/>
      <c r="W5285" s="4" t="str">
        <f>IFERROR(VLOOKUP($X5269&amp;"-"&amp;TEXT($A5285,"mmm-aaaa"),Informes!$A:$P,COLUMN(Informes!K$1),FALSE), "")</f>
        <v/>
      </c>
      <c r="X5285" s="34" t="str">
        <f>IFERROR(VLOOKUP($X5246&amp;"-"&amp;TEXT($A5285,"mmm-aaaa"),Informes!$A:$P,COLUMN(Informes!C$1),FALSE), "")</f>
        <v/>
      </c>
    </row>
    <row r="5286" spans="1:24" ht="16.5" customHeight="1" x14ac:dyDescent="0.2">
      <c r="A5286" s="34">
        <f t="shared" si="1033"/>
        <v>45839</v>
      </c>
      <c r="B5286" s="243" t="str">
        <f t="shared" si="1031"/>
        <v>Julio</v>
      </c>
      <c r="C5286" s="244"/>
      <c r="D5286" s="244"/>
      <c r="E5286" s="244"/>
      <c r="F5286" s="281" t="str">
        <f>IFERROR(IF(VLOOKUP($X5246&amp;"-"&amp;TEXT($A5286,"mmm-aaaa"),Informes!$A:$P,COLUMN(Informes!H$1),FALSE),"þ","¨"),"¨")</f>
        <v>¨</v>
      </c>
      <c r="G5286" s="281"/>
      <c r="H5286" s="281"/>
      <c r="I5286" s="248" t="str">
        <f>IFERROR(IF(ISBLANK(
VLOOKUP($X5269&amp;"-"&amp;TEXT($A5286,"mmm-aaaa"),Informes!$A:$P,COLUMN(Informes!I$1),FALSE)), "",
VLOOKUP($X5269&amp;"-"&amp;TEXT($A5286,"mmm-aaaa"),Informes!$A:$P,COLUMN(Informes!I$1),FALSE)), "")</f>
        <v/>
      </c>
      <c r="J5286" s="248"/>
      <c r="K5286" s="248"/>
      <c r="L5286" s="173" t="str">
        <f t="shared" si="1032"/>
        <v>¨</v>
      </c>
      <c r="M5286" s="248" t="str">
        <f>IFERROR(IF(OR($X5286=$L$7,$X5286=$K$5,$X5286=$O$5,$X5286=$T$5),IF(ISBLANK(
VLOOKUP($X5246&amp;"-"&amp;TEXT($A5286,"mmm-aaaa"),Informes!$A:$P,COLUMN(Informes!J$1),FALSE)), "",
VLOOKUP($X5246&amp;"-"&amp;TEXT($A5286,"mmm-aaaa"),Informes!$A:$P,COLUMN(Informes!J$1),FALSE)), ""), "")</f>
        <v/>
      </c>
      <c r="N5286" s="248"/>
      <c r="O5286" s="248"/>
      <c r="P5286" s="248"/>
      <c r="Q5286" s="248"/>
      <c r="R5286" s="284" t="str">
        <f t="shared" si="1030"/>
        <v/>
      </c>
      <c r="S5286" s="284"/>
      <c r="T5286" s="284"/>
      <c r="U5286" s="284"/>
      <c r="V5286" s="285"/>
      <c r="W5286" s="4" t="str">
        <f>IFERROR(VLOOKUP($X5269&amp;"-"&amp;TEXT($A5286,"mmm-aaaa"),Informes!$A:$P,COLUMN(Informes!K$1),FALSE), "")</f>
        <v/>
      </c>
      <c r="X5286" s="34" t="str">
        <f>IFERROR(VLOOKUP($X5246&amp;"-"&amp;TEXT($A5286,"mmm-aaaa"),Informes!$A:$P,COLUMN(Informes!C$1),FALSE), "")</f>
        <v/>
      </c>
    </row>
    <row r="5287" spans="1:24" ht="16.5" customHeight="1" thickBot="1" x14ac:dyDescent="0.25">
      <c r="A5287" s="34">
        <f t="shared" si="1033"/>
        <v>45870</v>
      </c>
      <c r="B5287" s="264" t="str">
        <f t="shared" si="1031"/>
        <v>Agosto</v>
      </c>
      <c r="C5287" s="265"/>
      <c r="D5287" s="265"/>
      <c r="E5287" s="265"/>
      <c r="F5287" s="280" t="str">
        <f>IFERROR(IF(VLOOKUP($X5246&amp;"-"&amp;TEXT($A5287,"mmm-aaaa"),Informes!$A:$P,COLUMN(Informes!H$1),FALSE),"þ","¨"),"¨")</f>
        <v>¨</v>
      </c>
      <c r="G5287" s="280"/>
      <c r="H5287" s="280"/>
      <c r="I5287" s="269" t="str">
        <f>IFERROR(IF(ISBLANK(
VLOOKUP($X5269&amp;"-"&amp;TEXT($A5287,"mmm-aaaa"),Informes!$A:$P,COLUMN(Informes!I$1),FALSE)), "",
VLOOKUP($X5269&amp;"-"&amp;TEXT($A5287,"mmm-aaaa"),Informes!$A:$P,COLUMN(Informes!I$1),FALSE)), "")</f>
        <v/>
      </c>
      <c r="J5287" s="269"/>
      <c r="K5287" s="269"/>
      <c r="L5287" s="172" t="str">
        <f t="shared" si="1032"/>
        <v>¨</v>
      </c>
      <c r="M5287" s="269" t="str">
        <f>IFERROR(IF(OR($X5287=$L$7,$X5287=$K$5,$X5287=$O$5,$X5287=$T$5),IF(ISBLANK(
VLOOKUP($X5246&amp;"-"&amp;TEXT($A5287,"mmm-aaaa"),Informes!$A:$P,COLUMN(Informes!J$1),FALSE)), "",
VLOOKUP($X5246&amp;"-"&amp;TEXT($A5287,"mmm-aaaa"),Informes!$A:$P,COLUMN(Informes!J$1),FALSE)), ""), "")</f>
        <v/>
      </c>
      <c r="N5287" s="269"/>
      <c r="O5287" s="269"/>
      <c r="P5287" s="269"/>
      <c r="Q5287" s="269"/>
      <c r="R5287" s="282" t="str">
        <f t="shared" si="1030"/>
        <v/>
      </c>
      <c r="S5287" s="282"/>
      <c r="T5287" s="282"/>
      <c r="U5287" s="282"/>
      <c r="V5287" s="283"/>
      <c r="W5287" s="4" t="str">
        <f>IFERROR(VLOOKUP($X5269&amp;"-"&amp;TEXT($A5287,"mmm-aaaa"),Informes!$A:$P,COLUMN(Informes!K$1),FALSE), "")</f>
        <v/>
      </c>
      <c r="X5287" s="34" t="str">
        <f>IFERROR(VLOOKUP($X5246&amp;"-"&amp;TEXT($A5287,"mmm-aaaa"),Informes!$A:$P,COLUMN(Informes!C$1),FALSE), "")</f>
        <v/>
      </c>
    </row>
    <row r="5288" spans="1:24" ht="16.5" customHeight="1" thickBot="1" x14ac:dyDescent="0.3">
      <c r="D5288" s="124"/>
      <c r="E5288" s="124"/>
      <c r="F5288" s="129"/>
      <c r="G5288" s="124" t="str">
        <f>IF(SUM(F5276:F5287)=0,"",SUM(F5276:F5287))</f>
        <v/>
      </c>
      <c r="H5288" s="124"/>
      <c r="I5288" s="124"/>
      <c r="J5288" s="130"/>
      <c r="K5288" s="124"/>
      <c r="L5288" s="131" t="s">
        <v>107</v>
      </c>
      <c r="M5288" s="272" t="str">
        <f>IF(SUM(M5276:M5287)=0,"",SUM(M5276:M5287))</f>
        <v/>
      </c>
      <c r="N5288" s="273"/>
      <c r="O5288" s="273"/>
      <c r="P5288" s="273"/>
      <c r="Q5288" s="274"/>
      <c r="R5288" s="275"/>
      <c r="S5288" s="276"/>
      <c r="T5288" s="276"/>
      <c r="U5288" s="276"/>
      <c r="V5288" s="277"/>
      <c r="W5288" s="4"/>
      <c r="X5288" s="4"/>
    </row>
    <row r="5289" spans="1:24" ht="16.5" customHeight="1" x14ac:dyDescent="0.2">
      <c r="W5289" s="4"/>
      <c r="X5289" s="4"/>
    </row>
    <row r="5290" spans="1:24" ht="279.75" customHeight="1" x14ac:dyDescent="0.15">
      <c r="B5290" s="11"/>
      <c r="C5290" s="132" t="s">
        <v>136</v>
      </c>
      <c r="D5290" s="11"/>
      <c r="E5290" s="11"/>
      <c r="F5290" s="11"/>
      <c r="G5290" s="11"/>
      <c r="H5290" s="11"/>
      <c r="I5290" s="11"/>
      <c r="J5290" s="11"/>
      <c r="K5290" s="11"/>
      <c r="L5290" s="11"/>
      <c r="M5290" s="11"/>
      <c r="N5290" s="11"/>
      <c r="O5290" s="11"/>
      <c r="P5290" s="11"/>
      <c r="Q5290" s="11"/>
      <c r="R5290" s="11"/>
      <c r="S5290" s="11"/>
      <c r="T5290" s="11"/>
      <c r="U5290" s="11"/>
      <c r="V5290" s="11"/>
      <c r="W5290" s="11"/>
      <c r="X5290" s="11"/>
    </row>
    <row r="5291" spans="1:24" ht="24" customHeight="1" x14ac:dyDescent="0.2">
      <c r="A5291" s="35">
        <f>A5245+1</f>
        <v>116</v>
      </c>
      <c r="B5291" s="256" t="s">
        <v>127</v>
      </c>
      <c r="C5291" s="256"/>
      <c r="D5291" s="256"/>
      <c r="E5291" s="256"/>
      <c r="F5291" s="256"/>
      <c r="G5291" s="256"/>
      <c r="H5291" s="256"/>
      <c r="I5291" s="256"/>
      <c r="J5291" s="256"/>
      <c r="K5291" s="256"/>
      <c r="L5291" s="256"/>
      <c r="M5291" s="256"/>
      <c r="N5291" s="256"/>
      <c r="O5291" s="256"/>
      <c r="P5291" s="256"/>
      <c r="Q5291" s="256"/>
      <c r="R5291" s="256"/>
      <c r="S5291" s="256"/>
      <c r="T5291" s="256"/>
      <c r="U5291" s="256"/>
      <c r="V5291" s="256"/>
      <c r="X5291" s="2"/>
    </row>
    <row r="5292" spans="1:24" ht="17.25" customHeight="1" x14ac:dyDescent="0.2">
      <c r="A5292" s="35"/>
      <c r="B5292" s="120" t="s">
        <v>128</v>
      </c>
      <c r="D5292" s="123" t="e">
        <f>IF(A5291=0,0,INDEX(TblPublicadores[Nombre completo],A5291))</f>
        <v>#REF!</v>
      </c>
      <c r="F5292" s="123"/>
      <c r="G5292" s="123"/>
      <c r="H5292" s="123"/>
      <c r="I5292" s="123"/>
      <c r="J5292" s="123"/>
      <c r="K5292" s="123"/>
      <c r="L5292" s="123"/>
      <c r="M5292" s="123"/>
      <c r="N5292" s="123"/>
      <c r="O5292" s="123"/>
      <c r="P5292" s="123"/>
      <c r="Q5292" s="123"/>
      <c r="R5292" s="123"/>
      <c r="S5292" s="123"/>
      <c r="T5292" s="123"/>
      <c r="U5292" s="123"/>
      <c r="V5292" s="123"/>
      <c r="W5292" s="15"/>
      <c r="X5292" s="154" t="e">
        <f>IF(A5291=0,0,INDEX(TblPublicadores[Nombre],A5291))</f>
        <v>#REF!</v>
      </c>
    </row>
    <row r="5293" spans="1:24" ht="17.25" customHeight="1" x14ac:dyDescent="0.2">
      <c r="B5293" s="120" t="s">
        <v>129</v>
      </c>
      <c r="D5293" s="121"/>
      <c r="E5293" s="121"/>
      <c r="F5293" s="7"/>
      <c r="G5293" s="7"/>
      <c r="H5293" s="257" t="e">
        <f>IF(A5291=0,"",INDEX(TblPublicadores[Fecha de nacimiento],A5291))</f>
        <v>#REF!</v>
      </c>
      <c r="I5293" s="257"/>
      <c r="J5293" s="257"/>
      <c r="K5293" s="257"/>
      <c r="L5293" s="257"/>
      <c r="M5293" s="257"/>
      <c r="N5293" s="257"/>
      <c r="O5293" s="257"/>
      <c r="P5293" s="128" t="e">
        <f>IF(INDEX(TblPublicadores[Sexo],A5291)=Q5293,"þ","¨")</f>
        <v>#REF!</v>
      </c>
      <c r="Q5293" s="120" t="s">
        <v>75</v>
      </c>
      <c r="S5293" s="12"/>
      <c r="T5293" s="13"/>
      <c r="U5293" s="128" t="e">
        <f>IF(INDEX(TblPublicadores[Sexo],A5291)=V5293,"þ","¨")</f>
        <v>#REF!</v>
      </c>
      <c r="V5293" s="120" t="s">
        <v>79</v>
      </c>
      <c r="W5293" s="12"/>
      <c r="X5293" s="6"/>
    </row>
    <row r="5294" spans="1:24" ht="17.25" customHeight="1" x14ac:dyDescent="0.2">
      <c r="B5294" s="120" t="s">
        <v>130</v>
      </c>
      <c r="D5294" s="122"/>
      <c r="E5294" s="122"/>
      <c r="F5294" s="7"/>
      <c r="G5294" s="258" t="e">
        <f>IF(A5291=0,"",IF(INDEX(TblPublicadores[Fecha de bautismo],A5291)="", "",INDEX(TblPublicadores[Fecha de bautismo],A5291)))</f>
        <v>#REF!</v>
      </c>
      <c r="H5294" s="258"/>
      <c r="I5294" s="258"/>
      <c r="J5294" s="258"/>
      <c r="K5294" s="258"/>
      <c r="L5294" s="258"/>
      <c r="M5294" s="258"/>
      <c r="N5294" s="258"/>
      <c r="O5294" s="258"/>
      <c r="P5294" s="128" t="s">
        <v>137</v>
      </c>
      <c r="Q5294" s="120" t="s">
        <v>131</v>
      </c>
      <c r="S5294" s="12"/>
      <c r="T5294" s="12"/>
      <c r="U5294" s="128" t="s">
        <v>138</v>
      </c>
      <c r="V5294" s="120" t="s">
        <v>61</v>
      </c>
      <c r="W5294" s="12"/>
      <c r="X5294" s="6"/>
    </row>
    <row r="5295" spans="1:24" ht="28.5" customHeight="1" x14ac:dyDescent="0.2">
      <c r="B5295" s="127" t="e">
        <f>IF(INDEX(TblPublicadores[Privilegio],A5291)=C5295,"þ","¨")</f>
        <v>#REF!</v>
      </c>
      <c r="C5295" s="125" t="s">
        <v>76</v>
      </c>
      <c r="D5295" s="127" t="e">
        <f>IF(INDEX(TblPublicadores[Privilegio],A5291)=E5295,"þ","¨")</f>
        <v>#REF!</v>
      </c>
      <c r="E5295" s="125" t="s">
        <v>81</v>
      </c>
      <c r="F5295" s="7"/>
      <c r="G5295" s="7"/>
      <c r="H5295" s="5"/>
      <c r="I5295" s="10"/>
      <c r="J5295" s="127" t="e">
        <f>IF(INDEX(TblPublicadores[Tipo Publicador],A5291)=K5295,"þ","¨")</f>
        <v>#REF!</v>
      </c>
      <c r="K5295" s="125" t="s">
        <v>77</v>
      </c>
      <c r="L5295" s="5"/>
      <c r="M5295" s="5"/>
      <c r="N5295" s="127" t="e">
        <f>IF(INDEX(TblPublicadores[Tipo Publicador],A5291)=O5295,"þ","¨")</f>
        <v>#REF!</v>
      </c>
      <c r="O5295" s="125" t="s">
        <v>132</v>
      </c>
      <c r="P5295" s="126"/>
      <c r="Q5295" s="126"/>
      <c r="R5295" s="9"/>
      <c r="S5295" s="127" t="e">
        <f>IF(INDEX(TblPublicadores[Tipo Publicador],A5291)=T5295,"þ","¨")</f>
        <v>#REF!</v>
      </c>
      <c r="T5295" s="259" t="s">
        <v>133</v>
      </c>
      <c r="U5295" s="259"/>
      <c r="V5295" s="259"/>
      <c r="W5295" s="13"/>
      <c r="X5295" s="6"/>
    </row>
    <row r="5296" spans="1:24" ht="4.5" customHeight="1" thickBot="1" x14ac:dyDescent="0.25">
      <c r="B5296" s="8"/>
      <c r="C5296" s="7"/>
      <c r="D5296" s="8"/>
      <c r="E5296" s="7"/>
      <c r="F5296" s="7"/>
      <c r="G5296" s="7"/>
      <c r="H5296" s="5"/>
      <c r="I5296" s="10"/>
      <c r="J5296" s="8"/>
      <c r="K5296" s="5"/>
      <c r="L5296" s="5"/>
      <c r="M5296" s="5"/>
      <c r="N5296" s="7"/>
      <c r="O5296" s="5"/>
      <c r="P5296" s="8"/>
      <c r="Q5296" s="8"/>
      <c r="R5296" s="9"/>
      <c r="S5296" s="9"/>
      <c r="T5296" s="7"/>
      <c r="U5296" s="8"/>
      <c r="V5296" s="9"/>
      <c r="W5296" s="9"/>
      <c r="X5296" s="6"/>
    </row>
    <row r="5297" spans="1:24" ht="26.25" customHeight="1" x14ac:dyDescent="0.25">
      <c r="B5297" s="260" t="s">
        <v>17</v>
      </c>
      <c r="C5297" s="261"/>
      <c r="D5297" s="261"/>
      <c r="E5297" s="261"/>
      <c r="F5297" s="262" t="s">
        <v>134</v>
      </c>
      <c r="G5297" s="262"/>
      <c r="H5297" s="262"/>
      <c r="I5297" s="262" t="s">
        <v>12</v>
      </c>
      <c r="J5297" s="262"/>
      <c r="K5297" s="262"/>
      <c r="L5297" s="262" t="s">
        <v>105</v>
      </c>
      <c r="M5297" s="236" t="s">
        <v>135</v>
      </c>
      <c r="N5297" s="236"/>
      <c r="O5297" s="236"/>
      <c r="P5297" s="236"/>
      <c r="Q5297" s="236"/>
      <c r="R5297" s="236" t="s">
        <v>101</v>
      </c>
      <c r="S5297" s="236"/>
      <c r="T5297" s="236"/>
      <c r="U5297" s="236"/>
      <c r="V5297" s="237"/>
      <c r="W5297" s="14"/>
      <c r="X5297" s="3"/>
    </row>
    <row r="5298" spans="1:24" ht="27.75" customHeight="1" x14ac:dyDescent="0.2">
      <c r="B5298" s="240">
        <v>45292</v>
      </c>
      <c r="C5298" s="241"/>
      <c r="D5298" s="241"/>
      <c r="E5298" s="242"/>
      <c r="F5298" s="263"/>
      <c r="G5298" s="263"/>
      <c r="H5298" s="263"/>
      <c r="I5298" s="263"/>
      <c r="J5298" s="263"/>
      <c r="K5298" s="263"/>
      <c r="L5298" s="263"/>
      <c r="M5298" s="238"/>
      <c r="N5298" s="238"/>
      <c r="O5298" s="238"/>
      <c r="P5298" s="238"/>
      <c r="Q5298" s="238"/>
      <c r="R5298" s="238"/>
      <c r="S5298" s="238"/>
      <c r="T5298" s="238"/>
      <c r="U5298" s="238"/>
      <c r="V5298" s="239"/>
      <c r="W5298" s="14"/>
      <c r="X5298" s="3"/>
    </row>
    <row r="5299" spans="1:24" ht="16.5" customHeight="1" x14ac:dyDescent="0.2">
      <c r="A5299" s="34">
        <f>EDATE(B5298,-4)</f>
        <v>45170</v>
      </c>
      <c r="B5299" s="243" t="str">
        <f>PROPER(TEXT(A5299, "mmmm"))</f>
        <v>Septiembre</v>
      </c>
      <c r="C5299" s="244"/>
      <c r="D5299" s="244" t="str">
        <f>PROPER(TEXT(C5299, "mmmm"))</f>
        <v>Enero</v>
      </c>
      <c r="E5299" s="244"/>
      <c r="F5299" s="281" t="str">
        <f>IFERROR(IF(VLOOKUP($X5292&amp;"-"&amp;TEXT($A5299,"mmm-aaaa"),Informes!$A:$P,COLUMN(Informes!H$1),FALSE),"þ","¨"),"¨")</f>
        <v>¨</v>
      </c>
      <c r="G5299" s="281"/>
      <c r="H5299" s="281"/>
      <c r="I5299" s="248" t="str">
        <f>IFERROR(IF(ISBLANK(
VLOOKUP($X5292&amp;"-"&amp;TEXT($A5299,"mmm-aaaa"),Informes!$A:$P,COLUMN(Informes!I$1),FALSE)), "",
VLOOKUP($X5292&amp;"-"&amp;TEXT($A5299,"mmm-aaaa"),Informes!$A:$P,COLUMN(Informes!I$1),FALSE)), "")</f>
        <v/>
      </c>
      <c r="J5299" s="248"/>
      <c r="K5299" s="248"/>
      <c r="L5299" s="173" t="str">
        <f>IFERROR(IF($X5299=$L$7,"þ","¨"),"¨")</f>
        <v>¨</v>
      </c>
      <c r="M5299" s="248" t="str">
        <f>IFERROR(IF(OR($X5299=$L$7,$X5299=$K$5,$X5299=$O$5,$X5299=$T$5),IF(ISBLANK(
VLOOKUP($X5292&amp;"-"&amp;TEXT($A5299,"mmm-aaaa"),Informes!$A:$P,COLUMN(Informes!J$1),FALSE)), "",
VLOOKUP($X5292&amp;"-"&amp;TEXT($A5299,"mmm-aaaa"),Informes!$A:$P,COLUMN(Informes!J$1),FALSE)), ""), "")</f>
        <v/>
      </c>
      <c r="N5299" s="248"/>
      <c r="O5299" s="248"/>
      <c r="P5299" s="248"/>
      <c r="Q5299" s="248"/>
      <c r="R5299" s="284" t="str">
        <f t="shared" ref="R5299:R5310" si="1034">IF(W5299=0, "", W5299)</f>
        <v/>
      </c>
      <c r="S5299" s="284"/>
      <c r="T5299" s="284"/>
      <c r="U5299" s="284"/>
      <c r="V5299" s="285"/>
      <c r="W5299" s="4" t="str">
        <f>IFERROR(VLOOKUP($X5292&amp;"-"&amp;TEXT($A5299,"mmm-aaaa"),Informes!$A:$P,COLUMN(Informes!K$1),FALSE), "")</f>
        <v/>
      </c>
      <c r="X5299" s="34" t="str">
        <f>IFERROR(VLOOKUP($X5292&amp;"-"&amp;TEXT($A5299,"mmm-aaaa"),Informes!$A:$P,COLUMN(Informes!C$1),FALSE), "")</f>
        <v/>
      </c>
    </row>
    <row r="5300" spans="1:24" ht="16.5" customHeight="1" x14ac:dyDescent="0.2">
      <c r="A5300" s="34">
        <f>EDATE(A5299,1)</f>
        <v>45200</v>
      </c>
      <c r="B5300" s="243" t="str">
        <f t="shared" ref="B5300:B5310" si="1035">PROPER(TEXT(A5300, "mmmm"))</f>
        <v>Octubre</v>
      </c>
      <c r="C5300" s="244"/>
      <c r="D5300" s="244" t="str">
        <f t="shared" ref="D5300:D5310" si="1036">PROPER(TEXT(C5300, "mmmm"))</f>
        <v>Enero</v>
      </c>
      <c r="E5300" s="244"/>
      <c r="F5300" s="281" t="str">
        <f>IFERROR(IF(VLOOKUP($X5292&amp;"-"&amp;TEXT($A5300,"mmm-aaaa"),Informes!$A:$P,COLUMN(Informes!H$1),FALSE),"þ","¨"),"¨")</f>
        <v>¨</v>
      </c>
      <c r="G5300" s="281"/>
      <c r="H5300" s="281"/>
      <c r="I5300" s="248" t="str">
        <f>IFERROR(IF(ISBLANK(
VLOOKUP($X5292&amp;"-"&amp;TEXT($A5300,"mmm-aaaa"),Informes!$A:$P,COLUMN(Informes!I$1),FALSE)), "",
VLOOKUP($X5292&amp;"-"&amp;TEXT($A5300,"mmm-aaaa"),Informes!$A:$P,COLUMN(Informes!I$1),FALSE)), "")</f>
        <v/>
      </c>
      <c r="J5300" s="248"/>
      <c r="K5300" s="248"/>
      <c r="L5300" s="173" t="str">
        <f t="shared" ref="L5300:L5310" si="1037">IFERROR(IF($X5300=$L$7,"þ","¨"),"¨")</f>
        <v>¨</v>
      </c>
      <c r="M5300" s="248" t="str">
        <f>IFERROR(IF(OR($X5300=$L$7,$X5300=$K$5,$X5300=$O$5,$X5300=$T$5),IF(ISBLANK(
VLOOKUP($X5292&amp;"-"&amp;TEXT($A5300,"mmm-aaaa"),Informes!$A:$P,COLUMN(Informes!J$1),FALSE)), "",
VLOOKUP($X5292&amp;"-"&amp;TEXT($A5300,"mmm-aaaa"),Informes!$A:$P,COLUMN(Informes!J$1),FALSE)), ""), "")</f>
        <v/>
      </c>
      <c r="N5300" s="248"/>
      <c r="O5300" s="248"/>
      <c r="P5300" s="248"/>
      <c r="Q5300" s="248"/>
      <c r="R5300" s="284" t="str">
        <f t="shared" si="1034"/>
        <v/>
      </c>
      <c r="S5300" s="284"/>
      <c r="T5300" s="284"/>
      <c r="U5300" s="284"/>
      <c r="V5300" s="285"/>
      <c r="W5300" s="4" t="str">
        <f>IFERROR(VLOOKUP($X5292&amp;"-"&amp;TEXT($A5300,"mmm-aaaa"),Informes!$A:$P,COLUMN(Informes!K$1),FALSE), "")</f>
        <v/>
      </c>
      <c r="X5300" s="34" t="str">
        <f>IFERROR(VLOOKUP($X5292&amp;"-"&amp;TEXT($A5300,"mmm-aaaa"),Informes!$A:$P,COLUMN(Informes!C$1),FALSE), "")</f>
        <v/>
      </c>
    </row>
    <row r="5301" spans="1:24" ht="16.5" customHeight="1" x14ac:dyDescent="0.2">
      <c r="A5301" s="34">
        <f t="shared" ref="A5301:A5310" si="1038">EDATE(A5300,1)</f>
        <v>45231</v>
      </c>
      <c r="B5301" s="243" t="str">
        <f t="shared" si="1035"/>
        <v>Noviembre</v>
      </c>
      <c r="C5301" s="244"/>
      <c r="D5301" s="244" t="str">
        <f t="shared" si="1036"/>
        <v>Enero</v>
      </c>
      <c r="E5301" s="244"/>
      <c r="F5301" s="281" t="str">
        <f>IFERROR(IF(VLOOKUP($X5292&amp;"-"&amp;TEXT($A5301,"mmm-aaaa"),Informes!$A:$P,COLUMN(Informes!H$1),FALSE),"þ","¨"),"¨")</f>
        <v>¨</v>
      </c>
      <c r="G5301" s="281"/>
      <c r="H5301" s="281"/>
      <c r="I5301" s="248" t="str">
        <f>IFERROR(IF(ISBLANK(
VLOOKUP($X5292&amp;"-"&amp;TEXT($A5301,"mmm-aaaa"),Informes!$A:$P,COLUMN(Informes!I$1),FALSE)), "",
VLOOKUP($X5292&amp;"-"&amp;TEXT($A5301,"mmm-aaaa"),Informes!$A:$P,COLUMN(Informes!I$1),FALSE)), "")</f>
        <v/>
      </c>
      <c r="J5301" s="248"/>
      <c r="K5301" s="248"/>
      <c r="L5301" s="173" t="str">
        <f t="shared" si="1037"/>
        <v>¨</v>
      </c>
      <c r="M5301" s="248" t="str">
        <f>IFERROR(IF(OR($X5301=$L$7,$X5301=$K$5,$X5301=$O$5,$X5301=$T$5),IF(ISBLANK(
VLOOKUP($X5292&amp;"-"&amp;TEXT($A5301,"mmm-aaaa"),Informes!$A:$P,COLUMN(Informes!J$1),FALSE)), "",
VLOOKUP($X5292&amp;"-"&amp;TEXT($A5301,"mmm-aaaa"),Informes!$A:$P,COLUMN(Informes!J$1),FALSE)), ""), "")</f>
        <v/>
      </c>
      <c r="N5301" s="248"/>
      <c r="O5301" s="248"/>
      <c r="P5301" s="248"/>
      <c r="Q5301" s="248"/>
      <c r="R5301" s="284" t="str">
        <f t="shared" si="1034"/>
        <v/>
      </c>
      <c r="S5301" s="284"/>
      <c r="T5301" s="284"/>
      <c r="U5301" s="284"/>
      <c r="V5301" s="285"/>
      <c r="W5301" s="4" t="str">
        <f>IFERROR(VLOOKUP($X5292&amp;"-"&amp;TEXT($A5301,"mmm-aaaa"),Informes!$A:$P,COLUMN(Informes!K$1),FALSE), "")</f>
        <v/>
      </c>
      <c r="X5301" s="34" t="str">
        <f>IFERROR(VLOOKUP($X5292&amp;"-"&amp;TEXT($A5301,"mmm-aaaa"),Informes!$A:$P,COLUMN(Informes!C$1),FALSE), "")</f>
        <v/>
      </c>
    </row>
    <row r="5302" spans="1:24" ht="16.5" customHeight="1" x14ac:dyDescent="0.2">
      <c r="A5302" s="34">
        <f t="shared" si="1038"/>
        <v>45261</v>
      </c>
      <c r="B5302" s="243" t="str">
        <f t="shared" si="1035"/>
        <v>Diciembre</v>
      </c>
      <c r="C5302" s="244"/>
      <c r="D5302" s="244" t="str">
        <f t="shared" si="1036"/>
        <v>Enero</v>
      </c>
      <c r="E5302" s="244"/>
      <c r="F5302" s="281" t="str">
        <f>IFERROR(IF(VLOOKUP($X5292&amp;"-"&amp;TEXT($A5302,"mmm-aaaa"),Informes!$A:$P,COLUMN(Informes!H$1),FALSE),"þ","¨"),"¨")</f>
        <v>¨</v>
      </c>
      <c r="G5302" s="281"/>
      <c r="H5302" s="281"/>
      <c r="I5302" s="248" t="str">
        <f>IFERROR(IF(ISBLANK(
VLOOKUP($X5292&amp;"-"&amp;TEXT($A5302,"mmm-aaaa"),Informes!$A:$P,COLUMN(Informes!I$1),FALSE)), "",
VLOOKUP($X5292&amp;"-"&amp;TEXT($A5302,"mmm-aaaa"),Informes!$A:$P,COLUMN(Informes!I$1),FALSE)), "")</f>
        <v/>
      </c>
      <c r="J5302" s="248"/>
      <c r="K5302" s="248"/>
      <c r="L5302" s="173" t="str">
        <f t="shared" si="1037"/>
        <v>¨</v>
      </c>
      <c r="M5302" s="248" t="str">
        <f>IFERROR(IF(OR($X5302=$L$7,$X5302=$K$5,$X5302=$O$5,$X5302=$T$5),IF(ISBLANK(
VLOOKUP($X5292&amp;"-"&amp;TEXT($A5302,"mmm-aaaa"),Informes!$A:$P,COLUMN(Informes!J$1),FALSE)), "",
VLOOKUP($X5292&amp;"-"&amp;TEXT($A5302,"mmm-aaaa"),Informes!$A:$P,COLUMN(Informes!J$1),FALSE)), ""), "")</f>
        <v/>
      </c>
      <c r="N5302" s="248"/>
      <c r="O5302" s="248"/>
      <c r="P5302" s="248"/>
      <c r="Q5302" s="248"/>
      <c r="R5302" s="284" t="str">
        <f t="shared" si="1034"/>
        <v/>
      </c>
      <c r="S5302" s="284"/>
      <c r="T5302" s="284"/>
      <c r="U5302" s="284"/>
      <c r="V5302" s="285"/>
      <c r="W5302" s="4" t="str">
        <f>IFERROR(VLOOKUP($X5292&amp;"-"&amp;TEXT($A5302,"mmm-aaaa"),Informes!$A:$P,COLUMN(Informes!K$1),FALSE), "")</f>
        <v/>
      </c>
      <c r="X5302" s="34" t="str">
        <f>IFERROR(VLOOKUP($X5292&amp;"-"&amp;TEXT($A5302,"mmm-aaaa"),Informes!$A:$P,COLUMN(Informes!C$1),FALSE), "")</f>
        <v/>
      </c>
    </row>
    <row r="5303" spans="1:24" ht="16.5" customHeight="1" x14ac:dyDescent="0.2">
      <c r="A5303" s="34">
        <f t="shared" si="1038"/>
        <v>45292</v>
      </c>
      <c r="B5303" s="243" t="str">
        <f t="shared" si="1035"/>
        <v>Enero</v>
      </c>
      <c r="C5303" s="244"/>
      <c r="D5303" s="244" t="str">
        <f t="shared" si="1036"/>
        <v>Enero</v>
      </c>
      <c r="E5303" s="244"/>
      <c r="F5303" s="281" t="str">
        <f>IFERROR(IF(VLOOKUP($X5292&amp;"-"&amp;TEXT($A5303,"mmm-aaaa"),Informes!$A:$P,COLUMN(Informes!H$1),FALSE),"þ","¨"),"¨")</f>
        <v>¨</v>
      </c>
      <c r="G5303" s="281"/>
      <c r="H5303" s="281"/>
      <c r="I5303" s="248" t="str">
        <f>IFERROR(IF(ISBLANK(
VLOOKUP($X5292&amp;"-"&amp;TEXT($A5303,"mmm-aaaa"),Informes!$A:$P,COLUMN(Informes!I$1),FALSE)), "",
VLOOKUP($X5292&amp;"-"&amp;TEXT($A5303,"mmm-aaaa"),Informes!$A:$P,COLUMN(Informes!I$1),FALSE)), "")</f>
        <v/>
      </c>
      <c r="J5303" s="248"/>
      <c r="K5303" s="248"/>
      <c r="L5303" s="173" t="str">
        <f t="shared" si="1037"/>
        <v>¨</v>
      </c>
      <c r="M5303" s="248" t="str">
        <f>IFERROR(IF(OR($X5303=$L$7,$X5303=$K$5,$X5303=$O$5,$X5303=$T$5),IF(ISBLANK(
VLOOKUP($X5292&amp;"-"&amp;TEXT($A5303,"mmm-aaaa"),Informes!$A:$P,COLUMN(Informes!J$1),FALSE)), "",
VLOOKUP($X5292&amp;"-"&amp;TEXT($A5303,"mmm-aaaa"),Informes!$A:$P,COLUMN(Informes!J$1),FALSE)), ""), "")</f>
        <v/>
      </c>
      <c r="N5303" s="248"/>
      <c r="O5303" s="248"/>
      <c r="P5303" s="248"/>
      <c r="Q5303" s="248"/>
      <c r="R5303" s="284" t="str">
        <f t="shared" si="1034"/>
        <v/>
      </c>
      <c r="S5303" s="284"/>
      <c r="T5303" s="284"/>
      <c r="U5303" s="284"/>
      <c r="V5303" s="285"/>
      <c r="W5303" s="4" t="str">
        <f>IFERROR(VLOOKUP($X5292&amp;"-"&amp;TEXT($A5303,"mmm-aaaa"),Informes!$A:$P,COLUMN(Informes!K$1),FALSE), "")</f>
        <v/>
      </c>
      <c r="X5303" s="34" t="str">
        <f>IFERROR(VLOOKUP($X5292&amp;"-"&amp;TEXT($A5303,"mmm-aaaa"),Informes!$A:$P,COLUMN(Informes!C$1),FALSE), "")</f>
        <v/>
      </c>
    </row>
    <row r="5304" spans="1:24" ht="16.5" customHeight="1" x14ac:dyDescent="0.2">
      <c r="A5304" s="34">
        <f t="shared" si="1038"/>
        <v>45323</v>
      </c>
      <c r="B5304" s="243" t="str">
        <f t="shared" si="1035"/>
        <v>Febrero</v>
      </c>
      <c r="C5304" s="244"/>
      <c r="D5304" s="244" t="str">
        <f t="shared" si="1036"/>
        <v>Enero</v>
      </c>
      <c r="E5304" s="244"/>
      <c r="F5304" s="281" t="str">
        <f>IFERROR(IF(VLOOKUP($X5292&amp;"-"&amp;TEXT($A5304,"mmm-aaaa"),Informes!$A:$P,COLUMN(Informes!H$1),FALSE),"þ","¨"),"¨")</f>
        <v>¨</v>
      </c>
      <c r="G5304" s="281"/>
      <c r="H5304" s="281"/>
      <c r="I5304" s="248" t="str">
        <f>IFERROR(IF(ISBLANK(
VLOOKUP($X5292&amp;"-"&amp;TEXT($A5304,"mmm-aaaa"),Informes!$A:$P,COLUMN(Informes!I$1),FALSE)), "",
VLOOKUP($X5292&amp;"-"&amp;TEXT($A5304,"mmm-aaaa"),Informes!$A:$P,COLUMN(Informes!I$1),FALSE)), "")</f>
        <v/>
      </c>
      <c r="J5304" s="248"/>
      <c r="K5304" s="248"/>
      <c r="L5304" s="173" t="str">
        <f t="shared" si="1037"/>
        <v>¨</v>
      </c>
      <c r="M5304" s="248" t="str">
        <f>IFERROR(IF(OR($X5304=$L$7,$X5304=$K$5,$X5304=$O$5,$X5304=$T$5),IF(ISBLANK(
VLOOKUP($X5292&amp;"-"&amp;TEXT($A5304,"mmm-aaaa"),Informes!$A:$P,COLUMN(Informes!J$1),FALSE)), "",
VLOOKUP($X5292&amp;"-"&amp;TEXT($A5304,"mmm-aaaa"),Informes!$A:$P,COLUMN(Informes!J$1),FALSE)), ""), "")</f>
        <v/>
      </c>
      <c r="N5304" s="248"/>
      <c r="O5304" s="248"/>
      <c r="P5304" s="248"/>
      <c r="Q5304" s="248"/>
      <c r="R5304" s="284" t="str">
        <f t="shared" si="1034"/>
        <v/>
      </c>
      <c r="S5304" s="284"/>
      <c r="T5304" s="284"/>
      <c r="U5304" s="284"/>
      <c r="V5304" s="285"/>
      <c r="W5304" s="4" t="str">
        <f>IFERROR(VLOOKUP($X5292&amp;"-"&amp;TEXT($A5304,"mmm-aaaa"),Informes!$A:$P,COLUMN(Informes!K$1),FALSE), "")</f>
        <v/>
      </c>
      <c r="X5304" s="34" t="str">
        <f>IFERROR(VLOOKUP($X5292&amp;"-"&amp;TEXT($A5304,"mmm-aaaa"),Informes!$A:$P,COLUMN(Informes!C$1),FALSE), "")</f>
        <v/>
      </c>
    </row>
    <row r="5305" spans="1:24" ht="16.5" customHeight="1" x14ac:dyDescent="0.2">
      <c r="A5305" s="34">
        <f t="shared" si="1038"/>
        <v>45352</v>
      </c>
      <c r="B5305" s="243" t="str">
        <f t="shared" si="1035"/>
        <v>Marzo</v>
      </c>
      <c r="C5305" s="244"/>
      <c r="D5305" s="244" t="str">
        <f t="shared" si="1036"/>
        <v>Enero</v>
      </c>
      <c r="E5305" s="244"/>
      <c r="F5305" s="281" t="str">
        <f>IFERROR(IF(VLOOKUP($X5292&amp;"-"&amp;TEXT($A5305,"mmm-aaaa"),Informes!$A:$P,COLUMN(Informes!H$1),FALSE),"þ","¨"),"¨")</f>
        <v>¨</v>
      </c>
      <c r="G5305" s="281"/>
      <c r="H5305" s="281"/>
      <c r="I5305" s="248" t="str">
        <f>IFERROR(IF(ISBLANK(
VLOOKUP($X5292&amp;"-"&amp;TEXT($A5305,"mmm-aaaa"),Informes!$A:$P,COLUMN(Informes!I$1),FALSE)), "",
VLOOKUP($X5292&amp;"-"&amp;TEXT($A5305,"mmm-aaaa"),Informes!$A:$P,COLUMN(Informes!I$1),FALSE)), "")</f>
        <v/>
      </c>
      <c r="J5305" s="248"/>
      <c r="K5305" s="248"/>
      <c r="L5305" s="173" t="str">
        <f t="shared" si="1037"/>
        <v>¨</v>
      </c>
      <c r="M5305" s="248" t="str">
        <f>IFERROR(IF(OR($X5305=$L$7,$X5305=$K$5,$X5305=$O$5,$X5305=$T$5),IF(ISBLANK(
VLOOKUP($X5292&amp;"-"&amp;TEXT($A5305,"mmm-aaaa"),Informes!$A:$P,COLUMN(Informes!J$1),FALSE)), "",
VLOOKUP($X5292&amp;"-"&amp;TEXT($A5305,"mmm-aaaa"),Informes!$A:$P,COLUMN(Informes!J$1),FALSE)), ""), "")</f>
        <v/>
      </c>
      <c r="N5305" s="248"/>
      <c r="O5305" s="248"/>
      <c r="P5305" s="248"/>
      <c r="Q5305" s="248"/>
      <c r="R5305" s="284" t="str">
        <f t="shared" si="1034"/>
        <v/>
      </c>
      <c r="S5305" s="284"/>
      <c r="T5305" s="284"/>
      <c r="U5305" s="284"/>
      <c r="V5305" s="285"/>
      <c r="W5305" s="4" t="str">
        <f>IFERROR(VLOOKUP($X5292&amp;"-"&amp;TEXT($A5305,"mmm-aaaa"),Informes!$A:$P,COLUMN(Informes!K$1),FALSE), "")</f>
        <v/>
      </c>
      <c r="X5305" s="34" t="str">
        <f>IFERROR(VLOOKUP($X5292&amp;"-"&amp;TEXT($A5305,"mmm-aaaa"),Informes!$A:$P,COLUMN(Informes!C$1),FALSE), "")</f>
        <v/>
      </c>
    </row>
    <row r="5306" spans="1:24" ht="16.5" customHeight="1" x14ac:dyDescent="0.2">
      <c r="A5306" s="34">
        <f t="shared" si="1038"/>
        <v>45383</v>
      </c>
      <c r="B5306" s="243" t="str">
        <f t="shared" si="1035"/>
        <v>Abril</v>
      </c>
      <c r="C5306" s="244"/>
      <c r="D5306" s="244" t="str">
        <f t="shared" si="1036"/>
        <v>Enero</v>
      </c>
      <c r="E5306" s="244"/>
      <c r="F5306" s="281" t="str">
        <f>IFERROR(IF(VLOOKUP($X5292&amp;"-"&amp;TEXT($A5306,"mmm-aaaa"),Informes!$A:$P,COLUMN(Informes!H$1),FALSE),"þ","¨"),"¨")</f>
        <v>¨</v>
      </c>
      <c r="G5306" s="281"/>
      <c r="H5306" s="281"/>
      <c r="I5306" s="248" t="str">
        <f>IFERROR(IF(ISBLANK(
VLOOKUP($X5292&amp;"-"&amp;TEXT($A5306,"mmm-aaaa"),Informes!$A:$P,COLUMN(Informes!I$1),FALSE)), "",
VLOOKUP($X5292&amp;"-"&amp;TEXT($A5306,"mmm-aaaa"),Informes!$A:$P,COLUMN(Informes!I$1),FALSE)), "")</f>
        <v/>
      </c>
      <c r="J5306" s="248"/>
      <c r="K5306" s="248"/>
      <c r="L5306" s="173" t="str">
        <f t="shared" si="1037"/>
        <v>¨</v>
      </c>
      <c r="M5306" s="248" t="str">
        <f>IFERROR(IF(OR($X5306=$L$7,$X5306=$K$5,$X5306=$O$5,$X5306=$T$5),IF(ISBLANK(
VLOOKUP($X5292&amp;"-"&amp;TEXT($A5306,"mmm-aaaa"),Informes!$A:$P,COLUMN(Informes!J$1),FALSE)), "",
VLOOKUP($X5292&amp;"-"&amp;TEXT($A5306,"mmm-aaaa"),Informes!$A:$P,COLUMN(Informes!J$1),FALSE)), ""), "")</f>
        <v/>
      </c>
      <c r="N5306" s="248"/>
      <c r="O5306" s="248"/>
      <c r="P5306" s="248"/>
      <c r="Q5306" s="248"/>
      <c r="R5306" s="284" t="str">
        <f t="shared" si="1034"/>
        <v/>
      </c>
      <c r="S5306" s="284"/>
      <c r="T5306" s="284"/>
      <c r="U5306" s="284"/>
      <c r="V5306" s="285"/>
      <c r="W5306" s="4" t="str">
        <f>IFERROR(VLOOKUP($X5292&amp;"-"&amp;TEXT($A5306,"mmm-aaaa"),Informes!$A:$P,COLUMN(Informes!K$1),FALSE), "")</f>
        <v/>
      </c>
      <c r="X5306" s="34" t="str">
        <f>IFERROR(VLOOKUP($X5292&amp;"-"&amp;TEXT($A5306,"mmm-aaaa"),Informes!$A:$P,COLUMN(Informes!C$1),FALSE), "")</f>
        <v/>
      </c>
    </row>
    <row r="5307" spans="1:24" ht="16.5" customHeight="1" x14ac:dyDescent="0.2">
      <c r="A5307" s="34">
        <f t="shared" si="1038"/>
        <v>45413</v>
      </c>
      <c r="B5307" s="243" t="str">
        <f t="shared" si="1035"/>
        <v>Mayo</v>
      </c>
      <c r="C5307" s="244"/>
      <c r="D5307" s="244" t="str">
        <f t="shared" si="1036"/>
        <v>Enero</v>
      </c>
      <c r="E5307" s="244"/>
      <c r="F5307" s="281" t="str">
        <f>IFERROR(IF(VLOOKUP($X5292&amp;"-"&amp;TEXT($A5307,"mmm-aaaa"),Informes!$A:$P,COLUMN(Informes!H$1),FALSE),"þ","¨"),"¨")</f>
        <v>¨</v>
      </c>
      <c r="G5307" s="281"/>
      <c r="H5307" s="281"/>
      <c r="I5307" s="248" t="str">
        <f>IFERROR(IF(ISBLANK(
VLOOKUP($X5292&amp;"-"&amp;TEXT($A5307,"mmm-aaaa"),Informes!$A:$P,COLUMN(Informes!I$1),FALSE)), "",
VLOOKUP($X5292&amp;"-"&amp;TEXT($A5307,"mmm-aaaa"),Informes!$A:$P,COLUMN(Informes!I$1),FALSE)), "")</f>
        <v/>
      </c>
      <c r="J5307" s="248"/>
      <c r="K5307" s="248"/>
      <c r="L5307" s="173" t="str">
        <f t="shared" si="1037"/>
        <v>¨</v>
      </c>
      <c r="M5307" s="248" t="str">
        <f>IFERROR(IF(OR($X5307=$L$7,$X5307=$K$5,$X5307=$O$5,$X5307=$T$5),IF(ISBLANK(
VLOOKUP($X5292&amp;"-"&amp;TEXT($A5307,"mmm-aaaa"),Informes!$A:$P,COLUMN(Informes!J$1),FALSE)), "",
VLOOKUP($X5292&amp;"-"&amp;TEXT($A5307,"mmm-aaaa"),Informes!$A:$P,COLUMN(Informes!J$1),FALSE)), ""), "")</f>
        <v/>
      </c>
      <c r="N5307" s="248"/>
      <c r="O5307" s="248"/>
      <c r="P5307" s="248"/>
      <c r="Q5307" s="248"/>
      <c r="R5307" s="284" t="str">
        <f t="shared" si="1034"/>
        <v/>
      </c>
      <c r="S5307" s="284"/>
      <c r="T5307" s="284"/>
      <c r="U5307" s="284"/>
      <c r="V5307" s="285"/>
      <c r="W5307" s="4" t="str">
        <f>IFERROR(VLOOKUP($X5292&amp;"-"&amp;TEXT($A5307,"mmm-aaaa"),Informes!$A:$P,COLUMN(Informes!K$1),FALSE), "")</f>
        <v/>
      </c>
      <c r="X5307" s="34" t="str">
        <f>IFERROR(VLOOKUP($X5292&amp;"-"&amp;TEXT($A5307,"mmm-aaaa"),Informes!$A:$P,COLUMN(Informes!C$1),FALSE), "")</f>
        <v/>
      </c>
    </row>
    <row r="5308" spans="1:24" ht="16.5" customHeight="1" x14ac:dyDescent="0.2">
      <c r="A5308" s="34">
        <f t="shared" si="1038"/>
        <v>45444</v>
      </c>
      <c r="B5308" s="243" t="str">
        <f t="shared" si="1035"/>
        <v>Junio</v>
      </c>
      <c r="C5308" s="244"/>
      <c r="D5308" s="244" t="str">
        <f t="shared" si="1036"/>
        <v>Enero</v>
      </c>
      <c r="E5308" s="244"/>
      <c r="F5308" s="281" t="str">
        <f>IFERROR(IF(VLOOKUP($X5292&amp;"-"&amp;TEXT($A5308,"mmm-aaaa"),Informes!$A:$P,COLUMN(Informes!H$1),FALSE),"þ","¨"),"¨")</f>
        <v>¨</v>
      </c>
      <c r="G5308" s="281"/>
      <c r="H5308" s="281"/>
      <c r="I5308" s="248" t="str">
        <f>IFERROR(IF(ISBLANK(
VLOOKUP($X5292&amp;"-"&amp;TEXT($A5308,"mmm-aaaa"),Informes!$A:$P,COLUMN(Informes!I$1),FALSE)), "",
VLOOKUP($X5292&amp;"-"&amp;TEXT($A5308,"mmm-aaaa"),Informes!$A:$P,COLUMN(Informes!I$1),FALSE)), "")</f>
        <v/>
      </c>
      <c r="J5308" s="248"/>
      <c r="K5308" s="248"/>
      <c r="L5308" s="173" t="str">
        <f t="shared" si="1037"/>
        <v>¨</v>
      </c>
      <c r="M5308" s="248" t="str">
        <f>IFERROR(IF(OR($X5308=$L$7,$X5308=$K$5,$X5308=$O$5,$X5308=$T$5),IF(ISBLANK(
VLOOKUP($X5292&amp;"-"&amp;TEXT($A5308,"mmm-aaaa"),Informes!$A:$P,COLUMN(Informes!J$1),FALSE)), "",
VLOOKUP($X5292&amp;"-"&amp;TEXT($A5308,"mmm-aaaa"),Informes!$A:$P,COLUMN(Informes!J$1),FALSE)), ""), "")</f>
        <v/>
      </c>
      <c r="N5308" s="248"/>
      <c r="O5308" s="248"/>
      <c r="P5308" s="248"/>
      <c r="Q5308" s="248"/>
      <c r="R5308" s="284" t="str">
        <f t="shared" si="1034"/>
        <v/>
      </c>
      <c r="S5308" s="284"/>
      <c r="T5308" s="284"/>
      <c r="U5308" s="284"/>
      <c r="V5308" s="285"/>
      <c r="W5308" s="4" t="str">
        <f>IFERROR(VLOOKUP($X5292&amp;"-"&amp;TEXT($A5308,"mmm-aaaa"),Informes!$A:$P,COLUMN(Informes!K$1),FALSE), "")</f>
        <v/>
      </c>
      <c r="X5308" s="34" t="str">
        <f>IFERROR(VLOOKUP($X5292&amp;"-"&amp;TEXT($A5308,"mmm-aaaa"),Informes!$A:$P,COLUMN(Informes!C$1),FALSE), "")</f>
        <v/>
      </c>
    </row>
    <row r="5309" spans="1:24" ht="16.5" customHeight="1" x14ac:dyDescent="0.2">
      <c r="A5309" s="34">
        <f t="shared" si="1038"/>
        <v>45474</v>
      </c>
      <c r="B5309" s="243" t="str">
        <f t="shared" si="1035"/>
        <v>Julio</v>
      </c>
      <c r="C5309" s="244"/>
      <c r="D5309" s="244" t="str">
        <f t="shared" si="1036"/>
        <v>Enero</v>
      </c>
      <c r="E5309" s="244"/>
      <c r="F5309" s="281" t="str">
        <f>IFERROR(IF(VLOOKUP($X5292&amp;"-"&amp;TEXT($A5309,"mmm-aaaa"),Informes!$A:$P,COLUMN(Informes!H$1),FALSE),"þ","¨"),"¨")</f>
        <v>¨</v>
      </c>
      <c r="G5309" s="281"/>
      <c r="H5309" s="281"/>
      <c r="I5309" s="248" t="str">
        <f>IFERROR(IF(ISBLANK(
VLOOKUP($X5292&amp;"-"&amp;TEXT($A5309,"mmm-aaaa"),Informes!$A:$P,COLUMN(Informes!I$1),FALSE)), "",
VLOOKUP($X5292&amp;"-"&amp;TEXT($A5309,"mmm-aaaa"),Informes!$A:$P,COLUMN(Informes!I$1),FALSE)), "")</f>
        <v/>
      </c>
      <c r="J5309" s="248"/>
      <c r="K5309" s="248"/>
      <c r="L5309" s="173" t="str">
        <f t="shared" si="1037"/>
        <v>¨</v>
      </c>
      <c r="M5309" s="248" t="str">
        <f>IFERROR(IF(OR($X5309=$L$7,$X5309=$K$5,$X5309=$O$5,$X5309=$T$5),IF(ISBLANK(
VLOOKUP($X5292&amp;"-"&amp;TEXT($A5309,"mmm-aaaa"),Informes!$A:$P,COLUMN(Informes!J$1),FALSE)), "",
VLOOKUP($X5292&amp;"-"&amp;TEXT($A5309,"mmm-aaaa"),Informes!$A:$P,COLUMN(Informes!J$1),FALSE)), ""), "")</f>
        <v/>
      </c>
      <c r="N5309" s="248"/>
      <c r="O5309" s="248"/>
      <c r="P5309" s="248"/>
      <c r="Q5309" s="248"/>
      <c r="R5309" s="284" t="str">
        <f t="shared" si="1034"/>
        <v/>
      </c>
      <c r="S5309" s="284"/>
      <c r="T5309" s="284"/>
      <c r="U5309" s="284"/>
      <c r="V5309" s="285"/>
      <c r="W5309" s="4" t="str">
        <f>IFERROR(VLOOKUP($X5292&amp;"-"&amp;TEXT($A5309,"mmm-aaaa"),Informes!$A:$P,COLUMN(Informes!K$1),FALSE), "")</f>
        <v/>
      </c>
      <c r="X5309" s="34" t="str">
        <f>IFERROR(VLOOKUP($X5292&amp;"-"&amp;TEXT($A5309,"mmm-aaaa"),Informes!$A:$P,COLUMN(Informes!C$1),FALSE), "")</f>
        <v/>
      </c>
    </row>
    <row r="5310" spans="1:24" ht="16.5" customHeight="1" thickBot="1" x14ac:dyDescent="0.25">
      <c r="A5310" s="34">
        <f t="shared" si="1038"/>
        <v>45505</v>
      </c>
      <c r="B5310" s="264" t="str">
        <f t="shared" si="1035"/>
        <v>Agosto</v>
      </c>
      <c r="C5310" s="265"/>
      <c r="D5310" s="265" t="str">
        <f t="shared" si="1036"/>
        <v>Enero</v>
      </c>
      <c r="E5310" s="265"/>
      <c r="F5310" s="280" t="str">
        <f>IFERROR(IF(VLOOKUP($X5292&amp;"-"&amp;TEXT($A5310,"mmm-aaaa"),Informes!$A:$P,COLUMN(Informes!H$1),FALSE),"þ","¨"),"¨")</f>
        <v>¨</v>
      </c>
      <c r="G5310" s="280"/>
      <c r="H5310" s="280"/>
      <c r="I5310" s="269" t="str">
        <f>IFERROR(IF(ISBLANK(
VLOOKUP($X5292&amp;"-"&amp;TEXT($A5310,"mmm-aaaa"),Informes!$A:$P,COLUMN(Informes!I$1),FALSE)), "",
VLOOKUP($X5292&amp;"-"&amp;TEXT($A5310,"mmm-aaaa"),Informes!$A:$P,COLUMN(Informes!I$1),FALSE)), "")</f>
        <v/>
      </c>
      <c r="J5310" s="269"/>
      <c r="K5310" s="269"/>
      <c r="L5310" s="172" t="str">
        <f t="shared" si="1037"/>
        <v>¨</v>
      </c>
      <c r="M5310" s="269" t="str">
        <f>IFERROR(IF(OR($X5310=$L$7,$X5310=$K$5,$X5310=$O$5,$X5310=$T$5),IF(ISBLANK(
VLOOKUP($X5292&amp;"-"&amp;TEXT($A5310,"mmm-aaaa"),Informes!$A:$P,COLUMN(Informes!J$1),FALSE)), "",
VLOOKUP($X5292&amp;"-"&amp;TEXT($A5310,"mmm-aaaa"),Informes!$A:$P,COLUMN(Informes!J$1),FALSE)), ""), "")</f>
        <v/>
      </c>
      <c r="N5310" s="269"/>
      <c r="O5310" s="269"/>
      <c r="P5310" s="269"/>
      <c r="Q5310" s="269"/>
      <c r="R5310" s="282" t="str">
        <f t="shared" si="1034"/>
        <v/>
      </c>
      <c r="S5310" s="282"/>
      <c r="T5310" s="282"/>
      <c r="U5310" s="282"/>
      <c r="V5310" s="283"/>
      <c r="W5310" s="4" t="str">
        <f>IFERROR(VLOOKUP($X5292&amp;"-"&amp;TEXT($A5310,"mmm-aaaa"),Informes!$A:$P,COLUMN(Informes!K$1),FALSE), "")</f>
        <v/>
      </c>
      <c r="X5310" s="34" t="str">
        <f>IFERROR(VLOOKUP($X5292&amp;"-"&amp;TEXT($A5310,"mmm-aaaa"),Informes!$A:$P,COLUMN(Informes!C$1),FALSE), "")</f>
        <v/>
      </c>
    </row>
    <row r="5311" spans="1:24" ht="16.5" customHeight="1" thickBot="1" x14ac:dyDescent="0.3">
      <c r="D5311" s="124"/>
      <c r="E5311" s="124"/>
      <c r="F5311" s="129"/>
      <c r="G5311" s="124" t="str">
        <f>IF(SUM(F5299:F5310)=0,"",SUM(F5299:F5310))</f>
        <v/>
      </c>
      <c r="H5311" s="124"/>
      <c r="I5311" s="124"/>
      <c r="J5311" s="130"/>
      <c r="K5311" s="124"/>
      <c r="L5311" s="131" t="s">
        <v>107</v>
      </c>
      <c r="M5311" s="272" t="str">
        <f>IF(SUM(M5299:M5310)=0,"",SUM(M5299:M5310))</f>
        <v/>
      </c>
      <c r="N5311" s="273"/>
      <c r="O5311" s="273"/>
      <c r="P5311" s="273"/>
      <c r="Q5311" s="274"/>
      <c r="R5311" s="275"/>
      <c r="S5311" s="276"/>
      <c r="T5311" s="276"/>
      <c r="U5311" s="276"/>
      <c r="V5311" s="277"/>
      <c r="W5311" s="4"/>
      <c r="X5311" s="4"/>
    </row>
    <row r="5312" spans="1:24" ht="16.5" customHeight="1" x14ac:dyDescent="0.2">
      <c r="W5312" s="4"/>
      <c r="X5312" s="4"/>
    </row>
    <row r="5313" spans="1:24" ht="279.75" customHeight="1" x14ac:dyDescent="0.15">
      <c r="B5313" s="11"/>
      <c r="C5313" s="132" t="s">
        <v>136</v>
      </c>
      <c r="D5313" s="11"/>
      <c r="E5313" s="11"/>
      <c r="F5313" s="11"/>
      <c r="G5313" s="11"/>
      <c r="H5313" s="11"/>
      <c r="I5313" s="11"/>
      <c r="J5313" s="11"/>
      <c r="K5313" s="11"/>
      <c r="L5313" s="11"/>
      <c r="M5313" s="11"/>
      <c r="N5313" s="11"/>
      <c r="O5313" s="11"/>
      <c r="P5313" s="11"/>
      <c r="Q5313" s="11"/>
      <c r="R5313" s="11"/>
      <c r="S5313" s="11"/>
      <c r="T5313" s="11"/>
      <c r="U5313" s="11"/>
      <c r="V5313" s="11"/>
      <c r="W5313" s="11"/>
      <c r="X5313" s="11"/>
    </row>
    <row r="5314" spans="1:24" ht="24" customHeight="1" x14ac:dyDescent="0.2">
      <c r="A5314" s="35"/>
      <c r="B5314" s="256" t="s">
        <v>127</v>
      </c>
      <c r="C5314" s="256"/>
      <c r="D5314" s="256"/>
      <c r="E5314" s="256"/>
      <c r="F5314" s="256"/>
      <c r="G5314" s="256"/>
      <c r="H5314" s="256"/>
      <c r="I5314" s="256"/>
      <c r="J5314" s="256"/>
      <c r="K5314" s="256"/>
      <c r="L5314" s="256"/>
      <c r="M5314" s="256"/>
      <c r="N5314" s="256"/>
      <c r="O5314" s="256"/>
      <c r="P5314" s="256"/>
      <c r="Q5314" s="256"/>
      <c r="R5314" s="256"/>
      <c r="S5314" s="256"/>
      <c r="T5314" s="256"/>
      <c r="U5314" s="256"/>
      <c r="V5314" s="256"/>
      <c r="X5314" s="2"/>
    </row>
    <row r="5315" spans="1:24" ht="15" x14ac:dyDescent="0.2">
      <c r="A5315" s="35"/>
      <c r="B5315" s="120" t="s">
        <v>128</v>
      </c>
      <c r="D5315" s="123" t="e">
        <f>D5292</f>
        <v>#REF!</v>
      </c>
      <c r="F5315" s="123"/>
      <c r="G5315" s="123"/>
      <c r="H5315" s="123"/>
      <c r="I5315" s="123"/>
      <c r="J5315" s="123"/>
      <c r="K5315" s="123"/>
      <c r="L5315" s="123"/>
      <c r="M5315" s="123"/>
      <c r="N5315" s="123"/>
      <c r="O5315" s="123"/>
      <c r="P5315" s="123"/>
      <c r="Q5315" s="123"/>
      <c r="R5315" s="123"/>
      <c r="S5315" s="123"/>
      <c r="T5315" s="123"/>
      <c r="U5315" s="123"/>
      <c r="V5315" s="123"/>
      <c r="W5315" s="15"/>
      <c r="X5315" s="154" t="e">
        <f>X5292</f>
        <v>#REF!</v>
      </c>
    </row>
    <row r="5316" spans="1:24" ht="17.25" x14ac:dyDescent="0.2">
      <c r="B5316" s="120" t="s">
        <v>129</v>
      </c>
      <c r="D5316" s="121"/>
      <c r="E5316" s="121"/>
      <c r="F5316" s="7"/>
      <c r="G5316" s="7"/>
      <c r="H5316" s="257" t="e">
        <f>H5293</f>
        <v>#REF!</v>
      </c>
      <c r="I5316" s="257"/>
      <c r="J5316" s="257"/>
      <c r="K5316" s="257"/>
      <c r="L5316" s="257"/>
      <c r="M5316" s="257"/>
      <c r="N5316" s="257"/>
      <c r="O5316" s="257"/>
      <c r="P5316" s="127" t="e">
        <f>P5293</f>
        <v>#REF!</v>
      </c>
      <c r="Q5316" s="120" t="s">
        <v>75</v>
      </c>
      <c r="S5316" s="12"/>
      <c r="T5316" s="13"/>
      <c r="U5316" s="127" t="e">
        <f>U5293</f>
        <v>#REF!</v>
      </c>
      <c r="V5316" s="120" t="s">
        <v>79</v>
      </c>
      <c r="W5316" s="12"/>
      <c r="X5316" s="6"/>
    </row>
    <row r="5317" spans="1:24" ht="17.25" x14ac:dyDescent="0.2">
      <c r="B5317" s="120" t="s">
        <v>130</v>
      </c>
      <c r="D5317" s="122"/>
      <c r="E5317" s="122"/>
      <c r="F5317" s="7"/>
      <c r="G5317" s="258" t="e">
        <f>G5294</f>
        <v>#REF!</v>
      </c>
      <c r="H5317" s="258"/>
      <c r="I5317" s="258"/>
      <c r="J5317" s="258"/>
      <c r="K5317" s="258"/>
      <c r="L5317" s="258"/>
      <c r="M5317" s="258"/>
      <c r="N5317" s="258"/>
      <c r="O5317" s="258"/>
      <c r="P5317" s="128" t="s">
        <v>137</v>
      </c>
      <c r="Q5317" s="120" t="s">
        <v>131</v>
      </c>
      <c r="S5317" s="12"/>
      <c r="T5317" s="12"/>
      <c r="U5317" s="128" t="s">
        <v>138</v>
      </c>
      <c r="V5317" s="120" t="s">
        <v>61</v>
      </c>
      <c r="W5317" s="12"/>
      <c r="X5317" s="6"/>
    </row>
    <row r="5318" spans="1:24" ht="28.5" customHeight="1" x14ac:dyDescent="0.2">
      <c r="B5318" s="127" t="e">
        <f>B5295</f>
        <v>#REF!</v>
      </c>
      <c r="C5318" s="125" t="s">
        <v>76</v>
      </c>
      <c r="D5318" s="127" t="e">
        <f>D5295</f>
        <v>#REF!</v>
      </c>
      <c r="E5318" s="125" t="s">
        <v>81</v>
      </c>
      <c r="F5318" s="7"/>
      <c r="G5318" s="7"/>
      <c r="H5318" s="5"/>
      <c r="I5318" s="10"/>
      <c r="J5318" s="127" t="e">
        <f>J5295</f>
        <v>#REF!</v>
      </c>
      <c r="K5318" s="125" t="s">
        <v>77</v>
      </c>
      <c r="L5318" s="5"/>
      <c r="M5318" s="5"/>
      <c r="N5318" s="127" t="e">
        <f>N5295</f>
        <v>#REF!</v>
      </c>
      <c r="O5318" s="125" t="s">
        <v>132</v>
      </c>
      <c r="P5318" s="126"/>
      <c r="Q5318" s="126"/>
      <c r="R5318" s="9"/>
      <c r="S5318" s="127" t="e">
        <f>S5295</f>
        <v>#REF!</v>
      </c>
      <c r="T5318" s="259" t="s">
        <v>133</v>
      </c>
      <c r="U5318" s="259"/>
      <c r="V5318" s="259"/>
      <c r="W5318" s="13"/>
      <c r="X5318" s="6"/>
    </row>
    <row r="5319" spans="1:24" ht="4.5" customHeight="1" thickBot="1" x14ac:dyDescent="0.25">
      <c r="B5319" s="8"/>
      <c r="C5319" s="7"/>
      <c r="D5319" s="8"/>
      <c r="E5319" s="7"/>
      <c r="F5319" s="7"/>
      <c r="G5319" s="7"/>
      <c r="H5319" s="5"/>
      <c r="I5319" s="10"/>
      <c r="J5319" s="8"/>
      <c r="K5319" s="5"/>
      <c r="L5319" s="5"/>
      <c r="M5319" s="5"/>
      <c r="N5319" s="7"/>
      <c r="O5319" s="5"/>
      <c r="P5319" s="8"/>
      <c r="Q5319" s="8"/>
      <c r="R5319" s="9"/>
      <c r="S5319" s="9"/>
      <c r="T5319" s="7"/>
      <c r="U5319" s="8"/>
      <c r="V5319" s="9"/>
      <c r="W5319" s="9"/>
      <c r="X5319" s="6"/>
    </row>
    <row r="5320" spans="1:24" ht="27" customHeight="1" x14ac:dyDescent="0.25">
      <c r="B5320" s="260" t="s">
        <v>17</v>
      </c>
      <c r="C5320" s="261"/>
      <c r="D5320" s="261"/>
      <c r="E5320" s="261"/>
      <c r="F5320" s="262" t="s">
        <v>134</v>
      </c>
      <c r="G5320" s="262"/>
      <c r="H5320" s="262"/>
      <c r="I5320" s="262" t="s">
        <v>12</v>
      </c>
      <c r="J5320" s="262"/>
      <c r="K5320" s="262"/>
      <c r="L5320" s="262" t="s">
        <v>105</v>
      </c>
      <c r="M5320" s="236" t="s">
        <v>135</v>
      </c>
      <c r="N5320" s="236"/>
      <c r="O5320" s="236"/>
      <c r="P5320" s="236"/>
      <c r="Q5320" s="236"/>
      <c r="R5320" s="236" t="s">
        <v>101</v>
      </c>
      <c r="S5320" s="236"/>
      <c r="T5320" s="236"/>
      <c r="U5320" s="236"/>
      <c r="V5320" s="237"/>
      <c r="W5320" s="14"/>
      <c r="X5320" s="3"/>
    </row>
    <row r="5321" spans="1:24" ht="27.75" customHeight="1" x14ac:dyDescent="0.2">
      <c r="B5321" s="240">
        <f>EDATE(B5298,12)</f>
        <v>45658</v>
      </c>
      <c r="C5321" s="241"/>
      <c r="D5321" s="241"/>
      <c r="E5321" s="242"/>
      <c r="F5321" s="263"/>
      <c r="G5321" s="263"/>
      <c r="H5321" s="263"/>
      <c r="I5321" s="263"/>
      <c r="J5321" s="263"/>
      <c r="K5321" s="263"/>
      <c r="L5321" s="263"/>
      <c r="M5321" s="238"/>
      <c r="N5321" s="238"/>
      <c r="O5321" s="238"/>
      <c r="P5321" s="238"/>
      <c r="Q5321" s="238"/>
      <c r="R5321" s="238"/>
      <c r="S5321" s="238"/>
      <c r="T5321" s="238"/>
      <c r="U5321" s="238"/>
      <c r="V5321" s="239"/>
      <c r="W5321" s="14"/>
      <c r="X5321" s="3"/>
    </row>
    <row r="5322" spans="1:24" ht="16.5" customHeight="1" x14ac:dyDescent="0.2">
      <c r="A5322" s="34">
        <f>EDATE(B5321,-4)</f>
        <v>45536</v>
      </c>
      <c r="B5322" s="243" t="str">
        <f>PROPER(TEXT(A5322, "mmmm"))</f>
        <v>Septiembre</v>
      </c>
      <c r="C5322" s="244"/>
      <c r="D5322" s="244"/>
      <c r="E5322" s="244"/>
      <c r="F5322" s="281" t="str">
        <f>IFERROR(IF(VLOOKUP($X5292&amp;"-"&amp;TEXT($A5322,"mmm-aaaa"),Informes!$A:$P,COLUMN(Informes!H$1),FALSE),"þ","¨"),"¨")</f>
        <v>¨</v>
      </c>
      <c r="G5322" s="281"/>
      <c r="H5322" s="281"/>
      <c r="I5322" s="248" t="str">
        <f>IFERROR(IF(ISBLANK(
VLOOKUP($X5315&amp;"-"&amp;TEXT($A5322,"mmm-aaaa"),Informes!$A:$P,COLUMN(Informes!I$1),FALSE)), "",
VLOOKUP($X5315&amp;"-"&amp;TEXT($A5322,"mmm-aaaa"),Informes!$A:$P,COLUMN(Informes!I$1),FALSE)), "")</f>
        <v/>
      </c>
      <c r="J5322" s="248"/>
      <c r="K5322" s="248"/>
      <c r="L5322" s="173" t="str">
        <f>IFERROR(IF($X5322=$L$7,"þ","¨"),"¨")</f>
        <v>¨</v>
      </c>
      <c r="M5322" s="248" t="str">
        <f>IFERROR(IF(OR($X5322=$L$7,$X5322=$K$5,$X5322=$O$5,$X5322=$T$5),IF(ISBLANK(
VLOOKUP($X5292&amp;"-"&amp;TEXT($A5322,"mmm-aaaa"),Informes!$A:$P,COLUMN(Informes!J$1),FALSE)), "",
VLOOKUP($X5292&amp;"-"&amp;TEXT($A5322,"mmm-aaaa"),Informes!$A:$P,COLUMN(Informes!J$1),FALSE)), ""), "")</f>
        <v/>
      </c>
      <c r="N5322" s="248"/>
      <c r="O5322" s="248"/>
      <c r="P5322" s="248"/>
      <c r="Q5322" s="248"/>
      <c r="R5322" s="284" t="str">
        <f t="shared" ref="R5322:R5333" si="1039">IF(W5322=0, "", W5322)</f>
        <v/>
      </c>
      <c r="S5322" s="284"/>
      <c r="T5322" s="284"/>
      <c r="U5322" s="284"/>
      <c r="V5322" s="285"/>
      <c r="W5322" s="4" t="str">
        <f>IFERROR(VLOOKUP($X5315&amp;"-"&amp;TEXT($A5322,"mmm-aaaa"),Informes!$A:$P,COLUMN(Informes!K$1),FALSE), "")</f>
        <v/>
      </c>
      <c r="X5322" s="34" t="str">
        <f>IFERROR(VLOOKUP($X5292&amp;"-"&amp;TEXT($A5322,"mmm-aaaa"),Informes!$A:$P,COLUMN(Informes!C$1),FALSE), "")</f>
        <v/>
      </c>
    </row>
    <row r="5323" spans="1:24" ht="16.5" customHeight="1" x14ac:dyDescent="0.2">
      <c r="A5323" s="34">
        <f>EDATE(A5322,1)</f>
        <v>45566</v>
      </c>
      <c r="B5323" s="243" t="str">
        <f t="shared" ref="B5323:B5333" si="1040">PROPER(TEXT(A5323, "mmmm"))</f>
        <v>Octubre</v>
      </c>
      <c r="C5323" s="244"/>
      <c r="D5323" s="244"/>
      <c r="E5323" s="244"/>
      <c r="F5323" s="281" t="str">
        <f>IFERROR(IF(VLOOKUP($X5292&amp;"-"&amp;TEXT($A5323,"mmm-aaaa"),Informes!$A:$P,COLUMN(Informes!H$1),FALSE),"þ","¨"),"¨")</f>
        <v>¨</v>
      </c>
      <c r="G5323" s="281"/>
      <c r="H5323" s="281"/>
      <c r="I5323" s="248" t="str">
        <f>IFERROR(IF(ISBLANK(
VLOOKUP($X5315&amp;"-"&amp;TEXT($A5323,"mmm-aaaa"),Informes!$A:$P,COLUMN(Informes!I$1),FALSE)), "",
VLOOKUP($X5315&amp;"-"&amp;TEXT($A5323,"mmm-aaaa"),Informes!$A:$P,COLUMN(Informes!I$1),FALSE)), "")</f>
        <v/>
      </c>
      <c r="J5323" s="248"/>
      <c r="K5323" s="248"/>
      <c r="L5323" s="173" t="str">
        <f t="shared" ref="L5323:L5333" si="1041">IFERROR(IF($X5323=$L$7,"þ","¨"),"¨")</f>
        <v>¨</v>
      </c>
      <c r="M5323" s="248" t="str">
        <f>IFERROR(IF(OR($X5323=$L$7,$X5323=$K$5,$X5323=$O$5,$X5323=$T$5),IF(ISBLANK(
VLOOKUP($X5292&amp;"-"&amp;TEXT($A5323,"mmm-aaaa"),Informes!$A:$P,COLUMN(Informes!J$1),FALSE)), "",
VLOOKUP($X5292&amp;"-"&amp;TEXT($A5323,"mmm-aaaa"),Informes!$A:$P,COLUMN(Informes!J$1),FALSE)), ""), "")</f>
        <v/>
      </c>
      <c r="N5323" s="248"/>
      <c r="O5323" s="248"/>
      <c r="P5323" s="248"/>
      <c r="Q5323" s="248"/>
      <c r="R5323" s="284" t="str">
        <f t="shared" si="1039"/>
        <v/>
      </c>
      <c r="S5323" s="284"/>
      <c r="T5323" s="284"/>
      <c r="U5323" s="284"/>
      <c r="V5323" s="285"/>
      <c r="W5323" s="4" t="str">
        <f>IFERROR(VLOOKUP($X5315&amp;"-"&amp;TEXT($A5323,"mmm-aaaa"),Informes!$A:$P,COLUMN(Informes!K$1),FALSE), "")</f>
        <v/>
      </c>
      <c r="X5323" s="34" t="str">
        <f>IFERROR(VLOOKUP($X5292&amp;"-"&amp;TEXT($A5323,"mmm-aaaa"),Informes!$A:$P,COLUMN(Informes!C$1),FALSE), "")</f>
        <v/>
      </c>
    </row>
    <row r="5324" spans="1:24" ht="16.5" customHeight="1" x14ac:dyDescent="0.2">
      <c r="A5324" s="34">
        <f t="shared" ref="A5324:A5333" si="1042">EDATE(A5323,1)</f>
        <v>45597</v>
      </c>
      <c r="B5324" s="243" t="str">
        <f t="shared" si="1040"/>
        <v>Noviembre</v>
      </c>
      <c r="C5324" s="244"/>
      <c r="D5324" s="244"/>
      <c r="E5324" s="244"/>
      <c r="F5324" s="281" t="str">
        <f>IFERROR(IF(VLOOKUP($X5292&amp;"-"&amp;TEXT($A5324,"mmm-aaaa"),Informes!$A:$P,COLUMN(Informes!H$1),FALSE),"þ","¨"),"¨")</f>
        <v>¨</v>
      </c>
      <c r="G5324" s="281"/>
      <c r="H5324" s="281"/>
      <c r="I5324" s="248" t="str">
        <f>IFERROR(IF(ISBLANK(
VLOOKUP($X5315&amp;"-"&amp;TEXT($A5324,"mmm-aaaa"),Informes!$A:$P,COLUMN(Informes!I$1),FALSE)), "",
VLOOKUP($X5315&amp;"-"&amp;TEXT($A5324,"mmm-aaaa"),Informes!$A:$P,COLUMN(Informes!I$1),FALSE)), "")</f>
        <v/>
      </c>
      <c r="J5324" s="248"/>
      <c r="K5324" s="248"/>
      <c r="L5324" s="173" t="str">
        <f t="shared" si="1041"/>
        <v>¨</v>
      </c>
      <c r="M5324" s="248" t="str">
        <f>IFERROR(IF(OR($X5324=$L$7,$X5324=$K$5,$X5324=$O$5,$X5324=$T$5),IF(ISBLANK(
VLOOKUP($X5292&amp;"-"&amp;TEXT($A5324,"mmm-aaaa"),Informes!$A:$P,COLUMN(Informes!J$1),FALSE)), "",
VLOOKUP($X5292&amp;"-"&amp;TEXT($A5324,"mmm-aaaa"),Informes!$A:$P,COLUMN(Informes!J$1),FALSE)), ""), "")</f>
        <v/>
      </c>
      <c r="N5324" s="248"/>
      <c r="O5324" s="248"/>
      <c r="P5324" s="248"/>
      <c r="Q5324" s="248"/>
      <c r="R5324" s="284" t="str">
        <f t="shared" si="1039"/>
        <v/>
      </c>
      <c r="S5324" s="284"/>
      <c r="T5324" s="284"/>
      <c r="U5324" s="284"/>
      <c r="V5324" s="285"/>
      <c r="W5324" s="4" t="str">
        <f>IFERROR(VLOOKUP($X5315&amp;"-"&amp;TEXT($A5324,"mmm-aaaa"),Informes!$A:$P,COLUMN(Informes!K$1),FALSE), "")</f>
        <v/>
      </c>
      <c r="X5324" s="34" t="str">
        <f>IFERROR(VLOOKUP($X5292&amp;"-"&amp;TEXT($A5324,"mmm-aaaa"),Informes!$A:$P,COLUMN(Informes!C$1),FALSE), "")</f>
        <v/>
      </c>
    </row>
    <row r="5325" spans="1:24" ht="16.5" customHeight="1" x14ac:dyDescent="0.2">
      <c r="A5325" s="34">
        <f t="shared" si="1042"/>
        <v>45627</v>
      </c>
      <c r="B5325" s="243" t="str">
        <f t="shared" si="1040"/>
        <v>Diciembre</v>
      </c>
      <c r="C5325" s="244"/>
      <c r="D5325" s="244"/>
      <c r="E5325" s="244"/>
      <c r="F5325" s="281" t="str">
        <f>IFERROR(IF(VLOOKUP($X5292&amp;"-"&amp;TEXT($A5325,"mmm-aaaa"),Informes!$A:$P,COLUMN(Informes!H$1),FALSE),"þ","¨"),"¨")</f>
        <v>¨</v>
      </c>
      <c r="G5325" s="281"/>
      <c r="H5325" s="281"/>
      <c r="I5325" s="248" t="str">
        <f>IFERROR(IF(ISBLANK(
VLOOKUP($X5315&amp;"-"&amp;TEXT($A5325,"mmm-aaaa"),Informes!$A:$P,COLUMN(Informes!I$1),FALSE)), "",
VLOOKUP($X5315&amp;"-"&amp;TEXT($A5325,"mmm-aaaa"),Informes!$A:$P,COLUMN(Informes!I$1),FALSE)), "")</f>
        <v/>
      </c>
      <c r="J5325" s="248"/>
      <c r="K5325" s="248"/>
      <c r="L5325" s="173" t="str">
        <f t="shared" si="1041"/>
        <v>¨</v>
      </c>
      <c r="M5325" s="248" t="str">
        <f>IFERROR(IF(OR($X5325=$L$7,$X5325=$K$5,$X5325=$O$5,$X5325=$T$5),IF(ISBLANK(
VLOOKUP($X5292&amp;"-"&amp;TEXT($A5325,"mmm-aaaa"),Informes!$A:$P,COLUMN(Informes!J$1),FALSE)), "",
VLOOKUP($X5292&amp;"-"&amp;TEXT($A5325,"mmm-aaaa"),Informes!$A:$P,COLUMN(Informes!J$1),FALSE)), ""), "")</f>
        <v/>
      </c>
      <c r="N5325" s="248"/>
      <c r="O5325" s="248"/>
      <c r="P5325" s="248"/>
      <c r="Q5325" s="248"/>
      <c r="R5325" s="284" t="str">
        <f t="shared" si="1039"/>
        <v/>
      </c>
      <c r="S5325" s="284"/>
      <c r="T5325" s="284"/>
      <c r="U5325" s="284"/>
      <c r="V5325" s="285"/>
      <c r="W5325" s="4" t="str">
        <f>IFERROR(VLOOKUP($X5315&amp;"-"&amp;TEXT($A5325,"mmm-aaaa"),Informes!$A:$P,COLUMN(Informes!K$1),FALSE), "")</f>
        <v/>
      </c>
      <c r="X5325" s="34" t="str">
        <f>IFERROR(VLOOKUP($X5292&amp;"-"&amp;TEXT($A5325,"mmm-aaaa"),Informes!$A:$P,COLUMN(Informes!C$1),FALSE), "")</f>
        <v/>
      </c>
    </row>
    <row r="5326" spans="1:24" ht="16.5" customHeight="1" x14ac:dyDescent="0.2">
      <c r="A5326" s="34">
        <f t="shared" si="1042"/>
        <v>45658</v>
      </c>
      <c r="B5326" s="243" t="str">
        <f t="shared" si="1040"/>
        <v>Enero</v>
      </c>
      <c r="C5326" s="244"/>
      <c r="D5326" s="244"/>
      <c r="E5326" s="244"/>
      <c r="F5326" s="281" t="str">
        <f>IFERROR(IF(VLOOKUP($X5292&amp;"-"&amp;TEXT($A5326,"mmm-aaaa"),Informes!$A:$P,COLUMN(Informes!H$1),FALSE),"þ","¨"),"¨")</f>
        <v>¨</v>
      </c>
      <c r="G5326" s="281"/>
      <c r="H5326" s="281"/>
      <c r="I5326" s="248" t="str">
        <f>IFERROR(IF(ISBLANK(
VLOOKUP($X5315&amp;"-"&amp;TEXT($A5326,"mmm-aaaa"),Informes!$A:$P,COLUMN(Informes!I$1),FALSE)), "",
VLOOKUP($X5315&amp;"-"&amp;TEXT($A5326,"mmm-aaaa"),Informes!$A:$P,COLUMN(Informes!I$1),FALSE)), "")</f>
        <v/>
      </c>
      <c r="J5326" s="248"/>
      <c r="K5326" s="248"/>
      <c r="L5326" s="173" t="str">
        <f t="shared" si="1041"/>
        <v>¨</v>
      </c>
      <c r="M5326" s="248" t="str">
        <f>IFERROR(IF(OR($X5326=$L$7,$X5326=$K$5,$X5326=$O$5,$X5326=$T$5),IF(ISBLANK(
VLOOKUP($X5292&amp;"-"&amp;TEXT($A5326,"mmm-aaaa"),Informes!$A:$P,COLUMN(Informes!J$1),FALSE)), "",
VLOOKUP($X5292&amp;"-"&amp;TEXT($A5326,"mmm-aaaa"),Informes!$A:$P,COLUMN(Informes!J$1),FALSE)), ""), "")</f>
        <v/>
      </c>
      <c r="N5326" s="248"/>
      <c r="O5326" s="248"/>
      <c r="P5326" s="248"/>
      <c r="Q5326" s="248"/>
      <c r="R5326" s="284" t="str">
        <f t="shared" si="1039"/>
        <v/>
      </c>
      <c r="S5326" s="284"/>
      <c r="T5326" s="284"/>
      <c r="U5326" s="284"/>
      <c r="V5326" s="285"/>
      <c r="W5326" s="4" t="str">
        <f>IFERROR(VLOOKUP($X5315&amp;"-"&amp;TEXT($A5326,"mmm-aaaa"),Informes!$A:$P,COLUMN(Informes!K$1),FALSE), "")</f>
        <v/>
      </c>
      <c r="X5326" s="34" t="str">
        <f>IFERROR(VLOOKUP($X5292&amp;"-"&amp;TEXT($A5326,"mmm-aaaa"),Informes!$A:$P,COLUMN(Informes!C$1),FALSE), "")</f>
        <v/>
      </c>
    </row>
    <row r="5327" spans="1:24" ht="16.5" customHeight="1" x14ac:dyDescent="0.2">
      <c r="A5327" s="34">
        <f t="shared" si="1042"/>
        <v>45689</v>
      </c>
      <c r="B5327" s="243" t="str">
        <f t="shared" si="1040"/>
        <v>Febrero</v>
      </c>
      <c r="C5327" s="244"/>
      <c r="D5327" s="244"/>
      <c r="E5327" s="244"/>
      <c r="F5327" s="281" t="str">
        <f>IFERROR(IF(VLOOKUP($X5292&amp;"-"&amp;TEXT($A5327,"mmm-aaaa"),Informes!$A:$P,COLUMN(Informes!H$1),FALSE),"þ","¨"),"¨")</f>
        <v>¨</v>
      </c>
      <c r="G5327" s="281"/>
      <c r="H5327" s="281"/>
      <c r="I5327" s="248" t="str">
        <f>IFERROR(IF(ISBLANK(
VLOOKUP($X5315&amp;"-"&amp;TEXT($A5327,"mmm-aaaa"),Informes!$A:$P,COLUMN(Informes!I$1),FALSE)), "",
VLOOKUP($X5315&amp;"-"&amp;TEXT($A5327,"mmm-aaaa"),Informes!$A:$P,COLUMN(Informes!I$1),FALSE)), "")</f>
        <v/>
      </c>
      <c r="J5327" s="248"/>
      <c r="K5327" s="248"/>
      <c r="L5327" s="173" t="str">
        <f t="shared" si="1041"/>
        <v>¨</v>
      </c>
      <c r="M5327" s="248" t="str">
        <f>IFERROR(IF(OR($X5327=$L$7,$X5327=$K$5,$X5327=$O$5,$X5327=$T$5),IF(ISBLANK(
VLOOKUP($X5292&amp;"-"&amp;TEXT($A5327,"mmm-aaaa"),Informes!$A:$P,COLUMN(Informes!J$1),FALSE)), "",
VLOOKUP($X5292&amp;"-"&amp;TEXT($A5327,"mmm-aaaa"),Informes!$A:$P,COLUMN(Informes!J$1),FALSE)), ""), "")</f>
        <v/>
      </c>
      <c r="N5327" s="248"/>
      <c r="O5327" s="248"/>
      <c r="P5327" s="248"/>
      <c r="Q5327" s="248"/>
      <c r="R5327" s="284" t="str">
        <f t="shared" si="1039"/>
        <v/>
      </c>
      <c r="S5327" s="284"/>
      <c r="T5327" s="284"/>
      <c r="U5327" s="284"/>
      <c r="V5327" s="285"/>
      <c r="W5327" s="4" t="str">
        <f>IFERROR(VLOOKUP($X5315&amp;"-"&amp;TEXT($A5327,"mmm-aaaa"),Informes!$A:$P,COLUMN(Informes!K$1),FALSE), "")</f>
        <v/>
      </c>
      <c r="X5327" s="34" t="str">
        <f>IFERROR(VLOOKUP($X5292&amp;"-"&amp;TEXT($A5327,"mmm-aaaa"),Informes!$A:$P,COLUMN(Informes!C$1),FALSE), "")</f>
        <v/>
      </c>
    </row>
    <row r="5328" spans="1:24" ht="16.5" customHeight="1" x14ac:dyDescent="0.2">
      <c r="A5328" s="34">
        <f t="shared" si="1042"/>
        <v>45717</v>
      </c>
      <c r="B5328" s="243" t="str">
        <f t="shared" si="1040"/>
        <v>Marzo</v>
      </c>
      <c r="C5328" s="244"/>
      <c r="D5328" s="244"/>
      <c r="E5328" s="244"/>
      <c r="F5328" s="281" t="str">
        <f>IFERROR(IF(VLOOKUP($X5292&amp;"-"&amp;TEXT($A5328,"mmm-aaaa"),Informes!$A:$P,COLUMN(Informes!H$1),FALSE),"þ","¨"),"¨")</f>
        <v>¨</v>
      </c>
      <c r="G5328" s="281"/>
      <c r="H5328" s="281"/>
      <c r="I5328" s="248" t="str">
        <f>IFERROR(IF(ISBLANK(
VLOOKUP($X5315&amp;"-"&amp;TEXT($A5328,"mmm-aaaa"),Informes!$A:$P,COLUMN(Informes!I$1),FALSE)), "",
VLOOKUP($X5315&amp;"-"&amp;TEXT($A5328,"mmm-aaaa"),Informes!$A:$P,COLUMN(Informes!I$1),FALSE)), "")</f>
        <v/>
      </c>
      <c r="J5328" s="248"/>
      <c r="K5328" s="248"/>
      <c r="L5328" s="173" t="str">
        <f t="shared" si="1041"/>
        <v>¨</v>
      </c>
      <c r="M5328" s="248" t="str">
        <f>IFERROR(IF(OR($X5328=$L$7,$X5328=$K$5,$X5328=$O$5,$X5328=$T$5),IF(ISBLANK(
VLOOKUP($X5292&amp;"-"&amp;TEXT($A5328,"mmm-aaaa"),Informes!$A:$P,COLUMN(Informes!J$1),FALSE)), "",
VLOOKUP($X5292&amp;"-"&amp;TEXT($A5328,"mmm-aaaa"),Informes!$A:$P,COLUMN(Informes!J$1),FALSE)), ""), "")</f>
        <v/>
      </c>
      <c r="N5328" s="248"/>
      <c r="O5328" s="248"/>
      <c r="P5328" s="248"/>
      <c r="Q5328" s="248"/>
      <c r="R5328" s="284" t="str">
        <f t="shared" si="1039"/>
        <v/>
      </c>
      <c r="S5328" s="284"/>
      <c r="T5328" s="284"/>
      <c r="U5328" s="284"/>
      <c r="V5328" s="285"/>
      <c r="W5328" s="4" t="str">
        <f>IFERROR(VLOOKUP($X5315&amp;"-"&amp;TEXT($A5328,"mmm-aaaa"),Informes!$A:$P,COLUMN(Informes!K$1),FALSE), "")</f>
        <v/>
      </c>
      <c r="X5328" s="34" t="str">
        <f>IFERROR(VLOOKUP($X5292&amp;"-"&amp;TEXT($A5328,"mmm-aaaa"),Informes!$A:$P,COLUMN(Informes!C$1),FALSE), "")</f>
        <v/>
      </c>
    </row>
    <row r="5329" spans="1:24" ht="16.5" customHeight="1" x14ac:dyDescent="0.2">
      <c r="A5329" s="34">
        <f t="shared" si="1042"/>
        <v>45748</v>
      </c>
      <c r="B5329" s="243" t="str">
        <f t="shared" si="1040"/>
        <v>Abril</v>
      </c>
      <c r="C5329" s="244"/>
      <c r="D5329" s="244"/>
      <c r="E5329" s="244"/>
      <c r="F5329" s="281" t="str">
        <f>IFERROR(IF(VLOOKUP($X5292&amp;"-"&amp;TEXT($A5329,"mmm-aaaa"),Informes!$A:$P,COLUMN(Informes!H$1),FALSE),"þ","¨"),"¨")</f>
        <v>¨</v>
      </c>
      <c r="G5329" s="281"/>
      <c r="H5329" s="281"/>
      <c r="I5329" s="248" t="str">
        <f>IFERROR(IF(ISBLANK(
VLOOKUP($X5315&amp;"-"&amp;TEXT($A5329,"mmm-aaaa"),Informes!$A:$P,COLUMN(Informes!I$1),FALSE)), "",
VLOOKUP($X5315&amp;"-"&amp;TEXT($A5329,"mmm-aaaa"),Informes!$A:$P,COLUMN(Informes!I$1),FALSE)), "")</f>
        <v/>
      </c>
      <c r="J5329" s="248"/>
      <c r="K5329" s="248"/>
      <c r="L5329" s="173" t="str">
        <f t="shared" si="1041"/>
        <v>¨</v>
      </c>
      <c r="M5329" s="248" t="str">
        <f>IFERROR(IF(OR($X5329=$L$7,$X5329=$K$5,$X5329=$O$5,$X5329=$T$5),IF(ISBLANK(
VLOOKUP($X5292&amp;"-"&amp;TEXT($A5329,"mmm-aaaa"),Informes!$A:$P,COLUMN(Informes!J$1),FALSE)), "",
VLOOKUP($X5292&amp;"-"&amp;TEXT($A5329,"mmm-aaaa"),Informes!$A:$P,COLUMN(Informes!J$1),FALSE)), ""), "")</f>
        <v/>
      </c>
      <c r="N5329" s="248"/>
      <c r="O5329" s="248"/>
      <c r="P5329" s="248"/>
      <c r="Q5329" s="248"/>
      <c r="R5329" s="284" t="str">
        <f t="shared" si="1039"/>
        <v/>
      </c>
      <c r="S5329" s="284"/>
      <c r="T5329" s="284"/>
      <c r="U5329" s="284"/>
      <c r="V5329" s="285"/>
      <c r="W5329" s="4" t="str">
        <f>IFERROR(VLOOKUP($X5315&amp;"-"&amp;TEXT($A5329,"mmm-aaaa"),Informes!$A:$P,COLUMN(Informes!K$1),FALSE), "")</f>
        <v/>
      </c>
      <c r="X5329" s="34" t="str">
        <f>IFERROR(VLOOKUP($X5292&amp;"-"&amp;TEXT($A5329,"mmm-aaaa"),Informes!$A:$P,COLUMN(Informes!C$1),FALSE), "")</f>
        <v/>
      </c>
    </row>
    <row r="5330" spans="1:24" ht="16.5" customHeight="1" x14ac:dyDescent="0.2">
      <c r="A5330" s="34">
        <f t="shared" si="1042"/>
        <v>45778</v>
      </c>
      <c r="B5330" s="243" t="str">
        <f t="shared" si="1040"/>
        <v>Mayo</v>
      </c>
      <c r="C5330" s="244"/>
      <c r="D5330" s="244"/>
      <c r="E5330" s="244"/>
      <c r="F5330" s="281" t="str">
        <f>IFERROR(IF(VLOOKUP($X5292&amp;"-"&amp;TEXT($A5330,"mmm-aaaa"),Informes!$A:$P,COLUMN(Informes!H$1),FALSE),"þ","¨"),"¨")</f>
        <v>¨</v>
      </c>
      <c r="G5330" s="281"/>
      <c r="H5330" s="281"/>
      <c r="I5330" s="248" t="str">
        <f>IFERROR(IF(ISBLANK(
VLOOKUP($X5315&amp;"-"&amp;TEXT($A5330,"mmm-aaaa"),Informes!$A:$P,COLUMN(Informes!I$1),FALSE)), "",
VLOOKUP($X5315&amp;"-"&amp;TEXT($A5330,"mmm-aaaa"),Informes!$A:$P,COLUMN(Informes!I$1),FALSE)), "")</f>
        <v/>
      </c>
      <c r="J5330" s="248"/>
      <c r="K5330" s="248"/>
      <c r="L5330" s="173" t="str">
        <f t="shared" si="1041"/>
        <v>¨</v>
      </c>
      <c r="M5330" s="248" t="str">
        <f>IFERROR(IF(OR($X5330=$L$7,$X5330=$K$5,$X5330=$O$5,$X5330=$T$5),IF(ISBLANK(
VLOOKUP($X5292&amp;"-"&amp;TEXT($A5330,"mmm-aaaa"),Informes!$A:$P,COLUMN(Informes!J$1),FALSE)), "",
VLOOKUP($X5292&amp;"-"&amp;TEXT($A5330,"mmm-aaaa"),Informes!$A:$P,COLUMN(Informes!J$1),FALSE)), ""), "")</f>
        <v/>
      </c>
      <c r="N5330" s="248"/>
      <c r="O5330" s="248"/>
      <c r="P5330" s="248"/>
      <c r="Q5330" s="248"/>
      <c r="R5330" s="284" t="str">
        <f t="shared" si="1039"/>
        <v/>
      </c>
      <c r="S5330" s="284"/>
      <c r="T5330" s="284"/>
      <c r="U5330" s="284"/>
      <c r="V5330" s="285"/>
      <c r="W5330" s="4" t="str">
        <f>IFERROR(VLOOKUP($X5315&amp;"-"&amp;TEXT($A5330,"mmm-aaaa"),Informes!$A:$P,COLUMN(Informes!K$1),FALSE), "")</f>
        <v/>
      </c>
      <c r="X5330" s="34" t="str">
        <f>IFERROR(VLOOKUP($X5292&amp;"-"&amp;TEXT($A5330,"mmm-aaaa"),Informes!$A:$P,COLUMN(Informes!C$1),FALSE), "")</f>
        <v/>
      </c>
    </row>
    <row r="5331" spans="1:24" ht="16.5" customHeight="1" x14ac:dyDescent="0.2">
      <c r="A5331" s="34">
        <f t="shared" si="1042"/>
        <v>45809</v>
      </c>
      <c r="B5331" s="243" t="str">
        <f t="shared" si="1040"/>
        <v>Junio</v>
      </c>
      <c r="C5331" s="244"/>
      <c r="D5331" s="244"/>
      <c r="E5331" s="244"/>
      <c r="F5331" s="281" t="str">
        <f>IFERROR(IF(VLOOKUP($X5292&amp;"-"&amp;TEXT($A5331,"mmm-aaaa"),Informes!$A:$P,COLUMN(Informes!H$1),FALSE),"þ","¨"),"¨")</f>
        <v>¨</v>
      </c>
      <c r="G5331" s="281"/>
      <c r="H5331" s="281"/>
      <c r="I5331" s="248" t="str">
        <f>IFERROR(IF(ISBLANK(
VLOOKUP($X5315&amp;"-"&amp;TEXT($A5331,"mmm-aaaa"),Informes!$A:$P,COLUMN(Informes!I$1),FALSE)), "",
VLOOKUP($X5315&amp;"-"&amp;TEXT($A5331,"mmm-aaaa"),Informes!$A:$P,COLUMN(Informes!I$1),FALSE)), "")</f>
        <v/>
      </c>
      <c r="J5331" s="248"/>
      <c r="K5331" s="248"/>
      <c r="L5331" s="173" t="str">
        <f t="shared" si="1041"/>
        <v>¨</v>
      </c>
      <c r="M5331" s="248" t="str">
        <f>IFERROR(IF(OR($X5331=$L$7,$X5331=$K$5,$X5331=$O$5,$X5331=$T$5),IF(ISBLANK(
VLOOKUP($X5292&amp;"-"&amp;TEXT($A5331,"mmm-aaaa"),Informes!$A:$P,COLUMN(Informes!J$1),FALSE)), "",
VLOOKUP($X5292&amp;"-"&amp;TEXT($A5331,"mmm-aaaa"),Informes!$A:$P,COLUMN(Informes!J$1),FALSE)), ""), "")</f>
        <v/>
      </c>
      <c r="N5331" s="248"/>
      <c r="O5331" s="248"/>
      <c r="P5331" s="248"/>
      <c r="Q5331" s="248"/>
      <c r="R5331" s="284" t="str">
        <f t="shared" si="1039"/>
        <v/>
      </c>
      <c r="S5331" s="284"/>
      <c r="T5331" s="284"/>
      <c r="U5331" s="284"/>
      <c r="V5331" s="285"/>
      <c r="W5331" s="4" t="str">
        <f>IFERROR(VLOOKUP($X5315&amp;"-"&amp;TEXT($A5331,"mmm-aaaa"),Informes!$A:$P,COLUMN(Informes!K$1),FALSE), "")</f>
        <v/>
      </c>
      <c r="X5331" s="34" t="str">
        <f>IFERROR(VLOOKUP($X5292&amp;"-"&amp;TEXT($A5331,"mmm-aaaa"),Informes!$A:$P,COLUMN(Informes!C$1),FALSE), "")</f>
        <v/>
      </c>
    </row>
    <row r="5332" spans="1:24" ht="16.5" customHeight="1" x14ac:dyDescent="0.2">
      <c r="A5332" s="34">
        <f t="shared" si="1042"/>
        <v>45839</v>
      </c>
      <c r="B5332" s="243" t="str">
        <f t="shared" si="1040"/>
        <v>Julio</v>
      </c>
      <c r="C5332" s="244"/>
      <c r="D5332" s="244"/>
      <c r="E5332" s="244"/>
      <c r="F5332" s="281" t="str">
        <f>IFERROR(IF(VLOOKUP($X5292&amp;"-"&amp;TEXT($A5332,"mmm-aaaa"),Informes!$A:$P,COLUMN(Informes!H$1),FALSE),"þ","¨"),"¨")</f>
        <v>¨</v>
      </c>
      <c r="G5332" s="281"/>
      <c r="H5332" s="281"/>
      <c r="I5332" s="248" t="str">
        <f>IFERROR(IF(ISBLANK(
VLOOKUP($X5315&amp;"-"&amp;TEXT($A5332,"mmm-aaaa"),Informes!$A:$P,COLUMN(Informes!I$1),FALSE)), "",
VLOOKUP($X5315&amp;"-"&amp;TEXT($A5332,"mmm-aaaa"),Informes!$A:$P,COLUMN(Informes!I$1),FALSE)), "")</f>
        <v/>
      </c>
      <c r="J5332" s="248"/>
      <c r="K5332" s="248"/>
      <c r="L5332" s="173" t="str">
        <f t="shared" si="1041"/>
        <v>¨</v>
      </c>
      <c r="M5332" s="248" t="str">
        <f>IFERROR(IF(OR($X5332=$L$7,$X5332=$K$5,$X5332=$O$5,$X5332=$T$5),IF(ISBLANK(
VLOOKUP($X5292&amp;"-"&amp;TEXT($A5332,"mmm-aaaa"),Informes!$A:$P,COLUMN(Informes!J$1),FALSE)), "",
VLOOKUP($X5292&amp;"-"&amp;TEXT($A5332,"mmm-aaaa"),Informes!$A:$P,COLUMN(Informes!J$1),FALSE)), ""), "")</f>
        <v/>
      </c>
      <c r="N5332" s="248"/>
      <c r="O5332" s="248"/>
      <c r="P5332" s="248"/>
      <c r="Q5332" s="248"/>
      <c r="R5332" s="284" t="str">
        <f t="shared" si="1039"/>
        <v/>
      </c>
      <c r="S5332" s="284"/>
      <c r="T5332" s="284"/>
      <c r="U5332" s="284"/>
      <c r="V5332" s="285"/>
      <c r="W5332" s="4" t="str">
        <f>IFERROR(VLOOKUP($X5315&amp;"-"&amp;TEXT($A5332,"mmm-aaaa"),Informes!$A:$P,COLUMN(Informes!K$1),FALSE), "")</f>
        <v/>
      </c>
      <c r="X5332" s="34" t="str">
        <f>IFERROR(VLOOKUP($X5292&amp;"-"&amp;TEXT($A5332,"mmm-aaaa"),Informes!$A:$P,COLUMN(Informes!C$1),FALSE), "")</f>
        <v/>
      </c>
    </row>
    <row r="5333" spans="1:24" ht="16.5" customHeight="1" thickBot="1" x14ac:dyDescent="0.25">
      <c r="A5333" s="34">
        <f t="shared" si="1042"/>
        <v>45870</v>
      </c>
      <c r="B5333" s="264" t="str">
        <f t="shared" si="1040"/>
        <v>Agosto</v>
      </c>
      <c r="C5333" s="265"/>
      <c r="D5333" s="265"/>
      <c r="E5333" s="265"/>
      <c r="F5333" s="280" t="str">
        <f>IFERROR(IF(VLOOKUP($X5292&amp;"-"&amp;TEXT($A5333,"mmm-aaaa"),Informes!$A:$P,COLUMN(Informes!H$1),FALSE),"þ","¨"),"¨")</f>
        <v>¨</v>
      </c>
      <c r="G5333" s="280"/>
      <c r="H5333" s="280"/>
      <c r="I5333" s="269" t="str">
        <f>IFERROR(IF(ISBLANK(
VLOOKUP($X5315&amp;"-"&amp;TEXT($A5333,"mmm-aaaa"),Informes!$A:$P,COLUMN(Informes!I$1),FALSE)), "",
VLOOKUP($X5315&amp;"-"&amp;TEXT($A5333,"mmm-aaaa"),Informes!$A:$P,COLUMN(Informes!I$1),FALSE)), "")</f>
        <v/>
      </c>
      <c r="J5333" s="269"/>
      <c r="K5333" s="269"/>
      <c r="L5333" s="172" t="str">
        <f t="shared" si="1041"/>
        <v>¨</v>
      </c>
      <c r="M5333" s="269" t="str">
        <f>IFERROR(IF(OR($X5333=$L$7,$X5333=$K$5,$X5333=$O$5,$X5333=$T$5),IF(ISBLANK(
VLOOKUP($X5292&amp;"-"&amp;TEXT($A5333,"mmm-aaaa"),Informes!$A:$P,COLUMN(Informes!J$1),FALSE)), "",
VLOOKUP($X5292&amp;"-"&amp;TEXT($A5333,"mmm-aaaa"),Informes!$A:$P,COLUMN(Informes!J$1),FALSE)), ""), "")</f>
        <v/>
      </c>
      <c r="N5333" s="269"/>
      <c r="O5333" s="269"/>
      <c r="P5333" s="269"/>
      <c r="Q5333" s="269"/>
      <c r="R5333" s="282" t="str">
        <f t="shared" si="1039"/>
        <v/>
      </c>
      <c r="S5333" s="282"/>
      <c r="T5333" s="282"/>
      <c r="U5333" s="282"/>
      <c r="V5333" s="283"/>
      <c r="W5333" s="4" t="str">
        <f>IFERROR(VLOOKUP($X5315&amp;"-"&amp;TEXT($A5333,"mmm-aaaa"),Informes!$A:$P,COLUMN(Informes!K$1),FALSE), "")</f>
        <v/>
      </c>
      <c r="X5333" s="34" t="str">
        <f>IFERROR(VLOOKUP($X5292&amp;"-"&amp;TEXT($A5333,"mmm-aaaa"),Informes!$A:$P,COLUMN(Informes!C$1),FALSE), "")</f>
        <v/>
      </c>
    </row>
    <row r="5334" spans="1:24" ht="16.5" customHeight="1" thickBot="1" x14ac:dyDescent="0.3">
      <c r="D5334" s="124"/>
      <c r="E5334" s="124"/>
      <c r="F5334" s="129"/>
      <c r="G5334" s="124" t="str">
        <f>IF(SUM(F5322:F5333)=0,"",SUM(F5322:F5333))</f>
        <v/>
      </c>
      <c r="H5334" s="124"/>
      <c r="I5334" s="124"/>
      <c r="J5334" s="130"/>
      <c r="K5334" s="124"/>
      <c r="L5334" s="131" t="s">
        <v>107</v>
      </c>
      <c r="M5334" s="272" t="str">
        <f>IF(SUM(M5322:M5333)=0,"",SUM(M5322:M5333))</f>
        <v/>
      </c>
      <c r="N5334" s="273"/>
      <c r="O5334" s="273"/>
      <c r="P5334" s="273"/>
      <c r="Q5334" s="274"/>
      <c r="R5334" s="275"/>
      <c r="S5334" s="276"/>
      <c r="T5334" s="276"/>
      <c r="U5334" s="276"/>
      <c r="V5334" s="277"/>
      <c r="W5334" s="4"/>
      <c r="X5334" s="4"/>
    </row>
    <row r="5335" spans="1:24" ht="16.5" customHeight="1" x14ac:dyDescent="0.2">
      <c r="W5335" s="4"/>
      <c r="X5335" s="4"/>
    </row>
    <row r="5336" spans="1:24" ht="279.75" customHeight="1" x14ac:dyDescent="0.15">
      <c r="B5336" s="11"/>
      <c r="C5336" s="132" t="s">
        <v>136</v>
      </c>
      <c r="D5336" s="11"/>
      <c r="E5336" s="11"/>
      <c r="F5336" s="11"/>
      <c r="G5336" s="11"/>
      <c r="H5336" s="11"/>
      <c r="I5336" s="11"/>
      <c r="J5336" s="11"/>
      <c r="K5336" s="11"/>
      <c r="L5336" s="11"/>
      <c r="M5336" s="11"/>
      <c r="N5336" s="11"/>
      <c r="O5336" s="11"/>
      <c r="P5336" s="11"/>
      <c r="Q5336" s="11"/>
      <c r="R5336" s="11"/>
      <c r="S5336" s="11"/>
      <c r="T5336" s="11"/>
      <c r="U5336" s="11"/>
      <c r="V5336" s="11"/>
      <c r="W5336" s="11"/>
      <c r="X5336" s="11"/>
    </row>
  </sheetData>
  <mergeCells count="16936">
    <mergeCell ref="B12:E12"/>
    <mergeCell ref="F12:H12"/>
    <mergeCell ref="I12:K12"/>
    <mergeCell ref="M12:Q12"/>
    <mergeCell ref="R12:V12"/>
    <mergeCell ref="B13:E13"/>
    <mergeCell ref="F13:H13"/>
    <mergeCell ref="I13:K13"/>
    <mergeCell ref="M13:Q13"/>
    <mergeCell ref="R13:V13"/>
    <mergeCell ref="B10:E10"/>
    <mergeCell ref="F10:H10"/>
    <mergeCell ref="I10:K10"/>
    <mergeCell ref="M10:Q10"/>
    <mergeCell ref="R10:V10"/>
    <mergeCell ref="B11:E11"/>
    <mergeCell ref="F11:H11"/>
    <mergeCell ref="I11:K11"/>
    <mergeCell ref="M11:Q11"/>
    <mergeCell ref="R11:V11"/>
    <mergeCell ref="R7:V8"/>
    <mergeCell ref="B8:E8"/>
    <mergeCell ref="B9:E9"/>
    <mergeCell ref="F9:H9"/>
    <mergeCell ref="I9:K9"/>
    <mergeCell ref="M9:Q9"/>
    <mergeCell ref="R9:V9"/>
    <mergeCell ref="B1:V1"/>
    <mergeCell ref="H3:O3"/>
    <mergeCell ref="G4:O4"/>
    <mergeCell ref="T5:V5"/>
    <mergeCell ref="B7:E7"/>
    <mergeCell ref="F7:H8"/>
    <mergeCell ref="I7:K8"/>
    <mergeCell ref="L7:L8"/>
    <mergeCell ref="M7:Q8"/>
    <mergeCell ref="B20:E20"/>
    <mergeCell ref="F20:H20"/>
    <mergeCell ref="I20:K20"/>
    <mergeCell ref="M20:Q20"/>
    <mergeCell ref="R20:V20"/>
    <mergeCell ref="M21:Q21"/>
    <mergeCell ref="R21:V21"/>
    <mergeCell ref="B18:E18"/>
    <mergeCell ref="F18:H18"/>
    <mergeCell ref="I18:K18"/>
    <mergeCell ref="M18:Q18"/>
    <mergeCell ref="R18:V18"/>
    <mergeCell ref="B19:E19"/>
    <mergeCell ref="F19:H19"/>
    <mergeCell ref="I19:K19"/>
    <mergeCell ref="M19:Q19"/>
    <mergeCell ref="R19:V19"/>
    <mergeCell ref="B16:E16"/>
    <mergeCell ref="F16:H16"/>
    <mergeCell ref="I16:K16"/>
    <mergeCell ref="M16:Q16"/>
    <mergeCell ref="R16:V16"/>
    <mergeCell ref="B17:E17"/>
    <mergeCell ref="F17:H17"/>
    <mergeCell ref="I17:K17"/>
    <mergeCell ref="M17:Q17"/>
    <mergeCell ref="R17:V17"/>
    <mergeCell ref="B14:E14"/>
    <mergeCell ref="F14:H14"/>
    <mergeCell ref="I14:K14"/>
    <mergeCell ref="M14:Q14"/>
    <mergeCell ref="R14:V14"/>
    <mergeCell ref="B15:E15"/>
    <mergeCell ref="F15:H15"/>
    <mergeCell ref="I15:K15"/>
    <mergeCell ref="M15:Q15"/>
    <mergeCell ref="R15:V15"/>
    <mergeCell ref="B35:E35"/>
    <mergeCell ref="F35:H35"/>
    <mergeCell ref="I35:K35"/>
    <mergeCell ref="M35:Q35"/>
    <mergeCell ref="R35:V35"/>
    <mergeCell ref="B36:E36"/>
    <mergeCell ref="F36:H36"/>
    <mergeCell ref="I36:K36"/>
    <mergeCell ref="M36:Q36"/>
    <mergeCell ref="R36:V36"/>
    <mergeCell ref="B33:E33"/>
    <mergeCell ref="F33:H33"/>
    <mergeCell ref="I33:K33"/>
    <mergeCell ref="M33:Q33"/>
    <mergeCell ref="R33:V33"/>
    <mergeCell ref="B34:E34"/>
    <mergeCell ref="F34:H34"/>
    <mergeCell ref="I34:K34"/>
    <mergeCell ref="M34:Q34"/>
    <mergeCell ref="R34:V34"/>
    <mergeCell ref="B31:E31"/>
    <mergeCell ref="B32:E32"/>
    <mergeCell ref="F32:H32"/>
    <mergeCell ref="I32:K32"/>
    <mergeCell ref="M32:Q32"/>
    <mergeCell ref="R32:V32"/>
    <mergeCell ref="B24:V24"/>
    <mergeCell ref="H26:O26"/>
    <mergeCell ref="G27:O27"/>
    <mergeCell ref="T28:V28"/>
    <mergeCell ref="B30:E30"/>
    <mergeCell ref="F30:H31"/>
    <mergeCell ref="I30:K31"/>
    <mergeCell ref="L30:L31"/>
    <mergeCell ref="M30:Q31"/>
    <mergeCell ref="R30:V31"/>
    <mergeCell ref="B43:E43"/>
    <mergeCell ref="F43:H43"/>
    <mergeCell ref="I43:K43"/>
    <mergeCell ref="M43:Q43"/>
    <mergeCell ref="R43:V43"/>
    <mergeCell ref="M44:Q44"/>
    <mergeCell ref="R44:V44"/>
    <mergeCell ref="B41:E41"/>
    <mergeCell ref="F41:H41"/>
    <mergeCell ref="I41:K41"/>
    <mergeCell ref="M41:Q41"/>
    <mergeCell ref="R41:V41"/>
    <mergeCell ref="B42:E42"/>
    <mergeCell ref="F42:H42"/>
    <mergeCell ref="I42:K42"/>
    <mergeCell ref="M42:Q42"/>
    <mergeCell ref="R42:V42"/>
    <mergeCell ref="B39:E39"/>
    <mergeCell ref="F39:H39"/>
    <mergeCell ref="I39:K39"/>
    <mergeCell ref="M39:Q39"/>
    <mergeCell ref="R39:V39"/>
    <mergeCell ref="B40:E40"/>
    <mergeCell ref="F40:H40"/>
    <mergeCell ref="I40:K40"/>
    <mergeCell ref="M40:Q40"/>
    <mergeCell ref="R40:V40"/>
    <mergeCell ref="B37:E37"/>
    <mergeCell ref="F37:H37"/>
    <mergeCell ref="I37:K37"/>
    <mergeCell ref="M37:Q37"/>
    <mergeCell ref="R37:V37"/>
    <mergeCell ref="B38:E38"/>
    <mergeCell ref="F38:H38"/>
    <mergeCell ref="I38:K38"/>
    <mergeCell ref="M38:Q38"/>
    <mergeCell ref="R38:V38"/>
    <mergeCell ref="B58:E58"/>
    <mergeCell ref="F58:H58"/>
    <mergeCell ref="I58:K58"/>
    <mergeCell ref="M58:Q58"/>
    <mergeCell ref="R58:V58"/>
    <mergeCell ref="B59:E59"/>
    <mergeCell ref="F59:H59"/>
    <mergeCell ref="I59:K59"/>
    <mergeCell ref="M59:Q59"/>
    <mergeCell ref="R59:V59"/>
    <mergeCell ref="B56:E56"/>
    <mergeCell ref="F56:H56"/>
    <mergeCell ref="I56:K56"/>
    <mergeCell ref="M56:Q56"/>
    <mergeCell ref="R56:V56"/>
    <mergeCell ref="B57:E57"/>
    <mergeCell ref="F57:H57"/>
    <mergeCell ref="I57:K57"/>
    <mergeCell ref="M57:Q57"/>
    <mergeCell ref="R57:V57"/>
    <mergeCell ref="R53:V54"/>
    <mergeCell ref="B54:E54"/>
    <mergeCell ref="B55:E55"/>
    <mergeCell ref="F55:H55"/>
    <mergeCell ref="I55:K55"/>
    <mergeCell ref="M55:Q55"/>
    <mergeCell ref="R55:V55"/>
    <mergeCell ref="B47:V47"/>
    <mergeCell ref="H49:O49"/>
    <mergeCell ref="G50:O50"/>
    <mergeCell ref="T51:V51"/>
    <mergeCell ref="B53:E53"/>
    <mergeCell ref="F53:H54"/>
    <mergeCell ref="I53:K54"/>
    <mergeCell ref="L53:L54"/>
    <mergeCell ref="M53:Q54"/>
    <mergeCell ref="B66:E66"/>
    <mergeCell ref="F66:H66"/>
    <mergeCell ref="I66:K66"/>
    <mergeCell ref="M66:Q66"/>
    <mergeCell ref="R66:V66"/>
    <mergeCell ref="M67:Q67"/>
    <mergeCell ref="R67:V67"/>
    <mergeCell ref="B64:E64"/>
    <mergeCell ref="F64:H64"/>
    <mergeCell ref="I64:K64"/>
    <mergeCell ref="M64:Q64"/>
    <mergeCell ref="R64:V64"/>
    <mergeCell ref="B65:E65"/>
    <mergeCell ref="F65:H65"/>
    <mergeCell ref="I65:K65"/>
    <mergeCell ref="M65:Q65"/>
    <mergeCell ref="R65:V65"/>
    <mergeCell ref="B62:E62"/>
    <mergeCell ref="F62:H62"/>
    <mergeCell ref="I62:K62"/>
    <mergeCell ref="M62:Q62"/>
    <mergeCell ref="R62:V62"/>
    <mergeCell ref="B63:E63"/>
    <mergeCell ref="F63:H63"/>
    <mergeCell ref="I63:K63"/>
    <mergeCell ref="M63:Q63"/>
    <mergeCell ref="R63:V63"/>
    <mergeCell ref="B60:E60"/>
    <mergeCell ref="F60:H60"/>
    <mergeCell ref="I60:K60"/>
    <mergeCell ref="M60:Q60"/>
    <mergeCell ref="R60:V60"/>
    <mergeCell ref="B61:E61"/>
    <mergeCell ref="F61:H61"/>
    <mergeCell ref="I61:K61"/>
    <mergeCell ref="M61:Q61"/>
    <mergeCell ref="R61:V61"/>
    <mergeCell ref="B81:E81"/>
    <mergeCell ref="F81:H81"/>
    <mergeCell ref="I81:K81"/>
    <mergeCell ref="M81:Q81"/>
    <mergeCell ref="R81:V81"/>
    <mergeCell ref="B82:E82"/>
    <mergeCell ref="F82:H82"/>
    <mergeCell ref="I82:K82"/>
    <mergeCell ref="M82:Q82"/>
    <mergeCell ref="R82:V82"/>
    <mergeCell ref="B79:E79"/>
    <mergeCell ref="F79:H79"/>
    <mergeCell ref="I79:K79"/>
    <mergeCell ref="M79:Q79"/>
    <mergeCell ref="R79:V79"/>
    <mergeCell ref="B80:E80"/>
    <mergeCell ref="F80:H80"/>
    <mergeCell ref="I80:K80"/>
    <mergeCell ref="M80:Q80"/>
    <mergeCell ref="R80:V80"/>
    <mergeCell ref="B77:E77"/>
    <mergeCell ref="B78:E78"/>
    <mergeCell ref="F78:H78"/>
    <mergeCell ref="I78:K78"/>
    <mergeCell ref="M78:Q78"/>
    <mergeCell ref="R78:V78"/>
    <mergeCell ref="B70:V70"/>
    <mergeCell ref="H72:O72"/>
    <mergeCell ref="G73:O73"/>
    <mergeCell ref="T74:V74"/>
    <mergeCell ref="B76:E76"/>
    <mergeCell ref="F76:H77"/>
    <mergeCell ref="I76:K77"/>
    <mergeCell ref="L76:L77"/>
    <mergeCell ref="M76:Q77"/>
    <mergeCell ref="R76:V77"/>
    <mergeCell ref="B89:E89"/>
    <mergeCell ref="F89:H89"/>
    <mergeCell ref="I89:K89"/>
    <mergeCell ref="M89:Q89"/>
    <mergeCell ref="R89:V89"/>
    <mergeCell ref="M90:Q90"/>
    <mergeCell ref="R90:V90"/>
    <mergeCell ref="B87:E87"/>
    <mergeCell ref="F87:H87"/>
    <mergeCell ref="I87:K87"/>
    <mergeCell ref="M87:Q87"/>
    <mergeCell ref="R87:V87"/>
    <mergeCell ref="B88:E88"/>
    <mergeCell ref="F88:H88"/>
    <mergeCell ref="I88:K88"/>
    <mergeCell ref="M88:Q88"/>
    <mergeCell ref="R88:V88"/>
    <mergeCell ref="B85:E85"/>
    <mergeCell ref="F85:H85"/>
    <mergeCell ref="I85:K85"/>
    <mergeCell ref="M85:Q85"/>
    <mergeCell ref="R85:V85"/>
    <mergeCell ref="B86:E86"/>
    <mergeCell ref="F86:H86"/>
    <mergeCell ref="I86:K86"/>
    <mergeCell ref="M86:Q86"/>
    <mergeCell ref="R86:V86"/>
    <mergeCell ref="B83:E83"/>
    <mergeCell ref="F83:H83"/>
    <mergeCell ref="I83:K83"/>
    <mergeCell ref="M83:Q83"/>
    <mergeCell ref="R83:V83"/>
    <mergeCell ref="B84:E84"/>
    <mergeCell ref="F84:H84"/>
    <mergeCell ref="I84:K84"/>
    <mergeCell ref="M84:Q84"/>
    <mergeCell ref="R84:V84"/>
    <mergeCell ref="B104:E104"/>
    <mergeCell ref="F104:H104"/>
    <mergeCell ref="I104:K104"/>
    <mergeCell ref="M104:Q104"/>
    <mergeCell ref="R104:V104"/>
    <mergeCell ref="B105:E105"/>
    <mergeCell ref="F105:H105"/>
    <mergeCell ref="I105:K105"/>
    <mergeCell ref="M105:Q105"/>
    <mergeCell ref="R105:V105"/>
    <mergeCell ref="B102:E102"/>
    <mergeCell ref="F102:H102"/>
    <mergeCell ref="I102:K102"/>
    <mergeCell ref="M102:Q102"/>
    <mergeCell ref="R102:V102"/>
    <mergeCell ref="B103:E103"/>
    <mergeCell ref="F103:H103"/>
    <mergeCell ref="I103:K103"/>
    <mergeCell ref="M103:Q103"/>
    <mergeCell ref="R103:V103"/>
    <mergeCell ref="R99:V100"/>
    <mergeCell ref="B100:E100"/>
    <mergeCell ref="B101:E101"/>
    <mergeCell ref="F101:H101"/>
    <mergeCell ref="I101:K101"/>
    <mergeCell ref="M101:Q101"/>
    <mergeCell ref="R101:V101"/>
    <mergeCell ref="B93:V93"/>
    <mergeCell ref="H95:O95"/>
    <mergeCell ref="G96:O96"/>
    <mergeCell ref="T97:V97"/>
    <mergeCell ref="B99:E99"/>
    <mergeCell ref="F99:H100"/>
    <mergeCell ref="I99:K100"/>
    <mergeCell ref="L99:L100"/>
    <mergeCell ref="M99:Q100"/>
    <mergeCell ref="B112:E112"/>
    <mergeCell ref="F112:H112"/>
    <mergeCell ref="I112:K112"/>
    <mergeCell ref="M112:Q112"/>
    <mergeCell ref="R112:V112"/>
    <mergeCell ref="M113:Q113"/>
    <mergeCell ref="R113:V113"/>
    <mergeCell ref="B110:E110"/>
    <mergeCell ref="F110:H110"/>
    <mergeCell ref="I110:K110"/>
    <mergeCell ref="M110:Q110"/>
    <mergeCell ref="R110:V110"/>
    <mergeCell ref="B111:E111"/>
    <mergeCell ref="F111:H111"/>
    <mergeCell ref="I111:K111"/>
    <mergeCell ref="M111:Q111"/>
    <mergeCell ref="R111:V111"/>
    <mergeCell ref="B108:E108"/>
    <mergeCell ref="F108:H108"/>
    <mergeCell ref="I108:K108"/>
    <mergeCell ref="M108:Q108"/>
    <mergeCell ref="R108:V108"/>
    <mergeCell ref="B109:E109"/>
    <mergeCell ref="F109:H109"/>
    <mergeCell ref="I109:K109"/>
    <mergeCell ref="M109:Q109"/>
    <mergeCell ref="R109:V109"/>
    <mergeCell ref="B106:E106"/>
    <mergeCell ref="F106:H106"/>
    <mergeCell ref="I106:K106"/>
    <mergeCell ref="M106:Q106"/>
    <mergeCell ref="R106:V106"/>
    <mergeCell ref="B107:E107"/>
    <mergeCell ref="F107:H107"/>
    <mergeCell ref="I107:K107"/>
    <mergeCell ref="M107:Q107"/>
    <mergeCell ref="R107:V107"/>
    <mergeCell ref="B127:E127"/>
    <mergeCell ref="F127:H127"/>
    <mergeCell ref="I127:K127"/>
    <mergeCell ref="M127:Q127"/>
    <mergeCell ref="R127:V127"/>
    <mergeCell ref="B128:E128"/>
    <mergeCell ref="F128:H128"/>
    <mergeCell ref="I128:K128"/>
    <mergeCell ref="M128:Q128"/>
    <mergeCell ref="R128:V128"/>
    <mergeCell ref="B125:E125"/>
    <mergeCell ref="F125:H125"/>
    <mergeCell ref="I125:K125"/>
    <mergeCell ref="M125:Q125"/>
    <mergeCell ref="R125:V125"/>
    <mergeCell ref="B126:E126"/>
    <mergeCell ref="F126:H126"/>
    <mergeCell ref="I126:K126"/>
    <mergeCell ref="M126:Q126"/>
    <mergeCell ref="R126:V126"/>
    <mergeCell ref="B123:E123"/>
    <mergeCell ref="B124:E124"/>
    <mergeCell ref="F124:H124"/>
    <mergeCell ref="I124:K124"/>
    <mergeCell ref="M124:Q124"/>
    <mergeCell ref="R124:V124"/>
    <mergeCell ref="B116:V116"/>
    <mergeCell ref="H118:O118"/>
    <mergeCell ref="G119:O119"/>
    <mergeCell ref="T120:V120"/>
    <mergeCell ref="B122:E122"/>
    <mergeCell ref="F122:H123"/>
    <mergeCell ref="I122:K123"/>
    <mergeCell ref="L122:L123"/>
    <mergeCell ref="M122:Q123"/>
    <mergeCell ref="R122:V123"/>
    <mergeCell ref="B135:E135"/>
    <mergeCell ref="F135:H135"/>
    <mergeCell ref="I135:K135"/>
    <mergeCell ref="M135:Q135"/>
    <mergeCell ref="R135:V135"/>
    <mergeCell ref="M136:Q136"/>
    <mergeCell ref="R136:V136"/>
    <mergeCell ref="B133:E133"/>
    <mergeCell ref="F133:H133"/>
    <mergeCell ref="I133:K133"/>
    <mergeCell ref="M133:Q133"/>
    <mergeCell ref="R133:V133"/>
    <mergeCell ref="B134:E134"/>
    <mergeCell ref="F134:H134"/>
    <mergeCell ref="I134:K134"/>
    <mergeCell ref="M134:Q134"/>
    <mergeCell ref="R134:V134"/>
    <mergeCell ref="B131:E131"/>
    <mergeCell ref="F131:H131"/>
    <mergeCell ref="I131:K131"/>
    <mergeCell ref="M131:Q131"/>
    <mergeCell ref="R131:V131"/>
    <mergeCell ref="B132:E132"/>
    <mergeCell ref="F132:H132"/>
    <mergeCell ref="I132:K132"/>
    <mergeCell ref="M132:Q132"/>
    <mergeCell ref="R132:V132"/>
    <mergeCell ref="B129:E129"/>
    <mergeCell ref="F129:H129"/>
    <mergeCell ref="I129:K129"/>
    <mergeCell ref="M129:Q129"/>
    <mergeCell ref="R129:V129"/>
    <mergeCell ref="B130:E130"/>
    <mergeCell ref="F130:H130"/>
    <mergeCell ref="I130:K130"/>
    <mergeCell ref="M130:Q130"/>
    <mergeCell ref="R130:V130"/>
    <mergeCell ref="B150:E150"/>
    <mergeCell ref="F150:H150"/>
    <mergeCell ref="I150:K150"/>
    <mergeCell ref="M150:Q150"/>
    <mergeCell ref="R150:V150"/>
    <mergeCell ref="B151:E151"/>
    <mergeCell ref="F151:H151"/>
    <mergeCell ref="I151:K151"/>
    <mergeCell ref="M151:Q151"/>
    <mergeCell ref="R151:V151"/>
    <mergeCell ref="B148:E148"/>
    <mergeCell ref="F148:H148"/>
    <mergeCell ref="I148:K148"/>
    <mergeCell ref="M148:Q148"/>
    <mergeCell ref="R148:V148"/>
    <mergeCell ref="B149:E149"/>
    <mergeCell ref="F149:H149"/>
    <mergeCell ref="I149:K149"/>
    <mergeCell ref="M149:Q149"/>
    <mergeCell ref="R149:V149"/>
    <mergeCell ref="R145:V146"/>
    <mergeCell ref="B146:E146"/>
    <mergeCell ref="B147:E147"/>
    <mergeCell ref="F147:H147"/>
    <mergeCell ref="I147:K147"/>
    <mergeCell ref="M147:Q147"/>
    <mergeCell ref="R147:V147"/>
    <mergeCell ref="B139:V139"/>
    <mergeCell ref="H141:O141"/>
    <mergeCell ref="G142:O142"/>
    <mergeCell ref="T143:V143"/>
    <mergeCell ref="B145:E145"/>
    <mergeCell ref="F145:H146"/>
    <mergeCell ref="I145:K146"/>
    <mergeCell ref="L145:L146"/>
    <mergeCell ref="M145:Q146"/>
    <mergeCell ref="B158:E158"/>
    <mergeCell ref="F158:H158"/>
    <mergeCell ref="I158:K158"/>
    <mergeCell ref="M158:Q158"/>
    <mergeCell ref="R158:V158"/>
    <mergeCell ref="M159:Q159"/>
    <mergeCell ref="R159:V159"/>
    <mergeCell ref="B156:E156"/>
    <mergeCell ref="F156:H156"/>
    <mergeCell ref="I156:K156"/>
    <mergeCell ref="M156:Q156"/>
    <mergeCell ref="R156:V156"/>
    <mergeCell ref="B157:E157"/>
    <mergeCell ref="F157:H157"/>
    <mergeCell ref="I157:K157"/>
    <mergeCell ref="M157:Q157"/>
    <mergeCell ref="R157:V157"/>
    <mergeCell ref="B154:E154"/>
    <mergeCell ref="F154:H154"/>
    <mergeCell ref="I154:K154"/>
    <mergeCell ref="M154:Q154"/>
    <mergeCell ref="R154:V154"/>
    <mergeCell ref="B155:E155"/>
    <mergeCell ref="F155:H155"/>
    <mergeCell ref="I155:K155"/>
    <mergeCell ref="M155:Q155"/>
    <mergeCell ref="R155:V155"/>
    <mergeCell ref="B152:E152"/>
    <mergeCell ref="F152:H152"/>
    <mergeCell ref="I152:K152"/>
    <mergeCell ref="M152:Q152"/>
    <mergeCell ref="R152:V152"/>
    <mergeCell ref="B153:E153"/>
    <mergeCell ref="F153:H153"/>
    <mergeCell ref="I153:K153"/>
    <mergeCell ref="M153:Q153"/>
    <mergeCell ref="R153:V153"/>
    <mergeCell ref="B173:E173"/>
    <mergeCell ref="F173:H173"/>
    <mergeCell ref="I173:K173"/>
    <mergeCell ref="M173:Q173"/>
    <mergeCell ref="R173:V173"/>
    <mergeCell ref="B174:E174"/>
    <mergeCell ref="F174:H174"/>
    <mergeCell ref="I174:K174"/>
    <mergeCell ref="M174:Q174"/>
    <mergeCell ref="R174:V174"/>
    <mergeCell ref="B171:E171"/>
    <mergeCell ref="F171:H171"/>
    <mergeCell ref="I171:K171"/>
    <mergeCell ref="M171:Q171"/>
    <mergeCell ref="R171:V171"/>
    <mergeCell ref="B172:E172"/>
    <mergeCell ref="F172:H172"/>
    <mergeCell ref="I172:K172"/>
    <mergeCell ref="M172:Q172"/>
    <mergeCell ref="R172:V172"/>
    <mergeCell ref="B169:E169"/>
    <mergeCell ref="B170:E170"/>
    <mergeCell ref="F170:H170"/>
    <mergeCell ref="I170:K170"/>
    <mergeCell ref="M170:Q170"/>
    <mergeCell ref="R170:V170"/>
    <mergeCell ref="B162:V162"/>
    <mergeCell ref="H164:O164"/>
    <mergeCell ref="G165:O165"/>
    <mergeCell ref="T166:V166"/>
    <mergeCell ref="B168:E168"/>
    <mergeCell ref="F168:H169"/>
    <mergeCell ref="I168:K169"/>
    <mergeCell ref="L168:L169"/>
    <mergeCell ref="M168:Q169"/>
    <mergeCell ref="R168:V169"/>
    <mergeCell ref="B181:E181"/>
    <mergeCell ref="F181:H181"/>
    <mergeCell ref="I181:K181"/>
    <mergeCell ref="M181:Q181"/>
    <mergeCell ref="R181:V181"/>
    <mergeCell ref="M182:Q182"/>
    <mergeCell ref="R182:V182"/>
    <mergeCell ref="B179:E179"/>
    <mergeCell ref="F179:H179"/>
    <mergeCell ref="I179:K179"/>
    <mergeCell ref="M179:Q179"/>
    <mergeCell ref="R179:V179"/>
    <mergeCell ref="B180:E180"/>
    <mergeCell ref="F180:H180"/>
    <mergeCell ref="I180:K180"/>
    <mergeCell ref="M180:Q180"/>
    <mergeCell ref="R180:V180"/>
    <mergeCell ref="B177:E177"/>
    <mergeCell ref="F177:H177"/>
    <mergeCell ref="I177:K177"/>
    <mergeCell ref="M177:Q177"/>
    <mergeCell ref="R177:V177"/>
    <mergeCell ref="B178:E178"/>
    <mergeCell ref="F178:H178"/>
    <mergeCell ref="I178:K178"/>
    <mergeCell ref="M178:Q178"/>
    <mergeCell ref="R178:V178"/>
    <mergeCell ref="B175:E175"/>
    <mergeCell ref="F175:H175"/>
    <mergeCell ref="I175:K175"/>
    <mergeCell ref="M175:Q175"/>
    <mergeCell ref="R175:V175"/>
    <mergeCell ref="B176:E176"/>
    <mergeCell ref="F176:H176"/>
    <mergeCell ref="I176:K176"/>
    <mergeCell ref="M176:Q176"/>
    <mergeCell ref="R176:V176"/>
    <mergeCell ref="B196:E196"/>
    <mergeCell ref="F196:H196"/>
    <mergeCell ref="I196:K196"/>
    <mergeCell ref="M196:Q196"/>
    <mergeCell ref="R196:V196"/>
    <mergeCell ref="B197:E197"/>
    <mergeCell ref="F197:H197"/>
    <mergeCell ref="I197:K197"/>
    <mergeCell ref="M197:Q197"/>
    <mergeCell ref="R197:V197"/>
    <mergeCell ref="B194:E194"/>
    <mergeCell ref="F194:H194"/>
    <mergeCell ref="I194:K194"/>
    <mergeCell ref="M194:Q194"/>
    <mergeCell ref="R194:V194"/>
    <mergeCell ref="B195:E195"/>
    <mergeCell ref="F195:H195"/>
    <mergeCell ref="I195:K195"/>
    <mergeCell ref="M195:Q195"/>
    <mergeCell ref="R195:V195"/>
    <mergeCell ref="R191:V192"/>
    <mergeCell ref="B192:E192"/>
    <mergeCell ref="B193:E193"/>
    <mergeCell ref="F193:H193"/>
    <mergeCell ref="I193:K193"/>
    <mergeCell ref="M193:Q193"/>
    <mergeCell ref="R193:V193"/>
    <mergeCell ref="B185:V185"/>
    <mergeCell ref="H187:O187"/>
    <mergeCell ref="G188:O188"/>
    <mergeCell ref="T189:V189"/>
    <mergeCell ref="B191:E191"/>
    <mergeCell ref="F191:H192"/>
    <mergeCell ref="I191:K192"/>
    <mergeCell ref="L191:L192"/>
    <mergeCell ref="M191:Q192"/>
    <mergeCell ref="B204:E204"/>
    <mergeCell ref="F204:H204"/>
    <mergeCell ref="I204:K204"/>
    <mergeCell ref="M204:Q204"/>
    <mergeCell ref="R204:V204"/>
    <mergeCell ref="M205:Q205"/>
    <mergeCell ref="R205:V205"/>
    <mergeCell ref="B202:E202"/>
    <mergeCell ref="F202:H202"/>
    <mergeCell ref="I202:K202"/>
    <mergeCell ref="M202:Q202"/>
    <mergeCell ref="R202:V202"/>
    <mergeCell ref="B203:E203"/>
    <mergeCell ref="F203:H203"/>
    <mergeCell ref="I203:K203"/>
    <mergeCell ref="M203:Q203"/>
    <mergeCell ref="R203:V203"/>
    <mergeCell ref="B200:E200"/>
    <mergeCell ref="F200:H200"/>
    <mergeCell ref="I200:K200"/>
    <mergeCell ref="M200:Q200"/>
    <mergeCell ref="R200:V200"/>
    <mergeCell ref="B201:E201"/>
    <mergeCell ref="F201:H201"/>
    <mergeCell ref="I201:K201"/>
    <mergeCell ref="M201:Q201"/>
    <mergeCell ref="R201:V201"/>
    <mergeCell ref="B198:E198"/>
    <mergeCell ref="F198:H198"/>
    <mergeCell ref="I198:K198"/>
    <mergeCell ref="M198:Q198"/>
    <mergeCell ref="R198:V198"/>
    <mergeCell ref="B199:E199"/>
    <mergeCell ref="F199:H199"/>
    <mergeCell ref="I199:K199"/>
    <mergeCell ref="M199:Q199"/>
    <mergeCell ref="R199:V199"/>
    <mergeCell ref="B219:E219"/>
    <mergeCell ref="F219:H219"/>
    <mergeCell ref="I219:K219"/>
    <mergeCell ref="M219:Q219"/>
    <mergeCell ref="R219:V219"/>
    <mergeCell ref="B220:E220"/>
    <mergeCell ref="F220:H220"/>
    <mergeCell ref="I220:K220"/>
    <mergeCell ref="M220:Q220"/>
    <mergeCell ref="R220:V220"/>
    <mergeCell ref="B217:E217"/>
    <mergeCell ref="F217:H217"/>
    <mergeCell ref="I217:K217"/>
    <mergeCell ref="M217:Q217"/>
    <mergeCell ref="R217:V217"/>
    <mergeCell ref="B218:E218"/>
    <mergeCell ref="F218:H218"/>
    <mergeCell ref="I218:K218"/>
    <mergeCell ref="M218:Q218"/>
    <mergeCell ref="R218:V218"/>
    <mergeCell ref="B215:E215"/>
    <mergeCell ref="B216:E216"/>
    <mergeCell ref="F216:H216"/>
    <mergeCell ref="I216:K216"/>
    <mergeCell ref="M216:Q216"/>
    <mergeCell ref="R216:V216"/>
    <mergeCell ref="B208:V208"/>
    <mergeCell ref="H210:O210"/>
    <mergeCell ref="G211:O211"/>
    <mergeCell ref="T212:V212"/>
    <mergeCell ref="B214:E214"/>
    <mergeCell ref="F214:H215"/>
    <mergeCell ref="I214:K215"/>
    <mergeCell ref="L214:L215"/>
    <mergeCell ref="M214:Q215"/>
    <mergeCell ref="R214:V215"/>
    <mergeCell ref="B227:E227"/>
    <mergeCell ref="F227:H227"/>
    <mergeCell ref="I227:K227"/>
    <mergeCell ref="M227:Q227"/>
    <mergeCell ref="R227:V227"/>
    <mergeCell ref="M228:Q228"/>
    <mergeCell ref="R228:V228"/>
    <mergeCell ref="B225:E225"/>
    <mergeCell ref="F225:H225"/>
    <mergeCell ref="I225:K225"/>
    <mergeCell ref="M225:Q225"/>
    <mergeCell ref="R225:V225"/>
    <mergeCell ref="B226:E226"/>
    <mergeCell ref="F226:H226"/>
    <mergeCell ref="I226:K226"/>
    <mergeCell ref="M226:Q226"/>
    <mergeCell ref="R226:V226"/>
    <mergeCell ref="B223:E223"/>
    <mergeCell ref="F223:H223"/>
    <mergeCell ref="I223:K223"/>
    <mergeCell ref="M223:Q223"/>
    <mergeCell ref="R223:V223"/>
    <mergeCell ref="B224:E224"/>
    <mergeCell ref="F224:H224"/>
    <mergeCell ref="I224:K224"/>
    <mergeCell ref="M224:Q224"/>
    <mergeCell ref="R224:V224"/>
    <mergeCell ref="B221:E221"/>
    <mergeCell ref="F221:H221"/>
    <mergeCell ref="I221:K221"/>
    <mergeCell ref="M221:Q221"/>
    <mergeCell ref="R221:V221"/>
    <mergeCell ref="B222:E222"/>
    <mergeCell ref="F222:H222"/>
    <mergeCell ref="I222:K222"/>
    <mergeCell ref="M222:Q222"/>
    <mergeCell ref="R222:V222"/>
    <mergeCell ref="B242:E242"/>
    <mergeCell ref="F242:H242"/>
    <mergeCell ref="I242:K242"/>
    <mergeCell ref="M242:Q242"/>
    <mergeCell ref="R242:V242"/>
    <mergeCell ref="B243:E243"/>
    <mergeCell ref="F243:H243"/>
    <mergeCell ref="I243:K243"/>
    <mergeCell ref="M243:Q243"/>
    <mergeCell ref="R243:V243"/>
    <mergeCell ref="B240:E240"/>
    <mergeCell ref="F240:H240"/>
    <mergeCell ref="I240:K240"/>
    <mergeCell ref="M240:Q240"/>
    <mergeCell ref="R240:V240"/>
    <mergeCell ref="B241:E241"/>
    <mergeCell ref="F241:H241"/>
    <mergeCell ref="I241:K241"/>
    <mergeCell ref="M241:Q241"/>
    <mergeCell ref="R241:V241"/>
    <mergeCell ref="R237:V238"/>
    <mergeCell ref="B238:E238"/>
    <mergeCell ref="B239:E239"/>
    <mergeCell ref="F239:H239"/>
    <mergeCell ref="I239:K239"/>
    <mergeCell ref="M239:Q239"/>
    <mergeCell ref="R239:V239"/>
    <mergeCell ref="B231:V231"/>
    <mergeCell ref="H233:O233"/>
    <mergeCell ref="G234:O234"/>
    <mergeCell ref="T235:V235"/>
    <mergeCell ref="B237:E237"/>
    <mergeCell ref="F237:H238"/>
    <mergeCell ref="I237:K238"/>
    <mergeCell ref="L237:L238"/>
    <mergeCell ref="M237:Q238"/>
    <mergeCell ref="B250:E250"/>
    <mergeCell ref="F250:H250"/>
    <mergeCell ref="I250:K250"/>
    <mergeCell ref="M250:Q250"/>
    <mergeCell ref="R250:V250"/>
    <mergeCell ref="M251:Q251"/>
    <mergeCell ref="R251:V251"/>
    <mergeCell ref="B248:E248"/>
    <mergeCell ref="F248:H248"/>
    <mergeCell ref="I248:K248"/>
    <mergeCell ref="M248:Q248"/>
    <mergeCell ref="R248:V248"/>
    <mergeCell ref="B249:E249"/>
    <mergeCell ref="F249:H249"/>
    <mergeCell ref="I249:K249"/>
    <mergeCell ref="M249:Q249"/>
    <mergeCell ref="R249:V249"/>
    <mergeCell ref="B246:E246"/>
    <mergeCell ref="F246:H246"/>
    <mergeCell ref="I246:K246"/>
    <mergeCell ref="M246:Q246"/>
    <mergeCell ref="R246:V246"/>
    <mergeCell ref="B247:E247"/>
    <mergeCell ref="F247:H247"/>
    <mergeCell ref="I247:K247"/>
    <mergeCell ref="M247:Q247"/>
    <mergeCell ref="R247:V247"/>
    <mergeCell ref="B244:E244"/>
    <mergeCell ref="F244:H244"/>
    <mergeCell ref="I244:K244"/>
    <mergeCell ref="M244:Q244"/>
    <mergeCell ref="R244:V244"/>
    <mergeCell ref="B245:E245"/>
    <mergeCell ref="F245:H245"/>
    <mergeCell ref="I245:K245"/>
    <mergeCell ref="M245:Q245"/>
    <mergeCell ref="R245:V245"/>
    <mergeCell ref="B265:E265"/>
    <mergeCell ref="F265:H265"/>
    <mergeCell ref="I265:K265"/>
    <mergeCell ref="M265:Q265"/>
    <mergeCell ref="R265:V265"/>
    <mergeCell ref="B266:E266"/>
    <mergeCell ref="F266:H266"/>
    <mergeCell ref="I266:K266"/>
    <mergeCell ref="M266:Q266"/>
    <mergeCell ref="R266:V266"/>
    <mergeCell ref="B263:E263"/>
    <mergeCell ref="F263:H263"/>
    <mergeCell ref="I263:K263"/>
    <mergeCell ref="M263:Q263"/>
    <mergeCell ref="R263:V263"/>
    <mergeCell ref="B264:E264"/>
    <mergeCell ref="F264:H264"/>
    <mergeCell ref="I264:K264"/>
    <mergeCell ref="M264:Q264"/>
    <mergeCell ref="R264:V264"/>
    <mergeCell ref="B261:E261"/>
    <mergeCell ref="B262:E262"/>
    <mergeCell ref="F262:H262"/>
    <mergeCell ref="I262:K262"/>
    <mergeCell ref="M262:Q262"/>
    <mergeCell ref="R262:V262"/>
    <mergeCell ref="B254:V254"/>
    <mergeCell ref="H256:O256"/>
    <mergeCell ref="G257:O257"/>
    <mergeCell ref="T258:V258"/>
    <mergeCell ref="B260:E260"/>
    <mergeCell ref="F260:H261"/>
    <mergeCell ref="I260:K261"/>
    <mergeCell ref="L260:L261"/>
    <mergeCell ref="M260:Q261"/>
    <mergeCell ref="R260:V261"/>
    <mergeCell ref="B273:E273"/>
    <mergeCell ref="F273:H273"/>
    <mergeCell ref="I273:K273"/>
    <mergeCell ref="M273:Q273"/>
    <mergeCell ref="R273:V273"/>
    <mergeCell ref="M274:Q274"/>
    <mergeCell ref="R274:V274"/>
    <mergeCell ref="B271:E271"/>
    <mergeCell ref="F271:H271"/>
    <mergeCell ref="I271:K271"/>
    <mergeCell ref="M271:Q271"/>
    <mergeCell ref="R271:V271"/>
    <mergeCell ref="B272:E272"/>
    <mergeCell ref="F272:H272"/>
    <mergeCell ref="I272:K272"/>
    <mergeCell ref="M272:Q272"/>
    <mergeCell ref="R272:V272"/>
    <mergeCell ref="B269:E269"/>
    <mergeCell ref="F269:H269"/>
    <mergeCell ref="I269:K269"/>
    <mergeCell ref="M269:Q269"/>
    <mergeCell ref="R269:V269"/>
    <mergeCell ref="B270:E270"/>
    <mergeCell ref="F270:H270"/>
    <mergeCell ref="I270:K270"/>
    <mergeCell ref="M270:Q270"/>
    <mergeCell ref="R270:V270"/>
    <mergeCell ref="B267:E267"/>
    <mergeCell ref="F267:H267"/>
    <mergeCell ref="I267:K267"/>
    <mergeCell ref="M267:Q267"/>
    <mergeCell ref="R267:V267"/>
    <mergeCell ref="B268:E268"/>
    <mergeCell ref="F268:H268"/>
    <mergeCell ref="I268:K268"/>
    <mergeCell ref="M268:Q268"/>
    <mergeCell ref="R268:V268"/>
    <mergeCell ref="B288:E288"/>
    <mergeCell ref="F288:H288"/>
    <mergeCell ref="I288:K288"/>
    <mergeCell ref="M288:Q288"/>
    <mergeCell ref="R288:V288"/>
    <mergeCell ref="B289:E289"/>
    <mergeCell ref="F289:H289"/>
    <mergeCell ref="I289:K289"/>
    <mergeCell ref="M289:Q289"/>
    <mergeCell ref="R289:V289"/>
    <mergeCell ref="B286:E286"/>
    <mergeCell ref="F286:H286"/>
    <mergeCell ref="I286:K286"/>
    <mergeCell ref="M286:Q286"/>
    <mergeCell ref="R286:V286"/>
    <mergeCell ref="B287:E287"/>
    <mergeCell ref="F287:H287"/>
    <mergeCell ref="I287:K287"/>
    <mergeCell ref="M287:Q287"/>
    <mergeCell ref="R287:V287"/>
    <mergeCell ref="R283:V284"/>
    <mergeCell ref="B284:E284"/>
    <mergeCell ref="B285:E285"/>
    <mergeCell ref="F285:H285"/>
    <mergeCell ref="I285:K285"/>
    <mergeCell ref="M285:Q285"/>
    <mergeCell ref="R285:V285"/>
    <mergeCell ref="B277:V277"/>
    <mergeCell ref="H279:O279"/>
    <mergeCell ref="G280:O280"/>
    <mergeCell ref="T281:V281"/>
    <mergeCell ref="B283:E283"/>
    <mergeCell ref="F283:H284"/>
    <mergeCell ref="I283:K284"/>
    <mergeCell ref="L283:L284"/>
    <mergeCell ref="M283:Q284"/>
    <mergeCell ref="B296:E296"/>
    <mergeCell ref="F296:H296"/>
    <mergeCell ref="I296:K296"/>
    <mergeCell ref="M296:Q296"/>
    <mergeCell ref="R296:V296"/>
    <mergeCell ref="M297:Q297"/>
    <mergeCell ref="R297:V297"/>
    <mergeCell ref="B294:E294"/>
    <mergeCell ref="F294:H294"/>
    <mergeCell ref="I294:K294"/>
    <mergeCell ref="M294:Q294"/>
    <mergeCell ref="R294:V294"/>
    <mergeCell ref="B295:E295"/>
    <mergeCell ref="F295:H295"/>
    <mergeCell ref="I295:K295"/>
    <mergeCell ref="M295:Q295"/>
    <mergeCell ref="R295:V295"/>
    <mergeCell ref="B292:E292"/>
    <mergeCell ref="F292:H292"/>
    <mergeCell ref="I292:K292"/>
    <mergeCell ref="M292:Q292"/>
    <mergeCell ref="R292:V292"/>
    <mergeCell ref="B293:E293"/>
    <mergeCell ref="F293:H293"/>
    <mergeCell ref="I293:K293"/>
    <mergeCell ref="M293:Q293"/>
    <mergeCell ref="R293:V293"/>
    <mergeCell ref="B290:E290"/>
    <mergeCell ref="F290:H290"/>
    <mergeCell ref="I290:K290"/>
    <mergeCell ref="M290:Q290"/>
    <mergeCell ref="R290:V290"/>
    <mergeCell ref="B291:E291"/>
    <mergeCell ref="F291:H291"/>
    <mergeCell ref="I291:K291"/>
    <mergeCell ref="M291:Q291"/>
    <mergeCell ref="R291:V291"/>
    <mergeCell ref="B311:E311"/>
    <mergeCell ref="F311:H311"/>
    <mergeCell ref="I311:K311"/>
    <mergeCell ref="M311:Q311"/>
    <mergeCell ref="R311:V311"/>
    <mergeCell ref="B312:E312"/>
    <mergeCell ref="F312:H312"/>
    <mergeCell ref="I312:K312"/>
    <mergeCell ref="M312:Q312"/>
    <mergeCell ref="R312:V312"/>
    <mergeCell ref="B309:E309"/>
    <mergeCell ref="F309:H309"/>
    <mergeCell ref="I309:K309"/>
    <mergeCell ref="M309:Q309"/>
    <mergeCell ref="R309:V309"/>
    <mergeCell ref="B310:E310"/>
    <mergeCell ref="F310:H310"/>
    <mergeCell ref="I310:K310"/>
    <mergeCell ref="M310:Q310"/>
    <mergeCell ref="R310:V310"/>
    <mergeCell ref="B307:E307"/>
    <mergeCell ref="B308:E308"/>
    <mergeCell ref="F308:H308"/>
    <mergeCell ref="I308:K308"/>
    <mergeCell ref="M308:Q308"/>
    <mergeCell ref="R308:V308"/>
    <mergeCell ref="B300:V300"/>
    <mergeCell ref="H302:O302"/>
    <mergeCell ref="G303:O303"/>
    <mergeCell ref="T304:V304"/>
    <mergeCell ref="B306:E306"/>
    <mergeCell ref="F306:H307"/>
    <mergeCell ref="I306:K307"/>
    <mergeCell ref="L306:L307"/>
    <mergeCell ref="M306:Q307"/>
    <mergeCell ref="R306:V307"/>
    <mergeCell ref="B319:E319"/>
    <mergeCell ref="F319:H319"/>
    <mergeCell ref="I319:K319"/>
    <mergeCell ref="M319:Q319"/>
    <mergeCell ref="R319:V319"/>
    <mergeCell ref="M320:Q320"/>
    <mergeCell ref="R320:V320"/>
    <mergeCell ref="B317:E317"/>
    <mergeCell ref="F317:H317"/>
    <mergeCell ref="I317:K317"/>
    <mergeCell ref="M317:Q317"/>
    <mergeCell ref="R317:V317"/>
    <mergeCell ref="B318:E318"/>
    <mergeCell ref="F318:H318"/>
    <mergeCell ref="I318:K318"/>
    <mergeCell ref="M318:Q318"/>
    <mergeCell ref="R318:V318"/>
    <mergeCell ref="B315:E315"/>
    <mergeCell ref="F315:H315"/>
    <mergeCell ref="I315:K315"/>
    <mergeCell ref="M315:Q315"/>
    <mergeCell ref="R315:V315"/>
    <mergeCell ref="B316:E316"/>
    <mergeCell ref="F316:H316"/>
    <mergeCell ref="I316:K316"/>
    <mergeCell ref="M316:Q316"/>
    <mergeCell ref="R316:V316"/>
    <mergeCell ref="B313:E313"/>
    <mergeCell ref="F313:H313"/>
    <mergeCell ref="I313:K313"/>
    <mergeCell ref="M313:Q313"/>
    <mergeCell ref="R313:V313"/>
    <mergeCell ref="B314:E314"/>
    <mergeCell ref="F314:H314"/>
    <mergeCell ref="I314:K314"/>
    <mergeCell ref="M314:Q314"/>
    <mergeCell ref="R314:V314"/>
    <mergeCell ref="B334:E334"/>
    <mergeCell ref="F334:H334"/>
    <mergeCell ref="I334:K334"/>
    <mergeCell ref="M334:Q334"/>
    <mergeCell ref="R334:V334"/>
    <mergeCell ref="B335:E335"/>
    <mergeCell ref="F335:H335"/>
    <mergeCell ref="I335:K335"/>
    <mergeCell ref="M335:Q335"/>
    <mergeCell ref="R335:V335"/>
    <mergeCell ref="B332:E332"/>
    <mergeCell ref="F332:H332"/>
    <mergeCell ref="I332:K332"/>
    <mergeCell ref="M332:Q332"/>
    <mergeCell ref="R332:V332"/>
    <mergeCell ref="B333:E333"/>
    <mergeCell ref="F333:H333"/>
    <mergeCell ref="I333:K333"/>
    <mergeCell ref="M333:Q333"/>
    <mergeCell ref="R333:V333"/>
    <mergeCell ref="R329:V330"/>
    <mergeCell ref="B330:E330"/>
    <mergeCell ref="B331:E331"/>
    <mergeCell ref="F331:H331"/>
    <mergeCell ref="I331:K331"/>
    <mergeCell ref="M331:Q331"/>
    <mergeCell ref="R331:V331"/>
    <mergeCell ref="B323:V323"/>
    <mergeCell ref="H325:O325"/>
    <mergeCell ref="G326:O326"/>
    <mergeCell ref="T327:V327"/>
    <mergeCell ref="B329:E329"/>
    <mergeCell ref="F329:H330"/>
    <mergeCell ref="I329:K330"/>
    <mergeCell ref="L329:L330"/>
    <mergeCell ref="M329:Q330"/>
    <mergeCell ref="B342:E342"/>
    <mergeCell ref="F342:H342"/>
    <mergeCell ref="I342:K342"/>
    <mergeCell ref="M342:Q342"/>
    <mergeCell ref="R342:V342"/>
    <mergeCell ref="M343:Q343"/>
    <mergeCell ref="R343:V343"/>
    <mergeCell ref="B340:E340"/>
    <mergeCell ref="F340:H340"/>
    <mergeCell ref="I340:K340"/>
    <mergeCell ref="M340:Q340"/>
    <mergeCell ref="R340:V340"/>
    <mergeCell ref="B341:E341"/>
    <mergeCell ref="F341:H341"/>
    <mergeCell ref="I341:K341"/>
    <mergeCell ref="M341:Q341"/>
    <mergeCell ref="R341:V341"/>
    <mergeCell ref="B338:E338"/>
    <mergeCell ref="F338:H338"/>
    <mergeCell ref="I338:K338"/>
    <mergeCell ref="M338:Q338"/>
    <mergeCell ref="R338:V338"/>
    <mergeCell ref="B339:E339"/>
    <mergeCell ref="F339:H339"/>
    <mergeCell ref="I339:K339"/>
    <mergeCell ref="M339:Q339"/>
    <mergeCell ref="R339:V339"/>
    <mergeCell ref="B336:E336"/>
    <mergeCell ref="F336:H336"/>
    <mergeCell ref="I336:K336"/>
    <mergeCell ref="M336:Q336"/>
    <mergeCell ref="R336:V336"/>
    <mergeCell ref="B337:E337"/>
    <mergeCell ref="F337:H337"/>
    <mergeCell ref="I337:K337"/>
    <mergeCell ref="M337:Q337"/>
    <mergeCell ref="R337:V337"/>
    <mergeCell ref="B357:E357"/>
    <mergeCell ref="F357:H357"/>
    <mergeCell ref="I357:K357"/>
    <mergeCell ref="M357:Q357"/>
    <mergeCell ref="R357:V357"/>
    <mergeCell ref="B358:E358"/>
    <mergeCell ref="F358:H358"/>
    <mergeCell ref="I358:K358"/>
    <mergeCell ref="M358:Q358"/>
    <mergeCell ref="R358:V358"/>
    <mergeCell ref="B355:E355"/>
    <mergeCell ref="F355:H355"/>
    <mergeCell ref="I355:K355"/>
    <mergeCell ref="M355:Q355"/>
    <mergeCell ref="R355:V355"/>
    <mergeCell ref="B356:E356"/>
    <mergeCell ref="F356:H356"/>
    <mergeCell ref="I356:K356"/>
    <mergeCell ref="M356:Q356"/>
    <mergeCell ref="R356:V356"/>
    <mergeCell ref="B353:E353"/>
    <mergeCell ref="B354:E354"/>
    <mergeCell ref="F354:H354"/>
    <mergeCell ref="I354:K354"/>
    <mergeCell ref="M354:Q354"/>
    <mergeCell ref="R354:V354"/>
    <mergeCell ref="B346:V346"/>
    <mergeCell ref="H348:O348"/>
    <mergeCell ref="G349:O349"/>
    <mergeCell ref="T350:V350"/>
    <mergeCell ref="B352:E352"/>
    <mergeCell ref="F352:H353"/>
    <mergeCell ref="I352:K353"/>
    <mergeCell ref="L352:L353"/>
    <mergeCell ref="M352:Q353"/>
    <mergeCell ref="R352:V353"/>
    <mergeCell ref="B365:E365"/>
    <mergeCell ref="F365:H365"/>
    <mergeCell ref="I365:K365"/>
    <mergeCell ref="M365:Q365"/>
    <mergeCell ref="R365:V365"/>
    <mergeCell ref="M366:Q366"/>
    <mergeCell ref="R366:V366"/>
    <mergeCell ref="B363:E363"/>
    <mergeCell ref="F363:H363"/>
    <mergeCell ref="I363:K363"/>
    <mergeCell ref="M363:Q363"/>
    <mergeCell ref="R363:V363"/>
    <mergeCell ref="B364:E364"/>
    <mergeCell ref="F364:H364"/>
    <mergeCell ref="I364:K364"/>
    <mergeCell ref="M364:Q364"/>
    <mergeCell ref="R364:V364"/>
    <mergeCell ref="B361:E361"/>
    <mergeCell ref="F361:H361"/>
    <mergeCell ref="I361:K361"/>
    <mergeCell ref="M361:Q361"/>
    <mergeCell ref="R361:V361"/>
    <mergeCell ref="B362:E362"/>
    <mergeCell ref="F362:H362"/>
    <mergeCell ref="I362:K362"/>
    <mergeCell ref="M362:Q362"/>
    <mergeCell ref="R362:V362"/>
    <mergeCell ref="B359:E359"/>
    <mergeCell ref="F359:H359"/>
    <mergeCell ref="I359:K359"/>
    <mergeCell ref="M359:Q359"/>
    <mergeCell ref="R359:V359"/>
    <mergeCell ref="B360:E360"/>
    <mergeCell ref="F360:H360"/>
    <mergeCell ref="I360:K360"/>
    <mergeCell ref="M360:Q360"/>
    <mergeCell ref="R360:V360"/>
    <mergeCell ref="B380:E380"/>
    <mergeCell ref="F380:H380"/>
    <mergeCell ref="I380:K380"/>
    <mergeCell ref="M380:Q380"/>
    <mergeCell ref="R380:V380"/>
    <mergeCell ref="B381:E381"/>
    <mergeCell ref="F381:H381"/>
    <mergeCell ref="I381:K381"/>
    <mergeCell ref="M381:Q381"/>
    <mergeCell ref="R381:V381"/>
    <mergeCell ref="B378:E378"/>
    <mergeCell ref="F378:H378"/>
    <mergeCell ref="I378:K378"/>
    <mergeCell ref="M378:Q378"/>
    <mergeCell ref="R378:V378"/>
    <mergeCell ref="B379:E379"/>
    <mergeCell ref="F379:H379"/>
    <mergeCell ref="I379:K379"/>
    <mergeCell ref="M379:Q379"/>
    <mergeCell ref="R379:V379"/>
    <mergeCell ref="R375:V376"/>
    <mergeCell ref="B376:E376"/>
    <mergeCell ref="B377:E377"/>
    <mergeCell ref="F377:H377"/>
    <mergeCell ref="I377:K377"/>
    <mergeCell ref="M377:Q377"/>
    <mergeCell ref="R377:V377"/>
    <mergeCell ref="B369:V369"/>
    <mergeCell ref="H371:O371"/>
    <mergeCell ref="G372:O372"/>
    <mergeCell ref="T373:V373"/>
    <mergeCell ref="B375:E375"/>
    <mergeCell ref="F375:H376"/>
    <mergeCell ref="I375:K376"/>
    <mergeCell ref="L375:L376"/>
    <mergeCell ref="M375:Q376"/>
    <mergeCell ref="B388:E388"/>
    <mergeCell ref="F388:H388"/>
    <mergeCell ref="I388:K388"/>
    <mergeCell ref="M388:Q388"/>
    <mergeCell ref="R388:V388"/>
    <mergeCell ref="M389:Q389"/>
    <mergeCell ref="R389:V389"/>
    <mergeCell ref="B386:E386"/>
    <mergeCell ref="F386:H386"/>
    <mergeCell ref="I386:K386"/>
    <mergeCell ref="M386:Q386"/>
    <mergeCell ref="R386:V386"/>
    <mergeCell ref="B387:E387"/>
    <mergeCell ref="F387:H387"/>
    <mergeCell ref="I387:K387"/>
    <mergeCell ref="M387:Q387"/>
    <mergeCell ref="R387:V387"/>
    <mergeCell ref="B384:E384"/>
    <mergeCell ref="F384:H384"/>
    <mergeCell ref="I384:K384"/>
    <mergeCell ref="M384:Q384"/>
    <mergeCell ref="R384:V384"/>
    <mergeCell ref="B385:E385"/>
    <mergeCell ref="F385:H385"/>
    <mergeCell ref="I385:K385"/>
    <mergeCell ref="M385:Q385"/>
    <mergeCell ref="R385:V385"/>
    <mergeCell ref="B382:E382"/>
    <mergeCell ref="F382:H382"/>
    <mergeCell ref="I382:K382"/>
    <mergeCell ref="M382:Q382"/>
    <mergeCell ref="R382:V382"/>
    <mergeCell ref="B383:E383"/>
    <mergeCell ref="F383:H383"/>
    <mergeCell ref="I383:K383"/>
    <mergeCell ref="M383:Q383"/>
    <mergeCell ref="R383:V383"/>
    <mergeCell ref="B403:E403"/>
    <mergeCell ref="F403:H403"/>
    <mergeCell ref="I403:K403"/>
    <mergeCell ref="M403:Q403"/>
    <mergeCell ref="R403:V403"/>
    <mergeCell ref="B404:E404"/>
    <mergeCell ref="F404:H404"/>
    <mergeCell ref="I404:K404"/>
    <mergeCell ref="M404:Q404"/>
    <mergeCell ref="R404:V404"/>
    <mergeCell ref="B401:E401"/>
    <mergeCell ref="F401:H401"/>
    <mergeCell ref="I401:K401"/>
    <mergeCell ref="M401:Q401"/>
    <mergeCell ref="R401:V401"/>
    <mergeCell ref="B402:E402"/>
    <mergeCell ref="F402:H402"/>
    <mergeCell ref="I402:K402"/>
    <mergeCell ref="M402:Q402"/>
    <mergeCell ref="R402:V402"/>
    <mergeCell ref="B399:E399"/>
    <mergeCell ref="B400:E400"/>
    <mergeCell ref="F400:H400"/>
    <mergeCell ref="I400:K400"/>
    <mergeCell ref="M400:Q400"/>
    <mergeCell ref="R400:V400"/>
    <mergeCell ref="B392:V392"/>
    <mergeCell ref="H394:O394"/>
    <mergeCell ref="G395:O395"/>
    <mergeCell ref="T396:V396"/>
    <mergeCell ref="B398:E398"/>
    <mergeCell ref="F398:H399"/>
    <mergeCell ref="I398:K399"/>
    <mergeCell ref="L398:L399"/>
    <mergeCell ref="M398:Q399"/>
    <mergeCell ref="R398:V399"/>
    <mergeCell ref="B411:E411"/>
    <mergeCell ref="F411:H411"/>
    <mergeCell ref="I411:K411"/>
    <mergeCell ref="M411:Q411"/>
    <mergeCell ref="R411:V411"/>
    <mergeCell ref="M412:Q412"/>
    <mergeCell ref="R412:V412"/>
    <mergeCell ref="B409:E409"/>
    <mergeCell ref="F409:H409"/>
    <mergeCell ref="I409:K409"/>
    <mergeCell ref="M409:Q409"/>
    <mergeCell ref="R409:V409"/>
    <mergeCell ref="B410:E410"/>
    <mergeCell ref="F410:H410"/>
    <mergeCell ref="I410:K410"/>
    <mergeCell ref="M410:Q410"/>
    <mergeCell ref="R410:V410"/>
    <mergeCell ref="B407:E407"/>
    <mergeCell ref="F407:H407"/>
    <mergeCell ref="I407:K407"/>
    <mergeCell ref="M407:Q407"/>
    <mergeCell ref="R407:V407"/>
    <mergeCell ref="B408:E408"/>
    <mergeCell ref="F408:H408"/>
    <mergeCell ref="I408:K408"/>
    <mergeCell ref="M408:Q408"/>
    <mergeCell ref="R408:V408"/>
    <mergeCell ref="B405:E405"/>
    <mergeCell ref="F405:H405"/>
    <mergeCell ref="I405:K405"/>
    <mergeCell ref="M405:Q405"/>
    <mergeCell ref="R405:V405"/>
    <mergeCell ref="B406:E406"/>
    <mergeCell ref="F406:H406"/>
    <mergeCell ref="I406:K406"/>
    <mergeCell ref="M406:Q406"/>
    <mergeCell ref="R406:V406"/>
    <mergeCell ref="B426:E426"/>
    <mergeCell ref="F426:H426"/>
    <mergeCell ref="I426:K426"/>
    <mergeCell ref="M426:Q426"/>
    <mergeCell ref="R426:V426"/>
    <mergeCell ref="B427:E427"/>
    <mergeCell ref="F427:H427"/>
    <mergeCell ref="I427:K427"/>
    <mergeCell ref="M427:Q427"/>
    <mergeCell ref="R427:V427"/>
    <mergeCell ref="B424:E424"/>
    <mergeCell ref="F424:H424"/>
    <mergeCell ref="I424:K424"/>
    <mergeCell ref="M424:Q424"/>
    <mergeCell ref="R424:V424"/>
    <mergeCell ref="B425:E425"/>
    <mergeCell ref="F425:H425"/>
    <mergeCell ref="I425:K425"/>
    <mergeCell ref="M425:Q425"/>
    <mergeCell ref="R425:V425"/>
    <mergeCell ref="R421:V422"/>
    <mergeCell ref="B422:E422"/>
    <mergeCell ref="B423:E423"/>
    <mergeCell ref="F423:H423"/>
    <mergeCell ref="I423:K423"/>
    <mergeCell ref="M423:Q423"/>
    <mergeCell ref="R423:V423"/>
    <mergeCell ref="B415:V415"/>
    <mergeCell ref="H417:O417"/>
    <mergeCell ref="G418:O418"/>
    <mergeCell ref="T419:V419"/>
    <mergeCell ref="B421:E421"/>
    <mergeCell ref="F421:H422"/>
    <mergeCell ref="I421:K422"/>
    <mergeCell ref="L421:L422"/>
    <mergeCell ref="M421:Q422"/>
    <mergeCell ref="B434:E434"/>
    <mergeCell ref="F434:H434"/>
    <mergeCell ref="I434:K434"/>
    <mergeCell ref="M434:Q434"/>
    <mergeCell ref="R434:V434"/>
    <mergeCell ref="M435:Q435"/>
    <mergeCell ref="R435:V435"/>
    <mergeCell ref="B432:E432"/>
    <mergeCell ref="F432:H432"/>
    <mergeCell ref="I432:K432"/>
    <mergeCell ref="M432:Q432"/>
    <mergeCell ref="R432:V432"/>
    <mergeCell ref="B433:E433"/>
    <mergeCell ref="F433:H433"/>
    <mergeCell ref="I433:K433"/>
    <mergeCell ref="M433:Q433"/>
    <mergeCell ref="R433:V433"/>
    <mergeCell ref="B430:E430"/>
    <mergeCell ref="F430:H430"/>
    <mergeCell ref="I430:K430"/>
    <mergeCell ref="M430:Q430"/>
    <mergeCell ref="R430:V430"/>
    <mergeCell ref="B431:E431"/>
    <mergeCell ref="F431:H431"/>
    <mergeCell ref="I431:K431"/>
    <mergeCell ref="M431:Q431"/>
    <mergeCell ref="R431:V431"/>
    <mergeCell ref="B428:E428"/>
    <mergeCell ref="F428:H428"/>
    <mergeCell ref="I428:K428"/>
    <mergeCell ref="M428:Q428"/>
    <mergeCell ref="R428:V428"/>
    <mergeCell ref="B429:E429"/>
    <mergeCell ref="F429:H429"/>
    <mergeCell ref="I429:K429"/>
    <mergeCell ref="M429:Q429"/>
    <mergeCell ref="R429:V429"/>
    <mergeCell ref="B449:E449"/>
    <mergeCell ref="F449:H449"/>
    <mergeCell ref="I449:K449"/>
    <mergeCell ref="M449:Q449"/>
    <mergeCell ref="R449:V449"/>
    <mergeCell ref="B450:E450"/>
    <mergeCell ref="F450:H450"/>
    <mergeCell ref="I450:K450"/>
    <mergeCell ref="M450:Q450"/>
    <mergeCell ref="R450:V450"/>
    <mergeCell ref="B447:E447"/>
    <mergeCell ref="F447:H447"/>
    <mergeCell ref="I447:K447"/>
    <mergeCell ref="M447:Q447"/>
    <mergeCell ref="R447:V447"/>
    <mergeCell ref="B448:E448"/>
    <mergeCell ref="F448:H448"/>
    <mergeCell ref="I448:K448"/>
    <mergeCell ref="M448:Q448"/>
    <mergeCell ref="R448:V448"/>
    <mergeCell ref="B445:E445"/>
    <mergeCell ref="B446:E446"/>
    <mergeCell ref="F446:H446"/>
    <mergeCell ref="I446:K446"/>
    <mergeCell ref="M446:Q446"/>
    <mergeCell ref="R446:V446"/>
    <mergeCell ref="B438:V438"/>
    <mergeCell ref="H440:O440"/>
    <mergeCell ref="G441:O441"/>
    <mergeCell ref="T442:V442"/>
    <mergeCell ref="B444:E444"/>
    <mergeCell ref="F444:H445"/>
    <mergeCell ref="I444:K445"/>
    <mergeCell ref="L444:L445"/>
    <mergeCell ref="M444:Q445"/>
    <mergeCell ref="R444:V445"/>
    <mergeCell ref="B457:E457"/>
    <mergeCell ref="F457:H457"/>
    <mergeCell ref="I457:K457"/>
    <mergeCell ref="M457:Q457"/>
    <mergeCell ref="R457:V457"/>
    <mergeCell ref="M458:Q458"/>
    <mergeCell ref="R458:V458"/>
    <mergeCell ref="B455:E455"/>
    <mergeCell ref="F455:H455"/>
    <mergeCell ref="I455:K455"/>
    <mergeCell ref="M455:Q455"/>
    <mergeCell ref="R455:V455"/>
    <mergeCell ref="B456:E456"/>
    <mergeCell ref="F456:H456"/>
    <mergeCell ref="I456:K456"/>
    <mergeCell ref="M456:Q456"/>
    <mergeCell ref="R456:V456"/>
    <mergeCell ref="B453:E453"/>
    <mergeCell ref="F453:H453"/>
    <mergeCell ref="I453:K453"/>
    <mergeCell ref="M453:Q453"/>
    <mergeCell ref="R453:V453"/>
    <mergeCell ref="B454:E454"/>
    <mergeCell ref="F454:H454"/>
    <mergeCell ref="I454:K454"/>
    <mergeCell ref="M454:Q454"/>
    <mergeCell ref="R454:V454"/>
    <mergeCell ref="B451:E451"/>
    <mergeCell ref="F451:H451"/>
    <mergeCell ref="I451:K451"/>
    <mergeCell ref="M451:Q451"/>
    <mergeCell ref="R451:V451"/>
    <mergeCell ref="B452:E452"/>
    <mergeCell ref="F452:H452"/>
    <mergeCell ref="I452:K452"/>
    <mergeCell ref="M452:Q452"/>
    <mergeCell ref="R452:V452"/>
    <mergeCell ref="B472:E472"/>
    <mergeCell ref="F472:H472"/>
    <mergeCell ref="I472:K472"/>
    <mergeCell ref="M472:Q472"/>
    <mergeCell ref="R472:V472"/>
    <mergeCell ref="B473:E473"/>
    <mergeCell ref="F473:H473"/>
    <mergeCell ref="I473:K473"/>
    <mergeCell ref="M473:Q473"/>
    <mergeCell ref="R473:V473"/>
    <mergeCell ref="B470:E470"/>
    <mergeCell ref="F470:H470"/>
    <mergeCell ref="I470:K470"/>
    <mergeCell ref="M470:Q470"/>
    <mergeCell ref="R470:V470"/>
    <mergeCell ref="B471:E471"/>
    <mergeCell ref="F471:H471"/>
    <mergeCell ref="I471:K471"/>
    <mergeCell ref="M471:Q471"/>
    <mergeCell ref="R471:V471"/>
    <mergeCell ref="R467:V468"/>
    <mergeCell ref="B468:E468"/>
    <mergeCell ref="B469:E469"/>
    <mergeCell ref="F469:H469"/>
    <mergeCell ref="I469:K469"/>
    <mergeCell ref="M469:Q469"/>
    <mergeCell ref="R469:V469"/>
    <mergeCell ref="B461:V461"/>
    <mergeCell ref="H463:O463"/>
    <mergeCell ref="G464:O464"/>
    <mergeCell ref="T465:V465"/>
    <mergeCell ref="B467:E467"/>
    <mergeCell ref="F467:H468"/>
    <mergeCell ref="I467:K468"/>
    <mergeCell ref="L467:L468"/>
    <mergeCell ref="M467:Q468"/>
    <mergeCell ref="B480:E480"/>
    <mergeCell ref="F480:H480"/>
    <mergeCell ref="I480:K480"/>
    <mergeCell ref="M480:Q480"/>
    <mergeCell ref="R480:V480"/>
    <mergeCell ref="M481:Q481"/>
    <mergeCell ref="R481:V481"/>
    <mergeCell ref="B478:E478"/>
    <mergeCell ref="F478:H478"/>
    <mergeCell ref="I478:K478"/>
    <mergeCell ref="M478:Q478"/>
    <mergeCell ref="R478:V478"/>
    <mergeCell ref="B479:E479"/>
    <mergeCell ref="F479:H479"/>
    <mergeCell ref="I479:K479"/>
    <mergeCell ref="M479:Q479"/>
    <mergeCell ref="R479:V479"/>
    <mergeCell ref="B476:E476"/>
    <mergeCell ref="F476:H476"/>
    <mergeCell ref="I476:K476"/>
    <mergeCell ref="M476:Q476"/>
    <mergeCell ref="R476:V476"/>
    <mergeCell ref="B477:E477"/>
    <mergeCell ref="F477:H477"/>
    <mergeCell ref="I477:K477"/>
    <mergeCell ref="M477:Q477"/>
    <mergeCell ref="R477:V477"/>
    <mergeCell ref="B474:E474"/>
    <mergeCell ref="F474:H474"/>
    <mergeCell ref="I474:K474"/>
    <mergeCell ref="M474:Q474"/>
    <mergeCell ref="R474:V474"/>
    <mergeCell ref="B475:E475"/>
    <mergeCell ref="F475:H475"/>
    <mergeCell ref="I475:K475"/>
    <mergeCell ref="M475:Q475"/>
    <mergeCell ref="R475:V475"/>
    <mergeCell ref="B495:E495"/>
    <mergeCell ref="F495:H495"/>
    <mergeCell ref="I495:K495"/>
    <mergeCell ref="M495:Q495"/>
    <mergeCell ref="R495:V495"/>
    <mergeCell ref="B496:E496"/>
    <mergeCell ref="F496:H496"/>
    <mergeCell ref="I496:K496"/>
    <mergeCell ref="M496:Q496"/>
    <mergeCell ref="R496:V496"/>
    <mergeCell ref="B493:E493"/>
    <mergeCell ref="F493:H493"/>
    <mergeCell ref="I493:K493"/>
    <mergeCell ref="M493:Q493"/>
    <mergeCell ref="R493:V493"/>
    <mergeCell ref="B494:E494"/>
    <mergeCell ref="F494:H494"/>
    <mergeCell ref="I494:K494"/>
    <mergeCell ref="M494:Q494"/>
    <mergeCell ref="R494:V494"/>
    <mergeCell ref="B491:E491"/>
    <mergeCell ref="B492:E492"/>
    <mergeCell ref="F492:H492"/>
    <mergeCell ref="I492:K492"/>
    <mergeCell ref="M492:Q492"/>
    <mergeCell ref="R492:V492"/>
    <mergeCell ref="B484:V484"/>
    <mergeCell ref="H486:O486"/>
    <mergeCell ref="G487:O487"/>
    <mergeCell ref="T488:V488"/>
    <mergeCell ref="B490:E490"/>
    <mergeCell ref="F490:H491"/>
    <mergeCell ref="I490:K491"/>
    <mergeCell ref="L490:L491"/>
    <mergeCell ref="M490:Q491"/>
    <mergeCell ref="R490:V491"/>
    <mergeCell ref="B503:E503"/>
    <mergeCell ref="F503:H503"/>
    <mergeCell ref="I503:K503"/>
    <mergeCell ref="M503:Q503"/>
    <mergeCell ref="R503:V503"/>
    <mergeCell ref="M504:Q504"/>
    <mergeCell ref="R504:V504"/>
    <mergeCell ref="B501:E501"/>
    <mergeCell ref="F501:H501"/>
    <mergeCell ref="I501:K501"/>
    <mergeCell ref="M501:Q501"/>
    <mergeCell ref="R501:V501"/>
    <mergeCell ref="B502:E502"/>
    <mergeCell ref="F502:H502"/>
    <mergeCell ref="I502:K502"/>
    <mergeCell ref="M502:Q502"/>
    <mergeCell ref="R502:V502"/>
    <mergeCell ref="B499:E499"/>
    <mergeCell ref="F499:H499"/>
    <mergeCell ref="I499:K499"/>
    <mergeCell ref="M499:Q499"/>
    <mergeCell ref="R499:V499"/>
    <mergeCell ref="B500:E500"/>
    <mergeCell ref="F500:H500"/>
    <mergeCell ref="I500:K500"/>
    <mergeCell ref="M500:Q500"/>
    <mergeCell ref="R500:V500"/>
    <mergeCell ref="B497:E497"/>
    <mergeCell ref="F497:H497"/>
    <mergeCell ref="I497:K497"/>
    <mergeCell ref="M497:Q497"/>
    <mergeCell ref="R497:V497"/>
    <mergeCell ref="B498:E498"/>
    <mergeCell ref="F498:H498"/>
    <mergeCell ref="I498:K498"/>
    <mergeCell ref="M498:Q498"/>
    <mergeCell ref="R498:V498"/>
    <mergeCell ref="B518:E518"/>
    <mergeCell ref="F518:H518"/>
    <mergeCell ref="I518:K518"/>
    <mergeCell ref="M518:Q518"/>
    <mergeCell ref="R518:V518"/>
    <mergeCell ref="B519:E519"/>
    <mergeCell ref="F519:H519"/>
    <mergeCell ref="I519:K519"/>
    <mergeCell ref="M519:Q519"/>
    <mergeCell ref="R519:V519"/>
    <mergeCell ref="B516:E516"/>
    <mergeCell ref="F516:H516"/>
    <mergeCell ref="I516:K516"/>
    <mergeCell ref="M516:Q516"/>
    <mergeCell ref="R516:V516"/>
    <mergeCell ref="B517:E517"/>
    <mergeCell ref="F517:H517"/>
    <mergeCell ref="I517:K517"/>
    <mergeCell ref="M517:Q517"/>
    <mergeCell ref="R517:V517"/>
    <mergeCell ref="R513:V514"/>
    <mergeCell ref="B514:E514"/>
    <mergeCell ref="B515:E515"/>
    <mergeCell ref="F515:H515"/>
    <mergeCell ref="I515:K515"/>
    <mergeCell ref="M515:Q515"/>
    <mergeCell ref="R515:V515"/>
    <mergeCell ref="B507:V507"/>
    <mergeCell ref="H509:O509"/>
    <mergeCell ref="G510:O510"/>
    <mergeCell ref="T511:V511"/>
    <mergeCell ref="B513:E513"/>
    <mergeCell ref="F513:H514"/>
    <mergeCell ref="I513:K514"/>
    <mergeCell ref="L513:L514"/>
    <mergeCell ref="M513:Q514"/>
    <mergeCell ref="B526:E526"/>
    <mergeCell ref="F526:H526"/>
    <mergeCell ref="I526:K526"/>
    <mergeCell ref="M526:Q526"/>
    <mergeCell ref="R526:V526"/>
    <mergeCell ref="M527:Q527"/>
    <mergeCell ref="R527:V527"/>
    <mergeCell ref="B524:E524"/>
    <mergeCell ref="F524:H524"/>
    <mergeCell ref="I524:K524"/>
    <mergeCell ref="M524:Q524"/>
    <mergeCell ref="R524:V524"/>
    <mergeCell ref="B525:E525"/>
    <mergeCell ref="F525:H525"/>
    <mergeCell ref="I525:K525"/>
    <mergeCell ref="M525:Q525"/>
    <mergeCell ref="R525:V525"/>
    <mergeCell ref="B522:E522"/>
    <mergeCell ref="F522:H522"/>
    <mergeCell ref="I522:K522"/>
    <mergeCell ref="M522:Q522"/>
    <mergeCell ref="R522:V522"/>
    <mergeCell ref="B523:E523"/>
    <mergeCell ref="F523:H523"/>
    <mergeCell ref="I523:K523"/>
    <mergeCell ref="M523:Q523"/>
    <mergeCell ref="R523:V523"/>
    <mergeCell ref="B520:E520"/>
    <mergeCell ref="F520:H520"/>
    <mergeCell ref="I520:K520"/>
    <mergeCell ref="M520:Q520"/>
    <mergeCell ref="R520:V520"/>
    <mergeCell ref="B521:E521"/>
    <mergeCell ref="F521:H521"/>
    <mergeCell ref="I521:K521"/>
    <mergeCell ref="M521:Q521"/>
    <mergeCell ref="R521:V521"/>
    <mergeCell ref="B541:E541"/>
    <mergeCell ref="F541:H541"/>
    <mergeCell ref="I541:K541"/>
    <mergeCell ref="M541:Q541"/>
    <mergeCell ref="R541:V541"/>
    <mergeCell ref="B542:E542"/>
    <mergeCell ref="F542:H542"/>
    <mergeCell ref="I542:K542"/>
    <mergeCell ref="M542:Q542"/>
    <mergeCell ref="R542:V542"/>
    <mergeCell ref="B539:E539"/>
    <mergeCell ref="F539:H539"/>
    <mergeCell ref="I539:K539"/>
    <mergeCell ref="M539:Q539"/>
    <mergeCell ref="R539:V539"/>
    <mergeCell ref="B540:E540"/>
    <mergeCell ref="F540:H540"/>
    <mergeCell ref="I540:K540"/>
    <mergeCell ref="M540:Q540"/>
    <mergeCell ref="R540:V540"/>
    <mergeCell ref="B537:E537"/>
    <mergeCell ref="B538:E538"/>
    <mergeCell ref="F538:H538"/>
    <mergeCell ref="I538:K538"/>
    <mergeCell ref="M538:Q538"/>
    <mergeCell ref="R538:V538"/>
    <mergeCell ref="B530:V530"/>
    <mergeCell ref="H532:O532"/>
    <mergeCell ref="G533:O533"/>
    <mergeCell ref="T534:V534"/>
    <mergeCell ref="B536:E536"/>
    <mergeCell ref="F536:H537"/>
    <mergeCell ref="I536:K537"/>
    <mergeCell ref="L536:L537"/>
    <mergeCell ref="M536:Q537"/>
    <mergeCell ref="R536:V537"/>
    <mergeCell ref="B549:E549"/>
    <mergeCell ref="F549:H549"/>
    <mergeCell ref="I549:K549"/>
    <mergeCell ref="M549:Q549"/>
    <mergeCell ref="R549:V549"/>
    <mergeCell ref="M550:Q550"/>
    <mergeCell ref="R550:V550"/>
    <mergeCell ref="B547:E547"/>
    <mergeCell ref="F547:H547"/>
    <mergeCell ref="I547:K547"/>
    <mergeCell ref="M547:Q547"/>
    <mergeCell ref="R547:V547"/>
    <mergeCell ref="B548:E548"/>
    <mergeCell ref="F548:H548"/>
    <mergeCell ref="I548:K548"/>
    <mergeCell ref="M548:Q548"/>
    <mergeCell ref="R548:V548"/>
    <mergeCell ref="B545:E545"/>
    <mergeCell ref="F545:H545"/>
    <mergeCell ref="I545:K545"/>
    <mergeCell ref="M545:Q545"/>
    <mergeCell ref="R545:V545"/>
    <mergeCell ref="B546:E546"/>
    <mergeCell ref="F546:H546"/>
    <mergeCell ref="I546:K546"/>
    <mergeCell ref="M546:Q546"/>
    <mergeCell ref="R546:V546"/>
    <mergeCell ref="B543:E543"/>
    <mergeCell ref="F543:H543"/>
    <mergeCell ref="I543:K543"/>
    <mergeCell ref="M543:Q543"/>
    <mergeCell ref="R543:V543"/>
    <mergeCell ref="B544:E544"/>
    <mergeCell ref="F544:H544"/>
    <mergeCell ref="I544:K544"/>
    <mergeCell ref="M544:Q544"/>
    <mergeCell ref="R544:V544"/>
    <mergeCell ref="B564:E564"/>
    <mergeCell ref="F564:H564"/>
    <mergeCell ref="I564:K564"/>
    <mergeCell ref="M564:Q564"/>
    <mergeCell ref="R564:V564"/>
    <mergeCell ref="B565:E565"/>
    <mergeCell ref="F565:H565"/>
    <mergeCell ref="I565:K565"/>
    <mergeCell ref="M565:Q565"/>
    <mergeCell ref="R565:V565"/>
    <mergeCell ref="B562:E562"/>
    <mergeCell ref="F562:H562"/>
    <mergeCell ref="I562:K562"/>
    <mergeCell ref="M562:Q562"/>
    <mergeCell ref="R562:V562"/>
    <mergeCell ref="B563:E563"/>
    <mergeCell ref="F563:H563"/>
    <mergeCell ref="I563:K563"/>
    <mergeCell ref="M563:Q563"/>
    <mergeCell ref="R563:V563"/>
    <mergeCell ref="R559:V560"/>
    <mergeCell ref="B560:E560"/>
    <mergeCell ref="B561:E561"/>
    <mergeCell ref="F561:H561"/>
    <mergeCell ref="I561:K561"/>
    <mergeCell ref="M561:Q561"/>
    <mergeCell ref="R561:V561"/>
    <mergeCell ref="B553:V553"/>
    <mergeCell ref="H555:O555"/>
    <mergeCell ref="G556:O556"/>
    <mergeCell ref="T557:V557"/>
    <mergeCell ref="B559:E559"/>
    <mergeCell ref="F559:H560"/>
    <mergeCell ref="I559:K560"/>
    <mergeCell ref="L559:L560"/>
    <mergeCell ref="M559:Q560"/>
    <mergeCell ref="B572:E572"/>
    <mergeCell ref="F572:H572"/>
    <mergeCell ref="I572:K572"/>
    <mergeCell ref="M572:Q572"/>
    <mergeCell ref="R572:V572"/>
    <mergeCell ref="M573:Q573"/>
    <mergeCell ref="R573:V573"/>
    <mergeCell ref="B570:E570"/>
    <mergeCell ref="F570:H570"/>
    <mergeCell ref="I570:K570"/>
    <mergeCell ref="M570:Q570"/>
    <mergeCell ref="R570:V570"/>
    <mergeCell ref="B571:E571"/>
    <mergeCell ref="F571:H571"/>
    <mergeCell ref="I571:K571"/>
    <mergeCell ref="M571:Q571"/>
    <mergeCell ref="R571:V571"/>
    <mergeCell ref="B568:E568"/>
    <mergeCell ref="F568:H568"/>
    <mergeCell ref="I568:K568"/>
    <mergeCell ref="M568:Q568"/>
    <mergeCell ref="R568:V568"/>
    <mergeCell ref="B569:E569"/>
    <mergeCell ref="F569:H569"/>
    <mergeCell ref="I569:K569"/>
    <mergeCell ref="M569:Q569"/>
    <mergeCell ref="R569:V569"/>
    <mergeCell ref="B566:E566"/>
    <mergeCell ref="F566:H566"/>
    <mergeCell ref="I566:K566"/>
    <mergeCell ref="M566:Q566"/>
    <mergeCell ref="R566:V566"/>
    <mergeCell ref="B567:E567"/>
    <mergeCell ref="F567:H567"/>
    <mergeCell ref="I567:K567"/>
    <mergeCell ref="M567:Q567"/>
    <mergeCell ref="R567:V567"/>
    <mergeCell ref="B587:E587"/>
    <mergeCell ref="F587:H587"/>
    <mergeCell ref="I587:K587"/>
    <mergeCell ref="M587:Q587"/>
    <mergeCell ref="R587:V587"/>
    <mergeCell ref="B588:E588"/>
    <mergeCell ref="F588:H588"/>
    <mergeCell ref="I588:K588"/>
    <mergeCell ref="M588:Q588"/>
    <mergeCell ref="R588:V588"/>
    <mergeCell ref="B585:E585"/>
    <mergeCell ref="F585:H585"/>
    <mergeCell ref="I585:K585"/>
    <mergeCell ref="M585:Q585"/>
    <mergeCell ref="R585:V585"/>
    <mergeCell ref="B586:E586"/>
    <mergeCell ref="F586:H586"/>
    <mergeCell ref="I586:K586"/>
    <mergeCell ref="M586:Q586"/>
    <mergeCell ref="R586:V586"/>
    <mergeCell ref="B583:E583"/>
    <mergeCell ref="B584:E584"/>
    <mergeCell ref="F584:H584"/>
    <mergeCell ref="I584:K584"/>
    <mergeCell ref="M584:Q584"/>
    <mergeCell ref="R584:V584"/>
    <mergeCell ref="B576:V576"/>
    <mergeCell ref="H578:O578"/>
    <mergeCell ref="G579:O579"/>
    <mergeCell ref="T580:V580"/>
    <mergeCell ref="B582:E582"/>
    <mergeCell ref="F582:H583"/>
    <mergeCell ref="I582:K583"/>
    <mergeCell ref="L582:L583"/>
    <mergeCell ref="M582:Q583"/>
    <mergeCell ref="R582:V583"/>
    <mergeCell ref="B595:E595"/>
    <mergeCell ref="F595:H595"/>
    <mergeCell ref="I595:K595"/>
    <mergeCell ref="M595:Q595"/>
    <mergeCell ref="R595:V595"/>
    <mergeCell ref="M596:Q596"/>
    <mergeCell ref="R596:V596"/>
    <mergeCell ref="B593:E593"/>
    <mergeCell ref="F593:H593"/>
    <mergeCell ref="I593:K593"/>
    <mergeCell ref="M593:Q593"/>
    <mergeCell ref="R593:V593"/>
    <mergeCell ref="B594:E594"/>
    <mergeCell ref="F594:H594"/>
    <mergeCell ref="I594:K594"/>
    <mergeCell ref="M594:Q594"/>
    <mergeCell ref="R594:V594"/>
    <mergeCell ref="B591:E591"/>
    <mergeCell ref="F591:H591"/>
    <mergeCell ref="I591:K591"/>
    <mergeCell ref="M591:Q591"/>
    <mergeCell ref="R591:V591"/>
    <mergeCell ref="B592:E592"/>
    <mergeCell ref="F592:H592"/>
    <mergeCell ref="I592:K592"/>
    <mergeCell ref="M592:Q592"/>
    <mergeCell ref="R592:V592"/>
    <mergeCell ref="B589:E589"/>
    <mergeCell ref="F589:H589"/>
    <mergeCell ref="I589:K589"/>
    <mergeCell ref="M589:Q589"/>
    <mergeCell ref="R589:V589"/>
    <mergeCell ref="B590:E590"/>
    <mergeCell ref="F590:H590"/>
    <mergeCell ref="I590:K590"/>
    <mergeCell ref="M590:Q590"/>
    <mergeCell ref="R590:V590"/>
    <mergeCell ref="B610:E610"/>
    <mergeCell ref="F610:H610"/>
    <mergeCell ref="I610:K610"/>
    <mergeCell ref="M610:Q610"/>
    <mergeCell ref="R610:V610"/>
    <mergeCell ref="B611:E611"/>
    <mergeCell ref="F611:H611"/>
    <mergeCell ref="I611:K611"/>
    <mergeCell ref="M611:Q611"/>
    <mergeCell ref="R611:V611"/>
    <mergeCell ref="B608:E608"/>
    <mergeCell ref="F608:H608"/>
    <mergeCell ref="I608:K608"/>
    <mergeCell ref="M608:Q608"/>
    <mergeCell ref="R608:V608"/>
    <mergeCell ref="B609:E609"/>
    <mergeCell ref="F609:H609"/>
    <mergeCell ref="I609:K609"/>
    <mergeCell ref="M609:Q609"/>
    <mergeCell ref="R609:V609"/>
    <mergeCell ref="R605:V606"/>
    <mergeCell ref="B606:E606"/>
    <mergeCell ref="B607:E607"/>
    <mergeCell ref="F607:H607"/>
    <mergeCell ref="I607:K607"/>
    <mergeCell ref="M607:Q607"/>
    <mergeCell ref="R607:V607"/>
    <mergeCell ref="B599:V599"/>
    <mergeCell ref="H601:O601"/>
    <mergeCell ref="G602:O602"/>
    <mergeCell ref="T603:V603"/>
    <mergeCell ref="B605:E605"/>
    <mergeCell ref="F605:H606"/>
    <mergeCell ref="I605:K606"/>
    <mergeCell ref="L605:L606"/>
    <mergeCell ref="M605:Q606"/>
    <mergeCell ref="B618:E618"/>
    <mergeCell ref="F618:H618"/>
    <mergeCell ref="I618:K618"/>
    <mergeCell ref="M618:Q618"/>
    <mergeCell ref="R618:V618"/>
    <mergeCell ref="M619:Q619"/>
    <mergeCell ref="R619:V619"/>
    <mergeCell ref="B616:E616"/>
    <mergeCell ref="F616:H616"/>
    <mergeCell ref="I616:K616"/>
    <mergeCell ref="M616:Q616"/>
    <mergeCell ref="R616:V616"/>
    <mergeCell ref="B617:E617"/>
    <mergeCell ref="F617:H617"/>
    <mergeCell ref="I617:K617"/>
    <mergeCell ref="M617:Q617"/>
    <mergeCell ref="R617:V617"/>
    <mergeCell ref="B614:E614"/>
    <mergeCell ref="F614:H614"/>
    <mergeCell ref="I614:K614"/>
    <mergeCell ref="M614:Q614"/>
    <mergeCell ref="R614:V614"/>
    <mergeCell ref="B615:E615"/>
    <mergeCell ref="F615:H615"/>
    <mergeCell ref="I615:K615"/>
    <mergeCell ref="M615:Q615"/>
    <mergeCell ref="R615:V615"/>
    <mergeCell ref="B612:E612"/>
    <mergeCell ref="F612:H612"/>
    <mergeCell ref="I612:K612"/>
    <mergeCell ref="M612:Q612"/>
    <mergeCell ref="R612:V612"/>
    <mergeCell ref="B613:E613"/>
    <mergeCell ref="F613:H613"/>
    <mergeCell ref="I613:K613"/>
    <mergeCell ref="M613:Q613"/>
    <mergeCell ref="R613:V613"/>
    <mergeCell ref="B633:E633"/>
    <mergeCell ref="F633:H633"/>
    <mergeCell ref="I633:K633"/>
    <mergeCell ref="M633:Q633"/>
    <mergeCell ref="R633:V633"/>
    <mergeCell ref="B634:E634"/>
    <mergeCell ref="F634:H634"/>
    <mergeCell ref="I634:K634"/>
    <mergeCell ref="M634:Q634"/>
    <mergeCell ref="R634:V634"/>
    <mergeCell ref="B631:E631"/>
    <mergeCell ref="F631:H631"/>
    <mergeCell ref="I631:K631"/>
    <mergeCell ref="M631:Q631"/>
    <mergeCell ref="R631:V631"/>
    <mergeCell ref="B632:E632"/>
    <mergeCell ref="F632:H632"/>
    <mergeCell ref="I632:K632"/>
    <mergeCell ref="M632:Q632"/>
    <mergeCell ref="R632:V632"/>
    <mergeCell ref="B629:E629"/>
    <mergeCell ref="B630:E630"/>
    <mergeCell ref="F630:H630"/>
    <mergeCell ref="I630:K630"/>
    <mergeCell ref="M630:Q630"/>
    <mergeCell ref="R630:V630"/>
    <mergeCell ref="B622:V622"/>
    <mergeCell ref="H624:O624"/>
    <mergeCell ref="G625:O625"/>
    <mergeCell ref="T626:V626"/>
    <mergeCell ref="B628:E628"/>
    <mergeCell ref="F628:H629"/>
    <mergeCell ref="I628:K629"/>
    <mergeCell ref="L628:L629"/>
    <mergeCell ref="M628:Q629"/>
    <mergeCell ref="R628:V629"/>
    <mergeCell ref="B641:E641"/>
    <mergeCell ref="F641:H641"/>
    <mergeCell ref="I641:K641"/>
    <mergeCell ref="M641:Q641"/>
    <mergeCell ref="R641:V641"/>
    <mergeCell ref="M642:Q642"/>
    <mergeCell ref="R642:V642"/>
    <mergeCell ref="B639:E639"/>
    <mergeCell ref="F639:H639"/>
    <mergeCell ref="I639:K639"/>
    <mergeCell ref="M639:Q639"/>
    <mergeCell ref="R639:V639"/>
    <mergeCell ref="B640:E640"/>
    <mergeCell ref="F640:H640"/>
    <mergeCell ref="I640:K640"/>
    <mergeCell ref="M640:Q640"/>
    <mergeCell ref="R640:V640"/>
    <mergeCell ref="B637:E637"/>
    <mergeCell ref="F637:H637"/>
    <mergeCell ref="I637:K637"/>
    <mergeCell ref="M637:Q637"/>
    <mergeCell ref="R637:V637"/>
    <mergeCell ref="B638:E638"/>
    <mergeCell ref="F638:H638"/>
    <mergeCell ref="I638:K638"/>
    <mergeCell ref="M638:Q638"/>
    <mergeCell ref="R638:V638"/>
    <mergeCell ref="B635:E635"/>
    <mergeCell ref="F635:H635"/>
    <mergeCell ref="I635:K635"/>
    <mergeCell ref="M635:Q635"/>
    <mergeCell ref="R635:V635"/>
    <mergeCell ref="B636:E636"/>
    <mergeCell ref="F636:H636"/>
    <mergeCell ref="I636:K636"/>
    <mergeCell ref="M636:Q636"/>
    <mergeCell ref="R636:V636"/>
    <mergeCell ref="B656:E656"/>
    <mergeCell ref="F656:H656"/>
    <mergeCell ref="I656:K656"/>
    <mergeCell ref="M656:Q656"/>
    <mergeCell ref="R656:V656"/>
    <mergeCell ref="B657:E657"/>
    <mergeCell ref="F657:H657"/>
    <mergeCell ref="I657:K657"/>
    <mergeCell ref="M657:Q657"/>
    <mergeCell ref="R657:V657"/>
    <mergeCell ref="B654:E654"/>
    <mergeCell ref="F654:H654"/>
    <mergeCell ref="I654:K654"/>
    <mergeCell ref="M654:Q654"/>
    <mergeCell ref="R654:V654"/>
    <mergeCell ref="B655:E655"/>
    <mergeCell ref="F655:H655"/>
    <mergeCell ref="I655:K655"/>
    <mergeCell ref="M655:Q655"/>
    <mergeCell ref="R655:V655"/>
    <mergeCell ref="R651:V652"/>
    <mergeCell ref="B652:E652"/>
    <mergeCell ref="B653:E653"/>
    <mergeCell ref="F653:H653"/>
    <mergeCell ref="I653:K653"/>
    <mergeCell ref="M653:Q653"/>
    <mergeCell ref="R653:V653"/>
    <mergeCell ref="B645:V645"/>
    <mergeCell ref="H647:O647"/>
    <mergeCell ref="G648:O648"/>
    <mergeCell ref="T649:V649"/>
    <mergeCell ref="B651:E651"/>
    <mergeCell ref="F651:H652"/>
    <mergeCell ref="I651:K652"/>
    <mergeCell ref="L651:L652"/>
    <mergeCell ref="M651:Q652"/>
    <mergeCell ref="B664:E664"/>
    <mergeCell ref="F664:H664"/>
    <mergeCell ref="I664:K664"/>
    <mergeCell ref="M664:Q664"/>
    <mergeCell ref="R664:V664"/>
    <mergeCell ref="M665:Q665"/>
    <mergeCell ref="R665:V665"/>
    <mergeCell ref="B662:E662"/>
    <mergeCell ref="F662:H662"/>
    <mergeCell ref="I662:K662"/>
    <mergeCell ref="M662:Q662"/>
    <mergeCell ref="R662:V662"/>
    <mergeCell ref="B663:E663"/>
    <mergeCell ref="F663:H663"/>
    <mergeCell ref="I663:K663"/>
    <mergeCell ref="M663:Q663"/>
    <mergeCell ref="R663:V663"/>
    <mergeCell ref="B660:E660"/>
    <mergeCell ref="F660:H660"/>
    <mergeCell ref="I660:K660"/>
    <mergeCell ref="M660:Q660"/>
    <mergeCell ref="R660:V660"/>
    <mergeCell ref="B661:E661"/>
    <mergeCell ref="F661:H661"/>
    <mergeCell ref="I661:K661"/>
    <mergeCell ref="M661:Q661"/>
    <mergeCell ref="R661:V661"/>
    <mergeCell ref="B658:E658"/>
    <mergeCell ref="F658:H658"/>
    <mergeCell ref="I658:K658"/>
    <mergeCell ref="M658:Q658"/>
    <mergeCell ref="R658:V658"/>
    <mergeCell ref="B659:E659"/>
    <mergeCell ref="F659:H659"/>
    <mergeCell ref="I659:K659"/>
    <mergeCell ref="M659:Q659"/>
    <mergeCell ref="R659:V659"/>
    <mergeCell ref="B679:E679"/>
    <mergeCell ref="F679:H679"/>
    <mergeCell ref="I679:K679"/>
    <mergeCell ref="M679:Q679"/>
    <mergeCell ref="R679:V679"/>
    <mergeCell ref="B680:E680"/>
    <mergeCell ref="F680:H680"/>
    <mergeCell ref="I680:K680"/>
    <mergeCell ref="M680:Q680"/>
    <mergeCell ref="R680:V680"/>
    <mergeCell ref="B677:E677"/>
    <mergeCell ref="F677:H677"/>
    <mergeCell ref="I677:K677"/>
    <mergeCell ref="M677:Q677"/>
    <mergeCell ref="R677:V677"/>
    <mergeCell ref="B678:E678"/>
    <mergeCell ref="F678:H678"/>
    <mergeCell ref="I678:K678"/>
    <mergeCell ref="M678:Q678"/>
    <mergeCell ref="R678:V678"/>
    <mergeCell ref="B675:E675"/>
    <mergeCell ref="B676:E676"/>
    <mergeCell ref="F676:H676"/>
    <mergeCell ref="I676:K676"/>
    <mergeCell ref="M676:Q676"/>
    <mergeCell ref="R676:V676"/>
    <mergeCell ref="B668:V668"/>
    <mergeCell ref="H670:O670"/>
    <mergeCell ref="G671:O671"/>
    <mergeCell ref="T672:V672"/>
    <mergeCell ref="B674:E674"/>
    <mergeCell ref="F674:H675"/>
    <mergeCell ref="I674:K675"/>
    <mergeCell ref="L674:L675"/>
    <mergeCell ref="M674:Q675"/>
    <mergeCell ref="R674:V675"/>
    <mergeCell ref="B687:E687"/>
    <mergeCell ref="F687:H687"/>
    <mergeCell ref="I687:K687"/>
    <mergeCell ref="M687:Q687"/>
    <mergeCell ref="R687:V687"/>
    <mergeCell ref="M688:Q688"/>
    <mergeCell ref="R688:V688"/>
    <mergeCell ref="B685:E685"/>
    <mergeCell ref="F685:H685"/>
    <mergeCell ref="I685:K685"/>
    <mergeCell ref="M685:Q685"/>
    <mergeCell ref="R685:V685"/>
    <mergeCell ref="B686:E686"/>
    <mergeCell ref="F686:H686"/>
    <mergeCell ref="I686:K686"/>
    <mergeCell ref="M686:Q686"/>
    <mergeCell ref="R686:V686"/>
    <mergeCell ref="B683:E683"/>
    <mergeCell ref="F683:H683"/>
    <mergeCell ref="I683:K683"/>
    <mergeCell ref="M683:Q683"/>
    <mergeCell ref="R683:V683"/>
    <mergeCell ref="B684:E684"/>
    <mergeCell ref="F684:H684"/>
    <mergeCell ref="I684:K684"/>
    <mergeCell ref="M684:Q684"/>
    <mergeCell ref="R684:V684"/>
    <mergeCell ref="B681:E681"/>
    <mergeCell ref="F681:H681"/>
    <mergeCell ref="I681:K681"/>
    <mergeCell ref="M681:Q681"/>
    <mergeCell ref="R681:V681"/>
    <mergeCell ref="B682:E682"/>
    <mergeCell ref="F682:H682"/>
    <mergeCell ref="I682:K682"/>
    <mergeCell ref="M682:Q682"/>
    <mergeCell ref="R682:V682"/>
    <mergeCell ref="B702:E702"/>
    <mergeCell ref="F702:H702"/>
    <mergeCell ref="I702:K702"/>
    <mergeCell ref="M702:Q702"/>
    <mergeCell ref="R702:V702"/>
    <mergeCell ref="B703:E703"/>
    <mergeCell ref="F703:H703"/>
    <mergeCell ref="I703:K703"/>
    <mergeCell ref="M703:Q703"/>
    <mergeCell ref="R703:V703"/>
    <mergeCell ref="B700:E700"/>
    <mergeCell ref="F700:H700"/>
    <mergeCell ref="I700:K700"/>
    <mergeCell ref="M700:Q700"/>
    <mergeCell ref="R700:V700"/>
    <mergeCell ref="B701:E701"/>
    <mergeCell ref="F701:H701"/>
    <mergeCell ref="I701:K701"/>
    <mergeCell ref="M701:Q701"/>
    <mergeCell ref="R701:V701"/>
    <mergeCell ref="R697:V698"/>
    <mergeCell ref="B698:E698"/>
    <mergeCell ref="B699:E699"/>
    <mergeCell ref="F699:H699"/>
    <mergeCell ref="I699:K699"/>
    <mergeCell ref="M699:Q699"/>
    <mergeCell ref="R699:V699"/>
    <mergeCell ref="B691:V691"/>
    <mergeCell ref="H693:O693"/>
    <mergeCell ref="G694:O694"/>
    <mergeCell ref="T695:V695"/>
    <mergeCell ref="B697:E697"/>
    <mergeCell ref="F697:H698"/>
    <mergeCell ref="I697:K698"/>
    <mergeCell ref="L697:L698"/>
    <mergeCell ref="M697:Q698"/>
    <mergeCell ref="B710:E710"/>
    <mergeCell ref="F710:H710"/>
    <mergeCell ref="I710:K710"/>
    <mergeCell ref="M710:Q710"/>
    <mergeCell ref="R710:V710"/>
    <mergeCell ref="M711:Q711"/>
    <mergeCell ref="R711:V711"/>
    <mergeCell ref="B708:E708"/>
    <mergeCell ref="F708:H708"/>
    <mergeCell ref="I708:K708"/>
    <mergeCell ref="M708:Q708"/>
    <mergeCell ref="R708:V708"/>
    <mergeCell ref="B709:E709"/>
    <mergeCell ref="F709:H709"/>
    <mergeCell ref="I709:K709"/>
    <mergeCell ref="M709:Q709"/>
    <mergeCell ref="R709:V709"/>
    <mergeCell ref="B706:E706"/>
    <mergeCell ref="F706:H706"/>
    <mergeCell ref="I706:K706"/>
    <mergeCell ref="M706:Q706"/>
    <mergeCell ref="R706:V706"/>
    <mergeCell ref="B707:E707"/>
    <mergeCell ref="F707:H707"/>
    <mergeCell ref="I707:K707"/>
    <mergeCell ref="M707:Q707"/>
    <mergeCell ref="R707:V707"/>
    <mergeCell ref="B704:E704"/>
    <mergeCell ref="F704:H704"/>
    <mergeCell ref="I704:K704"/>
    <mergeCell ref="M704:Q704"/>
    <mergeCell ref="R704:V704"/>
    <mergeCell ref="B705:E705"/>
    <mergeCell ref="F705:H705"/>
    <mergeCell ref="I705:K705"/>
    <mergeCell ref="M705:Q705"/>
    <mergeCell ref="R705:V705"/>
    <mergeCell ref="B725:E725"/>
    <mergeCell ref="F725:H725"/>
    <mergeCell ref="I725:K725"/>
    <mergeCell ref="M725:Q725"/>
    <mergeCell ref="R725:V725"/>
    <mergeCell ref="B726:E726"/>
    <mergeCell ref="F726:H726"/>
    <mergeCell ref="I726:K726"/>
    <mergeCell ref="M726:Q726"/>
    <mergeCell ref="R726:V726"/>
    <mergeCell ref="B723:E723"/>
    <mergeCell ref="F723:H723"/>
    <mergeCell ref="I723:K723"/>
    <mergeCell ref="M723:Q723"/>
    <mergeCell ref="R723:V723"/>
    <mergeCell ref="B724:E724"/>
    <mergeCell ref="F724:H724"/>
    <mergeCell ref="I724:K724"/>
    <mergeCell ref="M724:Q724"/>
    <mergeCell ref="R724:V724"/>
    <mergeCell ref="B721:E721"/>
    <mergeCell ref="B722:E722"/>
    <mergeCell ref="F722:H722"/>
    <mergeCell ref="I722:K722"/>
    <mergeCell ref="M722:Q722"/>
    <mergeCell ref="R722:V722"/>
    <mergeCell ref="B714:V714"/>
    <mergeCell ref="H716:O716"/>
    <mergeCell ref="G717:O717"/>
    <mergeCell ref="T718:V718"/>
    <mergeCell ref="B720:E720"/>
    <mergeCell ref="F720:H721"/>
    <mergeCell ref="I720:K721"/>
    <mergeCell ref="L720:L721"/>
    <mergeCell ref="M720:Q721"/>
    <mergeCell ref="R720:V721"/>
    <mergeCell ref="B733:E733"/>
    <mergeCell ref="F733:H733"/>
    <mergeCell ref="I733:K733"/>
    <mergeCell ref="M733:Q733"/>
    <mergeCell ref="R733:V733"/>
    <mergeCell ref="M734:Q734"/>
    <mergeCell ref="R734:V734"/>
    <mergeCell ref="B731:E731"/>
    <mergeCell ref="F731:H731"/>
    <mergeCell ref="I731:K731"/>
    <mergeCell ref="M731:Q731"/>
    <mergeCell ref="R731:V731"/>
    <mergeCell ref="B732:E732"/>
    <mergeCell ref="F732:H732"/>
    <mergeCell ref="I732:K732"/>
    <mergeCell ref="M732:Q732"/>
    <mergeCell ref="R732:V732"/>
    <mergeCell ref="B729:E729"/>
    <mergeCell ref="F729:H729"/>
    <mergeCell ref="I729:K729"/>
    <mergeCell ref="M729:Q729"/>
    <mergeCell ref="R729:V729"/>
    <mergeCell ref="B730:E730"/>
    <mergeCell ref="F730:H730"/>
    <mergeCell ref="I730:K730"/>
    <mergeCell ref="M730:Q730"/>
    <mergeCell ref="R730:V730"/>
    <mergeCell ref="B727:E727"/>
    <mergeCell ref="F727:H727"/>
    <mergeCell ref="I727:K727"/>
    <mergeCell ref="M727:Q727"/>
    <mergeCell ref="R727:V727"/>
    <mergeCell ref="B728:E728"/>
    <mergeCell ref="F728:H728"/>
    <mergeCell ref="I728:K728"/>
    <mergeCell ref="M728:Q728"/>
    <mergeCell ref="R728:V728"/>
    <mergeCell ref="B748:E748"/>
    <mergeCell ref="F748:H748"/>
    <mergeCell ref="I748:K748"/>
    <mergeCell ref="M748:Q748"/>
    <mergeCell ref="R748:V748"/>
    <mergeCell ref="B749:E749"/>
    <mergeCell ref="F749:H749"/>
    <mergeCell ref="I749:K749"/>
    <mergeCell ref="M749:Q749"/>
    <mergeCell ref="R749:V749"/>
    <mergeCell ref="B746:E746"/>
    <mergeCell ref="F746:H746"/>
    <mergeCell ref="I746:K746"/>
    <mergeCell ref="M746:Q746"/>
    <mergeCell ref="R746:V746"/>
    <mergeCell ref="B747:E747"/>
    <mergeCell ref="F747:H747"/>
    <mergeCell ref="I747:K747"/>
    <mergeCell ref="M747:Q747"/>
    <mergeCell ref="R747:V747"/>
    <mergeCell ref="R743:V744"/>
    <mergeCell ref="B744:E744"/>
    <mergeCell ref="B745:E745"/>
    <mergeCell ref="F745:H745"/>
    <mergeCell ref="I745:K745"/>
    <mergeCell ref="M745:Q745"/>
    <mergeCell ref="R745:V745"/>
    <mergeCell ref="B737:V737"/>
    <mergeCell ref="H739:O739"/>
    <mergeCell ref="G740:O740"/>
    <mergeCell ref="T741:V741"/>
    <mergeCell ref="B743:E743"/>
    <mergeCell ref="F743:H744"/>
    <mergeCell ref="I743:K744"/>
    <mergeCell ref="L743:L744"/>
    <mergeCell ref="M743:Q744"/>
    <mergeCell ref="B756:E756"/>
    <mergeCell ref="F756:H756"/>
    <mergeCell ref="I756:K756"/>
    <mergeCell ref="M756:Q756"/>
    <mergeCell ref="R756:V756"/>
    <mergeCell ref="M757:Q757"/>
    <mergeCell ref="R757:V757"/>
    <mergeCell ref="B754:E754"/>
    <mergeCell ref="F754:H754"/>
    <mergeCell ref="I754:K754"/>
    <mergeCell ref="M754:Q754"/>
    <mergeCell ref="R754:V754"/>
    <mergeCell ref="B755:E755"/>
    <mergeCell ref="F755:H755"/>
    <mergeCell ref="I755:K755"/>
    <mergeCell ref="M755:Q755"/>
    <mergeCell ref="R755:V755"/>
    <mergeCell ref="B752:E752"/>
    <mergeCell ref="F752:H752"/>
    <mergeCell ref="I752:K752"/>
    <mergeCell ref="M752:Q752"/>
    <mergeCell ref="R752:V752"/>
    <mergeCell ref="B753:E753"/>
    <mergeCell ref="F753:H753"/>
    <mergeCell ref="I753:K753"/>
    <mergeCell ref="M753:Q753"/>
    <mergeCell ref="R753:V753"/>
    <mergeCell ref="B750:E750"/>
    <mergeCell ref="F750:H750"/>
    <mergeCell ref="I750:K750"/>
    <mergeCell ref="M750:Q750"/>
    <mergeCell ref="R750:V750"/>
    <mergeCell ref="B751:E751"/>
    <mergeCell ref="F751:H751"/>
    <mergeCell ref="I751:K751"/>
    <mergeCell ref="M751:Q751"/>
    <mergeCell ref="R751:V751"/>
    <mergeCell ref="B771:E771"/>
    <mergeCell ref="F771:H771"/>
    <mergeCell ref="I771:K771"/>
    <mergeCell ref="M771:Q771"/>
    <mergeCell ref="R771:V771"/>
    <mergeCell ref="B772:E772"/>
    <mergeCell ref="F772:H772"/>
    <mergeCell ref="I772:K772"/>
    <mergeCell ref="M772:Q772"/>
    <mergeCell ref="R772:V772"/>
    <mergeCell ref="B769:E769"/>
    <mergeCell ref="F769:H769"/>
    <mergeCell ref="I769:K769"/>
    <mergeCell ref="M769:Q769"/>
    <mergeCell ref="R769:V769"/>
    <mergeCell ref="B770:E770"/>
    <mergeCell ref="F770:H770"/>
    <mergeCell ref="I770:K770"/>
    <mergeCell ref="M770:Q770"/>
    <mergeCell ref="R770:V770"/>
    <mergeCell ref="B767:E767"/>
    <mergeCell ref="B768:E768"/>
    <mergeCell ref="F768:H768"/>
    <mergeCell ref="I768:K768"/>
    <mergeCell ref="M768:Q768"/>
    <mergeCell ref="R768:V768"/>
    <mergeCell ref="B760:V760"/>
    <mergeCell ref="H762:O762"/>
    <mergeCell ref="G763:O763"/>
    <mergeCell ref="T764:V764"/>
    <mergeCell ref="B766:E766"/>
    <mergeCell ref="F766:H767"/>
    <mergeCell ref="I766:K767"/>
    <mergeCell ref="L766:L767"/>
    <mergeCell ref="M766:Q767"/>
    <mergeCell ref="R766:V767"/>
    <mergeCell ref="B779:E779"/>
    <mergeCell ref="F779:H779"/>
    <mergeCell ref="I779:K779"/>
    <mergeCell ref="M779:Q779"/>
    <mergeCell ref="R779:V779"/>
    <mergeCell ref="M780:Q780"/>
    <mergeCell ref="R780:V780"/>
    <mergeCell ref="B777:E777"/>
    <mergeCell ref="F777:H777"/>
    <mergeCell ref="I777:K777"/>
    <mergeCell ref="M777:Q777"/>
    <mergeCell ref="R777:V777"/>
    <mergeCell ref="B778:E778"/>
    <mergeCell ref="F778:H778"/>
    <mergeCell ref="I778:K778"/>
    <mergeCell ref="M778:Q778"/>
    <mergeCell ref="R778:V778"/>
    <mergeCell ref="B775:E775"/>
    <mergeCell ref="F775:H775"/>
    <mergeCell ref="I775:K775"/>
    <mergeCell ref="M775:Q775"/>
    <mergeCell ref="R775:V775"/>
    <mergeCell ref="B776:E776"/>
    <mergeCell ref="F776:H776"/>
    <mergeCell ref="I776:K776"/>
    <mergeCell ref="M776:Q776"/>
    <mergeCell ref="R776:V776"/>
    <mergeCell ref="B773:E773"/>
    <mergeCell ref="F773:H773"/>
    <mergeCell ref="I773:K773"/>
    <mergeCell ref="M773:Q773"/>
    <mergeCell ref="R773:V773"/>
    <mergeCell ref="B774:E774"/>
    <mergeCell ref="F774:H774"/>
    <mergeCell ref="I774:K774"/>
    <mergeCell ref="M774:Q774"/>
    <mergeCell ref="R774:V774"/>
    <mergeCell ref="B794:E794"/>
    <mergeCell ref="F794:H794"/>
    <mergeCell ref="I794:K794"/>
    <mergeCell ref="M794:Q794"/>
    <mergeCell ref="R794:V794"/>
    <mergeCell ref="B795:E795"/>
    <mergeCell ref="F795:H795"/>
    <mergeCell ref="I795:K795"/>
    <mergeCell ref="M795:Q795"/>
    <mergeCell ref="R795:V795"/>
    <mergeCell ref="B792:E792"/>
    <mergeCell ref="F792:H792"/>
    <mergeCell ref="I792:K792"/>
    <mergeCell ref="M792:Q792"/>
    <mergeCell ref="R792:V792"/>
    <mergeCell ref="B793:E793"/>
    <mergeCell ref="F793:H793"/>
    <mergeCell ref="I793:K793"/>
    <mergeCell ref="M793:Q793"/>
    <mergeCell ref="R793:V793"/>
    <mergeCell ref="R789:V790"/>
    <mergeCell ref="B790:E790"/>
    <mergeCell ref="B791:E791"/>
    <mergeCell ref="F791:H791"/>
    <mergeCell ref="I791:K791"/>
    <mergeCell ref="M791:Q791"/>
    <mergeCell ref="R791:V791"/>
    <mergeCell ref="B783:V783"/>
    <mergeCell ref="H785:O785"/>
    <mergeCell ref="G786:O786"/>
    <mergeCell ref="T787:V787"/>
    <mergeCell ref="B789:E789"/>
    <mergeCell ref="F789:H790"/>
    <mergeCell ref="I789:K790"/>
    <mergeCell ref="L789:L790"/>
    <mergeCell ref="M789:Q790"/>
    <mergeCell ref="B802:E802"/>
    <mergeCell ref="F802:H802"/>
    <mergeCell ref="I802:K802"/>
    <mergeCell ref="M802:Q802"/>
    <mergeCell ref="R802:V802"/>
    <mergeCell ref="M803:Q803"/>
    <mergeCell ref="R803:V803"/>
    <mergeCell ref="B800:E800"/>
    <mergeCell ref="F800:H800"/>
    <mergeCell ref="I800:K800"/>
    <mergeCell ref="M800:Q800"/>
    <mergeCell ref="R800:V800"/>
    <mergeCell ref="B801:E801"/>
    <mergeCell ref="F801:H801"/>
    <mergeCell ref="I801:K801"/>
    <mergeCell ref="M801:Q801"/>
    <mergeCell ref="R801:V801"/>
    <mergeCell ref="B798:E798"/>
    <mergeCell ref="F798:H798"/>
    <mergeCell ref="I798:K798"/>
    <mergeCell ref="M798:Q798"/>
    <mergeCell ref="R798:V798"/>
    <mergeCell ref="B799:E799"/>
    <mergeCell ref="F799:H799"/>
    <mergeCell ref="I799:K799"/>
    <mergeCell ref="M799:Q799"/>
    <mergeCell ref="R799:V799"/>
    <mergeCell ref="B796:E796"/>
    <mergeCell ref="F796:H796"/>
    <mergeCell ref="I796:K796"/>
    <mergeCell ref="M796:Q796"/>
    <mergeCell ref="R796:V796"/>
    <mergeCell ref="B797:E797"/>
    <mergeCell ref="F797:H797"/>
    <mergeCell ref="I797:K797"/>
    <mergeCell ref="M797:Q797"/>
    <mergeCell ref="R797:V797"/>
    <mergeCell ref="B817:E817"/>
    <mergeCell ref="F817:H817"/>
    <mergeCell ref="I817:K817"/>
    <mergeCell ref="M817:Q817"/>
    <mergeCell ref="R817:V817"/>
    <mergeCell ref="B818:E818"/>
    <mergeCell ref="F818:H818"/>
    <mergeCell ref="I818:K818"/>
    <mergeCell ref="M818:Q818"/>
    <mergeCell ref="R818:V818"/>
    <mergeCell ref="B815:E815"/>
    <mergeCell ref="F815:H815"/>
    <mergeCell ref="I815:K815"/>
    <mergeCell ref="M815:Q815"/>
    <mergeCell ref="R815:V815"/>
    <mergeCell ref="B816:E816"/>
    <mergeCell ref="F816:H816"/>
    <mergeCell ref="I816:K816"/>
    <mergeCell ref="M816:Q816"/>
    <mergeCell ref="R816:V816"/>
    <mergeCell ref="B813:E813"/>
    <mergeCell ref="B814:E814"/>
    <mergeCell ref="F814:H814"/>
    <mergeCell ref="I814:K814"/>
    <mergeCell ref="M814:Q814"/>
    <mergeCell ref="R814:V814"/>
    <mergeCell ref="B806:V806"/>
    <mergeCell ref="H808:O808"/>
    <mergeCell ref="G809:O809"/>
    <mergeCell ref="T810:V810"/>
    <mergeCell ref="B812:E812"/>
    <mergeCell ref="F812:H813"/>
    <mergeCell ref="I812:K813"/>
    <mergeCell ref="L812:L813"/>
    <mergeCell ref="M812:Q813"/>
    <mergeCell ref="R812:V813"/>
    <mergeCell ref="B825:E825"/>
    <mergeCell ref="F825:H825"/>
    <mergeCell ref="I825:K825"/>
    <mergeCell ref="M825:Q825"/>
    <mergeCell ref="R825:V825"/>
    <mergeCell ref="M826:Q826"/>
    <mergeCell ref="R826:V826"/>
    <mergeCell ref="B823:E823"/>
    <mergeCell ref="F823:H823"/>
    <mergeCell ref="I823:K823"/>
    <mergeCell ref="M823:Q823"/>
    <mergeCell ref="R823:V823"/>
    <mergeCell ref="B824:E824"/>
    <mergeCell ref="F824:H824"/>
    <mergeCell ref="I824:K824"/>
    <mergeCell ref="M824:Q824"/>
    <mergeCell ref="R824:V824"/>
    <mergeCell ref="B821:E821"/>
    <mergeCell ref="F821:H821"/>
    <mergeCell ref="I821:K821"/>
    <mergeCell ref="M821:Q821"/>
    <mergeCell ref="R821:V821"/>
    <mergeCell ref="B822:E822"/>
    <mergeCell ref="F822:H822"/>
    <mergeCell ref="I822:K822"/>
    <mergeCell ref="M822:Q822"/>
    <mergeCell ref="R822:V822"/>
    <mergeCell ref="B819:E819"/>
    <mergeCell ref="F819:H819"/>
    <mergeCell ref="I819:K819"/>
    <mergeCell ref="M819:Q819"/>
    <mergeCell ref="R819:V819"/>
    <mergeCell ref="B820:E820"/>
    <mergeCell ref="F820:H820"/>
    <mergeCell ref="I820:K820"/>
    <mergeCell ref="M820:Q820"/>
    <mergeCell ref="R820:V820"/>
    <mergeCell ref="B840:E840"/>
    <mergeCell ref="F840:H840"/>
    <mergeCell ref="I840:K840"/>
    <mergeCell ref="M840:Q840"/>
    <mergeCell ref="R840:V840"/>
    <mergeCell ref="B841:E841"/>
    <mergeCell ref="F841:H841"/>
    <mergeCell ref="I841:K841"/>
    <mergeCell ref="M841:Q841"/>
    <mergeCell ref="R841:V841"/>
    <mergeCell ref="B838:E838"/>
    <mergeCell ref="F838:H838"/>
    <mergeCell ref="I838:K838"/>
    <mergeCell ref="M838:Q838"/>
    <mergeCell ref="R838:V838"/>
    <mergeCell ref="B839:E839"/>
    <mergeCell ref="F839:H839"/>
    <mergeCell ref="I839:K839"/>
    <mergeCell ref="M839:Q839"/>
    <mergeCell ref="R839:V839"/>
    <mergeCell ref="R835:V836"/>
    <mergeCell ref="B836:E836"/>
    <mergeCell ref="B837:E837"/>
    <mergeCell ref="F837:H837"/>
    <mergeCell ref="I837:K837"/>
    <mergeCell ref="M837:Q837"/>
    <mergeCell ref="R837:V837"/>
    <mergeCell ref="B829:V829"/>
    <mergeCell ref="H831:O831"/>
    <mergeCell ref="G832:O832"/>
    <mergeCell ref="T833:V833"/>
    <mergeCell ref="B835:E835"/>
    <mergeCell ref="F835:H836"/>
    <mergeCell ref="I835:K836"/>
    <mergeCell ref="L835:L836"/>
    <mergeCell ref="M835:Q836"/>
    <mergeCell ref="B848:E848"/>
    <mergeCell ref="F848:H848"/>
    <mergeCell ref="I848:K848"/>
    <mergeCell ref="M848:Q848"/>
    <mergeCell ref="R848:V848"/>
    <mergeCell ref="M849:Q849"/>
    <mergeCell ref="R849:V849"/>
    <mergeCell ref="B846:E846"/>
    <mergeCell ref="F846:H846"/>
    <mergeCell ref="I846:K846"/>
    <mergeCell ref="M846:Q846"/>
    <mergeCell ref="R846:V846"/>
    <mergeCell ref="B847:E847"/>
    <mergeCell ref="F847:H847"/>
    <mergeCell ref="I847:K847"/>
    <mergeCell ref="M847:Q847"/>
    <mergeCell ref="R847:V847"/>
    <mergeCell ref="B844:E844"/>
    <mergeCell ref="F844:H844"/>
    <mergeCell ref="I844:K844"/>
    <mergeCell ref="M844:Q844"/>
    <mergeCell ref="R844:V844"/>
    <mergeCell ref="B845:E845"/>
    <mergeCell ref="F845:H845"/>
    <mergeCell ref="I845:K845"/>
    <mergeCell ref="M845:Q845"/>
    <mergeCell ref="R845:V845"/>
    <mergeCell ref="B842:E842"/>
    <mergeCell ref="F842:H842"/>
    <mergeCell ref="I842:K842"/>
    <mergeCell ref="M842:Q842"/>
    <mergeCell ref="R842:V842"/>
    <mergeCell ref="B843:E843"/>
    <mergeCell ref="F843:H843"/>
    <mergeCell ref="I843:K843"/>
    <mergeCell ref="M843:Q843"/>
    <mergeCell ref="R843:V843"/>
    <mergeCell ref="B863:E863"/>
    <mergeCell ref="F863:H863"/>
    <mergeCell ref="I863:K863"/>
    <mergeCell ref="M863:Q863"/>
    <mergeCell ref="R863:V863"/>
    <mergeCell ref="B864:E864"/>
    <mergeCell ref="F864:H864"/>
    <mergeCell ref="I864:K864"/>
    <mergeCell ref="M864:Q864"/>
    <mergeCell ref="R864:V864"/>
    <mergeCell ref="B861:E861"/>
    <mergeCell ref="F861:H861"/>
    <mergeCell ref="I861:K861"/>
    <mergeCell ref="M861:Q861"/>
    <mergeCell ref="R861:V861"/>
    <mergeCell ref="B862:E862"/>
    <mergeCell ref="F862:H862"/>
    <mergeCell ref="I862:K862"/>
    <mergeCell ref="M862:Q862"/>
    <mergeCell ref="R862:V862"/>
    <mergeCell ref="B859:E859"/>
    <mergeCell ref="B860:E860"/>
    <mergeCell ref="F860:H860"/>
    <mergeCell ref="I860:K860"/>
    <mergeCell ref="M860:Q860"/>
    <mergeCell ref="R860:V860"/>
    <mergeCell ref="B852:V852"/>
    <mergeCell ref="H854:O854"/>
    <mergeCell ref="G855:O855"/>
    <mergeCell ref="T856:V856"/>
    <mergeCell ref="B858:E858"/>
    <mergeCell ref="F858:H859"/>
    <mergeCell ref="I858:K859"/>
    <mergeCell ref="L858:L859"/>
    <mergeCell ref="M858:Q859"/>
    <mergeCell ref="R858:V859"/>
    <mergeCell ref="B871:E871"/>
    <mergeCell ref="F871:H871"/>
    <mergeCell ref="I871:K871"/>
    <mergeCell ref="M871:Q871"/>
    <mergeCell ref="R871:V871"/>
    <mergeCell ref="M872:Q872"/>
    <mergeCell ref="R872:V872"/>
    <mergeCell ref="B869:E869"/>
    <mergeCell ref="F869:H869"/>
    <mergeCell ref="I869:K869"/>
    <mergeCell ref="M869:Q869"/>
    <mergeCell ref="R869:V869"/>
    <mergeCell ref="B870:E870"/>
    <mergeCell ref="F870:H870"/>
    <mergeCell ref="I870:K870"/>
    <mergeCell ref="M870:Q870"/>
    <mergeCell ref="R870:V870"/>
    <mergeCell ref="B867:E867"/>
    <mergeCell ref="F867:H867"/>
    <mergeCell ref="I867:K867"/>
    <mergeCell ref="M867:Q867"/>
    <mergeCell ref="R867:V867"/>
    <mergeCell ref="B868:E868"/>
    <mergeCell ref="F868:H868"/>
    <mergeCell ref="I868:K868"/>
    <mergeCell ref="M868:Q868"/>
    <mergeCell ref="R868:V868"/>
    <mergeCell ref="B865:E865"/>
    <mergeCell ref="F865:H865"/>
    <mergeCell ref="I865:K865"/>
    <mergeCell ref="M865:Q865"/>
    <mergeCell ref="R865:V865"/>
    <mergeCell ref="B866:E866"/>
    <mergeCell ref="F866:H866"/>
    <mergeCell ref="I866:K866"/>
    <mergeCell ref="M866:Q866"/>
    <mergeCell ref="R866:V866"/>
    <mergeCell ref="B886:E886"/>
    <mergeCell ref="F886:H886"/>
    <mergeCell ref="I886:K886"/>
    <mergeCell ref="M886:Q886"/>
    <mergeCell ref="R886:V886"/>
    <mergeCell ref="B887:E887"/>
    <mergeCell ref="F887:H887"/>
    <mergeCell ref="I887:K887"/>
    <mergeCell ref="M887:Q887"/>
    <mergeCell ref="R887:V887"/>
    <mergeCell ref="B884:E884"/>
    <mergeCell ref="F884:H884"/>
    <mergeCell ref="I884:K884"/>
    <mergeCell ref="M884:Q884"/>
    <mergeCell ref="R884:V884"/>
    <mergeCell ref="B885:E885"/>
    <mergeCell ref="F885:H885"/>
    <mergeCell ref="I885:K885"/>
    <mergeCell ref="M885:Q885"/>
    <mergeCell ref="R885:V885"/>
    <mergeCell ref="R881:V882"/>
    <mergeCell ref="B882:E882"/>
    <mergeCell ref="B883:E883"/>
    <mergeCell ref="F883:H883"/>
    <mergeCell ref="I883:K883"/>
    <mergeCell ref="M883:Q883"/>
    <mergeCell ref="R883:V883"/>
    <mergeCell ref="B875:V875"/>
    <mergeCell ref="H877:O877"/>
    <mergeCell ref="G878:O878"/>
    <mergeCell ref="T879:V879"/>
    <mergeCell ref="B881:E881"/>
    <mergeCell ref="F881:H882"/>
    <mergeCell ref="I881:K882"/>
    <mergeCell ref="L881:L882"/>
    <mergeCell ref="M881:Q882"/>
    <mergeCell ref="B894:E894"/>
    <mergeCell ref="F894:H894"/>
    <mergeCell ref="I894:K894"/>
    <mergeCell ref="M894:Q894"/>
    <mergeCell ref="R894:V894"/>
    <mergeCell ref="M895:Q895"/>
    <mergeCell ref="R895:V895"/>
    <mergeCell ref="B892:E892"/>
    <mergeCell ref="F892:H892"/>
    <mergeCell ref="I892:K892"/>
    <mergeCell ref="M892:Q892"/>
    <mergeCell ref="R892:V892"/>
    <mergeCell ref="B893:E893"/>
    <mergeCell ref="F893:H893"/>
    <mergeCell ref="I893:K893"/>
    <mergeCell ref="M893:Q893"/>
    <mergeCell ref="R893:V893"/>
    <mergeCell ref="B890:E890"/>
    <mergeCell ref="F890:H890"/>
    <mergeCell ref="I890:K890"/>
    <mergeCell ref="M890:Q890"/>
    <mergeCell ref="R890:V890"/>
    <mergeCell ref="B891:E891"/>
    <mergeCell ref="F891:H891"/>
    <mergeCell ref="I891:K891"/>
    <mergeCell ref="M891:Q891"/>
    <mergeCell ref="R891:V891"/>
    <mergeCell ref="B888:E888"/>
    <mergeCell ref="F888:H888"/>
    <mergeCell ref="I888:K888"/>
    <mergeCell ref="M888:Q888"/>
    <mergeCell ref="R888:V888"/>
    <mergeCell ref="B889:E889"/>
    <mergeCell ref="F889:H889"/>
    <mergeCell ref="I889:K889"/>
    <mergeCell ref="M889:Q889"/>
    <mergeCell ref="R889:V889"/>
    <mergeCell ref="B909:E909"/>
    <mergeCell ref="F909:H909"/>
    <mergeCell ref="I909:K909"/>
    <mergeCell ref="M909:Q909"/>
    <mergeCell ref="R909:V909"/>
    <mergeCell ref="B910:E910"/>
    <mergeCell ref="F910:H910"/>
    <mergeCell ref="I910:K910"/>
    <mergeCell ref="M910:Q910"/>
    <mergeCell ref="R910:V910"/>
    <mergeCell ref="B907:E907"/>
    <mergeCell ref="F907:H907"/>
    <mergeCell ref="I907:K907"/>
    <mergeCell ref="M907:Q907"/>
    <mergeCell ref="R907:V907"/>
    <mergeCell ref="B908:E908"/>
    <mergeCell ref="F908:H908"/>
    <mergeCell ref="I908:K908"/>
    <mergeCell ref="M908:Q908"/>
    <mergeCell ref="R908:V908"/>
    <mergeCell ref="B905:E905"/>
    <mergeCell ref="B906:E906"/>
    <mergeCell ref="F906:H906"/>
    <mergeCell ref="I906:K906"/>
    <mergeCell ref="M906:Q906"/>
    <mergeCell ref="R906:V906"/>
    <mergeCell ref="B898:V898"/>
    <mergeCell ref="H900:O900"/>
    <mergeCell ref="G901:O901"/>
    <mergeCell ref="T902:V902"/>
    <mergeCell ref="B904:E904"/>
    <mergeCell ref="F904:H905"/>
    <mergeCell ref="I904:K905"/>
    <mergeCell ref="L904:L905"/>
    <mergeCell ref="M904:Q905"/>
    <mergeCell ref="R904:V905"/>
    <mergeCell ref="B917:E917"/>
    <mergeCell ref="F917:H917"/>
    <mergeCell ref="I917:K917"/>
    <mergeCell ref="M917:Q917"/>
    <mergeCell ref="R917:V917"/>
    <mergeCell ref="M918:Q918"/>
    <mergeCell ref="R918:V918"/>
    <mergeCell ref="B915:E915"/>
    <mergeCell ref="F915:H915"/>
    <mergeCell ref="I915:K915"/>
    <mergeCell ref="M915:Q915"/>
    <mergeCell ref="R915:V915"/>
    <mergeCell ref="B916:E916"/>
    <mergeCell ref="F916:H916"/>
    <mergeCell ref="I916:K916"/>
    <mergeCell ref="M916:Q916"/>
    <mergeCell ref="R916:V916"/>
    <mergeCell ref="B913:E913"/>
    <mergeCell ref="F913:H913"/>
    <mergeCell ref="I913:K913"/>
    <mergeCell ref="M913:Q913"/>
    <mergeCell ref="R913:V913"/>
    <mergeCell ref="B914:E914"/>
    <mergeCell ref="F914:H914"/>
    <mergeCell ref="I914:K914"/>
    <mergeCell ref="M914:Q914"/>
    <mergeCell ref="R914:V914"/>
    <mergeCell ref="B911:E911"/>
    <mergeCell ref="F911:H911"/>
    <mergeCell ref="I911:K911"/>
    <mergeCell ref="M911:Q911"/>
    <mergeCell ref="R911:V911"/>
    <mergeCell ref="B912:E912"/>
    <mergeCell ref="F912:H912"/>
    <mergeCell ref="I912:K912"/>
    <mergeCell ref="M912:Q912"/>
    <mergeCell ref="R912:V912"/>
    <mergeCell ref="B932:E932"/>
    <mergeCell ref="F932:H932"/>
    <mergeCell ref="I932:K932"/>
    <mergeCell ref="M932:Q932"/>
    <mergeCell ref="R932:V932"/>
    <mergeCell ref="B933:E933"/>
    <mergeCell ref="F933:H933"/>
    <mergeCell ref="I933:K933"/>
    <mergeCell ref="M933:Q933"/>
    <mergeCell ref="R933:V933"/>
    <mergeCell ref="B930:E930"/>
    <mergeCell ref="F930:H930"/>
    <mergeCell ref="I930:K930"/>
    <mergeCell ref="M930:Q930"/>
    <mergeCell ref="R930:V930"/>
    <mergeCell ref="B931:E931"/>
    <mergeCell ref="F931:H931"/>
    <mergeCell ref="I931:K931"/>
    <mergeCell ref="M931:Q931"/>
    <mergeCell ref="R931:V931"/>
    <mergeCell ref="R927:V928"/>
    <mergeCell ref="B928:E928"/>
    <mergeCell ref="B929:E929"/>
    <mergeCell ref="F929:H929"/>
    <mergeCell ref="I929:K929"/>
    <mergeCell ref="M929:Q929"/>
    <mergeCell ref="R929:V929"/>
    <mergeCell ref="B921:V921"/>
    <mergeCell ref="H923:O923"/>
    <mergeCell ref="G924:O924"/>
    <mergeCell ref="T925:V925"/>
    <mergeCell ref="B927:E927"/>
    <mergeCell ref="F927:H928"/>
    <mergeCell ref="I927:K928"/>
    <mergeCell ref="L927:L928"/>
    <mergeCell ref="M927:Q928"/>
    <mergeCell ref="B940:E940"/>
    <mergeCell ref="F940:H940"/>
    <mergeCell ref="I940:K940"/>
    <mergeCell ref="M940:Q940"/>
    <mergeCell ref="R940:V940"/>
    <mergeCell ref="M941:Q941"/>
    <mergeCell ref="R941:V941"/>
    <mergeCell ref="B938:E938"/>
    <mergeCell ref="F938:H938"/>
    <mergeCell ref="I938:K938"/>
    <mergeCell ref="M938:Q938"/>
    <mergeCell ref="R938:V938"/>
    <mergeCell ref="B939:E939"/>
    <mergeCell ref="F939:H939"/>
    <mergeCell ref="I939:K939"/>
    <mergeCell ref="M939:Q939"/>
    <mergeCell ref="R939:V939"/>
    <mergeCell ref="B936:E936"/>
    <mergeCell ref="F936:H936"/>
    <mergeCell ref="I936:K936"/>
    <mergeCell ref="M936:Q936"/>
    <mergeCell ref="R936:V936"/>
    <mergeCell ref="B937:E937"/>
    <mergeCell ref="F937:H937"/>
    <mergeCell ref="I937:K937"/>
    <mergeCell ref="M937:Q937"/>
    <mergeCell ref="R937:V937"/>
    <mergeCell ref="B934:E934"/>
    <mergeCell ref="F934:H934"/>
    <mergeCell ref="I934:K934"/>
    <mergeCell ref="M934:Q934"/>
    <mergeCell ref="R934:V934"/>
    <mergeCell ref="B935:E935"/>
    <mergeCell ref="F935:H935"/>
    <mergeCell ref="I935:K935"/>
    <mergeCell ref="M935:Q935"/>
    <mergeCell ref="R935:V935"/>
    <mergeCell ref="B955:E955"/>
    <mergeCell ref="F955:H955"/>
    <mergeCell ref="I955:K955"/>
    <mergeCell ref="M955:Q955"/>
    <mergeCell ref="R955:V955"/>
    <mergeCell ref="B956:E956"/>
    <mergeCell ref="F956:H956"/>
    <mergeCell ref="I956:K956"/>
    <mergeCell ref="M956:Q956"/>
    <mergeCell ref="R956:V956"/>
    <mergeCell ref="B953:E953"/>
    <mergeCell ref="F953:H953"/>
    <mergeCell ref="I953:K953"/>
    <mergeCell ref="M953:Q953"/>
    <mergeCell ref="R953:V953"/>
    <mergeCell ref="B954:E954"/>
    <mergeCell ref="F954:H954"/>
    <mergeCell ref="I954:K954"/>
    <mergeCell ref="M954:Q954"/>
    <mergeCell ref="R954:V954"/>
    <mergeCell ref="B951:E951"/>
    <mergeCell ref="B952:E952"/>
    <mergeCell ref="F952:H952"/>
    <mergeCell ref="I952:K952"/>
    <mergeCell ref="M952:Q952"/>
    <mergeCell ref="R952:V952"/>
    <mergeCell ref="B944:V944"/>
    <mergeCell ref="H946:O946"/>
    <mergeCell ref="G947:O947"/>
    <mergeCell ref="T948:V948"/>
    <mergeCell ref="B950:E950"/>
    <mergeCell ref="F950:H951"/>
    <mergeCell ref="I950:K951"/>
    <mergeCell ref="L950:L951"/>
    <mergeCell ref="M950:Q951"/>
    <mergeCell ref="R950:V951"/>
    <mergeCell ref="B963:E963"/>
    <mergeCell ref="F963:H963"/>
    <mergeCell ref="I963:K963"/>
    <mergeCell ref="M963:Q963"/>
    <mergeCell ref="R963:V963"/>
    <mergeCell ref="M964:Q964"/>
    <mergeCell ref="R964:V964"/>
    <mergeCell ref="B961:E961"/>
    <mergeCell ref="F961:H961"/>
    <mergeCell ref="I961:K961"/>
    <mergeCell ref="M961:Q961"/>
    <mergeCell ref="R961:V961"/>
    <mergeCell ref="B962:E962"/>
    <mergeCell ref="F962:H962"/>
    <mergeCell ref="I962:K962"/>
    <mergeCell ref="M962:Q962"/>
    <mergeCell ref="R962:V962"/>
    <mergeCell ref="B959:E959"/>
    <mergeCell ref="F959:H959"/>
    <mergeCell ref="I959:K959"/>
    <mergeCell ref="M959:Q959"/>
    <mergeCell ref="R959:V959"/>
    <mergeCell ref="B960:E960"/>
    <mergeCell ref="F960:H960"/>
    <mergeCell ref="I960:K960"/>
    <mergeCell ref="M960:Q960"/>
    <mergeCell ref="R960:V960"/>
    <mergeCell ref="B957:E957"/>
    <mergeCell ref="F957:H957"/>
    <mergeCell ref="I957:K957"/>
    <mergeCell ref="M957:Q957"/>
    <mergeCell ref="R957:V957"/>
    <mergeCell ref="B958:E958"/>
    <mergeCell ref="F958:H958"/>
    <mergeCell ref="I958:K958"/>
    <mergeCell ref="M958:Q958"/>
    <mergeCell ref="R958:V958"/>
    <mergeCell ref="B978:E978"/>
    <mergeCell ref="F978:H978"/>
    <mergeCell ref="I978:K978"/>
    <mergeCell ref="M978:Q978"/>
    <mergeCell ref="R978:V978"/>
    <mergeCell ref="B979:E979"/>
    <mergeCell ref="F979:H979"/>
    <mergeCell ref="I979:K979"/>
    <mergeCell ref="M979:Q979"/>
    <mergeCell ref="R979:V979"/>
    <mergeCell ref="B976:E976"/>
    <mergeCell ref="F976:H976"/>
    <mergeCell ref="I976:K976"/>
    <mergeCell ref="M976:Q976"/>
    <mergeCell ref="R976:V976"/>
    <mergeCell ref="B977:E977"/>
    <mergeCell ref="F977:H977"/>
    <mergeCell ref="I977:K977"/>
    <mergeCell ref="M977:Q977"/>
    <mergeCell ref="R977:V977"/>
    <mergeCell ref="R973:V974"/>
    <mergeCell ref="B974:E974"/>
    <mergeCell ref="B975:E975"/>
    <mergeCell ref="F975:H975"/>
    <mergeCell ref="I975:K975"/>
    <mergeCell ref="M975:Q975"/>
    <mergeCell ref="R975:V975"/>
    <mergeCell ref="B967:V967"/>
    <mergeCell ref="H969:O969"/>
    <mergeCell ref="G970:O970"/>
    <mergeCell ref="T971:V971"/>
    <mergeCell ref="B973:E973"/>
    <mergeCell ref="F973:H974"/>
    <mergeCell ref="I973:K974"/>
    <mergeCell ref="L973:L974"/>
    <mergeCell ref="M973:Q974"/>
    <mergeCell ref="B986:E986"/>
    <mergeCell ref="F986:H986"/>
    <mergeCell ref="I986:K986"/>
    <mergeCell ref="M986:Q986"/>
    <mergeCell ref="R986:V986"/>
    <mergeCell ref="M987:Q987"/>
    <mergeCell ref="R987:V987"/>
    <mergeCell ref="B984:E984"/>
    <mergeCell ref="F984:H984"/>
    <mergeCell ref="I984:K984"/>
    <mergeCell ref="M984:Q984"/>
    <mergeCell ref="R984:V984"/>
    <mergeCell ref="B985:E985"/>
    <mergeCell ref="F985:H985"/>
    <mergeCell ref="I985:K985"/>
    <mergeCell ref="M985:Q985"/>
    <mergeCell ref="R985:V985"/>
    <mergeCell ref="B982:E982"/>
    <mergeCell ref="F982:H982"/>
    <mergeCell ref="I982:K982"/>
    <mergeCell ref="M982:Q982"/>
    <mergeCell ref="R982:V982"/>
    <mergeCell ref="B983:E983"/>
    <mergeCell ref="F983:H983"/>
    <mergeCell ref="I983:K983"/>
    <mergeCell ref="M983:Q983"/>
    <mergeCell ref="R983:V983"/>
    <mergeCell ref="B980:E980"/>
    <mergeCell ref="F980:H980"/>
    <mergeCell ref="I980:K980"/>
    <mergeCell ref="M980:Q980"/>
    <mergeCell ref="R980:V980"/>
    <mergeCell ref="B981:E981"/>
    <mergeCell ref="F981:H981"/>
    <mergeCell ref="I981:K981"/>
    <mergeCell ref="M981:Q981"/>
    <mergeCell ref="R981:V981"/>
    <mergeCell ref="B1001:E1001"/>
    <mergeCell ref="F1001:H1001"/>
    <mergeCell ref="I1001:K1001"/>
    <mergeCell ref="M1001:Q1001"/>
    <mergeCell ref="R1001:V1001"/>
    <mergeCell ref="B1002:E1002"/>
    <mergeCell ref="F1002:H1002"/>
    <mergeCell ref="I1002:K1002"/>
    <mergeCell ref="M1002:Q1002"/>
    <mergeCell ref="R1002:V1002"/>
    <mergeCell ref="B999:E999"/>
    <mergeCell ref="F999:H999"/>
    <mergeCell ref="I999:K999"/>
    <mergeCell ref="M999:Q999"/>
    <mergeCell ref="R999:V999"/>
    <mergeCell ref="B1000:E1000"/>
    <mergeCell ref="F1000:H1000"/>
    <mergeCell ref="I1000:K1000"/>
    <mergeCell ref="M1000:Q1000"/>
    <mergeCell ref="R1000:V1000"/>
    <mergeCell ref="B997:E997"/>
    <mergeCell ref="B998:E998"/>
    <mergeCell ref="F998:H998"/>
    <mergeCell ref="I998:K998"/>
    <mergeCell ref="M998:Q998"/>
    <mergeCell ref="R998:V998"/>
    <mergeCell ref="B990:V990"/>
    <mergeCell ref="H992:O992"/>
    <mergeCell ref="G993:O993"/>
    <mergeCell ref="T994:V994"/>
    <mergeCell ref="B996:E996"/>
    <mergeCell ref="F996:H997"/>
    <mergeCell ref="I996:K997"/>
    <mergeCell ref="L996:L997"/>
    <mergeCell ref="M996:Q997"/>
    <mergeCell ref="R996:V997"/>
    <mergeCell ref="B1009:E1009"/>
    <mergeCell ref="F1009:H1009"/>
    <mergeCell ref="I1009:K1009"/>
    <mergeCell ref="M1009:Q1009"/>
    <mergeCell ref="R1009:V1009"/>
    <mergeCell ref="M1010:Q1010"/>
    <mergeCell ref="R1010:V1010"/>
    <mergeCell ref="B1007:E1007"/>
    <mergeCell ref="F1007:H1007"/>
    <mergeCell ref="I1007:K1007"/>
    <mergeCell ref="M1007:Q1007"/>
    <mergeCell ref="R1007:V1007"/>
    <mergeCell ref="B1008:E1008"/>
    <mergeCell ref="F1008:H1008"/>
    <mergeCell ref="I1008:K1008"/>
    <mergeCell ref="M1008:Q1008"/>
    <mergeCell ref="R1008:V1008"/>
    <mergeCell ref="B1005:E1005"/>
    <mergeCell ref="F1005:H1005"/>
    <mergeCell ref="I1005:K1005"/>
    <mergeCell ref="M1005:Q1005"/>
    <mergeCell ref="R1005:V1005"/>
    <mergeCell ref="B1006:E1006"/>
    <mergeCell ref="F1006:H1006"/>
    <mergeCell ref="I1006:K1006"/>
    <mergeCell ref="M1006:Q1006"/>
    <mergeCell ref="R1006:V1006"/>
    <mergeCell ref="B1003:E1003"/>
    <mergeCell ref="F1003:H1003"/>
    <mergeCell ref="I1003:K1003"/>
    <mergeCell ref="M1003:Q1003"/>
    <mergeCell ref="R1003:V1003"/>
    <mergeCell ref="B1004:E1004"/>
    <mergeCell ref="F1004:H1004"/>
    <mergeCell ref="I1004:K1004"/>
    <mergeCell ref="M1004:Q1004"/>
    <mergeCell ref="R1004:V1004"/>
    <mergeCell ref="B1024:E1024"/>
    <mergeCell ref="F1024:H1024"/>
    <mergeCell ref="I1024:K1024"/>
    <mergeCell ref="M1024:Q1024"/>
    <mergeCell ref="R1024:V1024"/>
    <mergeCell ref="B1025:E1025"/>
    <mergeCell ref="F1025:H1025"/>
    <mergeCell ref="I1025:K1025"/>
    <mergeCell ref="M1025:Q1025"/>
    <mergeCell ref="R1025:V1025"/>
    <mergeCell ref="B1022:E1022"/>
    <mergeCell ref="F1022:H1022"/>
    <mergeCell ref="I1022:K1022"/>
    <mergeCell ref="M1022:Q1022"/>
    <mergeCell ref="R1022:V1022"/>
    <mergeCell ref="B1023:E1023"/>
    <mergeCell ref="F1023:H1023"/>
    <mergeCell ref="I1023:K1023"/>
    <mergeCell ref="M1023:Q1023"/>
    <mergeCell ref="R1023:V1023"/>
    <mergeCell ref="R1019:V1020"/>
    <mergeCell ref="B1020:E1020"/>
    <mergeCell ref="B1021:E1021"/>
    <mergeCell ref="F1021:H1021"/>
    <mergeCell ref="I1021:K1021"/>
    <mergeCell ref="M1021:Q1021"/>
    <mergeCell ref="R1021:V1021"/>
    <mergeCell ref="B1013:V1013"/>
    <mergeCell ref="H1015:O1015"/>
    <mergeCell ref="G1016:O1016"/>
    <mergeCell ref="T1017:V1017"/>
    <mergeCell ref="B1019:E1019"/>
    <mergeCell ref="F1019:H1020"/>
    <mergeCell ref="I1019:K1020"/>
    <mergeCell ref="L1019:L1020"/>
    <mergeCell ref="M1019:Q1020"/>
    <mergeCell ref="B1032:E1032"/>
    <mergeCell ref="F1032:H1032"/>
    <mergeCell ref="I1032:K1032"/>
    <mergeCell ref="M1032:Q1032"/>
    <mergeCell ref="R1032:V1032"/>
    <mergeCell ref="M1033:Q1033"/>
    <mergeCell ref="R1033:V1033"/>
    <mergeCell ref="B1030:E1030"/>
    <mergeCell ref="F1030:H1030"/>
    <mergeCell ref="I1030:K1030"/>
    <mergeCell ref="M1030:Q1030"/>
    <mergeCell ref="R1030:V1030"/>
    <mergeCell ref="B1031:E1031"/>
    <mergeCell ref="F1031:H1031"/>
    <mergeCell ref="I1031:K1031"/>
    <mergeCell ref="M1031:Q1031"/>
    <mergeCell ref="R1031:V1031"/>
    <mergeCell ref="B1028:E1028"/>
    <mergeCell ref="F1028:H1028"/>
    <mergeCell ref="I1028:K1028"/>
    <mergeCell ref="M1028:Q1028"/>
    <mergeCell ref="R1028:V1028"/>
    <mergeCell ref="B1029:E1029"/>
    <mergeCell ref="F1029:H1029"/>
    <mergeCell ref="I1029:K1029"/>
    <mergeCell ref="M1029:Q1029"/>
    <mergeCell ref="R1029:V1029"/>
    <mergeCell ref="B1026:E1026"/>
    <mergeCell ref="F1026:H1026"/>
    <mergeCell ref="I1026:K1026"/>
    <mergeCell ref="M1026:Q1026"/>
    <mergeCell ref="R1026:V1026"/>
    <mergeCell ref="B1027:E1027"/>
    <mergeCell ref="F1027:H1027"/>
    <mergeCell ref="I1027:K1027"/>
    <mergeCell ref="M1027:Q1027"/>
    <mergeCell ref="R1027:V1027"/>
    <mergeCell ref="B1047:E1047"/>
    <mergeCell ref="F1047:H1047"/>
    <mergeCell ref="I1047:K1047"/>
    <mergeCell ref="M1047:Q1047"/>
    <mergeCell ref="R1047:V1047"/>
    <mergeCell ref="B1048:E1048"/>
    <mergeCell ref="F1048:H1048"/>
    <mergeCell ref="I1048:K1048"/>
    <mergeCell ref="M1048:Q1048"/>
    <mergeCell ref="R1048:V1048"/>
    <mergeCell ref="B1045:E1045"/>
    <mergeCell ref="F1045:H1045"/>
    <mergeCell ref="I1045:K1045"/>
    <mergeCell ref="M1045:Q1045"/>
    <mergeCell ref="R1045:V1045"/>
    <mergeCell ref="B1046:E1046"/>
    <mergeCell ref="F1046:H1046"/>
    <mergeCell ref="I1046:K1046"/>
    <mergeCell ref="M1046:Q1046"/>
    <mergeCell ref="R1046:V1046"/>
    <mergeCell ref="B1043:E1043"/>
    <mergeCell ref="B1044:E1044"/>
    <mergeCell ref="F1044:H1044"/>
    <mergeCell ref="I1044:K1044"/>
    <mergeCell ref="M1044:Q1044"/>
    <mergeCell ref="R1044:V1044"/>
    <mergeCell ref="B1036:V1036"/>
    <mergeCell ref="H1038:O1038"/>
    <mergeCell ref="G1039:O1039"/>
    <mergeCell ref="T1040:V1040"/>
    <mergeCell ref="B1042:E1042"/>
    <mergeCell ref="F1042:H1043"/>
    <mergeCell ref="I1042:K1043"/>
    <mergeCell ref="L1042:L1043"/>
    <mergeCell ref="M1042:Q1043"/>
    <mergeCell ref="R1042:V1043"/>
    <mergeCell ref="B1055:E1055"/>
    <mergeCell ref="F1055:H1055"/>
    <mergeCell ref="I1055:K1055"/>
    <mergeCell ref="M1055:Q1055"/>
    <mergeCell ref="R1055:V1055"/>
    <mergeCell ref="M1056:Q1056"/>
    <mergeCell ref="R1056:V1056"/>
    <mergeCell ref="B1053:E1053"/>
    <mergeCell ref="F1053:H1053"/>
    <mergeCell ref="I1053:K1053"/>
    <mergeCell ref="M1053:Q1053"/>
    <mergeCell ref="R1053:V1053"/>
    <mergeCell ref="B1054:E1054"/>
    <mergeCell ref="F1054:H1054"/>
    <mergeCell ref="I1054:K1054"/>
    <mergeCell ref="M1054:Q1054"/>
    <mergeCell ref="R1054:V1054"/>
    <mergeCell ref="B1051:E1051"/>
    <mergeCell ref="F1051:H1051"/>
    <mergeCell ref="I1051:K1051"/>
    <mergeCell ref="M1051:Q1051"/>
    <mergeCell ref="R1051:V1051"/>
    <mergeCell ref="B1052:E1052"/>
    <mergeCell ref="F1052:H1052"/>
    <mergeCell ref="I1052:K1052"/>
    <mergeCell ref="M1052:Q1052"/>
    <mergeCell ref="R1052:V1052"/>
    <mergeCell ref="B1049:E1049"/>
    <mergeCell ref="F1049:H1049"/>
    <mergeCell ref="I1049:K1049"/>
    <mergeCell ref="M1049:Q1049"/>
    <mergeCell ref="R1049:V1049"/>
    <mergeCell ref="B1050:E1050"/>
    <mergeCell ref="F1050:H1050"/>
    <mergeCell ref="I1050:K1050"/>
    <mergeCell ref="M1050:Q1050"/>
    <mergeCell ref="R1050:V1050"/>
    <mergeCell ref="B1070:E1070"/>
    <mergeCell ref="F1070:H1070"/>
    <mergeCell ref="I1070:K1070"/>
    <mergeCell ref="M1070:Q1070"/>
    <mergeCell ref="R1070:V1070"/>
    <mergeCell ref="B1071:E1071"/>
    <mergeCell ref="F1071:H1071"/>
    <mergeCell ref="I1071:K1071"/>
    <mergeCell ref="M1071:Q1071"/>
    <mergeCell ref="R1071:V1071"/>
    <mergeCell ref="B1068:E1068"/>
    <mergeCell ref="F1068:H1068"/>
    <mergeCell ref="I1068:K1068"/>
    <mergeCell ref="M1068:Q1068"/>
    <mergeCell ref="R1068:V1068"/>
    <mergeCell ref="B1069:E1069"/>
    <mergeCell ref="F1069:H1069"/>
    <mergeCell ref="I1069:K1069"/>
    <mergeCell ref="M1069:Q1069"/>
    <mergeCell ref="R1069:V1069"/>
    <mergeCell ref="R1065:V1066"/>
    <mergeCell ref="B1066:E1066"/>
    <mergeCell ref="B1067:E1067"/>
    <mergeCell ref="F1067:H1067"/>
    <mergeCell ref="I1067:K1067"/>
    <mergeCell ref="M1067:Q1067"/>
    <mergeCell ref="R1067:V1067"/>
    <mergeCell ref="B1059:V1059"/>
    <mergeCell ref="H1061:O1061"/>
    <mergeCell ref="G1062:O1062"/>
    <mergeCell ref="T1063:V1063"/>
    <mergeCell ref="B1065:E1065"/>
    <mergeCell ref="F1065:H1066"/>
    <mergeCell ref="I1065:K1066"/>
    <mergeCell ref="L1065:L1066"/>
    <mergeCell ref="M1065:Q1066"/>
    <mergeCell ref="B1078:E1078"/>
    <mergeCell ref="F1078:H1078"/>
    <mergeCell ref="I1078:K1078"/>
    <mergeCell ref="M1078:Q1078"/>
    <mergeCell ref="R1078:V1078"/>
    <mergeCell ref="M1079:Q1079"/>
    <mergeCell ref="R1079:V1079"/>
    <mergeCell ref="B1076:E1076"/>
    <mergeCell ref="F1076:H1076"/>
    <mergeCell ref="I1076:K1076"/>
    <mergeCell ref="M1076:Q1076"/>
    <mergeCell ref="R1076:V1076"/>
    <mergeCell ref="B1077:E1077"/>
    <mergeCell ref="F1077:H1077"/>
    <mergeCell ref="I1077:K1077"/>
    <mergeCell ref="M1077:Q1077"/>
    <mergeCell ref="R1077:V1077"/>
    <mergeCell ref="B1074:E1074"/>
    <mergeCell ref="F1074:H1074"/>
    <mergeCell ref="I1074:K1074"/>
    <mergeCell ref="M1074:Q1074"/>
    <mergeCell ref="R1074:V1074"/>
    <mergeCell ref="B1075:E1075"/>
    <mergeCell ref="F1075:H1075"/>
    <mergeCell ref="I1075:K1075"/>
    <mergeCell ref="M1075:Q1075"/>
    <mergeCell ref="R1075:V1075"/>
    <mergeCell ref="B1072:E1072"/>
    <mergeCell ref="F1072:H1072"/>
    <mergeCell ref="I1072:K1072"/>
    <mergeCell ref="M1072:Q1072"/>
    <mergeCell ref="R1072:V1072"/>
    <mergeCell ref="B1073:E1073"/>
    <mergeCell ref="F1073:H1073"/>
    <mergeCell ref="I1073:K1073"/>
    <mergeCell ref="M1073:Q1073"/>
    <mergeCell ref="R1073:V1073"/>
    <mergeCell ref="B1093:E1093"/>
    <mergeCell ref="F1093:H1093"/>
    <mergeCell ref="I1093:K1093"/>
    <mergeCell ref="M1093:Q1093"/>
    <mergeCell ref="R1093:V1093"/>
    <mergeCell ref="B1094:E1094"/>
    <mergeCell ref="F1094:H1094"/>
    <mergeCell ref="I1094:K1094"/>
    <mergeCell ref="M1094:Q1094"/>
    <mergeCell ref="R1094:V1094"/>
    <mergeCell ref="B1091:E1091"/>
    <mergeCell ref="F1091:H1091"/>
    <mergeCell ref="I1091:K1091"/>
    <mergeCell ref="M1091:Q1091"/>
    <mergeCell ref="R1091:V1091"/>
    <mergeCell ref="B1092:E1092"/>
    <mergeCell ref="F1092:H1092"/>
    <mergeCell ref="I1092:K1092"/>
    <mergeCell ref="M1092:Q1092"/>
    <mergeCell ref="R1092:V1092"/>
    <mergeCell ref="B1089:E1089"/>
    <mergeCell ref="B1090:E1090"/>
    <mergeCell ref="F1090:H1090"/>
    <mergeCell ref="I1090:K1090"/>
    <mergeCell ref="M1090:Q1090"/>
    <mergeCell ref="R1090:V1090"/>
    <mergeCell ref="B1082:V1082"/>
    <mergeCell ref="H1084:O1084"/>
    <mergeCell ref="G1085:O1085"/>
    <mergeCell ref="T1086:V1086"/>
    <mergeCell ref="B1088:E1088"/>
    <mergeCell ref="F1088:H1089"/>
    <mergeCell ref="I1088:K1089"/>
    <mergeCell ref="L1088:L1089"/>
    <mergeCell ref="M1088:Q1089"/>
    <mergeCell ref="R1088:V1089"/>
    <mergeCell ref="B1101:E1101"/>
    <mergeCell ref="F1101:H1101"/>
    <mergeCell ref="I1101:K1101"/>
    <mergeCell ref="M1101:Q1101"/>
    <mergeCell ref="R1101:V1101"/>
    <mergeCell ref="M1102:Q1102"/>
    <mergeCell ref="R1102:V1102"/>
    <mergeCell ref="B1099:E1099"/>
    <mergeCell ref="F1099:H1099"/>
    <mergeCell ref="I1099:K1099"/>
    <mergeCell ref="M1099:Q1099"/>
    <mergeCell ref="R1099:V1099"/>
    <mergeCell ref="B1100:E1100"/>
    <mergeCell ref="F1100:H1100"/>
    <mergeCell ref="I1100:K1100"/>
    <mergeCell ref="M1100:Q1100"/>
    <mergeCell ref="R1100:V1100"/>
    <mergeCell ref="B1097:E1097"/>
    <mergeCell ref="F1097:H1097"/>
    <mergeCell ref="I1097:K1097"/>
    <mergeCell ref="M1097:Q1097"/>
    <mergeCell ref="R1097:V1097"/>
    <mergeCell ref="B1098:E1098"/>
    <mergeCell ref="F1098:H1098"/>
    <mergeCell ref="I1098:K1098"/>
    <mergeCell ref="M1098:Q1098"/>
    <mergeCell ref="R1098:V1098"/>
    <mergeCell ref="B1095:E1095"/>
    <mergeCell ref="F1095:H1095"/>
    <mergeCell ref="I1095:K1095"/>
    <mergeCell ref="M1095:Q1095"/>
    <mergeCell ref="R1095:V1095"/>
    <mergeCell ref="B1096:E1096"/>
    <mergeCell ref="F1096:H1096"/>
    <mergeCell ref="I1096:K1096"/>
    <mergeCell ref="M1096:Q1096"/>
    <mergeCell ref="R1096:V1096"/>
    <mergeCell ref="B1116:E1116"/>
    <mergeCell ref="F1116:H1116"/>
    <mergeCell ref="I1116:K1116"/>
    <mergeCell ref="M1116:Q1116"/>
    <mergeCell ref="R1116:V1116"/>
    <mergeCell ref="B1117:E1117"/>
    <mergeCell ref="F1117:H1117"/>
    <mergeCell ref="I1117:K1117"/>
    <mergeCell ref="M1117:Q1117"/>
    <mergeCell ref="R1117:V1117"/>
    <mergeCell ref="B1114:E1114"/>
    <mergeCell ref="F1114:H1114"/>
    <mergeCell ref="I1114:K1114"/>
    <mergeCell ref="M1114:Q1114"/>
    <mergeCell ref="R1114:V1114"/>
    <mergeCell ref="B1115:E1115"/>
    <mergeCell ref="F1115:H1115"/>
    <mergeCell ref="I1115:K1115"/>
    <mergeCell ref="M1115:Q1115"/>
    <mergeCell ref="R1115:V1115"/>
    <mergeCell ref="R1111:V1112"/>
    <mergeCell ref="B1112:E1112"/>
    <mergeCell ref="B1113:E1113"/>
    <mergeCell ref="F1113:H1113"/>
    <mergeCell ref="I1113:K1113"/>
    <mergeCell ref="M1113:Q1113"/>
    <mergeCell ref="R1113:V1113"/>
    <mergeCell ref="B1105:V1105"/>
    <mergeCell ref="H1107:O1107"/>
    <mergeCell ref="G1108:O1108"/>
    <mergeCell ref="T1109:V1109"/>
    <mergeCell ref="B1111:E1111"/>
    <mergeCell ref="F1111:H1112"/>
    <mergeCell ref="I1111:K1112"/>
    <mergeCell ref="L1111:L1112"/>
    <mergeCell ref="M1111:Q1112"/>
    <mergeCell ref="B1124:E1124"/>
    <mergeCell ref="F1124:H1124"/>
    <mergeCell ref="I1124:K1124"/>
    <mergeCell ref="M1124:Q1124"/>
    <mergeCell ref="R1124:V1124"/>
    <mergeCell ref="M1125:Q1125"/>
    <mergeCell ref="R1125:V1125"/>
    <mergeCell ref="B1122:E1122"/>
    <mergeCell ref="F1122:H1122"/>
    <mergeCell ref="I1122:K1122"/>
    <mergeCell ref="M1122:Q1122"/>
    <mergeCell ref="R1122:V1122"/>
    <mergeCell ref="B1123:E1123"/>
    <mergeCell ref="F1123:H1123"/>
    <mergeCell ref="I1123:K1123"/>
    <mergeCell ref="M1123:Q1123"/>
    <mergeCell ref="R1123:V1123"/>
    <mergeCell ref="B1120:E1120"/>
    <mergeCell ref="F1120:H1120"/>
    <mergeCell ref="I1120:K1120"/>
    <mergeCell ref="M1120:Q1120"/>
    <mergeCell ref="R1120:V1120"/>
    <mergeCell ref="B1121:E1121"/>
    <mergeCell ref="F1121:H1121"/>
    <mergeCell ref="I1121:K1121"/>
    <mergeCell ref="M1121:Q1121"/>
    <mergeCell ref="R1121:V1121"/>
    <mergeCell ref="B1118:E1118"/>
    <mergeCell ref="F1118:H1118"/>
    <mergeCell ref="I1118:K1118"/>
    <mergeCell ref="M1118:Q1118"/>
    <mergeCell ref="R1118:V1118"/>
    <mergeCell ref="B1119:E1119"/>
    <mergeCell ref="F1119:H1119"/>
    <mergeCell ref="I1119:K1119"/>
    <mergeCell ref="M1119:Q1119"/>
    <mergeCell ref="R1119:V1119"/>
    <mergeCell ref="B1139:E1139"/>
    <mergeCell ref="F1139:H1139"/>
    <mergeCell ref="I1139:K1139"/>
    <mergeCell ref="M1139:Q1139"/>
    <mergeCell ref="R1139:V1139"/>
    <mergeCell ref="B1140:E1140"/>
    <mergeCell ref="F1140:H1140"/>
    <mergeCell ref="I1140:K1140"/>
    <mergeCell ref="M1140:Q1140"/>
    <mergeCell ref="R1140:V1140"/>
    <mergeCell ref="B1137:E1137"/>
    <mergeCell ref="F1137:H1137"/>
    <mergeCell ref="I1137:K1137"/>
    <mergeCell ref="M1137:Q1137"/>
    <mergeCell ref="R1137:V1137"/>
    <mergeCell ref="B1138:E1138"/>
    <mergeCell ref="F1138:H1138"/>
    <mergeCell ref="I1138:K1138"/>
    <mergeCell ref="M1138:Q1138"/>
    <mergeCell ref="R1138:V1138"/>
    <mergeCell ref="B1135:E1135"/>
    <mergeCell ref="B1136:E1136"/>
    <mergeCell ref="F1136:H1136"/>
    <mergeCell ref="I1136:K1136"/>
    <mergeCell ref="M1136:Q1136"/>
    <mergeCell ref="R1136:V1136"/>
    <mergeCell ref="B1128:V1128"/>
    <mergeCell ref="H1130:O1130"/>
    <mergeCell ref="G1131:O1131"/>
    <mergeCell ref="T1132:V1132"/>
    <mergeCell ref="B1134:E1134"/>
    <mergeCell ref="F1134:H1135"/>
    <mergeCell ref="I1134:K1135"/>
    <mergeCell ref="L1134:L1135"/>
    <mergeCell ref="M1134:Q1135"/>
    <mergeCell ref="R1134:V1135"/>
    <mergeCell ref="B1147:E1147"/>
    <mergeCell ref="F1147:H1147"/>
    <mergeCell ref="I1147:K1147"/>
    <mergeCell ref="M1147:Q1147"/>
    <mergeCell ref="R1147:V1147"/>
    <mergeCell ref="M1148:Q1148"/>
    <mergeCell ref="R1148:V1148"/>
    <mergeCell ref="B1145:E1145"/>
    <mergeCell ref="F1145:H1145"/>
    <mergeCell ref="I1145:K1145"/>
    <mergeCell ref="M1145:Q1145"/>
    <mergeCell ref="R1145:V1145"/>
    <mergeCell ref="B1146:E1146"/>
    <mergeCell ref="F1146:H1146"/>
    <mergeCell ref="I1146:K1146"/>
    <mergeCell ref="M1146:Q1146"/>
    <mergeCell ref="R1146:V1146"/>
    <mergeCell ref="B1143:E1143"/>
    <mergeCell ref="F1143:H1143"/>
    <mergeCell ref="I1143:K1143"/>
    <mergeCell ref="M1143:Q1143"/>
    <mergeCell ref="R1143:V1143"/>
    <mergeCell ref="B1144:E1144"/>
    <mergeCell ref="F1144:H1144"/>
    <mergeCell ref="I1144:K1144"/>
    <mergeCell ref="M1144:Q1144"/>
    <mergeCell ref="R1144:V1144"/>
    <mergeCell ref="B1141:E1141"/>
    <mergeCell ref="F1141:H1141"/>
    <mergeCell ref="I1141:K1141"/>
    <mergeCell ref="M1141:Q1141"/>
    <mergeCell ref="R1141:V1141"/>
    <mergeCell ref="B1142:E1142"/>
    <mergeCell ref="F1142:H1142"/>
    <mergeCell ref="I1142:K1142"/>
    <mergeCell ref="M1142:Q1142"/>
    <mergeCell ref="R1142:V1142"/>
    <mergeCell ref="B1162:E1162"/>
    <mergeCell ref="F1162:H1162"/>
    <mergeCell ref="I1162:K1162"/>
    <mergeCell ref="M1162:Q1162"/>
    <mergeCell ref="R1162:V1162"/>
    <mergeCell ref="B1163:E1163"/>
    <mergeCell ref="F1163:H1163"/>
    <mergeCell ref="I1163:K1163"/>
    <mergeCell ref="M1163:Q1163"/>
    <mergeCell ref="R1163:V1163"/>
    <mergeCell ref="B1160:E1160"/>
    <mergeCell ref="F1160:H1160"/>
    <mergeCell ref="I1160:K1160"/>
    <mergeCell ref="M1160:Q1160"/>
    <mergeCell ref="R1160:V1160"/>
    <mergeCell ref="B1161:E1161"/>
    <mergeCell ref="F1161:H1161"/>
    <mergeCell ref="I1161:K1161"/>
    <mergeCell ref="M1161:Q1161"/>
    <mergeCell ref="R1161:V1161"/>
    <mergeCell ref="R1157:V1158"/>
    <mergeCell ref="B1158:E1158"/>
    <mergeCell ref="B1159:E1159"/>
    <mergeCell ref="F1159:H1159"/>
    <mergeCell ref="I1159:K1159"/>
    <mergeCell ref="M1159:Q1159"/>
    <mergeCell ref="R1159:V1159"/>
    <mergeCell ref="B1151:V1151"/>
    <mergeCell ref="H1153:O1153"/>
    <mergeCell ref="G1154:O1154"/>
    <mergeCell ref="T1155:V1155"/>
    <mergeCell ref="B1157:E1157"/>
    <mergeCell ref="F1157:H1158"/>
    <mergeCell ref="I1157:K1158"/>
    <mergeCell ref="L1157:L1158"/>
    <mergeCell ref="M1157:Q1158"/>
    <mergeCell ref="B1170:E1170"/>
    <mergeCell ref="F1170:H1170"/>
    <mergeCell ref="I1170:K1170"/>
    <mergeCell ref="M1170:Q1170"/>
    <mergeCell ref="R1170:V1170"/>
    <mergeCell ref="M1171:Q1171"/>
    <mergeCell ref="R1171:V1171"/>
    <mergeCell ref="B1168:E1168"/>
    <mergeCell ref="F1168:H1168"/>
    <mergeCell ref="I1168:K1168"/>
    <mergeCell ref="M1168:Q1168"/>
    <mergeCell ref="R1168:V1168"/>
    <mergeCell ref="B1169:E1169"/>
    <mergeCell ref="F1169:H1169"/>
    <mergeCell ref="I1169:K1169"/>
    <mergeCell ref="M1169:Q1169"/>
    <mergeCell ref="R1169:V1169"/>
    <mergeCell ref="B1166:E1166"/>
    <mergeCell ref="F1166:H1166"/>
    <mergeCell ref="I1166:K1166"/>
    <mergeCell ref="M1166:Q1166"/>
    <mergeCell ref="R1166:V1166"/>
    <mergeCell ref="B1167:E1167"/>
    <mergeCell ref="F1167:H1167"/>
    <mergeCell ref="I1167:K1167"/>
    <mergeCell ref="M1167:Q1167"/>
    <mergeCell ref="R1167:V1167"/>
    <mergeCell ref="B1164:E1164"/>
    <mergeCell ref="F1164:H1164"/>
    <mergeCell ref="I1164:K1164"/>
    <mergeCell ref="M1164:Q1164"/>
    <mergeCell ref="R1164:V1164"/>
    <mergeCell ref="B1165:E1165"/>
    <mergeCell ref="F1165:H1165"/>
    <mergeCell ref="I1165:K1165"/>
    <mergeCell ref="M1165:Q1165"/>
    <mergeCell ref="R1165:V1165"/>
    <mergeCell ref="B1185:E1185"/>
    <mergeCell ref="F1185:H1185"/>
    <mergeCell ref="I1185:K1185"/>
    <mergeCell ref="M1185:Q1185"/>
    <mergeCell ref="R1185:V1185"/>
    <mergeCell ref="B1186:E1186"/>
    <mergeCell ref="F1186:H1186"/>
    <mergeCell ref="I1186:K1186"/>
    <mergeCell ref="M1186:Q1186"/>
    <mergeCell ref="R1186:V1186"/>
    <mergeCell ref="B1183:E1183"/>
    <mergeCell ref="F1183:H1183"/>
    <mergeCell ref="I1183:K1183"/>
    <mergeCell ref="M1183:Q1183"/>
    <mergeCell ref="R1183:V1183"/>
    <mergeCell ref="B1184:E1184"/>
    <mergeCell ref="F1184:H1184"/>
    <mergeCell ref="I1184:K1184"/>
    <mergeCell ref="M1184:Q1184"/>
    <mergeCell ref="R1184:V1184"/>
    <mergeCell ref="B1181:E1181"/>
    <mergeCell ref="B1182:E1182"/>
    <mergeCell ref="F1182:H1182"/>
    <mergeCell ref="I1182:K1182"/>
    <mergeCell ref="M1182:Q1182"/>
    <mergeCell ref="R1182:V1182"/>
    <mergeCell ref="B1174:V1174"/>
    <mergeCell ref="H1176:O1176"/>
    <mergeCell ref="G1177:O1177"/>
    <mergeCell ref="T1178:V1178"/>
    <mergeCell ref="B1180:E1180"/>
    <mergeCell ref="F1180:H1181"/>
    <mergeCell ref="I1180:K1181"/>
    <mergeCell ref="L1180:L1181"/>
    <mergeCell ref="M1180:Q1181"/>
    <mergeCell ref="R1180:V1181"/>
    <mergeCell ref="B1193:E1193"/>
    <mergeCell ref="F1193:H1193"/>
    <mergeCell ref="I1193:K1193"/>
    <mergeCell ref="M1193:Q1193"/>
    <mergeCell ref="R1193:V1193"/>
    <mergeCell ref="M1194:Q1194"/>
    <mergeCell ref="R1194:V1194"/>
    <mergeCell ref="B1191:E1191"/>
    <mergeCell ref="F1191:H1191"/>
    <mergeCell ref="I1191:K1191"/>
    <mergeCell ref="M1191:Q1191"/>
    <mergeCell ref="R1191:V1191"/>
    <mergeCell ref="B1192:E1192"/>
    <mergeCell ref="F1192:H1192"/>
    <mergeCell ref="I1192:K1192"/>
    <mergeCell ref="M1192:Q1192"/>
    <mergeCell ref="R1192:V1192"/>
    <mergeCell ref="B1189:E1189"/>
    <mergeCell ref="F1189:H1189"/>
    <mergeCell ref="I1189:K1189"/>
    <mergeCell ref="M1189:Q1189"/>
    <mergeCell ref="R1189:V1189"/>
    <mergeCell ref="B1190:E1190"/>
    <mergeCell ref="F1190:H1190"/>
    <mergeCell ref="I1190:K1190"/>
    <mergeCell ref="M1190:Q1190"/>
    <mergeCell ref="R1190:V1190"/>
    <mergeCell ref="B1187:E1187"/>
    <mergeCell ref="F1187:H1187"/>
    <mergeCell ref="I1187:K1187"/>
    <mergeCell ref="M1187:Q1187"/>
    <mergeCell ref="R1187:V1187"/>
    <mergeCell ref="B1188:E1188"/>
    <mergeCell ref="F1188:H1188"/>
    <mergeCell ref="I1188:K1188"/>
    <mergeCell ref="M1188:Q1188"/>
    <mergeCell ref="R1188:V1188"/>
    <mergeCell ref="B1208:E1208"/>
    <mergeCell ref="F1208:H1208"/>
    <mergeCell ref="I1208:K1208"/>
    <mergeCell ref="M1208:Q1208"/>
    <mergeCell ref="R1208:V1208"/>
    <mergeCell ref="B1209:E1209"/>
    <mergeCell ref="F1209:H1209"/>
    <mergeCell ref="I1209:K1209"/>
    <mergeCell ref="M1209:Q1209"/>
    <mergeCell ref="R1209:V1209"/>
    <mergeCell ref="B1206:E1206"/>
    <mergeCell ref="F1206:H1206"/>
    <mergeCell ref="I1206:K1206"/>
    <mergeCell ref="M1206:Q1206"/>
    <mergeCell ref="R1206:V1206"/>
    <mergeCell ref="B1207:E1207"/>
    <mergeCell ref="F1207:H1207"/>
    <mergeCell ref="I1207:K1207"/>
    <mergeCell ref="M1207:Q1207"/>
    <mergeCell ref="R1207:V1207"/>
    <mergeCell ref="R1203:V1204"/>
    <mergeCell ref="B1204:E1204"/>
    <mergeCell ref="B1205:E1205"/>
    <mergeCell ref="F1205:H1205"/>
    <mergeCell ref="I1205:K1205"/>
    <mergeCell ref="M1205:Q1205"/>
    <mergeCell ref="R1205:V1205"/>
    <mergeCell ref="B1197:V1197"/>
    <mergeCell ref="H1199:O1199"/>
    <mergeCell ref="G1200:O1200"/>
    <mergeCell ref="T1201:V1201"/>
    <mergeCell ref="B1203:E1203"/>
    <mergeCell ref="F1203:H1204"/>
    <mergeCell ref="I1203:K1204"/>
    <mergeCell ref="L1203:L1204"/>
    <mergeCell ref="M1203:Q1204"/>
    <mergeCell ref="B1216:E1216"/>
    <mergeCell ref="F1216:H1216"/>
    <mergeCell ref="I1216:K1216"/>
    <mergeCell ref="M1216:Q1216"/>
    <mergeCell ref="R1216:V1216"/>
    <mergeCell ref="M1217:Q1217"/>
    <mergeCell ref="R1217:V1217"/>
    <mergeCell ref="B1214:E1214"/>
    <mergeCell ref="F1214:H1214"/>
    <mergeCell ref="I1214:K1214"/>
    <mergeCell ref="M1214:Q1214"/>
    <mergeCell ref="R1214:V1214"/>
    <mergeCell ref="B1215:E1215"/>
    <mergeCell ref="F1215:H1215"/>
    <mergeCell ref="I1215:K1215"/>
    <mergeCell ref="M1215:Q1215"/>
    <mergeCell ref="R1215:V1215"/>
    <mergeCell ref="B1212:E1212"/>
    <mergeCell ref="F1212:H1212"/>
    <mergeCell ref="I1212:K1212"/>
    <mergeCell ref="M1212:Q1212"/>
    <mergeCell ref="R1212:V1212"/>
    <mergeCell ref="B1213:E1213"/>
    <mergeCell ref="F1213:H1213"/>
    <mergeCell ref="I1213:K1213"/>
    <mergeCell ref="M1213:Q1213"/>
    <mergeCell ref="R1213:V1213"/>
    <mergeCell ref="B1210:E1210"/>
    <mergeCell ref="F1210:H1210"/>
    <mergeCell ref="I1210:K1210"/>
    <mergeCell ref="M1210:Q1210"/>
    <mergeCell ref="R1210:V1210"/>
    <mergeCell ref="B1211:E1211"/>
    <mergeCell ref="F1211:H1211"/>
    <mergeCell ref="I1211:K1211"/>
    <mergeCell ref="M1211:Q1211"/>
    <mergeCell ref="R1211:V1211"/>
    <mergeCell ref="B1231:E1231"/>
    <mergeCell ref="F1231:H1231"/>
    <mergeCell ref="I1231:K1231"/>
    <mergeCell ref="M1231:Q1231"/>
    <mergeCell ref="R1231:V1231"/>
    <mergeCell ref="B1232:E1232"/>
    <mergeCell ref="F1232:H1232"/>
    <mergeCell ref="I1232:K1232"/>
    <mergeCell ref="M1232:Q1232"/>
    <mergeCell ref="R1232:V1232"/>
    <mergeCell ref="B1229:E1229"/>
    <mergeCell ref="F1229:H1229"/>
    <mergeCell ref="I1229:K1229"/>
    <mergeCell ref="M1229:Q1229"/>
    <mergeCell ref="R1229:V1229"/>
    <mergeCell ref="B1230:E1230"/>
    <mergeCell ref="F1230:H1230"/>
    <mergeCell ref="I1230:K1230"/>
    <mergeCell ref="M1230:Q1230"/>
    <mergeCell ref="R1230:V1230"/>
    <mergeCell ref="B1227:E1227"/>
    <mergeCell ref="B1228:E1228"/>
    <mergeCell ref="F1228:H1228"/>
    <mergeCell ref="I1228:K1228"/>
    <mergeCell ref="M1228:Q1228"/>
    <mergeCell ref="R1228:V1228"/>
    <mergeCell ref="B1220:V1220"/>
    <mergeCell ref="H1222:O1222"/>
    <mergeCell ref="G1223:O1223"/>
    <mergeCell ref="T1224:V1224"/>
    <mergeCell ref="B1226:E1226"/>
    <mergeCell ref="F1226:H1227"/>
    <mergeCell ref="I1226:K1227"/>
    <mergeCell ref="L1226:L1227"/>
    <mergeCell ref="M1226:Q1227"/>
    <mergeCell ref="R1226:V1227"/>
    <mergeCell ref="B1239:E1239"/>
    <mergeCell ref="F1239:H1239"/>
    <mergeCell ref="I1239:K1239"/>
    <mergeCell ref="M1239:Q1239"/>
    <mergeCell ref="R1239:V1239"/>
    <mergeCell ref="M1240:Q1240"/>
    <mergeCell ref="R1240:V1240"/>
    <mergeCell ref="B1237:E1237"/>
    <mergeCell ref="F1237:H1237"/>
    <mergeCell ref="I1237:K1237"/>
    <mergeCell ref="M1237:Q1237"/>
    <mergeCell ref="R1237:V1237"/>
    <mergeCell ref="B1238:E1238"/>
    <mergeCell ref="F1238:H1238"/>
    <mergeCell ref="I1238:K1238"/>
    <mergeCell ref="M1238:Q1238"/>
    <mergeCell ref="R1238:V1238"/>
    <mergeCell ref="B1235:E1235"/>
    <mergeCell ref="F1235:H1235"/>
    <mergeCell ref="I1235:K1235"/>
    <mergeCell ref="M1235:Q1235"/>
    <mergeCell ref="R1235:V1235"/>
    <mergeCell ref="B1236:E1236"/>
    <mergeCell ref="F1236:H1236"/>
    <mergeCell ref="I1236:K1236"/>
    <mergeCell ref="M1236:Q1236"/>
    <mergeCell ref="R1236:V1236"/>
    <mergeCell ref="B1233:E1233"/>
    <mergeCell ref="F1233:H1233"/>
    <mergeCell ref="I1233:K1233"/>
    <mergeCell ref="M1233:Q1233"/>
    <mergeCell ref="R1233:V1233"/>
    <mergeCell ref="B1234:E1234"/>
    <mergeCell ref="F1234:H1234"/>
    <mergeCell ref="I1234:K1234"/>
    <mergeCell ref="M1234:Q1234"/>
    <mergeCell ref="R1234:V1234"/>
    <mergeCell ref="B1254:E1254"/>
    <mergeCell ref="F1254:H1254"/>
    <mergeCell ref="I1254:K1254"/>
    <mergeCell ref="M1254:Q1254"/>
    <mergeCell ref="R1254:V1254"/>
    <mergeCell ref="B1255:E1255"/>
    <mergeCell ref="F1255:H1255"/>
    <mergeCell ref="I1255:K1255"/>
    <mergeCell ref="M1255:Q1255"/>
    <mergeCell ref="R1255:V1255"/>
    <mergeCell ref="B1252:E1252"/>
    <mergeCell ref="F1252:H1252"/>
    <mergeCell ref="I1252:K1252"/>
    <mergeCell ref="M1252:Q1252"/>
    <mergeCell ref="R1252:V1252"/>
    <mergeCell ref="B1253:E1253"/>
    <mergeCell ref="F1253:H1253"/>
    <mergeCell ref="I1253:K1253"/>
    <mergeCell ref="M1253:Q1253"/>
    <mergeCell ref="R1253:V1253"/>
    <mergeCell ref="R1249:V1250"/>
    <mergeCell ref="B1250:E1250"/>
    <mergeCell ref="B1251:E1251"/>
    <mergeCell ref="F1251:H1251"/>
    <mergeCell ref="I1251:K1251"/>
    <mergeCell ref="M1251:Q1251"/>
    <mergeCell ref="R1251:V1251"/>
    <mergeCell ref="B1243:V1243"/>
    <mergeCell ref="H1245:O1245"/>
    <mergeCell ref="G1246:O1246"/>
    <mergeCell ref="T1247:V1247"/>
    <mergeCell ref="B1249:E1249"/>
    <mergeCell ref="F1249:H1250"/>
    <mergeCell ref="I1249:K1250"/>
    <mergeCell ref="L1249:L1250"/>
    <mergeCell ref="M1249:Q1250"/>
    <mergeCell ref="B1262:E1262"/>
    <mergeCell ref="F1262:H1262"/>
    <mergeCell ref="I1262:K1262"/>
    <mergeCell ref="M1262:Q1262"/>
    <mergeCell ref="R1262:V1262"/>
    <mergeCell ref="M1263:Q1263"/>
    <mergeCell ref="R1263:V1263"/>
    <mergeCell ref="B1260:E1260"/>
    <mergeCell ref="F1260:H1260"/>
    <mergeCell ref="I1260:K1260"/>
    <mergeCell ref="M1260:Q1260"/>
    <mergeCell ref="R1260:V1260"/>
    <mergeCell ref="B1261:E1261"/>
    <mergeCell ref="F1261:H1261"/>
    <mergeCell ref="I1261:K1261"/>
    <mergeCell ref="M1261:Q1261"/>
    <mergeCell ref="R1261:V1261"/>
    <mergeCell ref="B1258:E1258"/>
    <mergeCell ref="F1258:H1258"/>
    <mergeCell ref="I1258:K1258"/>
    <mergeCell ref="M1258:Q1258"/>
    <mergeCell ref="R1258:V1258"/>
    <mergeCell ref="B1259:E1259"/>
    <mergeCell ref="F1259:H1259"/>
    <mergeCell ref="I1259:K1259"/>
    <mergeCell ref="M1259:Q1259"/>
    <mergeCell ref="R1259:V1259"/>
    <mergeCell ref="B1256:E1256"/>
    <mergeCell ref="F1256:H1256"/>
    <mergeCell ref="I1256:K1256"/>
    <mergeCell ref="M1256:Q1256"/>
    <mergeCell ref="R1256:V1256"/>
    <mergeCell ref="B1257:E1257"/>
    <mergeCell ref="F1257:H1257"/>
    <mergeCell ref="I1257:K1257"/>
    <mergeCell ref="M1257:Q1257"/>
    <mergeCell ref="R1257:V1257"/>
    <mergeCell ref="B1277:E1277"/>
    <mergeCell ref="F1277:H1277"/>
    <mergeCell ref="I1277:K1277"/>
    <mergeCell ref="M1277:Q1277"/>
    <mergeCell ref="R1277:V1277"/>
    <mergeCell ref="B1278:E1278"/>
    <mergeCell ref="F1278:H1278"/>
    <mergeCell ref="I1278:K1278"/>
    <mergeCell ref="M1278:Q1278"/>
    <mergeCell ref="R1278:V1278"/>
    <mergeCell ref="B1275:E1275"/>
    <mergeCell ref="F1275:H1275"/>
    <mergeCell ref="I1275:K1275"/>
    <mergeCell ref="M1275:Q1275"/>
    <mergeCell ref="R1275:V1275"/>
    <mergeCell ref="B1276:E1276"/>
    <mergeCell ref="F1276:H1276"/>
    <mergeCell ref="I1276:K1276"/>
    <mergeCell ref="M1276:Q1276"/>
    <mergeCell ref="R1276:V1276"/>
    <mergeCell ref="B1273:E1273"/>
    <mergeCell ref="B1274:E1274"/>
    <mergeCell ref="F1274:H1274"/>
    <mergeCell ref="I1274:K1274"/>
    <mergeCell ref="M1274:Q1274"/>
    <mergeCell ref="R1274:V1274"/>
    <mergeCell ref="B1266:V1266"/>
    <mergeCell ref="H1268:O1268"/>
    <mergeCell ref="G1269:O1269"/>
    <mergeCell ref="T1270:V1270"/>
    <mergeCell ref="B1272:E1272"/>
    <mergeCell ref="F1272:H1273"/>
    <mergeCell ref="I1272:K1273"/>
    <mergeCell ref="L1272:L1273"/>
    <mergeCell ref="M1272:Q1273"/>
    <mergeCell ref="R1272:V1273"/>
    <mergeCell ref="B1285:E1285"/>
    <mergeCell ref="F1285:H1285"/>
    <mergeCell ref="I1285:K1285"/>
    <mergeCell ref="M1285:Q1285"/>
    <mergeCell ref="R1285:V1285"/>
    <mergeCell ref="M1286:Q1286"/>
    <mergeCell ref="R1286:V1286"/>
    <mergeCell ref="B1283:E1283"/>
    <mergeCell ref="F1283:H1283"/>
    <mergeCell ref="I1283:K1283"/>
    <mergeCell ref="M1283:Q1283"/>
    <mergeCell ref="R1283:V1283"/>
    <mergeCell ref="B1284:E1284"/>
    <mergeCell ref="F1284:H1284"/>
    <mergeCell ref="I1284:K1284"/>
    <mergeCell ref="M1284:Q1284"/>
    <mergeCell ref="R1284:V1284"/>
    <mergeCell ref="B1281:E1281"/>
    <mergeCell ref="F1281:H1281"/>
    <mergeCell ref="I1281:K1281"/>
    <mergeCell ref="M1281:Q1281"/>
    <mergeCell ref="R1281:V1281"/>
    <mergeCell ref="B1282:E1282"/>
    <mergeCell ref="F1282:H1282"/>
    <mergeCell ref="I1282:K1282"/>
    <mergeCell ref="M1282:Q1282"/>
    <mergeCell ref="R1282:V1282"/>
    <mergeCell ref="B1279:E1279"/>
    <mergeCell ref="F1279:H1279"/>
    <mergeCell ref="I1279:K1279"/>
    <mergeCell ref="M1279:Q1279"/>
    <mergeCell ref="R1279:V1279"/>
    <mergeCell ref="B1280:E1280"/>
    <mergeCell ref="F1280:H1280"/>
    <mergeCell ref="I1280:K1280"/>
    <mergeCell ref="M1280:Q1280"/>
    <mergeCell ref="R1280:V1280"/>
    <mergeCell ref="B1300:E1300"/>
    <mergeCell ref="F1300:H1300"/>
    <mergeCell ref="I1300:K1300"/>
    <mergeCell ref="M1300:Q1300"/>
    <mergeCell ref="R1300:V1300"/>
    <mergeCell ref="B1301:E1301"/>
    <mergeCell ref="F1301:H1301"/>
    <mergeCell ref="I1301:K1301"/>
    <mergeCell ref="M1301:Q1301"/>
    <mergeCell ref="R1301:V1301"/>
    <mergeCell ref="B1298:E1298"/>
    <mergeCell ref="F1298:H1298"/>
    <mergeCell ref="I1298:K1298"/>
    <mergeCell ref="M1298:Q1298"/>
    <mergeCell ref="R1298:V1298"/>
    <mergeCell ref="B1299:E1299"/>
    <mergeCell ref="F1299:H1299"/>
    <mergeCell ref="I1299:K1299"/>
    <mergeCell ref="M1299:Q1299"/>
    <mergeCell ref="R1299:V1299"/>
    <mergeCell ref="R1295:V1296"/>
    <mergeCell ref="B1296:E1296"/>
    <mergeCell ref="B1297:E1297"/>
    <mergeCell ref="F1297:H1297"/>
    <mergeCell ref="I1297:K1297"/>
    <mergeCell ref="M1297:Q1297"/>
    <mergeCell ref="R1297:V1297"/>
    <mergeCell ref="B1289:V1289"/>
    <mergeCell ref="H1291:O1291"/>
    <mergeCell ref="G1292:O1292"/>
    <mergeCell ref="T1293:V1293"/>
    <mergeCell ref="B1295:E1295"/>
    <mergeCell ref="F1295:H1296"/>
    <mergeCell ref="I1295:K1296"/>
    <mergeCell ref="L1295:L1296"/>
    <mergeCell ref="M1295:Q1296"/>
    <mergeCell ref="B1308:E1308"/>
    <mergeCell ref="F1308:H1308"/>
    <mergeCell ref="I1308:K1308"/>
    <mergeCell ref="M1308:Q1308"/>
    <mergeCell ref="R1308:V1308"/>
    <mergeCell ref="M1309:Q1309"/>
    <mergeCell ref="R1309:V1309"/>
    <mergeCell ref="B1306:E1306"/>
    <mergeCell ref="F1306:H1306"/>
    <mergeCell ref="I1306:K1306"/>
    <mergeCell ref="M1306:Q1306"/>
    <mergeCell ref="R1306:V1306"/>
    <mergeCell ref="B1307:E1307"/>
    <mergeCell ref="F1307:H1307"/>
    <mergeCell ref="I1307:K1307"/>
    <mergeCell ref="M1307:Q1307"/>
    <mergeCell ref="R1307:V1307"/>
    <mergeCell ref="B1304:E1304"/>
    <mergeCell ref="F1304:H1304"/>
    <mergeCell ref="I1304:K1304"/>
    <mergeCell ref="M1304:Q1304"/>
    <mergeCell ref="R1304:V1304"/>
    <mergeCell ref="B1305:E1305"/>
    <mergeCell ref="F1305:H1305"/>
    <mergeCell ref="I1305:K1305"/>
    <mergeCell ref="M1305:Q1305"/>
    <mergeCell ref="R1305:V1305"/>
    <mergeCell ref="B1302:E1302"/>
    <mergeCell ref="F1302:H1302"/>
    <mergeCell ref="I1302:K1302"/>
    <mergeCell ref="M1302:Q1302"/>
    <mergeCell ref="R1302:V1302"/>
    <mergeCell ref="B1303:E1303"/>
    <mergeCell ref="F1303:H1303"/>
    <mergeCell ref="I1303:K1303"/>
    <mergeCell ref="M1303:Q1303"/>
    <mergeCell ref="R1303:V1303"/>
    <mergeCell ref="B1323:E1323"/>
    <mergeCell ref="F1323:H1323"/>
    <mergeCell ref="I1323:K1323"/>
    <mergeCell ref="M1323:Q1323"/>
    <mergeCell ref="R1323:V1323"/>
    <mergeCell ref="B1324:E1324"/>
    <mergeCell ref="F1324:H1324"/>
    <mergeCell ref="I1324:K1324"/>
    <mergeCell ref="M1324:Q1324"/>
    <mergeCell ref="R1324:V1324"/>
    <mergeCell ref="B1321:E1321"/>
    <mergeCell ref="F1321:H1321"/>
    <mergeCell ref="I1321:K1321"/>
    <mergeCell ref="M1321:Q1321"/>
    <mergeCell ref="R1321:V1321"/>
    <mergeCell ref="B1322:E1322"/>
    <mergeCell ref="F1322:H1322"/>
    <mergeCell ref="I1322:K1322"/>
    <mergeCell ref="M1322:Q1322"/>
    <mergeCell ref="R1322:V1322"/>
    <mergeCell ref="B1319:E1319"/>
    <mergeCell ref="B1320:E1320"/>
    <mergeCell ref="F1320:H1320"/>
    <mergeCell ref="I1320:K1320"/>
    <mergeCell ref="M1320:Q1320"/>
    <mergeCell ref="R1320:V1320"/>
    <mergeCell ref="B1312:V1312"/>
    <mergeCell ref="H1314:O1314"/>
    <mergeCell ref="G1315:O1315"/>
    <mergeCell ref="T1316:V1316"/>
    <mergeCell ref="B1318:E1318"/>
    <mergeCell ref="F1318:H1319"/>
    <mergeCell ref="I1318:K1319"/>
    <mergeCell ref="L1318:L1319"/>
    <mergeCell ref="M1318:Q1319"/>
    <mergeCell ref="R1318:V1319"/>
    <mergeCell ref="B1331:E1331"/>
    <mergeCell ref="F1331:H1331"/>
    <mergeCell ref="I1331:K1331"/>
    <mergeCell ref="M1331:Q1331"/>
    <mergeCell ref="R1331:V1331"/>
    <mergeCell ref="M1332:Q1332"/>
    <mergeCell ref="R1332:V1332"/>
    <mergeCell ref="B1329:E1329"/>
    <mergeCell ref="F1329:H1329"/>
    <mergeCell ref="I1329:K1329"/>
    <mergeCell ref="M1329:Q1329"/>
    <mergeCell ref="R1329:V1329"/>
    <mergeCell ref="B1330:E1330"/>
    <mergeCell ref="F1330:H1330"/>
    <mergeCell ref="I1330:K1330"/>
    <mergeCell ref="M1330:Q1330"/>
    <mergeCell ref="R1330:V1330"/>
    <mergeCell ref="B1327:E1327"/>
    <mergeCell ref="F1327:H1327"/>
    <mergeCell ref="I1327:K1327"/>
    <mergeCell ref="M1327:Q1327"/>
    <mergeCell ref="R1327:V1327"/>
    <mergeCell ref="B1328:E1328"/>
    <mergeCell ref="F1328:H1328"/>
    <mergeCell ref="I1328:K1328"/>
    <mergeCell ref="M1328:Q1328"/>
    <mergeCell ref="R1328:V1328"/>
    <mergeCell ref="B1325:E1325"/>
    <mergeCell ref="F1325:H1325"/>
    <mergeCell ref="I1325:K1325"/>
    <mergeCell ref="M1325:Q1325"/>
    <mergeCell ref="R1325:V1325"/>
    <mergeCell ref="B1326:E1326"/>
    <mergeCell ref="F1326:H1326"/>
    <mergeCell ref="I1326:K1326"/>
    <mergeCell ref="M1326:Q1326"/>
    <mergeCell ref="R1326:V1326"/>
    <mergeCell ref="B1346:E1346"/>
    <mergeCell ref="F1346:H1346"/>
    <mergeCell ref="I1346:K1346"/>
    <mergeCell ref="M1346:Q1346"/>
    <mergeCell ref="R1346:V1346"/>
    <mergeCell ref="B1347:E1347"/>
    <mergeCell ref="F1347:H1347"/>
    <mergeCell ref="I1347:K1347"/>
    <mergeCell ref="M1347:Q1347"/>
    <mergeCell ref="R1347:V1347"/>
    <mergeCell ref="B1344:E1344"/>
    <mergeCell ref="F1344:H1344"/>
    <mergeCell ref="I1344:K1344"/>
    <mergeCell ref="M1344:Q1344"/>
    <mergeCell ref="R1344:V1344"/>
    <mergeCell ref="B1345:E1345"/>
    <mergeCell ref="F1345:H1345"/>
    <mergeCell ref="I1345:K1345"/>
    <mergeCell ref="M1345:Q1345"/>
    <mergeCell ref="R1345:V1345"/>
    <mergeCell ref="R1341:V1342"/>
    <mergeCell ref="B1342:E1342"/>
    <mergeCell ref="B1343:E1343"/>
    <mergeCell ref="F1343:H1343"/>
    <mergeCell ref="I1343:K1343"/>
    <mergeCell ref="M1343:Q1343"/>
    <mergeCell ref="R1343:V1343"/>
    <mergeCell ref="B1335:V1335"/>
    <mergeCell ref="H1337:O1337"/>
    <mergeCell ref="G1338:O1338"/>
    <mergeCell ref="T1339:V1339"/>
    <mergeCell ref="B1341:E1341"/>
    <mergeCell ref="F1341:H1342"/>
    <mergeCell ref="I1341:K1342"/>
    <mergeCell ref="L1341:L1342"/>
    <mergeCell ref="M1341:Q1342"/>
    <mergeCell ref="B1354:E1354"/>
    <mergeCell ref="F1354:H1354"/>
    <mergeCell ref="I1354:K1354"/>
    <mergeCell ref="M1354:Q1354"/>
    <mergeCell ref="R1354:V1354"/>
    <mergeCell ref="M1355:Q1355"/>
    <mergeCell ref="R1355:V1355"/>
    <mergeCell ref="B1352:E1352"/>
    <mergeCell ref="F1352:H1352"/>
    <mergeCell ref="I1352:K1352"/>
    <mergeCell ref="M1352:Q1352"/>
    <mergeCell ref="R1352:V1352"/>
    <mergeCell ref="B1353:E1353"/>
    <mergeCell ref="F1353:H1353"/>
    <mergeCell ref="I1353:K1353"/>
    <mergeCell ref="M1353:Q1353"/>
    <mergeCell ref="R1353:V1353"/>
    <mergeCell ref="B1350:E1350"/>
    <mergeCell ref="F1350:H1350"/>
    <mergeCell ref="I1350:K1350"/>
    <mergeCell ref="M1350:Q1350"/>
    <mergeCell ref="R1350:V1350"/>
    <mergeCell ref="B1351:E1351"/>
    <mergeCell ref="F1351:H1351"/>
    <mergeCell ref="I1351:K1351"/>
    <mergeCell ref="M1351:Q1351"/>
    <mergeCell ref="R1351:V1351"/>
    <mergeCell ref="B1348:E1348"/>
    <mergeCell ref="F1348:H1348"/>
    <mergeCell ref="I1348:K1348"/>
    <mergeCell ref="M1348:Q1348"/>
    <mergeCell ref="R1348:V1348"/>
    <mergeCell ref="B1349:E1349"/>
    <mergeCell ref="F1349:H1349"/>
    <mergeCell ref="I1349:K1349"/>
    <mergeCell ref="M1349:Q1349"/>
    <mergeCell ref="R1349:V1349"/>
    <mergeCell ref="B1369:E1369"/>
    <mergeCell ref="F1369:H1369"/>
    <mergeCell ref="I1369:K1369"/>
    <mergeCell ref="M1369:Q1369"/>
    <mergeCell ref="R1369:V1369"/>
    <mergeCell ref="B1370:E1370"/>
    <mergeCell ref="F1370:H1370"/>
    <mergeCell ref="I1370:K1370"/>
    <mergeCell ref="M1370:Q1370"/>
    <mergeCell ref="R1370:V1370"/>
    <mergeCell ref="B1367:E1367"/>
    <mergeCell ref="F1367:H1367"/>
    <mergeCell ref="I1367:K1367"/>
    <mergeCell ref="M1367:Q1367"/>
    <mergeCell ref="R1367:V1367"/>
    <mergeCell ref="B1368:E1368"/>
    <mergeCell ref="F1368:H1368"/>
    <mergeCell ref="I1368:K1368"/>
    <mergeCell ref="M1368:Q1368"/>
    <mergeCell ref="R1368:V1368"/>
    <mergeCell ref="B1365:E1365"/>
    <mergeCell ref="B1366:E1366"/>
    <mergeCell ref="F1366:H1366"/>
    <mergeCell ref="I1366:K1366"/>
    <mergeCell ref="M1366:Q1366"/>
    <mergeCell ref="R1366:V1366"/>
    <mergeCell ref="B1358:V1358"/>
    <mergeCell ref="H1360:O1360"/>
    <mergeCell ref="G1361:O1361"/>
    <mergeCell ref="T1362:V1362"/>
    <mergeCell ref="B1364:E1364"/>
    <mergeCell ref="F1364:H1365"/>
    <mergeCell ref="I1364:K1365"/>
    <mergeCell ref="L1364:L1365"/>
    <mergeCell ref="M1364:Q1365"/>
    <mergeCell ref="R1364:V1365"/>
    <mergeCell ref="B1377:E1377"/>
    <mergeCell ref="F1377:H1377"/>
    <mergeCell ref="I1377:K1377"/>
    <mergeCell ref="M1377:Q1377"/>
    <mergeCell ref="R1377:V1377"/>
    <mergeCell ref="M1378:Q1378"/>
    <mergeCell ref="R1378:V1378"/>
    <mergeCell ref="B1375:E1375"/>
    <mergeCell ref="F1375:H1375"/>
    <mergeCell ref="I1375:K1375"/>
    <mergeCell ref="M1375:Q1375"/>
    <mergeCell ref="R1375:V1375"/>
    <mergeCell ref="B1376:E1376"/>
    <mergeCell ref="F1376:H1376"/>
    <mergeCell ref="I1376:K1376"/>
    <mergeCell ref="M1376:Q1376"/>
    <mergeCell ref="R1376:V1376"/>
    <mergeCell ref="B1373:E1373"/>
    <mergeCell ref="F1373:H1373"/>
    <mergeCell ref="I1373:K1373"/>
    <mergeCell ref="M1373:Q1373"/>
    <mergeCell ref="R1373:V1373"/>
    <mergeCell ref="B1374:E1374"/>
    <mergeCell ref="F1374:H1374"/>
    <mergeCell ref="I1374:K1374"/>
    <mergeCell ref="M1374:Q1374"/>
    <mergeCell ref="R1374:V1374"/>
    <mergeCell ref="B1371:E1371"/>
    <mergeCell ref="F1371:H1371"/>
    <mergeCell ref="I1371:K1371"/>
    <mergeCell ref="M1371:Q1371"/>
    <mergeCell ref="R1371:V1371"/>
    <mergeCell ref="B1372:E1372"/>
    <mergeCell ref="F1372:H1372"/>
    <mergeCell ref="I1372:K1372"/>
    <mergeCell ref="M1372:Q1372"/>
    <mergeCell ref="R1372:V1372"/>
    <mergeCell ref="B1392:E1392"/>
    <mergeCell ref="F1392:H1392"/>
    <mergeCell ref="I1392:K1392"/>
    <mergeCell ref="M1392:Q1392"/>
    <mergeCell ref="R1392:V1392"/>
    <mergeCell ref="B1393:E1393"/>
    <mergeCell ref="F1393:H1393"/>
    <mergeCell ref="I1393:K1393"/>
    <mergeCell ref="M1393:Q1393"/>
    <mergeCell ref="R1393:V1393"/>
    <mergeCell ref="B1390:E1390"/>
    <mergeCell ref="F1390:H1390"/>
    <mergeCell ref="I1390:K1390"/>
    <mergeCell ref="M1390:Q1390"/>
    <mergeCell ref="R1390:V1390"/>
    <mergeCell ref="B1391:E1391"/>
    <mergeCell ref="F1391:H1391"/>
    <mergeCell ref="I1391:K1391"/>
    <mergeCell ref="M1391:Q1391"/>
    <mergeCell ref="R1391:V1391"/>
    <mergeCell ref="R1387:V1388"/>
    <mergeCell ref="B1388:E1388"/>
    <mergeCell ref="B1389:E1389"/>
    <mergeCell ref="F1389:H1389"/>
    <mergeCell ref="I1389:K1389"/>
    <mergeCell ref="M1389:Q1389"/>
    <mergeCell ref="R1389:V1389"/>
    <mergeCell ref="B1381:V1381"/>
    <mergeCell ref="H1383:O1383"/>
    <mergeCell ref="G1384:O1384"/>
    <mergeCell ref="T1385:V1385"/>
    <mergeCell ref="B1387:E1387"/>
    <mergeCell ref="F1387:H1388"/>
    <mergeCell ref="I1387:K1388"/>
    <mergeCell ref="L1387:L1388"/>
    <mergeCell ref="M1387:Q1388"/>
    <mergeCell ref="B1400:E1400"/>
    <mergeCell ref="F1400:H1400"/>
    <mergeCell ref="I1400:K1400"/>
    <mergeCell ref="M1400:Q1400"/>
    <mergeCell ref="R1400:V1400"/>
    <mergeCell ref="M1401:Q1401"/>
    <mergeCell ref="R1401:V1401"/>
    <mergeCell ref="B1398:E1398"/>
    <mergeCell ref="F1398:H1398"/>
    <mergeCell ref="I1398:K1398"/>
    <mergeCell ref="M1398:Q1398"/>
    <mergeCell ref="R1398:V1398"/>
    <mergeCell ref="B1399:E1399"/>
    <mergeCell ref="F1399:H1399"/>
    <mergeCell ref="I1399:K1399"/>
    <mergeCell ref="M1399:Q1399"/>
    <mergeCell ref="R1399:V1399"/>
    <mergeCell ref="B1396:E1396"/>
    <mergeCell ref="F1396:H1396"/>
    <mergeCell ref="I1396:K1396"/>
    <mergeCell ref="M1396:Q1396"/>
    <mergeCell ref="R1396:V1396"/>
    <mergeCell ref="B1397:E1397"/>
    <mergeCell ref="F1397:H1397"/>
    <mergeCell ref="I1397:K1397"/>
    <mergeCell ref="M1397:Q1397"/>
    <mergeCell ref="R1397:V1397"/>
    <mergeCell ref="B1394:E1394"/>
    <mergeCell ref="F1394:H1394"/>
    <mergeCell ref="I1394:K1394"/>
    <mergeCell ref="M1394:Q1394"/>
    <mergeCell ref="R1394:V1394"/>
    <mergeCell ref="B1395:E1395"/>
    <mergeCell ref="F1395:H1395"/>
    <mergeCell ref="I1395:K1395"/>
    <mergeCell ref="M1395:Q1395"/>
    <mergeCell ref="R1395:V1395"/>
    <mergeCell ref="B1415:E1415"/>
    <mergeCell ref="F1415:H1415"/>
    <mergeCell ref="I1415:K1415"/>
    <mergeCell ref="M1415:Q1415"/>
    <mergeCell ref="R1415:V1415"/>
    <mergeCell ref="B1416:E1416"/>
    <mergeCell ref="F1416:H1416"/>
    <mergeCell ref="I1416:K1416"/>
    <mergeCell ref="M1416:Q1416"/>
    <mergeCell ref="R1416:V1416"/>
    <mergeCell ref="B1413:E1413"/>
    <mergeCell ref="F1413:H1413"/>
    <mergeCell ref="I1413:K1413"/>
    <mergeCell ref="M1413:Q1413"/>
    <mergeCell ref="R1413:V1413"/>
    <mergeCell ref="B1414:E1414"/>
    <mergeCell ref="F1414:H1414"/>
    <mergeCell ref="I1414:K1414"/>
    <mergeCell ref="M1414:Q1414"/>
    <mergeCell ref="R1414:V1414"/>
    <mergeCell ref="B1411:E1411"/>
    <mergeCell ref="B1412:E1412"/>
    <mergeCell ref="F1412:H1412"/>
    <mergeCell ref="I1412:K1412"/>
    <mergeCell ref="M1412:Q1412"/>
    <mergeCell ref="R1412:V1412"/>
    <mergeCell ref="B1404:V1404"/>
    <mergeCell ref="H1406:O1406"/>
    <mergeCell ref="G1407:O1407"/>
    <mergeCell ref="T1408:V1408"/>
    <mergeCell ref="B1410:E1410"/>
    <mergeCell ref="F1410:H1411"/>
    <mergeCell ref="I1410:K1411"/>
    <mergeCell ref="L1410:L1411"/>
    <mergeCell ref="M1410:Q1411"/>
    <mergeCell ref="R1410:V1411"/>
    <mergeCell ref="B1423:E1423"/>
    <mergeCell ref="F1423:H1423"/>
    <mergeCell ref="I1423:K1423"/>
    <mergeCell ref="M1423:Q1423"/>
    <mergeCell ref="R1423:V1423"/>
    <mergeCell ref="M1424:Q1424"/>
    <mergeCell ref="R1424:V1424"/>
    <mergeCell ref="B1421:E1421"/>
    <mergeCell ref="F1421:H1421"/>
    <mergeCell ref="I1421:K1421"/>
    <mergeCell ref="M1421:Q1421"/>
    <mergeCell ref="R1421:V1421"/>
    <mergeCell ref="B1422:E1422"/>
    <mergeCell ref="F1422:H1422"/>
    <mergeCell ref="I1422:K1422"/>
    <mergeCell ref="M1422:Q1422"/>
    <mergeCell ref="R1422:V1422"/>
    <mergeCell ref="B1419:E1419"/>
    <mergeCell ref="F1419:H1419"/>
    <mergeCell ref="I1419:K1419"/>
    <mergeCell ref="M1419:Q1419"/>
    <mergeCell ref="R1419:V1419"/>
    <mergeCell ref="B1420:E1420"/>
    <mergeCell ref="F1420:H1420"/>
    <mergeCell ref="I1420:K1420"/>
    <mergeCell ref="M1420:Q1420"/>
    <mergeCell ref="R1420:V1420"/>
    <mergeCell ref="B1417:E1417"/>
    <mergeCell ref="F1417:H1417"/>
    <mergeCell ref="I1417:K1417"/>
    <mergeCell ref="M1417:Q1417"/>
    <mergeCell ref="R1417:V1417"/>
    <mergeCell ref="B1418:E1418"/>
    <mergeCell ref="F1418:H1418"/>
    <mergeCell ref="I1418:K1418"/>
    <mergeCell ref="M1418:Q1418"/>
    <mergeCell ref="R1418:V1418"/>
    <mergeCell ref="B1438:E1438"/>
    <mergeCell ref="F1438:H1438"/>
    <mergeCell ref="I1438:K1438"/>
    <mergeCell ref="M1438:Q1438"/>
    <mergeCell ref="R1438:V1438"/>
    <mergeCell ref="B1439:E1439"/>
    <mergeCell ref="F1439:H1439"/>
    <mergeCell ref="I1439:K1439"/>
    <mergeCell ref="M1439:Q1439"/>
    <mergeCell ref="R1439:V1439"/>
    <mergeCell ref="B1436:E1436"/>
    <mergeCell ref="F1436:H1436"/>
    <mergeCell ref="I1436:K1436"/>
    <mergeCell ref="M1436:Q1436"/>
    <mergeCell ref="R1436:V1436"/>
    <mergeCell ref="B1437:E1437"/>
    <mergeCell ref="F1437:H1437"/>
    <mergeCell ref="I1437:K1437"/>
    <mergeCell ref="M1437:Q1437"/>
    <mergeCell ref="R1437:V1437"/>
    <mergeCell ref="R1433:V1434"/>
    <mergeCell ref="B1434:E1434"/>
    <mergeCell ref="B1435:E1435"/>
    <mergeCell ref="F1435:H1435"/>
    <mergeCell ref="I1435:K1435"/>
    <mergeCell ref="M1435:Q1435"/>
    <mergeCell ref="R1435:V1435"/>
    <mergeCell ref="B1427:V1427"/>
    <mergeCell ref="H1429:O1429"/>
    <mergeCell ref="G1430:O1430"/>
    <mergeCell ref="T1431:V1431"/>
    <mergeCell ref="B1433:E1433"/>
    <mergeCell ref="F1433:H1434"/>
    <mergeCell ref="I1433:K1434"/>
    <mergeCell ref="L1433:L1434"/>
    <mergeCell ref="M1433:Q1434"/>
    <mergeCell ref="B1446:E1446"/>
    <mergeCell ref="F1446:H1446"/>
    <mergeCell ref="I1446:K1446"/>
    <mergeCell ref="M1446:Q1446"/>
    <mergeCell ref="R1446:V1446"/>
    <mergeCell ref="M1447:Q1447"/>
    <mergeCell ref="R1447:V1447"/>
    <mergeCell ref="B1444:E1444"/>
    <mergeCell ref="F1444:H1444"/>
    <mergeCell ref="I1444:K1444"/>
    <mergeCell ref="M1444:Q1444"/>
    <mergeCell ref="R1444:V1444"/>
    <mergeCell ref="B1445:E1445"/>
    <mergeCell ref="F1445:H1445"/>
    <mergeCell ref="I1445:K1445"/>
    <mergeCell ref="M1445:Q1445"/>
    <mergeCell ref="R1445:V1445"/>
    <mergeCell ref="B1442:E1442"/>
    <mergeCell ref="F1442:H1442"/>
    <mergeCell ref="I1442:K1442"/>
    <mergeCell ref="M1442:Q1442"/>
    <mergeCell ref="R1442:V1442"/>
    <mergeCell ref="B1443:E1443"/>
    <mergeCell ref="F1443:H1443"/>
    <mergeCell ref="I1443:K1443"/>
    <mergeCell ref="M1443:Q1443"/>
    <mergeCell ref="R1443:V1443"/>
    <mergeCell ref="B1440:E1440"/>
    <mergeCell ref="F1440:H1440"/>
    <mergeCell ref="I1440:K1440"/>
    <mergeCell ref="M1440:Q1440"/>
    <mergeCell ref="R1440:V1440"/>
    <mergeCell ref="B1441:E1441"/>
    <mergeCell ref="F1441:H1441"/>
    <mergeCell ref="I1441:K1441"/>
    <mergeCell ref="M1441:Q1441"/>
    <mergeCell ref="R1441:V1441"/>
    <mergeCell ref="B1461:E1461"/>
    <mergeCell ref="F1461:H1461"/>
    <mergeCell ref="I1461:K1461"/>
    <mergeCell ref="M1461:Q1461"/>
    <mergeCell ref="R1461:V1461"/>
    <mergeCell ref="B1462:E1462"/>
    <mergeCell ref="F1462:H1462"/>
    <mergeCell ref="I1462:K1462"/>
    <mergeCell ref="M1462:Q1462"/>
    <mergeCell ref="R1462:V1462"/>
    <mergeCell ref="B1459:E1459"/>
    <mergeCell ref="F1459:H1459"/>
    <mergeCell ref="I1459:K1459"/>
    <mergeCell ref="M1459:Q1459"/>
    <mergeCell ref="R1459:V1459"/>
    <mergeCell ref="B1460:E1460"/>
    <mergeCell ref="F1460:H1460"/>
    <mergeCell ref="I1460:K1460"/>
    <mergeCell ref="M1460:Q1460"/>
    <mergeCell ref="R1460:V1460"/>
    <mergeCell ref="B1457:E1457"/>
    <mergeCell ref="B1458:E1458"/>
    <mergeCell ref="F1458:H1458"/>
    <mergeCell ref="I1458:K1458"/>
    <mergeCell ref="M1458:Q1458"/>
    <mergeCell ref="R1458:V1458"/>
    <mergeCell ref="B1450:V1450"/>
    <mergeCell ref="H1452:O1452"/>
    <mergeCell ref="G1453:O1453"/>
    <mergeCell ref="T1454:V1454"/>
    <mergeCell ref="B1456:E1456"/>
    <mergeCell ref="F1456:H1457"/>
    <mergeCell ref="I1456:K1457"/>
    <mergeCell ref="L1456:L1457"/>
    <mergeCell ref="M1456:Q1457"/>
    <mergeCell ref="R1456:V1457"/>
    <mergeCell ref="B1469:E1469"/>
    <mergeCell ref="F1469:H1469"/>
    <mergeCell ref="I1469:K1469"/>
    <mergeCell ref="M1469:Q1469"/>
    <mergeCell ref="R1469:V1469"/>
    <mergeCell ref="M1470:Q1470"/>
    <mergeCell ref="R1470:V1470"/>
    <mergeCell ref="B1467:E1467"/>
    <mergeCell ref="F1467:H1467"/>
    <mergeCell ref="I1467:K1467"/>
    <mergeCell ref="M1467:Q1467"/>
    <mergeCell ref="R1467:V1467"/>
    <mergeCell ref="B1468:E1468"/>
    <mergeCell ref="F1468:H1468"/>
    <mergeCell ref="I1468:K1468"/>
    <mergeCell ref="M1468:Q1468"/>
    <mergeCell ref="R1468:V1468"/>
    <mergeCell ref="B1465:E1465"/>
    <mergeCell ref="F1465:H1465"/>
    <mergeCell ref="I1465:K1465"/>
    <mergeCell ref="M1465:Q1465"/>
    <mergeCell ref="R1465:V1465"/>
    <mergeCell ref="B1466:E1466"/>
    <mergeCell ref="F1466:H1466"/>
    <mergeCell ref="I1466:K1466"/>
    <mergeCell ref="M1466:Q1466"/>
    <mergeCell ref="R1466:V1466"/>
    <mergeCell ref="B1463:E1463"/>
    <mergeCell ref="F1463:H1463"/>
    <mergeCell ref="I1463:K1463"/>
    <mergeCell ref="M1463:Q1463"/>
    <mergeCell ref="R1463:V1463"/>
    <mergeCell ref="B1464:E1464"/>
    <mergeCell ref="F1464:H1464"/>
    <mergeCell ref="I1464:K1464"/>
    <mergeCell ref="M1464:Q1464"/>
    <mergeCell ref="R1464:V1464"/>
    <mergeCell ref="B1484:E1484"/>
    <mergeCell ref="F1484:H1484"/>
    <mergeCell ref="I1484:K1484"/>
    <mergeCell ref="M1484:Q1484"/>
    <mergeCell ref="R1484:V1484"/>
    <mergeCell ref="B1485:E1485"/>
    <mergeCell ref="F1485:H1485"/>
    <mergeCell ref="I1485:K1485"/>
    <mergeCell ref="M1485:Q1485"/>
    <mergeCell ref="R1485:V1485"/>
    <mergeCell ref="B1482:E1482"/>
    <mergeCell ref="F1482:H1482"/>
    <mergeCell ref="I1482:K1482"/>
    <mergeCell ref="M1482:Q1482"/>
    <mergeCell ref="R1482:V1482"/>
    <mergeCell ref="B1483:E1483"/>
    <mergeCell ref="F1483:H1483"/>
    <mergeCell ref="I1483:K1483"/>
    <mergeCell ref="M1483:Q1483"/>
    <mergeCell ref="R1483:V1483"/>
    <mergeCell ref="R1479:V1480"/>
    <mergeCell ref="B1480:E1480"/>
    <mergeCell ref="B1481:E1481"/>
    <mergeCell ref="F1481:H1481"/>
    <mergeCell ref="I1481:K1481"/>
    <mergeCell ref="M1481:Q1481"/>
    <mergeCell ref="R1481:V1481"/>
    <mergeCell ref="B1473:V1473"/>
    <mergeCell ref="H1475:O1475"/>
    <mergeCell ref="G1476:O1476"/>
    <mergeCell ref="T1477:V1477"/>
    <mergeCell ref="B1479:E1479"/>
    <mergeCell ref="F1479:H1480"/>
    <mergeCell ref="I1479:K1480"/>
    <mergeCell ref="L1479:L1480"/>
    <mergeCell ref="M1479:Q1480"/>
    <mergeCell ref="B1492:E1492"/>
    <mergeCell ref="F1492:H1492"/>
    <mergeCell ref="I1492:K1492"/>
    <mergeCell ref="M1492:Q1492"/>
    <mergeCell ref="R1492:V1492"/>
    <mergeCell ref="M1493:Q1493"/>
    <mergeCell ref="R1493:V1493"/>
    <mergeCell ref="B1490:E1490"/>
    <mergeCell ref="F1490:H1490"/>
    <mergeCell ref="I1490:K1490"/>
    <mergeCell ref="M1490:Q1490"/>
    <mergeCell ref="R1490:V1490"/>
    <mergeCell ref="B1491:E1491"/>
    <mergeCell ref="F1491:H1491"/>
    <mergeCell ref="I1491:K1491"/>
    <mergeCell ref="M1491:Q1491"/>
    <mergeCell ref="R1491:V1491"/>
    <mergeCell ref="B1488:E1488"/>
    <mergeCell ref="F1488:H1488"/>
    <mergeCell ref="I1488:K1488"/>
    <mergeCell ref="M1488:Q1488"/>
    <mergeCell ref="R1488:V1488"/>
    <mergeCell ref="B1489:E1489"/>
    <mergeCell ref="F1489:H1489"/>
    <mergeCell ref="I1489:K1489"/>
    <mergeCell ref="M1489:Q1489"/>
    <mergeCell ref="R1489:V1489"/>
    <mergeCell ref="B1486:E1486"/>
    <mergeCell ref="F1486:H1486"/>
    <mergeCell ref="I1486:K1486"/>
    <mergeCell ref="M1486:Q1486"/>
    <mergeCell ref="R1486:V1486"/>
    <mergeCell ref="B1487:E1487"/>
    <mergeCell ref="F1487:H1487"/>
    <mergeCell ref="I1487:K1487"/>
    <mergeCell ref="M1487:Q1487"/>
    <mergeCell ref="R1487:V1487"/>
    <mergeCell ref="B1507:E1507"/>
    <mergeCell ref="F1507:H1507"/>
    <mergeCell ref="I1507:K1507"/>
    <mergeCell ref="M1507:Q1507"/>
    <mergeCell ref="R1507:V1507"/>
    <mergeCell ref="B1508:E1508"/>
    <mergeCell ref="F1508:H1508"/>
    <mergeCell ref="I1508:K1508"/>
    <mergeCell ref="M1508:Q1508"/>
    <mergeCell ref="R1508:V1508"/>
    <mergeCell ref="B1505:E1505"/>
    <mergeCell ref="F1505:H1505"/>
    <mergeCell ref="I1505:K1505"/>
    <mergeCell ref="M1505:Q1505"/>
    <mergeCell ref="R1505:V1505"/>
    <mergeCell ref="B1506:E1506"/>
    <mergeCell ref="F1506:H1506"/>
    <mergeCell ref="I1506:K1506"/>
    <mergeCell ref="M1506:Q1506"/>
    <mergeCell ref="R1506:V1506"/>
    <mergeCell ref="B1503:E1503"/>
    <mergeCell ref="B1504:E1504"/>
    <mergeCell ref="F1504:H1504"/>
    <mergeCell ref="I1504:K1504"/>
    <mergeCell ref="M1504:Q1504"/>
    <mergeCell ref="R1504:V1504"/>
    <mergeCell ref="B1496:V1496"/>
    <mergeCell ref="H1498:O1498"/>
    <mergeCell ref="G1499:O1499"/>
    <mergeCell ref="T1500:V1500"/>
    <mergeCell ref="B1502:E1502"/>
    <mergeCell ref="F1502:H1503"/>
    <mergeCell ref="I1502:K1503"/>
    <mergeCell ref="L1502:L1503"/>
    <mergeCell ref="M1502:Q1503"/>
    <mergeCell ref="R1502:V1503"/>
    <mergeCell ref="B1515:E1515"/>
    <mergeCell ref="F1515:H1515"/>
    <mergeCell ref="I1515:K1515"/>
    <mergeCell ref="M1515:Q1515"/>
    <mergeCell ref="R1515:V1515"/>
    <mergeCell ref="M1516:Q1516"/>
    <mergeCell ref="R1516:V1516"/>
    <mergeCell ref="B1513:E1513"/>
    <mergeCell ref="F1513:H1513"/>
    <mergeCell ref="I1513:K1513"/>
    <mergeCell ref="M1513:Q1513"/>
    <mergeCell ref="R1513:V1513"/>
    <mergeCell ref="B1514:E1514"/>
    <mergeCell ref="F1514:H1514"/>
    <mergeCell ref="I1514:K1514"/>
    <mergeCell ref="M1514:Q1514"/>
    <mergeCell ref="R1514:V1514"/>
    <mergeCell ref="B1511:E1511"/>
    <mergeCell ref="F1511:H1511"/>
    <mergeCell ref="I1511:K1511"/>
    <mergeCell ref="M1511:Q1511"/>
    <mergeCell ref="R1511:V1511"/>
    <mergeCell ref="B1512:E1512"/>
    <mergeCell ref="F1512:H1512"/>
    <mergeCell ref="I1512:K1512"/>
    <mergeCell ref="M1512:Q1512"/>
    <mergeCell ref="R1512:V1512"/>
    <mergeCell ref="B1509:E1509"/>
    <mergeCell ref="F1509:H1509"/>
    <mergeCell ref="I1509:K1509"/>
    <mergeCell ref="M1509:Q1509"/>
    <mergeCell ref="R1509:V1509"/>
    <mergeCell ref="B1510:E1510"/>
    <mergeCell ref="F1510:H1510"/>
    <mergeCell ref="I1510:K1510"/>
    <mergeCell ref="M1510:Q1510"/>
    <mergeCell ref="R1510:V1510"/>
    <mergeCell ref="B1530:E1530"/>
    <mergeCell ref="F1530:H1530"/>
    <mergeCell ref="I1530:K1530"/>
    <mergeCell ref="M1530:Q1530"/>
    <mergeCell ref="R1530:V1530"/>
    <mergeCell ref="B1531:E1531"/>
    <mergeCell ref="F1531:H1531"/>
    <mergeCell ref="I1531:K1531"/>
    <mergeCell ref="M1531:Q1531"/>
    <mergeCell ref="R1531:V1531"/>
    <mergeCell ref="B1528:E1528"/>
    <mergeCell ref="F1528:H1528"/>
    <mergeCell ref="I1528:K1528"/>
    <mergeCell ref="M1528:Q1528"/>
    <mergeCell ref="R1528:V1528"/>
    <mergeCell ref="B1529:E1529"/>
    <mergeCell ref="F1529:H1529"/>
    <mergeCell ref="I1529:K1529"/>
    <mergeCell ref="M1529:Q1529"/>
    <mergeCell ref="R1529:V1529"/>
    <mergeCell ref="R1525:V1526"/>
    <mergeCell ref="B1526:E1526"/>
    <mergeCell ref="B1527:E1527"/>
    <mergeCell ref="F1527:H1527"/>
    <mergeCell ref="I1527:K1527"/>
    <mergeCell ref="M1527:Q1527"/>
    <mergeCell ref="R1527:V1527"/>
    <mergeCell ref="B1519:V1519"/>
    <mergeCell ref="H1521:O1521"/>
    <mergeCell ref="G1522:O1522"/>
    <mergeCell ref="T1523:V1523"/>
    <mergeCell ref="B1525:E1525"/>
    <mergeCell ref="F1525:H1526"/>
    <mergeCell ref="I1525:K1526"/>
    <mergeCell ref="L1525:L1526"/>
    <mergeCell ref="M1525:Q1526"/>
    <mergeCell ref="B1538:E1538"/>
    <mergeCell ref="F1538:H1538"/>
    <mergeCell ref="I1538:K1538"/>
    <mergeCell ref="M1538:Q1538"/>
    <mergeCell ref="R1538:V1538"/>
    <mergeCell ref="M1539:Q1539"/>
    <mergeCell ref="R1539:V1539"/>
    <mergeCell ref="B1536:E1536"/>
    <mergeCell ref="F1536:H1536"/>
    <mergeCell ref="I1536:K1536"/>
    <mergeCell ref="M1536:Q1536"/>
    <mergeCell ref="R1536:V1536"/>
    <mergeCell ref="B1537:E1537"/>
    <mergeCell ref="F1537:H1537"/>
    <mergeCell ref="I1537:K1537"/>
    <mergeCell ref="M1537:Q1537"/>
    <mergeCell ref="R1537:V1537"/>
    <mergeCell ref="B1534:E1534"/>
    <mergeCell ref="F1534:H1534"/>
    <mergeCell ref="I1534:K1534"/>
    <mergeCell ref="M1534:Q1534"/>
    <mergeCell ref="R1534:V1534"/>
    <mergeCell ref="B1535:E1535"/>
    <mergeCell ref="F1535:H1535"/>
    <mergeCell ref="I1535:K1535"/>
    <mergeCell ref="M1535:Q1535"/>
    <mergeCell ref="R1535:V1535"/>
    <mergeCell ref="B1532:E1532"/>
    <mergeCell ref="F1532:H1532"/>
    <mergeCell ref="I1532:K1532"/>
    <mergeCell ref="M1532:Q1532"/>
    <mergeCell ref="R1532:V1532"/>
    <mergeCell ref="B1533:E1533"/>
    <mergeCell ref="F1533:H1533"/>
    <mergeCell ref="I1533:K1533"/>
    <mergeCell ref="M1533:Q1533"/>
    <mergeCell ref="R1533:V1533"/>
    <mergeCell ref="B1553:E1553"/>
    <mergeCell ref="F1553:H1553"/>
    <mergeCell ref="I1553:K1553"/>
    <mergeCell ref="M1553:Q1553"/>
    <mergeCell ref="R1553:V1553"/>
    <mergeCell ref="B1554:E1554"/>
    <mergeCell ref="F1554:H1554"/>
    <mergeCell ref="I1554:K1554"/>
    <mergeCell ref="M1554:Q1554"/>
    <mergeCell ref="R1554:V1554"/>
    <mergeCell ref="B1551:E1551"/>
    <mergeCell ref="F1551:H1551"/>
    <mergeCell ref="I1551:K1551"/>
    <mergeCell ref="M1551:Q1551"/>
    <mergeCell ref="R1551:V1551"/>
    <mergeCell ref="B1552:E1552"/>
    <mergeCell ref="F1552:H1552"/>
    <mergeCell ref="I1552:K1552"/>
    <mergeCell ref="M1552:Q1552"/>
    <mergeCell ref="R1552:V1552"/>
    <mergeCell ref="B1549:E1549"/>
    <mergeCell ref="B1550:E1550"/>
    <mergeCell ref="F1550:H1550"/>
    <mergeCell ref="I1550:K1550"/>
    <mergeCell ref="M1550:Q1550"/>
    <mergeCell ref="R1550:V1550"/>
    <mergeCell ref="B1542:V1542"/>
    <mergeCell ref="H1544:O1544"/>
    <mergeCell ref="G1545:O1545"/>
    <mergeCell ref="T1546:V1546"/>
    <mergeCell ref="B1548:E1548"/>
    <mergeCell ref="F1548:H1549"/>
    <mergeCell ref="I1548:K1549"/>
    <mergeCell ref="L1548:L1549"/>
    <mergeCell ref="M1548:Q1549"/>
    <mergeCell ref="R1548:V1549"/>
    <mergeCell ref="B1561:E1561"/>
    <mergeCell ref="F1561:H1561"/>
    <mergeCell ref="I1561:K1561"/>
    <mergeCell ref="M1561:Q1561"/>
    <mergeCell ref="R1561:V1561"/>
    <mergeCell ref="M1562:Q1562"/>
    <mergeCell ref="R1562:V1562"/>
    <mergeCell ref="B1559:E1559"/>
    <mergeCell ref="F1559:H1559"/>
    <mergeCell ref="I1559:K1559"/>
    <mergeCell ref="M1559:Q1559"/>
    <mergeCell ref="R1559:V1559"/>
    <mergeCell ref="B1560:E1560"/>
    <mergeCell ref="F1560:H1560"/>
    <mergeCell ref="I1560:K1560"/>
    <mergeCell ref="M1560:Q1560"/>
    <mergeCell ref="R1560:V1560"/>
    <mergeCell ref="B1557:E1557"/>
    <mergeCell ref="F1557:H1557"/>
    <mergeCell ref="I1557:K1557"/>
    <mergeCell ref="M1557:Q1557"/>
    <mergeCell ref="R1557:V1557"/>
    <mergeCell ref="B1558:E1558"/>
    <mergeCell ref="F1558:H1558"/>
    <mergeCell ref="I1558:K1558"/>
    <mergeCell ref="M1558:Q1558"/>
    <mergeCell ref="R1558:V1558"/>
    <mergeCell ref="B1555:E1555"/>
    <mergeCell ref="F1555:H1555"/>
    <mergeCell ref="I1555:K1555"/>
    <mergeCell ref="M1555:Q1555"/>
    <mergeCell ref="R1555:V1555"/>
    <mergeCell ref="B1556:E1556"/>
    <mergeCell ref="F1556:H1556"/>
    <mergeCell ref="I1556:K1556"/>
    <mergeCell ref="M1556:Q1556"/>
    <mergeCell ref="R1556:V1556"/>
    <mergeCell ref="B1576:E1576"/>
    <mergeCell ref="F1576:H1576"/>
    <mergeCell ref="I1576:K1576"/>
    <mergeCell ref="M1576:Q1576"/>
    <mergeCell ref="R1576:V1576"/>
    <mergeCell ref="B1577:E1577"/>
    <mergeCell ref="F1577:H1577"/>
    <mergeCell ref="I1577:K1577"/>
    <mergeCell ref="M1577:Q1577"/>
    <mergeCell ref="R1577:V1577"/>
    <mergeCell ref="B1574:E1574"/>
    <mergeCell ref="F1574:H1574"/>
    <mergeCell ref="I1574:K1574"/>
    <mergeCell ref="M1574:Q1574"/>
    <mergeCell ref="R1574:V1574"/>
    <mergeCell ref="B1575:E1575"/>
    <mergeCell ref="F1575:H1575"/>
    <mergeCell ref="I1575:K1575"/>
    <mergeCell ref="M1575:Q1575"/>
    <mergeCell ref="R1575:V1575"/>
    <mergeCell ref="R1571:V1572"/>
    <mergeCell ref="B1572:E1572"/>
    <mergeCell ref="B1573:E1573"/>
    <mergeCell ref="F1573:H1573"/>
    <mergeCell ref="I1573:K1573"/>
    <mergeCell ref="M1573:Q1573"/>
    <mergeCell ref="R1573:V1573"/>
    <mergeCell ref="B1565:V1565"/>
    <mergeCell ref="H1567:O1567"/>
    <mergeCell ref="G1568:O1568"/>
    <mergeCell ref="T1569:V1569"/>
    <mergeCell ref="B1571:E1571"/>
    <mergeCell ref="F1571:H1572"/>
    <mergeCell ref="I1571:K1572"/>
    <mergeCell ref="L1571:L1572"/>
    <mergeCell ref="M1571:Q1572"/>
    <mergeCell ref="B1584:E1584"/>
    <mergeCell ref="F1584:H1584"/>
    <mergeCell ref="I1584:K1584"/>
    <mergeCell ref="M1584:Q1584"/>
    <mergeCell ref="R1584:V1584"/>
    <mergeCell ref="M1585:Q1585"/>
    <mergeCell ref="R1585:V1585"/>
    <mergeCell ref="B1582:E1582"/>
    <mergeCell ref="F1582:H1582"/>
    <mergeCell ref="I1582:K1582"/>
    <mergeCell ref="M1582:Q1582"/>
    <mergeCell ref="R1582:V1582"/>
    <mergeCell ref="B1583:E1583"/>
    <mergeCell ref="F1583:H1583"/>
    <mergeCell ref="I1583:K1583"/>
    <mergeCell ref="M1583:Q1583"/>
    <mergeCell ref="R1583:V1583"/>
    <mergeCell ref="B1580:E1580"/>
    <mergeCell ref="F1580:H1580"/>
    <mergeCell ref="I1580:K1580"/>
    <mergeCell ref="M1580:Q1580"/>
    <mergeCell ref="R1580:V1580"/>
    <mergeCell ref="B1581:E1581"/>
    <mergeCell ref="F1581:H1581"/>
    <mergeCell ref="I1581:K1581"/>
    <mergeCell ref="M1581:Q1581"/>
    <mergeCell ref="R1581:V1581"/>
    <mergeCell ref="B1578:E1578"/>
    <mergeCell ref="F1578:H1578"/>
    <mergeCell ref="I1578:K1578"/>
    <mergeCell ref="M1578:Q1578"/>
    <mergeCell ref="R1578:V1578"/>
    <mergeCell ref="B1579:E1579"/>
    <mergeCell ref="F1579:H1579"/>
    <mergeCell ref="I1579:K1579"/>
    <mergeCell ref="M1579:Q1579"/>
    <mergeCell ref="R1579:V1579"/>
    <mergeCell ref="B1599:E1599"/>
    <mergeCell ref="F1599:H1599"/>
    <mergeCell ref="I1599:K1599"/>
    <mergeCell ref="M1599:Q1599"/>
    <mergeCell ref="R1599:V1599"/>
    <mergeCell ref="B1600:E1600"/>
    <mergeCell ref="F1600:H1600"/>
    <mergeCell ref="I1600:K1600"/>
    <mergeCell ref="M1600:Q1600"/>
    <mergeCell ref="R1600:V1600"/>
    <mergeCell ref="B1597:E1597"/>
    <mergeCell ref="F1597:H1597"/>
    <mergeCell ref="I1597:K1597"/>
    <mergeCell ref="M1597:Q1597"/>
    <mergeCell ref="R1597:V1597"/>
    <mergeCell ref="B1598:E1598"/>
    <mergeCell ref="F1598:H1598"/>
    <mergeCell ref="I1598:K1598"/>
    <mergeCell ref="M1598:Q1598"/>
    <mergeCell ref="R1598:V1598"/>
    <mergeCell ref="B1595:E1595"/>
    <mergeCell ref="B1596:E1596"/>
    <mergeCell ref="F1596:H1596"/>
    <mergeCell ref="I1596:K1596"/>
    <mergeCell ref="M1596:Q1596"/>
    <mergeCell ref="R1596:V1596"/>
    <mergeCell ref="B1588:V1588"/>
    <mergeCell ref="H1590:O1590"/>
    <mergeCell ref="G1591:O1591"/>
    <mergeCell ref="T1592:V1592"/>
    <mergeCell ref="B1594:E1594"/>
    <mergeCell ref="F1594:H1595"/>
    <mergeCell ref="I1594:K1595"/>
    <mergeCell ref="L1594:L1595"/>
    <mergeCell ref="M1594:Q1595"/>
    <mergeCell ref="R1594:V1595"/>
    <mergeCell ref="B1607:E1607"/>
    <mergeCell ref="F1607:H1607"/>
    <mergeCell ref="I1607:K1607"/>
    <mergeCell ref="M1607:Q1607"/>
    <mergeCell ref="R1607:V1607"/>
    <mergeCell ref="M1608:Q1608"/>
    <mergeCell ref="R1608:V1608"/>
    <mergeCell ref="B1605:E1605"/>
    <mergeCell ref="F1605:H1605"/>
    <mergeCell ref="I1605:K1605"/>
    <mergeCell ref="M1605:Q1605"/>
    <mergeCell ref="R1605:V1605"/>
    <mergeCell ref="B1606:E1606"/>
    <mergeCell ref="F1606:H1606"/>
    <mergeCell ref="I1606:K1606"/>
    <mergeCell ref="M1606:Q1606"/>
    <mergeCell ref="R1606:V1606"/>
    <mergeCell ref="B1603:E1603"/>
    <mergeCell ref="F1603:H1603"/>
    <mergeCell ref="I1603:K1603"/>
    <mergeCell ref="M1603:Q1603"/>
    <mergeCell ref="R1603:V1603"/>
    <mergeCell ref="B1604:E1604"/>
    <mergeCell ref="F1604:H1604"/>
    <mergeCell ref="I1604:K1604"/>
    <mergeCell ref="M1604:Q1604"/>
    <mergeCell ref="R1604:V1604"/>
    <mergeCell ref="B1601:E1601"/>
    <mergeCell ref="F1601:H1601"/>
    <mergeCell ref="I1601:K1601"/>
    <mergeCell ref="M1601:Q1601"/>
    <mergeCell ref="R1601:V1601"/>
    <mergeCell ref="B1602:E1602"/>
    <mergeCell ref="F1602:H1602"/>
    <mergeCell ref="I1602:K1602"/>
    <mergeCell ref="M1602:Q1602"/>
    <mergeCell ref="R1602:V1602"/>
    <mergeCell ref="B1622:E1622"/>
    <mergeCell ref="F1622:H1622"/>
    <mergeCell ref="I1622:K1622"/>
    <mergeCell ref="M1622:Q1622"/>
    <mergeCell ref="R1622:V1622"/>
    <mergeCell ref="B1623:E1623"/>
    <mergeCell ref="F1623:H1623"/>
    <mergeCell ref="I1623:K1623"/>
    <mergeCell ref="M1623:Q1623"/>
    <mergeCell ref="R1623:V1623"/>
    <mergeCell ref="B1620:E1620"/>
    <mergeCell ref="F1620:H1620"/>
    <mergeCell ref="I1620:K1620"/>
    <mergeCell ref="M1620:Q1620"/>
    <mergeCell ref="R1620:V1620"/>
    <mergeCell ref="B1621:E1621"/>
    <mergeCell ref="F1621:H1621"/>
    <mergeCell ref="I1621:K1621"/>
    <mergeCell ref="M1621:Q1621"/>
    <mergeCell ref="R1621:V1621"/>
    <mergeCell ref="R1617:V1618"/>
    <mergeCell ref="B1618:E1618"/>
    <mergeCell ref="B1619:E1619"/>
    <mergeCell ref="F1619:H1619"/>
    <mergeCell ref="I1619:K1619"/>
    <mergeCell ref="M1619:Q1619"/>
    <mergeCell ref="R1619:V1619"/>
    <mergeCell ref="B1611:V1611"/>
    <mergeCell ref="H1613:O1613"/>
    <mergeCell ref="G1614:O1614"/>
    <mergeCell ref="T1615:V1615"/>
    <mergeCell ref="B1617:E1617"/>
    <mergeCell ref="F1617:H1618"/>
    <mergeCell ref="I1617:K1618"/>
    <mergeCell ref="L1617:L1618"/>
    <mergeCell ref="M1617:Q1618"/>
    <mergeCell ref="B1630:E1630"/>
    <mergeCell ref="F1630:H1630"/>
    <mergeCell ref="I1630:K1630"/>
    <mergeCell ref="M1630:Q1630"/>
    <mergeCell ref="R1630:V1630"/>
    <mergeCell ref="M1631:Q1631"/>
    <mergeCell ref="R1631:V1631"/>
    <mergeCell ref="B1628:E1628"/>
    <mergeCell ref="F1628:H1628"/>
    <mergeCell ref="I1628:K1628"/>
    <mergeCell ref="M1628:Q1628"/>
    <mergeCell ref="R1628:V1628"/>
    <mergeCell ref="B1629:E1629"/>
    <mergeCell ref="F1629:H1629"/>
    <mergeCell ref="I1629:K1629"/>
    <mergeCell ref="M1629:Q1629"/>
    <mergeCell ref="R1629:V1629"/>
    <mergeCell ref="B1626:E1626"/>
    <mergeCell ref="F1626:H1626"/>
    <mergeCell ref="I1626:K1626"/>
    <mergeCell ref="M1626:Q1626"/>
    <mergeCell ref="R1626:V1626"/>
    <mergeCell ref="B1627:E1627"/>
    <mergeCell ref="F1627:H1627"/>
    <mergeCell ref="I1627:K1627"/>
    <mergeCell ref="M1627:Q1627"/>
    <mergeCell ref="R1627:V1627"/>
    <mergeCell ref="B1624:E1624"/>
    <mergeCell ref="F1624:H1624"/>
    <mergeCell ref="I1624:K1624"/>
    <mergeCell ref="M1624:Q1624"/>
    <mergeCell ref="R1624:V1624"/>
    <mergeCell ref="B1625:E1625"/>
    <mergeCell ref="F1625:H1625"/>
    <mergeCell ref="I1625:K1625"/>
    <mergeCell ref="M1625:Q1625"/>
    <mergeCell ref="R1625:V1625"/>
    <mergeCell ref="B1645:E1645"/>
    <mergeCell ref="F1645:H1645"/>
    <mergeCell ref="I1645:K1645"/>
    <mergeCell ref="M1645:Q1645"/>
    <mergeCell ref="R1645:V1645"/>
    <mergeCell ref="B1646:E1646"/>
    <mergeCell ref="F1646:H1646"/>
    <mergeCell ref="I1646:K1646"/>
    <mergeCell ref="M1646:Q1646"/>
    <mergeCell ref="R1646:V1646"/>
    <mergeCell ref="B1643:E1643"/>
    <mergeCell ref="F1643:H1643"/>
    <mergeCell ref="I1643:K1643"/>
    <mergeCell ref="M1643:Q1643"/>
    <mergeCell ref="R1643:V1643"/>
    <mergeCell ref="B1644:E1644"/>
    <mergeCell ref="F1644:H1644"/>
    <mergeCell ref="I1644:K1644"/>
    <mergeCell ref="M1644:Q1644"/>
    <mergeCell ref="R1644:V1644"/>
    <mergeCell ref="B1641:E1641"/>
    <mergeCell ref="B1642:E1642"/>
    <mergeCell ref="F1642:H1642"/>
    <mergeCell ref="I1642:K1642"/>
    <mergeCell ref="M1642:Q1642"/>
    <mergeCell ref="R1642:V1642"/>
    <mergeCell ref="B1634:V1634"/>
    <mergeCell ref="H1636:O1636"/>
    <mergeCell ref="G1637:O1637"/>
    <mergeCell ref="T1638:V1638"/>
    <mergeCell ref="B1640:E1640"/>
    <mergeCell ref="F1640:H1641"/>
    <mergeCell ref="I1640:K1641"/>
    <mergeCell ref="L1640:L1641"/>
    <mergeCell ref="M1640:Q1641"/>
    <mergeCell ref="R1640:V1641"/>
    <mergeCell ref="B1653:E1653"/>
    <mergeCell ref="F1653:H1653"/>
    <mergeCell ref="I1653:K1653"/>
    <mergeCell ref="M1653:Q1653"/>
    <mergeCell ref="R1653:V1653"/>
    <mergeCell ref="M1654:Q1654"/>
    <mergeCell ref="R1654:V1654"/>
    <mergeCell ref="B1651:E1651"/>
    <mergeCell ref="F1651:H1651"/>
    <mergeCell ref="I1651:K1651"/>
    <mergeCell ref="M1651:Q1651"/>
    <mergeCell ref="R1651:V1651"/>
    <mergeCell ref="B1652:E1652"/>
    <mergeCell ref="F1652:H1652"/>
    <mergeCell ref="I1652:K1652"/>
    <mergeCell ref="M1652:Q1652"/>
    <mergeCell ref="R1652:V1652"/>
    <mergeCell ref="B1649:E1649"/>
    <mergeCell ref="F1649:H1649"/>
    <mergeCell ref="I1649:K1649"/>
    <mergeCell ref="M1649:Q1649"/>
    <mergeCell ref="R1649:V1649"/>
    <mergeCell ref="B1650:E1650"/>
    <mergeCell ref="F1650:H1650"/>
    <mergeCell ref="I1650:K1650"/>
    <mergeCell ref="M1650:Q1650"/>
    <mergeCell ref="R1650:V1650"/>
    <mergeCell ref="B1647:E1647"/>
    <mergeCell ref="F1647:H1647"/>
    <mergeCell ref="I1647:K1647"/>
    <mergeCell ref="M1647:Q1647"/>
    <mergeCell ref="R1647:V1647"/>
    <mergeCell ref="B1648:E1648"/>
    <mergeCell ref="F1648:H1648"/>
    <mergeCell ref="I1648:K1648"/>
    <mergeCell ref="M1648:Q1648"/>
    <mergeCell ref="R1648:V1648"/>
    <mergeCell ref="B1668:E1668"/>
    <mergeCell ref="F1668:H1668"/>
    <mergeCell ref="I1668:K1668"/>
    <mergeCell ref="M1668:Q1668"/>
    <mergeCell ref="R1668:V1668"/>
    <mergeCell ref="B1669:E1669"/>
    <mergeCell ref="F1669:H1669"/>
    <mergeCell ref="I1669:K1669"/>
    <mergeCell ref="M1669:Q1669"/>
    <mergeCell ref="R1669:V1669"/>
    <mergeCell ref="B1666:E1666"/>
    <mergeCell ref="F1666:H1666"/>
    <mergeCell ref="I1666:K1666"/>
    <mergeCell ref="M1666:Q1666"/>
    <mergeCell ref="R1666:V1666"/>
    <mergeCell ref="B1667:E1667"/>
    <mergeCell ref="F1667:H1667"/>
    <mergeCell ref="I1667:K1667"/>
    <mergeCell ref="M1667:Q1667"/>
    <mergeCell ref="R1667:V1667"/>
    <mergeCell ref="R1663:V1664"/>
    <mergeCell ref="B1664:E1664"/>
    <mergeCell ref="B1665:E1665"/>
    <mergeCell ref="F1665:H1665"/>
    <mergeCell ref="I1665:K1665"/>
    <mergeCell ref="M1665:Q1665"/>
    <mergeCell ref="R1665:V1665"/>
    <mergeCell ref="B1657:V1657"/>
    <mergeCell ref="H1659:O1659"/>
    <mergeCell ref="G1660:O1660"/>
    <mergeCell ref="T1661:V1661"/>
    <mergeCell ref="B1663:E1663"/>
    <mergeCell ref="F1663:H1664"/>
    <mergeCell ref="I1663:K1664"/>
    <mergeCell ref="L1663:L1664"/>
    <mergeCell ref="M1663:Q1664"/>
    <mergeCell ref="B1676:E1676"/>
    <mergeCell ref="F1676:H1676"/>
    <mergeCell ref="I1676:K1676"/>
    <mergeCell ref="M1676:Q1676"/>
    <mergeCell ref="R1676:V1676"/>
    <mergeCell ref="M1677:Q1677"/>
    <mergeCell ref="R1677:V1677"/>
    <mergeCell ref="B1674:E1674"/>
    <mergeCell ref="F1674:H1674"/>
    <mergeCell ref="I1674:K1674"/>
    <mergeCell ref="M1674:Q1674"/>
    <mergeCell ref="R1674:V1674"/>
    <mergeCell ref="B1675:E1675"/>
    <mergeCell ref="F1675:H1675"/>
    <mergeCell ref="I1675:K1675"/>
    <mergeCell ref="M1675:Q1675"/>
    <mergeCell ref="R1675:V1675"/>
    <mergeCell ref="B1672:E1672"/>
    <mergeCell ref="F1672:H1672"/>
    <mergeCell ref="I1672:K1672"/>
    <mergeCell ref="M1672:Q1672"/>
    <mergeCell ref="R1672:V1672"/>
    <mergeCell ref="B1673:E1673"/>
    <mergeCell ref="F1673:H1673"/>
    <mergeCell ref="I1673:K1673"/>
    <mergeCell ref="M1673:Q1673"/>
    <mergeCell ref="R1673:V1673"/>
    <mergeCell ref="B1670:E1670"/>
    <mergeCell ref="F1670:H1670"/>
    <mergeCell ref="I1670:K1670"/>
    <mergeCell ref="M1670:Q1670"/>
    <mergeCell ref="R1670:V1670"/>
    <mergeCell ref="B1671:E1671"/>
    <mergeCell ref="F1671:H1671"/>
    <mergeCell ref="I1671:K1671"/>
    <mergeCell ref="M1671:Q1671"/>
    <mergeCell ref="R1671:V1671"/>
    <mergeCell ref="B1691:E1691"/>
    <mergeCell ref="F1691:H1691"/>
    <mergeCell ref="I1691:K1691"/>
    <mergeCell ref="M1691:Q1691"/>
    <mergeCell ref="R1691:V1691"/>
    <mergeCell ref="B1692:E1692"/>
    <mergeCell ref="F1692:H1692"/>
    <mergeCell ref="I1692:K1692"/>
    <mergeCell ref="M1692:Q1692"/>
    <mergeCell ref="R1692:V1692"/>
    <mergeCell ref="B1689:E1689"/>
    <mergeCell ref="F1689:H1689"/>
    <mergeCell ref="I1689:K1689"/>
    <mergeCell ref="M1689:Q1689"/>
    <mergeCell ref="R1689:V1689"/>
    <mergeCell ref="B1690:E1690"/>
    <mergeCell ref="F1690:H1690"/>
    <mergeCell ref="I1690:K1690"/>
    <mergeCell ref="M1690:Q1690"/>
    <mergeCell ref="R1690:V1690"/>
    <mergeCell ref="B1687:E1687"/>
    <mergeCell ref="B1688:E1688"/>
    <mergeCell ref="F1688:H1688"/>
    <mergeCell ref="I1688:K1688"/>
    <mergeCell ref="M1688:Q1688"/>
    <mergeCell ref="R1688:V1688"/>
    <mergeCell ref="B1680:V1680"/>
    <mergeCell ref="H1682:O1682"/>
    <mergeCell ref="G1683:O1683"/>
    <mergeCell ref="T1684:V1684"/>
    <mergeCell ref="B1686:E1686"/>
    <mergeCell ref="F1686:H1687"/>
    <mergeCell ref="I1686:K1687"/>
    <mergeCell ref="L1686:L1687"/>
    <mergeCell ref="M1686:Q1687"/>
    <mergeCell ref="R1686:V1687"/>
    <mergeCell ref="B1699:E1699"/>
    <mergeCell ref="F1699:H1699"/>
    <mergeCell ref="I1699:K1699"/>
    <mergeCell ref="M1699:Q1699"/>
    <mergeCell ref="R1699:V1699"/>
    <mergeCell ref="M1700:Q1700"/>
    <mergeCell ref="R1700:V1700"/>
    <mergeCell ref="B1697:E1697"/>
    <mergeCell ref="F1697:H1697"/>
    <mergeCell ref="I1697:K1697"/>
    <mergeCell ref="M1697:Q1697"/>
    <mergeCell ref="R1697:V1697"/>
    <mergeCell ref="B1698:E1698"/>
    <mergeCell ref="F1698:H1698"/>
    <mergeCell ref="I1698:K1698"/>
    <mergeCell ref="M1698:Q1698"/>
    <mergeCell ref="R1698:V1698"/>
    <mergeCell ref="B1695:E1695"/>
    <mergeCell ref="F1695:H1695"/>
    <mergeCell ref="I1695:K1695"/>
    <mergeCell ref="M1695:Q1695"/>
    <mergeCell ref="R1695:V1695"/>
    <mergeCell ref="B1696:E1696"/>
    <mergeCell ref="F1696:H1696"/>
    <mergeCell ref="I1696:K1696"/>
    <mergeCell ref="M1696:Q1696"/>
    <mergeCell ref="R1696:V1696"/>
    <mergeCell ref="B1693:E1693"/>
    <mergeCell ref="F1693:H1693"/>
    <mergeCell ref="I1693:K1693"/>
    <mergeCell ref="M1693:Q1693"/>
    <mergeCell ref="R1693:V1693"/>
    <mergeCell ref="B1694:E1694"/>
    <mergeCell ref="F1694:H1694"/>
    <mergeCell ref="I1694:K1694"/>
    <mergeCell ref="M1694:Q1694"/>
    <mergeCell ref="R1694:V1694"/>
    <mergeCell ref="B1714:E1714"/>
    <mergeCell ref="F1714:H1714"/>
    <mergeCell ref="I1714:K1714"/>
    <mergeCell ref="M1714:Q1714"/>
    <mergeCell ref="R1714:V1714"/>
    <mergeCell ref="B1715:E1715"/>
    <mergeCell ref="F1715:H1715"/>
    <mergeCell ref="I1715:K1715"/>
    <mergeCell ref="M1715:Q1715"/>
    <mergeCell ref="R1715:V1715"/>
    <mergeCell ref="B1712:E1712"/>
    <mergeCell ref="F1712:H1712"/>
    <mergeCell ref="I1712:K1712"/>
    <mergeCell ref="M1712:Q1712"/>
    <mergeCell ref="R1712:V1712"/>
    <mergeCell ref="B1713:E1713"/>
    <mergeCell ref="F1713:H1713"/>
    <mergeCell ref="I1713:K1713"/>
    <mergeCell ref="M1713:Q1713"/>
    <mergeCell ref="R1713:V1713"/>
    <mergeCell ref="R1709:V1710"/>
    <mergeCell ref="B1710:E1710"/>
    <mergeCell ref="B1711:E1711"/>
    <mergeCell ref="F1711:H1711"/>
    <mergeCell ref="I1711:K1711"/>
    <mergeCell ref="M1711:Q1711"/>
    <mergeCell ref="R1711:V1711"/>
    <mergeCell ref="B1703:V1703"/>
    <mergeCell ref="H1705:O1705"/>
    <mergeCell ref="G1706:O1706"/>
    <mergeCell ref="T1707:V1707"/>
    <mergeCell ref="B1709:E1709"/>
    <mergeCell ref="F1709:H1710"/>
    <mergeCell ref="I1709:K1710"/>
    <mergeCell ref="L1709:L1710"/>
    <mergeCell ref="M1709:Q1710"/>
    <mergeCell ref="B1722:E1722"/>
    <mergeCell ref="F1722:H1722"/>
    <mergeCell ref="I1722:K1722"/>
    <mergeCell ref="M1722:Q1722"/>
    <mergeCell ref="R1722:V1722"/>
    <mergeCell ref="M1723:Q1723"/>
    <mergeCell ref="R1723:V1723"/>
    <mergeCell ref="B1720:E1720"/>
    <mergeCell ref="F1720:H1720"/>
    <mergeCell ref="I1720:K1720"/>
    <mergeCell ref="M1720:Q1720"/>
    <mergeCell ref="R1720:V1720"/>
    <mergeCell ref="B1721:E1721"/>
    <mergeCell ref="F1721:H1721"/>
    <mergeCell ref="I1721:K1721"/>
    <mergeCell ref="M1721:Q1721"/>
    <mergeCell ref="R1721:V1721"/>
    <mergeCell ref="B1718:E1718"/>
    <mergeCell ref="F1718:H1718"/>
    <mergeCell ref="I1718:K1718"/>
    <mergeCell ref="M1718:Q1718"/>
    <mergeCell ref="R1718:V1718"/>
    <mergeCell ref="B1719:E1719"/>
    <mergeCell ref="F1719:H1719"/>
    <mergeCell ref="I1719:K1719"/>
    <mergeCell ref="M1719:Q1719"/>
    <mergeCell ref="R1719:V1719"/>
    <mergeCell ref="B1716:E1716"/>
    <mergeCell ref="F1716:H1716"/>
    <mergeCell ref="I1716:K1716"/>
    <mergeCell ref="M1716:Q1716"/>
    <mergeCell ref="R1716:V1716"/>
    <mergeCell ref="B1717:E1717"/>
    <mergeCell ref="F1717:H1717"/>
    <mergeCell ref="I1717:K1717"/>
    <mergeCell ref="M1717:Q1717"/>
    <mergeCell ref="R1717:V1717"/>
    <mergeCell ref="B1737:E1737"/>
    <mergeCell ref="F1737:H1737"/>
    <mergeCell ref="I1737:K1737"/>
    <mergeCell ref="M1737:Q1737"/>
    <mergeCell ref="R1737:V1737"/>
    <mergeCell ref="B1738:E1738"/>
    <mergeCell ref="F1738:H1738"/>
    <mergeCell ref="I1738:K1738"/>
    <mergeCell ref="M1738:Q1738"/>
    <mergeCell ref="R1738:V1738"/>
    <mergeCell ref="B1735:E1735"/>
    <mergeCell ref="F1735:H1735"/>
    <mergeCell ref="I1735:K1735"/>
    <mergeCell ref="M1735:Q1735"/>
    <mergeCell ref="R1735:V1735"/>
    <mergeCell ref="B1736:E1736"/>
    <mergeCell ref="F1736:H1736"/>
    <mergeCell ref="I1736:K1736"/>
    <mergeCell ref="M1736:Q1736"/>
    <mergeCell ref="R1736:V1736"/>
    <mergeCell ref="B1733:E1733"/>
    <mergeCell ref="B1734:E1734"/>
    <mergeCell ref="F1734:H1734"/>
    <mergeCell ref="I1734:K1734"/>
    <mergeCell ref="M1734:Q1734"/>
    <mergeCell ref="R1734:V1734"/>
    <mergeCell ref="B1726:V1726"/>
    <mergeCell ref="H1728:O1728"/>
    <mergeCell ref="G1729:O1729"/>
    <mergeCell ref="T1730:V1730"/>
    <mergeCell ref="B1732:E1732"/>
    <mergeCell ref="F1732:H1733"/>
    <mergeCell ref="I1732:K1733"/>
    <mergeCell ref="L1732:L1733"/>
    <mergeCell ref="M1732:Q1733"/>
    <mergeCell ref="R1732:V1733"/>
    <mergeCell ref="B1745:E1745"/>
    <mergeCell ref="F1745:H1745"/>
    <mergeCell ref="I1745:K1745"/>
    <mergeCell ref="M1745:Q1745"/>
    <mergeCell ref="R1745:V1745"/>
    <mergeCell ref="M1746:Q1746"/>
    <mergeCell ref="R1746:V1746"/>
    <mergeCell ref="B1743:E1743"/>
    <mergeCell ref="F1743:H1743"/>
    <mergeCell ref="I1743:K1743"/>
    <mergeCell ref="M1743:Q1743"/>
    <mergeCell ref="R1743:V1743"/>
    <mergeCell ref="B1744:E1744"/>
    <mergeCell ref="F1744:H1744"/>
    <mergeCell ref="I1744:K1744"/>
    <mergeCell ref="M1744:Q1744"/>
    <mergeCell ref="R1744:V1744"/>
    <mergeCell ref="B1741:E1741"/>
    <mergeCell ref="F1741:H1741"/>
    <mergeCell ref="I1741:K1741"/>
    <mergeCell ref="M1741:Q1741"/>
    <mergeCell ref="R1741:V1741"/>
    <mergeCell ref="B1742:E1742"/>
    <mergeCell ref="F1742:H1742"/>
    <mergeCell ref="I1742:K1742"/>
    <mergeCell ref="M1742:Q1742"/>
    <mergeCell ref="R1742:V1742"/>
    <mergeCell ref="B1739:E1739"/>
    <mergeCell ref="F1739:H1739"/>
    <mergeCell ref="I1739:K1739"/>
    <mergeCell ref="M1739:Q1739"/>
    <mergeCell ref="R1739:V1739"/>
    <mergeCell ref="B1740:E1740"/>
    <mergeCell ref="F1740:H1740"/>
    <mergeCell ref="I1740:K1740"/>
    <mergeCell ref="M1740:Q1740"/>
    <mergeCell ref="R1740:V1740"/>
    <mergeCell ref="B1760:E1760"/>
    <mergeCell ref="F1760:H1760"/>
    <mergeCell ref="I1760:K1760"/>
    <mergeCell ref="M1760:Q1760"/>
    <mergeCell ref="R1760:V1760"/>
    <mergeCell ref="B1761:E1761"/>
    <mergeCell ref="F1761:H1761"/>
    <mergeCell ref="I1761:K1761"/>
    <mergeCell ref="M1761:Q1761"/>
    <mergeCell ref="R1761:V1761"/>
    <mergeCell ref="B1758:E1758"/>
    <mergeCell ref="F1758:H1758"/>
    <mergeCell ref="I1758:K1758"/>
    <mergeCell ref="M1758:Q1758"/>
    <mergeCell ref="R1758:V1758"/>
    <mergeCell ref="B1759:E1759"/>
    <mergeCell ref="F1759:H1759"/>
    <mergeCell ref="I1759:K1759"/>
    <mergeCell ref="M1759:Q1759"/>
    <mergeCell ref="R1759:V1759"/>
    <mergeCell ref="R1755:V1756"/>
    <mergeCell ref="B1756:E1756"/>
    <mergeCell ref="B1757:E1757"/>
    <mergeCell ref="F1757:H1757"/>
    <mergeCell ref="I1757:K1757"/>
    <mergeCell ref="M1757:Q1757"/>
    <mergeCell ref="R1757:V1757"/>
    <mergeCell ref="B1749:V1749"/>
    <mergeCell ref="H1751:O1751"/>
    <mergeCell ref="G1752:O1752"/>
    <mergeCell ref="T1753:V1753"/>
    <mergeCell ref="B1755:E1755"/>
    <mergeCell ref="F1755:H1756"/>
    <mergeCell ref="I1755:K1756"/>
    <mergeCell ref="L1755:L1756"/>
    <mergeCell ref="M1755:Q1756"/>
    <mergeCell ref="B1768:E1768"/>
    <mergeCell ref="F1768:H1768"/>
    <mergeCell ref="I1768:K1768"/>
    <mergeCell ref="M1768:Q1768"/>
    <mergeCell ref="R1768:V1768"/>
    <mergeCell ref="M1769:Q1769"/>
    <mergeCell ref="R1769:V1769"/>
    <mergeCell ref="B1766:E1766"/>
    <mergeCell ref="F1766:H1766"/>
    <mergeCell ref="I1766:K1766"/>
    <mergeCell ref="M1766:Q1766"/>
    <mergeCell ref="R1766:V1766"/>
    <mergeCell ref="B1767:E1767"/>
    <mergeCell ref="F1767:H1767"/>
    <mergeCell ref="I1767:K1767"/>
    <mergeCell ref="M1767:Q1767"/>
    <mergeCell ref="R1767:V1767"/>
    <mergeCell ref="B1764:E1764"/>
    <mergeCell ref="F1764:H1764"/>
    <mergeCell ref="I1764:K1764"/>
    <mergeCell ref="M1764:Q1764"/>
    <mergeCell ref="R1764:V1764"/>
    <mergeCell ref="B1765:E1765"/>
    <mergeCell ref="F1765:H1765"/>
    <mergeCell ref="I1765:K1765"/>
    <mergeCell ref="M1765:Q1765"/>
    <mergeCell ref="R1765:V1765"/>
    <mergeCell ref="B1762:E1762"/>
    <mergeCell ref="F1762:H1762"/>
    <mergeCell ref="I1762:K1762"/>
    <mergeCell ref="M1762:Q1762"/>
    <mergeCell ref="R1762:V1762"/>
    <mergeCell ref="B1763:E1763"/>
    <mergeCell ref="F1763:H1763"/>
    <mergeCell ref="I1763:K1763"/>
    <mergeCell ref="M1763:Q1763"/>
    <mergeCell ref="R1763:V1763"/>
    <mergeCell ref="B1783:E1783"/>
    <mergeCell ref="F1783:H1783"/>
    <mergeCell ref="I1783:K1783"/>
    <mergeCell ref="M1783:Q1783"/>
    <mergeCell ref="R1783:V1783"/>
    <mergeCell ref="B1784:E1784"/>
    <mergeCell ref="F1784:H1784"/>
    <mergeCell ref="I1784:K1784"/>
    <mergeCell ref="M1784:Q1784"/>
    <mergeCell ref="R1784:V1784"/>
    <mergeCell ref="B1781:E1781"/>
    <mergeCell ref="F1781:H1781"/>
    <mergeCell ref="I1781:K1781"/>
    <mergeCell ref="M1781:Q1781"/>
    <mergeCell ref="R1781:V1781"/>
    <mergeCell ref="B1782:E1782"/>
    <mergeCell ref="F1782:H1782"/>
    <mergeCell ref="I1782:K1782"/>
    <mergeCell ref="M1782:Q1782"/>
    <mergeCell ref="R1782:V1782"/>
    <mergeCell ref="B1779:E1779"/>
    <mergeCell ref="B1780:E1780"/>
    <mergeCell ref="F1780:H1780"/>
    <mergeCell ref="I1780:K1780"/>
    <mergeCell ref="M1780:Q1780"/>
    <mergeCell ref="R1780:V1780"/>
    <mergeCell ref="B1772:V1772"/>
    <mergeCell ref="H1774:O1774"/>
    <mergeCell ref="G1775:O1775"/>
    <mergeCell ref="T1776:V1776"/>
    <mergeCell ref="B1778:E1778"/>
    <mergeCell ref="F1778:H1779"/>
    <mergeCell ref="I1778:K1779"/>
    <mergeCell ref="L1778:L1779"/>
    <mergeCell ref="M1778:Q1779"/>
    <mergeCell ref="R1778:V1779"/>
    <mergeCell ref="B1791:E1791"/>
    <mergeCell ref="F1791:H1791"/>
    <mergeCell ref="I1791:K1791"/>
    <mergeCell ref="M1791:Q1791"/>
    <mergeCell ref="R1791:V1791"/>
    <mergeCell ref="M1792:Q1792"/>
    <mergeCell ref="R1792:V1792"/>
    <mergeCell ref="B1789:E1789"/>
    <mergeCell ref="F1789:H1789"/>
    <mergeCell ref="I1789:K1789"/>
    <mergeCell ref="M1789:Q1789"/>
    <mergeCell ref="R1789:V1789"/>
    <mergeCell ref="B1790:E1790"/>
    <mergeCell ref="F1790:H1790"/>
    <mergeCell ref="I1790:K1790"/>
    <mergeCell ref="M1790:Q1790"/>
    <mergeCell ref="R1790:V1790"/>
    <mergeCell ref="B1787:E1787"/>
    <mergeCell ref="F1787:H1787"/>
    <mergeCell ref="I1787:K1787"/>
    <mergeCell ref="M1787:Q1787"/>
    <mergeCell ref="R1787:V1787"/>
    <mergeCell ref="B1788:E1788"/>
    <mergeCell ref="F1788:H1788"/>
    <mergeCell ref="I1788:K1788"/>
    <mergeCell ref="M1788:Q1788"/>
    <mergeCell ref="R1788:V1788"/>
    <mergeCell ref="B1785:E1785"/>
    <mergeCell ref="F1785:H1785"/>
    <mergeCell ref="I1785:K1785"/>
    <mergeCell ref="M1785:Q1785"/>
    <mergeCell ref="R1785:V1785"/>
    <mergeCell ref="B1786:E1786"/>
    <mergeCell ref="F1786:H1786"/>
    <mergeCell ref="I1786:K1786"/>
    <mergeCell ref="M1786:Q1786"/>
    <mergeCell ref="R1786:V1786"/>
    <mergeCell ref="B1806:E1806"/>
    <mergeCell ref="F1806:H1806"/>
    <mergeCell ref="I1806:K1806"/>
    <mergeCell ref="M1806:Q1806"/>
    <mergeCell ref="R1806:V1806"/>
    <mergeCell ref="B1807:E1807"/>
    <mergeCell ref="F1807:H1807"/>
    <mergeCell ref="I1807:K1807"/>
    <mergeCell ref="M1807:Q1807"/>
    <mergeCell ref="R1807:V1807"/>
    <mergeCell ref="B1804:E1804"/>
    <mergeCell ref="F1804:H1804"/>
    <mergeCell ref="I1804:K1804"/>
    <mergeCell ref="M1804:Q1804"/>
    <mergeCell ref="R1804:V1804"/>
    <mergeCell ref="B1805:E1805"/>
    <mergeCell ref="F1805:H1805"/>
    <mergeCell ref="I1805:K1805"/>
    <mergeCell ref="M1805:Q1805"/>
    <mergeCell ref="R1805:V1805"/>
    <mergeCell ref="R1801:V1802"/>
    <mergeCell ref="B1802:E1802"/>
    <mergeCell ref="B1803:E1803"/>
    <mergeCell ref="F1803:H1803"/>
    <mergeCell ref="I1803:K1803"/>
    <mergeCell ref="M1803:Q1803"/>
    <mergeCell ref="R1803:V1803"/>
    <mergeCell ref="B1795:V1795"/>
    <mergeCell ref="H1797:O1797"/>
    <mergeCell ref="G1798:O1798"/>
    <mergeCell ref="T1799:V1799"/>
    <mergeCell ref="B1801:E1801"/>
    <mergeCell ref="F1801:H1802"/>
    <mergeCell ref="I1801:K1802"/>
    <mergeCell ref="L1801:L1802"/>
    <mergeCell ref="M1801:Q1802"/>
    <mergeCell ref="B1814:E1814"/>
    <mergeCell ref="F1814:H1814"/>
    <mergeCell ref="I1814:K1814"/>
    <mergeCell ref="M1814:Q1814"/>
    <mergeCell ref="R1814:V1814"/>
    <mergeCell ref="M1815:Q1815"/>
    <mergeCell ref="R1815:V1815"/>
    <mergeCell ref="B1812:E1812"/>
    <mergeCell ref="F1812:H1812"/>
    <mergeCell ref="I1812:K1812"/>
    <mergeCell ref="M1812:Q1812"/>
    <mergeCell ref="R1812:V1812"/>
    <mergeCell ref="B1813:E1813"/>
    <mergeCell ref="F1813:H1813"/>
    <mergeCell ref="I1813:K1813"/>
    <mergeCell ref="M1813:Q1813"/>
    <mergeCell ref="R1813:V1813"/>
    <mergeCell ref="B1810:E1810"/>
    <mergeCell ref="F1810:H1810"/>
    <mergeCell ref="I1810:K1810"/>
    <mergeCell ref="M1810:Q1810"/>
    <mergeCell ref="R1810:V1810"/>
    <mergeCell ref="B1811:E1811"/>
    <mergeCell ref="F1811:H1811"/>
    <mergeCell ref="I1811:K1811"/>
    <mergeCell ref="M1811:Q1811"/>
    <mergeCell ref="R1811:V1811"/>
    <mergeCell ref="B1808:E1808"/>
    <mergeCell ref="F1808:H1808"/>
    <mergeCell ref="I1808:K1808"/>
    <mergeCell ref="M1808:Q1808"/>
    <mergeCell ref="R1808:V1808"/>
    <mergeCell ref="B1809:E1809"/>
    <mergeCell ref="F1809:H1809"/>
    <mergeCell ref="I1809:K1809"/>
    <mergeCell ref="M1809:Q1809"/>
    <mergeCell ref="R1809:V1809"/>
    <mergeCell ref="B1829:E1829"/>
    <mergeCell ref="F1829:H1829"/>
    <mergeCell ref="I1829:K1829"/>
    <mergeCell ref="M1829:Q1829"/>
    <mergeCell ref="R1829:V1829"/>
    <mergeCell ref="B1830:E1830"/>
    <mergeCell ref="F1830:H1830"/>
    <mergeCell ref="I1830:K1830"/>
    <mergeCell ref="M1830:Q1830"/>
    <mergeCell ref="R1830:V1830"/>
    <mergeCell ref="B1827:E1827"/>
    <mergeCell ref="F1827:H1827"/>
    <mergeCell ref="I1827:K1827"/>
    <mergeCell ref="M1827:Q1827"/>
    <mergeCell ref="R1827:V1827"/>
    <mergeCell ref="B1828:E1828"/>
    <mergeCell ref="F1828:H1828"/>
    <mergeCell ref="I1828:K1828"/>
    <mergeCell ref="M1828:Q1828"/>
    <mergeCell ref="R1828:V1828"/>
    <mergeCell ref="B1825:E1825"/>
    <mergeCell ref="B1826:E1826"/>
    <mergeCell ref="F1826:H1826"/>
    <mergeCell ref="I1826:K1826"/>
    <mergeCell ref="M1826:Q1826"/>
    <mergeCell ref="R1826:V1826"/>
    <mergeCell ref="B1818:V1818"/>
    <mergeCell ref="H1820:O1820"/>
    <mergeCell ref="G1821:O1821"/>
    <mergeCell ref="T1822:V1822"/>
    <mergeCell ref="B1824:E1824"/>
    <mergeCell ref="F1824:H1825"/>
    <mergeCell ref="I1824:K1825"/>
    <mergeCell ref="L1824:L1825"/>
    <mergeCell ref="M1824:Q1825"/>
    <mergeCell ref="R1824:V1825"/>
    <mergeCell ref="B1837:E1837"/>
    <mergeCell ref="F1837:H1837"/>
    <mergeCell ref="I1837:K1837"/>
    <mergeCell ref="M1837:Q1837"/>
    <mergeCell ref="R1837:V1837"/>
    <mergeCell ref="M1838:Q1838"/>
    <mergeCell ref="R1838:V1838"/>
    <mergeCell ref="B1835:E1835"/>
    <mergeCell ref="F1835:H1835"/>
    <mergeCell ref="I1835:K1835"/>
    <mergeCell ref="M1835:Q1835"/>
    <mergeCell ref="R1835:V1835"/>
    <mergeCell ref="B1836:E1836"/>
    <mergeCell ref="F1836:H1836"/>
    <mergeCell ref="I1836:K1836"/>
    <mergeCell ref="M1836:Q1836"/>
    <mergeCell ref="R1836:V1836"/>
    <mergeCell ref="B1833:E1833"/>
    <mergeCell ref="F1833:H1833"/>
    <mergeCell ref="I1833:K1833"/>
    <mergeCell ref="M1833:Q1833"/>
    <mergeCell ref="R1833:V1833"/>
    <mergeCell ref="B1834:E1834"/>
    <mergeCell ref="F1834:H1834"/>
    <mergeCell ref="I1834:K1834"/>
    <mergeCell ref="M1834:Q1834"/>
    <mergeCell ref="R1834:V1834"/>
    <mergeCell ref="B1831:E1831"/>
    <mergeCell ref="F1831:H1831"/>
    <mergeCell ref="I1831:K1831"/>
    <mergeCell ref="M1831:Q1831"/>
    <mergeCell ref="R1831:V1831"/>
    <mergeCell ref="B1832:E1832"/>
    <mergeCell ref="F1832:H1832"/>
    <mergeCell ref="I1832:K1832"/>
    <mergeCell ref="M1832:Q1832"/>
    <mergeCell ref="R1832:V1832"/>
    <mergeCell ref="B1852:E1852"/>
    <mergeCell ref="F1852:H1852"/>
    <mergeCell ref="I1852:K1852"/>
    <mergeCell ref="M1852:Q1852"/>
    <mergeCell ref="R1852:V1852"/>
    <mergeCell ref="B1853:E1853"/>
    <mergeCell ref="F1853:H1853"/>
    <mergeCell ref="I1853:K1853"/>
    <mergeCell ref="M1853:Q1853"/>
    <mergeCell ref="R1853:V1853"/>
    <mergeCell ref="B1850:E1850"/>
    <mergeCell ref="F1850:H1850"/>
    <mergeCell ref="I1850:K1850"/>
    <mergeCell ref="M1850:Q1850"/>
    <mergeCell ref="R1850:V1850"/>
    <mergeCell ref="B1851:E1851"/>
    <mergeCell ref="F1851:H1851"/>
    <mergeCell ref="I1851:K1851"/>
    <mergeCell ref="M1851:Q1851"/>
    <mergeCell ref="R1851:V1851"/>
    <mergeCell ref="R1847:V1848"/>
    <mergeCell ref="B1848:E1848"/>
    <mergeCell ref="B1849:E1849"/>
    <mergeCell ref="F1849:H1849"/>
    <mergeCell ref="I1849:K1849"/>
    <mergeCell ref="M1849:Q1849"/>
    <mergeCell ref="R1849:V1849"/>
    <mergeCell ref="B1841:V1841"/>
    <mergeCell ref="H1843:O1843"/>
    <mergeCell ref="G1844:O1844"/>
    <mergeCell ref="T1845:V1845"/>
    <mergeCell ref="B1847:E1847"/>
    <mergeCell ref="F1847:H1848"/>
    <mergeCell ref="I1847:K1848"/>
    <mergeCell ref="L1847:L1848"/>
    <mergeCell ref="M1847:Q1848"/>
    <mergeCell ref="B1860:E1860"/>
    <mergeCell ref="F1860:H1860"/>
    <mergeCell ref="I1860:K1860"/>
    <mergeCell ref="M1860:Q1860"/>
    <mergeCell ref="R1860:V1860"/>
    <mergeCell ref="M1861:Q1861"/>
    <mergeCell ref="R1861:V1861"/>
    <mergeCell ref="B1858:E1858"/>
    <mergeCell ref="F1858:H1858"/>
    <mergeCell ref="I1858:K1858"/>
    <mergeCell ref="M1858:Q1858"/>
    <mergeCell ref="R1858:V1858"/>
    <mergeCell ref="B1859:E1859"/>
    <mergeCell ref="F1859:H1859"/>
    <mergeCell ref="I1859:K1859"/>
    <mergeCell ref="M1859:Q1859"/>
    <mergeCell ref="R1859:V1859"/>
    <mergeCell ref="B1856:E1856"/>
    <mergeCell ref="F1856:H1856"/>
    <mergeCell ref="I1856:K1856"/>
    <mergeCell ref="M1856:Q1856"/>
    <mergeCell ref="R1856:V1856"/>
    <mergeCell ref="B1857:E1857"/>
    <mergeCell ref="F1857:H1857"/>
    <mergeCell ref="I1857:K1857"/>
    <mergeCell ref="M1857:Q1857"/>
    <mergeCell ref="R1857:V1857"/>
    <mergeCell ref="B1854:E1854"/>
    <mergeCell ref="F1854:H1854"/>
    <mergeCell ref="I1854:K1854"/>
    <mergeCell ref="M1854:Q1854"/>
    <mergeCell ref="R1854:V1854"/>
    <mergeCell ref="B1855:E1855"/>
    <mergeCell ref="F1855:H1855"/>
    <mergeCell ref="I1855:K1855"/>
    <mergeCell ref="M1855:Q1855"/>
    <mergeCell ref="R1855:V1855"/>
    <mergeCell ref="B1875:E1875"/>
    <mergeCell ref="F1875:H1875"/>
    <mergeCell ref="I1875:K1875"/>
    <mergeCell ref="M1875:Q1875"/>
    <mergeCell ref="R1875:V1875"/>
    <mergeCell ref="B1876:E1876"/>
    <mergeCell ref="F1876:H1876"/>
    <mergeCell ref="I1876:K1876"/>
    <mergeCell ref="M1876:Q1876"/>
    <mergeCell ref="R1876:V1876"/>
    <mergeCell ref="B1873:E1873"/>
    <mergeCell ref="F1873:H1873"/>
    <mergeCell ref="I1873:K1873"/>
    <mergeCell ref="M1873:Q1873"/>
    <mergeCell ref="R1873:V1873"/>
    <mergeCell ref="B1874:E1874"/>
    <mergeCell ref="F1874:H1874"/>
    <mergeCell ref="I1874:K1874"/>
    <mergeCell ref="M1874:Q1874"/>
    <mergeCell ref="R1874:V1874"/>
    <mergeCell ref="B1871:E1871"/>
    <mergeCell ref="B1872:E1872"/>
    <mergeCell ref="F1872:H1872"/>
    <mergeCell ref="I1872:K1872"/>
    <mergeCell ref="M1872:Q1872"/>
    <mergeCell ref="R1872:V1872"/>
    <mergeCell ref="B1864:V1864"/>
    <mergeCell ref="H1866:O1866"/>
    <mergeCell ref="G1867:O1867"/>
    <mergeCell ref="T1868:V1868"/>
    <mergeCell ref="B1870:E1870"/>
    <mergeCell ref="F1870:H1871"/>
    <mergeCell ref="I1870:K1871"/>
    <mergeCell ref="L1870:L1871"/>
    <mergeCell ref="M1870:Q1871"/>
    <mergeCell ref="R1870:V1871"/>
    <mergeCell ref="B1883:E1883"/>
    <mergeCell ref="F1883:H1883"/>
    <mergeCell ref="I1883:K1883"/>
    <mergeCell ref="M1883:Q1883"/>
    <mergeCell ref="R1883:V1883"/>
    <mergeCell ref="M1884:Q1884"/>
    <mergeCell ref="R1884:V1884"/>
    <mergeCell ref="B1881:E1881"/>
    <mergeCell ref="F1881:H1881"/>
    <mergeCell ref="I1881:K1881"/>
    <mergeCell ref="M1881:Q1881"/>
    <mergeCell ref="R1881:V1881"/>
    <mergeCell ref="B1882:E1882"/>
    <mergeCell ref="F1882:H1882"/>
    <mergeCell ref="I1882:K1882"/>
    <mergeCell ref="M1882:Q1882"/>
    <mergeCell ref="R1882:V1882"/>
    <mergeCell ref="B1879:E1879"/>
    <mergeCell ref="F1879:H1879"/>
    <mergeCell ref="I1879:K1879"/>
    <mergeCell ref="M1879:Q1879"/>
    <mergeCell ref="R1879:V1879"/>
    <mergeCell ref="B1880:E1880"/>
    <mergeCell ref="F1880:H1880"/>
    <mergeCell ref="I1880:K1880"/>
    <mergeCell ref="M1880:Q1880"/>
    <mergeCell ref="R1880:V1880"/>
    <mergeCell ref="B1877:E1877"/>
    <mergeCell ref="F1877:H1877"/>
    <mergeCell ref="I1877:K1877"/>
    <mergeCell ref="M1877:Q1877"/>
    <mergeCell ref="R1877:V1877"/>
    <mergeCell ref="B1878:E1878"/>
    <mergeCell ref="F1878:H1878"/>
    <mergeCell ref="I1878:K1878"/>
    <mergeCell ref="M1878:Q1878"/>
    <mergeCell ref="R1878:V1878"/>
    <mergeCell ref="B1898:E1898"/>
    <mergeCell ref="F1898:H1898"/>
    <mergeCell ref="I1898:K1898"/>
    <mergeCell ref="M1898:Q1898"/>
    <mergeCell ref="R1898:V1898"/>
    <mergeCell ref="B1899:E1899"/>
    <mergeCell ref="F1899:H1899"/>
    <mergeCell ref="I1899:K1899"/>
    <mergeCell ref="M1899:Q1899"/>
    <mergeCell ref="R1899:V1899"/>
    <mergeCell ref="B1896:E1896"/>
    <mergeCell ref="F1896:H1896"/>
    <mergeCell ref="I1896:K1896"/>
    <mergeCell ref="M1896:Q1896"/>
    <mergeCell ref="R1896:V1896"/>
    <mergeCell ref="B1897:E1897"/>
    <mergeCell ref="F1897:H1897"/>
    <mergeCell ref="I1897:K1897"/>
    <mergeCell ref="M1897:Q1897"/>
    <mergeCell ref="R1897:V1897"/>
    <mergeCell ref="R1893:V1894"/>
    <mergeCell ref="B1894:E1894"/>
    <mergeCell ref="B1895:E1895"/>
    <mergeCell ref="F1895:H1895"/>
    <mergeCell ref="I1895:K1895"/>
    <mergeCell ref="M1895:Q1895"/>
    <mergeCell ref="R1895:V1895"/>
    <mergeCell ref="B1887:V1887"/>
    <mergeCell ref="H1889:O1889"/>
    <mergeCell ref="G1890:O1890"/>
    <mergeCell ref="T1891:V1891"/>
    <mergeCell ref="B1893:E1893"/>
    <mergeCell ref="F1893:H1894"/>
    <mergeCell ref="I1893:K1894"/>
    <mergeCell ref="L1893:L1894"/>
    <mergeCell ref="M1893:Q1894"/>
    <mergeCell ref="B1906:E1906"/>
    <mergeCell ref="F1906:H1906"/>
    <mergeCell ref="I1906:K1906"/>
    <mergeCell ref="M1906:Q1906"/>
    <mergeCell ref="R1906:V1906"/>
    <mergeCell ref="M1907:Q1907"/>
    <mergeCell ref="R1907:V1907"/>
    <mergeCell ref="B1904:E1904"/>
    <mergeCell ref="F1904:H1904"/>
    <mergeCell ref="I1904:K1904"/>
    <mergeCell ref="M1904:Q1904"/>
    <mergeCell ref="R1904:V1904"/>
    <mergeCell ref="B1905:E1905"/>
    <mergeCell ref="F1905:H1905"/>
    <mergeCell ref="I1905:K1905"/>
    <mergeCell ref="M1905:Q1905"/>
    <mergeCell ref="R1905:V1905"/>
    <mergeCell ref="B1902:E1902"/>
    <mergeCell ref="F1902:H1902"/>
    <mergeCell ref="I1902:K1902"/>
    <mergeCell ref="M1902:Q1902"/>
    <mergeCell ref="R1902:V1902"/>
    <mergeCell ref="B1903:E1903"/>
    <mergeCell ref="F1903:H1903"/>
    <mergeCell ref="I1903:K1903"/>
    <mergeCell ref="M1903:Q1903"/>
    <mergeCell ref="R1903:V1903"/>
    <mergeCell ref="B1900:E1900"/>
    <mergeCell ref="F1900:H1900"/>
    <mergeCell ref="I1900:K1900"/>
    <mergeCell ref="M1900:Q1900"/>
    <mergeCell ref="R1900:V1900"/>
    <mergeCell ref="B1901:E1901"/>
    <mergeCell ref="F1901:H1901"/>
    <mergeCell ref="I1901:K1901"/>
    <mergeCell ref="M1901:Q1901"/>
    <mergeCell ref="R1901:V1901"/>
    <mergeCell ref="B1921:E1921"/>
    <mergeCell ref="F1921:H1921"/>
    <mergeCell ref="I1921:K1921"/>
    <mergeCell ref="M1921:Q1921"/>
    <mergeCell ref="R1921:V1921"/>
    <mergeCell ref="B1922:E1922"/>
    <mergeCell ref="F1922:H1922"/>
    <mergeCell ref="I1922:K1922"/>
    <mergeCell ref="M1922:Q1922"/>
    <mergeCell ref="R1922:V1922"/>
    <mergeCell ref="B1919:E1919"/>
    <mergeCell ref="F1919:H1919"/>
    <mergeCell ref="I1919:K1919"/>
    <mergeCell ref="M1919:Q1919"/>
    <mergeCell ref="R1919:V1919"/>
    <mergeCell ref="B1920:E1920"/>
    <mergeCell ref="F1920:H1920"/>
    <mergeCell ref="I1920:K1920"/>
    <mergeCell ref="M1920:Q1920"/>
    <mergeCell ref="R1920:V1920"/>
    <mergeCell ref="B1917:E1917"/>
    <mergeCell ref="B1918:E1918"/>
    <mergeCell ref="F1918:H1918"/>
    <mergeCell ref="I1918:K1918"/>
    <mergeCell ref="M1918:Q1918"/>
    <mergeCell ref="R1918:V1918"/>
    <mergeCell ref="B1910:V1910"/>
    <mergeCell ref="H1912:O1912"/>
    <mergeCell ref="G1913:O1913"/>
    <mergeCell ref="T1914:V1914"/>
    <mergeCell ref="B1916:E1916"/>
    <mergeCell ref="F1916:H1917"/>
    <mergeCell ref="I1916:K1917"/>
    <mergeCell ref="L1916:L1917"/>
    <mergeCell ref="M1916:Q1917"/>
    <mergeCell ref="R1916:V1917"/>
    <mergeCell ref="B1929:E1929"/>
    <mergeCell ref="F1929:H1929"/>
    <mergeCell ref="I1929:K1929"/>
    <mergeCell ref="M1929:Q1929"/>
    <mergeCell ref="R1929:V1929"/>
    <mergeCell ref="M1930:Q1930"/>
    <mergeCell ref="R1930:V1930"/>
    <mergeCell ref="B1927:E1927"/>
    <mergeCell ref="F1927:H1927"/>
    <mergeCell ref="I1927:K1927"/>
    <mergeCell ref="M1927:Q1927"/>
    <mergeCell ref="R1927:V1927"/>
    <mergeCell ref="B1928:E1928"/>
    <mergeCell ref="F1928:H1928"/>
    <mergeCell ref="I1928:K1928"/>
    <mergeCell ref="M1928:Q1928"/>
    <mergeCell ref="R1928:V1928"/>
    <mergeCell ref="B1925:E1925"/>
    <mergeCell ref="F1925:H1925"/>
    <mergeCell ref="I1925:K1925"/>
    <mergeCell ref="M1925:Q1925"/>
    <mergeCell ref="R1925:V1925"/>
    <mergeCell ref="B1926:E1926"/>
    <mergeCell ref="F1926:H1926"/>
    <mergeCell ref="I1926:K1926"/>
    <mergeCell ref="M1926:Q1926"/>
    <mergeCell ref="R1926:V1926"/>
    <mergeCell ref="B1923:E1923"/>
    <mergeCell ref="F1923:H1923"/>
    <mergeCell ref="I1923:K1923"/>
    <mergeCell ref="M1923:Q1923"/>
    <mergeCell ref="R1923:V1923"/>
    <mergeCell ref="B1924:E1924"/>
    <mergeCell ref="F1924:H1924"/>
    <mergeCell ref="I1924:K1924"/>
    <mergeCell ref="M1924:Q1924"/>
    <mergeCell ref="R1924:V1924"/>
    <mergeCell ref="B1944:E1944"/>
    <mergeCell ref="F1944:H1944"/>
    <mergeCell ref="I1944:K1944"/>
    <mergeCell ref="M1944:Q1944"/>
    <mergeCell ref="R1944:V1944"/>
    <mergeCell ref="B1945:E1945"/>
    <mergeCell ref="F1945:H1945"/>
    <mergeCell ref="I1945:K1945"/>
    <mergeCell ref="M1945:Q1945"/>
    <mergeCell ref="R1945:V1945"/>
    <mergeCell ref="B1942:E1942"/>
    <mergeCell ref="F1942:H1942"/>
    <mergeCell ref="I1942:K1942"/>
    <mergeCell ref="M1942:Q1942"/>
    <mergeCell ref="R1942:V1942"/>
    <mergeCell ref="B1943:E1943"/>
    <mergeCell ref="F1943:H1943"/>
    <mergeCell ref="I1943:K1943"/>
    <mergeCell ref="M1943:Q1943"/>
    <mergeCell ref="R1943:V1943"/>
    <mergeCell ref="R1939:V1940"/>
    <mergeCell ref="B1940:E1940"/>
    <mergeCell ref="B1941:E1941"/>
    <mergeCell ref="F1941:H1941"/>
    <mergeCell ref="I1941:K1941"/>
    <mergeCell ref="M1941:Q1941"/>
    <mergeCell ref="R1941:V1941"/>
    <mergeCell ref="B1933:V1933"/>
    <mergeCell ref="H1935:O1935"/>
    <mergeCell ref="G1936:O1936"/>
    <mergeCell ref="T1937:V1937"/>
    <mergeCell ref="B1939:E1939"/>
    <mergeCell ref="F1939:H1940"/>
    <mergeCell ref="I1939:K1940"/>
    <mergeCell ref="L1939:L1940"/>
    <mergeCell ref="M1939:Q1940"/>
    <mergeCell ref="B1952:E1952"/>
    <mergeCell ref="F1952:H1952"/>
    <mergeCell ref="I1952:K1952"/>
    <mergeCell ref="M1952:Q1952"/>
    <mergeCell ref="R1952:V1952"/>
    <mergeCell ref="M1953:Q1953"/>
    <mergeCell ref="R1953:V1953"/>
    <mergeCell ref="B1950:E1950"/>
    <mergeCell ref="F1950:H1950"/>
    <mergeCell ref="I1950:K1950"/>
    <mergeCell ref="M1950:Q1950"/>
    <mergeCell ref="R1950:V1950"/>
    <mergeCell ref="B1951:E1951"/>
    <mergeCell ref="F1951:H1951"/>
    <mergeCell ref="I1951:K1951"/>
    <mergeCell ref="M1951:Q1951"/>
    <mergeCell ref="R1951:V1951"/>
    <mergeCell ref="B1948:E1948"/>
    <mergeCell ref="F1948:H1948"/>
    <mergeCell ref="I1948:K1948"/>
    <mergeCell ref="M1948:Q1948"/>
    <mergeCell ref="R1948:V1948"/>
    <mergeCell ref="B1949:E1949"/>
    <mergeCell ref="F1949:H1949"/>
    <mergeCell ref="I1949:K1949"/>
    <mergeCell ref="M1949:Q1949"/>
    <mergeCell ref="R1949:V1949"/>
    <mergeCell ref="B1946:E1946"/>
    <mergeCell ref="F1946:H1946"/>
    <mergeCell ref="I1946:K1946"/>
    <mergeCell ref="M1946:Q1946"/>
    <mergeCell ref="R1946:V1946"/>
    <mergeCell ref="B1947:E1947"/>
    <mergeCell ref="F1947:H1947"/>
    <mergeCell ref="I1947:K1947"/>
    <mergeCell ref="M1947:Q1947"/>
    <mergeCell ref="R1947:V1947"/>
    <mergeCell ref="B1967:E1967"/>
    <mergeCell ref="F1967:H1967"/>
    <mergeCell ref="I1967:K1967"/>
    <mergeCell ref="M1967:Q1967"/>
    <mergeCell ref="R1967:V1967"/>
    <mergeCell ref="B1968:E1968"/>
    <mergeCell ref="F1968:H1968"/>
    <mergeCell ref="I1968:K1968"/>
    <mergeCell ref="M1968:Q1968"/>
    <mergeCell ref="R1968:V1968"/>
    <mergeCell ref="B1965:E1965"/>
    <mergeCell ref="F1965:H1965"/>
    <mergeCell ref="I1965:K1965"/>
    <mergeCell ref="M1965:Q1965"/>
    <mergeCell ref="R1965:V1965"/>
    <mergeCell ref="B1966:E1966"/>
    <mergeCell ref="F1966:H1966"/>
    <mergeCell ref="I1966:K1966"/>
    <mergeCell ref="M1966:Q1966"/>
    <mergeCell ref="R1966:V1966"/>
    <mergeCell ref="B1963:E1963"/>
    <mergeCell ref="B1964:E1964"/>
    <mergeCell ref="F1964:H1964"/>
    <mergeCell ref="I1964:K1964"/>
    <mergeCell ref="M1964:Q1964"/>
    <mergeCell ref="R1964:V1964"/>
    <mergeCell ref="B1956:V1956"/>
    <mergeCell ref="H1958:O1958"/>
    <mergeCell ref="G1959:O1959"/>
    <mergeCell ref="T1960:V1960"/>
    <mergeCell ref="B1962:E1962"/>
    <mergeCell ref="F1962:H1963"/>
    <mergeCell ref="I1962:K1963"/>
    <mergeCell ref="L1962:L1963"/>
    <mergeCell ref="M1962:Q1963"/>
    <mergeCell ref="R1962:V1963"/>
    <mergeCell ref="B1975:E1975"/>
    <mergeCell ref="F1975:H1975"/>
    <mergeCell ref="I1975:K1975"/>
    <mergeCell ref="M1975:Q1975"/>
    <mergeCell ref="R1975:V1975"/>
    <mergeCell ref="M1976:Q1976"/>
    <mergeCell ref="R1976:V1976"/>
    <mergeCell ref="B1973:E1973"/>
    <mergeCell ref="F1973:H1973"/>
    <mergeCell ref="I1973:K1973"/>
    <mergeCell ref="M1973:Q1973"/>
    <mergeCell ref="R1973:V1973"/>
    <mergeCell ref="B1974:E1974"/>
    <mergeCell ref="F1974:H1974"/>
    <mergeCell ref="I1974:K1974"/>
    <mergeCell ref="M1974:Q1974"/>
    <mergeCell ref="R1974:V1974"/>
    <mergeCell ref="B1971:E1971"/>
    <mergeCell ref="F1971:H1971"/>
    <mergeCell ref="I1971:K1971"/>
    <mergeCell ref="M1971:Q1971"/>
    <mergeCell ref="R1971:V1971"/>
    <mergeCell ref="B1972:E1972"/>
    <mergeCell ref="F1972:H1972"/>
    <mergeCell ref="I1972:K1972"/>
    <mergeCell ref="M1972:Q1972"/>
    <mergeCell ref="R1972:V1972"/>
    <mergeCell ref="B1969:E1969"/>
    <mergeCell ref="F1969:H1969"/>
    <mergeCell ref="I1969:K1969"/>
    <mergeCell ref="M1969:Q1969"/>
    <mergeCell ref="R1969:V1969"/>
    <mergeCell ref="B1970:E1970"/>
    <mergeCell ref="F1970:H1970"/>
    <mergeCell ref="I1970:K1970"/>
    <mergeCell ref="M1970:Q1970"/>
    <mergeCell ref="R1970:V1970"/>
    <mergeCell ref="B1990:E1990"/>
    <mergeCell ref="F1990:H1990"/>
    <mergeCell ref="I1990:K1990"/>
    <mergeCell ref="M1990:Q1990"/>
    <mergeCell ref="R1990:V1990"/>
    <mergeCell ref="B1991:E1991"/>
    <mergeCell ref="F1991:H1991"/>
    <mergeCell ref="I1991:K1991"/>
    <mergeCell ref="M1991:Q1991"/>
    <mergeCell ref="R1991:V1991"/>
    <mergeCell ref="B1988:E1988"/>
    <mergeCell ref="F1988:H1988"/>
    <mergeCell ref="I1988:K1988"/>
    <mergeCell ref="M1988:Q1988"/>
    <mergeCell ref="R1988:V1988"/>
    <mergeCell ref="B1989:E1989"/>
    <mergeCell ref="F1989:H1989"/>
    <mergeCell ref="I1989:K1989"/>
    <mergeCell ref="M1989:Q1989"/>
    <mergeCell ref="R1989:V1989"/>
    <mergeCell ref="R1985:V1986"/>
    <mergeCell ref="B1986:E1986"/>
    <mergeCell ref="B1987:E1987"/>
    <mergeCell ref="F1987:H1987"/>
    <mergeCell ref="I1987:K1987"/>
    <mergeCell ref="M1987:Q1987"/>
    <mergeCell ref="R1987:V1987"/>
    <mergeCell ref="B1979:V1979"/>
    <mergeCell ref="H1981:O1981"/>
    <mergeCell ref="G1982:O1982"/>
    <mergeCell ref="T1983:V1983"/>
    <mergeCell ref="B1985:E1985"/>
    <mergeCell ref="F1985:H1986"/>
    <mergeCell ref="I1985:K1986"/>
    <mergeCell ref="L1985:L1986"/>
    <mergeCell ref="M1985:Q1986"/>
    <mergeCell ref="B1998:E1998"/>
    <mergeCell ref="F1998:H1998"/>
    <mergeCell ref="I1998:K1998"/>
    <mergeCell ref="M1998:Q1998"/>
    <mergeCell ref="R1998:V1998"/>
    <mergeCell ref="M1999:Q1999"/>
    <mergeCell ref="R1999:V1999"/>
    <mergeCell ref="B1996:E1996"/>
    <mergeCell ref="F1996:H1996"/>
    <mergeCell ref="I1996:K1996"/>
    <mergeCell ref="M1996:Q1996"/>
    <mergeCell ref="R1996:V1996"/>
    <mergeCell ref="B1997:E1997"/>
    <mergeCell ref="F1997:H1997"/>
    <mergeCell ref="I1997:K1997"/>
    <mergeCell ref="M1997:Q1997"/>
    <mergeCell ref="R1997:V1997"/>
    <mergeCell ref="B1994:E1994"/>
    <mergeCell ref="F1994:H1994"/>
    <mergeCell ref="I1994:K1994"/>
    <mergeCell ref="M1994:Q1994"/>
    <mergeCell ref="R1994:V1994"/>
    <mergeCell ref="B1995:E1995"/>
    <mergeCell ref="F1995:H1995"/>
    <mergeCell ref="I1995:K1995"/>
    <mergeCell ref="M1995:Q1995"/>
    <mergeCell ref="R1995:V1995"/>
    <mergeCell ref="B1992:E1992"/>
    <mergeCell ref="F1992:H1992"/>
    <mergeCell ref="I1992:K1992"/>
    <mergeCell ref="M1992:Q1992"/>
    <mergeCell ref="R1992:V1992"/>
    <mergeCell ref="B1993:E1993"/>
    <mergeCell ref="F1993:H1993"/>
    <mergeCell ref="I1993:K1993"/>
    <mergeCell ref="M1993:Q1993"/>
    <mergeCell ref="R1993:V1993"/>
    <mergeCell ref="B2013:E2013"/>
    <mergeCell ref="F2013:H2013"/>
    <mergeCell ref="I2013:K2013"/>
    <mergeCell ref="M2013:Q2013"/>
    <mergeCell ref="R2013:V2013"/>
    <mergeCell ref="B2014:E2014"/>
    <mergeCell ref="F2014:H2014"/>
    <mergeCell ref="I2014:K2014"/>
    <mergeCell ref="M2014:Q2014"/>
    <mergeCell ref="R2014:V2014"/>
    <mergeCell ref="B2011:E2011"/>
    <mergeCell ref="F2011:H2011"/>
    <mergeCell ref="I2011:K2011"/>
    <mergeCell ref="M2011:Q2011"/>
    <mergeCell ref="R2011:V2011"/>
    <mergeCell ref="B2012:E2012"/>
    <mergeCell ref="F2012:H2012"/>
    <mergeCell ref="I2012:K2012"/>
    <mergeCell ref="M2012:Q2012"/>
    <mergeCell ref="R2012:V2012"/>
    <mergeCell ref="B2009:E2009"/>
    <mergeCell ref="B2010:E2010"/>
    <mergeCell ref="F2010:H2010"/>
    <mergeCell ref="I2010:K2010"/>
    <mergeCell ref="M2010:Q2010"/>
    <mergeCell ref="R2010:V2010"/>
    <mergeCell ref="B2002:V2002"/>
    <mergeCell ref="H2004:O2004"/>
    <mergeCell ref="G2005:O2005"/>
    <mergeCell ref="T2006:V2006"/>
    <mergeCell ref="B2008:E2008"/>
    <mergeCell ref="F2008:H2009"/>
    <mergeCell ref="I2008:K2009"/>
    <mergeCell ref="L2008:L2009"/>
    <mergeCell ref="M2008:Q2009"/>
    <mergeCell ref="R2008:V2009"/>
    <mergeCell ref="B2021:E2021"/>
    <mergeCell ref="F2021:H2021"/>
    <mergeCell ref="I2021:K2021"/>
    <mergeCell ref="M2021:Q2021"/>
    <mergeCell ref="R2021:V2021"/>
    <mergeCell ref="M2022:Q2022"/>
    <mergeCell ref="R2022:V2022"/>
    <mergeCell ref="B2019:E2019"/>
    <mergeCell ref="F2019:H2019"/>
    <mergeCell ref="I2019:K2019"/>
    <mergeCell ref="M2019:Q2019"/>
    <mergeCell ref="R2019:V2019"/>
    <mergeCell ref="B2020:E2020"/>
    <mergeCell ref="F2020:H2020"/>
    <mergeCell ref="I2020:K2020"/>
    <mergeCell ref="M2020:Q2020"/>
    <mergeCell ref="R2020:V2020"/>
    <mergeCell ref="B2017:E2017"/>
    <mergeCell ref="F2017:H2017"/>
    <mergeCell ref="I2017:K2017"/>
    <mergeCell ref="M2017:Q2017"/>
    <mergeCell ref="R2017:V2017"/>
    <mergeCell ref="B2018:E2018"/>
    <mergeCell ref="F2018:H2018"/>
    <mergeCell ref="I2018:K2018"/>
    <mergeCell ref="M2018:Q2018"/>
    <mergeCell ref="R2018:V2018"/>
    <mergeCell ref="B2015:E2015"/>
    <mergeCell ref="F2015:H2015"/>
    <mergeCell ref="I2015:K2015"/>
    <mergeCell ref="M2015:Q2015"/>
    <mergeCell ref="R2015:V2015"/>
    <mergeCell ref="B2016:E2016"/>
    <mergeCell ref="F2016:H2016"/>
    <mergeCell ref="I2016:K2016"/>
    <mergeCell ref="M2016:Q2016"/>
    <mergeCell ref="R2016:V2016"/>
    <mergeCell ref="B2036:E2036"/>
    <mergeCell ref="F2036:H2036"/>
    <mergeCell ref="I2036:K2036"/>
    <mergeCell ref="M2036:Q2036"/>
    <mergeCell ref="R2036:V2036"/>
    <mergeCell ref="B2037:E2037"/>
    <mergeCell ref="F2037:H2037"/>
    <mergeCell ref="I2037:K2037"/>
    <mergeCell ref="M2037:Q2037"/>
    <mergeCell ref="R2037:V2037"/>
    <mergeCell ref="B2034:E2034"/>
    <mergeCell ref="F2034:H2034"/>
    <mergeCell ref="I2034:K2034"/>
    <mergeCell ref="M2034:Q2034"/>
    <mergeCell ref="R2034:V2034"/>
    <mergeCell ref="B2035:E2035"/>
    <mergeCell ref="F2035:H2035"/>
    <mergeCell ref="I2035:K2035"/>
    <mergeCell ref="M2035:Q2035"/>
    <mergeCell ref="R2035:V2035"/>
    <mergeCell ref="R2031:V2032"/>
    <mergeCell ref="B2032:E2032"/>
    <mergeCell ref="B2033:E2033"/>
    <mergeCell ref="F2033:H2033"/>
    <mergeCell ref="I2033:K2033"/>
    <mergeCell ref="M2033:Q2033"/>
    <mergeCell ref="R2033:V2033"/>
    <mergeCell ref="B2025:V2025"/>
    <mergeCell ref="H2027:O2027"/>
    <mergeCell ref="G2028:O2028"/>
    <mergeCell ref="T2029:V2029"/>
    <mergeCell ref="B2031:E2031"/>
    <mergeCell ref="F2031:H2032"/>
    <mergeCell ref="I2031:K2032"/>
    <mergeCell ref="L2031:L2032"/>
    <mergeCell ref="M2031:Q2032"/>
    <mergeCell ref="B2044:E2044"/>
    <mergeCell ref="F2044:H2044"/>
    <mergeCell ref="I2044:K2044"/>
    <mergeCell ref="M2044:Q2044"/>
    <mergeCell ref="R2044:V2044"/>
    <mergeCell ref="M2045:Q2045"/>
    <mergeCell ref="R2045:V2045"/>
    <mergeCell ref="B2042:E2042"/>
    <mergeCell ref="F2042:H2042"/>
    <mergeCell ref="I2042:K2042"/>
    <mergeCell ref="M2042:Q2042"/>
    <mergeCell ref="R2042:V2042"/>
    <mergeCell ref="B2043:E2043"/>
    <mergeCell ref="F2043:H2043"/>
    <mergeCell ref="I2043:K2043"/>
    <mergeCell ref="M2043:Q2043"/>
    <mergeCell ref="R2043:V2043"/>
    <mergeCell ref="B2040:E2040"/>
    <mergeCell ref="F2040:H2040"/>
    <mergeCell ref="I2040:K2040"/>
    <mergeCell ref="M2040:Q2040"/>
    <mergeCell ref="R2040:V2040"/>
    <mergeCell ref="B2041:E2041"/>
    <mergeCell ref="F2041:H2041"/>
    <mergeCell ref="I2041:K2041"/>
    <mergeCell ref="M2041:Q2041"/>
    <mergeCell ref="R2041:V2041"/>
    <mergeCell ref="B2038:E2038"/>
    <mergeCell ref="F2038:H2038"/>
    <mergeCell ref="I2038:K2038"/>
    <mergeCell ref="M2038:Q2038"/>
    <mergeCell ref="R2038:V2038"/>
    <mergeCell ref="B2039:E2039"/>
    <mergeCell ref="F2039:H2039"/>
    <mergeCell ref="I2039:K2039"/>
    <mergeCell ref="M2039:Q2039"/>
    <mergeCell ref="R2039:V2039"/>
    <mergeCell ref="B2059:E2059"/>
    <mergeCell ref="F2059:H2059"/>
    <mergeCell ref="I2059:K2059"/>
    <mergeCell ref="M2059:Q2059"/>
    <mergeCell ref="R2059:V2059"/>
    <mergeCell ref="B2060:E2060"/>
    <mergeCell ref="F2060:H2060"/>
    <mergeCell ref="I2060:K2060"/>
    <mergeCell ref="M2060:Q2060"/>
    <mergeCell ref="R2060:V2060"/>
    <mergeCell ref="B2057:E2057"/>
    <mergeCell ref="F2057:H2057"/>
    <mergeCell ref="I2057:K2057"/>
    <mergeCell ref="M2057:Q2057"/>
    <mergeCell ref="R2057:V2057"/>
    <mergeCell ref="B2058:E2058"/>
    <mergeCell ref="F2058:H2058"/>
    <mergeCell ref="I2058:K2058"/>
    <mergeCell ref="M2058:Q2058"/>
    <mergeCell ref="R2058:V2058"/>
    <mergeCell ref="B2055:E2055"/>
    <mergeCell ref="B2056:E2056"/>
    <mergeCell ref="F2056:H2056"/>
    <mergeCell ref="I2056:K2056"/>
    <mergeCell ref="M2056:Q2056"/>
    <mergeCell ref="R2056:V2056"/>
    <mergeCell ref="B2048:V2048"/>
    <mergeCell ref="H2050:O2050"/>
    <mergeCell ref="G2051:O2051"/>
    <mergeCell ref="T2052:V2052"/>
    <mergeCell ref="B2054:E2054"/>
    <mergeCell ref="F2054:H2055"/>
    <mergeCell ref="I2054:K2055"/>
    <mergeCell ref="L2054:L2055"/>
    <mergeCell ref="M2054:Q2055"/>
    <mergeCell ref="R2054:V2055"/>
    <mergeCell ref="B2067:E2067"/>
    <mergeCell ref="F2067:H2067"/>
    <mergeCell ref="I2067:K2067"/>
    <mergeCell ref="M2067:Q2067"/>
    <mergeCell ref="R2067:V2067"/>
    <mergeCell ref="M2068:Q2068"/>
    <mergeCell ref="R2068:V2068"/>
    <mergeCell ref="B2065:E2065"/>
    <mergeCell ref="F2065:H2065"/>
    <mergeCell ref="I2065:K2065"/>
    <mergeCell ref="M2065:Q2065"/>
    <mergeCell ref="R2065:V2065"/>
    <mergeCell ref="B2066:E2066"/>
    <mergeCell ref="F2066:H2066"/>
    <mergeCell ref="I2066:K2066"/>
    <mergeCell ref="M2066:Q2066"/>
    <mergeCell ref="R2066:V2066"/>
    <mergeCell ref="B2063:E2063"/>
    <mergeCell ref="F2063:H2063"/>
    <mergeCell ref="I2063:K2063"/>
    <mergeCell ref="M2063:Q2063"/>
    <mergeCell ref="R2063:V2063"/>
    <mergeCell ref="B2064:E2064"/>
    <mergeCell ref="F2064:H2064"/>
    <mergeCell ref="I2064:K2064"/>
    <mergeCell ref="M2064:Q2064"/>
    <mergeCell ref="R2064:V2064"/>
    <mergeCell ref="B2061:E2061"/>
    <mergeCell ref="F2061:H2061"/>
    <mergeCell ref="I2061:K2061"/>
    <mergeCell ref="M2061:Q2061"/>
    <mergeCell ref="R2061:V2061"/>
    <mergeCell ref="B2062:E2062"/>
    <mergeCell ref="F2062:H2062"/>
    <mergeCell ref="I2062:K2062"/>
    <mergeCell ref="M2062:Q2062"/>
    <mergeCell ref="R2062:V2062"/>
    <mergeCell ref="B2082:E2082"/>
    <mergeCell ref="F2082:H2082"/>
    <mergeCell ref="I2082:K2082"/>
    <mergeCell ref="M2082:Q2082"/>
    <mergeCell ref="R2082:V2082"/>
    <mergeCell ref="B2083:E2083"/>
    <mergeCell ref="F2083:H2083"/>
    <mergeCell ref="I2083:K2083"/>
    <mergeCell ref="M2083:Q2083"/>
    <mergeCell ref="R2083:V2083"/>
    <mergeCell ref="B2080:E2080"/>
    <mergeCell ref="F2080:H2080"/>
    <mergeCell ref="I2080:K2080"/>
    <mergeCell ref="M2080:Q2080"/>
    <mergeCell ref="R2080:V2080"/>
    <mergeCell ref="B2081:E2081"/>
    <mergeCell ref="F2081:H2081"/>
    <mergeCell ref="I2081:K2081"/>
    <mergeCell ref="M2081:Q2081"/>
    <mergeCell ref="R2081:V2081"/>
    <mergeCell ref="R2077:V2078"/>
    <mergeCell ref="B2078:E2078"/>
    <mergeCell ref="B2079:E2079"/>
    <mergeCell ref="F2079:H2079"/>
    <mergeCell ref="I2079:K2079"/>
    <mergeCell ref="M2079:Q2079"/>
    <mergeCell ref="R2079:V2079"/>
    <mergeCell ref="B2071:V2071"/>
    <mergeCell ref="H2073:O2073"/>
    <mergeCell ref="G2074:O2074"/>
    <mergeCell ref="T2075:V2075"/>
    <mergeCell ref="B2077:E2077"/>
    <mergeCell ref="F2077:H2078"/>
    <mergeCell ref="I2077:K2078"/>
    <mergeCell ref="L2077:L2078"/>
    <mergeCell ref="M2077:Q2078"/>
    <mergeCell ref="B2090:E2090"/>
    <mergeCell ref="F2090:H2090"/>
    <mergeCell ref="I2090:K2090"/>
    <mergeCell ref="M2090:Q2090"/>
    <mergeCell ref="R2090:V2090"/>
    <mergeCell ref="M2091:Q2091"/>
    <mergeCell ref="R2091:V2091"/>
    <mergeCell ref="B2088:E2088"/>
    <mergeCell ref="F2088:H2088"/>
    <mergeCell ref="I2088:K2088"/>
    <mergeCell ref="M2088:Q2088"/>
    <mergeCell ref="R2088:V2088"/>
    <mergeCell ref="B2089:E2089"/>
    <mergeCell ref="F2089:H2089"/>
    <mergeCell ref="I2089:K2089"/>
    <mergeCell ref="M2089:Q2089"/>
    <mergeCell ref="R2089:V2089"/>
    <mergeCell ref="B2086:E2086"/>
    <mergeCell ref="F2086:H2086"/>
    <mergeCell ref="I2086:K2086"/>
    <mergeCell ref="M2086:Q2086"/>
    <mergeCell ref="R2086:V2086"/>
    <mergeCell ref="B2087:E2087"/>
    <mergeCell ref="F2087:H2087"/>
    <mergeCell ref="I2087:K2087"/>
    <mergeCell ref="M2087:Q2087"/>
    <mergeCell ref="R2087:V2087"/>
    <mergeCell ref="B2084:E2084"/>
    <mergeCell ref="F2084:H2084"/>
    <mergeCell ref="I2084:K2084"/>
    <mergeCell ref="M2084:Q2084"/>
    <mergeCell ref="R2084:V2084"/>
    <mergeCell ref="B2085:E2085"/>
    <mergeCell ref="F2085:H2085"/>
    <mergeCell ref="I2085:K2085"/>
    <mergeCell ref="M2085:Q2085"/>
    <mergeCell ref="R2085:V2085"/>
    <mergeCell ref="B2105:E2105"/>
    <mergeCell ref="F2105:H2105"/>
    <mergeCell ref="I2105:K2105"/>
    <mergeCell ref="M2105:Q2105"/>
    <mergeCell ref="R2105:V2105"/>
    <mergeCell ref="B2106:E2106"/>
    <mergeCell ref="F2106:H2106"/>
    <mergeCell ref="I2106:K2106"/>
    <mergeCell ref="M2106:Q2106"/>
    <mergeCell ref="R2106:V2106"/>
    <mergeCell ref="B2103:E2103"/>
    <mergeCell ref="F2103:H2103"/>
    <mergeCell ref="I2103:K2103"/>
    <mergeCell ref="M2103:Q2103"/>
    <mergeCell ref="R2103:V2103"/>
    <mergeCell ref="B2104:E2104"/>
    <mergeCell ref="F2104:H2104"/>
    <mergeCell ref="I2104:K2104"/>
    <mergeCell ref="M2104:Q2104"/>
    <mergeCell ref="R2104:V2104"/>
    <mergeCell ref="B2101:E2101"/>
    <mergeCell ref="B2102:E2102"/>
    <mergeCell ref="F2102:H2102"/>
    <mergeCell ref="I2102:K2102"/>
    <mergeCell ref="M2102:Q2102"/>
    <mergeCell ref="R2102:V2102"/>
    <mergeCell ref="B2094:V2094"/>
    <mergeCell ref="H2096:O2096"/>
    <mergeCell ref="G2097:O2097"/>
    <mergeCell ref="T2098:V2098"/>
    <mergeCell ref="B2100:E2100"/>
    <mergeCell ref="F2100:H2101"/>
    <mergeCell ref="I2100:K2101"/>
    <mergeCell ref="L2100:L2101"/>
    <mergeCell ref="M2100:Q2101"/>
    <mergeCell ref="R2100:V2101"/>
    <mergeCell ref="B2113:E2113"/>
    <mergeCell ref="F2113:H2113"/>
    <mergeCell ref="I2113:K2113"/>
    <mergeCell ref="M2113:Q2113"/>
    <mergeCell ref="R2113:V2113"/>
    <mergeCell ref="M2114:Q2114"/>
    <mergeCell ref="R2114:V2114"/>
    <mergeCell ref="B2111:E2111"/>
    <mergeCell ref="F2111:H2111"/>
    <mergeCell ref="I2111:K2111"/>
    <mergeCell ref="M2111:Q2111"/>
    <mergeCell ref="R2111:V2111"/>
    <mergeCell ref="B2112:E2112"/>
    <mergeCell ref="F2112:H2112"/>
    <mergeCell ref="I2112:K2112"/>
    <mergeCell ref="M2112:Q2112"/>
    <mergeCell ref="R2112:V2112"/>
    <mergeCell ref="B2109:E2109"/>
    <mergeCell ref="F2109:H2109"/>
    <mergeCell ref="I2109:K2109"/>
    <mergeCell ref="M2109:Q2109"/>
    <mergeCell ref="R2109:V2109"/>
    <mergeCell ref="B2110:E2110"/>
    <mergeCell ref="F2110:H2110"/>
    <mergeCell ref="I2110:K2110"/>
    <mergeCell ref="M2110:Q2110"/>
    <mergeCell ref="R2110:V2110"/>
    <mergeCell ref="B2107:E2107"/>
    <mergeCell ref="F2107:H2107"/>
    <mergeCell ref="I2107:K2107"/>
    <mergeCell ref="M2107:Q2107"/>
    <mergeCell ref="R2107:V2107"/>
    <mergeCell ref="B2108:E2108"/>
    <mergeCell ref="F2108:H2108"/>
    <mergeCell ref="I2108:K2108"/>
    <mergeCell ref="M2108:Q2108"/>
    <mergeCell ref="R2108:V2108"/>
    <mergeCell ref="B2128:E2128"/>
    <mergeCell ref="F2128:H2128"/>
    <mergeCell ref="I2128:K2128"/>
    <mergeCell ref="M2128:Q2128"/>
    <mergeCell ref="R2128:V2128"/>
    <mergeCell ref="B2129:E2129"/>
    <mergeCell ref="F2129:H2129"/>
    <mergeCell ref="I2129:K2129"/>
    <mergeCell ref="M2129:Q2129"/>
    <mergeCell ref="R2129:V2129"/>
    <mergeCell ref="B2126:E2126"/>
    <mergeCell ref="F2126:H2126"/>
    <mergeCell ref="I2126:K2126"/>
    <mergeCell ref="M2126:Q2126"/>
    <mergeCell ref="R2126:V2126"/>
    <mergeCell ref="B2127:E2127"/>
    <mergeCell ref="F2127:H2127"/>
    <mergeCell ref="I2127:K2127"/>
    <mergeCell ref="M2127:Q2127"/>
    <mergeCell ref="R2127:V2127"/>
    <mergeCell ref="R2123:V2124"/>
    <mergeCell ref="B2124:E2124"/>
    <mergeCell ref="B2125:E2125"/>
    <mergeCell ref="F2125:H2125"/>
    <mergeCell ref="I2125:K2125"/>
    <mergeCell ref="M2125:Q2125"/>
    <mergeCell ref="R2125:V2125"/>
    <mergeCell ref="B2117:V2117"/>
    <mergeCell ref="H2119:O2119"/>
    <mergeCell ref="G2120:O2120"/>
    <mergeCell ref="T2121:V2121"/>
    <mergeCell ref="B2123:E2123"/>
    <mergeCell ref="F2123:H2124"/>
    <mergeCell ref="I2123:K2124"/>
    <mergeCell ref="L2123:L2124"/>
    <mergeCell ref="M2123:Q2124"/>
    <mergeCell ref="B2136:E2136"/>
    <mergeCell ref="F2136:H2136"/>
    <mergeCell ref="I2136:K2136"/>
    <mergeCell ref="M2136:Q2136"/>
    <mergeCell ref="R2136:V2136"/>
    <mergeCell ref="M2137:Q2137"/>
    <mergeCell ref="R2137:V2137"/>
    <mergeCell ref="B2134:E2134"/>
    <mergeCell ref="F2134:H2134"/>
    <mergeCell ref="I2134:K2134"/>
    <mergeCell ref="M2134:Q2134"/>
    <mergeCell ref="R2134:V2134"/>
    <mergeCell ref="B2135:E2135"/>
    <mergeCell ref="F2135:H2135"/>
    <mergeCell ref="I2135:K2135"/>
    <mergeCell ref="M2135:Q2135"/>
    <mergeCell ref="R2135:V2135"/>
    <mergeCell ref="B2132:E2132"/>
    <mergeCell ref="F2132:H2132"/>
    <mergeCell ref="I2132:K2132"/>
    <mergeCell ref="M2132:Q2132"/>
    <mergeCell ref="R2132:V2132"/>
    <mergeCell ref="B2133:E2133"/>
    <mergeCell ref="F2133:H2133"/>
    <mergeCell ref="I2133:K2133"/>
    <mergeCell ref="M2133:Q2133"/>
    <mergeCell ref="R2133:V2133"/>
    <mergeCell ref="B2130:E2130"/>
    <mergeCell ref="F2130:H2130"/>
    <mergeCell ref="I2130:K2130"/>
    <mergeCell ref="M2130:Q2130"/>
    <mergeCell ref="R2130:V2130"/>
    <mergeCell ref="B2131:E2131"/>
    <mergeCell ref="F2131:H2131"/>
    <mergeCell ref="I2131:K2131"/>
    <mergeCell ref="M2131:Q2131"/>
    <mergeCell ref="R2131:V2131"/>
    <mergeCell ref="B2151:E2151"/>
    <mergeCell ref="F2151:H2151"/>
    <mergeCell ref="I2151:K2151"/>
    <mergeCell ref="M2151:Q2151"/>
    <mergeCell ref="R2151:V2151"/>
    <mergeCell ref="B2152:E2152"/>
    <mergeCell ref="F2152:H2152"/>
    <mergeCell ref="I2152:K2152"/>
    <mergeCell ref="M2152:Q2152"/>
    <mergeCell ref="R2152:V2152"/>
    <mergeCell ref="B2149:E2149"/>
    <mergeCell ref="F2149:H2149"/>
    <mergeCell ref="I2149:K2149"/>
    <mergeCell ref="M2149:Q2149"/>
    <mergeCell ref="R2149:V2149"/>
    <mergeCell ref="B2150:E2150"/>
    <mergeCell ref="F2150:H2150"/>
    <mergeCell ref="I2150:K2150"/>
    <mergeCell ref="M2150:Q2150"/>
    <mergeCell ref="R2150:V2150"/>
    <mergeCell ref="B2147:E2147"/>
    <mergeCell ref="B2148:E2148"/>
    <mergeCell ref="F2148:H2148"/>
    <mergeCell ref="I2148:K2148"/>
    <mergeCell ref="M2148:Q2148"/>
    <mergeCell ref="R2148:V2148"/>
    <mergeCell ref="B2140:V2140"/>
    <mergeCell ref="H2142:O2142"/>
    <mergeCell ref="G2143:O2143"/>
    <mergeCell ref="T2144:V2144"/>
    <mergeCell ref="B2146:E2146"/>
    <mergeCell ref="F2146:H2147"/>
    <mergeCell ref="I2146:K2147"/>
    <mergeCell ref="L2146:L2147"/>
    <mergeCell ref="M2146:Q2147"/>
    <mergeCell ref="R2146:V2147"/>
    <mergeCell ref="B2159:E2159"/>
    <mergeCell ref="F2159:H2159"/>
    <mergeCell ref="I2159:K2159"/>
    <mergeCell ref="M2159:Q2159"/>
    <mergeCell ref="R2159:V2159"/>
    <mergeCell ref="M2160:Q2160"/>
    <mergeCell ref="R2160:V2160"/>
    <mergeCell ref="B2157:E2157"/>
    <mergeCell ref="F2157:H2157"/>
    <mergeCell ref="I2157:K2157"/>
    <mergeCell ref="M2157:Q2157"/>
    <mergeCell ref="R2157:V2157"/>
    <mergeCell ref="B2158:E2158"/>
    <mergeCell ref="F2158:H2158"/>
    <mergeCell ref="I2158:K2158"/>
    <mergeCell ref="M2158:Q2158"/>
    <mergeCell ref="R2158:V2158"/>
    <mergeCell ref="B2155:E2155"/>
    <mergeCell ref="F2155:H2155"/>
    <mergeCell ref="I2155:K2155"/>
    <mergeCell ref="M2155:Q2155"/>
    <mergeCell ref="R2155:V2155"/>
    <mergeCell ref="B2156:E2156"/>
    <mergeCell ref="F2156:H2156"/>
    <mergeCell ref="I2156:K2156"/>
    <mergeCell ref="M2156:Q2156"/>
    <mergeCell ref="R2156:V2156"/>
    <mergeCell ref="B2153:E2153"/>
    <mergeCell ref="F2153:H2153"/>
    <mergeCell ref="I2153:K2153"/>
    <mergeCell ref="M2153:Q2153"/>
    <mergeCell ref="R2153:V2153"/>
    <mergeCell ref="B2154:E2154"/>
    <mergeCell ref="F2154:H2154"/>
    <mergeCell ref="I2154:K2154"/>
    <mergeCell ref="M2154:Q2154"/>
    <mergeCell ref="R2154:V2154"/>
    <mergeCell ref="B2174:E2174"/>
    <mergeCell ref="F2174:H2174"/>
    <mergeCell ref="I2174:K2174"/>
    <mergeCell ref="M2174:Q2174"/>
    <mergeCell ref="R2174:V2174"/>
    <mergeCell ref="B2175:E2175"/>
    <mergeCell ref="F2175:H2175"/>
    <mergeCell ref="I2175:K2175"/>
    <mergeCell ref="M2175:Q2175"/>
    <mergeCell ref="R2175:V2175"/>
    <mergeCell ref="B2172:E2172"/>
    <mergeCell ref="F2172:H2172"/>
    <mergeCell ref="I2172:K2172"/>
    <mergeCell ref="M2172:Q2172"/>
    <mergeCell ref="R2172:V2172"/>
    <mergeCell ref="B2173:E2173"/>
    <mergeCell ref="F2173:H2173"/>
    <mergeCell ref="I2173:K2173"/>
    <mergeCell ref="M2173:Q2173"/>
    <mergeCell ref="R2173:V2173"/>
    <mergeCell ref="R2169:V2170"/>
    <mergeCell ref="B2170:E2170"/>
    <mergeCell ref="B2171:E2171"/>
    <mergeCell ref="F2171:H2171"/>
    <mergeCell ref="I2171:K2171"/>
    <mergeCell ref="M2171:Q2171"/>
    <mergeCell ref="R2171:V2171"/>
    <mergeCell ref="B2163:V2163"/>
    <mergeCell ref="H2165:O2165"/>
    <mergeCell ref="G2166:O2166"/>
    <mergeCell ref="T2167:V2167"/>
    <mergeCell ref="B2169:E2169"/>
    <mergeCell ref="F2169:H2170"/>
    <mergeCell ref="I2169:K2170"/>
    <mergeCell ref="L2169:L2170"/>
    <mergeCell ref="M2169:Q2170"/>
    <mergeCell ref="B2182:E2182"/>
    <mergeCell ref="F2182:H2182"/>
    <mergeCell ref="I2182:K2182"/>
    <mergeCell ref="M2182:Q2182"/>
    <mergeCell ref="R2182:V2182"/>
    <mergeCell ref="M2183:Q2183"/>
    <mergeCell ref="R2183:V2183"/>
    <mergeCell ref="B2180:E2180"/>
    <mergeCell ref="F2180:H2180"/>
    <mergeCell ref="I2180:K2180"/>
    <mergeCell ref="M2180:Q2180"/>
    <mergeCell ref="R2180:V2180"/>
    <mergeCell ref="B2181:E2181"/>
    <mergeCell ref="F2181:H2181"/>
    <mergeCell ref="I2181:K2181"/>
    <mergeCell ref="M2181:Q2181"/>
    <mergeCell ref="R2181:V2181"/>
    <mergeCell ref="B2178:E2178"/>
    <mergeCell ref="F2178:H2178"/>
    <mergeCell ref="I2178:K2178"/>
    <mergeCell ref="M2178:Q2178"/>
    <mergeCell ref="R2178:V2178"/>
    <mergeCell ref="B2179:E2179"/>
    <mergeCell ref="F2179:H2179"/>
    <mergeCell ref="I2179:K2179"/>
    <mergeCell ref="M2179:Q2179"/>
    <mergeCell ref="R2179:V2179"/>
    <mergeCell ref="B2176:E2176"/>
    <mergeCell ref="F2176:H2176"/>
    <mergeCell ref="I2176:K2176"/>
    <mergeCell ref="M2176:Q2176"/>
    <mergeCell ref="R2176:V2176"/>
    <mergeCell ref="B2177:E2177"/>
    <mergeCell ref="F2177:H2177"/>
    <mergeCell ref="I2177:K2177"/>
    <mergeCell ref="M2177:Q2177"/>
    <mergeCell ref="R2177:V2177"/>
    <mergeCell ref="B2197:E2197"/>
    <mergeCell ref="F2197:H2197"/>
    <mergeCell ref="I2197:K2197"/>
    <mergeCell ref="M2197:Q2197"/>
    <mergeCell ref="R2197:V2197"/>
    <mergeCell ref="B2198:E2198"/>
    <mergeCell ref="F2198:H2198"/>
    <mergeCell ref="I2198:K2198"/>
    <mergeCell ref="M2198:Q2198"/>
    <mergeCell ref="R2198:V2198"/>
    <mergeCell ref="B2195:E2195"/>
    <mergeCell ref="F2195:H2195"/>
    <mergeCell ref="I2195:K2195"/>
    <mergeCell ref="M2195:Q2195"/>
    <mergeCell ref="R2195:V2195"/>
    <mergeCell ref="B2196:E2196"/>
    <mergeCell ref="F2196:H2196"/>
    <mergeCell ref="I2196:K2196"/>
    <mergeCell ref="M2196:Q2196"/>
    <mergeCell ref="R2196:V2196"/>
    <mergeCell ref="B2193:E2193"/>
    <mergeCell ref="B2194:E2194"/>
    <mergeCell ref="F2194:H2194"/>
    <mergeCell ref="I2194:K2194"/>
    <mergeCell ref="M2194:Q2194"/>
    <mergeCell ref="R2194:V2194"/>
    <mergeCell ref="B2186:V2186"/>
    <mergeCell ref="H2188:O2188"/>
    <mergeCell ref="G2189:O2189"/>
    <mergeCell ref="T2190:V2190"/>
    <mergeCell ref="B2192:E2192"/>
    <mergeCell ref="F2192:H2193"/>
    <mergeCell ref="I2192:K2193"/>
    <mergeCell ref="L2192:L2193"/>
    <mergeCell ref="M2192:Q2193"/>
    <mergeCell ref="R2192:V2193"/>
    <mergeCell ref="B2205:E2205"/>
    <mergeCell ref="F2205:H2205"/>
    <mergeCell ref="I2205:K2205"/>
    <mergeCell ref="M2205:Q2205"/>
    <mergeCell ref="R2205:V2205"/>
    <mergeCell ref="M2206:Q2206"/>
    <mergeCell ref="R2206:V2206"/>
    <mergeCell ref="B2203:E2203"/>
    <mergeCell ref="F2203:H2203"/>
    <mergeCell ref="I2203:K2203"/>
    <mergeCell ref="M2203:Q2203"/>
    <mergeCell ref="R2203:V2203"/>
    <mergeCell ref="B2204:E2204"/>
    <mergeCell ref="F2204:H2204"/>
    <mergeCell ref="I2204:K2204"/>
    <mergeCell ref="M2204:Q2204"/>
    <mergeCell ref="R2204:V2204"/>
    <mergeCell ref="B2201:E2201"/>
    <mergeCell ref="F2201:H2201"/>
    <mergeCell ref="I2201:K2201"/>
    <mergeCell ref="M2201:Q2201"/>
    <mergeCell ref="R2201:V2201"/>
    <mergeCell ref="B2202:E2202"/>
    <mergeCell ref="F2202:H2202"/>
    <mergeCell ref="I2202:K2202"/>
    <mergeCell ref="M2202:Q2202"/>
    <mergeCell ref="R2202:V2202"/>
    <mergeCell ref="B2199:E2199"/>
    <mergeCell ref="F2199:H2199"/>
    <mergeCell ref="I2199:K2199"/>
    <mergeCell ref="M2199:Q2199"/>
    <mergeCell ref="R2199:V2199"/>
    <mergeCell ref="B2200:E2200"/>
    <mergeCell ref="F2200:H2200"/>
    <mergeCell ref="I2200:K2200"/>
    <mergeCell ref="M2200:Q2200"/>
    <mergeCell ref="R2200:V2200"/>
    <mergeCell ref="B2220:E2220"/>
    <mergeCell ref="F2220:H2220"/>
    <mergeCell ref="I2220:K2220"/>
    <mergeCell ref="M2220:Q2220"/>
    <mergeCell ref="R2220:V2220"/>
    <mergeCell ref="B2221:E2221"/>
    <mergeCell ref="F2221:H2221"/>
    <mergeCell ref="I2221:K2221"/>
    <mergeCell ref="M2221:Q2221"/>
    <mergeCell ref="R2221:V2221"/>
    <mergeCell ref="B2218:E2218"/>
    <mergeCell ref="F2218:H2218"/>
    <mergeCell ref="I2218:K2218"/>
    <mergeCell ref="M2218:Q2218"/>
    <mergeCell ref="R2218:V2218"/>
    <mergeCell ref="B2219:E2219"/>
    <mergeCell ref="F2219:H2219"/>
    <mergeCell ref="I2219:K2219"/>
    <mergeCell ref="M2219:Q2219"/>
    <mergeCell ref="R2219:V2219"/>
    <mergeCell ref="R2215:V2216"/>
    <mergeCell ref="B2216:E2216"/>
    <mergeCell ref="B2217:E2217"/>
    <mergeCell ref="F2217:H2217"/>
    <mergeCell ref="I2217:K2217"/>
    <mergeCell ref="M2217:Q2217"/>
    <mergeCell ref="R2217:V2217"/>
    <mergeCell ref="B2209:V2209"/>
    <mergeCell ref="H2211:O2211"/>
    <mergeCell ref="G2212:O2212"/>
    <mergeCell ref="T2213:V2213"/>
    <mergeCell ref="B2215:E2215"/>
    <mergeCell ref="F2215:H2216"/>
    <mergeCell ref="I2215:K2216"/>
    <mergeCell ref="L2215:L2216"/>
    <mergeCell ref="M2215:Q2216"/>
    <mergeCell ref="B2228:E2228"/>
    <mergeCell ref="F2228:H2228"/>
    <mergeCell ref="I2228:K2228"/>
    <mergeCell ref="M2228:Q2228"/>
    <mergeCell ref="R2228:V2228"/>
    <mergeCell ref="M2229:Q2229"/>
    <mergeCell ref="R2229:V2229"/>
    <mergeCell ref="B2226:E2226"/>
    <mergeCell ref="F2226:H2226"/>
    <mergeCell ref="I2226:K2226"/>
    <mergeCell ref="M2226:Q2226"/>
    <mergeCell ref="R2226:V2226"/>
    <mergeCell ref="B2227:E2227"/>
    <mergeCell ref="F2227:H2227"/>
    <mergeCell ref="I2227:K2227"/>
    <mergeCell ref="M2227:Q2227"/>
    <mergeCell ref="R2227:V2227"/>
    <mergeCell ref="B2224:E2224"/>
    <mergeCell ref="F2224:H2224"/>
    <mergeCell ref="I2224:K2224"/>
    <mergeCell ref="M2224:Q2224"/>
    <mergeCell ref="R2224:V2224"/>
    <mergeCell ref="B2225:E2225"/>
    <mergeCell ref="F2225:H2225"/>
    <mergeCell ref="I2225:K2225"/>
    <mergeCell ref="M2225:Q2225"/>
    <mergeCell ref="R2225:V2225"/>
    <mergeCell ref="B2222:E2222"/>
    <mergeCell ref="F2222:H2222"/>
    <mergeCell ref="I2222:K2222"/>
    <mergeCell ref="M2222:Q2222"/>
    <mergeCell ref="R2222:V2222"/>
    <mergeCell ref="B2223:E2223"/>
    <mergeCell ref="F2223:H2223"/>
    <mergeCell ref="I2223:K2223"/>
    <mergeCell ref="M2223:Q2223"/>
    <mergeCell ref="R2223:V2223"/>
    <mergeCell ref="B2243:E2243"/>
    <mergeCell ref="F2243:H2243"/>
    <mergeCell ref="I2243:K2243"/>
    <mergeCell ref="M2243:Q2243"/>
    <mergeCell ref="R2243:V2243"/>
    <mergeCell ref="B2244:E2244"/>
    <mergeCell ref="F2244:H2244"/>
    <mergeCell ref="I2244:K2244"/>
    <mergeCell ref="M2244:Q2244"/>
    <mergeCell ref="R2244:V2244"/>
    <mergeCell ref="B2241:E2241"/>
    <mergeCell ref="F2241:H2241"/>
    <mergeCell ref="I2241:K2241"/>
    <mergeCell ref="M2241:Q2241"/>
    <mergeCell ref="R2241:V2241"/>
    <mergeCell ref="B2242:E2242"/>
    <mergeCell ref="F2242:H2242"/>
    <mergeCell ref="I2242:K2242"/>
    <mergeCell ref="M2242:Q2242"/>
    <mergeCell ref="R2242:V2242"/>
    <mergeCell ref="B2239:E2239"/>
    <mergeCell ref="B2240:E2240"/>
    <mergeCell ref="F2240:H2240"/>
    <mergeCell ref="I2240:K2240"/>
    <mergeCell ref="M2240:Q2240"/>
    <mergeCell ref="R2240:V2240"/>
    <mergeCell ref="B2232:V2232"/>
    <mergeCell ref="H2234:O2234"/>
    <mergeCell ref="G2235:O2235"/>
    <mergeCell ref="T2236:V2236"/>
    <mergeCell ref="B2238:E2238"/>
    <mergeCell ref="F2238:H2239"/>
    <mergeCell ref="I2238:K2239"/>
    <mergeCell ref="L2238:L2239"/>
    <mergeCell ref="M2238:Q2239"/>
    <mergeCell ref="R2238:V2239"/>
    <mergeCell ref="B2251:E2251"/>
    <mergeCell ref="F2251:H2251"/>
    <mergeCell ref="I2251:K2251"/>
    <mergeCell ref="M2251:Q2251"/>
    <mergeCell ref="R2251:V2251"/>
    <mergeCell ref="M2252:Q2252"/>
    <mergeCell ref="R2252:V2252"/>
    <mergeCell ref="B2249:E2249"/>
    <mergeCell ref="F2249:H2249"/>
    <mergeCell ref="I2249:K2249"/>
    <mergeCell ref="M2249:Q2249"/>
    <mergeCell ref="R2249:V2249"/>
    <mergeCell ref="B2250:E2250"/>
    <mergeCell ref="F2250:H2250"/>
    <mergeCell ref="I2250:K2250"/>
    <mergeCell ref="M2250:Q2250"/>
    <mergeCell ref="R2250:V2250"/>
    <mergeCell ref="B2247:E2247"/>
    <mergeCell ref="F2247:H2247"/>
    <mergeCell ref="I2247:K2247"/>
    <mergeCell ref="M2247:Q2247"/>
    <mergeCell ref="R2247:V2247"/>
    <mergeCell ref="B2248:E2248"/>
    <mergeCell ref="F2248:H2248"/>
    <mergeCell ref="I2248:K2248"/>
    <mergeCell ref="M2248:Q2248"/>
    <mergeCell ref="R2248:V2248"/>
    <mergeCell ref="B2245:E2245"/>
    <mergeCell ref="F2245:H2245"/>
    <mergeCell ref="I2245:K2245"/>
    <mergeCell ref="M2245:Q2245"/>
    <mergeCell ref="R2245:V2245"/>
    <mergeCell ref="B2246:E2246"/>
    <mergeCell ref="F2246:H2246"/>
    <mergeCell ref="I2246:K2246"/>
    <mergeCell ref="M2246:Q2246"/>
    <mergeCell ref="R2246:V2246"/>
    <mergeCell ref="B2266:E2266"/>
    <mergeCell ref="F2266:H2266"/>
    <mergeCell ref="I2266:K2266"/>
    <mergeCell ref="M2266:Q2266"/>
    <mergeCell ref="R2266:V2266"/>
    <mergeCell ref="B2267:E2267"/>
    <mergeCell ref="F2267:H2267"/>
    <mergeCell ref="I2267:K2267"/>
    <mergeCell ref="M2267:Q2267"/>
    <mergeCell ref="R2267:V2267"/>
    <mergeCell ref="B2264:E2264"/>
    <mergeCell ref="F2264:H2264"/>
    <mergeCell ref="I2264:K2264"/>
    <mergeCell ref="M2264:Q2264"/>
    <mergeCell ref="R2264:V2264"/>
    <mergeCell ref="B2265:E2265"/>
    <mergeCell ref="F2265:H2265"/>
    <mergeCell ref="I2265:K2265"/>
    <mergeCell ref="M2265:Q2265"/>
    <mergeCell ref="R2265:V2265"/>
    <mergeCell ref="R2261:V2262"/>
    <mergeCell ref="B2262:E2262"/>
    <mergeCell ref="B2263:E2263"/>
    <mergeCell ref="F2263:H2263"/>
    <mergeCell ref="I2263:K2263"/>
    <mergeCell ref="M2263:Q2263"/>
    <mergeCell ref="R2263:V2263"/>
    <mergeCell ref="B2255:V2255"/>
    <mergeCell ref="H2257:O2257"/>
    <mergeCell ref="G2258:O2258"/>
    <mergeCell ref="T2259:V2259"/>
    <mergeCell ref="B2261:E2261"/>
    <mergeCell ref="F2261:H2262"/>
    <mergeCell ref="I2261:K2262"/>
    <mergeCell ref="L2261:L2262"/>
    <mergeCell ref="M2261:Q2262"/>
    <mergeCell ref="B2274:E2274"/>
    <mergeCell ref="F2274:H2274"/>
    <mergeCell ref="I2274:K2274"/>
    <mergeCell ref="M2274:Q2274"/>
    <mergeCell ref="R2274:V2274"/>
    <mergeCell ref="M2275:Q2275"/>
    <mergeCell ref="R2275:V2275"/>
    <mergeCell ref="B2272:E2272"/>
    <mergeCell ref="F2272:H2272"/>
    <mergeCell ref="I2272:K2272"/>
    <mergeCell ref="M2272:Q2272"/>
    <mergeCell ref="R2272:V2272"/>
    <mergeCell ref="B2273:E2273"/>
    <mergeCell ref="F2273:H2273"/>
    <mergeCell ref="I2273:K2273"/>
    <mergeCell ref="M2273:Q2273"/>
    <mergeCell ref="R2273:V2273"/>
    <mergeCell ref="B2270:E2270"/>
    <mergeCell ref="F2270:H2270"/>
    <mergeCell ref="I2270:K2270"/>
    <mergeCell ref="M2270:Q2270"/>
    <mergeCell ref="R2270:V2270"/>
    <mergeCell ref="B2271:E2271"/>
    <mergeCell ref="F2271:H2271"/>
    <mergeCell ref="I2271:K2271"/>
    <mergeCell ref="M2271:Q2271"/>
    <mergeCell ref="R2271:V2271"/>
    <mergeCell ref="B2268:E2268"/>
    <mergeCell ref="F2268:H2268"/>
    <mergeCell ref="I2268:K2268"/>
    <mergeCell ref="M2268:Q2268"/>
    <mergeCell ref="R2268:V2268"/>
    <mergeCell ref="B2269:E2269"/>
    <mergeCell ref="F2269:H2269"/>
    <mergeCell ref="I2269:K2269"/>
    <mergeCell ref="M2269:Q2269"/>
    <mergeCell ref="R2269:V2269"/>
    <mergeCell ref="B2289:E2289"/>
    <mergeCell ref="F2289:H2289"/>
    <mergeCell ref="I2289:K2289"/>
    <mergeCell ref="M2289:Q2289"/>
    <mergeCell ref="R2289:V2289"/>
    <mergeCell ref="B2290:E2290"/>
    <mergeCell ref="F2290:H2290"/>
    <mergeCell ref="I2290:K2290"/>
    <mergeCell ref="M2290:Q2290"/>
    <mergeCell ref="R2290:V2290"/>
    <mergeCell ref="B2287:E2287"/>
    <mergeCell ref="F2287:H2287"/>
    <mergeCell ref="I2287:K2287"/>
    <mergeCell ref="M2287:Q2287"/>
    <mergeCell ref="R2287:V2287"/>
    <mergeCell ref="B2288:E2288"/>
    <mergeCell ref="F2288:H2288"/>
    <mergeCell ref="I2288:K2288"/>
    <mergeCell ref="M2288:Q2288"/>
    <mergeCell ref="R2288:V2288"/>
    <mergeCell ref="B2285:E2285"/>
    <mergeCell ref="B2286:E2286"/>
    <mergeCell ref="F2286:H2286"/>
    <mergeCell ref="I2286:K2286"/>
    <mergeCell ref="M2286:Q2286"/>
    <mergeCell ref="R2286:V2286"/>
    <mergeCell ref="B2278:V2278"/>
    <mergeCell ref="H2280:O2280"/>
    <mergeCell ref="G2281:O2281"/>
    <mergeCell ref="T2282:V2282"/>
    <mergeCell ref="B2284:E2284"/>
    <mergeCell ref="F2284:H2285"/>
    <mergeCell ref="I2284:K2285"/>
    <mergeCell ref="L2284:L2285"/>
    <mergeCell ref="M2284:Q2285"/>
    <mergeCell ref="R2284:V2285"/>
    <mergeCell ref="B2297:E2297"/>
    <mergeCell ref="F2297:H2297"/>
    <mergeCell ref="I2297:K2297"/>
    <mergeCell ref="M2297:Q2297"/>
    <mergeCell ref="R2297:V2297"/>
    <mergeCell ref="M2298:Q2298"/>
    <mergeCell ref="R2298:V2298"/>
    <mergeCell ref="B2295:E2295"/>
    <mergeCell ref="F2295:H2295"/>
    <mergeCell ref="I2295:K2295"/>
    <mergeCell ref="M2295:Q2295"/>
    <mergeCell ref="R2295:V2295"/>
    <mergeCell ref="B2296:E2296"/>
    <mergeCell ref="F2296:H2296"/>
    <mergeCell ref="I2296:K2296"/>
    <mergeCell ref="M2296:Q2296"/>
    <mergeCell ref="R2296:V2296"/>
    <mergeCell ref="B2293:E2293"/>
    <mergeCell ref="F2293:H2293"/>
    <mergeCell ref="I2293:K2293"/>
    <mergeCell ref="M2293:Q2293"/>
    <mergeCell ref="R2293:V2293"/>
    <mergeCell ref="B2294:E2294"/>
    <mergeCell ref="F2294:H2294"/>
    <mergeCell ref="I2294:K2294"/>
    <mergeCell ref="M2294:Q2294"/>
    <mergeCell ref="R2294:V2294"/>
    <mergeCell ref="B2291:E2291"/>
    <mergeCell ref="F2291:H2291"/>
    <mergeCell ref="I2291:K2291"/>
    <mergeCell ref="M2291:Q2291"/>
    <mergeCell ref="R2291:V2291"/>
    <mergeCell ref="B2292:E2292"/>
    <mergeCell ref="F2292:H2292"/>
    <mergeCell ref="I2292:K2292"/>
    <mergeCell ref="M2292:Q2292"/>
    <mergeCell ref="R2292:V2292"/>
    <mergeCell ref="B2312:E2312"/>
    <mergeCell ref="F2312:H2312"/>
    <mergeCell ref="I2312:K2312"/>
    <mergeCell ref="M2312:Q2312"/>
    <mergeCell ref="R2312:V2312"/>
    <mergeCell ref="B2313:E2313"/>
    <mergeCell ref="F2313:H2313"/>
    <mergeCell ref="I2313:K2313"/>
    <mergeCell ref="M2313:Q2313"/>
    <mergeCell ref="R2313:V2313"/>
    <mergeCell ref="B2310:E2310"/>
    <mergeCell ref="F2310:H2310"/>
    <mergeCell ref="I2310:K2310"/>
    <mergeCell ref="M2310:Q2310"/>
    <mergeCell ref="R2310:V2310"/>
    <mergeCell ref="B2311:E2311"/>
    <mergeCell ref="F2311:H2311"/>
    <mergeCell ref="I2311:K2311"/>
    <mergeCell ref="M2311:Q2311"/>
    <mergeCell ref="R2311:V2311"/>
    <mergeCell ref="R2307:V2308"/>
    <mergeCell ref="B2308:E2308"/>
    <mergeCell ref="B2309:E2309"/>
    <mergeCell ref="F2309:H2309"/>
    <mergeCell ref="I2309:K2309"/>
    <mergeCell ref="M2309:Q2309"/>
    <mergeCell ref="R2309:V2309"/>
    <mergeCell ref="B2301:V2301"/>
    <mergeCell ref="H2303:O2303"/>
    <mergeCell ref="G2304:O2304"/>
    <mergeCell ref="T2305:V2305"/>
    <mergeCell ref="B2307:E2307"/>
    <mergeCell ref="F2307:H2308"/>
    <mergeCell ref="I2307:K2308"/>
    <mergeCell ref="L2307:L2308"/>
    <mergeCell ref="M2307:Q2308"/>
    <mergeCell ref="B2320:E2320"/>
    <mergeCell ref="F2320:H2320"/>
    <mergeCell ref="I2320:K2320"/>
    <mergeCell ref="M2320:Q2320"/>
    <mergeCell ref="R2320:V2320"/>
    <mergeCell ref="M2321:Q2321"/>
    <mergeCell ref="R2321:V2321"/>
    <mergeCell ref="B2318:E2318"/>
    <mergeCell ref="F2318:H2318"/>
    <mergeCell ref="I2318:K2318"/>
    <mergeCell ref="M2318:Q2318"/>
    <mergeCell ref="R2318:V2318"/>
    <mergeCell ref="B2319:E2319"/>
    <mergeCell ref="F2319:H2319"/>
    <mergeCell ref="I2319:K2319"/>
    <mergeCell ref="M2319:Q2319"/>
    <mergeCell ref="R2319:V2319"/>
    <mergeCell ref="B2316:E2316"/>
    <mergeCell ref="F2316:H2316"/>
    <mergeCell ref="I2316:K2316"/>
    <mergeCell ref="M2316:Q2316"/>
    <mergeCell ref="R2316:V2316"/>
    <mergeCell ref="B2317:E2317"/>
    <mergeCell ref="F2317:H2317"/>
    <mergeCell ref="I2317:K2317"/>
    <mergeCell ref="M2317:Q2317"/>
    <mergeCell ref="R2317:V2317"/>
    <mergeCell ref="B2314:E2314"/>
    <mergeCell ref="F2314:H2314"/>
    <mergeCell ref="I2314:K2314"/>
    <mergeCell ref="M2314:Q2314"/>
    <mergeCell ref="R2314:V2314"/>
    <mergeCell ref="B2315:E2315"/>
    <mergeCell ref="F2315:H2315"/>
    <mergeCell ref="I2315:K2315"/>
    <mergeCell ref="M2315:Q2315"/>
    <mergeCell ref="R2315:V2315"/>
    <mergeCell ref="B2335:E2335"/>
    <mergeCell ref="F2335:H2335"/>
    <mergeCell ref="I2335:K2335"/>
    <mergeCell ref="M2335:Q2335"/>
    <mergeCell ref="R2335:V2335"/>
    <mergeCell ref="B2336:E2336"/>
    <mergeCell ref="F2336:H2336"/>
    <mergeCell ref="I2336:K2336"/>
    <mergeCell ref="M2336:Q2336"/>
    <mergeCell ref="R2336:V2336"/>
    <mergeCell ref="B2333:E2333"/>
    <mergeCell ref="F2333:H2333"/>
    <mergeCell ref="I2333:K2333"/>
    <mergeCell ref="M2333:Q2333"/>
    <mergeCell ref="R2333:V2333"/>
    <mergeCell ref="B2334:E2334"/>
    <mergeCell ref="F2334:H2334"/>
    <mergeCell ref="I2334:K2334"/>
    <mergeCell ref="M2334:Q2334"/>
    <mergeCell ref="R2334:V2334"/>
    <mergeCell ref="B2331:E2331"/>
    <mergeCell ref="B2332:E2332"/>
    <mergeCell ref="F2332:H2332"/>
    <mergeCell ref="I2332:K2332"/>
    <mergeCell ref="M2332:Q2332"/>
    <mergeCell ref="R2332:V2332"/>
    <mergeCell ref="B2324:V2324"/>
    <mergeCell ref="H2326:O2326"/>
    <mergeCell ref="G2327:O2327"/>
    <mergeCell ref="T2328:V2328"/>
    <mergeCell ref="B2330:E2330"/>
    <mergeCell ref="F2330:H2331"/>
    <mergeCell ref="I2330:K2331"/>
    <mergeCell ref="L2330:L2331"/>
    <mergeCell ref="M2330:Q2331"/>
    <mergeCell ref="R2330:V2331"/>
    <mergeCell ref="B2343:E2343"/>
    <mergeCell ref="F2343:H2343"/>
    <mergeCell ref="I2343:K2343"/>
    <mergeCell ref="M2343:Q2343"/>
    <mergeCell ref="R2343:V2343"/>
    <mergeCell ref="M2344:Q2344"/>
    <mergeCell ref="R2344:V2344"/>
    <mergeCell ref="B2341:E2341"/>
    <mergeCell ref="F2341:H2341"/>
    <mergeCell ref="I2341:K2341"/>
    <mergeCell ref="M2341:Q2341"/>
    <mergeCell ref="R2341:V2341"/>
    <mergeCell ref="B2342:E2342"/>
    <mergeCell ref="F2342:H2342"/>
    <mergeCell ref="I2342:K2342"/>
    <mergeCell ref="M2342:Q2342"/>
    <mergeCell ref="R2342:V2342"/>
    <mergeCell ref="B2339:E2339"/>
    <mergeCell ref="F2339:H2339"/>
    <mergeCell ref="I2339:K2339"/>
    <mergeCell ref="M2339:Q2339"/>
    <mergeCell ref="R2339:V2339"/>
    <mergeCell ref="B2340:E2340"/>
    <mergeCell ref="F2340:H2340"/>
    <mergeCell ref="I2340:K2340"/>
    <mergeCell ref="M2340:Q2340"/>
    <mergeCell ref="R2340:V2340"/>
    <mergeCell ref="B2337:E2337"/>
    <mergeCell ref="F2337:H2337"/>
    <mergeCell ref="I2337:K2337"/>
    <mergeCell ref="M2337:Q2337"/>
    <mergeCell ref="R2337:V2337"/>
    <mergeCell ref="B2338:E2338"/>
    <mergeCell ref="F2338:H2338"/>
    <mergeCell ref="I2338:K2338"/>
    <mergeCell ref="M2338:Q2338"/>
    <mergeCell ref="R2338:V2338"/>
    <mergeCell ref="B2358:E2358"/>
    <mergeCell ref="F2358:H2358"/>
    <mergeCell ref="I2358:K2358"/>
    <mergeCell ref="M2358:Q2358"/>
    <mergeCell ref="R2358:V2358"/>
    <mergeCell ref="B2359:E2359"/>
    <mergeCell ref="F2359:H2359"/>
    <mergeCell ref="I2359:K2359"/>
    <mergeCell ref="M2359:Q2359"/>
    <mergeCell ref="R2359:V2359"/>
    <mergeCell ref="B2356:E2356"/>
    <mergeCell ref="F2356:H2356"/>
    <mergeCell ref="I2356:K2356"/>
    <mergeCell ref="M2356:Q2356"/>
    <mergeCell ref="R2356:V2356"/>
    <mergeCell ref="B2357:E2357"/>
    <mergeCell ref="F2357:H2357"/>
    <mergeCell ref="I2357:K2357"/>
    <mergeCell ref="M2357:Q2357"/>
    <mergeCell ref="R2357:V2357"/>
    <mergeCell ref="R2353:V2354"/>
    <mergeCell ref="B2354:E2354"/>
    <mergeCell ref="B2355:E2355"/>
    <mergeCell ref="F2355:H2355"/>
    <mergeCell ref="I2355:K2355"/>
    <mergeCell ref="M2355:Q2355"/>
    <mergeCell ref="R2355:V2355"/>
    <mergeCell ref="B2347:V2347"/>
    <mergeCell ref="H2349:O2349"/>
    <mergeCell ref="G2350:O2350"/>
    <mergeCell ref="T2351:V2351"/>
    <mergeCell ref="B2353:E2353"/>
    <mergeCell ref="F2353:H2354"/>
    <mergeCell ref="I2353:K2354"/>
    <mergeCell ref="L2353:L2354"/>
    <mergeCell ref="M2353:Q2354"/>
    <mergeCell ref="B2366:E2366"/>
    <mergeCell ref="F2366:H2366"/>
    <mergeCell ref="I2366:K2366"/>
    <mergeCell ref="M2366:Q2366"/>
    <mergeCell ref="R2366:V2366"/>
    <mergeCell ref="M2367:Q2367"/>
    <mergeCell ref="R2367:V2367"/>
    <mergeCell ref="B2364:E2364"/>
    <mergeCell ref="F2364:H2364"/>
    <mergeCell ref="I2364:K2364"/>
    <mergeCell ref="M2364:Q2364"/>
    <mergeCell ref="R2364:V2364"/>
    <mergeCell ref="B2365:E2365"/>
    <mergeCell ref="F2365:H2365"/>
    <mergeCell ref="I2365:K2365"/>
    <mergeCell ref="M2365:Q2365"/>
    <mergeCell ref="R2365:V2365"/>
    <mergeCell ref="B2362:E2362"/>
    <mergeCell ref="F2362:H2362"/>
    <mergeCell ref="I2362:K2362"/>
    <mergeCell ref="M2362:Q2362"/>
    <mergeCell ref="R2362:V2362"/>
    <mergeCell ref="B2363:E2363"/>
    <mergeCell ref="F2363:H2363"/>
    <mergeCell ref="I2363:K2363"/>
    <mergeCell ref="M2363:Q2363"/>
    <mergeCell ref="R2363:V2363"/>
    <mergeCell ref="B2360:E2360"/>
    <mergeCell ref="F2360:H2360"/>
    <mergeCell ref="I2360:K2360"/>
    <mergeCell ref="M2360:Q2360"/>
    <mergeCell ref="R2360:V2360"/>
    <mergeCell ref="B2361:E2361"/>
    <mergeCell ref="F2361:H2361"/>
    <mergeCell ref="I2361:K2361"/>
    <mergeCell ref="M2361:Q2361"/>
    <mergeCell ref="R2361:V2361"/>
    <mergeCell ref="B2381:E2381"/>
    <mergeCell ref="F2381:H2381"/>
    <mergeCell ref="I2381:K2381"/>
    <mergeCell ref="M2381:Q2381"/>
    <mergeCell ref="R2381:V2381"/>
    <mergeCell ref="B2382:E2382"/>
    <mergeCell ref="F2382:H2382"/>
    <mergeCell ref="I2382:K2382"/>
    <mergeCell ref="M2382:Q2382"/>
    <mergeCell ref="R2382:V2382"/>
    <mergeCell ref="B2379:E2379"/>
    <mergeCell ref="F2379:H2379"/>
    <mergeCell ref="I2379:K2379"/>
    <mergeCell ref="M2379:Q2379"/>
    <mergeCell ref="R2379:V2379"/>
    <mergeCell ref="B2380:E2380"/>
    <mergeCell ref="F2380:H2380"/>
    <mergeCell ref="I2380:K2380"/>
    <mergeCell ref="M2380:Q2380"/>
    <mergeCell ref="R2380:V2380"/>
    <mergeCell ref="B2377:E2377"/>
    <mergeCell ref="B2378:E2378"/>
    <mergeCell ref="F2378:H2378"/>
    <mergeCell ref="I2378:K2378"/>
    <mergeCell ref="M2378:Q2378"/>
    <mergeCell ref="R2378:V2378"/>
    <mergeCell ref="B2370:V2370"/>
    <mergeCell ref="H2372:O2372"/>
    <mergeCell ref="G2373:O2373"/>
    <mergeCell ref="T2374:V2374"/>
    <mergeCell ref="B2376:E2376"/>
    <mergeCell ref="F2376:H2377"/>
    <mergeCell ref="I2376:K2377"/>
    <mergeCell ref="L2376:L2377"/>
    <mergeCell ref="M2376:Q2377"/>
    <mergeCell ref="R2376:V2377"/>
    <mergeCell ref="B2389:E2389"/>
    <mergeCell ref="F2389:H2389"/>
    <mergeCell ref="I2389:K2389"/>
    <mergeCell ref="M2389:Q2389"/>
    <mergeCell ref="R2389:V2389"/>
    <mergeCell ref="M2390:Q2390"/>
    <mergeCell ref="R2390:V2390"/>
    <mergeCell ref="B2387:E2387"/>
    <mergeCell ref="F2387:H2387"/>
    <mergeCell ref="I2387:K2387"/>
    <mergeCell ref="M2387:Q2387"/>
    <mergeCell ref="R2387:V2387"/>
    <mergeCell ref="B2388:E2388"/>
    <mergeCell ref="F2388:H2388"/>
    <mergeCell ref="I2388:K2388"/>
    <mergeCell ref="M2388:Q2388"/>
    <mergeCell ref="R2388:V2388"/>
    <mergeCell ref="B2385:E2385"/>
    <mergeCell ref="F2385:H2385"/>
    <mergeCell ref="I2385:K2385"/>
    <mergeCell ref="M2385:Q2385"/>
    <mergeCell ref="R2385:V2385"/>
    <mergeCell ref="B2386:E2386"/>
    <mergeCell ref="F2386:H2386"/>
    <mergeCell ref="I2386:K2386"/>
    <mergeCell ref="M2386:Q2386"/>
    <mergeCell ref="R2386:V2386"/>
    <mergeCell ref="B2383:E2383"/>
    <mergeCell ref="F2383:H2383"/>
    <mergeCell ref="I2383:K2383"/>
    <mergeCell ref="M2383:Q2383"/>
    <mergeCell ref="R2383:V2383"/>
    <mergeCell ref="B2384:E2384"/>
    <mergeCell ref="F2384:H2384"/>
    <mergeCell ref="I2384:K2384"/>
    <mergeCell ref="M2384:Q2384"/>
    <mergeCell ref="R2384:V2384"/>
    <mergeCell ref="B2404:E2404"/>
    <mergeCell ref="F2404:H2404"/>
    <mergeCell ref="I2404:K2404"/>
    <mergeCell ref="M2404:Q2404"/>
    <mergeCell ref="R2404:V2404"/>
    <mergeCell ref="B2405:E2405"/>
    <mergeCell ref="F2405:H2405"/>
    <mergeCell ref="I2405:K2405"/>
    <mergeCell ref="M2405:Q2405"/>
    <mergeCell ref="R2405:V2405"/>
    <mergeCell ref="B2402:E2402"/>
    <mergeCell ref="F2402:H2402"/>
    <mergeCell ref="I2402:K2402"/>
    <mergeCell ref="M2402:Q2402"/>
    <mergeCell ref="R2402:V2402"/>
    <mergeCell ref="B2403:E2403"/>
    <mergeCell ref="F2403:H2403"/>
    <mergeCell ref="I2403:K2403"/>
    <mergeCell ref="M2403:Q2403"/>
    <mergeCell ref="R2403:V2403"/>
    <mergeCell ref="R2399:V2400"/>
    <mergeCell ref="B2400:E2400"/>
    <mergeCell ref="B2401:E2401"/>
    <mergeCell ref="F2401:H2401"/>
    <mergeCell ref="I2401:K2401"/>
    <mergeCell ref="M2401:Q2401"/>
    <mergeCell ref="R2401:V2401"/>
    <mergeCell ref="B2393:V2393"/>
    <mergeCell ref="H2395:O2395"/>
    <mergeCell ref="G2396:O2396"/>
    <mergeCell ref="T2397:V2397"/>
    <mergeCell ref="B2399:E2399"/>
    <mergeCell ref="F2399:H2400"/>
    <mergeCell ref="I2399:K2400"/>
    <mergeCell ref="L2399:L2400"/>
    <mergeCell ref="M2399:Q2400"/>
    <mergeCell ref="B2412:E2412"/>
    <mergeCell ref="F2412:H2412"/>
    <mergeCell ref="I2412:K2412"/>
    <mergeCell ref="M2412:Q2412"/>
    <mergeCell ref="R2412:V2412"/>
    <mergeCell ref="M2413:Q2413"/>
    <mergeCell ref="R2413:V2413"/>
    <mergeCell ref="B2410:E2410"/>
    <mergeCell ref="F2410:H2410"/>
    <mergeCell ref="I2410:K2410"/>
    <mergeCell ref="M2410:Q2410"/>
    <mergeCell ref="R2410:V2410"/>
    <mergeCell ref="B2411:E2411"/>
    <mergeCell ref="F2411:H2411"/>
    <mergeCell ref="I2411:K2411"/>
    <mergeCell ref="M2411:Q2411"/>
    <mergeCell ref="R2411:V2411"/>
    <mergeCell ref="B2408:E2408"/>
    <mergeCell ref="F2408:H2408"/>
    <mergeCell ref="I2408:K2408"/>
    <mergeCell ref="M2408:Q2408"/>
    <mergeCell ref="R2408:V2408"/>
    <mergeCell ref="B2409:E2409"/>
    <mergeCell ref="F2409:H2409"/>
    <mergeCell ref="I2409:K2409"/>
    <mergeCell ref="M2409:Q2409"/>
    <mergeCell ref="R2409:V2409"/>
    <mergeCell ref="B2406:E2406"/>
    <mergeCell ref="F2406:H2406"/>
    <mergeCell ref="I2406:K2406"/>
    <mergeCell ref="M2406:Q2406"/>
    <mergeCell ref="R2406:V2406"/>
    <mergeCell ref="B2407:E2407"/>
    <mergeCell ref="F2407:H2407"/>
    <mergeCell ref="I2407:K2407"/>
    <mergeCell ref="M2407:Q2407"/>
    <mergeCell ref="R2407:V2407"/>
    <mergeCell ref="B2427:E2427"/>
    <mergeCell ref="F2427:H2427"/>
    <mergeCell ref="I2427:K2427"/>
    <mergeCell ref="M2427:Q2427"/>
    <mergeCell ref="R2427:V2427"/>
    <mergeCell ref="B2428:E2428"/>
    <mergeCell ref="F2428:H2428"/>
    <mergeCell ref="I2428:K2428"/>
    <mergeCell ref="M2428:Q2428"/>
    <mergeCell ref="R2428:V2428"/>
    <mergeCell ref="B2425:E2425"/>
    <mergeCell ref="F2425:H2425"/>
    <mergeCell ref="I2425:K2425"/>
    <mergeCell ref="M2425:Q2425"/>
    <mergeCell ref="R2425:V2425"/>
    <mergeCell ref="B2426:E2426"/>
    <mergeCell ref="F2426:H2426"/>
    <mergeCell ref="I2426:K2426"/>
    <mergeCell ref="M2426:Q2426"/>
    <mergeCell ref="R2426:V2426"/>
    <mergeCell ref="B2423:E2423"/>
    <mergeCell ref="B2424:E2424"/>
    <mergeCell ref="F2424:H2424"/>
    <mergeCell ref="I2424:K2424"/>
    <mergeCell ref="M2424:Q2424"/>
    <mergeCell ref="R2424:V2424"/>
    <mergeCell ref="B2416:V2416"/>
    <mergeCell ref="H2418:O2418"/>
    <mergeCell ref="G2419:O2419"/>
    <mergeCell ref="T2420:V2420"/>
    <mergeCell ref="B2422:E2422"/>
    <mergeCell ref="F2422:H2423"/>
    <mergeCell ref="I2422:K2423"/>
    <mergeCell ref="L2422:L2423"/>
    <mergeCell ref="M2422:Q2423"/>
    <mergeCell ref="R2422:V2423"/>
    <mergeCell ref="B2435:E2435"/>
    <mergeCell ref="F2435:H2435"/>
    <mergeCell ref="I2435:K2435"/>
    <mergeCell ref="M2435:Q2435"/>
    <mergeCell ref="R2435:V2435"/>
    <mergeCell ref="M2436:Q2436"/>
    <mergeCell ref="R2436:V2436"/>
    <mergeCell ref="B2433:E2433"/>
    <mergeCell ref="F2433:H2433"/>
    <mergeCell ref="I2433:K2433"/>
    <mergeCell ref="M2433:Q2433"/>
    <mergeCell ref="R2433:V2433"/>
    <mergeCell ref="B2434:E2434"/>
    <mergeCell ref="F2434:H2434"/>
    <mergeCell ref="I2434:K2434"/>
    <mergeCell ref="M2434:Q2434"/>
    <mergeCell ref="R2434:V2434"/>
    <mergeCell ref="B2431:E2431"/>
    <mergeCell ref="F2431:H2431"/>
    <mergeCell ref="I2431:K2431"/>
    <mergeCell ref="M2431:Q2431"/>
    <mergeCell ref="R2431:V2431"/>
    <mergeCell ref="B2432:E2432"/>
    <mergeCell ref="F2432:H2432"/>
    <mergeCell ref="I2432:K2432"/>
    <mergeCell ref="M2432:Q2432"/>
    <mergeCell ref="R2432:V2432"/>
    <mergeCell ref="B2429:E2429"/>
    <mergeCell ref="F2429:H2429"/>
    <mergeCell ref="I2429:K2429"/>
    <mergeCell ref="M2429:Q2429"/>
    <mergeCell ref="R2429:V2429"/>
    <mergeCell ref="B2430:E2430"/>
    <mergeCell ref="F2430:H2430"/>
    <mergeCell ref="I2430:K2430"/>
    <mergeCell ref="M2430:Q2430"/>
    <mergeCell ref="R2430:V2430"/>
    <mergeCell ref="B2450:E2450"/>
    <mergeCell ref="F2450:H2450"/>
    <mergeCell ref="I2450:K2450"/>
    <mergeCell ref="M2450:Q2450"/>
    <mergeCell ref="R2450:V2450"/>
    <mergeCell ref="B2451:E2451"/>
    <mergeCell ref="F2451:H2451"/>
    <mergeCell ref="I2451:K2451"/>
    <mergeCell ref="M2451:Q2451"/>
    <mergeCell ref="R2451:V2451"/>
    <mergeCell ref="B2448:E2448"/>
    <mergeCell ref="F2448:H2448"/>
    <mergeCell ref="I2448:K2448"/>
    <mergeCell ref="M2448:Q2448"/>
    <mergeCell ref="R2448:V2448"/>
    <mergeCell ref="B2449:E2449"/>
    <mergeCell ref="F2449:H2449"/>
    <mergeCell ref="I2449:K2449"/>
    <mergeCell ref="M2449:Q2449"/>
    <mergeCell ref="R2449:V2449"/>
    <mergeCell ref="R2445:V2446"/>
    <mergeCell ref="B2446:E2446"/>
    <mergeCell ref="B2447:E2447"/>
    <mergeCell ref="F2447:H2447"/>
    <mergeCell ref="I2447:K2447"/>
    <mergeCell ref="M2447:Q2447"/>
    <mergeCell ref="R2447:V2447"/>
    <mergeCell ref="B2439:V2439"/>
    <mergeCell ref="H2441:O2441"/>
    <mergeCell ref="G2442:O2442"/>
    <mergeCell ref="T2443:V2443"/>
    <mergeCell ref="B2445:E2445"/>
    <mergeCell ref="F2445:H2446"/>
    <mergeCell ref="I2445:K2446"/>
    <mergeCell ref="L2445:L2446"/>
    <mergeCell ref="M2445:Q2446"/>
    <mergeCell ref="B2458:E2458"/>
    <mergeCell ref="F2458:H2458"/>
    <mergeCell ref="I2458:K2458"/>
    <mergeCell ref="M2458:Q2458"/>
    <mergeCell ref="R2458:V2458"/>
    <mergeCell ref="M2459:Q2459"/>
    <mergeCell ref="R2459:V2459"/>
    <mergeCell ref="B2456:E2456"/>
    <mergeCell ref="F2456:H2456"/>
    <mergeCell ref="I2456:K2456"/>
    <mergeCell ref="M2456:Q2456"/>
    <mergeCell ref="R2456:V2456"/>
    <mergeCell ref="B2457:E2457"/>
    <mergeCell ref="F2457:H2457"/>
    <mergeCell ref="I2457:K2457"/>
    <mergeCell ref="M2457:Q2457"/>
    <mergeCell ref="R2457:V2457"/>
    <mergeCell ref="B2454:E2454"/>
    <mergeCell ref="F2454:H2454"/>
    <mergeCell ref="I2454:K2454"/>
    <mergeCell ref="M2454:Q2454"/>
    <mergeCell ref="R2454:V2454"/>
    <mergeCell ref="B2455:E2455"/>
    <mergeCell ref="F2455:H2455"/>
    <mergeCell ref="I2455:K2455"/>
    <mergeCell ref="M2455:Q2455"/>
    <mergeCell ref="R2455:V2455"/>
    <mergeCell ref="B2452:E2452"/>
    <mergeCell ref="F2452:H2452"/>
    <mergeCell ref="I2452:K2452"/>
    <mergeCell ref="M2452:Q2452"/>
    <mergeCell ref="R2452:V2452"/>
    <mergeCell ref="B2453:E2453"/>
    <mergeCell ref="F2453:H2453"/>
    <mergeCell ref="I2453:K2453"/>
    <mergeCell ref="M2453:Q2453"/>
    <mergeCell ref="R2453:V2453"/>
    <mergeCell ref="B2473:E2473"/>
    <mergeCell ref="F2473:H2473"/>
    <mergeCell ref="I2473:K2473"/>
    <mergeCell ref="M2473:Q2473"/>
    <mergeCell ref="R2473:V2473"/>
    <mergeCell ref="B2474:E2474"/>
    <mergeCell ref="F2474:H2474"/>
    <mergeCell ref="I2474:K2474"/>
    <mergeCell ref="M2474:Q2474"/>
    <mergeCell ref="R2474:V2474"/>
    <mergeCell ref="B2471:E2471"/>
    <mergeCell ref="F2471:H2471"/>
    <mergeCell ref="I2471:K2471"/>
    <mergeCell ref="M2471:Q2471"/>
    <mergeCell ref="R2471:V2471"/>
    <mergeCell ref="B2472:E2472"/>
    <mergeCell ref="F2472:H2472"/>
    <mergeCell ref="I2472:K2472"/>
    <mergeCell ref="M2472:Q2472"/>
    <mergeCell ref="R2472:V2472"/>
    <mergeCell ref="B2469:E2469"/>
    <mergeCell ref="B2470:E2470"/>
    <mergeCell ref="F2470:H2470"/>
    <mergeCell ref="I2470:K2470"/>
    <mergeCell ref="M2470:Q2470"/>
    <mergeCell ref="R2470:V2470"/>
    <mergeCell ref="B2462:V2462"/>
    <mergeCell ref="H2464:O2464"/>
    <mergeCell ref="G2465:O2465"/>
    <mergeCell ref="T2466:V2466"/>
    <mergeCell ref="B2468:E2468"/>
    <mergeCell ref="F2468:H2469"/>
    <mergeCell ref="I2468:K2469"/>
    <mergeCell ref="L2468:L2469"/>
    <mergeCell ref="M2468:Q2469"/>
    <mergeCell ref="R2468:V2469"/>
    <mergeCell ref="B2481:E2481"/>
    <mergeCell ref="F2481:H2481"/>
    <mergeCell ref="I2481:K2481"/>
    <mergeCell ref="M2481:Q2481"/>
    <mergeCell ref="R2481:V2481"/>
    <mergeCell ref="M2482:Q2482"/>
    <mergeCell ref="R2482:V2482"/>
    <mergeCell ref="B2479:E2479"/>
    <mergeCell ref="F2479:H2479"/>
    <mergeCell ref="I2479:K2479"/>
    <mergeCell ref="M2479:Q2479"/>
    <mergeCell ref="R2479:V2479"/>
    <mergeCell ref="B2480:E2480"/>
    <mergeCell ref="F2480:H2480"/>
    <mergeCell ref="I2480:K2480"/>
    <mergeCell ref="M2480:Q2480"/>
    <mergeCell ref="R2480:V2480"/>
    <mergeCell ref="B2477:E2477"/>
    <mergeCell ref="F2477:H2477"/>
    <mergeCell ref="I2477:K2477"/>
    <mergeCell ref="M2477:Q2477"/>
    <mergeCell ref="R2477:V2477"/>
    <mergeCell ref="B2478:E2478"/>
    <mergeCell ref="F2478:H2478"/>
    <mergeCell ref="I2478:K2478"/>
    <mergeCell ref="M2478:Q2478"/>
    <mergeCell ref="R2478:V2478"/>
    <mergeCell ref="B2475:E2475"/>
    <mergeCell ref="F2475:H2475"/>
    <mergeCell ref="I2475:K2475"/>
    <mergeCell ref="M2475:Q2475"/>
    <mergeCell ref="R2475:V2475"/>
    <mergeCell ref="B2476:E2476"/>
    <mergeCell ref="F2476:H2476"/>
    <mergeCell ref="I2476:K2476"/>
    <mergeCell ref="M2476:Q2476"/>
    <mergeCell ref="R2476:V2476"/>
    <mergeCell ref="B2496:E2496"/>
    <mergeCell ref="F2496:H2496"/>
    <mergeCell ref="I2496:K2496"/>
    <mergeCell ref="M2496:Q2496"/>
    <mergeCell ref="R2496:V2496"/>
    <mergeCell ref="B2497:E2497"/>
    <mergeCell ref="F2497:H2497"/>
    <mergeCell ref="I2497:K2497"/>
    <mergeCell ref="M2497:Q2497"/>
    <mergeCell ref="R2497:V2497"/>
    <mergeCell ref="B2494:E2494"/>
    <mergeCell ref="F2494:H2494"/>
    <mergeCell ref="I2494:K2494"/>
    <mergeCell ref="M2494:Q2494"/>
    <mergeCell ref="R2494:V2494"/>
    <mergeCell ref="B2495:E2495"/>
    <mergeCell ref="F2495:H2495"/>
    <mergeCell ref="I2495:K2495"/>
    <mergeCell ref="M2495:Q2495"/>
    <mergeCell ref="R2495:V2495"/>
    <mergeCell ref="R2491:V2492"/>
    <mergeCell ref="B2492:E2492"/>
    <mergeCell ref="B2493:E2493"/>
    <mergeCell ref="F2493:H2493"/>
    <mergeCell ref="I2493:K2493"/>
    <mergeCell ref="M2493:Q2493"/>
    <mergeCell ref="R2493:V2493"/>
    <mergeCell ref="B2485:V2485"/>
    <mergeCell ref="H2487:O2487"/>
    <mergeCell ref="G2488:O2488"/>
    <mergeCell ref="T2489:V2489"/>
    <mergeCell ref="B2491:E2491"/>
    <mergeCell ref="F2491:H2492"/>
    <mergeCell ref="I2491:K2492"/>
    <mergeCell ref="L2491:L2492"/>
    <mergeCell ref="M2491:Q2492"/>
    <mergeCell ref="B2504:E2504"/>
    <mergeCell ref="F2504:H2504"/>
    <mergeCell ref="I2504:K2504"/>
    <mergeCell ref="M2504:Q2504"/>
    <mergeCell ref="R2504:V2504"/>
    <mergeCell ref="M2505:Q2505"/>
    <mergeCell ref="R2505:V2505"/>
    <mergeCell ref="B2502:E2502"/>
    <mergeCell ref="F2502:H2502"/>
    <mergeCell ref="I2502:K2502"/>
    <mergeCell ref="M2502:Q2502"/>
    <mergeCell ref="R2502:V2502"/>
    <mergeCell ref="B2503:E2503"/>
    <mergeCell ref="F2503:H2503"/>
    <mergeCell ref="I2503:K2503"/>
    <mergeCell ref="M2503:Q2503"/>
    <mergeCell ref="R2503:V2503"/>
    <mergeCell ref="B2500:E2500"/>
    <mergeCell ref="F2500:H2500"/>
    <mergeCell ref="I2500:K2500"/>
    <mergeCell ref="M2500:Q2500"/>
    <mergeCell ref="R2500:V2500"/>
    <mergeCell ref="B2501:E2501"/>
    <mergeCell ref="F2501:H2501"/>
    <mergeCell ref="I2501:K2501"/>
    <mergeCell ref="M2501:Q2501"/>
    <mergeCell ref="R2501:V2501"/>
    <mergeCell ref="B2498:E2498"/>
    <mergeCell ref="F2498:H2498"/>
    <mergeCell ref="I2498:K2498"/>
    <mergeCell ref="M2498:Q2498"/>
    <mergeCell ref="R2498:V2498"/>
    <mergeCell ref="B2499:E2499"/>
    <mergeCell ref="F2499:H2499"/>
    <mergeCell ref="I2499:K2499"/>
    <mergeCell ref="M2499:Q2499"/>
    <mergeCell ref="R2499:V2499"/>
    <mergeCell ref="B2519:E2519"/>
    <mergeCell ref="F2519:H2519"/>
    <mergeCell ref="I2519:K2519"/>
    <mergeCell ref="M2519:Q2519"/>
    <mergeCell ref="R2519:V2519"/>
    <mergeCell ref="B2520:E2520"/>
    <mergeCell ref="F2520:H2520"/>
    <mergeCell ref="I2520:K2520"/>
    <mergeCell ref="M2520:Q2520"/>
    <mergeCell ref="R2520:V2520"/>
    <mergeCell ref="B2517:E2517"/>
    <mergeCell ref="F2517:H2517"/>
    <mergeCell ref="I2517:K2517"/>
    <mergeCell ref="M2517:Q2517"/>
    <mergeCell ref="R2517:V2517"/>
    <mergeCell ref="B2518:E2518"/>
    <mergeCell ref="F2518:H2518"/>
    <mergeCell ref="I2518:K2518"/>
    <mergeCell ref="M2518:Q2518"/>
    <mergeCell ref="R2518:V2518"/>
    <mergeCell ref="B2515:E2515"/>
    <mergeCell ref="B2516:E2516"/>
    <mergeCell ref="F2516:H2516"/>
    <mergeCell ref="I2516:K2516"/>
    <mergeCell ref="M2516:Q2516"/>
    <mergeCell ref="R2516:V2516"/>
    <mergeCell ref="B2508:V2508"/>
    <mergeCell ref="H2510:O2510"/>
    <mergeCell ref="G2511:O2511"/>
    <mergeCell ref="T2512:V2512"/>
    <mergeCell ref="B2514:E2514"/>
    <mergeCell ref="F2514:H2515"/>
    <mergeCell ref="I2514:K2515"/>
    <mergeCell ref="L2514:L2515"/>
    <mergeCell ref="M2514:Q2515"/>
    <mergeCell ref="R2514:V2515"/>
    <mergeCell ref="B2527:E2527"/>
    <mergeCell ref="F2527:H2527"/>
    <mergeCell ref="I2527:K2527"/>
    <mergeCell ref="M2527:Q2527"/>
    <mergeCell ref="R2527:V2527"/>
    <mergeCell ref="M2528:Q2528"/>
    <mergeCell ref="R2528:V2528"/>
    <mergeCell ref="B2525:E2525"/>
    <mergeCell ref="F2525:H2525"/>
    <mergeCell ref="I2525:K2525"/>
    <mergeCell ref="M2525:Q2525"/>
    <mergeCell ref="R2525:V2525"/>
    <mergeCell ref="B2526:E2526"/>
    <mergeCell ref="F2526:H2526"/>
    <mergeCell ref="I2526:K2526"/>
    <mergeCell ref="M2526:Q2526"/>
    <mergeCell ref="R2526:V2526"/>
    <mergeCell ref="B2523:E2523"/>
    <mergeCell ref="F2523:H2523"/>
    <mergeCell ref="I2523:K2523"/>
    <mergeCell ref="M2523:Q2523"/>
    <mergeCell ref="R2523:V2523"/>
    <mergeCell ref="B2524:E2524"/>
    <mergeCell ref="F2524:H2524"/>
    <mergeCell ref="I2524:K2524"/>
    <mergeCell ref="M2524:Q2524"/>
    <mergeCell ref="R2524:V2524"/>
    <mergeCell ref="B2521:E2521"/>
    <mergeCell ref="F2521:H2521"/>
    <mergeCell ref="I2521:K2521"/>
    <mergeCell ref="M2521:Q2521"/>
    <mergeCell ref="R2521:V2521"/>
    <mergeCell ref="B2522:E2522"/>
    <mergeCell ref="F2522:H2522"/>
    <mergeCell ref="I2522:K2522"/>
    <mergeCell ref="M2522:Q2522"/>
    <mergeCell ref="R2522:V2522"/>
    <mergeCell ref="B2542:E2542"/>
    <mergeCell ref="F2542:H2542"/>
    <mergeCell ref="I2542:K2542"/>
    <mergeCell ref="M2542:Q2542"/>
    <mergeCell ref="R2542:V2542"/>
    <mergeCell ref="B2543:E2543"/>
    <mergeCell ref="F2543:H2543"/>
    <mergeCell ref="I2543:K2543"/>
    <mergeCell ref="M2543:Q2543"/>
    <mergeCell ref="R2543:V2543"/>
    <mergeCell ref="B2540:E2540"/>
    <mergeCell ref="F2540:H2540"/>
    <mergeCell ref="I2540:K2540"/>
    <mergeCell ref="M2540:Q2540"/>
    <mergeCell ref="R2540:V2540"/>
    <mergeCell ref="B2541:E2541"/>
    <mergeCell ref="F2541:H2541"/>
    <mergeCell ref="I2541:K2541"/>
    <mergeCell ref="M2541:Q2541"/>
    <mergeCell ref="R2541:V2541"/>
    <mergeCell ref="R2537:V2538"/>
    <mergeCell ref="B2538:E2538"/>
    <mergeCell ref="B2539:E2539"/>
    <mergeCell ref="F2539:H2539"/>
    <mergeCell ref="I2539:K2539"/>
    <mergeCell ref="M2539:Q2539"/>
    <mergeCell ref="R2539:V2539"/>
    <mergeCell ref="B2531:V2531"/>
    <mergeCell ref="H2533:O2533"/>
    <mergeCell ref="G2534:O2534"/>
    <mergeCell ref="T2535:V2535"/>
    <mergeCell ref="B2537:E2537"/>
    <mergeCell ref="F2537:H2538"/>
    <mergeCell ref="I2537:K2538"/>
    <mergeCell ref="L2537:L2538"/>
    <mergeCell ref="M2537:Q2538"/>
    <mergeCell ref="B2550:E2550"/>
    <mergeCell ref="F2550:H2550"/>
    <mergeCell ref="I2550:K2550"/>
    <mergeCell ref="M2550:Q2550"/>
    <mergeCell ref="R2550:V2550"/>
    <mergeCell ref="M2551:Q2551"/>
    <mergeCell ref="R2551:V2551"/>
    <mergeCell ref="B2548:E2548"/>
    <mergeCell ref="F2548:H2548"/>
    <mergeCell ref="I2548:K2548"/>
    <mergeCell ref="M2548:Q2548"/>
    <mergeCell ref="R2548:V2548"/>
    <mergeCell ref="B2549:E2549"/>
    <mergeCell ref="F2549:H2549"/>
    <mergeCell ref="I2549:K2549"/>
    <mergeCell ref="M2549:Q2549"/>
    <mergeCell ref="R2549:V2549"/>
    <mergeCell ref="B2546:E2546"/>
    <mergeCell ref="F2546:H2546"/>
    <mergeCell ref="I2546:K2546"/>
    <mergeCell ref="M2546:Q2546"/>
    <mergeCell ref="R2546:V2546"/>
    <mergeCell ref="B2547:E2547"/>
    <mergeCell ref="F2547:H2547"/>
    <mergeCell ref="I2547:K2547"/>
    <mergeCell ref="M2547:Q2547"/>
    <mergeCell ref="R2547:V2547"/>
    <mergeCell ref="B2544:E2544"/>
    <mergeCell ref="F2544:H2544"/>
    <mergeCell ref="I2544:K2544"/>
    <mergeCell ref="M2544:Q2544"/>
    <mergeCell ref="R2544:V2544"/>
    <mergeCell ref="B2545:E2545"/>
    <mergeCell ref="F2545:H2545"/>
    <mergeCell ref="I2545:K2545"/>
    <mergeCell ref="M2545:Q2545"/>
    <mergeCell ref="R2545:V2545"/>
    <mergeCell ref="B2565:E2565"/>
    <mergeCell ref="F2565:H2565"/>
    <mergeCell ref="I2565:K2565"/>
    <mergeCell ref="M2565:Q2565"/>
    <mergeCell ref="R2565:V2565"/>
    <mergeCell ref="B2566:E2566"/>
    <mergeCell ref="F2566:H2566"/>
    <mergeCell ref="I2566:K2566"/>
    <mergeCell ref="M2566:Q2566"/>
    <mergeCell ref="R2566:V2566"/>
    <mergeCell ref="B2563:E2563"/>
    <mergeCell ref="F2563:H2563"/>
    <mergeCell ref="I2563:K2563"/>
    <mergeCell ref="M2563:Q2563"/>
    <mergeCell ref="R2563:V2563"/>
    <mergeCell ref="B2564:E2564"/>
    <mergeCell ref="F2564:H2564"/>
    <mergeCell ref="I2564:K2564"/>
    <mergeCell ref="M2564:Q2564"/>
    <mergeCell ref="R2564:V2564"/>
    <mergeCell ref="B2561:E2561"/>
    <mergeCell ref="B2562:E2562"/>
    <mergeCell ref="F2562:H2562"/>
    <mergeCell ref="I2562:K2562"/>
    <mergeCell ref="M2562:Q2562"/>
    <mergeCell ref="R2562:V2562"/>
    <mergeCell ref="B2554:V2554"/>
    <mergeCell ref="H2556:O2556"/>
    <mergeCell ref="G2557:O2557"/>
    <mergeCell ref="T2558:V2558"/>
    <mergeCell ref="B2560:E2560"/>
    <mergeCell ref="F2560:H2561"/>
    <mergeCell ref="I2560:K2561"/>
    <mergeCell ref="L2560:L2561"/>
    <mergeCell ref="M2560:Q2561"/>
    <mergeCell ref="R2560:V2561"/>
    <mergeCell ref="B2573:E2573"/>
    <mergeCell ref="F2573:H2573"/>
    <mergeCell ref="I2573:K2573"/>
    <mergeCell ref="M2573:Q2573"/>
    <mergeCell ref="R2573:V2573"/>
    <mergeCell ref="M2574:Q2574"/>
    <mergeCell ref="R2574:V2574"/>
    <mergeCell ref="B2571:E2571"/>
    <mergeCell ref="F2571:H2571"/>
    <mergeCell ref="I2571:K2571"/>
    <mergeCell ref="M2571:Q2571"/>
    <mergeCell ref="R2571:V2571"/>
    <mergeCell ref="B2572:E2572"/>
    <mergeCell ref="F2572:H2572"/>
    <mergeCell ref="I2572:K2572"/>
    <mergeCell ref="M2572:Q2572"/>
    <mergeCell ref="R2572:V2572"/>
    <mergeCell ref="B2569:E2569"/>
    <mergeCell ref="F2569:H2569"/>
    <mergeCell ref="I2569:K2569"/>
    <mergeCell ref="M2569:Q2569"/>
    <mergeCell ref="R2569:V2569"/>
    <mergeCell ref="B2570:E2570"/>
    <mergeCell ref="F2570:H2570"/>
    <mergeCell ref="I2570:K2570"/>
    <mergeCell ref="M2570:Q2570"/>
    <mergeCell ref="R2570:V2570"/>
    <mergeCell ref="B2567:E2567"/>
    <mergeCell ref="F2567:H2567"/>
    <mergeCell ref="I2567:K2567"/>
    <mergeCell ref="M2567:Q2567"/>
    <mergeCell ref="R2567:V2567"/>
    <mergeCell ref="B2568:E2568"/>
    <mergeCell ref="F2568:H2568"/>
    <mergeCell ref="I2568:K2568"/>
    <mergeCell ref="M2568:Q2568"/>
    <mergeCell ref="R2568:V2568"/>
    <mergeCell ref="B2588:E2588"/>
    <mergeCell ref="F2588:H2588"/>
    <mergeCell ref="I2588:K2588"/>
    <mergeCell ref="M2588:Q2588"/>
    <mergeCell ref="R2588:V2588"/>
    <mergeCell ref="B2589:E2589"/>
    <mergeCell ref="F2589:H2589"/>
    <mergeCell ref="I2589:K2589"/>
    <mergeCell ref="M2589:Q2589"/>
    <mergeCell ref="R2589:V2589"/>
    <mergeCell ref="B2586:E2586"/>
    <mergeCell ref="F2586:H2586"/>
    <mergeCell ref="I2586:K2586"/>
    <mergeCell ref="M2586:Q2586"/>
    <mergeCell ref="R2586:V2586"/>
    <mergeCell ref="B2587:E2587"/>
    <mergeCell ref="F2587:H2587"/>
    <mergeCell ref="I2587:K2587"/>
    <mergeCell ref="M2587:Q2587"/>
    <mergeCell ref="R2587:V2587"/>
    <mergeCell ref="R2583:V2584"/>
    <mergeCell ref="B2584:E2584"/>
    <mergeCell ref="B2585:E2585"/>
    <mergeCell ref="F2585:H2585"/>
    <mergeCell ref="I2585:K2585"/>
    <mergeCell ref="M2585:Q2585"/>
    <mergeCell ref="R2585:V2585"/>
    <mergeCell ref="B2577:V2577"/>
    <mergeCell ref="H2579:O2579"/>
    <mergeCell ref="G2580:O2580"/>
    <mergeCell ref="T2581:V2581"/>
    <mergeCell ref="B2583:E2583"/>
    <mergeCell ref="F2583:H2584"/>
    <mergeCell ref="I2583:K2584"/>
    <mergeCell ref="L2583:L2584"/>
    <mergeCell ref="M2583:Q2584"/>
    <mergeCell ref="B2596:E2596"/>
    <mergeCell ref="F2596:H2596"/>
    <mergeCell ref="I2596:K2596"/>
    <mergeCell ref="M2596:Q2596"/>
    <mergeCell ref="R2596:V2596"/>
    <mergeCell ref="M2597:Q2597"/>
    <mergeCell ref="R2597:V2597"/>
    <mergeCell ref="B2594:E2594"/>
    <mergeCell ref="F2594:H2594"/>
    <mergeCell ref="I2594:K2594"/>
    <mergeCell ref="M2594:Q2594"/>
    <mergeCell ref="R2594:V2594"/>
    <mergeCell ref="B2595:E2595"/>
    <mergeCell ref="F2595:H2595"/>
    <mergeCell ref="I2595:K2595"/>
    <mergeCell ref="M2595:Q2595"/>
    <mergeCell ref="R2595:V2595"/>
    <mergeCell ref="B2592:E2592"/>
    <mergeCell ref="F2592:H2592"/>
    <mergeCell ref="I2592:K2592"/>
    <mergeCell ref="M2592:Q2592"/>
    <mergeCell ref="R2592:V2592"/>
    <mergeCell ref="B2593:E2593"/>
    <mergeCell ref="F2593:H2593"/>
    <mergeCell ref="I2593:K2593"/>
    <mergeCell ref="M2593:Q2593"/>
    <mergeCell ref="R2593:V2593"/>
    <mergeCell ref="B2590:E2590"/>
    <mergeCell ref="F2590:H2590"/>
    <mergeCell ref="I2590:K2590"/>
    <mergeCell ref="M2590:Q2590"/>
    <mergeCell ref="R2590:V2590"/>
    <mergeCell ref="B2591:E2591"/>
    <mergeCell ref="F2591:H2591"/>
    <mergeCell ref="I2591:K2591"/>
    <mergeCell ref="M2591:Q2591"/>
    <mergeCell ref="R2591:V2591"/>
    <mergeCell ref="B2611:E2611"/>
    <mergeCell ref="F2611:H2611"/>
    <mergeCell ref="I2611:K2611"/>
    <mergeCell ref="M2611:Q2611"/>
    <mergeCell ref="R2611:V2611"/>
    <mergeCell ref="B2612:E2612"/>
    <mergeCell ref="F2612:H2612"/>
    <mergeCell ref="I2612:K2612"/>
    <mergeCell ref="M2612:Q2612"/>
    <mergeCell ref="R2612:V2612"/>
    <mergeCell ref="B2609:E2609"/>
    <mergeCell ref="F2609:H2609"/>
    <mergeCell ref="I2609:K2609"/>
    <mergeCell ref="M2609:Q2609"/>
    <mergeCell ref="R2609:V2609"/>
    <mergeCell ref="B2610:E2610"/>
    <mergeCell ref="F2610:H2610"/>
    <mergeCell ref="I2610:K2610"/>
    <mergeCell ref="M2610:Q2610"/>
    <mergeCell ref="R2610:V2610"/>
    <mergeCell ref="B2607:E2607"/>
    <mergeCell ref="B2608:E2608"/>
    <mergeCell ref="F2608:H2608"/>
    <mergeCell ref="I2608:K2608"/>
    <mergeCell ref="M2608:Q2608"/>
    <mergeCell ref="R2608:V2608"/>
    <mergeCell ref="B2600:V2600"/>
    <mergeCell ref="H2602:O2602"/>
    <mergeCell ref="G2603:O2603"/>
    <mergeCell ref="T2604:V2604"/>
    <mergeCell ref="B2606:E2606"/>
    <mergeCell ref="F2606:H2607"/>
    <mergeCell ref="I2606:K2607"/>
    <mergeCell ref="L2606:L2607"/>
    <mergeCell ref="M2606:Q2607"/>
    <mergeCell ref="R2606:V2607"/>
    <mergeCell ref="B2619:E2619"/>
    <mergeCell ref="F2619:H2619"/>
    <mergeCell ref="I2619:K2619"/>
    <mergeCell ref="M2619:Q2619"/>
    <mergeCell ref="R2619:V2619"/>
    <mergeCell ref="M2620:Q2620"/>
    <mergeCell ref="R2620:V2620"/>
    <mergeCell ref="B2617:E2617"/>
    <mergeCell ref="F2617:H2617"/>
    <mergeCell ref="I2617:K2617"/>
    <mergeCell ref="M2617:Q2617"/>
    <mergeCell ref="R2617:V2617"/>
    <mergeCell ref="B2618:E2618"/>
    <mergeCell ref="F2618:H2618"/>
    <mergeCell ref="I2618:K2618"/>
    <mergeCell ref="M2618:Q2618"/>
    <mergeCell ref="R2618:V2618"/>
    <mergeCell ref="B2615:E2615"/>
    <mergeCell ref="F2615:H2615"/>
    <mergeCell ref="I2615:K2615"/>
    <mergeCell ref="M2615:Q2615"/>
    <mergeCell ref="R2615:V2615"/>
    <mergeCell ref="B2616:E2616"/>
    <mergeCell ref="F2616:H2616"/>
    <mergeCell ref="I2616:K2616"/>
    <mergeCell ref="M2616:Q2616"/>
    <mergeCell ref="R2616:V2616"/>
    <mergeCell ref="B2613:E2613"/>
    <mergeCell ref="F2613:H2613"/>
    <mergeCell ref="I2613:K2613"/>
    <mergeCell ref="M2613:Q2613"/>
    <mergeCell ref="R2613:V2613"/>
    <mergeCell ref="B2614:E2614"/>
    <mergeCell ref="F2614:H2614"/>
    <mergeCell ref="I2614:K2614"/>
    <mergeCell ref="M2614:Q2614"/>
    <mergeCell ref="R2614:V2614"/>
    <mergeCell ref="B2634:E2634"/>
    <mergeCell ref="F2634:H2634"/>
    <mergeCell ref="I2634:K2634"/>
    <mergeCell ref="M2634:Q2634"/>
    <mergeCell ref="R2634:V2634"/>
    <mergeCell ref="B2635:E2635"/>
    <mergeCell ref="F2635:H2635"/>
    <mergeCell ref="I2635:K2635"/>
    <mergeCell ref="M2635:Q2635"/>
    <mergeCell ref="R2635:V2635"/>
    <mergeCell ref="B2632:E2632"/>
    <mergeCell ref="F2632:H2632"/>
    <mergeCell ref="I2632:K2632"/>
    <mergeCell ref="M2632:Q2632"/>
    <mergeCell ref="R2632:V2632"/>
    <mergeCell ref="B2633:E2633"/>
    <mergeCell ref="F2633:H2633"/>
    <mergeCell ref="I2633:K2633"/>
    <mergeCell ref="M2633:Q2633"/>
    <mergeCell ref="R2633:V2633"/>
    <mergeCell ref="R2629:V2630"/>
    <mergeCell ref="B2630:E2630"/>
    <mergeCell ref="B2631:E2631"/>
    <mergeCell ref="F2631:H2631"/>
    <mergeCell ref="I2631:K2631"/>
    <mergeCell ref="M2631:Q2631"/>
    <mergeCell ref="R2631:V2631"/>
    <mergeCell ref="B2623:V2623"/>
    <mergeCell ref="H2625:O2625"/>
    <mergeCell ref="G2626:O2626"/>
    <mergeCell ref="T2627:V2627"/>
    <mergeCell ref="B2629:E2629"/>
    <mergeCell ref="F2629:H2630"/>
    <mergeCell ref="I2629:K2630"/>
    <mergeCell ref="L2629:L2630"/>
    <mergeCell ref="M2629:Q2630"/>
    <mergeCell ref="B2642:E2642"/>
    <mergeCell ref="F2642:H2642"/>
    <mergeCell ref="I2642:K2642"/>
    <mergeCell ref="M2642:Q2642"/>
    <mergeCell ref="R2642:V2642"/>
    <mergeCell ref="M2643:Q2643"/>
    <mergeCell ref="R2643:V2643"/>
    <mergeCell ref="B2640:E2640"/>
    <mergeCell ref="F2640:H2640"/>
    <mergeCell ref="I2640:K2640"/>
    <mergeCell ref="M2640:Q2640"/>
    <mergeCell ref="R2640:V2640"/>
    <mergeCell ref="B2641:E2641"/>
    <mergeCell ref="F2641:H2641"/>
    <mergeCell ref="I2641:K2641"/>
    <mergeCell ref="M2641:Q2641"/>
    <mergeCell ref="R2641:V2641"/>
    <mergeCell ref="B2638:E2638"/>
    <mergeCell ref="F2638:H2638"/>
    <mergeCell ref="I2638:K2638"/>
    <mergeCell ref="M2638:Q2638"/>
    <mergeCell ref="R2638:V2638"/>
    <mergeCell ref="B2639:E2639"/>
    <mergeCell ref="F2639:H2639"/>
    <mergeCell ref="I2639:K2639"/>
    <mergeCell ref="M2639:Q2639"/>
    <mergeCell ref="R2639:V2639"/>
    <mergeCell ref="B2636:E2636"/>
    <mergeCell ref="F2636:H2636"/>
    <mergeCell ref="I2636:K2636"/>
    <mergeCell ref="M2636:Q2636"/>
    <mergeCell ref="R2636:V2636"/>
    <mergeCell ref="B2637:E2637"/>
    <mergeCell ref="F2637:H2637"/>
    <mergeCell ref="I2637:K2637"/>
    <mergeCell ref="M2637:Q2637"/>
    <mergeCell ref="R2637:V2637"/>
    <mergeCell ref="B2657:E2657"/>
    <mergeCell ref="F2657:H2657"/>
    <mergeCell ref="I2657:K2657"/>
    <mergeCell ref="M2657:Q2657"/>
    <mergeCell ref="R2657:V2657"/>
    <mergeCell ref="B2658:E2658"/>
    <mergeCell ref="F2658:H2658"/>
    <mergeCell ref="I2658:K2658"/>
    <mergeCell ref="M2658:Q2658"/>
    <mergeCell ref="R2658:V2658"/>
    <mergeCell ref="B2655:E2655"/>
    <mergeCell ref="F2655:H2655"/>
    <mergeCell ref="I2655:K2655"/>
    <mergeCell ref="M2655:Q2655"/>
    <mergeCell ref="R2655:V2655"/>
    <mergeCell ref="B2656:E2656"/>
    <mergeCell ref="F2656:H2656"/>
    <mergeCell ref="I2656:K2656"/>
    <mergeCell ref="M2656:Q2656"/>
    <mergeCell ref="R2656:V2656"/>
    <mergeCell ref="B2653:E2653"/>
    <mergeCell ref="B2654:E2654"/>
    <mergeCell ref="F2654:H2654"/>
    <mergeCell ref="I2654:K2654"/>
    <mergeCell ref="M2654:Q2654"/>
    <mergeCell ref="R2654:V2654"/>
    <mergeCell ref="B2646:V2646"/>
    <mergeCell ref="H2648:O2648"/>
    <mergeCell ref="G2649:O2649"/>
    <mergeCell ref="T2650:V2650"/>
    <mergeCell ref="B2652:E2652"/>
    <mergeCell ref="F2652:H2653"/>
    <mergeCell ref="I2652:K2653"/>
    <mergeCell ref="L2652:L2653"/>
    <mergeCell ref="M2652:Q2653"/>
    <mergeCell ref="R2652:V2653"/>
    <mergeCell ref="B2665:E2665"/>
    <mergeCell ref="F2665:H2665"/>
    <mergeCell ref="I2665:K2665"/>
    <mergeCell ref="M2665:Q2665"/>
    <mergeCell ref="R2665:V2665"/>
    <mergeCell ref="M2666:Q2666"/>
    <mergeCell ref="R2666:V2666"/>
    <mergeCell ref="B2663:E2663"/>
    <mergeCell ref="F2663:H2663"/>
    <mergeCell ref="I2663:K2663"/>
    <mergeCell ref="M2663:Q2663"/>
    <mergeCell ref="R2663:V2663"/>
    <mergeCell ref="B2664:E2664"/>
    <mergeCell ref="F2664:H2664"/>
    <mergeCell ref="I2664:K2664"/>
    <mergeCell ref="M2664:Q2664"/>
    <mergeCell ref="R2664:V2664"/>
    <mergeCell ref="B2661:E2661"/>
    <mergeCell ref="F2661:H2661"/>
    <mergeCell ref="I2661:K2661"/>
    <mergeCell ref="M2661:Q2661"/>
    <mergeCell ref="R2661:V2661"/>
    <mergeCell ref="B2662:E2662"/>
    <mergeCell ref="F2662:H2662"/>
    <mergeCell ref="I2662:K2662"/>
    <mergeCell ref="M2662:Q2662"/>
    <mergeCell ref="R2662:V2662"/>
    <mergeCell ref="B2659:E2659"/>
    <mergeCell ref="F2659:H2659"/>
    <mergeCell ref="I2659:K2659"/>
    <mergeCell ref="M2659:Q2659"/>
    <mergeCell ref="R2659:V2659"/>
    <mergeCell ref="B2660:E2660"/>
    <mergeCell ref="F2660:H2660"/>
    <mergeCell ref="I2660:K2660"/>
    <mergeCell ref="M2660:Q2660"/>
    <mergeCell ref="R2660:V2660"/>
    <mergeCell ref="B2680:E2680"/>
    <mergeCell ref="F2680:H2680"/>
    <mergeCell ref="I2680:K2680"/>
    <mergeCell ref="M2680:Q2680"/>
    <mergeCell ref="R2680:V2680"/>
    <mergeCell ref="B2681:E2681"/>
    <mergeCell ref="F2681:H2681"/>
    <mergeCell ref="I2681:K2681"/>
    <mergeCell ref="M2681:Q2681"/>
    <mergeCell ref="R2681:V2681"/>
    <mergeCell ref="B2678:E2678"/>
    <mergeCell ref="F2678:H2678"/>
    <mergeCell ref="I2678:K2678"/>
    <mergeCell ref="M2678:Q2678"/>
    <mergeCell ref="R2678:V2678"/>
    <mergeCell ref="B2679:E2679"/>
    <mergeCell ref="F2679:H2679"/>
    <mergeCell ref="I2679:K2679"/>
    <mergeCell ref="M2679:Q2679"/>
    <mergeCell ref="R2679:V2679"/>
    <mergeCell ref="R2675:V2676"/>
    <mergeCell ref="B2676:E2676"/>
    <mergeCell ref="B2677:E2677"/>
    <mergeCell ref="F2677:H2677"/>
    <mergeCell ref="I2677:K2677"/>
    <mergeCell ref="M2677:Q2677"/>
    <mergeCell ref="R2677:V2677"/>
    <mergeCell ref="B2669:V2669"/>
    <mergeCell ref="H2671:O2671"/>
    <mergeCell ref="G2672:O2672"/>
    <mergeCell ref="T2673:V2673"/>
    <mergeCell ref="B2675:E2675"/>
    <mergeCell ref="F2675:H2676"/>
    <mergeCell ref="I2675:K2676"/>
    <mergeCell ref="L2675:L2676"/>
    <mergeCell ref="M2675:Q2676"/>
    <mergeCell ref="B2688:E2688"/>
    <mergeCell ref="F2688:H2688"/>
    <mergeCell ref="I2688:K2688"/>
    <mergeCell ref="M2688:Q2688"/>
    <mergeCell ref="R2688:V2688"/>
    <mergeCell ref="M2689:Q2689"/>
    <mergeCell ref="R2689:V2689"/>
    <mergeCell ref="B2686:E2686"/>
    <mergeCell ref="F2686:H2686"/>
    <mergeCell ref="I2686:K2686"/>
    <mergeCell ref="M2686:Q2686"/>
    <mergeCell ref="R2686:V2686"/>
    <mergeCell ref="B2687:E2687"/>
    <mergeCell ref="F2687:H2687"/>
    <mergeCell ref="I2687:K2687"/>
    <mergeCell ref="M2687:Q2687"/>
    <mergeCell ref="R2687:V2687"/>
    <mergeCell ref="B2684:E2684"/>
    <mergeCell ref="F2684:H2684"/>
    <mergeCell ref="I2684:K2684"/>
    <mergeCell ref="M2684:Q2684"/>
    <mergeCell ref="R2684:V2684"/>
    <mergeCell ref="B2685:E2685"/>
    <mergeCell ref="F2685:H2685"/>
    <mergeCell ref="I2685:K2685"/>
    <mergeCell ref="M2685:Q2685"/>
    <mergeCell ref="R2685:V2685"/>
    <mergeCell ref="B2682:E2682"/>
    <mergeCell ref="F2682:H2682"/>
    <mergeCell ref="I2682:K2682"/>
    <mergeCell ref="M2682:Q2682"/>
    <mergeCell ref="R2682:V2682"/>
    <mergeCell ref="B2683:E2683"/>
    <mergeCell ref="F2683:H2683"/>
    <mergeCell ref="I2683:K2683"/>
    <mergeCell ref="M2683:Q2683"/>
    <mergeCell ref="R2683:V2683"/>
    <mergeCell ref="B2703:E2703"/>
    <mergeCell ref="F2703:H2703"/>
    <mergeCell ref="I2703:K2703"/>
    <mergeCell ref="M2703:Q2703"/>
    <mergeCell ref="R2703:V2703"/>
    <mergeCell ref="B2704:E2704"/>
    <mergeCell ref="F2704:H2704"/>
    <mergeCell ref="I2704:K2704"/>
    <mergeCell ref="M2704:Q2704"/>
    <mergeCell ref="R2704:V2704"/>
    <mergeCell ref="B2701:E2701"/>
    <mergeCell ref="F2701:H2701"/>
    <mergeCell ref="I2701:K2701"/>
    <mergeCell ref="M2701:Q2701"/>
    <mergeCell ref="R2701:V2701"/>
    <mergeCell ref="B2702:E2702"/>
    <mergeCell ref="F2702:H2702"/>
    <mergeCell ref="I2702:K2702"/>
    <mergeCell ref="M2702:Q2702"/>
    <mergeCell ref="R2702:V2702"/>
    <mergeCell ref="B2699:E2699"/>
    <mergeCell ref="B2700:E2700"/>
    <mergeCell ref="F2700:H2700"/>
    <mergeCell ref="I2700:K2700"/>
    <mergeCell ref="M2700:Q2700"/>
    <mergeCell ref="R2700:V2700"/>
    <mergeCell ref="B2692:V2692"/>
    <mergeCell ref="H2694:O2694"/>
    <mergeCell ref="G2695:O2695"/>
    <mergeCell ref="T2696:V2696"/>
    <mergeCell ref="B2698:E2698"/>
    <mergeCell ref="F2698:H2699"/>
    <mergeCell ref="I2698:K2699"/>
    <mergeCell ref="L2698:L2699"/>
    <mergeCell ref="M2698:Q2699"/>
    <mergeCell ref="R2698:V2699"/>
    <mergeCell ref="B2711:E2711"/>
    <mergeCell ref="F2711:H2711"/>
    <mergeCell ref="I2711:K2711"/>
    <mergeCell ref="M2711:Q2711"/>
    <mergeCell ref="R2711:V2711"/>
    <mergeCell ref="M2712:Q2712"/>
    <mergeCell ref="R2712:V2712"/>
    <mergeCell ref="B2709:E2709"/>
    <mergeCell ref="F2709:H2709"/>
    <mergeCell ref="I2709:K2709"/>
    <mergeCell ref="M2709:Q2709"/>
    <mergeCell ref="R2709:V2709"/>
    <mergeCell ref="B2710:E2710"/>
    <mergeCell ref="F2710:H2710"/>
    <mergeCell ref="I2710:K2710"/>
    <mergeCell ref="M2710:Q2710"/>
    <mergeCell ref="R2710:V2710"/>
    <mergeCell ref="B2707:E2707"/>
    <mergeCell ref="F2707:H2707"/>
    <mergeCell ref="I2707:K2707"/>
    <mergeCell ref="M2707:Q2707"/>
    <mergeCell ref="R2707:V2707"/>
    <mergeCell ref="B2708:E2708"/>
    <mergeCell ref="F2708:H2708"/>
    <mergeCell ref="I2708:K2708"/>
    <mergeCell ref="M2708:Q2708"/>
    <mergeCell ref="R2708:V2708"/>
    <mergeCell ref="B2705:E2705"/>
    <mergeCell ref="F2705:H2705"/>
    <mergeCell ref="I2705:K2705"/>
    <mergeCell ref="M2705:Q2705"/>
    <mergeCell ref="R2705:V2705"/>
    <mergeCell ref="B2706:E2706"/>
    <mergeCell ref="F2706:H2706"/>
    <mergeCell ref="I2706:K2706"/>
    <mergeCell ref="M2706:Q2706"/>
    <mergeCell ref="R2706:V2706"/>
    <mergeCell ref="B2726:E2726"/>
    <mergeCell ref="F2726:H2726"/>
    <mergeCell ref="I2726:K2726"/>
    <mergeCell ref="M2726:Q2726"/>
    <mergeCell ref="R2726:V2726"/>
    <mergeCell ref="B2727:E2727"/>
    <mergeCell ref="F2727:H2727"/>
    <mergeCell ref="I2727:K2727"/>
    <mergeCell ref="M2727:Q2727"/>
    <mergeCell ref="R2727:V2727"/>
    <mergeCell ref="B2724:E2724"/>
    <mergeCell ref="F2724:H2724"/>
    <mergeCell ref="I2724:K2724"/>
    <mergeCell ref="M2724:Q2724"/>
    <mergeCell ref="R2724:V2724"/>
    <mergeCell ref="B2725:E2725"/>
    <mergeCell ref="F2725:H2725"/>
    <mergeCell ref="I2725:K2725"/>
    <mergeCell ref="M2725:Q2725"/>
    <mergeCell ref="R2725:V2725"/>
    <mergeCell ref="R2721:V2722"/>
    <mergeCell ref="B2722:E2722"/>
    <mergeCell ref="B2723:E2723"/>
    <mergeCell ref="F2723:H2723"/>
    <mergeCell ref="I2723:K2723"/>
    <mergeCell ref="M2723:Q2723"/>
    <mergeCell ref="R2723:V2723"/>
    <mergeCell ref="B2715:V2715"/>
    <mergeCell ref="H2717:O2717"/>
    <mergeCell ref="G2718:O2718"/>
    <mergeCell ref="T2719:V2719"/>
    <mergeCell ref="B2721:E2721"/>
    <mergeCell ref="F2721:H2722"/>
    <mergeCell ref="I2721:K2722"/>
    <mergeCell ref="L2721:L2722"/>
    <mergeCell ref="M2721:Q2722"/>
    <mergeCell ref="B2734:E2734"/>
    <mergeCell ref="F2734:H2734"/>
    <mergeCell ref="I2734:K2734"/>
    <mergeCell ref="M2734:Q2734"/>
    <mergeCell ref="R2734:V2734"/>
    <mergeCell ref="M2735:Q2735"/>
    <mergeCell ref="R2735:V2735"/>
    <mergeCell ref="B2732:E2732"/>
    <mergeCell ref="F2732:H2732"/>
    <mergeCell ref="I2732:K2732"/>
    <mergeCell ref="M2732:Q2732"/>
    <mergeCell ref="R2732:V2732"/>
    <mergeCell ref="B2733:E2733"/>
    <mergeCell ref="F2733:H2733"/>
    <mergeCell ref="I2733:K2733"/>
    <mergeCell ref="M2733:Q2733"/>
    <mergeCell ref="R2733:V2733"/>
    <mergeCell ref="B2730:E2730"/>
    <mergeCell ref="F2730:H2730"/>
    <mergeCell ref="I2730:K2730"/>
    <mergeCell ref="M2730:Q2730"/>
    <mergeCell ref="R2730:V2730"/>
    <mergeCell ref="B2731:E2731"/>
    <mergeCell ref="F2731:H2731"/>
    <mergeCell ref="I2731:K2731"/>
    <mergeCell ref="M2731:Q2731"/>
    <mergeCell ref="R2731:V2731"/>
    <mergeCell ref="B2728:E2728"/>
    <mergeCell ref="F2728:H2728"/>
    <mergeCell ref="I2728:K2728"/>
    <mergeCell ref="M2728:Q2728"/>
    <mergeCell ref="R2728:V2728"/>
    <mergeCell ref="B2729:E2729"/>
    <mergeCell ref="F2729:H2729"/>
    <mergeCell ref="I2729:K2729"/>
    <mergeCell ref="M2729:Q2729"/>
    <mergeCell ref="R2729:V2729"/>
    <mergeCell ref="B2749:E2749"/>
    <mergeCell ref="F2749:H2749"/>
    <mergeCell ref="I2749:K2749"/>
    <mergeCell ref="M2749:Q2749"/>
    <mergeCell ref="R2749:V2749"/>
    <mergeCell ref="B2750:E2750"/>
    <mergeCell ref="F2750:H2750"/>
    <mergeCell ref="I2750:K2750"/>
    <mergeCell ref="M2750:Q2750"/>
    <mergeCell ref="R2750:V2750"/>
    <mergeCell ref="B2747:E2747"/>
    <mergeCell ref="F2747:H2747"/>
    <mergeCell ref="I2747:K2747"/>
    <mergeCell ref="M2747:Q2747"/>
    <mergeCell ref="R2747:V2747"/>
    <mergeCell ref="B2748:E2748"/>
    <mergeCell ref="F2748:H2748"/>
    <mergeCell ref="I2748:K2748"/>
    <mergeCell ref="M2748:Q2748"/>
    <mergeCell ref="R2748:V2748"/>
    <mergeCell ref="B2745:E2745"/>
    <mergeCell ref="B2746:E2746"/>
    <mergeCell ref="F2746:H2746"/>
    <mergeCell ref="I2746:K2746"/>
    <mergeCell ref="M2746:Q2746"/>
    <mergeCell ref="R2746:V2746"/>
    <mergeCell ref="B2738:V2738"/>
    <mergeCell ref="H2740:O2740"/>
    <mergeCell ref="G2741:O2741"/>
    <mergeCell ref="T2742:V2742"/>
    <mergeCell ref="B2744:E2744"/>
    <mergeCell ref="F2744:H2745"/>
    <mergeCell ref="I2744:K2745"/>
    <mergeCell ref="L2744:L2745"/>
    <mergeCell ref="M2744:Q2745"/>
    <mergeCell ref="R2744:V2745"/>
    <mergeCell ref="B2757:E2757"/>
    <mergeCell ref="F2757:H2757"/>
    <mergeCell ref="I2757:K2757"/>
    <mergeCell ref="M2757:Q2757"/>
    <mergeCell ref="R2757:V2757"/>
    <mergeCell ref="M2758:Q2758"/>
    <mergeCell ref="R2758:V2758"/>
    <mergeCell ref="B2755:E2755"/>
    <mergeCell ref="F2755:H2755"/>
    <mergeCell ref="I2755:K2755"/>
    <mergeCell ref="M2755:Q2755"/>
    <mergeCell ref="R2755:V2755"/>
    <mergeCell ref="B2756:E2756"/>
    <mergeCell ref="F2756:H2756"/>
    <mergeCell ref="I2756:K2756"/>
    <mergeCell ref="M2756:Q2756"/>
    <mergeCell ref="R2756:V2756"/>
    <mergeCell ref="B2753:E2753"/>
    <mergeCell ref="F2753:H2753"/>
    <mergeCell ref="I2753:K2753"/>
    <mergeCell ref="M2753:Q2753"/>
    <mergeCell ref="R2753:V2753"/>
    <mergeCell ref="B2754:E2754"/>
    <mergeCell ref="F2754:H2754"/>
    <mergeCell ref="I2754:K2754"/>
    <mergeCell ref="M2754:Q2754"/>
    <mergeCell ref="R2754:V2754"/>
    <mergeCell ref="B2751:E2751"/>
    <mergeCell ref="F2751:H2751"/>
    <mergeCell ref="I2751:K2751"/>
    <mergeCell ref="M2751:Q2751"/>
    <mergeCell ref="R2751:V2751"/>
    <mergeCell ref="B2752:E2752"/>
    <mergeCell ref="F2752:H2752"/>
    <mergeCell ref="I2752:K2752"/>
    <mergeCell ref="M2752:Q2752"/>
    <mergeCell ref="R2752:V2752"/>
    <mergeCell ref="B2772:E2772"/>
    <mergeCell ref="F2772:H2772"/>
    <mergeCell ref="I2772:K2772"/>
    <mergeCell ref="M2772:Q2772"/>
    <mergeCell ref="R2772:V2772"/>
    <mergeCell ref="B2773:E2773"/>
    <mergeCell ref="F2773:H2773"/>
    <mergeCell ref="I2773:K2773"/>
    <mergeCell ref="M2773:Q2773"/>
    <mergeCell ref="R2773:V2773"/>
    <mergeCell ref="B2770:E2770"/>
    <mergeCell ref="F2770:H2770"/>
    <mergeCell ref="I2770:K2770"/>
    <mergeCell ref="M2770:Q2770"/>
    <mergeCell ref="R2770:V2770"/>
    <mergeCell ref="B2771:E2771"/>
    <mergeCell ref="F2771:H2771"/>
    <mergeCell ref="I2771:K2771"/>
    <mergeCell ref="M2771:Q2771"/>
    <mergeCell ref="R2771:V2771"/>
    <mergeCell ref="R2767:V2768"/>
    <mergeCell ref="B2768:E2768"/>
    <mergeCell ref="B2769:E2769"/>
    <mergeCell ref="F2769:H2769"/>
    <mergeCell ref="I2769:K2769"/>
    <mergeCell ref="M2769:Q2769"/>
    <mergeCell ref="R2769:V2769"/>
    <mergeCell ref="B2761:V2761"/>
    <mergeCell ref="H2763:O2763"/>
    <mergeCell ref="G2764:O2764"/>
    <mergeCell ref="T2765:V2765"/>
    <mergeCell ref="B2767:E2767"/>
    <mergeCell ref="F2767:H2768"/>
    <mergeCell ref="I2767:K2768"/>
    <mergeCell ref="L2767:L2768"/>
    <mergeCell ref="M2767:Q2768"/>
    <mergeCell ref="B2780:E2780"/>
    <mergeCell ref="F2780:H2780"/>
    <mergeCell ref="I2780:K2780"/>
    <mergeCell ref="M2780:Q2780"/>
    <mergeCell ref="R2780:V2780"/>
    <mergeCell ref="M2781:Q2781"/>
    <mergeCell ref="R2781:V2781"/>
    <mergeCell ref="B2778:E2778"/>
    <mergeCell ref="F2778:H2778"/>
    <mergeCell ref="I2778:K2778"/>
    <mergeCell ref="M2778:Q2778"/>
    <mergeCell ref="R2778:V2778"/>
    <mergeCell ref="B2779:E2779"/>
    <mergeCell ref="F2779:H2779"/>
    <mergeCell ref="I2779:K2779"/>
    <mergeCell ref="M2779:Q2779"/>
    <mergeCell ref="R2779:V2779"/>
    <mergeCell ref="B2776:E2776"/>
    <mergeCell ref="F2776:H2776"/>
    <mergeCell ref="I2776:K2776"/>
    <mergeCell ref="M2776:Q2776"/>
    <mergeCell ref="R2776:V2776"/>
    <mergeCell ref="B2777:E2777"/>
    <mergeCell ref="F2777:H2777"/>
    <mergeCell ref="I2777:K2777"/>
    <mergeCell ref="M2777:Q2777"/>
    <mergeCell ref="R2777:V2777"/>
    <mergeCell ref="B2774:E2774"/>
    <mergeCell ref="F2774:H2774"/>
    <mergeCell ref="I2774:K2774"/>
    <mergeCell ref="M2774:Q2774"/>
    <mergeCell ref="R2774:V2774"/>
    <mergeCell ref="B2775:E2775"/>
    <mergeCell ref="F2775:H2775"/>
    <mergeCell ref="I2775:K2775"/>
    <mergeCell ref="M2775:Q2775"/>
    <mergeCell ref="R2775:V2775"/>
    <mergeCell ref="B2795:E2795"/>
    <mergeCell ref="F2795:H2795"/>
    <mergeCell ref="I2795:K2795"/>
    <mergeCell ref="M2795:Q2795"/>
    <mergeCell ref="R2795:V2795"/>
    <mergeCell ref="B2796:E2796"/>
    <mergeCell ref="F2796:H2796"/>
    <mergeCell ref="I2796:K2796"/>
    <mergeCell ref="M2796:Q2796"/>
    <mergeCell ref="R2796:V2796"/>
    <mergeCell ref="B2793:E2793"/>
    <mergeCell ref="F2793:H2793"/>
    <mergeCell ref="I2793:K2793"/>
    <mergeCell ref="M2793:Q2793"/>
    <mergeCell ref="R2793:V2793"/>
    <mergeCell ref="B2794:E2794"/>
    <mergeCell ref="F2794:H2794"/>
    <mergeCell ref="I2794:K2794"/>
    <mergeCell ref="M2794:Q2794"/>
    <mergeCell ref="R2794:V2794"/>
    <mergeCell ref="B2791:E2791"/>
    <mergeCell ref="B2792:E2792"/>
    <mergeCell ref="F2792:H2792"/>
    <mergeCell ref="I2792:K2792"/>
    <mergeCell ref="M2792:Q2792"/>
    <mergeCell ref="R2792:V2792"/>
    <mergeCell ref="B2784:V2784"/>
    <mergeCell ref="H2786:O2786"/>
    <mergeCell ref="G2787:O2787"/>
    <mergeCell ref="T2788:V2788"/>
    <mergeCell ref="B2790:E2790"/>
    <mergeCell ref="F2790:H2791"/>
    <mergeCell ref="I2790:K2791"/>
    <mergeCell ref="L2790:L2791"/>
    <mergeCell ref="M2790:Q2791"/>
    <mergeCell ref="R2790:V2791"/>
    <mergeCell ref="B2803:E2803"/>
    <mergeCell ref="F2803:H2803"/>
    <mergeCell ref="I2803:K2803"/>
    <mergeCell ref="M2803:Q2803"/>
    <mergeCell ref="R2803:V2803"/>
    <mergeCell ref="M2804:Q2804"/>
    <mergeCell ref="R2804:V2804"/>
    <mergeCell ref="B2801:E2801"/>
    <mergeCell ref="F2801:H2801"/>
    <mergeCell ref="I2801:K2801"/>
    <mergeCell ref="M2801:Q2801"/>
    <mergeCell ref="R2801:V2801"/>
    <mergeCell ref="B2802:E2802"/>
    <mergeCell ref="F2802:H2802"/>
    <mergeCell ref="I2802:K2802"/>
    <mergeCell ref="M2802:Q2802"/>
    <mergeCell ref="R2802:V2802"/>
    <mergeCell ref="B2799:E2799"/>
    <mergeCell ref="F2799:H2799"/>
    <mergeCell ref="I2799:K2799"/>
    <mergeCell ref="M2799:Q2799"/>
    <mergeCell ref="R2799:V2799"/>
    <mergeCell ref="B2800:E2800"/>
    <mergeCell ref="F2800:H2800"/>
    <mergeCell ref="I2800:K2800"/>
    <mergeCell ref="M2800:Q2800"/>
    <mergeCell ref="R2800:V2800"/>
    <mergeCell ref="B2797:E2797"/>
    <mergeCell ref="F2797:H2797"/>
    <mergeCell ref="I2797:K2797"/>
    <mergeCell ref="M2797:Q2797"/>
    <mergeCell ref="R2797:V2797"/>
    <mergeCell ref="B2798:E2798"/>
    <mergeCell ref="F2798:H2798"/>
    <mergeCell ref="I2798:K2798"/>
    <mergeCell ref="M2798:Q2798"/>
    <mergeCell ref="R2798:V2798"/>
    <mergeCell ref="B2818:E2818"/>
    <mergeCell ref="F2818:H2818"/>
    <mergeCell ref="I2818:K2818"/>
    <mergeCell ref="M2818:Q2818"/>
    <mergeCell ref="R2818:V2818"/>
    <mergeCell ref="B2819:E2819"/>
    <mergeCell ref="F2819:H2819"/>
    <mergeCell ref="I2819:K2819"/>
    <mergeCell ref="M2819:Q2819"/>
    <mergeCell ref="R2819:V2819"/>
    <mergeCell ref="B2816:E2816"/>
    <mergeCell ref="F2816:H2816"/>
    <mergeCell ref="I2816:K2816"/>
    <mergeCell ref="M2816:Q2816"/>
    <mergeCell ref="R2816:V2816"/>
    <mergeCell ref="B2817:E2817"/>
    <mergeCell ref="F2817:H2817"/>
    <mergeCell ref="I2817:K2817"/>
    <mergeCell ref="M2817:Q2817"/>
    <mergeCell ref="R2817:V2817"/>
    <mergeCell ref="R2813:V2814"/>
    <mergeCell ref="B2814:E2814"/>
    <mergeCell ref="B2815:E2815"/>
    <mergeCell ref="F2815:H2815"/>
    <mergeCell ref="I2815:K2815"/>
    <mergeCell ref="M2815:Q2815"/>
    <mergeCell ref="R2815:V2815"/>
    <mergeCell ref="B2807:V2807"/>
    <mergeCell ref="H2809:O2809"/>
    <mergeCell ref="G2810:O2810"/>
    <mergeCell ref="T2811:V2811"/>
    <mergeCell ref="B2813:E2813"/>
    <mergeCell ref="F2813:H2814"/>
    <mergeCell ref="I2813:K2814"/>
    <mergeCell ref="L2813:L2814"/>
    <mergeCell ref="M2813:Q2814"/>
    <mergeCell ref="B2826:E2826"/>
    <mergeCell ref="F2826:H2826"/>
    <mergeCell ref="I2826:K2826"/>
    <mergeCell ref="M2826:Q2826"/>
    <mergeCell ref="R2826:V2826"/>
    <mergeCell ref="M2827:Q2827"/>
    <mergeCell ref="R2827:V2827"/>
    <mergeCell ref="B2824:E2824"/>
    <mergeCell ref="F2824:H2824"/>
    <mergeCell ref="I2824:K2824"/>
    <mergeCell ref="M2824:Q2824"/>
    <mergeCell ref="R2824:V2824"/>
    <mergeCell ref="B2825:E2825"/>
    <mergeCell ref="F2825:H2825"/>
    <mergeCell ref="I2825:K2825"/>
    <mergeCell ref="M2825:Q2825"/>
    <mergeCell ref="R2825:V2825"/>
    <mergeCell ref="B2822:E2822"/>
    <mergeCell ref="F2822:H2822"/>
    <mergeCell ref="I2822:K2822"/>
    <mergeCell ref="M2822:Q2822"/>
    <mergeCell ref="R2822:V2822"/>
    <mergeCell ref="B2823:E2823"/>
    <mergeCell ref="F2823:H2823"/>
    <mergeCell ref="I2823:K2823"/>
    <mergeCell ref="M2823:Q2823"/>
    <mergeCell ref="R2823:V2823"/>
    <mergeCell ref="B2820:E2820"/>
    <mergeCell ref="F2820:H2820"/>
    <mergeCell ref="I2820:K2820"/>
    <mergeCell ref="M2820:Q2820"/>
    <mergeCell ref="R2820:V2820"/>
    <mergeCell ref="B2821:E2821"/>
    <mergeCell ref="F2821:H2821"/>
    <mergeCell ref="I2821:K2821"/>
    <mergeCell ref="M2821:Q2821"/>
    <mergeCell ref="R2821:V2821"/>
    <mergeCell ref="B2841:E2841"/>
    <mergeCell ref="F2841:H2841"/>
    <mergeCell ref="I2841:K2841"/>
    <mergeCell ref="M2841:Q2841"/>
    <mergeCell ref="R2841:V2841"/>
    <mergeCell ref="B2842:E2842"/>
    <mergeCell ref="F2842:H2842"/>
    <mergeCell ref="I2842:K2842"/>
    <mergeCell ref="M2842:Q2842"/>
    <mergeCell ref="R2842:V2842"/>
    <mergeCell ref="B2839:E2839"/>
    <mergeCell ref="F2839:H2839"/>
    <mergeCell ref="I2839:K2839"/>
    <mergeCell ref="M2839:Q2839"/>
    <mergeCell ref="R2839:V2839"/>
    <mergeCell ref="B2840:E2840"/>
    <mergeCell ref="F2840:H2840"/>
    <mergeCell ref="I2840:K2840"/>
    <mergeCell ref="M2840:Q2840"/>
    <mergeCell ref="R2840:V2840"/>
    <mergeCell ref="B2837:E2837"/>
    <mergeCell ref="B2838:E2838"/>
    <mergeCell ref="F2838:H2838"/>
    <mergeCell ref="I2838:K2838"/>
    <mergeCell ref="M2838:Q2838"/>
    <mergeCell ref="R2838:V2838"/>
    <mergeCell ref="B2830:V2830"/>
    <mergeCell ref="H2832:O2832"/>
    <mergeCell ref="G2833:O2833"/>
    <mergeCell ref="T2834:V2834"/>
    <mergeCell ref="B2836:E2836"/>
    <mergeCell ref="F2836:H2837"/>
    <mergeCell ref="I2836:K2837"/>
    <mergeCell ref="L2836:L2837"/>
    <mergeCell ref="M2836:Q2837"/>
    <mergeCell ref="R2836:V2837"/>
    <mergeCell ref="B2849:E2849"/>
    <mergeCell ref="F2849:H2849"/>
    <mergeCell ref="I2849:K2849"/>
    <mergeCell ref="M2849:Q2849"/>
    <mergeCell ref="R2849:V2849"/>
    <mergeCell ref="M2850:Q2850"/>
    <mergeCell ref="R2850:V2850"/>
    <mergeCell ref="B2847:E2847"/>
    <mergeCell ref="F2847:H2847"/>
    <mergeCell ref="I2847:K2847"/>
    <mergeCell ref="M2847:Q2847"/>
    <mergeCell ref="R2847:V2847"/>
    <mergeCell ref="B2848:E2848"/>
    <mergeCell ref="F2848:H2848"/>
    <mergeCell ref="I2848:K2848"/>
    <mergeCell ref="M2848:Q2848"/>
    <mergeCell ref="R2848:V2848"/>
    <mergeCell ref="B2845:E2845"/>
    <mergeCell ref="F2845:H2845"/>
    <mergeCell ref="I2845:K2845"/>
    <mergeCell ref="M2845:Q2845"/>
    <mergeCell ref="R2845:V2845"/>
    <mergeCell ref="B2846:E2846"/>
    <mergeCell ref="F2846:H2846"/>
    <mergeCell ref="I2846:K2846"/>
    <mergeCell ref="M2846:Q2846"/>
    <mergeCell ref="R2846:V2846"/>
    <mergeCell ref="B2843:E2843"/>
    <mergeCell ref="F2843:H2843"/>
    <mergeCell ref="I2843:K2843"/>
    <mergeCell ref="M2843:Q2843"/>
    <mergeCell ref="R2843:V2843"/>
    <mergeCell ref="B2844:E2844"/>
    <mergeCell ref="F2844:H2844"/>
    <mergeCell ref="I2844:K2844"/>
    <mergeCell ref="M2844:Q2844"/>
    <mergeCell ref="R2844:V2844"/>
    <mergeCell ref="B2864:E2864"/>
    <mergeCell ref="F2864:H2864"/>
    <mergeCell ref="I2864:K2864"/>
    <mergeCell ref="M2864:Q2864"/>
    <mergeCell ref="R2864:V2864"/>
    <mergeCell ref="B2865:E2865"/>
    <mergeCell ref="F2865:H2865"/>
    <mergeCell ref="I2865:K2865"/>
    <mergeCell ref="M2865:Q2865"/>
    <mergeCell ref="R2865:V2865"/>
    <mergeCell ref="B2862:E2862"/>
    <mergeCell ref="F2862:H2862"/>
    <mergeCell ref="I2862:K2862"/>
    <mergeCell ref="M2862:Q2862"/>
    <mergeCell ref="R2862:V2862"/>
    <mergeCell ref="B2863:E2863"/>
    <mergeCell ref="F2863:H2863"/>
    <mergeCell ref="I2863:K2863"/>
    <mergeCell ref="M2863:Q2863"/>
    <mergeCell ref="R2863:V2863"/>
    <mergeCell ref="R2859:V2860"/>
    <mergeCell ref="B2860:E2860"/>
    <mergeCell ref="B2861:E2861"/>
    <mergeCell ref="F2861:H2861"/>
    <mergeCell ref="I2861:K2861"/>
    <mergeCell ref="M2861:Q2861"/>
    <mergeCell ref="R2861:V2861"/>
    <mergeCell ref="B2853:V2853"/>
    <mergeCell ref="H2855:O2855"/>
    <mergeCell ref="G2856:O2856"/>
    <mergeCell ref="T2857:V2857"/>
    <mergeCell ref="B2859:E2859"/>
    <mergeCell ref="F2859:H2860"/>
    <mergeCell ref="I2859:K2860"/>
    <mergeCell ref="L2859:L2860"/>
    <mergeCell ref="M2859:Q2860"/>
    <mergeCell ref="B2872:E2872"/>
    <mergeCell ref="F2872:H2872"/>
    <mergeCell ref="I2872:K2872"/>
    <mergeCell ref="M2872:Q2872"/>
    <mergeCell ref="R2872:V2872"/>
    <mergeCell ref="M2873:Q2873"/>
    <mergeCell ref="R2873:V2873"/>
    <mergeCell ref="B2870:E2870"/>
    <mergeCell ref="F2870:H2870"/>
    <mergeCell ref="I2870:K2870"/>
    <mergeCell ref="M2870:Q2870"/>
    <mergeCell ref="R2870:V2870"/>
    <mergeCell ref="B2871:E2871"/>
    <mergeCell ref="F2871:H2871"/>
    <mergeCell ref="I2871:K2871"/>
    <mergeCell ref="M2871:Q2871"/>
    <mergeCell ref="R2871:V2871"/>
    <mergeCell ref="B2868:E2868"/>
    <mergeCell ref="F2868:H2868"/>
    <mergeCell ref="I2868:K2868"/>
    <mergeCell ref="M2868:Q2868"/>
    <mergeCell ref="R2868:V2868"/>
    <mergeCell ref="B2869:E2869"/>
    <mergeCell ref="F2869:H2869"/>
    <mergeCell ref="I2869:K2869"/>
    <mergeCell ref="M2869:Q2869"/>
    <mergeCell ref="R2869:V2869"/>
    <mergeCell ref="B2866:E2866"/>
    <mergeCell ref="F2866:H2866"/>
    <mergeCell ref="I2866:K2866"/>
    <mergeCell ref="M2866:Q2866"/>
    <mergeCell ref="R2866:V2866"/>
    <mergeCell ref="B2867:E2867"/>
    <mergeCell ref="F2867:H2867"/>
    <mergeCell ref="I2867:K2867"/>
    <mergeCell ref="M2867:Q2867"/>
    <mergeCell ref="R2867:V2867"/>
    <mergeCell ref="B2887:E2887"/>
    <mergeCell ref="F2887:H2887"/>
    <mergeCell ref="I2887:K2887"/>
    <mergeCell ref="M2887:Q2887"/>
    <mergeCell ref="R2887:V2887"/>
    <mergeCell ref="B2888:E2888"/>
    <mergeCell ref="F2888:H2888"/>
    <mergeCell ref="I2888:K2888"/>
    <mergeCell ref="M2888:Q2888"/>
    <mergeCell ref="R2888:V2888"/>
    <mergeCell ref="B2885:E2885"/>
    <mergeCell ref="F2885:H2885"/>
    <mergeCell ref="I2885:K2885"/>
    <mergeCell ref="M2885:Q2885"/>
    <mergeCell ref="R2885:V2885"/>
    <mergeCell ref="B2886:E2886"/>
    <mergeCell ref="F2886:H2886"/>
    <mergeCell ref="I2886:K2886"/>
    <mergeCell ref="M2886:Q2886"/>
    <mergeCell ref="R2886:V2886"/>
    <mergeCell ref="B2883:E2883"/>
    <mergeCell ref="B2884:E2884"/>
    <mergeCell ref="F2884:H2884"/>
    <mergeCell ref="I2884:K2884"/>
    <mergeCell ref="M2884:Q2884"/>
    <mergeCell ref="R2884:V2884"/>
    <mergeCell ref="B2876:V2876"/>
    <mergeCell ref="H2878:O2878"/>
    <mergeCell ref="G2879:O2879"/>
    <mergeCell ref="T2880:V2880"/>
    <mergeCell ref="B2882:E2882"/>
    <mergeCell ref="F2882:H2883"/>
    <mergeCell ref="I2882:K2883"/>
    <mergeCell ref="L2882:L2883"/>
    <mergeCell ref="M2882:Q2883"/>
    <mergeCell ref="R2882:V2883"/>
    <mergeCell ref="B2895:E2895"/>
    <mergeCell ref="F2895:H2895"/>
    <mergeCell ref="I2895:K2895"/>
    <mergeCell ref="M2895:Q2895"/>
    <mergeCell ref="R2895:V2895"/>
    <mergeCell ref="M2896:Q2896"/>
    <mergeCell ref="R2896:V2896"/>
    <mergeCell ref="B2893:E2893"/>
    <mergeCell ref="F2893:H2893"/>
    <mergeCell ref="I2893:K2893"/>
    <mergeCell ref="M2893:Q2893"/>
    <mergeCell ref="R2893:V2893"/>
    <mergeCell ref="B2894:E2894"/>
    <mergeCell ref="F2894:H2894"/>
    <mergeCell ref="I2894:K2894"/>
    <mergeCell ref="M2894:Q2894"/>
    <mergeCell ref="R2894:V2894"/>
    <mergeCell ref="B2891:E2891"/>
    <mergeCell ref="F2891:H2891"/>
    <mergeCell ref="I2891:K2891"/>
    <mergeCell ref="M2891:Q2891"/>
    <mergeCell ref="R2891:V2891"/>
    <mergeCell ref="B2892:E2892"/>
    <mergeCell ref="F2892:H2892"/>
    <mergeCell ref="I2892:K2892"/>
    <mergeCell ref="M2892:Q2892"/>
    <mergeCell ref="R2892:V2892"/>
    <mergeCell ref="B2889:E2889"/>
    <mergeCell ref="F2889:H2889"/>
    <mergeCell ref="I2889:K2889"/>
    <mergeCell ref="M2889:Q2889"/>
    <mergeCell ref="R2889:V2889"/>
    <mergeCell ref="B2890:E2890"/>
    <mergeCell ref="F2890:H2890"/>
    <mergeCell ref="I2890:K2890"/>
    <mergeCell ref="M2890:Q2890"/>
    <mergeCell ref="R2890:V2890"/>
    <mergeCell ref="B2910:E2910"/>
    <mergeCell ref="F2910:H2910"/>
    <mergeCell ref="I2910:K2910"/>
    <mergeCell ref="M2910:Q2910"/>
    <mergeCell ref="R2910:V2910"/>
    <mergeCell ref="B2911:E2911"/>
    <mergeCell ref="F2911:H2911"/>
    <mergeCell ref="I2911:K2911"/>
    <mergeCell ref="M2911:Q2911"/>
    <mergeCell ref="R2911:V2911"/>
    <mergeCell ref="B2908:E2908"/>
    <mergeCell ref="F2908:H2908"/>
    <mergeCell ref="I2908:K2908"/>
    <mergeCell ref="M2908:Q2908"/>
    <mergeCell ref="R2908:V2908"/>
    <mergeCell ref="B2909:E2909"/>
    <mergeCell ref="F2909:H2909"/>
    <mergeCell ref="I2909:K2909"/>
    <mergeCell ref="M2909:Q2909"/>
    <mergeCell ref="R2909:V2909"/>
    <mergeCell ref="R2905:V2906"/>
    <mergeCell ref="B2906:E2906"/>
    <mergeCell ref="B2907:E2907"/>
    <mergeCell ref="F2907:H2907"/>
    <mergeCell ref="I2907:K2907"/>
    <mergeCell ref="M2907:Q2907"/>
    <mergeCell ref="R2907:V2907"/>
    <mergeCell ref="B2899:V2899"/>
    <mergeCell ref="H2901:O2901"/>
    <mergeCell ref="G2902:O2902"/>
    <mergeCell ref="T2903:V2903"/>
    <mergeCell ref="B2905:E2905"/>
    <mergeCell ref="F2905:H2906"/>
    <mergeCell ref="I2905:K2906"/>
    <mergeCell ref="L2905:L2906"/>
    <mergeCell ref="M2905:Q2906"/>
    <mergeCell ref="B2918:E2918"/>
    <mergeCell ref="F2918:H2918"/>
    <mergeCell ref="I2918:K2918"/>
    <mergeCell ref="M2918:Q2918"/>
    <mergeCell ref="R2918:V2918"/>
    <mergeCell ref="M2919:Q2919"/>
    <mergeCell ref="R2919:V2919"/>
    <mergeCell ref="B2916:E2916"/>
    <mergeCell ref="F2916:H2916"/>
    <mergeCell ref="I2916:K2916"/>
    <mergeCell ref="M2916:Q2916"/>
    <mergeCell ref="R2916:V2916"/>
    <mergeCell ref="B2917:E2917"/>
    <mergeCell ref="F2917:H2917"/>
    <mergeCell ref="I2917:K2917"/>
    <mergeCell ref="M2917:Q2917"/>
    <mergeCell ref="R2917:V2917"/>
    <mergeCell ref="B2914:E2914"/>
    <mergeCell ref="F2914:H2914"/>
    <mergeCell ref="I2914:K2914"/>
    <mergeCell ref="M2914:Q2914"/>
    <mergeCell ref="R2914:V2914"/>
    <mergeCell ref="B2915:E2915"/>
    <mergeCell ref="F2915:H2915"/>
    <mergeCell ref="I2915:K2915"/>
    <mergeCell ref="M2915:Q2915"/>
    <mergeCell ref="R2915:V2915"/>
    <mergeCell ref="B2912:E2912"/>
    <mergeCell ref="F2912:H2912"/>
    <mergeCell ref="I2912:K2912"/>
    <mergeCell ref="M2912:Q2912"/>
    <mergeCell ref="R2912:V2912"/>
    <mergeCell ref="B2913:E2913"/>
    <mergeCell ref="F2913:H2913"/>
    <mergeCell ref="I2913:K2913"/>
    <mergeCell ref="M2913:Q2913"/>
    <mergeCell ref="R2913:V2913"/>
    <mergeCell ref="B2933:E2933"/>
    <mergeCell ref="F2933:H2933"/>
    <mergeCell ref="I2933:K2933"/>
    <mergeCell ref="M2933:Q2933"/>
    <mergeCell ref="R2933:V2933"/>
    <mergeCell ref="B2934:E2934"/>
    <mergeCell ref="F2934:H2934"/>
    <mergeCell ref="I2934:K2934"/>
    <mergeCell ref="M2934:Q2934"/>
    <mergeCell ref="R2934:V2934"/>
    <mergeCell ref="B2931:E2931"/>
    <mergeCell ref="F2931:H2931"/>
    <mergeCell ref="I2931:K2931"/>
    <mergeCell ref="M2931:Q2931"/>
    <mergeCell ref="R2931:V2931"/>
    <mergeCell ref="B2932:E2932"/>
    <mergeCell ref="F2932:H2932"/>
    <mergeCell ref="I2932:K2932"/>
    <mergeCell ref="M2932:Q2932"/>
    <mergeCell ref="R2932:V2932"/>
    <mergeCell ref="B2929:E2929"/>
    <mergeCell ref="B2930:E2930"/>
    <mergeCell ref="F2930:H2930"/>
    <mergeCell ref="I2930:K2930"/>
    <mergeCell ref="M2930:Q2930"/>
    <mergeCell ref="R2930:V2930"/>
    <mergeCell ref="B2922:V2922"/>
    <mergeCell ref="H2924:O2924"/>
    <mergeCell ref="G2925:O2925"/>
    <mergeCell ref="T2926:V2926"/>
    <mergeCell ref="B2928:E2928"/>
    <mergeCell ref="F2928:H2929"/>
    <mergeCell ref="I2928:K2929"/>
    <mergeCell ref="L2928:L2929"/>
    <mergeCell ref="M2928:Q2929"/>
    <mergeCell ref="R2928:V2929"/>
    <mergeCell ref="B2941:E2941"/>
    <mergeCell ref="F2941:H2941"/>
    <mergeCell ref="I2941:K2941"/>
    <mergeCell ref="M2941:Q2941"/>
    <mergeCell ref="R2941:V2941"/>
    <mergeCell ref="M2942:Q2942"/>
    <mergeCell ref="R2942:V2942"/>
    <mergeCell ref="B2939:E2939"/>
    <mergeCell ref="F2939:H2939"/>
    <mergeCell ref="I2939:K2939"/>
    <mergeCell ref="M2939:Q2939"/>
    <mergeCell ref="R2939:V2939"/>
    <mergeCell ref="B2940:E2940"/>
    <mergeCell ref="F2940:H2940"/>
    <mergeCell ref="I2940:K2940"/>
    <mergeCell ref="M2940:Q2940"/>
    <mergeCell ref="R2940:V2940"/>
    <mergeCell ref="B2937:E2937"/>
    <mergeCell ref="F2937:H2937"/>
    <mergeCell ref="I2937:K2937"/>
    <mergeCell ref="M2937:Q2937"/>
    <mergeCell ref="R2937:V2937"/>
    <mergeCell ref="B2938:E2938"/>
    <mergeCell ref="F2938:H2938"/>
    <mergeCell ref="I2938:K2938"/>
    <mergeCell ref="M2938:Q2938"/>
    <mergeCell ref="R2938:V2938"/>
    <mergeCell ref="B2935:E2935"/>
    <mergeCell ref="F2935:H2935"/>
    <mergeCell ref="I2935:K2935"/>
    <mergeCell ref="M2935:Q2935"/>
    <mergeCell ref="R2935:V2935"/>
    <mergeCell ref="B2936:E2936"/>
    <mergeCell ref="F2936:H2936"/>
    <mergeCell ref="I2936:K2936"/>
    <mergeCell ref="M2936:Q2936"/>
    <mergeCell ref="R2936:V2936"/>
    <mergeCell ref="B2956:E2956"/>
    <mergeCell ref="F2956:H2956"/>
    <mergeCell ref="I2956:K2956"/>
    <mergeCell ref="M2956:Q2956"/>
    <mergeCell ref="R2956:V2956"/>
    <mergeCell ref="B2957:E2957"/>
    <mergeCell ref="F2957:H2957"/>
    <mergeCell ref="I2957:K2957"/>
    <mergeCell ref="M2957:Q2957"/>
    <mergeCell ref="R2957:V2957"/>
    <mergeCell ref="B2954:E2954"/>
    <mergeCell ref="F2954:H2954"/>
    <mergeCell ref="I2954:K2954"/>
    <mergeCell ref="M2954:Q2954"/>
    <mergeCell ref="R2954:V2954"/>
    <mergeCell ref="B2955:E2955"/>
    <mergeCell ref="F2955:H2955"/>
    <mergeCell ref="I2955:K2955"/>
    <mergeCell ref="M2955:Q2955"/>
    <mergeCell ref="R2955:V2955"/>
    <mergeCell ref="R2951:V2952"/>
    <mergeCell ref="B2952:E2952"/>
    <mergeCell ref="B2953:E2953"/>
    <mergeCell ref="F2953:H2953"/>
    <mergeCell ref="I2953:K2953"/>
    <mergeCell ref="M2953:Q2953"/>
    <mergeCell ref="R2953:V2953"/>
    <mergeCell ref="B2945:V2945"/>
    <mergeCell ref="H2947:O2947"/>
    <mergeCell ref="G2948:O2948"/>
    <mergeCell ref="T2949:V2949"/>
    <mergeCell ref="B2951:E2951"/>
    <mergeCell ref="F2951:H2952"/>
    <mergeCell ref="I2951:K2952"/>
    <mergeCell ref="L2951:L2952"/>
    <mergeCell ref="M2951:Q2952"/>
    <mergeCell ref="B2964:E2964"/>
    <mergeCell ref="F2964:H2964"/>
    <mergeCell ref="I2964:K2964"/>
    <mergeCell ref="M2964:Q2964"/>
    <mergeCell ref="R2964:V2964"/>
    <mergeCell ref="M2965:Q2965"/>
    <mergeCell ref="R2965:V2965"/>
    <mergeCell ref="B2962:E2962"/>
    <mergeCell ref="F2962:H2962"/>
    <mergeCell ref="I2962:K2962"/>
    <mergeCell ref="M2962:Q2962"/>
    <mergeCell ref="R2962:V2962"/>
    <mergeCell ref="B2963:E2963"/>
    <mergeCell ref="F2963:H2963"/>
    <mergeCell ref="I2963:K2963"/>
    <mergeCell ref="M2963:Q2963"/>
    <mergeCell ref="R2963:V2963"/>
    <mergeCell ref="B2960:E2960"/>
    <mergeCell ref="F2960:H2960"/>
    <mergeCell ref="I2960:K2960"/>
    <mergeCell ref="M2960:Q2960"/>
    <mergeCell ref="R2960:V2960"/>
    <mergeCell ref="B2961:E2961"/>
    <mergeCell ref="F2961:H2961"/>
    <mergeCell ref="I2961:K2961"/>
    <mergeCell ref="M2961:Q2961"/>
    <mergeCell ref="R2961:V2961"/>
    <mergeCell ref="B2958:E2958"/>
    <mergeCell ref="F2958:H2958"/>
    <mergeCell ref="I2958:K2958"/>
    <mergeCell ref="M2958:Q2958"/>
    <mergeCell ref="R2958:V2958"/>
    <mergeCell ref="B2959:E2959"/>
    <mergeCell ref="F2959:H2959"/>
    <mergeCell ref="I2959:K2959"/>
    <mergeCell ref="M2959:Q2959"/>
    <mergeCell ref="R2959:V2959"/>
    <mergeCell ref="B2979:E2979"/>
    <mergeCell ref="F2979:H2979"/>
    <mergeCell ref="I2979:K2979"/>
    <mergeCell ref="M2979:Q2979"/>
    <mergeCell ref="R2979:V2979"/>
    <mergeCell ref="B2980:E2980"/>
    <mergeCell ref="F2980:H2980"/>
    <mergeCell ref="I2980:K2980"/>
    <mergeCell ref="M2980:Q2980"/>
    <mergeCell ref="R2980:V2980"/>
    <mergeCell ref="B2977:E2977"/>
    <mergeCell ref="F2977:H2977"/>
    <mergeCell ref="I2977:K2977"/>
    <mergeCell ref="M2977:Q2977"/>
    <mergeCell ref="R2977:V2977"/>
    <mergeCell ref="B2978:E2978"/>
    <mergeCell ref="F2978:H2978"/>
    <mergeCell ref="I2978:K2978"/>
    <mergeCell ref="M2978:Q2978"/>
    <mergeCell ref="R2978:V2978"/>
    <mergeCell ref="B2975:E2975"/>
    <mergeCell ref="B2976:E2976"/>
    <mergeCell ref="F2976:H2976"/>
    <mergeCell ref="I2976:K2976"/>
    <mergeCell ref="M2976:Q2976"/>
    <mergeCell ref="R2976:V2976"/>
    <mergeCell ref="B2968:V2968"/>
    <mergeCell ref="H2970:O2970"/>
    <mergeCell ref="G2971:O2971"/>
    <mergeCell ref="T2972:V2972"/>
    <mergeCell ref="B2974:E2974"/>
    <mergeCell ref="F2974:H2975"/>
    <mergeCell ref="I2974:K2975"/>
    <mergeCell ref="L2974:L2975"/>
    <mergeCell ref="M2974:Q2975"/>
    <mergeCell ref="R2974:V2975"/>
    <mergeCell ref="B2987:E2987"/>
    <mergeCell ref="F2987:H2987"/>
    <mergeCell ref="I2987:K2987"/>
    <mergeCell ref="M2987:Q2987"/>
    <mergeCell ref="R2987:V2987"/>
    <mergeCell ref="M2988:Q2988"/>
    <mergeCell ref="R2988:V2988"/>
    <mergeCell ref="B2985:E2985"/>
    <mergeCell ref="F2985:H2985"/>
    <mergeCell ref="I2985:K2985"/>
    <mergeCell ref="M2985:Q2985"/>
    <mergeCell ref="R2985:V2985"/>
    <mergeCell ref="B2986:E2986"/>
    <mergeCell ref="F2986:H2986"/>
    <mergeCell ref="I2986:K2986"/>
    <mergeCell ref="M2986:Q2986"/>
    <mergeCell ref="R2986:V2986"/>
    <mergeCell ref="B2983:E2983"/>
    <mergeCell ref="F2983:H2983"/>
    <mergeCell ref="I2983:K2983"/>
    <mergeCell ref="M2983:Q2983"/>
    <mergeCell ref="R2983:V2983"/>
    <mergeCell ref="B2984:E2984"/>
    <mergeCell ref="F2984:H2984"/>
    <mergeCell ref="I2984:K2984"/>
    <mergeCell ref="M2984:Q2984"/>
    <mergeCell ref="R2984:V2984"/>
    <mergeCell ref="B2981:E2981"/>
    <mergeCell ref="F2981:H2981"/>
    <mergeCell ref="I2981:K2981"/>
    <mergeCell ref="M2981:Q2981"/>
    <mergeCell ref="R2981:V2981"/>
    <mergeCell ref="B2982:E2982"/>
    <mergeCell ref="F2982:H2982"/>
    <mergeCell ref="I2982:K2982"/>
    <mergeCell ref="M2982:Q2982"/>
    <mergeCell ref="R2982:V2982"/>
    <mergeCell ref="B3002:E3002"/>
    <mergeCell ref="F3002:H3002"/>
    <mergeCell ref="I3002:K3002"/>
    <mergeCell ref="M3002:Q3002"/>
    <mergeCell ref="R3002:V3002"/>
    <mergeCell ref="B3003:E3003"/>
    <mergeCell ref="F3003:H3003"/>
    <mergeCell ref="I3003:K3003"/>
    <mergeCell ref="M3003:Q3003"/>
    <mergeCell ref="R3003:V3003"/>
    <mergeCell ref="B3000:E3000"/>
    <mergeCell ref="F3000:H3000"/>
    <mergeCell ref="I3000:K3000"/>
    <mergeCell ref="M3000:Q3000"/>
    <mergeCell ref="R3000:V3000"/>
    <mergeCell ref="B3001:E3001"/>
    <mergeCell ref="F3001:H3001"/>
    <mergeCell ref="I3001:K3001"/>
    <mergeCell ref="M3001:Q3001"/>
    <mergeCell ref="R3001:V3001"/>
    <mergeCell ref="R2997:V2998"/>
    <mergeCell ref="B2998:E2998"/>
    <mergeCell ref="B2999:E2999"/>
    <mergeCell ref="F2999:H2999"/>
    <mergeCell ref="I2999:K2999"/>
    <mergeCell ref="M2999:Q2999"/>
    <mergeCell ref="R2999:V2999"/>
    <mergeCell ref="B2991:V2991"/>
    <mergeCell ref="H2993:O2993"/>
    <mergeCell ref="G2994:O2994"/>
    <mergeCell ref="T2995:V2995"/>
    <mergeCell ref="B2997:E2997"/>
    <mergeCell ref="F2997:H2998"/>
    <mergeCell ref="I2997:K2998"/>
    <mergeCell ref="L2997:L2998"/>
    <mergeCell ref="M2997:Q2998"/>
    <mergeCell ref="B3010:E3010"/>
    <mergeCell ref="F3010:H3010"/>
    <mergeCell ref="I3010:K3010"/>
    <mergeCell ref="M3010:Q3010"/>
    <mergeCell ref="R3010:V3010"/>
    <mergeCell ref="M3011:Q3011"/>
    <mergeCell ref="R3011:V3011"/>
    <mergeCell ref="B3008:E3008"/>
    <mergeCell ref="F3008:H3008"/>
    <mergeCell ref="I3008:K3008"/>
    <mergeCell ref="M3008:Q3008"/>
    <mergeCell ref="R3008:V3008"/>
    <mergeCell ref="B3009:E3009"/>
    <mergeCell ref="F3009:H3009"/>
    <mergeCell ref="I3009:K3009"/>
    <mergeCell ref="M3009:Q3009"/>
    <mergeCell ref="R3009:V3009"/>
    <mergeCell ref="B3006:E3006"/>
    <mergeCell ref="F3006:H3006"/>
    <mergeCell ref="I3006:K3006"/>
    <mergeCell ref="M3006:Q3006"/>
    <mergeCell ref="R3006:V3006"/>
    <mergeCell ref="B3007:E3007"/>
    <mergeCell ref="F3007:H3007"/>
    <mergeCell ref="I3007:K3007"/>
    <mergeCell ref="M3007:Q3007"/>
    <mergeCell ref="R3007:V3007"/>
    <mergeCell ref="B3004:E3004"/>
    <mergeCell ref="F3004:H3004"/>
    <mergeCell ref="I3004:K3004"/>
    <mergeCell ref="M3004:Q3004"/>
    <mergeCell ref="R3004:V3004"/>
    <mergeCell ref="B3005:E3005"/>
    <mergeCell ref="F3005:H3005"/>
    <mergeCell ref="I3005:K3005"/>
    <mergeCell ref="M3005:Q3005"/>
    <mergeCell ref="R3005:V3005"/>
    <mergeCell ref="B3025:E3025"/>
    <mergeCell ref="F3025:H3025"/>
    <mergeCell ref="I3025:K3025"/>
    <mergeCell ref="M3025:Q3025"/>
    <mergeCell ref="R3025:V3025"/>
    <mergeCell ref="B3026:E3026"/>
    <mergeCell ref="F3026:H3026"/>
    <mergeCell ref="I3026:K3026"/>
    <mergeCell ref="M3026:Q3026"/>
    <mergeCell ref="R3026:V3026"/>
    <mergeCell ref="B3023:E3023"/>
    <mergeCell ref="F3023:H3023"/>
    <mergeCell ref="I3023:K3023"/>
    <mergeCell ref="M3023:Q3023"/>
    <mergeCell ref="R3023:V3023"/>
    <mergeCell ref="B3024:E3024"/>
    <mergeCell ref="F3024:H3024"/>
    <mergeCell ref="I3024:K3024"/>
    <mergeCell ref="M3024:Q3024"/>
    <mergeCell ref="R3024:V3024"/>
    <mergeCell ref="B3021:E3021"/>
    <mergeCell ref="B3022:E3022"/>
    <mergeCell ref="F3022:H3022"/>
    <mergeCell ref="I3022:K3022"/>
    <mergeCell ref="M3022:Q3022"/>
    <mergeCell ref="R3022:V3022"/>
    <mergeCell ref="B3014:V3014"/>
    <mergeCell ref="H3016:O3016"/>
    <mergeCell ref="G3017:O3017"/>
    <mergeCell ref="T3018:V3018"/>
    <mergeCell ref="B3020:E3020"/>
    <mergeCell ref="F3020:H3021"/>
    <mergeCell ref="I3020:K3021"/>
    <mergeCell ref="L3020:L3021"/>
    <mergeCell ref="M3020:Q3021"/>
    <mergeCell ref="R3020:V3021"/>
    <mergeCell ref="B3033:E3033"/>
    <mergeCell ref="F3033:H3033"/>
    <mergeCell ref="I3033:K3033"/>
    <mergeCell ref="M3033:Q3033"/>
    <mergeCell ref="R3033:V3033"/>
    <mergeCell ref="M3034:Q3034"/>
    <mergeCell ref="R3034:V3034"/>
    <mergeCell ref="B3031:E3031"/>
    <mergeCell ref="F3031:H3031"/>
    <mergeCell ref="I3031:K3031"/>
    <mergeCell ref="M3031:Q3031"/>
    <mergeCell ref="R3031:V3031"/>
    <mergeCell ref="B3032:E3032"/>
    <mergeCell ref="F3032:H3032"/>
    <mergeCell ref="I3032:K3032"/>
    <mergeCell ref="M3032:Q3032"/>
    <mergeCell ref="R3032:V3032"/>
    <mergeCell ref="B3029:E3029"/>
    <mergeCell ref="F3029:H3029"/>
    <mergeCell ref="I3029:K3029"/>
    <mergeCell ref="M3029:Q3029"/>
    <mergeCell ref="R3029:V3029"/>
    <mergeCell ref="B3030:E3030"/>
    <mergeCell ref="F3030:H3030"/>
    <mergeCell ref="I3030:K3030"/>
    <mergeCell ref="M3030:Q3030"/>
    <mergeCell ref="R3030:V3030"/>
    <mergeCell ref="B3027:E3027"/>
    <mergeCell ref="F3027:H3027"/>
    <mergeCell ref="I3027:K3027"/>
    <mergeCell ref="M3027:Q3027"/>
    <mergeCell ref="R3027:V3027"/>
    <mergeCell ref="B3028:E3028"/>
    <mergeCell ref="F3028:H3028"/>
    <mergeCell ref="I3028:K3028"/>
    <mergeCell ref="M3028:Q3028"/>
    <mergeCell ref="R3028:V3028"/>
    <mergeCell ref="B3048:E3048"/>
    <mergeCell ref="F3048:H3048"/>
    <mergeCell ref="I3048:K3048"/>
    <mergeCell ref="M3048:Q3048"/>
    <mergeCell ref="R3048:V3048"/>
    <mergeCell ref="B3049:E3049"/>
    <mergeCell ref="F3049:H3049"/>
    <mergeCell ref="I3049:K3049"/>
    <mergeCell ref="M3049:Q3049"/>
    <mergeCell ref="R3049:V3049"/>
    <mergeCell ref="B3046:E3046"/>
    <mergeCell ref="F3046:H3046"/>
    <mergeCell ref="I3046:K3046"/>
    <mergeCell ref="M3046:Q3046"/>
    <mergeCell ref="R3046:V3046"/>
    <mergeCell ref="B3047:E3047"/>
    <mergeCell ref="F3047:H3047"/>
    <mergeCell ref="I3047:K3047"/>
    <mergeCell ref="M3047:Q3047"/>
    <mergeCell ref="R3047:V3047"/>
    <mergeCell ref="R3043:V3044"/>
    <mergeCell ref="B3044:E3044"/>
    <mergeCell ref="B3045:E3045"/>
    <mergeCell ref="F3045:H3045"/>
    <mergeCell ref="I3045:K3045"/>
    <mergeCell ref="M3045:Q3045"/>
    <mergeCell ref="R3045:V3045"/>
    <mergeCell ref="B3037:V3037"/>
    <mergeCell ref="H3039:O3039"/>
    <mergeCell ref="G3040:O3040"/>
    <mergeCell ref="T3041:V3041"/>
    <mergeCell ref="B3043:E3043"/>
    <mergeCell ref="F3043:H3044"/>
    <mergeCell ref="I3043:K3044"/>
    <mergeCell ref="L3043:L3044"/>
    <mergeCell ref="M3043:Q3044"/>
    <mergeCell ref="B3056:E3056"/>
    <mergeCell ref="F3056:H3056"/>
    <mergeCell ref="I3056:K3056"/>
    <mergeCell ref="M3056:Q3056"/>
    <mergeCell ref="R3056:V3056"/>
    <mergeCell ref="M3057:Q3057"/>
    <mergeCell ref="R3057:V3057"/>
    <mergeCell ref="B3054:E3054"/>
    <mergeCell ref="F3054:H3054"/>
    <mergeCell ref="I3054:K3054"/>
    <mergeCell ref="M3054:Q3054"/>
    <mergeCell ref="R3054:V3054"/>
    <mergeCell ref="B3055:E3055"/>
    <mergeCell ref="F3055:H3055"/>
    <mergeCell ref="I3055:K3055"/>
    <mergeCell ref="M3055:Q3055"/>
    <mergeCell ref="R3055:V3055"/>
    <mergeCell ref="B3052:E3052"/>
    <mergeCell ref="F3052:H3052"/>
    <mergeCell ref="I3052:K3052"/>
    <mergeCell ref="M3052:Q3052"/>
    <mergeCell ref="R3052:V3052"/>
    <mergeCell ref="B3053:E3053"/>
    <mergeCell ref="F3053:H3053"/>
    <mergeCell ref="I3053:K3053"/>
    <mergeCell ref="M3053:Q3053"/>
    <mergeCell ref="R3053:V3053"/>
    <mergeCell ref="B3050:E3050"/>
    <mergeCell ref="F3050:H3050"/>
    <mergeCell ref="I3050:K3050"/>
    <mergeCell ref="M3050:Q3050"/>
    <mergeCell ref="R3050:V3050"/>
    <mergeCell ref="B3051:E3051"/>
    <mergeCell ref="F3051:H3051"/>
    <mergeCell ref="I3051:K3051"/>
    <mergeCell ref="M3051:Q3051"/>
    <mergeCell ref="R3051:V3051"/>
    <mergeCell ref="B3071:E3071"/>
    <mergeCell ref="F3071:H3071"/>
    <mergeCell ref="I3071:K3071"/>
    <mergeCell ref="M3071:Q3071"/>
    <mergeCell ref="R3071:V3071"/>
    <mergeCell ref="B3072:E3072"/>
    <mergeCell ref="F3072:H3072"/>
    <mergeCell ref="I3072:K3072"/>
    <mergeCell ref="M3072:Q3072"/>
    <mergeCell ref="R3072:V3072"/>
    <mergeCell ref="B3069:E3069"/>
    <mergeCell ref="F3069:H3069"/>
    <mergeCell ref="I3069:K3069"/>
    <mergeCell ref="M3069:Q3069"/>
    <mergeCell ref="R3069:V3069"/>
    <mergeCell ref="B3070:E3070"/>
    <mergeCell ref="F3070:H3070"/>
    <mergeCell ref="I3070:K3070"/>
    <mergeCell ref="M3070:Q3070"/>
    <mergeCell ref="R3070:V3070"/>
    <mergeCell ref="B3067:E3067"/>
    <mergeCell ref="B3068:E3068"/>
    <mergeCell ref="F3068:H3068"/>
    <mergeCell ref="I3068:K3068"/>
    <mergeCell ref="M3068:Q3068"/>
    <mergeCell ref="R3068:V3068"/>
    <mergeCell ref="B3060:V3060"/>
    <mergeCell ref="H3062:O3062"/>
    <mergeCell ref="G3063:O3063"/>
    <mergeCell ref="T3064:V3064"/>
    <mergeCell ref="B3066:E3066"/>
    <mergeCell ref="F3066:H3067"/>
    <mergeCell ref="I3066:K3067"/>
    <mergeCell ref="L3066:L3067"/>
    <mergeCell ref="M3066:Q3067"/>
    <mergeCell ref="R3066:V3067"/>
    <mergeCell ref="B3079:E3079"/>
    <mergeCell ref="F3079:H3079"/>
    <mergeCell ref="I3079:K3079"/>
    <mergeCell ref="M3079:Q3079"/>
    <mergeCell ref="R3079:V3079"/>
    <mergeCell ref="M3080:Q3080"/>
    <mergeCell ref="R3080:V3080"/>
    <mergeCell ref="B3077:E3077"/>
    <mergeCell ref="F3077:H3077"/>
    <mergeCell ref="I3077:K3077"/>
    <mergeCell ref="M3077:Q3077"/>
    <mergeCell ref="R3077:V3077"/>
    <mergeCell ref="B3078:E3078"/>
    <mergeCell ref="F3078:H3078"/>
    <mergeCell ref="I3078:K3078"/>
    <mergeCell ref="M3078:Q3078"/>
    <mergeCell ref="R3078:V3078"/>
    <mergeCell ref="B3075:E3075"/>
    <mergeCell ref="F3075:H3075"/>
    <mergeCell ref="I3075:K3075"/>
    <mergeCell ref="M3075:Q3075"/>
    <mergeCell ref="R3075:V3075"/>
    <mergeCell ref="B3076:E3076"/>
    <mergeCell ref="F3076:H3076"/>
    <mergeCell ref="I3076:K3076"/>
    <mergeCell ref="M3076:Q3076"/>
    <mergeCell ref="R3076:V3076"/>
    <mergeCell ref="B3073:E3073"/>
    <mergeCell ref="F3073:H3073"/>
    <mergeCell ref="I3073:K3073"/>
    <mergeCell ref="M3073:Q3073"/>
    <mergeCell ref="R3073:V3073"/>
    <mergeCell ref="B3074:E3074"/>
    <mergeCell ref="F3074:H3074"/>
    <mergeCell ref="I3074:K3074"/>
    <mergeCell ref="M3074:Q3074"/>
    <mergeCell ref="R3074:V3074"/>
    <mergeCell ref="B3094:E3094"/>
    <mergeCell ref="F3094:H3094"/>
    <mergeCell ref="I3094:K3094"/>
    <mergeCell ref="M3094:Q3094"/>
    <mergeCell ref="R3094:V3094"/>
    <mergeCell ref="B3095:E3095"/>
    <mergeCell ref="F3095:H3095"/>
    <mergeCell ref="I3095:K3095"/>
    <mergeCell ref="M3095:Q3095"/>
    <mergeCell ref="R3095:V3095"/>
    <mergeCell ref="B3092:E3092"/>
    <mergeCell ref="F3092:H3092"/>
    <mergeCell ref="I3092:K3092"/>
    <mergeCell ref="M3092:Q3092"/>
    <mergeCell ref="R3092:V3092"/>
    <mergeCell ref="B3093:E3093"/>
    <mergeCell ref="F3093:H3093"/>
    <mergeCell ref="I3093:K3093"/>
    <mergeCell ref="M3093:Q3093"/>
    <mergeCell ref="R3093:V3093"/>
    <mergeCell ref="R3089:V3090"/>
    <mergeCell ref="B3090:E3090"/>
    <mergeCell ref="B3091:E3091"/>
    <mergeCell ref="F3091:H3091"/>
    <mergeCell ref="I3091:K3091"/>
    <mergeCell ref="M3091:Q3091"/>
    <mergeCell ref="R3091:V3091"/>
    <mergeCell ref="B3083:V3083"/>
    <mergeCell ref="H3085:O3085"/>
    <mergeCell ref="G3086:O3086"/>
    <mergeCell ref="T3087:V3087"/>
    <mergeCell ref="B3089:E3089"/>
    <mergeCell ref="F3089:H3090"/>
    <mergeCell ref="I3089:K3090"/>
    <mergeCell ref="L3089:L3090"/>
    <mergeCell ref="M3089:Q3090"/>
    <mergeCell ref="B3102:E3102"/>
    <mergeCell ref="F3102:H3102"/>
    <mergeCell ref="I3102:K3102"/>
    <mergeCell ref="M3102:Q3102"/>
    <mergeCell ref="R3102:V3102"/>
    <mergeCell ref="M3103:Q3103"/>
    <mergeCell ref="R3103:V3103"/>
    <mergeCell ref="B3100:E3100"/>
    <mergeCell ref="F3100:H3100"/>
    <mergeCell ref="I3100:K3100"/>
    <mergeCell ref="M3100:Q3100"/>
    <mergeCell ref="R3100:V3100"/>
    <mergeCell ref="B3101:E3101"/>
    <mergeCell ref="F3101:H3101"/>
    <mergeCell ref="I3101:K3101"/>
    <mergeCell ref="M3101:Q3101"/>
    <mergeCell ref="R3101:V3101"/>
    <mergeCell ref="B3098:E3098"/>
    <mergeCell ref="F3098:H3098"/>
    <mergeCell ref="I3098:K3098"/>
    <mergeCell ref="M3098:Q3098"/>
    <mergeCell ref="R3098:V3098"/>
    <mergeCell ref="B3099:E3099"/>
    <mergeCell ref="F3099:H3099"/>
    <mergeCell ref="I3099:K3099"/>
    <mergeCell ref="M3099:Q3099"/>
    <mergeCell ref="R3099:V3099"/>
    <mergeCell ref="B3096:E3096"/>
    <mergeCell ref="F3096:H3096"/>
    <mergeCell ref="I3096:K3096"/>
    <mergeCell ref="M3096:Q3096"/>
    <mergeCell ref="R3096:V3096"/>
    <mergeCell ref="B3097:E3097"/>
    <mergeCell ref="F3097:H3097"/>
    <mergeCell ref="I3097:K3097"/>
    <mergeCell ref="M3097:Q3097"/>
    <mergeCell ref="R3097:V3097"/>
    <mergeCell ref="B3117:E3117"/>
    <mergeCell ref="F3117:H3117"/>
    <mergeCell ref="I3117:K3117"/>
    <mergeCell ref="M3117:Q3117"/>
    <mergeCell ref="R3117:V3117"/>
    <mergeCell ref="B3118:E3118"/>
    <mergeCell ref="F3118:H3118"/>
    <mergeCell ref="I3118:K3118"/>
    <mergeCell ref="M3118:Q3118"/>
    <mergeCell ref="R3118:V3118"/>
    <mergeCell ref="B3115:E3115"/>
    <mergeCell ref="F3115:H3115"/>
    <mergeCell ref="I3115:K3115"/>
    <mergeCell ref="M3115:Q3115"/>
    <mergeCell ref="R3115:V3115"/>
    <mergeCell ref="B3116:E3116"/>
    <mergeCell ref="F3116:H3116"/>
    <mergeCell ref="I3116:K3116"/>
    <mergeCell ref="M3116:Q3116"/>
    <mergeCell ref="R3116:V3116"/>
    <mergeCell ref="B3113:E3113"/>
    <mergeCell ref="B3114:E3114"/>
    <mergeCell ref="F3114:H3114"/>
    <mergeCell ref="I3114:K3114"/>
    <mergeCell ref="M3114:Q3114"/>
    <mergeCell ref="R3114:V3114"/>
    <mergeCell ref="B3106:V3106"/>
    <mergeCell ref="H3108:O3108"/>
    <mergeCell ref="G3109:O3109"/>
    <mergeCell ref="T3110:V3110"/>
    <mergeCell ref="B3112:E3112"/>
    <mergeCell ref="F3112:H3113"/>
    <mergeCell ref="I3112:K3113"/>
    <mergeCell ref="L3112:L3113"/>
    <mergeCell ref="M3112:Q3113"/>
    <mergeCell ref="R3112:V3113"/>
    <mergeCell ref="B3125:E3125"/>
    <mergeCell ref="F3125:H3125"/>
    <mergeCell ref="I3125:K3125"/>
    <mergeCell ref="M3125:Q3125"/>
    <mergeCell ref="R3125:V3125"/>
    <mergeCell ref="M3126:Q3126"/>
    <mergeCell ref="R3126:V3126"/>
    <mergeCell ref="B3123:E3123"/>
    <mergeCell ref="F3123:H3123"/>
    <mergeCell ref="I3123:K3123"/>
    <mergeCell ref="M3123:Q3123"/>
    <mergeCell ref="R3123:V3123"/>
    <mergeCell ref="B3124:E3124"/>
    <mergeCell ref="F3124:H3124"/>
    <mergeCell ref="I3124:K3124"/>
    <mergeCell ref="M3124:Q3124"/>
    <mergeCell ref="R3124:V3124"/>
    <mergeCell ref="B3121:E3121"/>
    <mergeCell ref="F3121:H3121"/>
    <mergeCell ref="I3121:K3121"/>
    <mergeCell ref="M3121:Q3121"/>
    <mergeCell ref="R3121:V3121"/>
    <mergeCell ref="B3122:E3122"/>
    <mergeCell ref="F3122:H3122"/>
    <mergeCell ref="I3122:K3122"/>
    <mergeCell ref="M3122:Q3122"/>
    <mergeCell ref="R3122:V3122"/>
    <mergeCell ref="B3119:E3119"/>
    <mergeCell ref="F3119:H3119"/>
    <mergeCell ref="I3119:K3119"/>
    <mergeCell ref="M3119:Q3119"/>
    <mergeCell ref="R3119:V3119"/>
    <mergeCell ref="B3120:E3120"/>
    <mergeCell ref="F3120:H3120"/>
    <mergeCell ref="I3120:K3120"/>
    <mergeCell ref="M3120:Q3120"/>
    <mergeCell ref="R3120:V3120"/>
    <mergeCell ref="B3140:E3140"/>
    <mergeCell ref="F3140:H3140"/>
    <mergeCell ref="I3140:K3140"/>
    <mergeCell ref="M3140:Q3140"/>
    <mergeCell ref="R3140:V3140"/>
    <mergeCell ref="B3141:E3141"/>
    <mergeCell ref="F3141:H3141"/>
    <mergeCell ref="I3141:K3141"/>
    <mergeCell ref="M3141:Q3141"/>
    <mergeCell ref="R3141:V3141"/>
    <mergeCell ref="B3138:E3138"/>
    <mergeCell ref="F3138:H3138"/>
    <mergeCell ref="I3138:K3138"/>
    <mergeCell ref="M3138:Q3138"/>
    <mergeCell ref="R3138:V3138"/>
    <mergeCell ref="B3139:E3139"/>
    <mergeCell ref="F3139:H3139"/>
    <mergeCell ref="I3139:K3139"/>
    <mergeCell ref="M3139:Q3139"/>
    <mergeCell ref="R3139:V3139"/>
    <mergeCell ref="R3135:V3136"/>
    <mergeCell ref="B3136:E3136"/>
    <mergeCell ref="B3137:E3137"/>
    <mergeCell ref="F3137:H3137"/>
    <mergeCell ref="I3137:K3137"/>
    <mergeCell ref="M3137:Q3137"/>
    <mergeCell ref="R3137:V3137"/>
    <mergeCell ref="B3129:V3129"/>
    <mergeCell ref="H3131:O3131"/>
    <mergeCell ref="G3132:O3132"/>
    <mergeCell ref="T3133:V3133"/>
    <mergeCell ref="B3135:E3135"/>
    <mergeCell ref="F3135:H3136"/>
    <mergeCell ref="I3135:K3136"/>
    <mergeCell ref="L3135:L3136"/>
    <mergeCell ref="M3135:Q3136"/>
    <mergeCell ref="B3148:E3148"/>
    <mergeCell ref="F3148:H3148"/>
    <mergeCell ref="I3148:K3148"/>
    <mergeCell ref="M3148:Q3148"/>
    <mergeCell ref="R3148:V3148"/>
    <mergeCell ref="M3149:Q3149"/>
    <mergeCell ref="R3149:V3149"/>
    <mergeCell ref="B3146:E3146"/>
    <mergeCell ref="F3146:H3146"/>
    <mergeCell ref="I3146:K3146"/>
    <mergeCell ref="M3146:Q3146"/>
    <mergeCell ref="R3146:V3146"/>
    <mergeCell ref="B3147:E3147"/>
    <mergeCell ref="F3147:H3147"/>
    <mergeCell ref="I3147:K3147"/>
    <mergeCell ref="M3147:Q3147"/>
    <mergeCell ref="R3147:V3147"/>
    <mergeCell ref="B3144:E3144"/>
    <mergeCell ref="F3144:H3144"/>
    <mergeCell ref="I3144:K3144"/>
    <mergeCell ref="M3144:Q3144"/>
    <mergeCell ref="R3144:V3144"/>
    <mergeCell ref="B3145:E3145"/>
    <mergeCell ref="F3145:H3145"/>
    <mergeCell ref="I3145:K3145"/>
    <mergeCell ref="M3145:Q3145"/>
    <mergeCell ref="R3145:V3145"/>
    <mergeCell ref="B3142:E3142"/>
    <mergeCell ref="F3142:H3142"/>
    <mergeCell ref="I3142:K3142"/>
    <mergeCell ref="M3142:Q3142"/>
    <mergeCell ref="R3142:V3142"/>
    <mergeCell ref="B3143:E3143"/>
    <mergeCell ref="F3143:H3143"/>
    <mergeCell ref="I3143:K3143"/>
    <mergeCell ref="M3143:Q3143"/>
    <mergeCell ref="R3143:V3143"/>
    <mergeCell ref="B3163:E3163"/>
    <mergeCell ref="F3163:H3163"/>
    <mergeCell ref="I3163:K3163"/>
    <mergeCell ref="M3163:Q3163"/>
    <mergeCell ref="R3163:V3163"/>
    <mergeCell ref="B3164:E3164"/>
    <mergeCell ref="F3164:H3164"/>
    <mergeCell ref="I3164:K3164"/>
    <mergeCell ref="M3164:Q3164"/>
    <mergeCell ref="R3164:V3164"/>
    <mergeCell ref="B3161:E3161"/>
    <mergeCell ref="F3161:H3161"/>
    <mergeCell ref="I3161:K3161"/>
    <mergeCell ref="M3161:Q3161"/>
    <mergeCell ref="R3161:V3161"/>
    <mergeCell ref="B3162:E3162"/>
    <mergeCell ref="F3162:H3162"/>
    <mergeCell ref="I3162:K3162"/>
    <mergeCell ref="M3162:Q3162"/>
    <mergeCell ref="R3162:V3162"/>
    <mergeCell ref="B3159:E3159"/>
    <mergeCell ref="B3160:E3160"/>
    <mergeCell ref="F3160:H3160"/>
    <mergeCell ref="I3160:K3160"/>
    <mergeCell ref="M3160:Q3160"/>
    <mergeCell ref="R3160:V3160"/>
    <mergeCell ref="B3152:V3152"/>
    <mergeCell ref="H3154:O3154"/>
    <mergeCell ref="G3155:O3155"/>
    <mergeCell ref="T3156:V3156"/>
    <mergeCell ref="B3158:E3158"/>
    <mergeCell ref="F3158:H3159"/>
    <mergeCell ref="I3158:K3159"/>
    <mergeCell ref="L3158:L3159"/>
    <mergeCell ref="M3158:Q3159"/>
    <mergeCell ref="R3158:V3159"/>
    <mergeCell ref="B3171:E3171"/>
    <mergeCell ref="F3171:H3171"/>
    <mergeCell ref="I3171:K3171"/>
    <mergeCell ref="M3171:Q3171"/>
    <mergeCell ref="R3171:V3171"/>
    <mergeCell ref="M3172:Q3172"/>
    <mergeCell ref="R3172:V3172"/>
    <mergeCell ref="B3169:E3169"/>
    <mergeCell ref="F3169:H3169"/>
    <mergeCell ref="I3169:K3169"/>
    <mergeCell ref="M3169:Q3169"/>
    <mergeCell ref="R3169:V3169"/>
    <mergeCell ref="B3170:E3170"/>
    <mergeCell ref="F3170:H3170"/>
    <mergeCell ref="I3170:K3170"/>
    <mergeCell ref="M3170:Q3170"/>
    <mergeCell ref="R3170:V3170"/>
    <mergeCell ref="B3167:E3167"/>
    <mergeCell ref="F3167:H3167"/>
    <mergeCell ref="I3167:K3167"/>
    <mergeCell ref="M3167:Q3167"/>
    <mergeCell ref="R3167:V3167"/>
    <mergeCell ref="B3168:E3168"/>
    <mergeCell ref="F3168:H3168"/>
    <mergeCell ref="I3168:K3168"/>
    <mergeCell ref="M3168:Q3168"/>
    <mergeCell ref="R3168:V3168"/>
    <mergeCell ref="B3165:E3165"/>
    <mergeCell ref="F3165:H3165"/>
    <mergeCell ref="I3165:K3165"/>
    <mergeCell ref="M3165:Q3165"/>
    <mergeCell ref="R3165:V3165"/>
    <mergeCell ref="B3166:E3166"/>
    <mergeCell ref="F3166:H3166"/>
    <mergeCell ref="I3166:K3166"/>
    <mergeCell ref="M3166:Q3166"/>
    <mergeCell ref="R3166:V3166"/>
    <mergeCell ref="B3186:E3186"/>
    <mergeCell ref="F3186:H3186"/>
    <mergeCell ref="I3186:K3186"/>
    <mergeCell ref="M3186:Q3186"/>
    <mergeCell ref="R3186:V3186"/>
    <mergeCell ref="B3187:E3187"/>
    <mergeCell ref="F3187:H3187"/>
    <mergeCell ref="I3187:K3187"/>
    <mergeCell ref="M3187:Q3187"/>
    <mergeCell ref="R3187:V3187"/>
    <mergeCell ref="B3184:E3184"/>
    <mergeCell ref="F3184:H3184"/>
    <mergeCell ref="I3184:K3184"/>
    <mergeCell ref="M3184:Q3184"/>
    <mergeCell ref="R3184:V3184"/>
    <mergeCell ref="B3185:E3185"/>
    <mergeCell ref="F3185:H3185"/>
    <mergeCell ref="I3185:K3185"/>
    <mergeCell ref="M3185:Q3185"/>
    <mergeCell ref="R3185:V3185"/>
    <mergeCell ref="R3181:V3182"/>
    <mergeCell ref="B3182:E3182"/>
    <mergeCell ref="B3183:E3183"/>
    <mergeCell ref="F3183:H3183"/>
    <mergeCell ref="I3183:K3183"/>
    <mergeCell ref="M3183:Q3183"/>
    <mergeCell ref="R3183:V3183"/>
    <mergeCell ref="B3175:V3175"/>
    <mergeCell ref="H3177:O3177"/>
    <mergeCell ref="G3178:O3178"/>
    <mergeCell ref="T3179:V3179"/>
    <mergeCell ref="B3181:E3181"/>
    <mergeCell ref="F3181:H3182"/>
    <mergeCell ref="I3181:K3182"/>
    <mergeCell ref="L3181:L3182"/>
    <mergeCell ref="M3181:Q3182"/>
    <mergeCell ref="B3194:E3194"/>
    <mergeCell ref="F3194:H3194"/>
    <mergeCell ref="I3194:K3194"/>
    <mergeCell ref="M3194:Q3194"/>
    <mergeCell ref="R3194:V3194"/>
    <mergeCell ref="M3195:Q3195"/>
    <mergeCell ref="R3195:V3195"/>
    <mergeCell ref="B3192:E3192"/>
    <mergeCell ref="F3192:H3192"/>
    <mergeCell ref="I3192:K3192"/>
    <mergeCell ref="M3192:Q3192"/>
    <mergeCell ref="R3192:V3192"/>
    <mergeCell ref="B3193:E3193"/>
    <mergeCell ref="F3193:H3193"/>
    <mergeCell ref="I3193:K3193"/>
    <mergeCell ref="M3193:Q3193"/>
    <mergeCell ref="R3193:V3193"/>
    <mergeCell ref="B3190:E3190"/>
    <mergeCell ref="F3190:H3190"/>
    <mergeCell ref="I3190:K3190"/>
    <mergeCell ref="M3190:Q3190"/>
    <mergeCell ref="R3190:V3190"/>
    <mergeCell ref="B3191:E3191"/>
    <mergeCell ref="F3191:H3191"/>
    <mergeCell ref="I3191:K3191"/>
    <mergeCell ref="M3191:Q3191"/>
    <mergeCell ref="R3191:V3191"/>
    <mergeCell ref="B3188:E3188"/>
    <mergeCell ref="F3188:H3188"/>
    <mergeCell ref="I3188:K3188"/>
    <mergeCell ref="M3188:Q3188"/>
    <mergeCell ref="R3188:V3188"/>
    <mergeCell ref="B3189:E3189"/>
    <mergeCell ref="F3189:H3189"/>
    <mergeCell ref="I3189:K3189"/>
    <mergeCell ref="M3189:Q3189"/>
    <mergeCell ref="R3189:V3189"/>
    <mergeCell ref="B3209:E3209"/>
    <mergeCell ref="F3209:H3209"/>
    <mergeCell ref="I3209:K3209"/>
    <mergeCell ref="M3209:Q3209"/>
    <mergeCell ref="R3209:V3209"/>
    <mergeCell ref="B3210:E3210"/>
    <mergeCell ref="F3210:H3210"/>
    <mergeCell ref="I3210:K3210"/>
    <mergeCell ref="M3210:Q3210"/>
    <mergeCell ref="R3210:V3210"/>
    <mergeCell ref="B3207:E3207"/>
    <mergeCell ref="F3207:H3207"/>
    <mergeCell ref="I3207:K3207"/>
    <mergeCell ref="M3207:Q3207"/>
    <mergeCell ref="R3207:V3207"/>
    <mergeCell ref="B3208:E3208"/>
    <mergeCell ref="F3208:H3208"/>
    <mergeCell ref="I3208:K3208"/>
    <mergeCell ref="M3208:Q3208"/>
    <mergeCell ref="R3208:V3208"/>
    <mergeCell ref="B3205:E3205"/>
    <mergeCell ref="B3206:E3206"/>
    <mergeCell ref="F3206:H3206"/>
    <mergeCell ref="I3206:K3206"/>
    <mergeCell ref="M3206:Q3206"/>
    <mergeCell ref="R3206:V3206"/>
    <mergeCell ref="B3198:V3198"/>
    <mergeCell ref="H3200:O3200"/>
    <mergeCell ref="G3201:O3201"/>
    <mergeCell ref="T3202:V3202"/>
    <mergeCell ref="B3204:E3204"/>
    <mergeCell ref="F3204:H3205"/>
    <mergeCell ref="I3204:K3205"/>
    <mergeCell ref="L3204:L3205"/>
    <mergeCell ref="M3204:Q3205"/>
    <mergeCell ref="R3204:V3205"/>
    <mergeCell ref="B3217:E3217"/>
    <mergeCell ref="F3217:H3217"/>
    <mergeCell ref="I3217:K3217"/>
    <mergeCell ref="M3217:Q3217"/>
    <mergeCell ref="R3217:V3217"/>
    <mergeCell ref="M3218:Q3218"/>
    <mergeCell ref="R3218:V3218"/>
    <mergeCell ref="B3215:E3215"/>
    <mergeCell ref="F3215:H3215"/>
    <mergeCell ref="I3215:K3215"/>
    <mergeCell ref="M3215:Q3215"/>
    <mergeCell ref="R3215:V3215"/>
    <mergeCell ref="B3216:E3216"/>
    <mergeCell ref="F3216:H3216"/>
    <mergeCell ref="I3216:K3216"/>
    <mergeCell ref="M3216:Q3216"/>
    <mergeCell ref="R3216:V3216"/>
    <mergeCell ref="B3213:E3213"/>
    <mergeCell ref="F3213:H3213"/>
    <mergeCell ref="I3213:K3213"/>
    <mergeCell ref="M3213:Q3213"/>
    <mergeCell ref="R3213:V3213"/>
    <mergeCell ref="B3214:E3214"/>
    <mergeCell ref="F3214:H3214"/>
    <mergeCell ref="I3214:K3214"/>
    <mergeCell ref="M3214:Q3214"/>
    <mergeCell ref="R3214:V3214"/>
    <mergeCell ref="B3211:E3211"/>
    <mergeCell ref="F3211:H3211"/>
    <mergeCell ref="I3211:K3211"/>
    <mergeCell ref="M3211:Q3211"/>
    <mergeCell ref="R3211:V3211"/>
    <mergeCell ref="B3212:E3212"/>
    <mergeCell ref="F3212:H3212"/>
    <mergeCell ref="I3212:K3212"/>
    <mergeCell ref="M3212:Q3212"/>
    <mergeCell ref="R3212:V3212"/>
    <mergeCell ref="B3232:E3232"/>
    <mergeCell ref="F3232:H3232"/>
    <mergeCell ref="I3232:K3232"/>
    <mergeCell ref="M3232:Q3232"/>
    <mergeCell ref="R3232:V3232"/>
    <mergeCell ref="B3233:E3233"/>
    <mergeCell ref="F3233:H3233"/>
    <mergeCell ref="I3233:K3233"/>
    <mergeCell ref="M3233:Q3233"/>
    <mergeCell ref="R3233:V3233"/>
    <mergeCell ref="B3230:E3230"/>
    <mergeCell ref="F3230:H3230"/>
    <mergeCell ref="I3230:K3230"/>
    <mergeCell ref="M3230:Q3230"/>
    <mergeCell ref="R3230:V3230"/>
    <mergeCell ref="B3231:E3231"/>
    <mergeCell ref="F3231:H3231"/>
    <mergeCell ref="I3231:K3231"/>
    <mergeCell ref="M3231:Q3231"/>
    <mergeCell ref="R3231:V3231"/>
    <mergeCell ref="R3227:V3228"/>
    <mergeCell ref="B3228:E3228"/>
    <mergeCell ref="B3229:E3229"/>
    <mergeCell ref="F3229:H3229"/>
    <mergeCell ref="I3229:K3229"/>
    <mergeCell ref="M3229:Q3229"/>
    <mergeCell ref="R3229:V3229"/>
    <mergeCell ref="B3221:V3221"/>
    <mergeCell ref="H3223:O3223"/>
    <mergeCell ref="G3224:O3224"/>
    <mergeCell ref="T3225:V3225"/>
    <mergeCell ref="B3227:E3227"/>
    <mergeCell ref="F3227:H3228"/>
    <mergeCell ref="I3227:K3228"/>
    <mergeCell ref="L3227:L3228"/>
    <mergeCell ref="M3227:Q3228"/>
    <mergeCell ref="B3240:E3240"/>
    <mergeCell ref="F3240:H3240"/>
    <mergeCell ref="I3240:K3240"/>
    <mergeCell ref="M3240:Q3240"/>
    <mergeCell ref="R3240:V3240"/>
    <mergeCell ref="M3241:Q3241"/>
    <mergeCell ref="R3241:V3241"/>
    <mergeCell ref="B3238:E3238"/>
    <mergeCell ref="F3238:H3238"/>
    <mergeCell ref="I3238:K3238"/>
    <mergeCell ref="M3238:Q3238"/>
    <mergeCell ref="R3238:V3238"/>
    <mergeCell ref="B3239:E3239"/>
    <mergeCell ref="F3239:H3239"/>
    <mergeCell ref="I3239:K3239"/>
    <mergeCell ref="M3239:Q3239"/>
    <mergeCell ref="R3239:V3239"/>
    <mergeCell ref="B3236:E3236"/>
    <mergeCell ref="F3236:H3236"/>
    <mergeCell ref="I3236:K3236"/>
    <mergeCell ref="M3236:Q3236"/>
    <mergeCell ref="R3236:V3236"/>
    <mergeCell ref="B3237:E3237"/>
    <mergeCell ref="F3237:H3237"/>
    <mergeCell ref="I3237:K3237"/>
    <mergeCell ref="M3237:Q3237"/>
    <mergeCell ref="R3237:V3237"/>
    <mergeCell ref="B3234:E3234"/>
    <mergeCell ref="F3234:H3234"/>
    <mergeCell ref="I3234:K3234"/>
    <mergeCell ref="M3234:Q3234"/>
    <mergeCell ref="R3234:V3234"/>
    <mergeCell ref="B3235:E3235"/>
    <mergeCell ref="F3235:H3235"/>
    <mergeCell ref="I3235:K3235"/>
    <mergeCell ref="M3235:Q3235"/>
    <mergeCell ref="R3235:V3235"/>
    <mergeCell ref="B3255:E3255"/>
    <mergeCell ref="F3255:H3255"/>
    <mergeCell ref="I3255:K3255"/>
    <mergeCell ref="M3255:Q3255"/>
    <mergeCell ref="R3255:V3255"/>
    <mergeCell ref="B3256:E3256"/>
    <mergeCell ref="F3256:H3256"/>
    <mergeCell ref="I3256:K3256"/>
    <mergeCell ref="M3256:Q3256"/>
    <mergeCell ref="R3256:V3256"/>
    <mergeCell ref="B3253:E3253"/>
    <mergeCell ref="F3253:H3253"/>
    <mergeCell ref="I3253:K3253"/>
    <mergeCell ref="M3253:Q3253"/>
    <mergeCell ref="R3253:V3253"/>
    <mergeCell ref="B3254:E3254"/>
    <mergeCell ref="F3254:H3254"/>
    <mergeCell ref="I3254:K3254"/>
    <mergeCell ref="M3254:Q3254"/>
    <mergeCell ref="R3254:V3254"/>
    <mergeCell ref="B3251:E3251"/>
    <mergeCell ref="B3252:E3252"/>
    <mergeCell ref="F3252:H3252"/>
    <mergeCell ref="I3252:K3252"/>
    <mergeCell ref="M3252:Q3252"/>
    <mergeCell ref="R3252:V3252"/>
    <mergeCell ref="B3244:V3244"/>
    <mergeCell ref="H3246:O3246"/>
    <mergeCell ref="G3247:O3247"/>
    <mergeCell ref="T3248:V3248"/>
    <mergeCell ref="B3250:E3250"/>
    <mergeCell ref="F3250:H3251"/>
    <mergeCell ref="I3250:K3251"/>
    <mergeCell ref="L3250:L3251"/>
    <mergeCell ref="M3250:Q3251"/>
    <mergeCell ref="R3250:V3251"/>
    <mergeCell ref="B3263:E3263"/>
    <mergeCell ref="F3263:H3263"/>
    <mergeCell ref="I3263:K3263"/>
    <mergeCell ref="M3263:Q3263"/>
    <mergeCell ref="R3263:V3263"/>
    <mergeCell ref="M3264:Q3264"/>
    <mergeCell ref="R3264:V3264"/>
    <mergeCell ref="B3261:E3261"/>
    <mergeCell ref="F3261:H3261"/>
    <mergeCell ref="I3261:K3261"/>
    <mergeCell ref="M3261:Q3261"/>
    <mergeCell ref="R3261:V3261"/>
    <mergeCell ref="B3262:E3262"/>
    <mergeCell ref="F3262:H3262"/>
    <mergeCell ref="I3262:K3262"/>
    <mergeCell ref="M3262:Q3262"/>
    <mergeCell ref="R3262:V3262"/>
    <mergeCell ref="B3259:E3259"/>
    <mergeCell ref="F3259:H3259"/>
    <mergeCell ref="I3259:K3259"/>
    <mergeCell ref="M3259:Q3259"/>
    <mergeCell ref="R3259:V3259"/>
    <mergeCell ref="B3260:E3260"/>
    <mergeCell ref="F3260:H3260"/>
    <mergeCell ref="I3260:K3260"/>
    <mergeCell ref="M3260:Q3260"/>
    <mergeCell ref="R3260:V3260"/>
    <mergeCell ref="B3257:E3257"/>
    <mergeCell ref="F3257:H3257"/>
    <mergeCell ref="I3257:K3257"/>
    <mergeCell ref="M3257:Q3257"/>
    <mergeCell ref="R3257:V3257"/>
    <mergeCell ref="B3258:E3258"/>
    <mergeCell ref="F3258:H3258"/>
    <mergeCell ref="I3258:K3258"/>
    <mergeCell ref="M3258:Q3258"/>
    <mergeCell ref="R3258:V3258"/>
    <mergeCell ref="B3278:E3278"/>
    <mergeCell ref="F3278:H3278"/>
    <mergeCell ref="I3278:K3278"/>
    <mergeCell ref="M3278:Q3278"/>
    <mergeCell ref="R3278:V3278"/>
    <mergeCell ref="B3279:E3279"/>
    <mergeCell ref="F3279:H3279"/>
    <mergeCell ref="I3279:K3279"/>
    <mergeCell ref="M3279:Q3279"/>
    <mergeCell ref="R3279:V3279"/>
    <mergeCell ref="B3276:E3276"/>
    <mergeCell ref="F3276:H3276"/>
    <mergeCell ref="I3276:K3276"/>
    <mergeCell ref="M3276:Q3276"/>
    <mergeCell ref="R3276:V3276"/>
    <mergeCell ref="B3277:E3277"/>
    <mergeCell ref="F3277:H3277"/>
    <mergeCell ref="I3277:K3277"/>
    <mergeCell ref="M3277:Q3277"/>
    <mergeCell ref="R3277:V3277"/>
    <mergeCell ref="R3273:V3274"/>
    <mergeCell ref="B3274:E3274"/>
    <mergeCell ref="B3275:E3275"/>
    <mergeCell ref="F3275:H3275"/>
    <mergeCell ref="I3275:K3275"/>
    <mergeCell ref="M3275:Q3275"/>
    <mergeCell ref="R3275:V3275"/>
    <mergeCell ref="B3267:V3267"/>
    <mergeCell ref="H3269:O3269"/>
    <mergeCell ref="G3270:O3270"/>
    <mergeCell ref="T3271:V3271"/>
    <mergeCell ref="B3273:E3273"/>
    <mergeCell ref="F3273:H3274"/>
    <mergeCell ref="I3273:K3274"/>
    <mergeCell ref="L3273:L3274"/>
    <mergeCell ref="M3273:Q3274"/>
    <mergeCell ref="B3286:E3286"/>
    <mergeCell ref="F3286:H3286"/>
    <mergeCell ref="I3286:K3286"/>
    <mergeCell ref="M3286:Q3286"/>
    <mergeCell ref="R3286:V3286"/>
    <mergeCell ref="M3287:Q3287"/>
    <mergeCell ref="R3287:V3287"/>
    <mergeCell ref="B3284:E3284"/>
    <mergeCell ref="F3284:H3284"/>
    <mergeCell ref="I3284:K3284"/>
    <mergeCell ref="M3284:Q3284"/>
    <mergeCell ref="R3284:V3284"/>
    <mergeCell ref="B3285:E3285"/>
    <mergeCell ref="F3285:H3285"/>
    <mergeCell ref="I3285:K3285"/>
    <mergeCell ref="M3285:Q3285"/>
    <mergeCell ref="R3285:V3285"/>
    <mergeCell ref="B3282:E3282"/>
    <mergeCell ref="F3282:H3282"/>
    <mergeCell ref="I3282:K3282"/>
    <mergeCell ref="M3282:Q3282"/>
    <mergeCell ref="R3282:V3282"/>
    <mergeCell ref="B3283:E3283"/>
    <mergeCell ref="F3283:H3283"/>
    <mergeCell ref="I3283:K3283"/>
    <mergeCell ref="M3283:Q3283"/>
    <mergeCell ref="R3283:V3283"/>
    <mergeCell ref="B3280:E3280"/>
    <mergeCell ref="F3280:H3280"/>
    <mergeCell ref="I3280:K3280"/>
    <mergeCell ref="M3280:Q3280"/>
    <mergeCell ref="R3280:V3280"/>
    <mergeCell ref="B3281:E3281"/>
    <mergeCell ref="F3281:H3281"/>
    <mergeCell ref="I3281:K3281"/>
    <mergeCell ref="M3281:Q3281"/>
    <mergeCell ref="R3281:V3281"/>
    <mergeCell ref="B3301:E3301"/>
    <mergeCell ref="F3301:H3301"/>
    <mergeCell ref="I3301:K3301"/>
    <mergeCell ref="M3301:Q3301"/>
    <mergeCell ref="R3301:V3301"/>
    <mergeCell ref="B3302:E3302"/>
    <mergeCell ref="F3302:H3302"/>
    <mergeCell ref="I3302:K3302"/>
    <mergeCell ref="M3302:Q3302"/>
    <mergeCell ref="R3302:V3302"/>
    <mergeCell ref="B3299:E3299"/>
    <mergeCell ref="F3299:H3299"/>
    <mergeCell ref="I3299:K3299"/>
    <mergeCell ref="M3299:Q3299"/>
    <mergeCell ref="R3299:V3299"/>
    <mergeCell ref="B3300:E3300"/>
    <mergeCell ref="F3300:H3300"/>
    <mergeCell ref="I3300:K3300"/>
    <mergeCell ref="M3300:Q3300"/>
    <mergeCell ref="R3300:V3300"/>
    <mergeCell ref="B3297:E3297"/>
    <mergeCell ref="B3298:E3298"/>
    <mergeCell ref="F3298:H3298"/>
    <mergeCell ref="I3298:K3298"/>
    <mergeCell ref="M3298:Q3298"/>
    <mergeCell ref="R3298:V3298"/>
    <mergeCell ref="B3290:V3290"/>
    <mergeCell ref="H3292:O3292"/>
    <mergeCell ref="G3293:O3293"/>
    <mergeCell ref="T3294:V3294"/>
    <mergeCell ref="B3296:E3296"/>
    <mergeCell ref="F3296:H3297"/>
    <mergeCell ref="I3296:K3297"/>
    <mergeCell ref="L3296:L3297"/>
    <mergeCell ref="M3296:Q3297"/>
    <mergeCell ref="R3296:V3297"/>
    <mergeCell ref="B3309:E3309"/>
    <mergeCell ref="F3309:H3309"/>
    <mergeCell ref="I3309:K3309"/>
    <mergeCell ref="M3309:Q3309"/>
    <mergeCell ref="R3309:V3309"/>
    <mergeCell ref="M3310:Q3310"/>
    <mergeCell ref="R3310:V3310"/>
    <mergeCell ref="B3307:E3307"/>
    <mergeCell ref="F3307:H3307"/>
    <mergeCell ref="I3307:K3307"/>
    <mergeCell ref="M3307:Q3307"/>
    <mergeCell ref="R3307:V3307"/>
    <mergeCell ref="B3308:E3308"/>
    <mergeCell ref="F3308:H3308"/>
    <mergeCell ref="I3308:K3308"/>
    <mergeCell ref="M3308:Q3308"/>
    <mergeCell ref="R3308:V3308"/>
    <mergeCell ref="B3305:E3305"/>
    <mergeCell ref="F3305:H3305"/>
    <mergeCell ref="I3305:K3305"/>
    <mergeCell ref="M3305:Q3305"/>
    <mergeCell ref="R3305:V3305"/>
    <mergeCell ref="B3306:E3306"/>
    <mergeCell ref="F3306:H3306"/>
    <mergeCell ref="I3306:K3306"/>
    <mergeCell ref="M3306:Q3306"/>
    <mergeCell ref="R3306:V3306"/>
    <mergeCell ref="B3303:E3303"/>
    <mergeCell ref="F3303:H3303"/>
    <mergeCell ref="I3303:K3303"/>
    <mergeCell ref="M3303:Q3303"/>
    <mergeCell ref="R3303:V3303"/>
    <mergeCell ref="B3304:E3304"/>
    <mergeCell ref="F3304:H3304"/>
    <mergeCell ref="I3304:K3304"/>
    <mergeCell ref="M3304:Q3304"/>
    <mergeCell ref="R3304:V3304"/>
    <mergeCell ref="B3324:E3324"/>
    <mergeCell ref="F3324:H3324"/>
    <mergeCell ref="I3324:K3324"/>
    <mergeCell ref="M3324:Q3324"/>
    <mergeCell ref="R3324:V3324"/>
    <mergeCell ref="B3325:E3325"/>
    <mergeCell ref="F3325:H3325"/>
    <mergeCell ref="I3325:K3325"/>
    <mergeCell ref="M3325:Q3325"/>
    <mergeCell ref="R3325:V3325"/>
    <mergeCell ref="B3322:E3322"/>
    <mergeCell ref="F3322:H3322"/>
    <mergeCell ref="I3322:K3322"/>
    <mergeCell ref="M3322:Q3322"/>
    <mergeCell ref="R3322:V3322"/>
    <mergeCell ref="B3323:E3323"/>
    <mergeCell ref="F3323:H3323"/>
    <mergeCell ref="I3323:K3323"/>
    <mergeCell ref="M3323:Q3323"/>
    <mergeCell ref="R3323:V3323"/>
    <mergeCell ref="R3319:V3320"/>
    <mergeCell ref="B3320:E3320"/>
    <mergeCell ref="B3321:E3321"/>
    <mergeCell ref="F3321:H3321"/>
    <mergeCell ref="I3321:K3321"/>
    <mergeCell ref="M3321:Q3321"/>
    <mergeCell ref="R3321:V3321"/>
    <mergeCell ref="B3313:V3313"/>
    <mergeCell ref="H3315:O3315"/>
    <mergeCell ref="G3316:O3316"/>
    <mergeCell ref="T3317:V3317"/>
    <mergeCell ref="B3319:E3319"/>
    <mergeCell ref="F3319:H3320"/>
    <mergeCell ref="I3319:K3320"/>
    <mergeCell ref="L3319:L3320"/>
    <mergeCell ref="M3319:Q3320"/>
    <mergeCell ref="B3332:E3332"/>
    <mergeCell ref="F3332:H3332"/>
    <mergeCell ref="I3332:K3332"/>
    <mergeCell ref="M3332:Q3332"/>
    <mergeCell ref="R3332:V3332"/>
    <mergeCell ref="M3333:Q3333"/>
    <mergeCell ref="R3333:V3333"/>
    <mergeCell ref="B3330:E3330"/>
    <mergeCell ref="F3330:H3330"/>
    <mergeCell ref="I3330:K3330"/>
    <mergeCell ref="M3330:Q3330"/>
    <mergeCell ref="R3330:V3330"/>
    <mergeCell ref="B3331:E3331"/>
    <mergeCell ref="F3331:H3331"/>
    <mergeCell ref="I3331:K3331"/>
    <mergeCell ref="M3331:Q3331"/>
    <mergeCell ref="R3331:V3331"/>
    <mergeCell ref="B3328:E3328"/>
    <mergeCell ref="F3328:H3328"/>
    <mergeCell ref="I3328:K3328"/>
    <mergeCell ref="M3328:Q3328"/>
    <mergeCell ref="R3328:V3328"/>
    <mergeCell ref="B3329:E3329"/>
    <mergeCell ref="F3329:H3329"/>
    <mergeCell ref="I3329:K3329"/>
    <mergeCell ref="M3329:Q3329"/>
    <mergeCell ref="R3329:V3329"/>
    <mergeCell ref="B3326:E3326"/>
    <mergeCell ref="F3326:H3326"/>
    <mergeCell ref="I3326:K3326"/>
    <mergeCell ref="M3326:Q3326"/>
    <mergeCell ref="R3326:V3326"/>
    <mergeCell ref="B3327:E3327"/>
    <mergeCell ref="F3327:H3327"/>
    <mergeCell ref="I3327:K3327"/>
    <mergeCell ref="M3327:Q3327"/>
    <mergeCell ref="R3327:V3327"/>
    <mergeCell ref="B3347:E3347"/>
    <mergeCell ref="F3347:H3347"/>
    <mergeCell ref="I3347:K3347"/>
    <mergeCell ref="M3347:Q3347"/>
    <mergeCell ref="R3347:V3347"/>
    <mergeCell ref="B3348:E3348"/>
    <mergeCell ref="F3348:H3348"/>
    <mergeCell ref="I3348:K3348"/>
    <mergeCell ref="M3348:Q3348"/>
    <mergeCell ref="R3348:V3348"/>
    <mergeCell ref="B3345:E3345"/>
    <mergeCell ref="F3345:H3345"/>
    <mergeCell ref="I3345:K3345"/>
    <mergeCell ref="M3345:Q3345"/>
    <mergeCell ref="R3345:V3345"/>
    <mergeCell ref="B3346:E3346"/>
    <mergeCell ref="F3346:H3346"/>
    <mergeCell ref="I3346:K3346"/>
    <mergeCell ref="M3346:Q3346"/>
    <mergeCell ref="R3346:V3346"/>
    <mergeCell ref="B3343:E3343"/>
    <mergeCell ref="B3344:E3344"/>
    <mergeCell ref="F3344:H3344"/>
    <mergeCell ref="I3344:K3344"/>
    <mergeCell ref="M3344:Q3344"/>
    <mergeCell ref="R3344:V3344"/>
    <mergeCell ref="B3336:V3336"/>
    <mergeCell ref="H3338:O3338"/>
    <mergeCell ref="G3339:O3339"/>
    <mergeCell ref="T3340:V3340"/>
    <mergeCell ref="B3342:E3342"/>
    <mergeCell ref="F3342:H3343"/>
    <mergeCell ref="I3342:K3343"/>
    <mergeCell ref="L3342:L3343"/>
    <mergeCell ref="M3342:Q3343"/>
    <mergeCell ref="R3342:V3343"/>
    <mergeCell ref="B3355:E3355"/>
    <mergeCell ref="F3355:H3355"/>
    <mergeCell ref="I3355:K3355"/>
    <mergeCell ref="M3355:Q3355"/>
    <mergeCell ref="R3355:V3355"/>
    <mergeCell ref="M3356:Q3356"/>
    <mergeCell ref="R3356:V3356"/>
    <mergeCell ref="B3353:E3353"/>
    <mergeCell ref="F3353:H3353"/>
    <mergeCell ref="I3353:K3353"/>
    <mergeCell ref="M3353:Q3353"/>
    <mergeCell ref="R3353:V3353"/>
    <mergeCell ref="B3354:E3354"/>
    <mergeCell ref="F3354:H3354"/>
    <mergeCell ref="I3354:K3354"/>
    <mergeCell ref="M3354:Q3354"/>
    <mergeCell ref="R3354:V3354"/>
    <mergeCell ref="B3351:E3351"/>
    <mergeCell ref="F3351:H3351"/>
    <mergeCell ref="I3351:K3351"/>
    <mergeCell ref="M3351:Q3351"/>
    <mergeCell ref="R3351:V3351"/>
    <mergeCell ref="B3352:E3352"/>
    <mergeCell ref="F3352:H3352"/>
    <mergeCell ref="I3352:K3352"/>
    <mergeCell ref="M3352:Q3352"/>
    <mergeCell ref="R3352:V3352"/>
    <mergeCell ref="B3349:E3349"/>
    <mergeCell ref="F3349:H3349"/>
    <mergeCell ref="I3349:K3349"/>
    <mergeCell ref="M3349:Q3349"/>
    <mergeCell ref="R3349:V3349"/>
    <mergeCell ref="B3350:E3350"/>
    <mergeCell ref="F3350:H3350"/>
    <mergeCell ref="I3350:K3350"/>
    <mergeCell ref="M3350:Q3350"/>
    <mergeCell ref="R3350:V3350"/>
    <mergeCell ref="B3370:E3370"/>
    <mergeCell ref="F3370:H3370"/>
    <mergeCell ref="I3370:K3370"/>
    <mergeCell ref="M3370:Q3370"/>
    <mergeCell ref="R3370:V3370"/>
    <mergeCell ref="B3371:E3371"/>
    <mergeCell ref="F3371:H3371"/>
    <mergeCell ref="I3371:K3371"/>
    <mergeCell ref="M3371:Q3371"/>
    <mergeCell ref="R3371:V3371"/>
    <mergeCell ref="B3368:E3368"/>
    <mergeCell ref="F3368:H3368"/>
    <mergeCell ref="I3368:K3368"/>
    <mergeCell ref="M3368:Q3368"/>
    <mergeCell ref="R3368:V3368"/>
    <mergeCell ref="B3369:E3369"/>
    <mergeCell ref="F3369:H3369"/>
    <mergeCell ref="I3369:K3369"/>
    <mergeCell ref="M3369:Q3369"/>
    <mergeCell ref="R3369:V3369"/>
    <mergeCell ref="R3365:V3366"/>
    <mergeCell ref="B3366:E3366"/>
    <mergeCell ref="B3367:E3367"/>
    <mergeCell ref="F3367:H3367"/>
    <mergeCell ref="I3367:K3367"/>
    <mergeCell ref="M3367:Q3367"/>
    <mergeCell ref="R3367:V3367"/>
    <mergeCell ref="B3359:V3359"/>
    <mergeCell ref="H3361:O3361"/>
    <mergeCell ref="G3362:O3362"/>
    <mergeCell ref="T3363:V3363"/>
    <mergeCell ref="B3365:E3365"/>
    <mergeCell ref="F3365:H3366"/>
    <mergeCell ref="I3365:K3366"/>
    <mergeCell ref="L3365:L3366"/>
    <mergeCell ref="M3365:Q3366"/>
    <mergeCell ref="B3378:E3378"/>
    <mergeCell ref="F3378:H3378"/>
    <mergeCell ref="I3378:K3378"/>
    <mergeCell ref="M3378:Q3378"/>
    <mergeCell ref="R3378:V3378"/>
    <mergeCell ref="M3379:Q3379"/>
    <mergeCell ref="R3379:V3379"/>
    <mergeCell ref="B3376:E3376"/>
    <mergeCell ref="F3376:H3376"/>
    <mergeCell ref="I3376:K3376"/>
    <mergeCell ref="M3376:Q3376"/>
    <mergeCell ref="R3376:V3376"/>
    <mergeCell ref="B3377:E3377"/>
    <mergeCell ref="F3377:H3377"/>
    <mergeCell ref="I3377:K3377"/>
    <mergeCell ref="M3377:Q3377"/>
    <mergeCell ref="R3377:V3377"/>
    <mergeCell ref="B3374:E3374"/>
    <mergeCell ref="F3374:H3374"/>
    <mergeCell ref="I3374:K3374"/>
    <mergeCell ref="M3374:Q3374"/>
    <mergeCell ref="R3374:V3374"/>
    <mergeCell ref="B3375:E3375"/>
    <mergeCell ref="F3375:H3375"/>
    <mergeCell ref="I3375:K3375"/>
    <mergeCell ref="M3375:Q3375"/>
    <mergeCell ref="R3375:V3375"/>
    <mergeCell ref="B3372:E3372"/>
    <mergeCell ref="F3372:H3372"/>
    <mergeCell ref="I3372:K3372"/>
    <mergeCell ref="M3372:Q3372"/>
    <mergeCell ref="R3372:V3372"/>
    <mergeCell ref="B3373:E3373"/>
    <mergeCell ref="F3373:H3373"/>
    <mergeCell ref="I3373:K3373"/>
    <mergeCell ref="M3373:Q3373"/>
    <mergeCell ref="R3373:V3373"/>
    <mergeCell ref="B3393:E3393"/>
    <mergeCell ref="F3393:H3393"/>
    <mergeCell ref="I3393:K3393"/>
    <mergeCell ref="M3393:Q3393"/>
    <mergeCell ref="R3393:V3393"/>
    <mergeCell ref="B3394:E3394"/>
    <mergeCell ref="F3394:H3394"/>
    <mergeCell ref="I3394:K3394"/>
    <mergeCell ref="M3394:Q3394"/>
    <mergeCell ref="R3394:V3394"/>
    <mergeCell ref="B3391:E3391"/>
    <mergeCell ref="F3391:H3391"/>
    <mergeCell ref="I3391:K3391"/>
    <mergeCell ref="M3391:Q3391"/>
    <mergeCell ref="R3391:V3391"/>
    <mergeCell ref="B3392:E3392"/>
    <mergeCell ref="F3392:H3392"/>
    <mergeCell ref="I3392:K3392"/>
    <mergeCell ref="M3392:Q3392"/>
    <mergeCell ref="R3392:V3392"/>
    <mergeCell ref="B3389:E3389"/>
    <mergeCell ref="B3390:E3390"/>
    <mergeCell ref="F3390:H3390"/>
    <mergeCell ref="I3390:K3390"/>
    <mergeCell ref="M3390:Q3390"/>
    <mergeCell ref="R3390:V3390"/>
    <mergeCell ref="B3382:V3382"/>
    <mergeCell ref="H3384:O3384"/>
    <mergeCell ref="G3385:O3385"/>
    <mergeCell ref="T3386:V3386"/>
    <mergeCell ref="B3388:E3388"/>
    <mergeCell ref="F3388:H3389"/>
    <mergeCell ref="I3388:K3389"/>
    <mergeCell ref="L3388:L3389"/>
    <mergeCell ref="M3388:Q3389"/>
    <mergeCell ref="R3388:V3389"/>
    <mergeCell ref="B3401:E3401"/>
    <mergeCell ref="F3401:H3401"/>
    <mergeCell ref="I3401:K3401"/>
    <mergeCell ref="M3401:Q3401"/>
    <mergeCell ref="R3401:V3401"/>
    <mergeCell ref="M3402:Q3402"/>
    <mergeCell ref="R3402:V3402"/>
    <mergeCell ref="B3399:E3399"/>
    <mergeCell ref="F3399:H3399"/>
    <mergeCell ref="I3399:K3399"/>
    <mergeCell ref="M3399:Q3399"/>
    <mergeCell ref="R3399:V3399"/>
    <mergeCell ref="B3400:E3400"/>
    <mergeCell ref="F3400:H3400"/>
    <mergeCell ref="I3400:K3400"/>
    <mergeCell ref="M3400:Q3400"/>
    <mergeCell ref="R3400:V3400"/>
    <mergeCell ref="B3397:E3397"/>
    <mergeCell ref="F3397:H3397"/>
    <mergeCell ref="I3397:K3397"/>
    <mergeCell ref="M3397:Q3397"/>
    <mergeCell ref="R3397:V3397"/>
    <mergeCell ref="B3398:E3398"/>
    <mergeCell ref="F3398:H3398"/>
    <mergeCell ref="I3398:K3398"/>
    <mergeCell ref="M3398:Q3398"/>
    <mergeCell ref="R3398:V3398"/>
    <mergeCell ref="B3395:E3395"/>
    <mergeCell ref="F3395:H3395"/>
    <mergeCell ref="I3395:K3395"/>
    <mergeCell ref="M3395:Q3395"/>
    <mergeCell ref="R3395:V3395"/>
    <mergeCell ref="B3396:E3396"/>
    <mergeCell ref="F3396:H3396"/>
    <mergeCell ref="I3396:K3396"/>
    <mergeCell ref="M3396:Q3396"/>
    <mergeCell ref="R3396:V3396"/>
    <mergeCell ref="B3416:E3416"/>
    <mergeCell ref="F3416:H3416"/>
    <mergeCell ref="I3416:K3416"/>
    <mergeCell ref="M3416:Q3416"/>
    <mergeCell ref="R3416:V3416"/>
    <mergeCell ref="B3417:E3417"/>
    <mergeCell ref="F3417:H3417"/>
    <mergeCell ref="I3417:K3417"/>
    <mergeCell ref="M3417:Q3417"/>
    <mergeCell ref="R3417:V3417"/>
    <mergeCell ref="B3414:E3414"/>
    <mergeCell ref="F3414:H3414"/>
    <mergeCell ref="I3414:K3414"/>
    <mergeCell ref="M3414:Q3414"/>
    <mergeCell ref="R3414:V3414"/>
    <mergeCell ref="B3415:E3415"/>
    <mergeCell ref="F3415:H3415"/>
    <mergeCell ref="I3415:K3415"/>
    <mergeCell ref="M3415:Q3415"/>
    <mergeCell ref="R3415:V3415"/>
    <mergeCell ref="R3411:V3412"/>
    <mergeCell ref="B3412:E3412"/>
    <mergeCell ref="B3413:E3413"/>
    <mergeCell ref="F3413:H3413"/>
    <mergeCell ref="I3413:K3413"/>
    <mergeCell ref="M3413:Q3413"/>
    <mergeCell ref="R3413:V3413"/>
    <mergeCell ref="B3405:V3405"/>
    <mergeCell ref="H3407:O3407"/>
    <mergeCell ref="G3408:O3408"/>
    <mergeCell ref="T3409:V3409"/>
    <mergeCell ref="B3411:E3411"/>
    <mergeCell ref="F3411:H3412"/>
    <mergeCell ref="I3411:K3412"/>
    <mergeCell ref="L3411:L3412"/>
    <mergeCell ref="M3411:Q3412"/>
    <mergeCell ref="B3424:E3424"/>
    <mergeCell ref="F3424:H3424"/>
    <mergeCell ref="I3424:K3424"/>
    <mergeCell ref="M3424:Q3424"/>
    <mergeCell ref="R3424:V3424"/>
    <mergeCell ref="M3425:Q3425"/>
    <mergeCell ref="R3425:V3425"/>
    <mergeCell ref="B3422:E3422"/>
    <mergeCell ref="F3422:H3422"/>
    <mergeCell ref="I3422:K3422"/>
    <mergeCell ref="M3422:Q3422"/>
    <mergeCell ref="R3422:V3422"/>
    <mergeCell ref="B3423:E3423"/>
    <mergeCell ref="F3423:H3423"/>
    <mergeCell ref="I3423:K3423"/>
    <mergeCell ref="M3423:Q3423"/>
    <mergeCell ref="R3423:V3423"/>
    <mergeCell ref="B3420:E3420"/>
    <mergeCell ref="F3420:H3420"/>
    <mergeCell ref="I3420:K3420"/>
    <mergeCell ref="M3420:Q3420"/>
    <mergeCell ref="R3420:V3420"/>
    <mergeCell ref="B3421:E3421"/>
    <mergeCell ref="F3421:H3421"/>
    <mergeCell ref="I3421:K3421"/>
    <mergeCell ref="M3421:Q3421"/>
    <mergeCell ref="R3421:V3421"/>
    <mergeCell ref="B3418:E3418"/>
    <mergeCell ref="F3418:H3418"/>
    <mergeCell ref="I3418:K3418"/>
    <mergeCell ref="M3418:Q3418"/>
    <mergeCell ref="R3418:V3418"/>
    <mergeCell ref="B3419:E3419"/>
    <mergeCell ref="F3419:H3419"/>
    <mergeCell ref="I3419:K3419"/>
    <mergeCell ref="M3419:Q3419"/>
    <mergeCell ref="R3419:V3419"/>
    <mergeCell ref="B3439:E3439"/>
    <mergeCell ref="F3439:H3439"/>
    <mergeCell ref="I3439:K3439"/>
    <mergeCell ref="M3439:Q3439"/>
    <mergeCell ref="R3439:V3439"/>
    <mergeCell ref="B3440:E3440"/>
    <mergeCell ref="F3440:H3440"/>
    <mergeCell ref="I3440:K3440"/>
    <mergeCell ref="M3440:Q3440"/>
    <mergeCell ref="R3440:V3440"/>
    <mergeCell ref="B3437:E3437"/>
    <mergeCell ref="F3437:H3437"/>
    <mergeCell ref="I3437:K3437"/>
    <mergeCell ref="M3437:Q3437"/>
    <mergeCell ref="R3437:V3437"/>
    <mergeCell ref="B3438:E3438"/>
    <mergeCell ref="F3438:H3438"/>
    <mergeCell ref="I3438:K3438"/>
    <mergeCell ref="M3438:Q3438"/>
    <mergeCell ref="R3438:V3438"/>
    <mergeCell ref="B3435:E3435"/>
    <mergeCell ref="B3436:E3436"/>
    <mergeCell ref="F3436:H3436"/>
    <mergeCell ref="I3436:K3436"/>
    <mergeCell ref="M3436:Q3436"/>
    <mergeCell ref="R3436:V3436"/>
    <mergeCell ref="B3428:V3428"/>
    <mergeCell ref="H3430:O3430"/>
    <mergeCell ref="G3431:O3431"/>
    <mergeCell ref="T3432:V3432"/>
    <mergeCell ref="B3434:E3434"/>
    <mergeCell ref="F3434:H3435"/>
    <mergeCell ref="I3434:K3435"/>
    <mergeCell ref="L3434:L3435"/>
    <mergeCell ref="M3434:Q3435"/>
    <mergeCell ref="R3434:V3435"/>
    <mergeCell ref="B3447:E3447"/>
    <mergeCell ref="F3447:H3447"/>
    <mergeCell ref="I3447:K3447"/>
    <mergeCell ref="M3447:Q3447"/>
    <mergeCell ref="R3447:V3447"/>
    <mergeCell ref="M3448:Q3448"/>
    <mergeCell ref="R3448:V3448"/>
    <mergeCell ref="B3445:E3445"/>
    <mergeCell ref="F3445:H3445"/>
    <mergeCell ref="I3445:K3445"/>
    <mergeCell ref="M3445:Q3445"/>
    <mergeCell ref="R3445:V3445"/>
    <mergeCell ref="B3446:E3446"/>
    <mergeCell ref="F3446:H3446"/>
    <mergeCell ref="I3446:K3446"/>
    <mergeCell ref="M3446:Q3446"/>
    <mergeCell ref="R3446:V3446"/>
    <mergeCell ref="B3443:E3443"/>
    <mergeCell ref="F3443:H3443"/>
    <mergeCell ref="I3443:K3443"/>
    <mergeCell ref="M3443:Q3443"/>
    <mergeCell ref="R3443:V3443"/>
    <mergeCell ref="B3444:E3444"/>
    <mergeCell ref="F3444:H3444"/>
    <mergeCell ref="I3444:K3444"/>
    <mergeCell ref="M3444:Q3444"/>
    <mergeCell ref="R3444:V3444"/>
    <mergeCell ref="B3441:E3441"/>
    <mergeCell ref="F3441:H3441"/>
    <mergeCell ref="I3441:K3441"/>
    <mergeCell ref="M3441:Q3441"/>
    <mergeCell ref="R3441:V3441"/>
    <mergeCell ref="B3442:E3442"/>
    <mergeCell ref="F3442:H3442"/>
    <mergeCell ref="I3442:K3442"/>
    <mergeCell ref="M3442:Q3442"/>
    <mergeCell ref="R3442:V3442"/>
    <mergeCell ref="B3462:E3462"/>
    <mergeCell ref="F3462:H3462"/>
    <mergeCell ref="I3462:K3462"/>
    <mergeCell ref="M3462:Q3462"/>
    <mergeCell ref="R3462:V3462"/>
    <mergeCell ref="B3463:E3463"/>
    <mergeCell ref="F3463:H3463"/>
    <mergeCell ref="I3463:K3463"/>
    <mergeCell ref="M3463:Q3463"/>
    <mergeCell ref="R3463:V3463"/>
    <mergeCell ref="B3460:E3460"/>
    <mergeCell ref="F3460:H3460"/>
    <mergeCell ref="I3460:K3460"/>
    <mergeCell ref="M3460:Q3460"/>
    <mergeCell ref="R3460:V3460"/>
    <mergeCell ref="B3461:E3461"/>
    <mergeCell ref="F3461:H3461"/>
    <mergeCell ref="I3461:K3461"/>
    <mergeCell ref="M3461:Q3461"/>
    <mergeCell ref="R3461:V3461"/>
    <mergeCell ref="R3457:V3458"/>
    <mergeCell ref="B3458:E3458"/>
    <mergeCell ref="B3459:E3459"/>
    <mergeCell ref="F3459:H3459"/>
    <mergeCell ref="I3459:K3459"/>
    <mergeCell ref="M3459:Q3459"/>
    <mergeCell ref="R3459:V3459"/>
    <mergeCell ref="B3451:V3451"/>
    <mergeCell ref="H3453:O3453"/>
    <mergeCell ref="G3454:O3454"/>
    <mergeCell ref="T3455:V3455"/>
    <mergeCell ref="B3457:E3457"/>
    <mergeCell ref="F3457:H3458"/>
    <mergeCell ref="I3457:K3458"/>
    <mergeCell ref="L3457:L3458"/>
    <mergeCell ref="M3457:Q3458"/>
    <mergeCell ref="B3470:E3470"/>
    <mergeCell ref="F3470:H3470"/>
    <mergeCell ref="I3470:K3470"/>
    <mergeCell ref="M3470:Q3470"/>
    <mergeCell ref="R3470:V3470"/>
    <mergeCell ref="M3471:Q3471"/>
    <mergeCell ref="R3471:V3471"/>
    <mergeCell ref="B3468:E3468"/>
    <mergeCell ref="F3468:H3468"/>
    <mergeCell ref="I3468:K3468"/>
    <mergeCell ref="M3468:Q3468"/>
    <mergeCell ref="R3468:V3468"/>
    <mergeCell ref="B3469:E3469"/>
    <mergeCell ref="F3469:H3469"/>
    <mergeCell ref="I3469:K3469"/>
    <mergeCell ref="M3469:Q3469"/>
    <mergeCell ref="R3469:V3469"/>
    <mergeCell ref="B3466:E3466"/>
    <mergeCell ref="F3466:H3466"/>
    <mergeCell ref="I3466:K3466"/>
    <mergeCell ref="M3466:Q3466"/>
    <mergeCell ref="R3466:V3466"/>
    <mergeCell ref="B3467:E3467"/>
    <mergeCell ref="F3467:H3467"/>
    <mergeCell ref="I3467:K3467"/>
    <mergeCell ref="M3467:Q3467"/>
    <mergeCell ref="R3467:V3467"/>
    <mergeCell ref="B3464:E3464"/>
    <mergeCell ref="F3464:H3464"/>
    <mergeCell ref="I3464:K3464"/>
    <mergeCell ref="M3464:Q3464"/>
    <mergeCell ref="R3464:V3464"/>
    <mergeCell ref="B3465:E3465"/>
    <mergeCell ref="F3465:H3465"/>
    <mergeCell ref="I3465:K3465"/>
    <mergeCell ref="M3465:Q3465"/>
    <mergeCell ref="R3465:V3465"/>
    <mergeCell ref="B3485:E3485"/>
    <mergeCell ref="F3485:H3485"/>
    <mergeCell ref="I3485:K3485"/>
    <mergeCell ref="M3485:Q3485"/>
    <mergeCell ref="R3485:V3485"/>
    <mergeCell ref="B3486:E3486"/>
    <mergeCell ref="F3486:H3486"/>
    <mergeCell ref="I3486:K3486"/>
    <mergeCell ref="M3486:Q3486"/>
    <mergeCell ref="R3486:V3486"/>
    <mergeCell ref="B3483:E3483"/>
    <mergeCell ref="F3483:H3483"/>
    <mergeCell ref="I3483:K3483"/>
    <mergeCell ref="M3483:Q3483"/>
    <mergeCell ref="R3483:V3483"/>
    <mergeCell ref="B3484:E3484"/>
    <mergeCell ref="F3484:H3484"/>
    <mergeCell ref="I3484:K3484"/>
    <mergeCell ref="M3484:Q3484"/>
    <mergeCell ref="R3484:V3484"/>
    <mergeCell ref="B3481:E3481"/>
    <mergeCell ref="B3482:E3482"/>
    <mergeCell ref="F3482:H3482"/>
    <mergeCell ref="I3482:K3482"/>
    <mergeCell ref="M3482:Q3482"/>
    <mergeCell ref="R3482:V3482"/>
    <mergeCell ref="B3474:V3474"/>
    <mergeCell ref="H3476:O3476"/>
    <mergeCell ref="G3477:O3477"/>
    <mergeCell ref="T3478:V3478"/>
    <mergeCell ref="B3480:E3480"/>
    <mergeCell ref="F3480:H3481"/>
    <mergeCell ref="I3480:K3481"/>
    <mergeCell ref="L3480:L3481"/>
    <mergeCell ref="M3480:Q3481"/>
    <mergeCell ref="R3480:V3481"/>
    <mergeCell ref="B3493:E3493"/>
    <mergeCell ref="F3493:H3493"/>
    <mergeCell ref="I3493:K3493"/>
    <mergeCell ref="M3493:Q3493"/>
    <mergeCell ref="R3493:V3493"/>
    <mergeCell ref="M3494:Q3494"/>
    <mergeCell ref="R3494:V3494"/>
    <mergeCell ref="B3491:E3491"/>
    <mergeCell ref="F3491:H3491"/>
    <mergeCell ref="I3491:K3491"/>
    <mergeCell ref="M3491:Q3491"/>
    <mergeCell ref="R3491:V3491"/>
    <mergeCell ref="B3492:E3492"/>
    <mergeCell ref="F3492:H3492"/>
    <mergeCell ref="I3492:K3492"/>
    <mergeCell ref="M3492:Q3492"/>
    <mergeCell ref="R3492:V3492"/>
    <mergeCell ref="B3489:E3489"/>
    <mergeCell ref="F3489:H3489"/>
    <mergeCell ref="I3489:K3489"/>
    <mergeCell ref="M3489:Q3489"/>
    <mergeCell ref="R3489:V3489"/>
    <mergeCell ref="B3490:E3490"/>
    <mergeCell ref="F3490:H3490"/>
    <mergeCell ref="I3490:K3490"/>
    <mergeCell ref="M3490:Q3490"/>
    <mergeCell ref="R3490:V3490"/>
    <mergeCell ref="B3487:E3487"/>
    <mergeCell ref="F3487:H3487"/>
    <mergeCell ref="I3487:K3487"/>
    <mergeCell ref="M3487:Q3487"/>
    <mergeCell ref="R3487:V3487"/>
    <mergeCell ref="B3488:E3488"/>
    <mergeCell ref="F3488:H3488"/>
    <mergeCell ref="I3488:K3488"/>
    <mergeCell ref="M3488:Q3488"/>
    <mergeCell ref="R3488:V3488"/>
    <mergeCell ref="B3508:E3508"/>
    <mergeCell ref="F3508:H3508"/>
    <mergeCell ref="I3508:K3508"/>
    <mergeCell ref="M3508:Q3508"/>
    <mergeCell ref="R3508:V3508"/>
    <mergeCell ref="B3509:E3509"/>
    <mergeCell ref="F3509:H3509"/>
    <mergeCell ref="I3509:K3509"/>
    <mergeCell ref="M3509:Q3509"/>
    <mergeCell ref="R3509:V3509"/>
    <mergeCell ref="B3506:E3506"/>
    <mergeCell ref="F3506:H3506"/>
    <mergeCell ref="I3506:K3506"/>
    <mergeCell ref="M3506:Q3506"/>
    <mergeCell ref="R3506:V3506"/>
    <mergeCell ref="B3507:E3507"/>
    <mergeCell ref="F3507:H3507"/>
    <mergeCell ref="I3507:K3507"/>
    <mergeCell ref="M3507:Q3507"/>
    <mergeCell ref="R3507:V3507"/>
    <mergeCell ref="R3503:V3504"/>
    <mergeCell ref="B3504:E3504"/>
    <mergeCell ref="B3505:E3505"/>
    <mergeCell ref="F3505:H3505"/>
    <mergeCell ref="I3505:K3505"/>
    <mergeCell ref="M3505:Q3505"/>
    <mergeCell ref="R3505:V3505"/>
    <mergeCell ref="B3497:V3497"/>
    <mergeCell ref="H3499:O3499"/>
    <mergeCell ref="G3500:O3500"/>
    <mergeCell ref="T3501:V3501"/>
    <mergeCell ref="B3503:E3503"/>
    <mergeCell ref="F3503:H3504"/>
    <mergeCell ref="I3503:K3504"/>
    <mergeCell ref="L3503:L3504"/>
    <mergeCell ref="M3503:Q3504"/>
    <mergeCell ref="B3516:E3516"/>
    <mergeCell ref="F3516:H3516"/>
    <mergeCell ref="I3516:K3516"/>
    <mergeCell ref="M3516:Q3516"/>
    <mergeCell ref="R3516:V3516"/>
    <mergeCell ref="M3517:Q3517"/>
    <mergeCell ref="R3517:V3517"/>
    <mergeCell ref="B3514:E3514"/>
    <mergeCell ref="F3514:H3514"/>
    <mergeCell ref="I3514:K3514"/>
    <mergeCell ref="M3514:Q3514"/>
    <mergeCell ref="R3514:V3514"/>
    <mergeCell ref="B3515:E3515"/>
    <mergeCell ref="F3515:H3515"/>
    <mergeCell ref="I3515:K3515"/>
    <mergeCell ref="M3515:Q3515"/>
    <mergeCell ref="R3515:V3515"/>
    <mergeCell ref="B3512:E3512"/>
    <mergeCell ref="F3512:H3512"/>
    <mergeCell ref="I3512:K3512"/>
    <mergeCell ref="M3512:Q3512"/>
    <mergeCell ref="R3512:V3512"/>
    <mergeCell ref="B3513:E3513"/>
    <mergeCell ref="F3513:H3513"/>
    <mergeCell ref="I3513:K3513"/>
    <mergeCell ref="M3513:Q3513"/>
    <mergeCell ref="R3513:V3513"/>
    <mergeCell ref="B3510:E3510"/>
    <mergeCell ref="F3510:H3510"/>
    <mergeCell ref="I3510:K3510"/>
    <mergeCell ref="M3510:Q3510"/>
    <mergeCell ref="R3510:V3510"/>
    <mergeCell ref="B3511:E3511"/>
    <mergeCell ref="F3511:H3511"/>
    <mergeCell ref="I3511:K3511"/>
    <mergeCell ref="M3511:Q3511"/>
    <mergeCell ref="R3511:V3511"/>
    <mergeCell ref="B3531:E3531"/>
    <mergeCell ref="F3531:H3531"/>
    <mergeCell ref="I3531:K3531"/>
    <mergeCell ref="M3531:Q3531"/>
    <mergeCell ref="R3531:V3531"/>
    <mergeCell ref="B3532:E3532"/>
    <mergeCell ref="F3532:H3532"/>
    <mergeCell ref="I3532:K3532"/>
    <mergeCell ref="M3532:Q3532"/>
    <mergeCell ref="R3532:V3532"/>
    <mergeCell ref="B3529:E3529"/>
    <mergeCell ref="F3529:H3529"/>
    <mergeCell ref="I3529:K3529"/>
    <mergeCell ref="M3529:Q3529"/>
    <mergeCell ref="R3529:V3529"/>
    <mergeCell ref="B3530:E3530"/>
    <mergeCell ref="F3530:H3530"/>
    <mergeCell ref="I3530:K3530"/>
    <mergeCell ref="M3530:Q3530"/>
    <mergeCell ref="R3530:V3530"/>
    <mergeCell ref="B3527:E3527"/>
    <mergeCell ref="B3528:E3528"/>
    <mergeCell ref="F3528:H3528"/>
    <mergeCell ref="I3528:K3528"/>
    <mergeCell ref="M3528:Q3528"/>
    <mergeCell ref="R3528:V3528"/>
    <mergeCell ref="B3520:V3520"/>
    <mergeCell ref="H3522:O3522"/>
    <mergeCell ref="G3523:O3523"/>
    <mergeCell ref="T3524:V3524"/>
    <mergeCell ref="B3526:E3526"/>
    <mergeCell ref="F3526:H3527"/>
    <mergeCell ref="I3526:K3527"/>
    <mergeCell ref="L3526:L3527"/>
    <mergeCell ref="M3526:Q3527"/>
    <mergeCell ref="R3526:V3527"/>
    <mergeCell ref="B3539:E3539"/>
    <mergeCell ref="F3539:H3539"/>
    <mergeCell ref="I3539:K3539"/>
    <mergeCell ref="M3539:Q3539"/>
    <mergeCell ref="R3539:V3539"/>
    <mergeCell ref="M3540:Q3540"/>
    <mergeCell ref="R3540:V3540"/>
    <mergeCell ref="B3537:E3537"/>
    <mergeCell ref="F3537:H3537"/>
    <mergeCell ref="I3537:K3537"/>
    <mergeCell ref="M3537:Q3537"/>
    <mergeCell ref="R3537:V3537"/>
    <mergeCell ref="B3538:E3538"/>
    <mergeCell ref="F3538:H3538"/>
    <mergeCell ref="I3538:K3538"/>
    <mergeCell ref="M3538:Q3538"/>
    <mergeCell ref="R3538:V3538"/>
    <mergeCell ref="B3535:E3535"/>
    <mergeCell ref="F3535:H3535"/>
    <mergeCell ref="I3535:K3535"/>
    <mergeCell ref="M3535:Q3535"/>
    <mergeCell ref="R3535:V3535"/>
    <mergeCell ref="B3536:E3536"/>
    <mergeCell ref="F3536:H3536"/>
    <mergeCell ref="I3536:K3536"/>
    <mergeCell ref="M3536:Q3536"/>
    <mergeCell ref="R3536:V3536"/>
    <mergeCell ref="B3533:E3533"/>
    <mergeCell ref="F3533:H3533"/>
    <mergeCell ref="I3533:K3533"/>
    <mergeCell ref="M3533:Q3533"/>
    <mergeCell ref="R3533:V3533"/>
    <mergeCell ref="B3534:E3534"/>
    <mergeCell ref="F3534:H3534"/>
    <mergeCell ref="I3534:K3534"/>
    <mergeCell ref="M3534:Q3534"/>
    <mergeCell ref="R3534:V3534"/>
    <mergeCell ref="B3554:E3554"/>
    <mergeCell ref="F3554:H3554"/>
    <mergeCell ref="I3554:K3554"/>
    <mergeCell ref="M3554:Q3554"/>
    <mergeCell ref="R3554:V3554"/>
    <mergeCell ref="B3555:E3555"/>
    <mergeCell ref="F3555:H3555"/>
    <mergeCell ref="I3555:K3555"/>
    <mergeCell ref="M3555:Q3555"/>
    <mergeCell ref="R3555:V3555"/>
    <mergeCell ref="B3552:E3552"/>
    <mergeCell ref="F3552:H3552"/>
    <mergeCell ref="I3552:K3552"/>
    <mergeCell ref="M3552:Q3552"/>
    <mergeCell ref="R3552:V3552"/>
    <mergeCell ref="B3553:E3553"/>
    <mergeCell ref="F3553:H3553"/>
    <mergeCell ref="I3553:K3553"/>
    <mergeCell ref="M3553:Q3553"/>
    <mergeCell ref="R3553:V3553"/>
    <mergeCell ref="R3549:V3550"/>
    <mergeCell ref="B3550:E3550"/>
    <mergeCell ref="B3551:E3551"/>
    <mergeCell ref="F3551:H3551"/>
    <mergeCell ref="I3551:K3551"/>
    <mergeCell ref="M3551:Q3551"/>
    <mergeCell ref="R3551:V3551"/>
    <mergeCell ref="B3543:V3543"/>
    <mergeCell ref="H3545:O3545"/>
    <mergeCell ref="G3546:O3546"/>
    <mergeCell ref="T3547:V3547"/>
    <mergeCell ref="B3549:E3549"/>
    <mergeCell ref="F3549:H3550"/>
    <mergeCell ref="I3549:K3550"/>
    <mergeCell ref="L3549:L3550"/>
    <mergeCell ref="M3549:Q3550"/>
    <mergeCell ref="B3562:E3562"/>
    <mergeCell ref="F3562:H3562"/>
    <mergeCell ref="I3562:K3562"/>
    <mergeCell ref="M3562:Q3562"/>
    <mergeCell ref="R3562:V3562"/>
    <mergeCell ref="M3563:Q3563"/>
    <mergeCell ref="R3563:V3563"/>
    <mergeCell ref="B3560:E3560"/>
    <mergeCell ref="F3560:H3560"/>
    <mergeCell ref="I3560:K3560"/>
    <mergeCell ref="M3560:Q3560"/>
    <mergeCell ref="R3560:V3560"/>
    <mergeCell ref="B3561:E3561"/>
    <mergeCell ref="F3561:H3561"/>
    <mergeCell ref="I3561:K3561"/>
    <mergeCell ref="M3561:Q3561"/>
    <mergeCell ref="R3561:V3561"/>
    <mergeCell ref="B3558:E3558"/>
    <mergeCell ref="F3558:H3558"/>
    <mergeCell ref="I3558:K3558"/>
    <mergeCell ref="M3558:Q3558"/>
    <mergeCell ref="R3558:V3558"/>
    <mergeCell ref="B3559:E3559"/>
    <mergeCell ref="F3559:H3559"/>
    <mergeCell ref="I3559:K3559"/>
    <mergeCell ref="M3559:Q3559"/>
    <mergeCell ref="R3559:V3559"/>
    <mergeCell ref="B3556:E3556"/>
    <mergeCell ref="F3556:H3556"/>
    <mergeCell ref="I3556:K3556"/>
    <mergeCell ref="M3556:Q3556"/>
    <mergeCell ref="R3556:V3556"/>
    <mergeCell ref="B3557:E3557"/>
    <mergeCell ref="F3557:H3557"/>
    <mergeCell ref="I3557:K3557"/>
    <mergeCell ref="M3557:Q3557"/>
    <mergeCell ref="R3557:V3557"/>
    <mergeCell ref="B3577:E3577"/>
    <mergeCell ref="F3577:H3577"/>
    <mergeCell ref="I3577:K3577"/>
    <mergeCell ref="M3577:Q3577"/>
    <mergeCell ref="R3577:V3577"/>
    <mergeCell ref="B3578:E3578"/>
    <mergeCell ref="F3578:H3578"/>
    <mergeCell ref="I3578:K3578"/>
    <mergeCell ref="M3578:Q3578"/>
    <mergeCell ref="R3578:V3578"/>
    <mergeCell ref="B3575:E3575"/>
    <mergeCell ref="F3575:H3575"/>
    <mergeCell ref="I3575:K3575"/>
    <mergeCell ref="M3575:Q3575"/>
    <mergeCell ref="R3575:V3575"/>
    <mergeCell ref="B3576:E3576"/>
    <mergeCell ref="F3576:H3576"/>
    <mergeCell ref="I3576:K3576"/>
    <mergeCell ref="M3576:Q3576"/>
    <mergeCell ref="R3576:V3576"/>
    <mergeCell ref="B3573:E3573"/>
    <mergeCell ref="B3574:E3574"/>
    <mergeCell ref="F3574:H3574"/>
    <mergeCell ref="I3574:K3574"/>
    <mergeCell ref="M3574:Q3574"/>
    <mergeCell ref="R3574:V3574"/>
    <mergeCell ref="B3566:V3566"/>
    <mergeCell ref="H3568:O3568"/>
    <mergeCell ref="G3569:O3569"/>
    <mergeCell ref="T3570:V3570"/>
    <mergeCell ref="B3572:E3572"/>
    <mergeCell ref="F3572:H3573"/>
    <mergeCell ref="I3572:K3573"/>
    <mergeCell ref="L3572:L3573"/>
    <mergeCell ref="M3572:Q3573"/>
    <mergeCell ref="R3572:V3573"/>
    <mergeCell ref="B3585:E3585"/>
    <mergeCell ref="F3585:H3585"/>
    <mergeCell ref="I3585:K3585"/>
    <mergeCell ref="M3585:Q3585"/>
    <mergeCell ref="R3585:V3585"/>
    <mergeCell ref="M3586:Q3586"/>
    <mergeCell ref="R3586:V3586"/>
    <mergeCell ref="B3583:E3583"/>
    <mergeCell ref="F3583:H3583"/>
    <mergeCell ref="I3583:K3583"/>
    <mergeCell ref="M3583:Q3583"/>
    <mergeCell ref="R3583:V3583"/>
    <mergeCell ref="B3584:E3584"/>
    <mergeCell ref="F3584:H3584"/>
    <mergeCell ref="I3584:K3584"/>
    <mergeCell ref="M3584:Q3584"/>
    <mergeCell ref="R3584:V3584"/>
    <mergeCell ref="B3581:E3581"/>
    <mergeCell ref="F3581:H3581"/>
    <mergeCell ref="I3581:K3581"/>
    <mergeCell ref="M3581:Q3581"/>
    <mergeCell ref="R3581:V3581"/>
    <mergeCell ref="B3582:E3582"/>
    <mergeCell ref="F3582:H3582"/>
    <mergeCell ref="I3582:K3582"/>
    <mergeCell ref="M3582:Q3582"/>
    <mergeCell ref="R3582:V3582"/>
    <mergeCell ref="B3579:E3579"/>
    <mergeCell ref="F3579:H3579"/>
    <mergeCell ref="I3579:K3579"/>
    <mergeCell ref="M3579:Q3579"/>
    <mergeCell ref="R3579:V3579"/>
    <mergeCell ref="B3580:E3580"/>
    <mergeCell ref="F3580:H3580"/>
    <mergeCell ref="I3580:K3580"/>
    <mergeCell ref="M3580:Q3580"/>
    <mergeCell ref="R3580:V3580"/>
    <mergeCell ref="B3600:E3600"/>
    <mergeCell ref="F3600:H3600"/>
    <mergeCell ref="I3600:K3600"/>
    <mergeCell ref="M3600:Q3600"/>
    <mergeCell ref="R3600:V3600"/>
    <mergeCell ref="B3601:E3601"/>
    <mergeCell ref="F3601:H3601"/>
    <mergeCell ref="I3601:K3601"/>
    <mergeCell ref="M3601:Q3601"/>
    <mergeCell ref="R3601:V3601"/>
    <mergeCell ref="B3598:E3598"/>
    <mergeCell ref="F3598:H3598"/>
    <mergeCell ref="I3598:K3598"/>
    <mergeCell ref="M3598:Q3598"/>
    <mergeCell ref="R3598:V3598"/>
    <mergeCell ref="B3599:E3599"/>
    <mergeCell ref="F3599:H3599"/>
    <mergeCell ref="I3599:K3599"/>
    <mergeCell ref="M3599:Q3599"/>
    <mergeCell ref="R3599:V3599"/>
    <mergeCell ref="R3595:V3596"/>
    <mergeCell ref="B3596:E3596"/>
    <mergeCell ref="B3597:E3597"/>
    <mergeCell ref="F3597:H3597"/>
    <mergeCell ref="I3597:K3597"/>
    <mergeCell ref="M3597:Q3597"/>
    <mergeCell ref="R3597:V3597"/>
    <mergeCell ref="B3589:V3589"/>
    <mergeCell ref="H3591:O3591"/>
    <mergeCell ref="G3592:O3592"/>
    <mergeCell ref="T3593:V3593"/>
    <mergeCell ref="B3595:E3595"/>
    <mergeCell ref="F3595:H3596"/>
    <mergeCell ref="I3595:K3596"/>
    <mergeCell ref="L3595:L3596"/>
    <mergeCell ref="M3595:Q3596"/>
    <mergeCell ref="B3608:E3608"/>
    <mergeCell ref="F3608:H3608"/>
    <mergeCell ref="I3608:K3608"/>
    <mergeCell ref="M3608:Q3608"/>
    <mergeCell ref="R3608:V3608"/>
    <mergeCell ref="M3609:Q3609"/>
    <mergeCell ref="R3609:V3609"/>
    <mergeCell ref="B3606:E3606"/>
    <mergeCell ref="F3606:H3606"/>
    <mergeCell ref="I3606:K3606"/>
    <mergeCell ref="M3606:Q3606"/>
    <mergeCell ref="R3606:V3606"/>
    <mergeCell ref="B3607:E3607"/>
    <mergeCell ref="F3607:H3607"/>
    <mergeCell ref="I3607:K3607"/>
    <mergeCell ref="M3607:Q3607"/>
    <mergeCell ref="R3607:V3607"/>
    <mergeCell ref="B3604:E3604"/>
    <mergeCell ref="F3604:H3604"/>
    <mergeCell ref="I3604:K3604"/>
    <mergeCell ref="M3604:Q3604"/>
    <mergeCell ref="R3604:V3604"/>
    <mergeCell ref="B3605:E3605"/>
    <mergeCell ref="F3605:H3605"/>
    <mergeCell ref="I3605:K3605"/>
    <mergeCell ref="M3605:Q3605"/>
    <mergeCell ref="R3605:V3605"/>
    <mergeCell ref="B3602:E3602"/>
    <mergeCell ref="F3602:H3602"/>
    <mergeCell ref="I3602:K3602"/>
    <mergeCell ref="M3602:Q3602"/>
    <mergeCell ref="R3602:V3602"/>
    <mergeCell ref="B3603:E3603"/>
    <mergeCell ref="F3603:H3603"/>
    <mergeCell ref="I3603:K3603"/>
    <mergeCell ref="M3603:Q3603"/>
    <mergeCell ref="R3603:V3603"/>
    <mergeCell ref="B3623:E3623"/>
    <mergeCell ref="F3623:H3623"/>
    <mergeCell ref="I3623:K3623"/>
    <mergeCell ref="M3623:Q3623"/>
    <mergeCell ref="R3623:V3623"/>
    <mergeCell ref="B3624:E3624"/>
    <mergeCell ref="F3624:H3624"/>
    <mergeCell ref="I3624:K3624"/>
    <mergeCell ref="M3624:Q3624"/>
    <mergeCell ref="R3624:V3624"/>
    <mergeCell ref="B3621:E3621"/>
    <mergeCell ref="F3621:H3621"/>
    <mergeCell ref="I3621:K3621"/>
    <mergeCell ref="M3621:Q3621"/>
    <mergeCell ref="R3621:V3621"/>
    <mergeCell ref="B3622:E3622"/>
    <mergeCell ref="F3622:H3622"/>
    <mergeCell ref="I3622:K3622"/>
    <mergeCell ref="M3622:Q3622"/>
    <mergeCell ref="R3622:V3622"/>
    <mergeCell ref="B3619:E3619"/>
    <mergeCell ref="B3620:E3620"/>
    <mergeCell ref="F3620:H3620"/>
    <mergeCell ref="I3620:K3620"/>
    <mergeCell ref="M3620:Q3620"/>
    <mergeCell ref="R3620:V3620"/>
    <mergeCell ref="B3612:V3612"/>
    <mergeCell ref="H3614:O3614"/>
    <mergeCell ref="G3615:O3615"/>
    <mergeCell ref="T3616:V3616"/>
    <mergeCell ref="B3618:E3618"/>
    <mergeCell ref="F3618:H3619"/>
    <mergeCell ref="I3618:K3619"/>
    <mergeCell ref="L3618:L3619"/>
    <mergeCell ref="M3618:Q3619"/>
    <mergeCell ref="R3618:V3619"/>
    <mergeCell ref="B3631:E3631"/>
    <mergeCell ref="F3631:H3631"/>
    <mergeCell ref="I3631:K3631"/>
    <mergeCell ref="M3631:Q3631"/>
    <mergeCell ref="R3631:V3631"/>
    <mergeCell ref="M3632:Q3632"/>
    <mergeCell ref="R3632:V3632"/>
    <mergeCell ref="B3629:E3629"/>
    <mergeCell ref="F3629:H3629"/>
    <mergeCell ref="I3629:K3629"/>
    <mergeCell ref="M3629:Q3629"/>
    <mergeCell ref="R3629:V3629"/>
    <mergeCell ref="B3630:E3630"/>
    <mergeCell ref="F3630:H3630"/>
    <mergeCell ref="I3630:K3630"/>
    <mergeCell ref="M3630:Q3630"/>
    <mergeCell ref="R3630:V3630"/>
    <mergeCell ref="B3627:E3627"/>
    <mergeCell ref="F3627:H3627"/>
    <mergeCell ref="I3627:K3627"/>
    <mergeCell ref="M3627:Q3627"/>
    <mergeCell ref="R3627:V3627"/>
    <mergeCell ref="B3628:E3628"/>
    <mergeCell ref="F3628:H3628"/>
    <mergeCell ref="I3628:K3628"/>
    <mergeCell ref="M3628:Q3628"/>
    <mergeCell ref="R3628:V3628"/>
    <mergeCell ref="B3625:E3625"/>
    <mergeCell ref="F3625:H3625"/>
    <mergeCell ref="I3625:K3625"/>
    <mergeCell ref="M3625:Q3625"/>
    <mergeCell ref="R3625:V3625"/>
    <mergeCell ref="B3626:E3626"/>
    <mergeCell ref="F3626:H3626"/>
    <mergeCell ref="I3626:K3626"/>
    <mergeCell ref="M3626:Q3626"/>
    <mergeCell ref="R3626:V3626"/>
    <mergeCell ref="B3646:E3646"/>
    <mergeCell ref="F3646:H3646"/>
    <mergeCell ref="I3646:K3646"/>
    <mergeCell ref="M3646:Q3646"/>
    <mergeCell ref="R3646:V3646"/>
    <mergeCell ref="B3647:E3647"/>
    <mergeCell ref="F3647:H3647"/>
    <mergeCell ref="I3647:K3647"/>
    <mergeCell ref="M3647:Q3647"/>
    <mergeCell ref="R3647:V3647"/>
    <mergeCell ref="B3644:E3644"/>
    <mergeCell ref="F3644:H3644"/>
    <mergeCell ref="I3644:K3644"/>
    <mergeCell ref="M3644:Q3644"/>
    <mergeCell ref="R3644:V3644"/>
    <mergeCell ref="B3645:E3645"/>
    <mergeCell ref="F3645:H3645"/>
    <mergeCell ref="I3645:K3645"/>
    <mergeCell ref="M3645:Q3645"/>
    <mergeCell ref="R3645:V3645"/>
    <mergeCell ref="R3641:V3642"/>
    <mergeCell ref="B3642:E3642"/>
    <mergeCell ref="B3643:E3643"/>
    <mergeCell ref="F3643:H3643"/>
    <mergeCell ref="I3643:K3643"/>
    <mergeCell ref="M3643:Q3643"/>
    <mergeCell ref="R3643:V3643"/>
    <mergeCell ref="B3635:V3635"/>
    <mergeCell ref="H3637:O3637"/>
    <mergeCell ref="G3638:O3638"/>
    <mergeCell ref="T3639:V3639"/>
    <mergeCell ref="B3641:E3641"/>
    <mergeCell ref="F3641:H3642"/>
    <mergeCell ref="I3641:K3642"/>
    <mergeCell ref="L3641:L3642"/>
    <mergeCell ref="M3641:Q3642"/>
    <mergeCell ref="B3654:E3654"/>
    <mergeCell ref="F3654:H3654"/>
    <mergeCell ref="I3654:K3654"/>
    <mergeCell ref="M3654:Q3654"/>
    <mergeCell ref="R3654:V3654"/>
    <mergeCell ref="M3655:Q3655"/>
    <mergeCell ref="R3655:V3655"/>
    <mergeCell ref="B3652:E3652"/>
    <mergeCell ref="F3652:H3652"/>
    <mergeCell ref="I3652:K3652"/>
    <mergeCell ref="M3652:Q3652"/>
    <mergeCell ref="R3652:V3652"/>
    <mergeCell ref="B3653:E3653"/>
    <mergeCell ref="F3653:H3653"/>
    <mergeCell ref="I3653:K3653"/>
    <mergeCell ref="M3653:Q3653"/>
    <mergeCell ref="R3653:V3653"/>
    <mergeCell ref="B3650:E3650"/>
    <mergeCell ref="F3650:H3650"/>
    <mergeCell ref="I3650:K3650"/>
    <mergeCell ref="M3650:Q3650"/>
    <mergeCell ref="R3650:V3650"/>
    <mergeCell ref="B3651:E3651"/>
    <mergeCell ref="F3651:H3651"/>
    <mergeCell ref="I3651:K3651"/>
    <mergeCell ref="M3651:Q3651"/>
    <mergeCell ref="R3651:V3651"/>
    <mergeCell ref="B3648:E3648"/>
    <mergeCell ref="F3648:H3648"/>
    <mergeCell ref="I3648:K3648"/>
    <mergeCell ref="M3648:Q3648"/>
    <mergeCell ref="R3648:V3648"/>
    <mergeCell ref="B3649:E3649"/>
    <mergeCell ref="F3649:H3649"/>
    <mergeCell ref="I3649:K3649"/>
    <mergeCell ref="M3649:Q3649"/>
    <mergeCell ref="R3649:V3649"/>
    <mergeCell ref="B3669:E3669"/>
    <mergeCell ref="F3669:H3669"/>
    <mergeCell ref="I3669:K3669"/>
    <mergeCell ref="M3669:Q3669"/>
    <mergeCell ref="R3669:V3669"/>
    <mergeCell ref="B3670:E3670"/>
    <mergeCell ref="F3670:H3670"/>
    <mergeCell ref="I3670:K3670"/>
    <mergeCell ref="M3670:Q3670"/>
    <mergeCell ref="R3670:V3670"/>
    <mergeCell ref="B3667:E3667"/>
    <mergeCell ref="F3667:H3667"/>
    <mergeCell ref="I3667:K3667"/>
    <mergeCell ref="M3667:Q3667"/>
    <mergeCell ref="R3667:V3667"/>
    <mergeCell ref="B3668:E3668"/>
    <mergeCell ref="F3668:H3668"/>
    <mergeCell ref="I3668:K3668"/>
    <mergeCell ref="M3668:Q3668"/>
    <mergeCell ref="R3668:V3668"/>
    <mergeCell ref="B3665:E3665"/>
    <mergeCell ref="B3666:E3666"/>
    <mergeCell ref="F3666:H3666"/>
    <mergeCell ref="I3666:K3666"/>
    <mergeCell ref="M3666:Q3666"/>
    <mergeCell ref="R3666:V3666"/>
    <mergeCell ref="B3658:V3658"/>
    <mergeCell ref="H3660:O3660"/>
    <mergeCell ref="G3661:O3661"/>
    <mergeCell ref="T3662:V3662"/>
    <mergeCell ref="B3664:E3664"/>
    <mergeCell ref="F3664:H3665"/>
    <mergeCell ref="I3664:K3665"/>
    <mergeCell ref="L3664:L3665"/>
    <mergeCell ref="M3664:Q3665"/>
    <mergeCell ref="R3664:V3665"/>
    <mergeCell ref="B3677:E3677"/>
    <mergeCell ref="F3677:H3677"/>
    <mergeCell ref="I3677:K3677"/>
    <mergeCell ref="M3677:Q3677"/>
    <mergeCell ref="R3677:V3677"/>
    <mergeCell ref="M3678:Q3678"/>
    <mergeCell ref="R3678:V3678"/>
    <mergeCell ref="B3675:E3675"/>
    <mergeCell ref="F3675:H3675"/>
    <mergeCell ref="I3675:K3675"/>
    <mergeCell ref="M3675:Q3675"/>
    <mergeCell ref="R3675:V3675"/>
    <mergeCell ref="B3676:E3676"/>
    <mergeCell ref="F3676:H3676"/>
    <mergeCell ref="I3676:K3676"/>
    <mergeCell ref="M3676:Q3676"/>
    <mergeCell ref="R3676:V3676"/>
    <mergeCell ref="B3673:E3673"/>
    <mergeCell ref="F3673:H3673"/>
    <mergeCell ref="I3673:K3673"/>
    <mergeCell ref="M3673:Q3673"/>
    <mergeCell ref="R3673:V3673"/>
    <mergeCell ref="B3674:E3674"/>
    <mergeCell ref="F3674:H3674"/>
    <mergeCell ref="I3674:K3674"/>
    <mergeCell ref="M3674:Q3674"/>
    <mergeCell ref="R3674:V3674"/>
    <mergeCell ref="B3671:E3671"/>
    <mergeCell ref="F3671:H3671"/>
    <mergeCell ref="I3671:K3671"/>
    <mergeCell ref="M3671:Q3671"/>
    <mergeCell ref="R3671:V3671"/>
    <mergeCell ref="B3672:E3672"/>
    <mergeCell ref="F3672:H3672"/>
    <mergeCell ref="I3672:K3672"/>
    <mergeCell ref="M3672:Q3672"/>
    <mergeCell ref="R3672:V3672"/>
    <mergeCell ref="B3692:E3692"/>
    <mergeCell ref="F3692:H3692"/>
    <mergeCell ref="I3692:K3692"/>
    <mergeCell ref="M3692:Q3692"/>
    <mergeCell ref="R3692:V3692"/>
    <mergeCell ref="B3693:E3693"/>
    <mergeCell ref="F3693:H3693"/>
    <mergeCell ref="I3693:K3693"/>
    <mergeCell ref="M3693:Q3693"/>
    <mergeCell ref="R3693:V3693"/>
    <mergeCell ref="B3690:E3690"/>
    <mergeCell ref="F3690:H3690"/>
    <mergeCell ref="I3690:K3690"/>
    <mergeCell ref="M3690:Q3690"/>
    <mergeCell ref="R3690:V3690"/>
    <mergeCell ref="B3691:E3691"/>
    <mergeCell ref="F3691:H3691"/>
    <mergeCell ref="I3691:K3691"/>
    <mergeCell ref="M3691:Q3691"/>
    <mergeCell ref="R3691:V3691"/>
    <mergeCell ref="R3687:V3688"/>
    <mergeCell ref="B3688:E3688"/>
    <mergeCell ref="B3689:E3689"/>
    <mergeCell ref="F3689:H3689"/>
    <mergeCell ref="I3689:K3689"/>
    <mergeCell ref="M3689:Q3689"/>
    <mergeCell ref="R3689:V3689"/>
    <mergeCell ref="B3681:V3681"/>
    <mergeCell ref="H3683:O3683"/>
    <mergeCell ref="G3684:O3684"/>
    <mergeCell ref="T3685:V3685"/>
    <mergeCell ref="B3687:E3687"/>
    <mergeCell ref="F3687:H3688"/>
    <mergeCell ref="I3687:K3688"/>
    <mergeCell ref="L3687:L3688"/>
    <mergeCell ref="M3687:Q3688"/>
    <mergeCell ref="B3700:E3700"/>
    <mergeCell ref="F3700:H3700"/>
    <mergeCell ref="I3700:K3700"/>
    <mergeCell ref="M3700:Q3700"/>
    <mergeCell ref="R3700:V3700"/>
    <mergeCell ref="M3701:Q3701"/>
    <mergeCell ref="R3701:V3701"/>
    <mergeCell ref="B3698:E3698"/>
    <mergeCell ref="F3698:H3698"/>
    <mergeCell ref="I3698:K3698"/>
    <mergeCell ref="M3698:Q3698"/>
    <mergeCell ref="R3698:V3698"/>
    <mergeCell ref="B3699:E3699"/>
    <mergeCell ref="F3699:H3699"/>
    <mergeCell ref="I3699:K3699"/>
    <mergeCell ref="M3699:Q3699"/>
    <mergeCell ref="R3699:V3699"/>
    <mergeCell ref="B3696:E3696"/>
    <mergeCell ref="F3696:H3696"/>
    <mergeCell ref="I3696:K3696"/>
    <mergeCell ref="M3696:Q3696"/>
    <mergeCell ref="R3696:V3696"/>
    <mergeCell ref="B3697:E3697"/>
    <mergeCell ref="F3697:H3697"/>
    <mergeCell ref="I3697:K3697"/>
    <mergeCell ref="M3697:Q3697"/>
    <mergeCell ref="R3697:V3697"/>
    <mergeCell ref="B3694:E3694"/>
    <mergeCell ref="F3694:H3694"/>
    <mergeCell ref="I3694:K3694"/>
    <mergeCell ref="M3694:Q3694"/>
    <mergeCell ref="R3694:V3694"/>
    <mergeCell ref="B3695:E3695"/>
    <mergeCell ref="F3695:H3695"/>
    <mergeCell ref="I3695:K3695"/>
    <mergeCell ref="M3695:Q3695"/>
    <mergeCell ref="R3695:V3695"/>
    <mergeCell ref="B3715:E3715"/>
    <mergeCell ref="F3715:H3715"/>
    <mergeCell ref="I3715:K3715"/>
    <mergeCell ref="M3715:Q3715"/>
    <mergeCell ref="R3715:V3715"/>
    <mergeCell ref="B3716:E3716"/>
    <mergeCell ref="F3716:H3716"/>
    <mergeCell ref="I3716:K3716"/>
    <mergeCell ref="M3716:Q3716"/>
    <mergeCell ref="R3716:V3716"/>
    <mergeCell ref="B3713:E3713"/>
    <mergeCell ref="F3713:H3713"/>
    <mergeCell ref="I3713:K3713"/>
    <mergeCell ref="M3713:Q3713"/>
    <mergeCell ref="R3713:V3713"/>
    <mergeCell ref="B3714:E3714"/>
    <mergeCell ref="F3714:H3714"/>
    <mergeCell ref="I3714:K3714"/>
    <mergeCell ref="M3714:Q3714"/>
    <mergeCell ref="R3714:V3714"/>
    <mergeCell ref="B3711:E3711"/>
    <mergeCell ref="B3712:E3712"/>
    <mergeCell ref="F3712:H3712"/>
    <mergeCell ref="I3712:K3712"/>
    <mergeCell ref="M3712:Q3712"/>
    <mergeCell ref="R3712:V3712"/>
    <mergeCell ref="B3704:V3704"/>
    <mergeCell ref="H3706:O3706"/>
    <mergeCell ref="G3707:O3707"/>
    <mergeCell ref="T3708:V3708"/>
    <mergeCell ref="B3710:E3710"/>
    <mergeCell ref="F3710:H3711"/>
    <mergeCell ref="I3710:K3711"/>
    <mergeCell ref="L3710:L3711"/>
    <mergeCell ref="M3710:Q3711"/>
    <mergeCell ref="R3710:V3711"/>
    <mergeCell ref="B3723:E3723"/>
    <mergeCell ref="F3723:H3723"/>
    <mergeCell ref="I3723:K3723"/>
    <mergeCell ref="M3723:Q3723"/>
    <mergeCell ref="R3723:V3723"/>
    <mergeCell ref="M3724:Q3724"/>
    <mergeCell ref="R3724:V3724"/>
    <mergeCell ref="B3721:E3721"/>
    <mergeCell ref="F3721:H3721"/>
    <mergeCell ref="I3721:K3721"/>
    <mergeCell ref="M3721:Q3721"/>
    <mergeCell ref="R3721:V3721"/>
    <mergeCell ref="B3722:E3722"/>
    <mergeCell ref="F3722:H3722"/>
    <mergeCell ref="I3722:K3722"/>
    <mergeCell ref="M3722:Q3722"/>
    <mergeCell ref="R3722:V3722"/>
    <mergeCell ref="B3719:E3719"/>
    <mergeCell ref="F3719:H3719"/>
    <mergeCell ref="I3719:K3719"/>
    <mergeCell ref="M3719:Q3719"/>
    <mergeCell ref="R3719:V3719"/>
    <mergeCell ref="B3720:E3720"/>
    <mergeCell ref="F3720:H3720"/>
    <mergeCell ref="I3720:K3720"/>
    <mergeCell ref="M3720:Q3720"/>
    <mergeCell ref="R3720:V3720"/>
    <mergeCell ref="B3717:E3717"/>
    <mergeCell ref="F3717:H3717"/>
    <mergeCell ref="I3717:K3717"/>
    <mergeCell ref="M3717:Q3717"/>
    <mergeCell ref="R3717:V3717"/>
    <mergeCell ref="B3718:E3718"/>
    <mergeCell ref="F3718:H3718"/>
    <mergeCell ref="I3718:K3718"/>
    <mergeCell ref="M3718:Q3718"/>
    <mergeCell ref="R3718:V3718"/>
    <mergeCell ref="B3738:E3738"/>
    <mergeCell ref="F3738:H3738"/>
    <mergeCell ref="I3738:K3738"/>
    <mergeCell ref="M3738:Q3738"/>
    <mergeCell ref="R3738:V3738"/>
    <mergeCell ref="B3739:E3739"/>
    <mergeCell ref="F3739:H3739"/>
    <mergeCell ref="I3739:K3739"/>
    <mergeCell ref="M3739:Q3739"/>
    <mergeCell ref="R3739:V3739"/>
    <mergeCell ref="B3736:E3736"/>
    <mergeCell ref="F3736:H3736"/>
    <mergeCell ref="I3736:K3736"/>
    <mergeCell ref="M3736:Q3736"/>
    <mergeCell ref="R3736:V3736"/>
    <mergeCell ref="B3737:E3737"/>
    <mergeCell ref="F3737:H3737"/>
    <mergeCell ref="I3737:K3737"/>
    <mergeCell ref="M3737:Q3737"/>
    <mergeCell ref="R3737:V3737"/>
    <mergeCell ref="R3733:V3734"/>
    <mergeCell ref="B3734:E3734"/>
    <mergeCell ref="B3735:E3735"/>
    <mergeCell ref="F3735:H3735"/>
    <mergeCell ref="I3735:K3735"/>
    <mergeCell ref="M3735:Q3735"/>
    <mergeCell ref="R3735:V3735"/>
    <mergeCell ref="B3727:V3727"/>
    <mergeCell ref="H3729:O3729"/>
    <mergeCell ref="G3730:O3730"/>
    <mergeCell ref="T3731:V3731"/>
    <mergeCell ref="B3733:E3733"/>
    <mergeCell ref="F3733:H3734"/>
    <mergeCell ref="I3733:K3734"/>
    <mergeCell ref="L3733:L3734"/>
    <mergeCell ref="M3733:Q3734"/>
    <mergeCell ref="B3746:E3746"/>
    <mergeCell ref="F3746:H3746"/>
    <mergeCell ref="I3746:K3746"/>
    <mergeCell ref="M3746:Q3746"/>
    <mergeCell ref="R3746:V3746"/>
    <mergeCell ref="M3747:Q3747"/>
    <mergeCell ref="R3747:V3747"/>
    <mergeCell ref="B3744:E3744"/>
    <mergeCell ref="F3744:H3744"/>
    <mergeCell ref="I3744:K3744"/>
    <mergeCell ref="M3744:Q3744"/>
    <mergeCell ref="R3744:V3744"/>
    <mergeCell ref="B3745:E3745"/>
    <mergeCell ref="F3745:H3745"/>
    <mergeCell ref="I3745:K3745"/>
    <mergeCell ref="M3745:Q3745"/>
    <mergeCell ref="R3745:V3745"/>
    <mergeCell ref="B3742:E3742"/>
    <mergeCell ref="F3742:H3742"/>
    <mergeCell ref="I3742:K3742"/>
    <mergeCell ref="M3742:Q3742"/>
    <mergeCell ref="R3742:V3742"/>
    <mergeCell ref="B3743:E3743"/>
    <mergeCell ref="F3743:H3743"/>
    <mergeCell ref="I3743:K3743"/>
    <mergeCell ref="M3743:Q3743"/>
    <mergeCell ref="R3743:V3743"/>
    <mergeCell ref="B3740:E3740"/>
    <mergeCell ref="F3740:H3740"/>
    <mergeCell ref="I3740:K3740"/>
    <mergeCell ref="M3740:Q3740"/>
    <mergeCell ref="R3740:V3740"/>
    <mergeCell ref="B3741:E3741"/>
    <mergeCell ref="F3741:H3741"/>
    <mergeCell ref="I3741:K3741"/>
    <mergeCell ref="M3741:Q3741"/>
    <mergeCell ref="R3741:V3741"/>
    <mergeCell ref="B3761:E3761"/>
    <mergeCell ref="F3761:H3761"/>
    <mergeCell ref="I3761:K3761"/>
    <mergeCell ref="M3761:Q3761"/>
    <mergeCell ref="R3761:V3761"/>
    <mergeCell ref="B3762:E3762"/>
    <mergeCell ref="F3762:H3762"/>
    <mergeCell ref="I3762:K3762"/>
    <mergeCell ref="M3762:Q3762"/>
    <mergeCell ref="R3762:V3762"/>
    <mergeCell ref="B3759:E3759"/>
    <mergeCell ref="F3759:H3759"/>
    <mergeCell ref="I3759:K3759"/>
    <mergeCell ref="M3759:Q3759"/>
    <mergeCell ref="R3759:V3759"/>
    <mergeCell ref="B3760:E3760"/>
    <mergeCell ref="F3760:H3760"/>
    <mergeCell ref="I3760:K3760"/>
    <mergeCell ref="M3760:Q3760"/>
    <mergeCell ref="R3760:V3760"/>
    <mergeCell ref="B3757:E3757"/>
    <mergeCell ref="B3758:E3758"/>
    <mergeCell ref="F3758:H3758"/>
    <mergeCell ref="I3758:K3758"/>
    <mergeCell ref="M3758:Q3758"/>
    <mergeCell ref="R3758:V3758"/>
    <mergeCell ref="B3750:V3750"/>
    <mergeCell ref="H3752:O3752"/>
    <mergeCell ref="G3753:O3753"/>
    <mergeCell ref="T3754:V3754"/>
    <mergeCell ref="B3756:E3756"/>
    <mergeCell ref="F3756:H3757"/>
    <mergeCell ref="I3756:K3757"/>
    <mergeCell ref="L3756:L3757"/>
    <mergeCell ref="M3756:Q3757"/>
    <mergeCell ref="R3756:V3757"/>
    <mergeCell ref="B3769:E3769"/>
    <mergeCell ref="F3769:H3769"/>
    <mergeCell ref="I3769:K3769"/>
    <mergeCell ref="M3769:Q3769"/>
    <mergeCell ref="R3769:V3769"/>
    <mergeCell ref="M3770:Q3770"/>
    <mergeCell ref="R3770:V3770"/>
    <mergeCell ref="B3767:E3767"/>
    <mergeCell ref="F3767:H3767"/>
    <mergeCell ref="I3767:K3767"/>
    <mergeCell ref="M3767:Q3767"/>
    <mergeCell ref="R3767:V3767"/>
    <mergeCell ref="B3768:E3768"/>
    <mergeCell ref="F3768:H3768"/>
    <mergeCell ref="I3768:K3768"/>
    <mergeCell ref="M3768:Q3768"/>
    <mergeCell ref="R3768:V3768"/>
    <mergeCell ref="B3765:E3765"/>
    <mergeCell ref="F3765:H3765"/>
    <mergeCell ref="I3765:K3765"/>
    <mergeCell ref="M3765:Q3765"/>
    <mergeCell ref="R3765:V3765"/>
    <mergeCell ref="B3766:E3766"/>
    <mergeCell ref="F3766:H3766"/>
    <mergeCell ref="I3766:K3766"/>
    <mergeCell ref="M3766:Q3766"/>
    <mergeCell ref="R3766:V3766"/>
    <mergeCell ref="B3763:E3763"/>
    <mergeCell ref="F3763:H3763"/>
    <mergeCell ref="I3763:K3763"/>
    <mergeCell ref="M3763:Q3763"/>
    <mergeCell ref="R3763:V3763"/>
    <mergeCell ref="B3764:E3764"/>
    <mergeCell ref="F3764:H3764"/>
    <mergeCell ref="I3764:K3764"/>
    <mergeCell ref="M3764:Q3764"/>
    <mergeCell ref="R3764:V3764"/>
    <mergeCell ref="B3784:E3784"/>
    <mergeCell ref="F3784:H3784"/>
    <mergeCell ref="I3784:K3784"/>
    <mergeCell ref="M3784:Q3784"/>
    <mergeCell ref="R3784:V3784"/>
    <mergeCell ref="B3785:E3785"/>
    <mergeCell ref="F3785:H3785"/>
    <mergeCell ref="I3785:K3785"/>
    <mergeCell ref="M3785:Q3785"/>
    <mergeCell ref="R3785:V3785"/>
    <mergeCell ref="B3782:E3782"/>
    <mergeCell ref="F3782:H3782"/>
    <mergeCell ref="I3782:K3782"/>
    <mergeCell ref="M3782:Q3782"/>
    <mergeCell ref="R3782:V3782"/>
    <mergeCell ref="B3783:E3783"/>
    <mergeCell ref="F3783:H3783"/>
    <mergeCell ref="I3783:K3783"/>
    <mergeCell ref="M3783:Q3783"/>
    <mergeCell ref="R3783:V3783"/>
    <mergeCell ref="R3779:V3780"/>
    <mergeCell ref="B3780:E3780"/>
    <mergeCell ref="B3781:E3781"/>
    <mergeCell ref="F3781:H3781"/>
    <mergeCell ref="I3781:K3781"/>
    <mergeCell ref="M3781:Q3781"/>
    <mergeCell ref="R3781:V3781"/>
    <mergeCell ref="B3773:V3773"/>
    <mergeCell ref="H3775:O3775"/>
    <mergeCell ref="G3776:O3776"/>
    <mergeCell ref="T3777:V3777"/>
    <mergeCell ref="B3779:E3779"/>
    <mergeCell ref="F3779:H3780"/>
    <mergeCell ref="I3779:K3780"/>
    <mergeCell ref="L3779:L3780"/>
    <mergeCell ref="M3779:Q3780"/>
    <mergeCell ref="B3792:E3792"/>
    <mergeCell ref="F3792:H3792"/>
    <mergeCell ref="I3792:K3792"/>
    <mergeCell ref="M3792:Q3792"/>
    <mergeCell ref="R3792:V3792"/>
    <mergeCell ref="M3793:Q3793"/>
    <mergeCell ref="R3793:V3793"/>
    <mergeCell ref="B3790:E3790"/>
    <mergeCell ref="F3790:H3790"/>
    <mergeCell ref="I3790:K3790"/>
    <mergeCell ref="M3790:Q3790"/>
    <mergeCell ref="R3790:V3790"/>
    <mergeCell ref="B3791:E3791"/>
    <mergeCell ref="F3791:H3791"/>
    <mergeCell ref="I3791:K3791"/>
    <mergeCell ref="M3791:Q3791"/>
    <mergeCell ref="R3791:V3791"/>
    <mergeCell ref="B3788:E3788"/>
    <mergeCell ref="F3788:H3788"/>
    <mergeCell ref="I3788:K3788"/>
    <mergeCell ref="M3788:Q3788"/>
    <mergeCell ref="R3788:V3788"/>
    <mergeCell ref="B3789:E3789"/>
    <mergeCell ref="F3789:H3789"/>
    <mergeCell ref="I3789:K3789"/>
    <mergeCell ref="M3789:Q3789"/>
    <mergeCell ref="R3789:V3789"/>
    <mergeCell ref="B3786:E3786"/>
    <mergeCell ref="F3786:H3786"/>
    <mergeCell ref="I3786:K3786"/>
    <mergeCell ref="M3786:Q3786"/>
    <mergeCell ref="R3786:V3786"/>
    <mergeCell ref="B3787:E3787"/>
    <mergeCell ref="F3787:H3787"/>
    <mergeCell ref="I3787:K3787"/>
    <mergeCell ref="M3787:Q3787"/>
    <mergeCell ref="R3787:V3787"/>
    <mergeCell ref="B3807:E3807"/>
    <mergeCell ref="F3807:H3807"/>
    <mergeCell ref="I3807:K3807"/>
    <mergeCell ref="M3807:Q3807"/>
    <mergeCell ref="R3807:V3807"/>
    <mergeCell ref="B3808:E3808"/>
    <mergeCell ref="F3808:H3808"/>
    <mergeCell ref="I3808:K3808"/>
    <mergeCell ref="M3808:Q3808"/>
    <mergeCell ref="R3808:V3808"/>
    <mergeCell ref="B3805:E3805"/>
    <mergeCell ref="F3805:H3805"/>
    <mergeCell ref="I3805:K3805"/>
    <mergeCell ref="M3805:Q3805"/>
    <mergeCell ref="R3805:V3805"/>
    <mergeCell ref="B3806:E3806"/>
    <mergeCell ref="F3806:H3806"/>
    <mergeCell ref="I3806:K3806"/>
    <mergeCell ref="M3806:Q3806"/>
    <mergeCell ref="R3806:V3806"/>
    <mergeCell ref="B3803:E3803"/>
    <mergeCell ref="B3804:E3804"/>
    <mergeCell ref="F3804:H3804"/>
    <mergeCell ref="I3804:K3804"/>
    <mergeCell ref="M3804:Q3804"/>
    <mergeCell ref="R3804:V3804"/>
    <mergeCell ref="B3796:V3796"/>
    <mergeCell ref="H3798:O3798"/>
    <mergeCell ref="G3799:O3799"/>
    <mergeCell ref="T3800:V3800"/>
    <mergeCell ref="B3802:E3802"/>
    <mergeCell ref="F3802:H3803"/>
    <mergeCell ref="I3802:K3803"/>
    <mergeCell ref="L3802:L3803"/>
    <mergeCell ref="M3802:Q3803"/>
    <mergeCell ref="R3802:V3803"/>
    <mergeCell ref="B3815:E3815"/>
    <mergeCell ref="F3815:H3815"/>
    <mergeCell ref="I3815:K3815"/>
    <mergeCell ref="M3815:Q3815"/>
    <mergeCell ref="R3815:V3815"/>
    <mergeCell ref="M3816:Q3816"/>
    <mergeCell ref="R3816:V3816"/>
    <mergeCell ref="B3813:E3813"/>
    <mergeCell ref="F3813:H3813"/>
    <mergeCell ref="I3813:K3813"/>
    <mergeCell ref="M3813:Q3813"/>
    <mergeCell ref="R3813:V3813"/>
    <mergeCell ref="B3814:E3814"/>
    <mergeCell ref="F3814:H3814"/>
    <mergeCell ref="I3814:K3814"/>
    <mergeCell ref="M3814:Q3814"/>
    <mergeCell ref="R3814:V3814"/>
    <mergeCell ref="B3811:E3811"/>
    <mergeCell ref="F3811:H3811"/>
    <mergeCell ref="I3811:K3811"/>
    <mergeCell ref="M3811:Q3811"/>
    <mergeCell ref="R3811:V3811"/>
    <mergeCell ref="B3812:E3812"/>
    <mergeCell ref="F3812:H3812"/>
    <mergeCell ref="I3812:K3812"/>
    <mergeCell ref="M3812:Q3812"/>
    <mergeCell ref="R3812:V3812"/>
    <mergeCell ref="B3809:E3809"/>
    <mergeCell ref="F3809:H3809"/>
    <mergeCell ref="I3809:K3809"/>
    <mergeCell ref="M3809:Q3809"/>
    <mergeCell ref="R3809:V3809"/>
    <mergeCell ref="B3810:E3810"/>
    <mergeCell ref="F3810:H3810"/>
    <mergeCell ref="I3810:K3810"/>
    <mergeCell ref="M3810:Q3810"/>
    <mergeCell ref="R3810:V3810"/>
    <mergeCell ref="B3830:E3830"/>
    <mergeCell ref="F3830:H3830"/>
    <mergeCell ref="I3830:K3830"/>
    <mergeCell ref="M3830:Q3830"/>
    <mergeCell ref="R3830:V3830"/>
    <mergeCell ref="B3831:E3831"/>
    <mergeCell ref="F3831:H3831"/>
    <mergeCell ref="I3831:K3831"/>
    <mergeCell ref="M3831:Q3831"/>
    <mergeCell ref="R3831:V3831"/>
    <mergeCell ref="B3828:E3828"/>
    <mergeCell ref="F3828:H3828"/>
    <mergeCell ref="I3828:K3828"/>
    <mergeCell ref="M3828:Q3828"/>
    <mergeCell ref="R3828:V3828"/>
    <mergeCell ref="B3829:E3829"/>
    <mergeCell ref="F3829:H3829"/>
    <mergeCell ref="I3829:K3829"/>
    <mergeCell ref="M3829:Q3829"/>
    <mergeCell ref="R3829:V3829"/>
    <mergeCell ref="R3825:V3826"/>
    <mergeCell ref="B3826:E3826"/>
    <mergeCell ref="B3827:E3827"/>
    <mergeCell ref="F3827:H3827"/>
    <mergeCell ref="I3827:K3827"/>
    <mergeCell ref="M3827:Q3827"/>
    <mergeCell ref="R3827:V3827"/>
    <mergeCell ref="B3819:V3819"/>
    <mergeCell ref="H3821:O3821"/>
    <mergeCell ref="G3822:O3822"/>
    <mergeCell ref="T3823:V3823"/>
    <mergeCell ref="B3825:E3825"/>
    <mergeCell ref="F3825:H3826"/>
    <mergeCell ref="I3825:K3826"/>
    <mergeCell ref="L3825:L3826"/>
    <mergeCell ref="M3825:Q3826"/>
    <mergeCell ref="B3838:E3838"/>
    <mergeCell ref="F3838:H3838"/>
    <mergeCell ref="I3838:K3838"/>
    <mergeCell ref="M3838:Q3838"/>
    <mergeCell ref="R3838:V3838"/>
    <mergeCell ref="M3839:Q3839"/>
    <mergeCell ref="R3839:V3839"/>
    <mergeCell ref="B3836:E3836"/>
    <mergeCell ref="F3836:H3836"/>
    <mergeCell ref="I3836:K3836"/>
    <mergeCell ref="M3836:Q3836"/>
    <mergeCell ref="R3836:V3836"/>
    <mergeCell ref="B3837:E3837"/>
    <mergeCell ref="F3837:H3837"/>
    <mergeCell ref="I3837:K3837"/>
    <mergeCell ref="M3837:Q3837"/>
    <mergeCell ref="R3837:V3837"/>
    <mergeCell ref="B3834:E3834"/>
    <mergeCell ref="F3834:H3834"/>
    <mergeCell ref="I3834:K3834"/>
    <mergeCell ref="M3834:Q3834"/>
    <mergeCell ref="R3834:V3834"/>
    <mergeCell ref="B3835:E3835"/>
    <mergeCell ref="F3835:H3835"/>
    <mergeCell ref="I3835:K3835"/>
    <mergeCell ref="M3835:Q3835"/>
    <mergeCell ref="R3835:V3835"/>
    <mergeCell ref="B3832:E3832"/>
    <mergeCell ref="F3832:H3832"/>
    <mergeCell ref="I3832:K3832"/>
    <mergeCell ref="M3832:Q3832"/>
    <mergeCell ref="R3832:V3832"/>
    <mergeCell ref="B3833:E3833"/>
    <mergeCell ref="F3833:H3833"/>
    <mergeCell ref="I3833:K3833"/>
    <mergeCell ref="M3833:Q3833"/>
    <mergeCell ref="R3833:V3833"/>
    <mergeCell ref="B3853:E3853"/>
    <mergeCell ref="F3853:H3853"/>
    <mergeCell ref="I3853:K3853"/>
    <mergeCell ref="M3853:Q3853"/>
    <mergeCell ref="R3853:V3853"/>
    <mergeCell ref="B3854:E3854"/>
    <mergeCell ref="F3854:H3854"/>
    <mergeCell ref="I3854:K3854"/>
    <mergeCell ref="M3854:Q3854"/>
    <mergeCell ref="R3854:V3854"/>
    <mergeCell ref="B3851:E3851"/>
    <mergeCell ref="F3851:H3851"/>
    <mergeCell ref="I3851:K3851"/>
    <mergeCell ref="M3851:Q3851"/>
    <mergeCell ref="R3851:V3851"/>
    <mergeCell ref="B3852:E3852"/>
    <mergeCell ref="F3852:H3852"/>
    <mergeCell ref="I3852:K3852"/>
    <mergeCell ref="M3852:Q3852"/>
    <mergeCell ref="R3852:V3852"/>
    <mergeCell ref="B3849:E3849"/>
    <mergeCell ref="B3850:E3850"/>
    <mergeCell ref="F3850:H3850"/>
    <mergeCell ref="I3850:K3850"/>
    <mergeCell ref="M3850:Q3850"/>
    <mergeCell ref="R3850:V3850"/>
    <mergeCell ref="B3842:V3842"/>
    <mergeCell ref="H3844:O3844"/>
    <mergeCell ref="G3845:O3845"/>
    <mergeCell ref="T3846:V3846"/>
    <mergeCell ref="B3848:E3848"/>
    <mergeCell ref="F3848:H3849"/>
    <mergeCell ref="I3848:K3849"/>
    <mergeCell ref="L3848:L3849"/>
    <mergeCell ref="M3848:Q3849"/>
    <mergeCell ref="R3848:V3849"/>
    <mergeCell ref="B3861:E3861"/>
    <mergeCell ref="F3861:H3861"/>
    <mergeCell ref="I3861:K3861"/>
    <mergeCell ref="M3861:Q3861"/>
    <mergeCell ref="R3861:V3861"/>
    <mergeCell ref="M3862:Q3862"/>
    <mergeCell ref="R3862:V3862"/>
    <mergeCell ref="B3859:E3859"/>
    <mergeCell ref="F3859:H3859"/>
    <mergeCell ref="I3859:K3859"/>
    <mergeCell ref="M3859:Q3859"/>
    <mergeCell ref="R3859:V3859"/>
    <mergeCell ref="B3860:E3860"/>
    <mergeCell ref="F3860:H3860"/>
    <mergeCell ref="I3860:K3860"/>
    <mergeCell ref="M3860:Q3860"/>
    <mergeCell ref="R3860:V3860"/>
    <mergeCell ref="B3857:E3857"/>
    <mergeCell ref="F3857:H3857"/>
    <mergeCell ref="I3857:K3857"/>
    <mergeCell ref="M3857:Q3857"/>
    <mergeCell ref="R3857:V3857"/>
    <mergeCell ref="B3858:E3858"/>
    <mergeCell ref="F3858:H3858"/>
    <mergeCell ref="I3858:K3858"/>
    <mergeCell ref="M3858:Q3858"/>
    <mergeCell ref="R3858:V3858"/>
    <mergeCell ref="B3855:E3855"/>
    <mergeCell ref="F3855:H3855"/>
    <mergeCell ref="I3855:K3855"/>
    <mergeCell ref="M3855:Q3855"/>
    <mergeCell ref="R3855:V3855"/>
    <mergeCell ref="B3856:E3856"/>
    <mergeCell ref="F3856:H3856"/>
    <mergeCell ref="I3856:K3856"/>
    <mergeCell ref="M3856:Q3856"/>
    <mergeCell ref="R3856:V3856"/>
    <mergeCell ref="B3876:E3876"/>
    <mergeCell ref="F3876:H3876"/>
    <mergeCell ref="I3876:K3876"/>
    <mergeCell ref="M3876:Q3876"/>
    <mergeCell ref="R3876:V3876"/>
    <mergeCell ref="B3877:E3877"/>
    <mergeCell ref="F3877:H3877"/>
    <mergeCell ref="I3877:K3877"/>
    <mergeCell ref="M3877:Q3877"/>
    <mergeCell ref="R3877:V3877"/>
    <mergeCell ref="B3874:E3874"/>
    <mergeCell ref="F3874:H3874"/>
    <mergeCell ref="I3874:K3874"/>
    <mergeCell ref="M3874:Q3874"/>
    <mergeCell ref="R3874:V3874"/>
    <mergeCell ref="B3875:E3875"/>
    <mergeCell ref="F3875:H3875"/>
    <mergeCell ref="I3875:K3875"/>
    <mergeCell ref="M3875:Q3875"/>
    <mergeCell ref="R3875:V3875"/>
    <mergeCell ref="R3871:V3872"/>
    <mergeCell ref="B3872:E3872"/>
    <mergeCell ref="B3873:E3873"/>
    <mergeCell ref="F3873:H3873"/>
    <mergeCell ref="I3873:K3873"/>
    <mergeCell ref="M3873:Q3873"/>
    <mergeCell ref="R3873:V3873"/>
    <mergeCell ref="B3865:V3865"/>
    <mergeCell ref="H3867:O3867"/>
    <mergeCell ref="G3868:O3868"/>
    <mergeCell ref="T3869:V3869"/>
    <mergeCell ref="B3871:E3871"/>
    <mergeCell ref="F3871:H3872"/>
    <mergeCell ref="I3871:K3872"/>
    <mergeCell ref="L3871:L3872"/>
    <mergeCell ref="M3871:Q3872"/>
    <mergeCell ref="B3884:E3884"/>
    <mergeCell ref="F3884:H3884"/>
    <mergeCell ref="I3884:K3884"/>
    <mergeCell ref="M3884:Q3884"/>
    <mergeCell ref="R3884:V3884"/>
    <mergeCell ref="M3885:Q3885"/>
    <mergeCell ref="R3885:V3885"/>
    <mergeCell ref="B3882:E3882"/>
    <mergeCell ref="F3882:H3882"/>
    <mergeCell ref="I3882:K3882"/>
    <mergeCell ref="M3882:Q3882"/>
    <mergeCell ref="R3882:V3882"/>
    <mergeCell ref="B3883:E3883"/>
    <mergeCell ref="F3883:H3883"/>
    <mergeCell ref="I3883:K3883"/>
    <mergeCell ref="M3883:Q3883"/>
    <mergeCell ref="R3883:V3883"/>
    <mergeCell ref="B3880:E3880"/>
    <mergeCell ref="F3880:H3880"/>
    <mergeCell ref="I3880:K3880"/>
    <mergeCell ref="M3880:Q3880"/>
    <mergeCell ref="R3880:V3880"/>
    <mergeCell ref="B3881:E3881"/>
    <mergeCell ref="F3881:H3881"/>
    <mergeCell ref="I3881:K3881"/>
    <mergeCell ref="M3881:Q3881"/>
    <mergeCell ref="R3881:V3881"/>
    <mergeCell ref="B3878:E3878"/>
    <mergeCell ref="F3878:H3878"/>
    <mergeCell ref="I3878:K3878"/>
    <mergeCell ref="M3878:Q3878"/>
    <mergeCell ref="R3878:V3878"/>
    <mergeCell ref="B3879:E3879"/>
    <mergeCell ref="F3879:H3879"/>
    <mergeCell ref="I3879:K3879"/>
    <mergeCell ref="M3879:Q3879"/>
    <mergeCell ref="R3879:V3879"/>
    <mergeCell ref="B3899:E3899"/>
    <mergeCell ref="F3899:H3899"/>
    <mergeCell ref="I3899:K3899"/>
    <mergeCell ref="M3899:Q3899"/>
    <mergeCell ref="R3899:V3899"/>
    <mergeCell ref="B3900:E3900"/>
    <mergeCell ref="F3900:H3900"/>
    <mergeCell ref="I3900:K3900"/>
    <mergeCell ref="M3900:Q3900"/>
    <mergeCell ref="R3900:V3900"/>
    <mergeCell ref="B3897:E3897"/>
    <mergeCell ref="F3897:H3897"/>
    <mergeCell ref="I3897:K3897"/>
    <mergeCell ref="M3897:Q3897"/>
    <mergeCell ref="R3897:V3897"/>
    <mergeCell ref="B3898:E3898"/>
    <mergeCell ref="F3898:H3898"/>
    <mergeCell ref="I3898:K3898"/>
    <mergeCell ref="M3898:Q3898"/>
    <mergeCell ref="R3898:V3898"/>
    <mergeCell ref="B3895:E3895"/>
    <mergeCell ref="B3896:E3896"/>
    <mergeCell ref="F3896:H3896"/>
    <mergeCell ref="I3896:K3896"/>
    <mergeCell ref="M3896:Q3896"/>
    <mergeCell ref="R3896:V3896"/>
    <mergeCell ref="B3888:V3888"/>
    <mergeCell ref="H3890:O3890"/>
    <mergeCell ref="G3891:O3891"/>
    <mergeCell ref="T3892:V3892"/>
    <mergeCell ref="B3894:E3894"/>
    <mergeCell ref="F3894:H3895"/>
    <mergeCell ref="I3894:K3895"/>
    <mergeCell ref="L3894:L3895"/>
    <mergeCell ref="M3894:Q3895"/>
    <mergeCell ref="R3894:V3895"/>
    <mergeCell ref="B3907:E3907"/>
    <mergeCell ref="F3907:H3907"/>
    <mergeCell ref="I3907:K3907"/>
    <mergeCell ref="M3907:Q3907"/>
    <mergeCell ref="R3907:V3907"/>
    <mergeCell ref="M3908:Q3908"/>
    <mergeCell ref="R3908:V3908"/>
    <mergeCell ref="B3905:E3905"/>
    <mergeCell ref="F3905:H3905"/>
    <mergeCell ref="I3905:K3905"/>
    <mergeCell ref="M3905:Q3905"/>
    <mergeCell ref="R3905:V3905"/>
    <mergeCell ref="B3906:E3906"/>
    <mergeCell ref="F3906:H3906"/>
    <mergeCell ref="I3906:K3906"/>
    <mergeCell ref="M3906:Q3906"/>
    <mergeCell ref="R3906:V3906"/>
    <mergeCell ref="B3903:E3903"/>
    <mergeCell ref="F3903:H3903"/>
    <mergeCell ref="I3903:K3903"/>
    <mergeCell ref="M3903:Q3903"/>
    <mergeCell ref="R3903:V3903"/>
    <mergeCell ref="B3904:E3904"/>
    <mergeCell ref="F3904:H3904"/>
    <mergeCell ref="I3904:K3904"/>
    <mergeCell ref="M3904:Q3904"/>
    <mergeCell ref="R3904:V3904"/>
    <mergeCell ref="B3901:E3901"/>
    <mergeCell ref="F3901:H3901"/>
    <mergeCell ref="I3901:K3901"/>
    <mergeCell ref="M3901:Q3901"/>
    <mergeCell ref="R3901:V3901"/>
    <mergeCell ref="B3902:E3902"/>
    <mergeCell ref="F3902:H3902"/>
    <mergeCell ref="I3902:K3902"/>
    <mergeCell ref="M3902:Q3902"/>
    <mergeCell ref="R3902:V3902"/>
    <mergeCell ref="B3922:E3922"/>
    <mergeCell ref="F3922:H3922"/>
    <mergeCell ref="I3922:K3922"/>
    <mergeCell ref="M3922:Q3922"/>
    <mergeCell ref="R3922:V3922"/>
    <mergeCell ref="B3923:E3923"/>
    <mergeCell ref="F3923:H3923"/>
    <mergeCell ref="I3923:K3923"/>
    <mergeCell ref="M3923:Q3923"/>
    <mergeCell ref="R3923:V3923"/>
    <mergeCell ref="B3920:E3920"/>
    <mergeCell ref="F3920:H3920"/>
    <mergeCell ref="I3920:K3920"/>
    <mergeCell ref="M3920:Q3920"/>
    <mergeCell ref="R3920:V3920"/>
    <mergeCell ref="B3921:E3921"/>
    <mergeCell ref="F3921:H3921"/>
    <mergeCell ref="I3921:K3921"/>
    <mergeCell ref="M3921:Q3921"/>
    <mergeCell ref="R3921:V3921"/>
    <mergeCell ref="R3917:V3918"/>
    <mergeCell ref="B3918:E3918"/>
    <mergeCell ref="B3919:E3919"/>
    <mergeCell ref="F3919:H3919"/>
    <mergeCell ref="I3919:K3919"/>
    <mergeCell ref="M3919:Q3919"/>
    <mergeCell ref="R3919:V3919"/>
    <mergeCell ref="B3911:V3911"/>
    <mergeCell ref="H3913:O3913"/>
    <mergeCell ref="G3914:O3914"/>
    <mergeCell ref="T3915:V3915"/>
    <mergeCell ref="B3917:E3917"/>
    <mergeCell ref="F3917:H3918"/>
    <mergeCell ref="I3917:K3918"/>
    <mergeCell ref="L3917:L3918"/>
    <mergeCell ref="M3917:Q3918"/>
    <mergeCell ref="B3930:E3930"/>
    <mergeCell ref="F3930:H3930"/>
    <mergeCell ref="I3930:K3930"/>
    <mergeCell ref="M3930:Q3930"/>
    <mergeCell ref="R3930:V3930"/>
    <mergeCell ref="M3931:Q3931"/>
    <mergeCell ref="R3931:V3931"/>
    <mergeCell ref="B3928:E3928"/>
    <mergeCell ref="F3928:H3928"/>
    <mergeCell ref="I3928:K3928"/>
    <mergeCell ref="M3928:Q3928"/>
    <mergeCell ref="R3928:V3928"/>
    <mergeCell ref="B3929:E3929"/>
    <mergeCell ref="F3929:H3929"/>
    <mergeCell ref="I3929:K3929"/>
    <mergeCell ref="M3929:Q3929"/>
    <mergeCell ref="R3929:V3929"/>
    <mergeCell ref="B3926:E3926"/>
    <mergeCell ref="F3926:H3926"/>
    <mergeCell ref="I3926:K3926"/>
    <mergeCell ref="M3926:Q3926"/>
    <mergeCell ref="R3926:V3926"/>
    <mergeCell ref="B3927:E3927"/>
    <mergeCell ref="F3927:H3927"/>
    <mergeCell ref="I3927:K3927"/>
    <mergeCell ref="M3927:Q3927"/>
    <mergeCell ref="R3927:V3927"/>
    <mergeCell ref="B3924:E3924"/>
    <mergeCell ref="F3924:H3924"/>
    <mergeCell ref="I3924:K3924"/>
    <mergeCell ref="M3924:Q3924"/>
    <mergeCell ref="R3924:V3924"/>
    <mergeCell ref="B3925:E3925"/>
    <mergeCell ref="F3925:H3925"/>
    <mergeCell ref="I3925:K3925"/>
    <mergeCell ref="M3925:Q3925"/>
    <mergeCell ref="R3925:V3925"/>
    <mergeCell ref="B3945:E3945"/>
    <mergeCell ref="F3945:H3945"/>
    <mergeCell ref="I3945:K3945"/>
    <mergeCell ref="M3945:Q3945"/>
    <mergeCell ref="R3945:V3945"/>
    <mergeCell ref="B3946:E3946"/>
    <mergeCell ref="F3946:H3946"/>
    <mergeCell ref="I3946:K3946"/>
    <mergeCell ref="M3946:Q3946"/>
    <mergeCell ref="R3946:V3946"/>
    <mergeCell ref="B3943:E3943"/>
    <mergeCell ref="F3943:H3943"/>
    <mergeCell ref="I3943:K3943"/>
    <mergeCell ref="M3943:Q3943"/>
    <mergeCell ref="R3943:V3943"/>
    <mergeCell ref="B3944:E3944"/>
    <mergeCell ref="F3944:H3944"/>
    <mergeCell ref="I3944:K3944"/>
    <mergeCell ref="M3944:Q3944"/>
    <mergeCell ref="R3944:V3944"/>
    <mergeCell ref="B3941:E3941"/>
    <mergeCell ref="B3942:E3942"/>
    <mergeCell ref="F3942:H3942"/>
    <mergeCell ref="I3942:K3942"/>
    <mergeCell ref="M3942:Q3942"/>
    <mergeCell ref="R3942:V3942"/>
    <mergeCell ref="B3934:V3934"/>
    <mergeCell ref="H3936:O3936"/>
    <mergeCell ref="G3937:O3937"/>
    <mergeCell ref="T3938:V3938"/>
    <mergeCell ref="B3940:E3940"/>
    <mergeCell ref="F3940:H3941"/>
    <mergeCell ref="I3940:K3941"/>
    <mergeCell ref="L3940:L3941"/>
    <mergeCell ref="M3940:Q3941"/>
    <mergeCell ref="R3940:V3941"/>
    <mergeCell ref="B3953:E3953"/>
    <mergeCell ref="F3953:H3953"/>
    <mergeCell ref="I3953:K3953"/>
    <mergeCell ref="M3953:Q3953"/>
    <mergeCell ref="R3953:V3953"/>
    <mergeCell ref="M3954:Q3954"/>
    <mergeCell ref="R3954:V3954"/>
    <mergeCell ref="B3951:E3951"/>
    <mergeCell ref="F3951:H3951"/>
    <mergeCell ref="I3951:K3951"/>
    <mergeCell ref="M3951:Q3951"/>
    <mergeCell ref="R3951:V3951"/>
    <mergeCell ref="B3952:E3952"/>
    <mergeCell ref="F3952:H3952"/>
    <mergeCell ref="I3952:K3952"/>
    <mergeCell ref="M3952:Q3952"/>
    <mergeCell ref="R3952:V3952"/>
    <mergeCell ref="B3949:E3949"/>
    <mergeCell ref="F3949:H3949"/>
    <mergeCell ref="I3949:K3949"/>
    <mergeCell ref="M3949:Q3949"/>
    <mergeCell ref="R3949:V3949"/>
    <mergeCell ref="B3950:E3950"/>
    <mergeCell ref="F3950:H3950"/>
    <mergeCell ref="I3950:K3950"/>
    <mergeCell ref="M3950:Q3950"/>
    <mergeCell ref="R3950:V3950"/>
    <mergeCell ref="B3947:E3947"/>
    <mergeCell ref="F3947:H3947"/>
    <mergeCell ref="I3947:K3947"/>
    <mergeCell ref="M3947:Q3947"/>
    <mergeCell ref="R3947:V3947"/>
    <mergeCell ref="B3948:E3948"/>
    <mergeCell ref="F3948:H3948"/>
    <mergeCell ref="I3948:K3948"/>
    <mergeCell ref="M3948:Q3948"/>
    <mergeCell ref="R3948:V3948"/>
    <mergeCell ref="B3968:E3968"/>
    <mergeCell ref="F3968:H3968"/>
    <mergeCell ref="I3968:K3968"/>
    <mergeCell ref="M3968:Q3968"/>
    <mergeCell ref="R3968:V3968"/>
    <mergeCell ref="B3969:E3969"/>
    <mergeCell ref="F3969:H3969"/>
    <mergeCell ref="I3969:K3969"/>
    <mergeCell ref="M3969:Q3969"/>
    <mergeCell ref="R3969:V3969"/>
    <mergeCell ref="B3966:E3966"/>
    <mergeCell ref="F3966:H3966"/>
    <mergeCell ref="I3966:K3966"/>
    <mergeCell ref="M3966:Q3966"/>
    <mergeCell ref="R3966:V3966"/>
    <mergeCell ref="B3967:E3967"/>
    <mergeCell ref="F3967:H3967"/>
    <mergeCell ref="I3967:K3967"/>
    <mergeCell ref="M3967:Q3967"/>
    <mergeCell ref="R3967:V3967"/>
    <mergeCell ref="R3963:V3964"/>
    <mergeCell ref="B3964:E3964"/>
    <mergeCell ref="B3965:E3965"/>
    <mergeCell ref="F3965:H3965"/>
    <mergeCell ref="I3965:K3965"/>
    <mergeCell ref="M3965:Q3965"/>
    <mergeCell ref="R3965:V3965"/>
    <mergeCell ref="B3957:V3957"/>
    <mergeCell ref="H3959:O3959"/>
    <mergeCell ref="G3960:O3960"/>
    <mergeCell ref="T3961:V3961"/>
    <mergeCell ref="B3963:E3963"/>
    <mergeCell ref="F3963:H3964"/>
    <mergeCell ref="I3963:K3964"/>
    <mergeCell ref="L3963:L3964"/>
    <mergeCell ref="M3963:Q3964"/>
    <mergeCell ref="B3976:E3976"/>
    <mergeCell ref="F3976:H3976"/>
    <mergeCell ref="I3976:K3976"/>
    <mergeCell ref="M3976:Q3976"/>
    <mergeCell ref="R3976:V3976"/>
    <mergeCell ref="M3977:Q3977"/>
    <mergeCell ref="R3977:V3977"/>
    <mergeCell ref="B3974:E3974"/>
    <mergeCell ref="F3974:H3974"/>
    <mergeCell ref="I3974:K3974"/>
    <mergeCell ref="M3974:Q3974"/>
    <mergeCell ref="R3974:V3974"/>
    <mergeCell ref="B3975:E3975"/>
    <mergeCell ref="F3975:H3975"/>
    <mergeCell ref="I3975:K3975"/>
    <mergeCell ref="M3975:Q3975"/>
    <mergeCell ref="R3975:V3975"/>
    <mergeCell ref="B3972:E3972"/>
    <mergeCell ref="F3972:H3972"/>
    <mergeCell ref="I3972:K3972"/>
    <mergeCell ref="M3972:Q3972"/>
    <mergeCell ref="R3972:V3972"/>
    <mergeCell ref="B3973:E3973"/>
    <mergeCell ref="F3973:H3973"/>
    <mergeCell ref="I3973:K3973"/>
    <mergeCell ref="M3973:Q3973"/>
    <mergeCell ref="R3973:V3973"/>
    <mergeCell ref="B3970:E3970"/>
    <mergeCell ref="F3970:H3970"/>
    <mergeCell ref="I3970:K3970"/>
    <mergeCell ref="M3970:Q3970"/>
    <mergeCell ref="R3970:V3970"/>
    <mergeCell ref="B3971:E3971"/>
    <mergeCell ref="F3971:H3971"/>
    <mergeCell ref="I3971:K3971"/>
    <mergeCell ref="M3971:Q3971"/>
    <mergeCell ref="R3971:V3971"/>
    <mergeCell ref="B3991:E3991"/>
    <mergeCell ref="F3991:H3991"/>
    <mergeCell ref="I3991:K3991"/>
    <mergeCell ref="M3991:Q3991"/>
    <mergeCell ref="R3991:V3991"/>
    <mergeCell ref="B3992:E3992"/>
    <mergeCell ref="F3992:H3992"/>
    <mergeCell ref="I3992:K3992"/>
    <mergeCell ref="M3992:Q3992"/>
    <mergeCell ref="R3992:V3992"/>
    <mergeCell ref="B3989:E3989"/>
    <mergeCell ref="F3989:H3989"/>
    <mergeCell ref="I3989:K3989"/>
    <mergeCell ref="M3989:Q3989"/>
    <mergeCell ref="R3989:V3989"/>
    <mergeCell ref="B3990:E3990"/>
    <mergeCell ref="F3990:H3990"/>
    <mergeCell ref="I3990:K3990"/>
    <mergeCell ref="M3990:Q3990"/>
    <mergeCell ref="R3990:V3990"/>
    <mergeCell ref="B3987:E3987"/>
    <mergeCell ref="B3988:E3988"/>
    <mergeCell ref="F3988:H3988"/>
    <mergeCell ref="I3988:K3988"/>
    <mergeCell ref="M3988:Q3988"/>
    <mergeCell ref="R3988:V3988"/>
    <mergeCell ref="B3980:V3980"/>
    <mergeCell ref="H3982:O3982"/>
    <mergeCell ref="G3983:O3983"/>
    <mergeCell ref="T3984:V3984"/>
    <mergeCell ref="B3986:E3986"/>
    <mergeCell ref="F3986:H3987"/>
    <mergeCell ref="I3986:K3987"/>
    <mergeCell ref="L3986:L3987"/>
    <mergeCell ref="M3986:Q3987"/>
    <mergeCell ref="R3986:V3987"/>
    <mergeCell ref="B3999:E3999"/>
    <mergeCell ref="F3999:H3999"/>
    <mergeCell ref="I3999:K3999"/>
    <mergeCell ref="M3999:Q3999"/>
    <mergeCell ref="R3999:V3999"/>
    <mergeCell ref="M4000:Q4000"/>
    <mergeCell ref="R4000:V4000"/>
    <mergeCell ref="B3997:E3997"/>
    <mergeCell ref="F3997:H3997"/>
    <mergeCell ref="I3997:K3997"/>
    <mergeCell ref="M3997:Q3997"/>
    <mergeCell ref="R3997:V3997"/>
    <mergeCell ref="B3998:E3998"/>
    <mergeCell ref="F3998:H3998"/>
    <mergeCell ref="I3998:K3998"/>
    <mergeCell ref="M3998:Q3998"/>
    <mergeCell ref="R3998:V3998"/>
    <mergeCell ref="B3995:E3995"/>
    <mergeCell ref="F3995:H3995"/>
    <mergeCell ref="I3995:K3995"/>
    <mergeCell ref="M3995:Q3995"/>
    <mergeCell ref="R3995:V3995"/>
    <mergeCell ref="B3996:E3996"/>
    <mergeCell ref="F3996:H3996"/>
    <mergeCell ref="I3996:K3996"/>
    <mergeCell ref="M3996:Q3996"/>
    <mergeCell ref="R3996:V3996"/>
    <mergeCell ref="B3993:E3993"/>
    <mergeCell ref="F3993:H3993"/>
    <mergeCell ref="I3993:K3993"/>
    <mergeCell ref="M3993:Q3993"/>
    <mergeCell ref="R3993:V3993"/>
    <mergeCell ref="B3994:E3994"/>
    <mergeCell ref="F3994:H3994"/>
    <mergeCell ref="I3994:K3994"/>
    <mergeCell ref="M3994:Q3994"/>
    <mergeCell ref="R3994:V3994"/>
    <mergeCell ref="B4014:E4014"/>
    <mergeCell ref="F4014:H4014"/>
    <mergeCell ref="I4014:K4014"/>
    <mergeCell ref="M4014:Q4014"/>
    <mergeCell ref="R4014:V4014"/>
    <mergeCell ref="B4015:E4015"/>
    <mergeCell ref="F4015:H4015"/>
    <mergeCell ref="I4015:K4015"/>
    <mergeCell ref="M4015:Q4015"/>
    <mergeCell ref="R4015:V4015"/>
    <mergeCell ref="B4012:E4012"/>
    <mergeCell ref="F4012:H4012"/>
    <mergeCell ref="I4012:K4012"/>
    <mergeCell ref="M4012:Q4012"/>
    <mergeCell ref="R4012:V4012"/>
    <mergeCell ref="B4013:E4013"/>
    <mergeCell ref="F4013:H4013"/>
    <mergeCell ref="I4013:K4013"/>
    <mergeCell ref="M4013:Q4013"/>
    <mergeCell ref="R4013:V4013"/>
    <mergeCell ref="R4009:V4010"/>
    <mergeCell ref="B4010:E4010"/>
    <mergeCell ref="B4011:E4011"/>
    <mergeCell ref="F4011:H4011"/>
    <mergeCell ref="I4011:K4011"/>
    <mergeCell ref="M4011:Q4011"/>
    <mergeCell ref="R4011:V4011"/>
    <mergeCell ref="B4003:V4003"/>
    <mergeCell ref="H4005:O4005"/>
    <mergeCell ref="G4006:O4006"/>
    <mergeCell ref="T4007:V4007"/>
    <mergeCell ref="B4009:E4009"/>
    <mergeCell ref="F4009:H4010"/>
    <mergeCell ref="I4009:K4010"/>
    <mergeCell ref="L4009:L4010"/>
    <mergeCell ref="M4009:Q4010"/>
    <mergeCell ref="B4022:E4022"/>
    <mergeCell ref="F4022:H4022"/>
    <mergeCell ref="I4022:K4022"/>
    <mergeCell ref="M4022:Q4022"/>
    <mergeCell ref="R4022:V4022"/>
    <mergeCell ref="M4023:Q4023"/>
    <mergeCell ref="R4023:V4023"/>
    <mergeCell ref="B4020:E4020"/>
    <mergeCell ref="F4020:H4020"/>
    <mergeCell ref="I4020:K4020"/>
    <mergeCell ref="M4020:Q4020"/>
    <mergeCell ref="R4020:V4020"/>
    <mergeCell ref="B4021:E4021"/>
    <mergeCell ref="F4021:H4021"/>
    <mergeCell ref="I4021:K4021"/>
    <mergeCell ref="M4021:Q4021"/>
    <mergeCell ref="R4021:V4021"/>
    <mergeCell ref="B4018:E4018"/>
    <mergeCell ref="F4018:H4018"/>
    <mergeCell ref="I4018:K4018"/>
    <mergeCell ref="M4018:Q4018"/>
    <mergeCell ref="R4018:V4018"/>
    <mergeCell ref="B4019:E4019"/>
    <mergeCell ref="F4019:H4019"/>
    <mergeCell ref="I4019:K4019"/>
    <mergeCell ref="M4019:Q4019"/>
    <mergeCell ref="R4019:V4019"/>
    <mergeCell ref="B4016:E4016"/>
    <mergeCell ref="F4016:H4016"/>
    <mergeCell ref="I4016:K4016"/>
    <mergeCell ref="M4016:Q4016"/>
    <mergeCell ref="R4016:V4016"/>
    <mergeCell ref="B4017:E4017"/>
    <mergeCell ref="F4017:H4017"/>
    <mergeCell ref="I4017:K4017"/>
    <mergeCell ref="M4017:Q4017"/>
    <mergeCell ref="R4017:V4017"/>
    <mergeCell ref="B4037:E4037"/>
    <mergeCell ref="F4037:H4037"/>
    <mergeCell ref="I4037:K4037"/>
    <mergeCell ref="M4037:Q4037"/>
    <mergeCell ref="R4037:V4037"/>
    <mergeCell ref="B4038:E4038"/>
    <mergeCell ref="F4038:H4038"/>
    <mergeCell ref="I4038:K4038"/>
    <mergeCell ref="M4038:Q4038"/>
    <mergeCell ref="R4038:V4038"/>
    <mergeCell ref="B4035:E4035"/>
    <mergeCell ref="F4035:H4035"/>
    <mergeCell ref="I4035:K4035"/>
    <mergeCell ref="M4035:Q4035"/>
    <mergeCell ref="R4035:V4035"/>
    <mergeCell ref="B4036:E4036"/>
    <mergeCell ref="F4036:H4036"/>
    <mergeCell ref="I4036:K4036"/>
    <mergeCell ref="M4036:Q4036"/>
    <mergeCell ref="R4036:V4036"/>
    <mergeCell ref="B4033:E4033"/>
    <mergeCell ref="B4034:E4034"/>
    <mergeCell ref="F4034:H4034"/>
    <mergeCell ref="I4034:K4034"/>
    <mergeCell ref="M4034:Q4034"/>
    <mergeCell ref="R4034:V4034"/>
    <mergeCell ref="B4026:V4026"/>
    <mergeCell ref="H4028:O4028"/>
    <mergeCell ref="G4029:O4029"/>
    <mergeCell ref="T4030:V4030"/>
    <mergeCell ref="B4032:E4032"/>
    <mergeCell ref="F4032:H4033"/>
    <mergeCell ref="I4032:K4033"/>
    <mergeCell ref="L4032:L4033"/>
    <mergeCell ref="M4032:Q4033"/>
    <mergeCell ref="R4032:V4033"/>
    <mergeCell ref="B4045:E4045"/>
    <mergeCell ref="F4045:H4045"/>
    <mergeCell ref="I4045:K4045"/>
    <mergeCell ref="M4045:Q4045"/>
    <mergeCell ref="R4045:V4045"/>
    <mergeCell ref="M4046:Q4046"/>
    <mergeCell ref="R4046:V4046"/>
    <mergeCell ref="B4043:E4043"/>
    <mergeCell ref="F4043:H4043"/>
    <mergeCell ref="I4043:K4043"/>
    <mergeCell ref="M4043:Q4043"/>
    <mergeCell ref="R4043:V4043"/>
    <mergeCell ref="B4044:E4044"/>
    <mergeCell ref="F4044:H4044"/>
    <mergeCell ref="I4044:K4044"/>
    <mergeCell ref="M4044:Q4044"/>
    <mergeCell ref="R4044:V4044"/>
    <mergeCell ref="B4041:E4041"/>
    <mergeCell ref="F4041:H4041"/>
    <mergeCell ref="I4041:K4041"/>
    <mergeCell ref="M4041:Q4041"/>
    <mergeCell ref="R4041:V4041"/>
    <mergeCell ref="B4042:E4042"/>
    <mergeCell ref="F4042:H4042"/>
    <mergeCell ref="I4042:K4042"/>
    <mergeCell ref="M4042:Q4042"/>
    <mergeCell ref="R4042:V4042"/>
    <mergeCell ref="B4039:E4039"/>
    <mergeCell ref="F4039:H4039"/>
    <mergeCell ref="I4039:K4039"/>
    <mergeCell ref="M4039:Q4039"/>
    <mergeCell ref="R4039:V4039"/>
    <mergeCell ref="B4040:E4040"/>
    <mergeCell ref="F4040:H4040"/>
    <mergeCell ref="I4040:K4040"/>
    <mergeCell ref="M4040:Q4040"/>
    <mergeCell ref="R4040:V4040"/>
    <mergeCell ref="B4060:E4060"/>
    <mergeCell ref="F4060:H4060"/>
    <mergeCell ref="I4060:K4060"/>
    <mergeCell ref="M4060:Q4060"/>
    <mergeCell ref="R4060:V4060"/>
    <mergeCell ref="B4061:E4061"/>
    <mergeCell ref="F4061:H4061"/>
    <mergeCell ref="I4061:K4061"/>
    <mergeCell ref="M4061:Q4061"/>
    <mergeCell ref="R4061:V4061"/>
    <mergeCell ref="B4058:E4058"/>
    <mergeCell ref="F4058:H4058"/>
    <mergeCell ref="I4058:K4058"/>
    <mergeCell ref="M4058:Q4058"/>
    <mergeCell ref="R4058:V4058"/>
    <mergeCell ref="B4059:E4059"/>
    <mergeCell ref="F4059:H4059"/>
    <mergeCell ref="I4059:K4059"/>
    <mergeCell ref="M4059:Q4059"/>
    <mergeCell ref="R4059:V4059"/>
    <mergeCell ref="R4055:V4056"/>
    <mergeCell ref="B4056:E4056"/>
    <mergeCell ref="B4057:E4057"/>
    <mergeCell ref="F4057:H4057"/>
    <mergeCell ref="I4057:K4057"/>
    <mergeCell ref="M4057:Q4057"/>
    <mergeCell ref="R4057:V4057"/>
    <mergeCell ref="B4049:V4049"/>
    <mergeCell ref="H4051:O4051"/>
    <mergeCell ref="G4052:O4052"/>
    <mergeCell ref="T4053:V4053"/>
    <mergeCell ref="B4055:E4055"/>
    <mergeCell ref="F4055:H4056"/>
    <mergeCell ref="I4055:K4056"/>
    <mergeCell ref="L4055:L4056"/>
    <mergeCell ref="M4055:Q4056"/>
    <mergeCell ref="B4068:E4068"/>
    <mergeCell ref="F4068:H4068"/>
    <mergeCell ref="I4068:K4068"/>
    <mergeCell ref="M4068:Q4068"/>
    <mergeCell ref="R4068:V4068"/>
    <mergeCell ref="M4069:Q4069"/>
    <mergeCell ref="R4069:V4069"/>
    <mergeCell ref="B4066:E4066"/>
    <mergeCell ref="F4066:H4066"/>
    <mergeCell ref="I4066:K4066"/>
    <mergeCell ref="M4066:Q4066"/>
    <mergeCell ref="R4066:V4066"/>
    <mergeCell ref="B4067:E4067"/>
    <mergeCell ref="F4067:H4067"/>
    <mergeCell ref="I4067:K4067"/>
    <mergeCell ref="M4067:Q4067"/>
    <mergeCell ref="R4067:V4067"/>
    <mergeCell ref="B4064:E4064"/>
    <mergeCell ref="F4064:H4064"/>
    <mergeCell ref="I4064:K4064"/>
    <mergeCell ref="M4064:Q4064"/>
    <mergeCell ref="R4064:V4064"/>
    <mergeCell ref="B4065:E4065"/>
    <mergeCell ref="F4065:H4065"/>
    <mergeCell ref="I4065:K4065"/>
    <mergeCell ref="M4065:Q4065"/>
    <mergeCell ref="R4065:V4065"/>
    <mergeCell ref="B4062:E4062"/>
    <mergeCell ref="F4062:H4062"/>
    <mergeCell ref="I4062:K4062"/>
    <mergeCell ref="M4062:Q4062"/>
    <mergeCell ref="R4062:V4062"/>
    <mergeCell ref="B4063:E4063"/>
    <mergeCell ref="F4063:H4063"/>
    <mergeCell ref="I4063:K4063"/>
    <mergeCell ref="M4063:Q4063"/>
    <mergeCell ref="R4063:V4063"/>
    <mergeCell ref="B4083:E4083"/>
    <mergeCell ref="F4083:H4083"/>
    <mergeCell ref="I4083:K4083"/>
    <mergeCell ref="M4083:Q4083"/>
    <mergeCell ref="R4083:V4083"/>
    <mergeCell ref="B4084:E4084"/>
    <mergeCell ref="F4084:H4084"/>
    <mergeCell ref="I4084:K4084"/>
    <mergeCell ref="M4084:Q4084"/>
    <mergeCell ref="R4084:V4084"/>
    <mergeCell ref="B4081:E4081"/>
    <mergeCell ref="F4081:H4081"/>
    <mergeCell ref="I4081:K4081"/>
    <mergeCell ref="M4081:Q4081"/>
    <mergeCell ref="R4081:V4081"/>
    <mergeCell ref="B4082:E4082"/>
    <mergeCell ref="F4082:H4082"/>
    <mergeCell ref="I4082:K4082"/>
    <mergeCell ref="M4082:Q4082"/>
    <mergeCell ref="R4082:V4082"/>
    <mergeCell ref="B4079:E4079"/>
    <mergeCell ref="B4080:E4080"/>
    <mergeCell ref="F4080:H4080"/>
    <mergeCell ref="I4080:K4080"/>
    <mergeCell ref="M4080:Q4080"/>
    <mergeCell ref="R4080:V4080"/>
    <mergeCell ref="B4072:V4072"/>
    <mergeCell ref="H4074:O4074"/>
    <mergeCell ref="G4075:O4075"/>
    <mergeCell ref="T4076:V4076"/>
    <mergeCell ref="B4078:E4078"/>
    <mergeCell ref="F4078:H4079"/>
    <mergeCell ref="I4078:K4079"/>
    <mergeCell ref="L4078:L4079"/>
    <mergeCell ref="M4078:Q4079"/>
    <mergeCell ref="R4078:V4079"/>
    <mergeCell ref="B4091:E4091"/>
    <mergeCell ref="F4091:H4091"/>
    <mergeCell ref="I4091:K4091"/>
    <mergeCell ref="M4091:Q4091"/>
    <mergeCell ref="R4091:V4091"/>
    <mergeCell ref="M4092:Q4092"/>
    <mergeCell ref="R4092:V4092"/>
    <mergeCell ref="B4089:E4089"/>
    <mergeCell ref="F4089:H4089"/>
    <mergeCell ref="I4089:K4089"/>
    <mergeCell ref="M4089:Q4089"/>
    <mergeCell ref="R4089:V4089"/>
    <mergeCell ref="B4090:E4090"/>
    <mergeCell ref="F4090:H4090"/>
    <mergeCell ref="I4090:K4090"/>
    <mergeCell ref="M4090:Q4090"/>
    <mergeCell ref="R4090:V4090"/>
    <mergeCell ref="B4087:E4087"/>
    <mergeCell ref="F4087:H4087"/>
    <mergeCell ref="I4087:K4087"/>
    <mergeCell ref="M4087:Q4087"/>
    <mergeCell ref="R4087:V4087"/>
    <mergeCell ref="B4088:E4088"/>
    <mergeCell ref="F4088:H4088"/>
    <mergeCell ref="I4088:K4088"/>
    <mergeCell ref="M4088:Q4088"/>
    <mergeCell ref="R4088:V4088"/>
    <mergeCell ref="B4085:E4085"/>
    <mergeCell ref="F4085:H4085"/>
    <mergeCell ref="I4085:K4085"/>
    <mergeCell ref="M4085:Q4085"/>
    <mergeCell ref="R4085:V4085"/>
    <mergeCell ref="B4086:E4086"/>
    <mergeCell ref="F4086:H4086"/>
    <mergeCell ref="I4086:K4086"/>
    <mergeCell ref="M4086:Q4086"/>
    <mergeCell ref="R4086:V4086"/>
    <mergeCell ref="B4106:E4106"/>
    <mergeCell ref="F4106:H4106"/>
    <mergeCell ref="I4106:K4106"/>
    <mergeCell ref="M4106:Q4106"/>
    <mergeCell ref="R4106:V4106"/>
    <mergeCell ref="B4107:E4107"/>
    <mergeCell ref="F4107:H4107"/>
    <mergeCell ref="I4107:K4107"/>
    <mergeCell ref="M4107:Q4107"/>
    <mergeCell ref="R4107:V4107"/>
    <mergeCell ref="B4104:E4104"/>
    <mergeCell ref="F4104:H4104"/>
    <mergeCell ref="I4104:K4104"/>
    <mergeCell ref="M4104:Q4104"/>
    <mergeCell ref="R4104:V4104"/>
    <mergeCell ref="B4105:E4105"/>
    <mergeCell ref="F4105:H4105"/>
    <mergeCell ref="I4105:K4105"/>
    <mergeCell ref="M4105:Q4105"/>
    <mergeCell ref="R4105:V4105"/>
    <mergeCell ref="R4101:V4102"/>
    <mergeCell ref="B4102:E4102"/>
    <mergeCell ref="B4103:E4103"/>
    <mergeCell ref="F4103:H4103"/>
    <mergeCell ref="I4103:K4103"/>
    <mergeCell ref="M4103:Q4103"/>
    <mergeCell ref="R4103:V4103"/>
    <mergeCell ref="B4095:V4095"/>
    <mergeCell ref="H4097:O4097"/>
    <mergeCell ref="G4098:O4098"/>
    <mergeCell ref="T4099:V4099"/>
    <mergeCell ref="B4101:E4101"/>
    <mergeCell ref="F4101:H4102"/>
    <mergeCell ref="I4101:K4102"/>
    <mergeCell ref="L4101:L4102"/>
    <mergeCell ref="M4101:Q4102"/>
    <mergeCell ref="B4114:E4114"/>
    <mergeCell ref="F4114:H4114"/>
    <mergeCell ref="I4114:K4114"/>
    <mergeCell ref="M4114:Q4114"/>
    <mergeCell ref="R4114:V4114"/>
    <mergeCell ref="M4115:Q4115"/>
    <mergeCell ref="R4115:V4115"/>
    <mergeCell ref="B4112:E4112"/>
    <mergeCell ref="F4112:H4112"/>
    <mergeCell ref="I4112:K4112"/>
    <mergeCell ref="M4112:Q4112"/>
    <mergeCell ref="R4112:V4112"/>
    <mergeCell ref="B4113:E4113"/>
    <mergeCell ref="F4113:H4113"/>
    <mergeCell ref="I4113:K4113"/>
    <mergeCell ref="M4113:Q4113"/>
    <mergeCell ref="R4113:V4113"/>
    <mergeCell ref="B4110:E4110"/>
    <mergeCell ref="F4110:H4110"/>
    <mergeCell ref="I4110:K4110"/>
    <mergeCell ref="M4110:Q4110"/>
    <mergeCell ref="R4110:V4110"/>
    <mergeCell ref="B4111:E4111"/>
    <mergeCell ref="F4111:H4111"/>
    <mergeCell ref="I4111:K4111"/>
    <mergeCell ref="M4111:Q4111"/>
    <mergeCell ref="R4111:V4111"/>
    <mergeCell ref="B4108:E4108"/>
    <mergeCell ref="F4108:H4108"/>
    <mergeCell ref="I4108:K4108"/>
    <mergeCell ref="M4108:Q4108"/>
    <mergeCell ref="R4108:V4108"/>
    <mergeCell ref="B4109:E4109"/>
    <mergeCell ref="F4109:H4109"/>
    <mergeCell ref="I4109:K4109"/>
    <mergeCell ref="M4109:Q4109"/>
    <mergeCell ref="R4109:V4109"/>
    <mergeCell ref="B4129:E4129"/>
    <mergeCell ref="F4129:H4129"/>
    <mergeCell ref="I4129:K4129"/>
    <mergeCell ref="M4129:Q4129"/>
    <mergeCell ref="R4129:V4129"/>
    <mergeCell ref="B4130:E4130"/>
    <mergeCell ref="F4130:H4130"/>
    <mergeCell ref="I4130:K4130"/>
    <mergeCell ref="M4130:Q4130"/>
    <mergeCell ref="R4130:V4130"/>
    <mergeCell ref="B4127:E4127"/>
    <mergeCell ref="F4127:H4127"/>
    <mergeCell ref="I4127:K4127"/>
    <mergeCell ref="M4127:Q4127"/>
    <mergeCell ref="R4127:V4127"/>
    <mergeCell ref="B4128:E4128"/>
    <mergeCell ref="F4128:H4128"/>
    <mergeCell ref="I4128:K4128"/>
    <mergeCell ref="M4128:Q4128"/>
    <mergeCell ref="R4128:V4128"/>
    <mergeCell ref="B4125:E4125"/>
    <mergeCell ref="B4126:E4126"/>
    <mergeCell ref="F4126:H4126"/>
    <mergeCell ref="I4126:K4126"/>
    <mergeCell ref="M4126:Q4126"/>
    <mergeCell ref="R4126:V4126"/>
    <mergeCell ref="B4118:V4118"/>
    <mergeCell ref="H4120:O4120"/>
    <mergeCell ref="G4121:O4121"/>
    <mergeCell ref="T4122:V4122"/>
    <mergeCell ref="B4124:E4124"/>
    <mergeCell ref="F4124:H4125"/>
    <mergeCell ref="I4124:K4125"/>
    <mergeCell ref="L4124:L4125"/>
    <mergeCell ref="M4124:Q4125"/>
    <mergeCell ref="R4124:V4125"/>
    <mergeCell ref="B4137:E4137"/>
    <mergeCell ref="F4137:H4137"/>
    <mergeCell ref="I4137:K4137"/>
    <mergeCell ref="M4137:Q4137"/>
    <mergeCell ref="R4137:V4137"/>
    <mergeCell ref="M4138:Q4138"/>
    <mergeCell ref="R4138:V4138"/>
    <mergeCell ref="B4135:E4135"/>
    <mergeCell ref="F4135:H4135"/>
    <mergeCell ref="I4135:K4135"/>
    <mergeCell ref="M4135:Q4135"/>
    <mergeCell ref="R4135:V4135"/>
    <mergeCell ref="B4136:E4136"/>
    <mergeCell ref="F4136:H4136"/>
    <mergeCell ref="I4136:K4136"/>
    <mergeCell ref="M4136:Q4136"/>
    <mergeCell ref="R4136:V4136"/>
    <mergeCell ref="B4133:E4133"/>
    <mergeCell ref="F4133:H4133"/>
    <mergeCell ref="I4133:K4133"/>
    <mergeCell ref="M4133:Q4133"/>
    <mergeCell ref="R4133:V4133"/>
    <mergeCell ref="B4134:E4134"/>
    <mergeCell ref="F4134:H4134"/>
    <mergeCell ref="I4134:K4134"/>
    <mergeCell ref="M4134:Q4134"/>
    <mergeCell ref="R4134:V4134"/>
    <mergeCell ref="B4131:E4131"/>
    <mergeCell ref="F4131:H4131"/>
    <mergeCell ref="I4131:K4131"/>
    <mergeCell ref="M4131:Q4131"/>
    <mergeCell ref="R4131:V4131"/>
    <mergeCell ref="B4132:E4132"/>
    <mergeCell ref="F4132:H4132"/>
    <mergeCell ref="I4132:K4132"/>
    <mergeCell ref="M4132:Q4132"/>
    <mergeCell ref="R4132:V4132"/>
    <mergeCell ref="B4152:E4152"/>
    <mergeCell ref="F4152:H4152"/>
    <mergeCell ref="I4152:K4152"/>
    <mergeCell ref="M4152:Q4152"/>
    <mergeCell ref="R4152:V4152"/>
    <mergeCell ref="B4153:E4153"/>
    <mergeCell ref="F4153:H4153"/>
    <mergeCell ref="I4153:K4153"/>
    <mergeCell ref="M4153:Q4153"/>
    <mergeCell ref="R4153:V4153"/>
    <mergeCell ref="B4150:E4150"/>
    <mergeCell ref="F4150:H4150"/>
    <mergeCell ref="I4150:K4150"/>
    <mergeCell ref="M4150:Q4150"/>
    <mergeCell ref="R4150:V4150"/>
    <mergeCell ref="B4151:E4151"/>
    <mergeCell ref="F4151:H4151"/>
    <mergeCell ref="I4151:K4151"/>
    <mergeCell ref="M4151:Q4151"/>
    <mergeCell ref="R4151:V4151"/>
    <mergeCell ref="R4147:V4148"/>
    <mergeCell ref="B4148:E4148"/>
    <mergeCell ref="B4149:E4149"/>
    <mergeCell ref="F4149:H4149"/>
    <mergeCell ref="I4149:K4149"/>
    <mergeCell ref="M4149:Q4149"/>
    <mergeCell ref="R4149:V4149"/>
    <mergeCell ref="B4141:V4141"/>
    <mergeCell ref="H4143:O4143"/>
    <mergeCell ref="G4144:O4144"/>
    <mergeCell ref="T4145:V4145"/>
    <mergeCell ref="B4147:E4147"/>
    <mergeCell ref="F4147:H4148"/>
    <mergeCell ref="I4147:K4148"/>
    <mergeCell ref="L4147:L4148"/>
    <mergeCell ref="M4147:Q4148"/>
    <mergeCell ref="B4160:E4160"/>
    <mergeCell ref="F4160:H4160"/>
    <mergeCell ref="I4160:K4160"/>
    <mergeCell ref="M4160:Q4160"/>
    <mergeCell ref="R4160:V4160"/>
    <mergeCell ref="M4161:Q4161"/>
    <mergeCell ref="R4161:V4161"/>
    <mergeCell ref="B4158:E4158"/>
    <mergeCell ref="F4158:H4158"/>
    <mergeCell ref="I4158:K4158"/>
    <mergeCell ref="M4158:Q4158"/>
    <mergeCell ref="R4158:V4158"/>
    <mergeCell ref="B4159:E4159"/>
    <mergeCell ref="F4159:H4159"/>
    <mergeCell ref="I4159:K4159"/>
    <mergeCell ref="M4159:Q4159"/>
    <mergeCell ref="R4159:V4159"/>
    <mergeCell ref="B4156:E4156"/>
    <mergeCell ref="F4156:H4156"/>
    <mergeCell ref="I4156:K4156"/>
    <mergeCell ref="M4156:Q4156"/>
    <mergeCell ref="R4156:V4156"/>
    <mergeCell ref="B4157:E4157"/>
    <mergeCell ref="F4157:H4157"/>
    <mergeCell ref="I4157:K4157"/>
    <mergeCell ref="M4157:Q4157"/>
    <mergeCell ref="R4157:V4157"/>
    <mergeCell ref="B4154:E4154"/>
    <mergeCell ref="F4154:H4154"/>
    <mergeCell ref="I4154:K4154"/>
    <mergeCell ref="M4154:Q4154"/>
    <mergeCell ref="R4154:V4154"/>
    <mergeCell ref="B4155:E4155"/>
    <mergeCell ref="F4155:H4155"/>
    <mergeCell ref="I4155:K4155"/>
    <mergeCell ref="M4155:Q4155"/>
    <mergeCell ref="R4155:V4155"/>
    <mergeCell ref="B4175:E4175"/>
    <mergeCell ref="F4175:H4175"/>
    <mergeCell ref="I4175:K4175"/>
    <mergeCell ref="M4175:Q4175"/>
    <mergeCell ref="R4175:V4175"/>
    <mergeCell ref="B4176:E4176"/>
    <mergeCell ref="F4176:H4176"/>
    <mergeCell ref="I4176:K4176"/>
    <mergeCell ref="M4176:Q4176"/>
    <mergeCell ref="R4176:V4176"/>
    <mergeCell ref="B4173:E4173"/>
    <mergeCell ref="F4173:H4173"/>
    <mergeCell ref="I4173:K4173"/>
    <mergeCell ref="M4173:Q4173"/>
    <mergeCell ref="R4173:V4173"/>
    <mergeCell ref="B4174:E4174"/>
    <mergeCell ref="F4174:H4174"/>
    <mergeCell ref="I4174:K4174"/>
    <mergeCell ref="M4174:Q4174"/>
    <mergeCell ref="R4174:V4174"/>
    <mergeCell ref="B4171:E4171"/>
    <mergeCell ref="B4172:E4172"/>
    <mergeCell ref="F4172:H4172"/>
    <mergeCell ref="I4172:K4172"/>
    <mergeCell ref="M4172:Q4172"/>
    <mergeCell ref="R4172:V4172"/>
    <mergeCell ref="B4164:V4164"/>
    <mergeCell ref="H4166:O4166"/>
    <mergeCell ref="G4167:O4167"/>
    <mergeCell ref="T4168:V4168"/>
    <mergeCell ref="B4170:E4170"/>
    <mergeCell ref="F4170:H4171"/>
    <mergeCell ref="I4170:K4171"/>
    <mergeCell ref="L4170:L4171"/>
    <mergeCell ref="M4170:Q4171"/>
    <mergeCell ref="R4170:V4171"/>
    <mergeCell ref="B4183:E4183"/>
    <mergeCell ref="F4183:H4183"/>
    <mergeCell ref="I4183:K4183"/>
    <mergeCell ref="M4183:Q4183"/>
    <mergeCell ref="R4183:V4183"/>
    <mergeCell ref="M4184:Q4184"/>
    <mergeCell ref="R4184:V4184"/>
    <mergeCell ref="B4181:E4181"/>
    <mergeCell ref="F4181:H4181"/>
    <mergeCell ref="I4181:K4181"/>
    <mergeCell ref="M4181:Q4181"/>
    <mergeCell ref="R4181:V4181"/>
    <mergeCell ref="B4182:E4182"/>
    <mergeCell ref="F4182:H4182"/>
    <mergeCell ref="I4182:K4182"/>
    <mergeCell ref="M4182:Q4182"/>
    <mergeCell ref="R4182:V4182"/>
    <mergeCell ref="B4179:E4179"/>
    <mergeCell ref="F4179:H4179"/>
    <mergeCell ref="I4179:K4179"/>
    <mergeCell ref="M4179:Q4179"/>
    <mergeCell ref="R4179:V4179"/>
    <mergeCell ref="B4180:E4180"/>
    <mergeCell ref="F4180:H4180"/>
    <mergeCell ref="I4180:K4180"/>
    <mergeCell ref="M4180:Q4180"/>
    <mergeCell ref="R4180:V4180"/>
    <mergeCell ref="B4177:E4177"/>
    <mergeCell ref="F4177:H4177"/>
    <mergeCell ref="I4177:K4177"/>
    <mergeCell ref="M4177:Q4177"/>
    <mergeCell ref="R4177:V4177"/>
    <mergeCell ref="B4178:E4178"/>
    <mergeCell ref="F4178:H4178"/>
    <mergeCell ref="I4178:K4178"/>
    <mergeCell ref="M4178:Q4178"/>
    <mergeCell ref="R4178:V4178"/>
    <mergeCell ref="B4198:E4198"/>
    <mergeCell ref="F4198:H4198"/>
    <mergeCell ref="I4198:K4198"/>
    <mergeCell ref="M4198:Q4198"/>
    <mergeCell ref="R4198:V4198"/>
    <mergeCell ref="B4199:E4199"/>
    <mergeCell ref="F4199:H4199"/>
    <mergeCell ref="I4199:K4199"/>
    <mergeCell ref="M4199:Q4199"/>
    <mergeCell ref="R4199:V4199"/>
    <mergeCell ref="B4196:E4196"/>
    <mergeCell ref="F4196:H4196"/>
    <mergeCell ref="I4196:K4196"/>
    <mergeCell ref="M4196:Q4196"/>
    <mergeCell ref="R4196:V4196"/>
    <mergeCell ref="B4197:E4197"/>
    <mergeCell ref="F4197:H4197"/>
    <mergeCell ref="I4197:K4197"/>
    <mergeCell ref="M4197:Q4197"/>
    <mergeCell ref="R4197:V4197"/>
    <mergeCell ref="R4193:V4194"/>
    <mergeCell ref="B4194:E4194"/>
    <mergeCell ref="B4195:E4195"/>
    <mergeCell ref="F4195:H4195"/>
    <mergeCell ref="I4195:K4195"/>
    <mergeCell ref="M4195:Q4195"/>
    <mergeCell ref="R4195:V4195"/>
    <mergeCell ref="B4187:V4187"/>
    <mergeCell ref="H4189:O4189"/>
    <mergeCell ref="G4190:O4190"/>
    <mergeCell ref="T4191:V4191"/>
    <mergeCell ref="B4193:E4193"/>
    <mergeCell ref="F4193:H4194"/>
    <mergeCell ref="I4193:K4194"/>
    <mergeCell ref="L4193:L4194"/>
    <mergeCell ref="M4193:Q4194"/>
    <mergeCell ref="B4206:E4206"/>
    <mergeCell ref="F4206:H4206"/>
    <mergeCell ref="I4206:K4206"/>
    <mergeCell ref="M4206:Q4206"/>
    <mergeCell ref="R4206:V4206"/>
    <mergeCell ref="M4207:Q4207"/>
    <mergeCell ref="R4207:V4207"/>
    <mergeCell ref="B4204:E4204"/>
    <mergeCell ref="F4204:H4204"/>
    <mergeCell ref="I4204:K4204"/>
    <mergeCell ref="M4204:Q4204"/>
    <mergeCell ref="R4204:V4204"/>
    <mergeCell ref="B4205:E4205"/>
    <mergeCell ref="F4205:H4205"/>
    <mergeCell ref="I4205:K4205"/>
    <mergeCell ref="M4205:Q4205"/>
    <mergeCell ref="R4205:V4205"/>
    <mergeCell ref="B4202:E4202"/>
    <mergeCell ref="F4202:H4202"/>
    <mergeCell ref="I4202:K4202"/>
    <mergeCell ref="M4202:Q4202"/>
    <mergeCell ref="R4202:V4202"/>
    <mergeCell ref="B4203:E4203"/>
    <mergeCell ref="F4203:H4203"/>
    <mergeCell ref="I4203:K4203"/>
    <mergeCell ref="M4203:Q4203"/>
    <mergeCell ref="R4203:V4203"/>
    <mergeCell ref="B4200:E4200"/>
    <mergeCell ref="F4200:H4200"/>
    <mergeCell ref="I4200:K4200"/>
    <mergeCell ref="M4200:Q4200"/>
    <mergeCell ref="R4200:V4200"/>
    <mergeCell ref="B4201:E4201"/>
    <mergeCell ref="F4201:H4201"/>
    <mergeCell ref="I4201:K4201"/>
    <mergeCell ref="M4201:Q4201"/>
    <mergeCell ref="R4201:V4201"/>
    <mergeCell ref="B4221:E4221"/>
    <mergeCell ref="F4221:H4221"/>
    <mergeCell ref="I4221:K4221"/>
    <mergeCell ref="M4221:Q4221"/>
    <mergeCell ref="R4221:V4221"/>
    <mergeCell ref="B4222:E4222"/>
    <mergeCell ref="F4222:H4222"/>
    <mergeCell ref="I4222:K4222"/>
    <mergeCell ref="M4222:Q4222"/>
    <mergeCell ref="R4222:V4222"/>
    <mergeCell ref="B4219:E4219"/>
    <mergeCell ref="F4219:H4219"/>
    <mergeCell ref="I4219:K4219"/>
    <mergeCell ref="M4219:Q4219"/>
    <mergeCell ref="R4219:V4219"/>
    <mergeCell ref="B4220:E4220"/>
    <mergeCell ref="F4220:H4220"/>
    <mergeCell ref="I4220:K4220"/>
    <mergeCell ref="M4220:Q4220"/>
    <mergeCell ref="R4220:V4220"/>
    <mergeCell ref="B4217:E4217"/>
    <mergeCell ref="B4218:E4218"/>
    <mergeCell ref="F4218:H4218"/>
    <mergeCell ref="I4218:K4218"/>
    <mergeCell ref="M4218:Q4218"/>
    <mergeCell ref="R4218:V4218"/>
    <mergeCell ref="B4210:V4210"/>
    <mergeCell ref="H4212:O4212"/>
    <mergeCell ref="G4213:O4213"/>
    <mergeCell ref="T4214:V4214"/>
    <mergeCell ref="B4216:E4216"/>
    <mergeCell ref="F4216:H4217"/>
    <mergeCell ref="I4216:K4217"/>
    <mergeCell ref="L4216:L4217"/>
    <mergeCell ref="M4216:Q4217"/>
    <mergeCell ref="R4216:V4217"/>
    <mergeCell ref="B4229:E4229"/>
    <mergeCell ref="F4229:H4229"/>
    <mergeCell ref="I4229:K4229"/>
    <mergeCell ref="M4229:Q4229"/>
    <mergeCell ref="R4229:V4229"/>
    <mergeCell ref="M4230:Q4230"/>
    <mergeCell ref="R4230:V4230"/>
    <mergeCell ref="B4227:E4227"/>
    <mergeCell ref="F4227:H4227"/>
    <mergeCell ref="I4227:K4227"/>
    <mergeCell ref="M4227:Q4227"/>
    <mergeCell ref="R4227:V4227"/>
    <mergeCell ref="B4228:E4228"/>
    <mergeCell ref="F4228:H4228"/>
    <mergeCell ref="I4228:K4228"/>
    <mergeCell ref="M4228:Q4228"/>
    <mergeCell ref="R4228:V4228"/>
    <mergeCell ref="B4225:E4225"/>
    <mergeCell ref="F4225:H4225"/>
    <mergeCell ref="I4225:K4225"/>
    <mergeCell ref="M4225:Q4225"/>
    <mergeCell ref="R4225:V4225"/>
    <mergeCell ref="B4226:E4226"/>
    <mergeCell ref="F4226:H4226"/>
    <mergeCell ref="I4226:K4226"/>
    <mergeCell ref="M4226:Q4226"/>
    <mergeCell ref="R4226:V4226"/>
    <mergeCell ref="B4223:E4223"/>
    <mergeCell ref="F4223:H4223"/>
    <mergeCell ref="I4223:K4223"/>
    <mergeCell ref="M4223:Q4223"/>
    <mergeCell ref="R4223:V4223"/>
    <mergeCell ref="B4224:E4224"/>
    <mergeCell ref="F4224:H4224"/>
    <mergeCell ref="I4224:K4224"/>
    <mergeCell ref="M4224:Q4224"/>
    <mergeCell ref="R4224:V4224"/>
    <mergeCell ref="B4244:E4244"/>
    <mergeCell ref="F4244:H4244"/>
    <mergeCell ref="I4244:K4244"/>
    <mergeCell ref="M4244:Q4244"/>
    <mergeCell ref="R4244:V4244"/>
    <mergeCell ref="B4245:E4245"/>
    <mergeCell ref="F4245:H4245"/>
    <mergeCell ref="I4245:K4245"/>
    <mergeCell ref="M4245:Q4245"/>
    <mergeCell ref="R4245:V4245"/>
    <mergeCell ref="B4242:E4242"/>
    <mergeCell ref="F4242:H4242"/>
    <mergeCell ref="I4242:K4242"/>
    <mergeCell ref="M4242:Q4242"/>
    <mergeCell ref="R4242:V4242"/>
    <mergeCell ref="B4243:E4243"/>
    <mergeCell ref="F4243:H4243"/>
    <mergeCell ref="I4243:K4243"/>
    <mergeCell ref="M4243:Q4243"/>
    <mergeCell ref="R4243:V4243"/>
    <mergeCell ref="R4239:V4240"/>
    <mergeCell ref="B4240:E4240"/>
    <mergeCell ref="B4241:E4241"/>
    <mergeCell ref="F4241:H4241"/>
    <mergeCell ref="I4241:K4241"/>
    <mergeCell ref="M4241:Q4241"/>
    <mergeCell ref="R4241:V4241"/>
    <mergeCell ref="B4233:V4233"/>
    <mergeCell ref="H4235:O4235"/>
    <mergeCell ref="G4236:O4236"/>
    <mergeCell ref="T4237:V4237"/>
    <mergeCell ref="B4239:E4239"/>
    <mergeCell ref="F4239:H4240"/>
    <mergeCell ref="I4239:K4240"/>
    <mergeCell ref="L4239:L4240"/>
    <mergeCell ref="M4239:Q4240"/>
    <mergeCell ref="B4252:E4252"/>
    <mergeCell ref="F4252:H4252"/>
    <mergeCell ref="I4252:K4252"/>
    <mergeCell ref="M4252:Q4252"/>
    <mergeCell ref="R4252:V4252"/>
    <mergeCell ref="M4253:Q4253"/>
    <mergeCell ref="R4253:V4253"/>
    <mergeCell ref="B4250:E4250"/>
    <mergeCell ref="F4250:H4250"/>
    <mergeCell ref="I4250:K4250"/>
    <mergeCell ref="M4250:Q4250"/>
    <mergeCell ref="R4250:V4250"/>
    <mergeCell ref="B4251:E4251"/>
    <mergeCell ref="F4251:H4251"/>
    <mergeCell ref="I4251:K4251"/>
    <mergeCell ref="M4251:Q4251"/>
    <mergeCell ref="R4251:V4251"/>
    <mergeCell ref="B4248:E4248"/>
    <mergeCell ref="F4248:H4248"/>
    <mergeCell ref="I4248:K4248"/>
    <mergeCell ref="M4248:Q4248"/>
    <mergeCell ref="R4248:V4248"/>
    <mergeCell ref="B4249:E4249"/>
    <mergeCell ref="F4249:H4249"/>
    <mergeCell ref="I4249:K4249"/>
    <mergeCell ref="M4249:Q4249"/>
    <mergeCell ref="R4249:V4249"/>
    <mergeCell ref="B4246:E4246"/>
    <mergeCell ref="F4246:H4246"/>
    <mergeCell ref="I4246:K4246"/>
    <mergeCell ref="M4246:Q4246"/>
    <mergeCell ref="R4246:V4246"/>
    <mergeCell ref="B4247:E4247"/>
    <mergeCell ref="F4247:H4247"/>
    <mergeCell ref="I4247:K4247"/>
    <mergeCell ref="M4247:Q4247"/>
    <mergeCell ref="R4247:V4247"/>
    <mergeCell ref="B4267:E4267"/>
    <mergeCell ref="F4267:H4267"/>
    <mergeCell ref="I4267:K4267"/>
    <mergeCell ref="M4267:Q4267"/>
    <mergeCell ref="R4267:V4267"/>
    <mergeCell ref="B4268:E4268"/>
    <mergeCell ref="F4268:H4268"/>
    <mergeCell ref="I4268:K4268"/>
    <mergeCell ref="M4268:Q4268"/>
    <mergeCell ref="R4268:V4268"/>
    <mergeCell ref="B4265:E4265"/>
    <mergeCell ref="F4265:H4265"/>
    <mergeCell ref="I4265:K4265"/>
    <mergeCell ref="M4265:Q4265"/>
    <mergeCell ref="R4265:V4265"/>
    <mergeCell ref="B4266:E4266"/>
    <mergeCell ref="F4266:H4266"/>
    <mergeCell ref="I4266:K4266"/>
    <mergeCell ref="M4266:Q4266"/>
    <mergeCell ref="R4266:V4266"/>
    <mergeCell ref="B4263:E4263"/>
    <mergeCell ref="B4264:E4264"/>
    <mergeCell ref="F4264:H4264"/>
    <mergeCell ref="I4264:K4264"/>
    <mergeCell ref="M4264:Q4264"/>
    <mergeCell ref="R4264:V4264"/>
    <mergeCell ref="B4256:V4256"/>
    <mergeCell ref="H4258:O4258"/>
    <mergeCell ref="G4259:O4259"/>
    <mergeCell ref="T4260:V4260"/>
    <mergeCell ref="B4262:E4262"/>
    <mergeCell ref="F4262:H4263"/>
    <mergeCell ref="I4262:K4263"/>
    <mergeCell ref="L4262:L4263"/>
    <mergeCell ref="M4262:Q4263"/>
    <mergeCell ref="R4262:V4263"/>
    <mergeCell ref="B4275:E4275"/>
    <mergeCell ref="F4275:H4275"/>
    <mergeCell ref="I4275:K4275"/>
    <mergeCell ref="M4275:Q4275"/>
    <mergeCell ref="R4275:V4275"/>
    <mergeCell ref="M4276:Q4276"/>
    <mergeCell ref="R4276:V4276"/>
    <mergeCell ref="B4273:E4273"/>
    <mergeCell ref="F4273:H4273"/>
    <mergeCell ref="I4273:K4273"/>
    <mergeCell ref="M4273:Q4273"/>
    <mergeCell ref="R4273:V4273"/>
    <mergeCell ref="B4274:E4274"/>
    <mergeCell ref="F4274:H4274"/>
    <mergeCell ref="I4274:K4274"/>
    <mergeCell ref="M4274:Q4274"/>
    <mergeCell ref="R4274:V4274"/>
    <mergeCell ref="B4271:E4271"/>
    <mergeCell ref="F4271:H4271"/>
    <mergeCell ref="I4271:K4271"/>
    <mergeCell ref="M4271:Q4271"/>
    <mergeCell ref="R4271:V4271"/>
    <mergeCell ref="B4272:E4272"/>
    <mergeCell ref="F4272:H4272"/>
    <mergeCell ref="I4272:K4272"/>
    <mergeCell ref="M4272:Q4272"/>
    <mergeCell ref="R4272:V4272"/>
    <mergeCell ref="B4269:E4269"/>
    <mergeCell ref="F4269:H4269"/>
    <mergeCell ref="I4269:K4269"/>
    <mergeCell ref="M4269:Q4269"/>
    <mergeCell ref="R4269:V4269"/>
    <mergeCell ref="B4270:E4270"/>
    <mergeCell ref="F4270:H4270"/>
    <mergeCell ref="I4270:K4270"/>
    <mergeCell ref="M4270:Q4270"/>
    <mergeCell ref="R4270:V4270"/>
    <mergeCell ref="B4290:E4290"/>
    <mergeCell ref="F4290:H4290"/>
    <mergeCell ref="I4290:K4290"/>
    <mergeCell ref="M4290:Q4290"/>
    <mergeCell ref="R4290:V4290"/>
    <mergeCell ref="B4291:E4291"/>
    <mergeCell ref="F4291:H4291"/>
    <mergeCell ref="I4291:K4291"/>
    <mergeCell ref="M4291:Q4291"/>
    <mergeCell ref="R4291:V4291"/>
    <mergeCell ref="B4288:E4288"/>
    <mergeCell ref="F4288:H4288"/>
    <mergeCell ref="I4288:K4288"/>
    <mergeCell ref="M4288:Q4288"/>
    <mergeCell ref="R4288:V4288"/>
    <mergeCell ref="B4289:E4289"/>
    <mergeCell ref="F4289:H4289"/>
    <mergeCell ref="I4289:K4289"/>
    <mergeCell ref="M4289:Q4289"/>
    <mergeCell ref="R4289:V4289"/>
    <mergeCell ref="R4285:V4286"/>
    <mergeCell ref="B4286:E4286"/>
    <mergeCell ref="B4287:E4287"/>
    <mergeCell ref="F4287:H4287"/>
    <mergeCell ref="I4287:K4287"/>
    <mergeCell ref="M4287:Q4287"/>
    <mergeCell ref="R4287:V4287"/>
    <mergeCell ref="B4279:V4279"/>
    <mergeCell ref="H4281:O4281"/>
    <mergeCell ref="G4282:O4282"/>
    <mergeCell ref="T4283:V4283"/>
    <mergeCell ref="B4285:E4285"/>
    <mergeCell ref="F4285:H4286"/>
    <mergeCell ref="I4285:K4286"/>
    <mergeCell ref="L4285:L4286"/>
    <mergeCell ref="M4285:Q4286"/>
    <mergeCell ref="B4298:E4298"/>
    <mergeCell ref="F4298:H4298"/>
    <mergeCell ref="I4298:K4298"/>
    <mergeCell ref="M4298:Q4298"/>
    <mergeCell ref="R4298:V4298"/>
    <mergeCell ref="M4299:Q4299"/>
    <mergeCell ref="R4299:V4299"/>
    <mergeCell ref="B4296:E4296"/>
    <mergeCell ref="F4296:H4296"/>
    <mergeCell ref="I4296:K4296"/>
    <mergeCell ref="M4296:Q4296"/>
    <mergeCell ref="R4296:V4296"/>
    <mergeCell ref="B4297:E4297"/>
    <mergeCell ref="F4297:H4297"/>
    <mergeCell ref="I4297:K4297"/>
    <mergeCell ref="M4297:Q4297"/>
    <mergeCell ref="R4297:V4297"/>
    <mergeCell ref="B4294:E4294"/>
    <mergeCell ref="F4294:H4294"/>
    <mergeCell ref="I4294:K4294"/>
    <mergeCell ref="M4294:Q4294"/>
    <mergeCell ref="R4294:V4294"/>
    <mergeCell ref="B4295:E4295"/>
    <mergeCell ref="F4295:H4295"/>
    <mergeCell ref="I4295:K4295"/>
    <mergeCell ref="M4295:Q4295"/>
    <mergeCell ref="R4295:V4295"/>
    <mergeCell ref="B4292:E4292"/>
    <mergeCell ref="F4292:H4292"/>
    <mergeCell ref="I4292:K4292"/>
    <mergeCell ref="M4292:Q4292"/>
    <mergeCell ref="R4292:V4292"/>
    <mergeCell ref="B4293:E4293"/>
    <mergeCell ref="F4293:H4293"/>
    <mergeCell ref="I4293:K4293"/>
    <mergeCell ref="M4293:Q4293"/>
    <mergeCell ref="R4293:V4293"/>
    <mergeCell ref="B4313:E4313"/>
    <mergeCell ref="F4313:H4313"/>
    <mergeCell ref="I4313:K4313"/>
    <mergeCell ref="M4313:Q4313"/>
    <mergeCell ref="R4313:V4313"/>
    <mergeCell ref="B4314:E4314"/>
    <mergeCell ref="F4314:H4314"/>
    <mergeCell ref="I4314:K4314"/>
    <mergeCell ref="M4314:Q4314"/>
    <mergeCell ref="R4314:V4314"/>
    <mergeCell ref="B4311:E4311"/>
    <mergeCell ref="F4311:H4311"/>
    <mergeCell ref="I4311:K4311"/>
    <mergeCell ref="M4311:Q4311"/>
    <mergeCell ref="R4311:V4311"/>
    <mergeCell ref="B4312:E4312"/>
    <mergeCell ref="F4312:H4312"/>
    <mergeCell ref="I4312:K4312"/>
    <mergeCell ref="M4312:Q4312"/>
    <mergeCell ref="R4312:V4312"/>
    <mergeCell ref="B4309:E4309"/>
    <mergeCell ref="B4310:E4310"/>
    <mergeCell ref="F4310:H4310"/>
    <mergeCell ref="I4310:K4310"/>
    <mergeCell ref="M4310:Q4310"/>
    <mergeCell ref="R4310:V4310"/>
    <mergeCell ref="B4302:V4302"/>
    <mergeCell ref="H4304:O4304"/>
    <mergeCell ref="G4305:O4305"/>
    <mergeCell ref="T4306:V4306"/>
    <mergeCell ref="B4308:E4308"/>
    <mergeCell ref="F4308:H4309"/>
    <mergeCell ref="I4308:K4309"/>
    <mergeCell ref="L4308:L4309"/>
    <mergeCell ref="M4308:Q4309"/>
    <mergeCell ref="R4308:V4309"/>
    <mergeCell ref="B4321:E4321"/>
    <mergeCell ref="F4321:H4321"/>
    <mergeCell ref="I4321:K4321"/>
    <mergeCell ref="M4321:Q4321"/>
    <mergeCell ref="R4321:V4321"/>
    <mergeCell ref="M4322:Q4322"/>
    <mergeCell ref="R4322:V4322"/>
    <mergeCell ref="B4319:E4319"/>
    <mergeCell ref="F4319:H4319"/>
    <mergeCell ref="I4319:K4319"/>
    <mergeCell ref="M4319:Q4319"/>
    <mergeCell ref="R4319:V4319"/>
    <mergeCell ref="B4320:E4320"/>
    <mergeCell ref="F4320:H4320"/>
    <mergeCell ref="I4320:K4320"/>
    <mergeCell ref="M4320:Q4320"/>
    <mergeCell ref="R4320:V4320"/>
    <mergeCell ref="B4317:E4317"/>
    <mergeCell ref="F4317:H4317"/>
    <mergeCell ref="I4317:K4317"/>
    <mergeCell ref="M4317:Q4317"/>
    <mergeCell ref="R4317:V4317"/>
    <mergeCell ref="B4318:E4318"/>
    <mergeCell ref="F4318:H4318"/>
    <mergeCell ref="I4318:K4318"/>
    <mergeCell ref="M4318:Q4318"/>
    <mergeCell ref="R4318:V4318"/>
    <mergeCell ref="B4315:E4315"/>
    <mergeCell ref="F4315:H4315"/>
    <mergeCell ref="I4315:K4315"/>
    <mergeCell ref="M4315:Q4315"/>
    <mergeCell ref="R4315:V4315"/>
    <mergeCell ref="B4316:E4316"/>
    <mergeCell ref="F4316:H4316"/>
    <mergeCell ref="I4316:K4316"/>
    <mergeCell ref="M4316:Q4316"/>
    <mergeCell ref="R4316:V4316"/>
    <mergeCell ref="B4336:E4336"/>
    <mergeCell ref="F4336:H4336"/>
    <mergeCell ref="I4336:K4336"/>
    <mergeCell ref="M4336:Q4336"/>
    <mergeCell ref="R4336:V4336"/>
    <mergeCell ref="B4337:E4337"/>
    <mergeCell ref="F4337:H4337"/>
    <mergeCell ref="I4337:K4337"/>
    <mergeCell ref="M4337:Q4337"/>
    <mergeCell ref="R4337:V4337"/>
    <mergeCell ref="B4334:E4334"/>
    <mergeCell ref="F4334:H4334"/>
    <mergeCell ref="I4334:K4334"/>
    <mergeCell ref="M4334:Q4334"/>
    <mergeCell ref="R4334:V4334"/>
    <mergeCell ref="B4335:E4335"/>
    <mergeCell ref="F4335:H4335"/>
    <mergeCell ref="I4335:K4335"/>
    <mergeCell ref="M4335:Q4335"/>
    <mergeCell ref="R4335:V4335"/>
    <mergeCell ref="R4331:V4332"/>
    <mergeCell ref="B4332:E4332"/>
    <mergeCell ref="B4333:E4333"/>
    <mergeCell ref="F4333:H4333"/>
    <mergeCell ref="I4333:K4333"/>
    <mergeCell ref="M4333:Q4333"/>
    <mergeCell ref="R4333:V4333"/>
    <mergeCell ref="B4325:V4325"/>
    <mergeCell ref="H4327:O4327"/>
    <mergeCell ref="G4328:O4328"/>
    <mergeCell ref="T4329:V4329"/>
    <mergeCell ref="B4331:E4331"/>
    <mergeCell ref="F4331:H4332"/>
    <mergeCell ref="I4331:K4332"/>
    <mergeCell ref="L4331:L4332"/>
    <mergeCell ref="M4331:Q4332"/>
    <mergeCell ref="B4344:E4344"/>
    <mergeCell ref="F4344:H4344"/>
    <mergeCell ref="I4344:K4344"/>
    <mergeCell ref="M4344:Q4344"/>
    <mergeCell ref="R4344:V4344"/>
    <mergeCell ref="M4345:Q4345"/>
    <mergeCell ref="R4345:V4345"/>
    <mergeCell ref="B4342:E4342"/>
    <mergeCell ref="F4342:H4342"/>
    <mergeCell ref="I4342:K4342"/>
    <mergeCell ref="M4342:Q4342"/>
    <mergeCell ref="R4342:V4342"/>
    <mergeCell ref="B4343:E4343"/>
    <mergeCell ref="F4343:H4343"/>
    <mergeCell ref="I4343:K4343"/>
    <mergeCell ref="M4343:Q4343"/>
    <mergeCell ref="R4343:V4343"/>
    <mergeCell ref="B4340:E4340"/>
    <mergeCell ref="F4340:H4340"/>
    <mergeCell ref="I4340:K4340"/>
    <mergeCell ref="M4340:Q4340"/>
    <mergeCell ref="R4340:V4340"/>
    <mergeCell ref="B4341:E4341"/>
    <mergeCell ref="F4341:H4341"/>
    <mergeCell ref="I4341:K4341"/>
    <mergeCell ref="M4341:Q4341"/>
    <mergeCell ref="R4341:V4341"/>
    <mergeCell ref="B4338:E4338"/>
    <mergeCell ref="F4338:H4338"/>
    <mergeCell ref="I4338:K4338"/>
    <mergeCell ref="M4338:Q4338"/>
    <mergeCell ref="R4338:V4338"/>
    <mergeCell ref="B4339:E4339"/>
    <mergeCell ref="F4339:H4339"/>
    <mergeCell ref="I4339:K4339"/>
    <mergeCell ref="M4339:Q4339"/>
    <mergeCell ref="R4339:V4339"/>
    <mergeCell ref="B4359:E4359"/>
    <mergeCell ref="F4359:H4359"/>
    <mergeCell ref="I4359:K4359"/>
    <mergeCell ref="M4359:Q4359"/>
    <mergeCell ref="R4359:V4359"/>
    <mergeCell ref="B4360:E4360"/>
    <mergeCell ref="F4360:H4360"/>
    <mergeCell ref="I4360:K4360"/>
    <mergeCell ref="M4360:Q4360"/>
    <mergeCell ref="R4360:V4360"/>
    <mergeCell ref="B4357:E4357"/>
    <mergeCell ref="F4357:H4357"/>
    <mergeCell ref="I4357:K4357"/>
    <mergeCell ref="M4357:Q4357"/>
    <mergeCell ref="R4357:V4357"/>
    <mergeCell ref="B4358:E4358"/>
    <mergeCell ref="F4358:H4358"/>
    <mergeCell ref="I4358:K4358"/>
    <mergeCell ref="M4358:Q4358"/>
    <mergeCell ref="R4358:V4358"/>
    <mergeCell ref="B4355:E4355"/>
    <mergeCell ref="B4356:E4356"/>
    <mergeCell ref="F4356:H4356"/>
    <mergeCell ref="I4356:K4356"/>
    <mergeCell ref="M4356:Q4356"/>
    <mergeCell ref="R4356:V4356"/>
    <mergeCell ref="B4348:V4348"/>
    <mergeCell ref="H4350:O4350"/>
    <mergeCell ref="G4351:O4351"/>
    <mergeCell ref="T4352:V4352"/>
    <mergeCell ref="B4354:E4354"/>
    <mergeCell ref="F4354:H4355"/>
    <mergeCell ref="I4354:K4355"/>
    <mergeCell ref="L4354:L4355"/>
    <mergeCell ref="M4354:Q4355"/>
    <mergeCell ref="R4354:V4355"/>
    <mergeCell ref="B4367:E4367"/>
    <mergeCell ref="F4367:H4367"/>
    <mergeCell ref="I4367:K4367"/>
    <mergeCell ref="M4367:Q4367"/>
    <mergeCell ref="R4367:V4367"/>
    <mergeCell ref="M4368:Q4368"/>
    <mergeCell ref="R4368:V4368"/>
    <mergeCell ref="B4365:E4365"/>
    <mergeCell ref="F4365:H4365"/>
    <mergeCell ref="I4365:K4365"/>
    <mergeCell ref="M4365:Q4365"/>
    <mergeCell ref="R4365:V4365"/>
    <mergeCell ref="B4366:E4366"/>
    <mergeCell ref="F4366:H4366"/>
    <mergeCell ref="I4366:K4366"/>
    <mergeCell ref="M4366:Q4366"/>
    <mergeCell ref="R4366:V4366"/>
    <mergeCell ref="B4363:E4363"/>
    <mergeCell ref="F4363:H4363"/>
    <mergeCell ref="I4363:K4363"/>
    <mergeCell ref="M4363:Q4363"/>
    <mergeCell ref="R4363:V4363"/>
    <mergeCell ref="B4364:E4364"/>
    <mergeCell ref="F4364:H4364"/>
    <mergeCell ref="I4364:K4364"/>
    <mergeCell ref="M4364:Q4364"/>
    <mergeCell ref="R4364:V4364"/>
    <mergeCell ref="B4361:E4361"/>
    <mergeCell ref="F4361:H4361"/>
    <mergeCell ref="I4361:K4361"/>
    <mergeCell ref="M4361:Q4361"/>
    <mergeCell ref="R4361:V4361"/>
    <mergeCell ref="B4362:E4362"/>
    <mergeCell ref="F4362:H4362"/>
    <mergeCell ref="I4362:K4362"/>
    <mergeCell ref="M4362:Q4362"/>
    <mergeCell ref="R4362:V4362"/>
    <mergeCell ref="B4382:E4382"/>
    <mergeCell ref="F4382:H4382"/>
    <mergeCell ref="I4382:K4382"/>
    <mergeCell ref="M4382:Q4382"/>
    <mergeCell ref="R4382:V4382"/>
    <mergeCell ref="B4383:E4383"/>
    <mergeCell ref="F4383:H4383"/>
    <mergeCell ref="I4383:K4383"/>
    <mergeCell ref="M4383:Q4383"/>
    <mergeCell ref="R4383:V4383"/>
    <mergeCell ref="B4380:E4380"/>
    <mergeCell ref="F4380:H4380"/>
    <mergeCell ref="I4380:K4380"/>
    <mergeCell ref="M4380:Q4380"/>
    <mergeCell ref="R4380:V4380"/>
    <mergeCell ref="B4381:E4381"/>
    <mergeCell ref="F4381:H4381"/>
    <mergeCell ref="I4381:K4381"/>
    <mergeCell ref="M4381:Q4381"/>
    <mergeCell ref="R4381:V4381"/>
    <mergeCell ref="R4377:V4378"/>
    <mergeCell ref="B4378:E4378"/>
    <mergeCell ref="B4379:E4379"/>
    <mergeCell ref="F4379:H4379"/>
    <mergeCell ref="I4379:K4379"/>
    <mergeCell ref="M4379:Q4379"/>
    <mergeCell ref="R4379:V4379"/>
    <mergeCell ref="B4371:V4371"/>
    <mergeCell ref="H4373:O4373"/>
    <mergeCell ref="G4374:O4374"/>
    <mergeCell ref="T4375:V4375"/>
    <mergeCell ref="B4377:E4377"/>
    <mergeCell ref="F4377:H4378"/>
    <mergeCell ref="I4377:K4378"/>
    <mergeCell ref="L4377:L4378"/>
    <mergeCell ref="M4377:Q4378"/>
    <mergeCell ref="B4390:E4390"/>
    <mergeCell ref="F4390:H4390"/>
    <mergeCell ref="I4390:K4390"/>
    <mergeCell ref="M4390:Q4390"/>
    <mergeCell ref="R4390:V4390"/>
    <mergeCell ref="M4391:Q4391"/>
    <mergeCell ref="R4391:V4391"/>
    <mergeCell ref="B4388:E4388"/>
    <mergeCell ref="F4388:H4388"/>
    <mergeCell ref="I4388:K4388"/>
    <mergeCell ref="M4388:Q4388"/>
    <mergeCell ref="R4388:V4388"/>
    <mergeCell ref="B4389:E4389"/>
    <mergeCell ref="F4389:H4389"/>
    <mergeCell ref="I4389:K4389"/>
    <mergeCell ref="M4389:Q4389"/>
    <mergeCell ref="R4389:V4389"/>
    <mergeCell ref="B4386:E4386"/>
    <mergeCell ref="F4386:H4386"/>
    <mergeCell ref="I4386:K4386"/>
    <mergeCell ref="M4386:Q4386"/>
    <mergeCell ref="R4386:V4386"/>
    <mergeCell ref="B4387:E4387"/>
    <mergeCell ref="F4387:H4387"/>
    <mergeCell ref="I4387:K4387"/>
    <mergeCell ref="M4387:Q4387"/>
    <mergeCell ref="R4387:V4387"/>
    <mergeCell ref="B4384:E4384"/>
    <mergeCell ref="F4384:H4384"/>
    <mergeCell ref="I4384:K4384"/>
    <mergeCell ref="M4384:Q4384"/>
    <mergeCell ref="R4384:V4384"/>
    <mergeCell ref="B4385:E4385"/>
    <mergeCell ref="F4385:H4385"/>
    <mergeCell ref="I4385:K4385"/>
    <mergeCell ref="M4385:Q4385"/>
    <mergeCell ref="R4385:V4385"/>
    <mergeCell ref="B4405:E4405"/>
    <mergeCell ref="F4405:H4405"/>
    <mergeCell ref="I4405:K4405"/>
    <mergeCell ref="M4405:Q4405"/>
    <mergeCell ref="R4405:V4405"/>
    <mergeCell ref="B4406:E4406"/>
    <mergeCell ref="F4406:H4406"/>
    <mergeCell ref="I4406:K4406"/>
    <mergeCell ref="M4406:Q4406"/>
    <mergeCell ref="R4406:V4406"/>
    <mergeCell ref="B4403:E4403"/>
    <mergeCell ref="F4403:H4403"/>
    <mergeCell ref="I4403:K4403"/>
    <mergeCell ref="M4403:Q4403"/>
    <mergeCell ref="R4403:V4403"/>
    <mergeCell ref="B4404:E4404"/>
    <mergeCell ref="F4404:H4404"/>
    <mergeCell ref="I4404:K4404"/>
    <mergeCell ref="M4404:Q4404"/>
    <mergeCell ref="R4404:V4404"/>
    <mergeCell ref="B4401:E4401"/>
    <mergeCell ref="B4402:E4402"/>
    <mergeCell ref="F4402:H4402"/>
    <mergeCell ref="I4402:K4402"/>
    <mergeCell ref="M4402:Q4402"/>
    <mergeCell ref="R4402:V4402"/>
    <mergeCell ref="B4394:V4394"/>
    <mergeCell ref="H4396:O4396"/>
    <mergeCell ref="G4397:O4397"/>
    <mergeCell ref="T4398:V4398"/>
    <mergeCell ref="B4400:E4400"/>
    <mergeCell ref="F4400:H4401"/>
    <mergeCell ref="I4400:K4401"/>
    <mergeCell ref="L4400:L4401"/>
    <mergeCell ref="M4400:Q4401"/>
    <mergeCell ref="R4400:V4401"/>
    <mergeCell ref="B4413:E4413"/>
    <mergeCell ref="F4413:H4413"/>
    <mergeCell ref="I4413:K4413"/>
    <mergeCell ref="M4413:Q4413"/>
    <mergeCell ref="R4413:V4413"/>
    <mergeCell ref="M4414:Q4414"/>
    <mergeCell ref="R4414:V4414"/>
    <mergeCell ref="B4411:E4411"/>
    <mergeCell ref="F4411:H4411"/>
    <mergeCell ref="I4411:K4411"/>
    <mergeCell ref="M4411:Q4411"/>
    <mergeCell ref="R4411:V4411"/>
    <mergeCell ref="B4412:E4412"/>
    <mergeCell ref="F4412:H4412"/>
    <mergeCell ref="I4412:K4412"/>
    <mergeCell ref="M4412:Q4412"/>
    <mergeCell ref="R4412:V4412"/>
    <mergeCell ref="B4409:E4409"/>
    <mergeCell ref="F4409:H4409"/>
    <mergeCell ref="I4409:K4409"/>
    <mergeCell ref="M4409:Q4409"/>
    <mergeCell ref="R4409:V4409"/>
    <mergeCell ref="B4410:E4410"/>
    <mergeCell ref="F4410:H4410"/>
    <mergeCell ref="I4410:K4410"/>
    <mergeCell ref="M4410:Q4410"/>
    <mergeCell ref="R4410:V4410"/>
    <mergeCell ref="B4407:E4407"/>
    <mergeCell ref="F4407:H4407"/>
    <mergeCell ref="I4407:K4407"/>
    <mergeCell ref="M4407:Q4407"/>
    <mergeCell ref="R4407:V4407"/>
    <mergeCell ref="B4408:E4408"/>
    <mergeCell ref="F4408:H4408"/>
    <mergeCell ref="I4408:K4408"/>
    <mergeCell ref="M4408:Q4408"/>
    <mergeCell ref="R4408:V4408"/>
    <mergeCell ref="B4428:E4428"/>
    <mergeCell ref="F4428:H4428"/>
    <mergeCell ref="I4428:K4428"/>
    <mergeCell ref="M4428:Q4428"/>
    <mergeCell ref="R4428:V4428"/>
    <mergeCell ref="B4429:E4429"/>
    <mergeCell ref="F4429:H4429"/>
    <mergeCell ref="I4429:K4429"/>
    <mergeCell ref="M4429:Q4429"/>
    <mergeCell ref="R4429:V4429"/>
    <mergeCell ref="B4426:E4426"/>
    <mergeCell ref="F4426:H4426"/>
    <mergeCell ref="I4426:K4426"/>
    <mergeCell ref="M4426:Q4426"/>
    <mergeCell ref="R4426:V4426"/>
    <mergeCell ref="B4427:E4427"/>
    <mergeCell ref="F4427:H4427"/>
    <mergeCell ref="I4427:K4427"/>
    <mergeCell ref="M4427:Q4427"/>
    <mergeCell ref="R4427:V4427"/>
    <mergeCell ref="R4423:V4424"/>
    <mergeCell ref="B4424:E4424"/>
    <mergeCell ref="B4425:E4425"/>
    <mergeCell ref="F4425:H4425"/>
    <mergeCell ref="I4425:K4425"/>
    <mergeCell ref="M4425:Q4425"/>
    <mergeCell ref="R4425:V4425"/>
    <mergeCell ref="B4417:V4417"/>
    <mergeCell ref="H4419:O4419"/>
    <mergeCell ref="G4420:O4420"/>
    <mergeCell ref="T4421:V4421"/>
    <mergeCell ref="B4423:E4423"/>
    <mergeCell ref="F4423:H4424"/>
    <mergeCell ref="I4423:K4424"/>
    <mergeCell ref="L4423:L4424"/>
    <mergeCell ref="M4423:Q4424"/>
    <mergeCell ref="B4436:E4436"/>
    <mergeCell ref="F4436:H4436"/>
    <mergeCell ref="I4436:K4436"/>
    <mergeCell ref="M4436:Q4436"/>
    <mergeCell ref="R4436:V4436"/>
    <mergeCell ref="M4437:Q4437"/>
    <mergeCell ref="R4437:V4437"/>
    <mergeCell ref="B4434:E4434"/>
    <mergeCell ref="F4434:H4434"/>
    <mergeCell ref="I4434:K4434"/>
    <mergeCell ref="M4434:Q4434"/>
    <mergeCell ref="R4434:V4434"/>
    <mergeCell ref="B4435:E4435"/>
    <mergeCell ref="F4435:H4435"/>
    <mergeCell ref="I4435:K4435"/>
    <mergeCell ref="M4435:Q4435"/>
    <mergeCell ref="R4435:V4435"/>
    <mergeCell ref="B4432:E4432"/>
    <mergeCell ref="F4432:H4432"/>
    <mergeCell ref="I4432:K4432"/>
    <mergeCell ref="M4432:Q4432"/>
    <mergeCell ref="R4432:V4432"/>
    <mergeCell ref="B4433:E4433"/>
    <mergeCell ref="F4433:H4433"/>
    <mergeCell ref="I4433:K4433"/>
    <mergeCell ref="M4433:Q4433"/>
    <mergeCell ref="R4433:V4433"/>
    <mergeCell ref="B4430:E4430"/>
    <mergeCell ref="F4430:H4430"/>
    <mergeCell ref="I4430:K4430"/>
    <mergeCell ref="M4430:Q4430"/>
    <mergeCell ref="R4430:V4430"/>
    <mergeCell ref="B4431:E4431"/>
    <mergeCell ref="F4431:H4431"/>
    <mergeCell ref="I4431:K4431"/>
    <mergeCell ref="M4431:Q4431"/>
    <mergeCell ref="R4431:V4431"/>
    <mergeCell ref="B4451:E4451"/>
    <mergeCell ref="F4451:H4451"/>
    <mergeCell ref="I4451:K4451"/>
    <mergeCell ref="M4451:Q4451"/>
    <mergeCell ref="R4451:V4451"/>
    <mergeCell ref="B4452:E4452"/>
    <mergeCell ref="F4452:H4452"/>
    <mergeCell ref="I4452:K4452"/>
    <mergeCell ref="M4452:Q4452"/>
    <mergeCell ref="R4452:V4452"/>
    <mergeCell ref="B4449:E4449"/>
    <mergeCell ref="F4449:H4449"/>
    <mergeCell ref="I4449:K4449"/>
    <mergeCell ref="M4449:Q4449"/>
    <mergeCell ref="R4449:V4449"/>
    <mergeCell ref="B4450:E4450"/>
    <mergeCell ref="F4450:H4450"/>
    <mergeCell ref="I4450:K4450"/>
    <mergeCell ref="M4450:Q4450"/>
    <mergeCell ref="R4450:V4450"/>
    <mergeCell ref="B4447:E4447"/>
    <mergeCell ref="B4448:E4448"/>
    <mergeCell ref="F4448:H4448"/>
    <mergeCell ref="I4448:K4448"/>
    <mergeCell ref="M4448:Q4448"/>
    <mergeCell ref="R4448:V4448"/>
    <mergeCell ref="B4440:V4440"/>
    <mergeCell ref="H4442:O4442"/>
    <mergeCell ref="G4443:O4443"/>
    <mergeCell ref="T4444:V4444"/>
    <mergeCell ref="B4446:E4446"/>
    <mergeCell ref="F4446:H4447"/>
    <mergeCell ref="I4446:K4447"/>
    <mergeCell ref="L4446:L4447"/>
    <mergeCell ref="M4446:Q4447"/>
    <mergeCell ref="R4446:V4447"/>
    <mergeCell ref="B4459:E4459"/>
    <mergeCell ref="F4459:H4459"/>
    <mergeCell ref="I4459:K4459"/>
    <mergeCell ref="M4459:Q4459"/>
    <mergeCell ref="R4459:V4459"/>
    <mergeCell ref="M4460:Q4460"/>
    <mergeCell ref="R4460:V4460"/>
    <mergeCell ref="B4457:E4457"/>
    <mergeCell ref="F4457:H4457"/>
    <mergeCell ref="I4457:K4457"/>
    <mergeCell ref="M4457:Q4457"/>
    <mergeCell ref="R4457:V4457"/>
    <mergeCell ref="B4458:E4458"/>
    <mergeCell ref="F4458:H4458"/>
    <mergeCell ref="I4458:K4458"/>
    <mergeCell ref="M4458:Q4458"/>
    <mergeCell ref="R4458:V4458"/>
    <mergeCell ref="B4455:E4455"/>
    <mergeCell ref="F4455:H4455"/>
    <mergeCell ref="I4455:K4455"/>
    <mergeCell ref="M4455:Q4455"/>
    <mergeCell ref="R4455:V4455"/>
    <mergeCell ref="B4456:E4456"/>
    <mergeCell ref="F4456:H4456"/>
    <mergeCell ref="I4456:K4456"/>
    <mergeCell ref="M4456:Q4456"/>
    <mergeCell ref="R4456:V4456"/>
    <mergeCell ref="B4453:E4453"/>
    <mergeCell ref="F4453:H4453"/>
    <mergeCell ref="I4453:K4453"/>
    <mergeCell ref="M4453:Q4453"/>
    <mergeCell ref="R4453:V4453"/>
    <mergeCell ref="B4454:E4454"/>
    <mergeCell ref="F4454:H4454"/>
    <mergeCell ref="I4454:K4454"/>
    <mergeCell ref="M4454:Q4454"/>
    <mergeCell ref="R4454:V4454"/>
    <mergeCell ref="B4474:E4474"/>
    <mergeCell ref="F4474:H4474"/>
    <mergeCell ref="I4474:K4474"/>
    <mergeCell ref="M4474:Q4474"/>
    <mergeCell ref="R4474:V4474"/>
    <mergeCell ref="B4475:E4475"/>
    <mergeCell ref="F4475:H4475"/>
    <mergeCell ref="I4475:K4475"/>
    <mergeCell ref="M4475:Q4475"/>
    <mergeCell ref="R4475:V4475"/>
    <mergeCell ref="B4472:E4472"/>
    <mergeCell ref="F4472:H4472"/>
    <mergeCell ref="I4472:K4472"/>
    <mergeCell ref="M4472:Q4472"/>
    <mergeCell ref="R4472:V4472"/>
    <mergeCell ref="B4473:E4473"/>
    <mergeCell ref="F4473:H4473"/>
    <mergeCell ref="I4473:K4473"/>
    <mergeCell ref="M4473:Q4473"/>
    <mergeCell ref="R4473:V4473"/>
    <mergeCell ref="R4469:V4470"/>
    <mergeCell ref="B4470:E4470"/>
    <mergeCell ref="B4471:E4471"/>
    <mergeCell ref="F4471:H4471"/>
    <mergeCell ref="I4471:K4471"/>
    <mergeCell ref="M4471:Q4471"/>
    <mergeCell ref="R4471:V4471"/>
    <mergeCell ref="B4463:V4463"/>
    <mergeCell ref="H4465:O4465"/>
    <mergeCell ref="G4466:O4466"/>
    <mergeCell ref="T4467:V4467"/>
    <mergeCell ref="B4469:E4469"/>
    <mergeCell ref="F4469:H4470"/>
    <mergeCell ref="I4469:K4470"/>
    <mergeCell ref="L4469:L4470"/>
    <mergeCell ref="M4469:Q4470"/>
    <mergeCell ref="B4482:E4482"/>
    <mergeCell ref="F4482:H4482"/>
    <mergeCell ref="I4482:K4482"/>
    <mergeCell ref="M4482:Q4482"/>
    <mergeCell ref="R4482:V4482"/>
    <mergeCell ref="M4483:Q4483"/>
    <mergeCell ref="R4483:V4483"/>
    <mergeCell ref="B4480:E4480"/>
    <mergeCell ref="F4480:H4480"/>
    <mergeCell ref="I4480:K4480"/>
    <mergeCell ref="M4480:Q4480"/>
    <mergeCell ref="R4480:V4480"/>
    <mergeCell ref="B4481:E4481"/>
    <mergeCell ref="F4481:H4481"/>
    <mergeCell ref="I4481:K4481"/>
    <mergeCell ref="M4481:Q4481"/>
    <mergeCell ref="R4481:V4481"/>
    <mergeCell ref="B4478:E4478"/>
    <mergeCell ref="F4478:H4478"/>
    <mergeCell ref="I4478:K4478"/>
    <mergeCell ref="M4478:Q4478"/>
    <mergeCell ref="R4478:V4478"/>
    <mergeCell ref="B4479:E4479"/>
    <mergeCell ref="F4479:H4479"/>
    <mergeCell ref="I4479:K4479"/>
    <mergeCell ref="M4479:Q4479"/>
    <mergeCell ref="R4479:V4479"/>
    <mergeCell ref="B4476:E4476"/>
    <mergeCell ref="F4476:H4476"/>
    <mergeCell ref="I4476:K4476"/>
    <mergeCell ref="M4476:Q4476"/>
    <mergeCell ref="R4476:V4476"/>
    <mergeCell ref="B4477:E4477"/>
    <mergeCell ref="F4477:H4477"/>
    <mergeCell ref="I4477:K4477"/>
    <mergeCell ref="M4477:Q4477"/>
    <mergeCell ref="R4477:V4477"/>
    <mergeCell ref="B4497:E4497"/>
    <mergeCell ref="F4497:H4497"/>
    <mergeCell ref="I4497:K4497"/>
    <mergeCell ref="M4497:Q4497"/>
    <mergeCell ref="R4497:V4497"/>
    <mergeCell ref="B4498:E4498"/>
    <mergeCell ref="F4498:H4498"/>
    <mergeCell ref="I4498:K4498"/>
    <mergeCell ref="M4498:Q4498"/>
    <mergeCell ref="R4498:V4498"/>
    <mergeCell ref="B4495:E4495"/>
    <mergeCell ref="F4495:H4495"/>
    <mergeCell ref="I4495:K4495"/>
    <mergeCell ref="M4495:Q4495"/>
    <mergeCell ref="R4495:V4495"/>
    <mergeCell ref="B4496:E4496"/>
    <mergeCell ref="F4496:H4496"/>
    <mergeCell ref="I4496:K4496"/>
    <mergeCell ref="M4496:Q4496"/>
    <mergeCell ref="R4496:V4496"/>
    <mergeCell ref="B4493:E4493"/>
    <mergeCell ref="B4494:E4494"/>
    <mergeCell ref="F4494:H4494"/>
    <mergeCell ref="I4494:K4494"/>
    <mergeCell ref="M4494:Q4494"/>
    <mergeCell ref="R4494:V4494"/>
    <mergeCell ref="B4486:V4486"/>
    <mergeCell ref="H4488:O4488"/>
    <mergeCell ref="G4489:O4489"/>
    <mergeCell ref="T4490:V4490"/>
    <mergeCell ref="B4492:E4492"/>
    <mergeCell ref="F4492:H4493"/>
    <mergeCell ref="I4492:K4493"/>
    <mergeCell ref="L4492:L4493"/>
    <mergeCell ref="M4492:Q4493"/>
    <mergeCell ref="R4492:V4493"/>
    <mergeCell ref="B4505:E4505"/>
    <mergeCell ref="F4505:H4505"/>
    <mergeCell ref="I4505:K4505"/>
    <mergeCell ref="M4505:Q4505"/>
    <mergeCell ref="R4505:V4505"/>
    <mergeCell ref="M4506:Q4506"/>
    <mergeCell ref="R4506:V4506"/>
    <mergeCell ref="B4503:E4503"/>
    <mergeCell ref="F4503:H4503"/>
    <mergeCell ref="I4503:K4503"/>
    <mergeCell ref="M4503:Q4503"/>
    <mergeCell ref="R4503:V4503"/>
    <mergeCell ref="B4504:E4504"/>
    <mergeCell ref="F4504:H4504"/>
    <mergeCell ref="I4504:K4504"/>
    <mergeCell ref="M4504:Q4504"/>
    <mergeCell ref="R4504:V4504"/>
    <mergeCell ref="B4501:E4501"/>
    <mergeCell ref="F4501:H4501"/>
    <mergeCell ref="I4501:K4501"/>
    <mergeCell ref="M4501:Q4501"/>
    <mergeCell ref="R4501:V4501"/>
    <mergeCell ref="B4502:E4502"/>
    <mergeCell ref="F4502:H4502"/>
    <mergeCell ref="I4502:K4502"/>
    <mergeCell ref="M4502:Q4502"/>
    <mergeCell ref="R4502:V4502"/>
    <mergeCell ref="B4499:E4499"/>
    <mergeCell ref="F4499:H4499"/>
    <mergeCell ref="I4499:K4499"/>
    <mergeCell ref="M4499:Q4499"/>
    <mergeCell ref="R4499:V4499"/>
    <mergeCell ref="B4500:E4500"/>
    <mergeCell ref="F4500:H4500"/>
    <mergeCell ref="I4500:K4500"/>
    <mergeCell ref="M4500:Q4500"/>
    <mergeCell ref="R4500:V4500"/>
    <mergeCell ref="B4520:E4520"/>
    <mergeCell ref="F4520:H4520"/>
    <mergeCell ref="I4520:K4520"/>
    <mergeCell ref="M4520:Q4520"/>
    <mergeCell ref="R4520:V4520"/>
    <mergeCell ref="B4521:E4521"/>
    <mergeCell ref="F4521:H4521"/>
    <mergeCell ref="I4521:K4521"/>
    <mergeCell ref="M4521:Q4521"/>
    <mergeCell ref="R4521:V4521"/>
    <mergeCell ref="B4518:E4518"/>
    <mergeCell ref="F4518:H4518"/>
    <mergeCell ref="I4518:K4518"/>
    <mergeCell ref="M4518:Q4518"/>
    <mergeCell ref="R4518:V4518"/>
    <mergeCell ref="B4519:E4519"/>
    <mergeCell ref="F4519:H4519"/>
    <mergeCell ref="I4519:K4519"/>
    <mergeCell ref="M4519:Q4519"/>
    <mergeCell ref="R4519:V4519"/>
    <mergeCell ref="R4515:V4516"/>
    <mergeCell ref="B4516:E4516"/>
    <mergeCell ref="B4517:E4517"/>
    <mergeCell ref="F4517:H4517"/>
    <mergeCell ref="I4517:K4517"/>
    <mergeCell ref="M4517:Q4517"/>
    <mergeCell ref="R4517:V4517"/>
    <mergeCell ref="B4509:V4509"/>
    <mergeCell ref="H4511:O4511"/>
    <mergeCell ref="G4512:O4512"/>
    <mergeCell ref="T4513:V4513"/>
    <mergeCell ref="B4515:E4515"/>
    <mergeCell ref="F4515:H4516"/>
    <mergeCell ref="I4515:K4516"/>
    <mergeCell ref="L4515:L4516"/>
    <mergeCell ref="M4515:Q4516"/>
    <mergeCell ref="B4528:E4528"/>
    <mergeCell ref="F4528:H4528"/>
    <mergeCell ref="I4528:K4528"/>
    <mergeCell ref="M4528:Q4528"/>
    <mergeCell ref="R4528:V4528"/>
    <mergeCell ref="M4529:Q4529"/>
    <mergeCell ref="R4529:V4529"/>
    <mergeCell ref="B4526:E4526"/>
    <mergeCell ref="F4526:H4526"/>
    <mergeCell ref="I4526:K4526"/>
    <mergeCell ref="M4526:Q4526"/>
    <mergeCell ref="R4526:V4526"/>
    <mergeCell ref="B4527:E4527"/>
    <mergeCell ref="F4527:H4527"/>
    <mergeCell ref="I4527:K4527"/>
    <mergeCell ref="M4527:Q4527"/>
    <mergeCell ref="R4527:V4527"/>
    <mergeCell ref="B4524:E4524"/>
    <mergeCell ref="F4524:H4524"/>
    <mergeCell ref="I4524:K4524"/>
    <mergeCell ref="M4524:Q4524"/>
    <mergeCell ref="R4524:V4524"/>
    <mergeCell ref="B4525:E4525"/>
    <mergeCell ref="F4525:H4525"/>
    <mergeCell ref="I4525:K4525"/>
    <mergeCell ref="M4525:Q4525"/>
    <mergeCell ref="R4525:V4525"/>
    <mergeCell ref="B4522:E4522"/>
    <mergeCell ref="F4522:H4522"/>
    <mergeCell ref="I4522:K4522"/>
    <mergeCell ref="M4522:Q4522"/>
    <mergeCell ref="R4522:V4522"/>
    <mergeCell ref="B4523:E4523"/>
    <mergeCell ref="F4523:H4523"/>
    <mergeCell ref="I4523:K4523"/>
    <mergeCell ref="M4523:Q4523"/>
    <mergeCell ref="R4523:V4523"/>
    <mergeCell ref="B4543:E4543"/>
    <mergeCell ref="F4543:H4543"/>
    <mergeCell ref="I4543:K4543"/>
    <mergeCell ref="M4543:Q4543"/>
    <mergeCell ref="R4543:V4543"/>
    <mergeCell ref="B4544:E4544"/>
    <mergeCell ref="F4544:H4544"/>
    <mergeCell ref="I4544:K4544"/>
    <mergeCell ref="M4544:Q4544"/>
    <mergeCell ref="R4544:V4544"/>
    <mergeCell ref="B4541:E4541"/>
    <mergeCell ref="F4541:H4541"/>
    <mergeCell ref="I4541:K4541"/>
    <mergeCell ref="M4541:Q4541"/>
    <mergeCell ref="R4541:V4541"/>
    <mergeCell ref="B4542:E4542"/>
    <mergeCell ref="F4542:H4542"/>
    <mergeCell ref="I4542:K4542"/>
    <mergeCell ref="M4542:Q4542"/>
    <mergeCell ref="R4542:V4542"/>
    <mergeCell ref="B4539:E4539"/>
    <mergeCell ref="B4540:E4540"/>
    <mergeCell ref="F4540:H4540"/>
    <mergeCell ref="I4540:K4540"/>
    <mergeCell ref="M4540:Q4540"/>
    <mergeCell ref="R4540:V4540"/>
    <mergeCell ref="B4532:V4532"/>
    <mergeCell ref="H4534:O4534"/>
    <mergeCell ref="G4535:O4535"/>
    <mergeCell ref="T4536:V4536"/>
    <mergeCell ref="B4538:E4538"/>
    <mergeCell ref="F4538:H4539"/>
    <mergeCell ref="I4538:K4539"/>
    <mergeCell ref="L4538:L4539"/>
    <mergeCell ref="M4538:Q4539"/>
    <mergeCell ref="R4538:V4539"/>
    <mergeCell ref="B4551:E4551"/>
    <mergeCell ref="F4551:H4551"/>
    <mergeCell ref="I4551:K4551"/>
    <mergeCell ref="M4551:Q4551"/>
    <mergeCell ref="R4551:V4551"/>
    <mergeCell ref="M4552:Q4552"/>
    <mergeCell ref="R4552:V4552"/>
    <mergeCell ref="B4549:E4549"/>
    <mergeCell ref="F4549:H4549"/>
    <mergeCell ref="I4549:K4549"/>
    <mergeCell ref="M4549:Q4549"/>
    <mergeCell ref="R4549:V4549"/>
    <mergeCell ref="B4550:E4550"/>
    <mergeCell ref="F4550:H4550"/>
    <mergeCell ref="I4550:K4550"/>
    <mergeCell ref="M4550:Q4550"/>
    <mergeCell ref="R4550:V4550"/>
    <mergeCell ref="B4547:E4547"/>
    <mergeCell ref="F4547:H4547"/>
    <mergeCell ref="I4547:K4547"/>
    <mergeCell ref="M4547:Q4547"/>
    <mergeCell ref="R4547:V4547"/>
    <mergeCell ref="B4548:E4548"/>
    <mergeCell ref="F4548:H4548"/>
    <mergeCell ref="I4548:K4548"/>
    <mergeCell ref="M4548:Q4548"/>
    <mergeCell ref="R4548:V4548"/>
    <mergeCell ref="B4545:E4545"/>
    <mergeCell ref="F4545:H4545"/>
    <mergeCell ref="I4545:K4545"/>
    <mergeCell ref="M4545:Q4545"/>
    <mergeCell ref="R4545:V4545"/>
    <mergeCell ref="B4546:E4546"/>
    <mergeCell ref="F4546:H4546"/>
    <mergeCell ref="I4546:K4546"/>
    <mergeCell ref="M4546:Q4546"/>
    <mergeCell ref="R4546:V4546"/>
    <mergeCell ref="B4566:E4566"/>
    <mergeCell ref="F4566:H4566"/>
    <mergeCell ref="I4566:K4566"/>
    <mergeCell ref="M4566:Q4566"/>
    <mergeCell ref="R4566:V4566"/>
    <mergeCell ref="B4567:E4567"/>
    <mergeCell ref="F4567:H4567"/>
    <mergeCell ref="I4567:K4567"/>
    <mergeCell ref="M4567:Q4567"/>
    <mergeCell ref="R4567:V4567"/>
    <mergeCell ref="B4564:E4564"/>
    <mergeCell ref="F4564:H4564"/>
    <mergeCell ref="I4564:K4564"/>
    <mergeCell ref="M4564:Q4564"/>
    <mergeCell ref="R4564:V4564"/>
    <mergeCell ref="B4565:E4565"/>
    <mergeCell ref="F4565:H4565"/>
    <mergeCell ref="I4565:K4565"/>
    <mergeCell ref="M4565:Q4565"/>
    <mergeCell ref="R4565:V4565"/>
    <mergeCell ref="R4561:V4562"/>
    <mergeCell ref="B4562:E4562"/>
    <mergeCell ref="B4563:E4563"/>
    <mergeCell ref="F4563:H4563"/>
    <mergeCell ref="I4563:K4563"/>
    <mergeCell ref="M4563:Q4563"/>
    <mergeCell ref="R4563:V4563"/>
    <mergeCell ref="B4555:V4555"/>
    <mergeCell ref="H4557:O4557"/>
    <mergeCell ref="G4558:O4558"/>
    <mergeCell ref="T4559:V4559"/>
    <mergeCell ref="B4561:E4561"/>
    <mergeCell ref="F4561:H4562"/>
    <mergeCell ref="I4561:K4562"/>
    <mergeCell ref="L4561:L4562"/>
    <mergeCell ref="M4561:Q4562"/>
    <mergeCell ref="B4574:E4574"/>
    <mergeCell ref="F4574:H4574"/>
    <mergeCell ref="I4574:K4574"/>
    <mergeCell ref="M4574:Q4574"/>
    <mergeCell ref="R4574:V4574"/>
    <mergeCell ref="M4575:Q4575"/>
    <mergeCell ref="R4575:V4575"/>
    <mergeCell ref="B4572:E4572"/>
    <mergeCell ref="F4572:H4572"/>
    <mergeCell ref="I4572:K4572"/>
    <mergeCell ref="M4572:Q4572"/>
    <mergeCell ref="R4572:V4572"/>
    <mergeCell ref="B4573:E4573"/>
    <mergeCell ref="F4573:H4573"/>
    <mergeCell ref="I4573:K4573"/>
    <mergeCell ref="M4573:Q4573"/>
    <mergeCell ref="R4573:V4573"/>
    <mergeCell ref="B4570:E4570"/>
    <mergeCell ref="F4570:H4570"/>
    <mergeCell ref="I4570:K4570"/>
    <mergeCell ref="M4570:Q4570"/>
    <mergeCell ref="R4570:V4570"/>
    <mergeCell ref="B4571:E4571"/>
    <mergeCell ref="F4571:H4571"/>
    <mergeCell ref="I4571:K4571"/>
    <mergeCell ref="M4571:Q4571"/>
    <mergeCell ref="R4571:V4571"/>
    <mergeCell ref="B4568:E4568"/>
    <mergeCell ref="F4568:H4568"/>
    <mergeCell ref="I4568:K4568"/>
    <mergeCell ref="M4568:Q4568"/>
    <mergeCell ref="R4568:V4568"/>
    <mergeCell ref="B4569:E4569"/>
    <mergeCell ref="F4569:H4569"/>
    <mergeCell ref="I4569:K4569"/>
    <mergeCell ref="M4569:Q4569"/>
    <mergeCell ref="R4569:V4569"/>
    <mergeCell ref="B4589:E4589"/>
    <mergeCell ref="F4589:H4589"/>
    <mergeCell ref="I4589:K4589"/>
    <mergeCell ref="M4589:Q4589"/>
    <mergeCell ref="R4589:V4589"/>
    <mergeCell ref="B4590:E4590"/>
    <mergeCell ref="F4590:H4590"/>
    <mergeCell ref="I4590:K4590"/>
    <mergeCell ref="M4590:Q4590"/>
    <mergeCell ref="R4590:V4590"/>
    <mergeCell ref="B4587:E4587"/>
    <mergeCell ref="F4587:H4587"/>
    <mergeCell ref="I4587:K4587"/>
    <mergeCell ref="M4587:Q4587"/>
    <mergeCell ref="R4587:V4587"/>
    <mergeCell ref="B4588:E4588"/>
    <mergeCell ref="F4588:H4588"/>
    <mergeCell ref="I4588:K4588"/>
    <mergeCell ref="M4588:Q4588"/>
    <mergeCell ref="R4588:V4588"/>
    <mergeCell ref="B4585:E4585"/>
    <mergeCell ref="B4586:E4586"/>
    <mergeCell ref="F4586:H4586"/>
    <mergeCell ref="I4586:K4586"/>
    <mergeCell ref="M4586:Q4586"/>
    <mergeCell ref="R4586:V4586"/>
    <mergeCell ref="B4578:V4578"/>
    <mergeCell ref="H4580:O4580"/>
    <mergeCell ref="G4581:O4581"/>
    <mergeCell ref="T4582:V4582"/>
    <mergeCell ref="B4584:E4584"/>
    <mergeCell ref="F4584:H4585"/>
    <mergeCell ref="I4584:K4585"/>
    <mergeCell ref="L4584:L4585"/>
    <mergeCell ref="M4584:Q4585"/>
    <mergeCell ref="R4584:V4585"/>
    <mergeCell ref="B4597:E4597"/>
    <mergeCell ref="F4597:H4597"/>
    <mergeCell ref="I4597:K4597"/>
    <mergeCell ref="M4597:Q4597"/>
    <mergeCell ref="R4597:V4597"/>
    <mergeCell ref="M4598:Q4598"/>
    <mergeCell ref="R4598:V4598"/>
    <mergeCell ref="B4595:E4595"/>
    <mergeCell ref="F4595:H4595"/>
    <mergeCell ref="I4595:K4595"/>
    <mergeCell ref="M4595:Q4595"/>
    <mergeCell ref="R4595:V4595"/>
    <mergeCell ref="B4596:E4596"/>
    <mergeCell ref="F4596:H4596"/>
    <mergeCell ref="I4596:K4596"/>
    <mergeCell ref="M4596:Q4596"/>
    <mergeCell ref="R4596:V4596"/>
    <mergeCell ref="B4593:E4593"/>
    <mergeCell ref="F4593:H4593"/>
    <mergeCell ref="I4593:K4593"/>
    <mergeCell ref="M4593:Q4593"/>
    <mergeCell ref="R4593:V4593"/>
    <mergeCell ref="B4594:E4594"/>
    <mergeCell ref="F4594:H4594"/>
    <mergeCell ref="I4594:K4594"/>
    <mergeCell ref="M4594:Q4594"/>
    <mergeCell ref="R4594:V4594"/>
    <mergeCell ref="B4591:E4591"/>
    <mergeCell ref="F4591:H4591"/>
    <mergeCell ref="I4591:K4591"/>
    <mergeCell ref="M4591:Q4591"/>
    <mergeCell ref="R4591:V4591"/>
    <mergeCell ref="B4592:E4592"/>
    <mergeCell ref="F4592:H4592"/>
    <mergeCell ref="I4592:K4592"/>
    <mergeCell ref="M4592:Q4592"/>
    <mergeCell ref="R4592:V4592"/>
    <mergeCell ref="B4612:E4612"/>
    <mergeCell ref="F4612:H4612"/>
    <mergeCell ref="I4612:K4612"/>
    <mergeCell ref="M4612:Q4612"/>
    <mergeCell ref="R4612:V4612"/>
    <mergeCell ref="B4613:E4613"/>
    <mergeCell ref="F4613:H4613"/>
    <mergeCell ref="I4613:K4613"/>
    <mergeCell ref="M4613:Q4613"/>
    <mergeCell ref="R4613:V4613"/>
    <mergeCell ref="B4610:E4610"/>
    <mergeCell ref="F4610:H4610"/>
    <mergeCell ref="I4610:K4610"/>
    <mergeCell ref="M4610:Q4610"/>
    <mergeCell ref="R4610:V4610"/>
    <mergeCell ref="B4611:E4611"/>
    <mergeCell ref="F4611:H4611"/>
    <mergeCell ref="I4611:K4611"/>
    <mergeCell ref="M4611:Q4611"/>
    <mergeCell ref="R4611:V4611"/>
    <mergeCell ref="R4607:V4608"/>
    <mergeCell ref="B4608:E4608"/>
    <mergeCell ref="B4609:E4609"/>
    <mergeCell ref="F4609:H4609"/>
    <mergeCell ref="I4609:K4609"/>
    <mergeCell ref="M4609:Q4609"/>
    <mergeCell ref="R4609:V4609"/>
    <mergeCell ref="B4601:V4601"/>
    <mergeCell ref="H4603:O4603"/>
    <mergeCell ref="G4604:O4604"/>
    <mergeCell ref="T4605:V4605"/>
    <mergeCell ref="B4607:E4607"/>
    <mergeCell ref="F4607:H4608"/>
    <mergeCell ref="I4607:K4608"/>
    <mergeCell ref="L4607:L4608"/>
    <mergeCell ref="M4607:Q4608"/>
    <mergeCell ref="B4620:E4620"/>
    <mergeCell ref="F4620:H4620"/>
    <mergeCell ref="I4620:K4620"/>
    <mergeCell ref="M4620:Q4620"/>
    <mergeCell ref="R4620:V4620"/>
    <mergeCell ref="M4621:Q4621"/>
    <mergeCell ref="R4621:V4621"/>
    <mergeCell ref="B4618:E4618"/>
    <mergeCell ref="F4618:H4618"/>
    <mergeCell ref="I4618:K4618"/>
    <mergeCell ref="M4618:Q4618"/>
    <mergeCell ref="R4618:V4618"/>
    <mergeCell ref="B4619:E4619"/>
    <mergeCell ref="F4619:H4619"/>
    <mergeCell ref="I4619:K4619"/>
    <mergeCell ref="M4619:Q4619"/>
    <mergeCell ref="R4619:V4619"/>
    <mergeCell ref="B4616:E4616"/>
    <mergeCell ref="F4616:H4616"/>
    <mergeCell ref="I4616:K4616"/>
    <mergeCell ref="M4616:Q4616"/>
    <mergeCell ref="R4616:V4616"/>
    <mergeCell ref="B4617:E4617"/>
    <mergeCell ref="F4617:H4617"/>
    <mergeCell ref="I4617:K4617"/>
    <mergeCell ref="M4617:Q4617"/>
    <mergeCell ref="R4617:V4617"/>
    <mergeCell ref="B4614:E4614"/>
    <mergeCell ref="F4614:H4614"/>
    <mergeCell ref="I4614:K4614"/>
    <mergeCell ref="M4614:Q4614"/>
    <mergeCell ref="R4614:V4614"/>
    <mergeCell ref="B4615:E4615"/>
    <mergeCell ref="F4615:H4615"/>
    <mergeCell ref="I4615:K4615"/>
    <mergeCell ref="M4615:Q4615"/>
    <mergeCell ref="R4615:V4615"/>
    <mergeCell ref="B4635:E4635"/>
    <mergeCell ref="F4635:H4635"/>
    <mergeCell ref="I4635:K4635"/>
    <mergeCell ref="M4635:Q4635"/>
    <mergeCell ref="R4635:V4635"/>
    <mergeCell ref="B4636:E4636"/>
    <mergeCell ref="F4636:H4636"/>
    <mergeCell ref="I4636:K4636"/>
    <mergeCell ref="M4636:Q4636"/>
    <mergeCell ref="R4636:V4636"/>
    <mergeCell ref="B4633:E4633"/>
    <mergeCell ref="F4633:H4633"/>
    <mergeCell ref="I4633:K4633"/>
    <mergeCell ref="M4633:Q4633"/>
    <mergeCell ref="R4633:V4633"/>
    <mergeCell ref="B4634:E4634"/>
    <mergeCell ref="F4634:H4634"/>
    <mergeCell ref="I4634:K4634"/>
    <mergeCell ref="M4634:Q4634"/>
    <mergeCell ref="R4634:V4634"/>
    <mergeCell ref="B4631:E4631"/>
    <mergeCell ref="B4632:E4632"/>
    <mergeCell ref="F4632:H4632"/>
    <mergeCell ref="I4632:K4632"/>
    <mergeCell ref="M4632:Q4632"/>
    <mergeCell ref="R4632:V4632"/>
    <mergeCell ref="B4624:V4624"/>
    <mergeCell ref="H4626:O4626"/>
    <mergeCell ref="G4627:O4627"/>
    <mergeCell ref="T4628:V4628"/>
    <mergeCell ref="B4630:E4630"/>
    <mergeCell ref="F4630:H4631"/>
    <mergeCell ref="I4630:K4631"/>
    <mergeCell ref="L4630:L4631"/>
    <mergeCell ref="M4630:Q4631"/>
    <mergeCell ref="R4630:V4631"/>
    <mergeCell ref="B4643:E4643"/>
    <mergeCell ref="F4643:H4643"/>
    <mergeCell ref="I4643:K4643"/>
    <mergeCell ref="M4643:Q4643"/>
    <mergeCell ref="R4643:V4643"/>
    <mergeCell ref="M4644:Q4644"/>
    <mergeCell ref="R4644:V4644"/>
    <mergeCell ref="B4641:E4641"/>
    <mergeCell ref="F4641:H4641"/>
    <mergeCell ref="I4641:K4641"/>
    <mergeCell ref="M4641:Q4641"/>
    <mergeCell ref="R4641:V4641"/>
    <mergeCell ref="B4642:E4642"/>
    <mergeCell ref="F4642:H4642"/>
    <mergeCell ref="I4642:K4642"/>
    <mergeCell ref="M4642:Q4642"/>
    <mergeCell ref="R4642:V4642"/>
    <mergeCell ref="B4639:E4639"/>
    <mergeCell ref="F4639:H4639"/>
    <mergeCell ref="I4639:K4639"/>
    <mergeCell ref="M4639:Q4639"/>
    <mergeCell ref="R4639:V4639"/>
    <mergeCell ref="B4640:E4640"/>
    <mergeCell ref="F4640:H4640"/>
    <mergeCell ref="I4640:K4640"/>
    <mergeCell ref="M4640:Q4640"/>
    <mergeCell ref="R4640:V4640"/>
    <mergeCell ref="B4637:E4637"/>
    <mergeCell ref="F4637:H4637"/>
    <mergeCell ref="I4637:K4637"/>
    <mergeCell ref="M4637:Q4637"/>
    <mergeCell ref="R4637:V4637"/>
    <mergeCell ref="B4638:E4638"/>
    <mergeCell ref="F4638:H4638"/>
    <mergeCell ref="I4638:K4638"/>
    <mergeCell ref="M4638:Q4638"/>
    <mergeCell ref="R4638:V4638"/>
    <mergeCell ref="B4658:E4658"/>
    <mergeCell ref="F4658:H4658"/>
    <mergeCell ref="I4658:K4658"/>
    <mergeCell ref="M4658:Q4658"/>
    <mergeCell ref="R4658:V4658"/>
    <mergeCell ref="B4659:E4659"/>
    <mergeCell ref="F4659:H4659"/>
    <mergeCell ref="I4659:K4659"/>
    <mergeCell ref="M4659:Q4659"/>
    <mergeCell ref="R4659:V4659"/>
    <mergeCell ref="B4656:E4656"/>
    <mergeCell ref="F4656:H4656"/>
    <mergeCell ref="I4656:K4656"/>
    <mergeCell ref="M4656:Q4656"/>
    <mergeCell ref="R4656:V4656"/>
    <mergeCell ref="B4657:E4657"/>
    <mergeCell ref="F4657:H4657"/>
    <mergeCell ref="I4657:K4657"/>
    <mergeCell ref="M4657:Q4657"/>
    <mergeCell ref="R4657:V4657"/>
    <mergeCell ref="R4653:V4654"/>
    <mergeCell ref="B4654:E4654"/>
    <mergeCell ref="B4655:E4655"/>
    <mergeCell ref="F4655:H4655"/>
    <mergeCell ref="I4655:K4655"/>
    <mergeCell ref="M4655:Q4655"/>
    <mergeCell ref="R4655:V4655"/>
    <mergeCell ref="B4647:V4647"/>
    <mergeCell ref="H4649:O4649"/>
    <mergeCell ref="G4650:O4650"/>
    <mergeCell ref="T4651:V4651"/>
    <mergeCell ref="B4653:E4653"/>
    <mergeCell ref="F4653:H4654"/>
    <mergeCell ref="I4653:K4654"/>
    <mergeCell ref="L4653:L4654"/>
    <mergeCell ref="M4653:Q4654"/>
    <mergeCell ref="B4666:E4666"/>
    <mergeCell ref="F4666:H4666"/>
    <mergeCell ref="I4666:K4666"/>
    <mergeCell ref="M4666:Q4666"/>
    <mergeCell ref="R4666:V4666"/>
    <mergeCell ref="M4667:Q4667"/>
    <mergeCell ref="R4667:V4667"/>
    <mergeCell ref="B4664:E4664"/>
    <mergeCell ref="F4664:H4664"/>
    <mergeCell ref="I4664:K4664"/>
    <mergeCell ref="M4664:Q4664"/>
    <mergeCell ref="R4664:V4664"/>
    <mergeCell ref="B4665:E4665"/>
    <mergeCell ref="F4665:H4665"/>
    <mergeCell ref="I4665:K4665"/>
    <mergeCell ref="M4665:Q4665"/>
    <mergeCell ref="R4665:V4665"/>
    <mergeCell ref="B4662:E4662"/>
    <mergeCell ref="F4662:H4662"/>
    <mergeCell ref="I4662:K4662"/>
    <mergeCell ref="M4662:Q4662"/>
    <mergeCell ref="R4662:V4662"/>
    <mergeCell ref="B4663:E4663"/>
    <mergeCell ref="F4663:H4663"/>
    <mergeCell ref="I4663:K4663"/>
    <mergeCell ref="M4663:Q4663"/>
    <mergeCell ref="R4663:V4663"/>
    <mergeCell ref="B4660:E4660"/>
    <mergeCell ref="F4660:H4660"/>
    <mergeCell ref="I4660:K4660"/>
    <mergeCell ref="M4660:Q4660"/>
    <mergeCell ref="R4660:V4660"/>
    <mergeCell ref="B4661:E4661"/>
    <mergeCell ref="F4661:H4661"/>
    <mergeCell ref="I4661:K4661"/>
    <mergeCell ref="M4661:Q4661"/>
    <mergeCell ref="R4661:V4661"/>
    <mergeCell ref="B4681:E4681"/>
    <mergeCell ref="F4681:H4681"/>
    <mergeCell ref="I4681:K4681"/>
    <mergeCell ref="M4681:Q4681"/>
    <mergeCell ref="R4681:V4681"/>
    <mergeCell ref="B4682:E4682"/>
    <mergeCell ref="F4682:H4682"/>
    <mergeCell ref="I4682:K4682"/>
    <mergeCell ref="M4682:Q4682"/>
    <mergeCell ref="R4682:V4682"/>
    <mergeCell ref="B4679:E4679"/>
    <mergeCell ref="F4679:H4679"/>
    <mergeCell ref="I4679:K4679"/>
    <mergeCell ref="M4679:Q4679"/>
    <mergeCell ref="R4679:V4679"/>
    <mergeCell ref="B4680:E4680"/>
    <mergeCell ref="F4680:H4680"/>
    <mergeCell ref="I4680:K4680"/>
    <mergeCell ref="M4680:Q4680"/>
    <mergeCell ref="R4680:V4680"/>
    <mergeCell ref="B4677:E4677"/>
    <mergeCell ref="B4678:E4678"/>
    <mergeCell ref="F4678:H4678"/>
    <mergeCell ref="I4678:K4678"/>
    <mergeCell ref="M4678:Q4678"/>
    <mergeCell ref="R4678:V4678"/>
    <mergeCell ref="B4670:V4670"/>
    <mergeCell ref="H4672:O4672"/>
    <mergeCell ref="G4673:O4673"/>
    <mergeCell ref="T4674:V4674"/>
    <mergeCell ref="B4676:E4676"/>
    <mergeCell ref="F4676:H4677"/>
    <mergeCell ref="I4676:K4677"/>
    <mergeCell ref="L4676:L4677"/>
    <mergeCell ref="M4676:Q4677"/>
    <mergeCell ref="R4676:V4677"/>
    <mergeCell ref="B4689:E4689"/>
    <mergeCell ref="F4689:H4689"/>
    <mergeCell ref="I4689:K4689"/>
    <mergeCell ref="M4689:Q4689"/>
    <mergeCell ref="R4689:V4689"/>
    <mergeCell ref="M4690:Q4690"/>
    <mergeCell ref="R4690:V4690"/>
    <mergeCell ref="B4687:E4687"/>
    <mergeCell ref="F4687:H4687"/>
    <mergeCell ref="I4687:K4687"/>
    <mergeCell ref="M4687:Q4687"/>
    <mergeCell ref="R4687:V4687"/>
    <mergeCell ref="B4688:E4688"/>
    <mergeCell ref="F4688:H4688"/>
    <mergeCell ref="I4688:K4688"/>
    <mergeCell ref="M4688:Q4688"/>
    <mergeCell ref="R4688:V4688"/>
    <mergeCell ref="B4685:E4685"/>
    <mergeCell ref="F4685:H4685"/>
    <mergeCell ref="I4685:K4685"/>
    <mergeCell ref="M4685:Q4685"/>
    <mergeCell ref="R4685:V4685"/>
    <mergeCell ref="B4686:E4686"/>
    <mergeCell ref="F4686:H4686"/>
    <mergeCell ref="I4686:K4686"/>
    <mergeCell ref="M4686:Q4686"/>
    <mergeCell ref="R4686:V4686"/>
    <mergeCell ref="B4683:E4683"/>
    <mergeCell ref="F4683:H4683"/>
    <mergeCell ref="I4683:K4683"/>
    <mergeCell ref="M4683:Q4683"/>
    <mergeCell ref="R4683:V4683"/>
    <mergeCell ref="B4684:E4684"/>
    <mergeCell ref="F4684:H4684"/>
    <mergeCell ref="I4684:K4684"/>
    <mergeCell ref="M4684:Q4684"/>
    <mergeCell ref="R4684:V4684"/>
    <mergeCell ref="B4704:E4704"/>
    <mergeCell ref="F4704:H4704"/>
    <mergeCell ref="I4704:K4704"/>
    <mergeCell ref="M4704:Q4704"/>
    <mergeCell ref="R4704:V4704"/>
    <mergeCell ref="B4705:E4705"/>
    <mergeCell ref="F4705:H4705"/>
    <mergeCell ref="I4705:K4705"/>
    <mergeCell ref="M4705:Q4705"/>
    <mergeCell ref="R4705:V4705"/>
    <mergeCell ref="B4702:E4702"/>
    <mergeCell ref="F4702:H4702"/>
    <mergeCell ref="I4702:K4702"/>
    <mergeCell ref="M4702:Q4702"/>
    <mergeCell ref="R4702:V4702"/>
    <mergeCell ref="B4703:E4703"/>
    <mergeCell ref="F4703:H4703"/>
    <mergeCell ref="I4703:K4703"/>
    <mergeCell ref="M4703:Q4703"/>
    <mergeCell ref="R4703:V4703"/>
    <mergeCell ref="R4699:V4700"/>
    <mergeCell ref="B4700:E4700"/>
    <mergeCell ref="B4701:E4701"/>
    <mergeCell ref="F4701:H4701"/>
    <mergeCell ref="I4701:K4701"/>
    <mergeCell ref="M4701:Q4701"/>
    <mergeCell ref="R4701:V4701"/>
    <mergeCell ref="B4693:V4693"/>
    <mergeCell ref="H4695:O4695"/>
    <mergeCell ref="G4696:O4696"/>
    <mergeCell ref="T4697:V4697"/>
    <mergeCell ref="B4699:E4699"/>
    <mergeCell ref="F4699:H4700"/>
    <mergeCell ref="I4699:K4700"/>
    <mergeCell ref="L4699:L4700"/>
    <mergeCell ref="M4699:Q4700"/>
    <mergeCell ref="B4712:E4712"/>
    <mergeCell ref="F4712:H4712"/>
    <mergeCell ref="I4712:K4712"/>
    <mergeCell ref="M4712:Q4712"/>
    <mergeCell ref="R4712:V4712"/>
    <mergeCell ref="M4713:Q4713"/>
    <mergeCell ref="R4713:V4713"/>
    <mergeCell ref="B4710:E4710"/>
    <mergeCell ref="F4710:H4710"/>
    <mergeCell ref="I4710:K4710"/>
    <mergeCell ref="M4710:Q4710"/>
    <mergeCell ref="R4710:V4710"/>
    <mergeCell ref="B4711:E4711"/>
    <mergeCell ref="F4711:H4711"/>
    <mergeCell ref="I4711:K4711"/>
    <mergeCell ref="M4711:Q4711"/>
    <mergeCell ref="R4711:V4711"/>
    <mergeCell ref="B4708:E4708"/>
    <mergeCell ref="F4708:H4708"/>
    <mergeCell ref="I4708:K4708"/>
    <mergeCell ref="M4708:Q4708"/>
    <mergeCell ref="R4708:V4708"/>
    <mergeCell ref="B4709:E4709"/>
    <mergeCell ref="F4709:H4709"/>
    <mergeCell ref="I4709:K4709"/>
    <mergeCell ref="M4709:Q4709"/>
    <mergeCell ref="R4709:V4709"/>
    <mergeCell ref="B4706:E4706"/>
    <mergeCell ref="F4706:H4706"/>
    <mergeCell ref="I4706:K4706"/>
    <mergeCell ref="M4706:Q4706"/>
    <mergeCell ref="R4706:V4706"/>
    <mergeCell ref="B4707:E4707"/>
    <mergeCell ref="F4707:H4707"/>
    <mergeCell ref="I4707:K4707"/>
    <mergeCell ref="M4707:Q4707"/>
    <mergeCell ref="R4707:V4707"/>
    <mergeCell ref="B4727:E4727"/>
    <mergeCell ref="F4727:H4727"/>
    <mergeCell ref="I4727:K4727"/>
    <mergeCell ref="M4727:Q4727"/>
    <mergeCell ref="R4727:V4727"/>
    <mergeCell ref="B4728:E4728"/>
    <mergeCell ref="F4728:H4728"/>
    <mergeCell ref="I4728:K4728"/>
    <mergeCell ref="M4728:Q4728"/>
    <mergeCell ref="R4728:V4728"/>
    <mergeCell ref="B4725:E4725"/>
    <mergeCell ref="F4725:H4725"/>
    <mergeCell ref="I4725:K4725"/>
    <mergeCell ref="M4725:Q4725"/>
    <mergeCell ref="R4725:V4725"/>
    <mergeCell ref="B4726:E4726"/>
    <mergeCell ref="F4726:H4726"/>
    <mergeCell ref="I4726:K4726"/>
    <mergeCell ref="M4726:Q4726"/>
    <mergeCell ref="R4726:V4726"/>
    <mergeCell ref="B4723:E4723"/>
    <mergeCell ref="B4724:E4724"/>
    <mergeCell ref="F4724:H4724"/>
    <mergeCell ref="I4724:K4724"/>
    <mergeCell ref="M4724:Q4724"/>
    <mergeCell ref="R4724:V4724"/>
    <mergeCell ref="B4716:V4716"/>
    <mergeCell ref="H4718:O4718"/>
    <mergeCell ref="G4719:O4719"/>
    <mergeCell ref="T4720:V4720"/>
    <mergeCell ref="B4722:E4722"/>
    <mergeCell ref="F4722:H4723"/>
    <mergeCell ref="I4722:K4723"/>
    <mergeCell ref="L4722:L4723"/>
    <mergeCell ref="M4722:Q4723"/>
    <mergeCell ref="R4722:V4723"/>
    <mergeCell ref="B4735:E4735"/>
    <mergeCell ref="F4735:H4735"/>
    <mergeCell ref="I4735:K4735"/>
    <mergeCell ref="M4735:Q4735"/>
    <mergeCell ref="R4735:V4735"/>
    <mergeCell ref="M4736:Q4736"/>
    <mergeCell ref="R4736:V4736"/>
    <mergeCell ref="B4733:E4733"/>
    <mergeCell ref="F4733:H4733"/>
    <mergeCell ref="I4733:K4733"/>
    <mergeCell ref="M4733:Q4733"/>
    <mergeCell ref="R4733:V4733"/>
    <mergeCell ref="B4734:E4734"/>
    <mergeCell ref="F4734:H4734"/>
    <mergeCell ref="I4734:K4734"/>
    <mergeCell ref="M4734:Q4734"/>
    <mergeCell ref="R4734:V4734"/>
    <mergeCell ref="B4731:E4731"/>
    <mergeCell ref="F4731:H4731"/>
    <mergeCell ref="I4731:K4731"/>
    <mergeCell ref="M4731:Q4731"/>
    <mergeCell ref="R4731:V4731"/>
    <mergeCell ref="B4732:E4732"/>
    <mergeCell ref="F4732:H4732"/>
    <mergeCell ref="I4732:K4732"/>
    <mergeCell ref="M4732:Q4732"/>
    <mergeCell ref="R4732:V4732"/>
    <mergeCell ref="B4729:E4729"/>
    <mergeCell ref="F4729:H4729"/>
    <mergeCell ref="I4729:K4729"/>
    <mergeCell ref="M4729:Q4729"/>
    <mergeCell ref="R4729:V4729"/>
    <mergeCell ref="B4730:E4730"/>
    <mergeCell ref="F4730:H4730"/>
    <mergeCell ref="I4730:K4730"/>
    <mergeCell ref="M4730:Q4730"/>
    <mergeCell ref="R4730:V4730"/>
    <mergeCell ref="B4750:E4750"/>
    <mergeCell ref="F4750:H4750"/>
    <mergeCell ref="I4750:K4750"/>
    <mergeCell ref="M4750:Q4750"/>
    <mergeCell ref="R4750:V4750"/>
    <mergeCell ref="B4751:E4751"/>
    <mergeCell ref="F4751:H4751"/>
    <mergeCell ref="I4751:K4751"/>
    <mergeCell ref="M4751:Q4751"/>
    <mergeCell ref="R4751:V4751"/>
    <mergeCell ref="B4748:E4748"/>
    <mergeCell ref="F4748:H4748"/>
    <mergeCell ref="I4748:K4748"/>
    <mergeCell ref="M4748:Q4748"/>
    <mergeCell ref="R4748:V4748"/>
    <mergeCell ref="B4749:E4749"/>
    <mergeCell ref="F4749:H4749"/>
    <mergeCell ref="I4749:K4749"/>
    <mergeCell ref="M4749:Q4749"/>
    <mergeCell ref="R4749:V4749"/>
    <mergeCell ref="R4745:V4746"/>
    <mergeCell ref="B4746:E4746"/>
    <mergeCell ref="B4747:E4747"/>
    <mergeCell ref="F4747:H4747"/>
    <mergeCell ref="I4747:K4747"/>
    <mergeCell ref="M4747:Q4747"/>
    <mergeCell ref="R4747:V4747"/>
    <mergeCell ref="B4739:V4739"/>
    <mergeCell ref="H4741:O4741"/>
    <mergeCell ref="G4742:O4742"/>
    <mergeCell ref="T4743:V4743"/>
    <mergeCell ref="B4745:E4745"/>
    <mergeCell ref="F4745:H4746"/>
    <mergeCell ref="I4745:K4746"/>
    <mergeCell ref="L4745:L4746"/>
    <mergeCell ref="M4745:Q4746"/>
    <mergeCell ref="B4758:E4758"/>
    <mergeCell ref="F4758:H4758"/>
    <mergeCell ref="I4758:K4758"/>
    <mergeCell ref="M4758:Q4758"/>
    <mergeCell ref="R4758:V4758"/>
    <mergeCell ref="M4759:Q4759"/>
    <mergeCell ref="R4759:V4759"/>
    <mergeCell ref="B4756:E4756"/>
    <mergeCell ref="F4756:H4756"/>
    <mergeCell ref="I4756:K4756"/>
    <mergeCell ref="M4756:Q4756"/>
    <mergeCell ref="R4756:V4756"/>
    <mergeCell ref="B4757:E4757"/>
    <mergeCell ref="F4757:H4757"/>
    <mergeCell ref="I4757:K4757"/>
    <mergeCell ref="M4757:Q4757"/>
    <mergeCell ref="R4757:V4757"/>
    <mergeCell ref="B4754:E4754"/>
    <mergeCell ref="F4754:H4754"/>
    <mergeCell ref="I4754:K4754"/>
    <mergeCell ref="M4754:Q4754"/>
    <mergeCell ref="R4754:V4754"/>
    <mergeCell ref="B4755:E4755"/>
    <mergeCell ref="F4755:H4755"/>
    <mergeCell ref="I4755:K4755"/>
    <mergeCell ref="M4755:Q4755"/>
    <mergeCell ref="R4755:V4755"/>
    <mergeCell ref="B4752:E4752"/>
    <mergeCell ref="F4752:H4752"/>
    <mergeCell ref="I4752:K4752"/>
    <mergeCell ref="M4752:Q4752"/>
    <mergeCell ref="R4752:V4752"/>
    <mergeCell ref="B4753:E4753"/>
    <mergeCell ref="F4753:H4753"/>
    <mergeCell ref="I4753:K4753"/>
    <mergeCell ref="M4753:Q4753"/>
    <mergeCell ref="R4753:V4753"/>
    <mergeCell ref="B4773:E4773"/>
    <mergeCell ref="F4773:H4773"/>
    <mergeCell ref="I4773:K4773"/>
    <mergeCell ref="M4773:Q4773"/>
    <mergeCell ref="R4773:V4773"/>
    <mergeCell ref="B4774:E4774"/>
    <mergeCell ref="F4774:H4774"/>
    <mergeCell ref="I4774:K4774"/>
    <mergeCell ref="M4774:Q4774"/>
    <mergeCell ref="R4774:V4774"/>
    <mergeCell ref="B4771:E4771"/>
    <mergeCell ref="F4771:H4771"/>
    <mergeCell ref="I4771:K4771"/>
    <mergeCell ref="M4771:Q4771"/>
    <mergeCell ref="R4771:V4771"/>
    <mergeCell ref="B4772:E4772"/>
    <mergeCell ref="F4772:H4772"/>
    <mergeCell ref="I4772:K4772"/>
    <mergeCell ref="M4772:Q4772"/>
    <mergeCell ref="R4772:V4772"/>
    <mergeCell ref="B4769:E4769"/>
    <mergeCell ref="B4770:E4770"/>
    <mergeCell ref="F4770:H4770"/>
    <mergeCell ref="I4770:K4770"/>
    <mergeCell ref="M4770:Q4770"/>
    <mergeCell ref="R4770:V4770"/>
    <mergeCell ref="B4762:V4762"/>
    <mergeCell ref="H4764:O4764"/>
    <mergeCell ref="G4765:O4765"/>
    <mergeCell ref="T4766:V4766"/>
    <mergeCell ref="B4768:E4768"/>
    <mergeCell ref="F4768:H4769"/>
    <mergeCell ref="I4768:K4769"/>
    <mergeCell ref="L4768:L4769"/>
    <mergeCell ref="M4768:Q4769"/>
    <mergeCell ref="R4768:V4769"/>
    <mergeCell ref="B4781:E4781"/>
    <mergeCell ref="F4781:H4781"/>
    <mergeCell ref="I4781:K4781"/>
    <mergeCell ref="M4781:Q4781"/>
    <mergeCell ref="R4781:V4781"/>
    <mergeCell ref="M4782:Q4782"/>
    <mergeCell ref="R4782:V4782"/>
    <mergeCell ref="B4779:E4779"/>
    <mergeCell ref="F4779:H4779"/>
    <mergeCell ref="I4779:K4779"/>
    <mergeCell ref="M4779:Q4779"/>
    <mergeCell ref="R4779:V4779"/>
    <mergeCell ref="B4780:E4780"/>
    <mergeCell ref="F4780:H4780"/>
    <mergeCell ref="I4780:K4780"/>
    <mergeCell ref="M4780:Q4780"/>
    <mergeCell ref="R4780:V4780"/>
    <mergeCell ref="B4777:E4777"/>
    <mergeCell ref="F4777:H4777"/>
    <mergeCell ref="I4777:K4777"/>
    <mergeCell ref="M4777:Q4777"/>
    <mergeCell ref="R4777:V4777"/>
    <mergeCell ref="B4778:E4778"/>
    <mergeCell ref="F4778:H4778"/>
    <mergeCell ref="I4778:K4778"/>
    <mergeCell ref="M4778:Q4778"/>
    <mergeCell ref="R4778:V4778"/>
    <mergeCell ref="B4775:E4775"/>
    <mergeCell ref="F4775:H4775"/>
    <mergeCell ref="I4775:K4775"/>
    <mergeCell ref="M4775:Q4775"/>
    <mergeCell ref="R4775:V4775"/>
    <mergeCell ref="B4776:E4776"/>
    <mergeCell ref="F4776:H4776"/>
    <mergeCell ref="I4776:K4776"/>
    <mergeCell ref="M4776:Q4776"/>
    <mergeCell ref="R4776:V4776"/>
    <mergeCell ref="B4796:E4796"/>
    <mergeCell ref="F4796:H4796"/>
    <mergeCell ref="I4796:K4796"/>
    <mergeCell ref="M4796:Q4796"/>
    <mergeCell ref="R4796:V4796"/>
    <mergeCell ref="B4797:E4797"/>
    <mergeCell ref="F4797:H4797"/>
    <mergeCell ref="I4797:K4797"/>
    <mergeCell ref="M4797:Q4797"/>
    <mergeCell ref="R4797:V4797"/>
    <mergeCell ref="B4794:E4794"/>
    <mergeCell ref="F4794:H4794"/>
    <mergeCell ref="I4794:K4794"/>
    <mergeCell ref="M4794:Q4794"/>
    <mergeCell ref="R4794:V4794"/>
    <mergeCell ref="B4795:E4795"/>
    <mergeCell ref="F4795:H4795"/>
    <mergeCell ref="I4795:K4795"/>
    <mergeCell ref="M4795:Q4795"/>
    <mergeCell ref="R4795:V4795"/>
    <mergeCell ref="R4791:V4792"/>
    <mergeCell ref="B4792:E4792"/>
    <mergeCell ref="B4793:E4793"/>
    <mergeCell ref="F4793:H4793"/>
    <mergeCell ref="I4793:K4793"/>
    <mergeCell ref="M4793:Q4793"/>
    <mergeCell ref="R4793:V4793"/>
    <mergeCell ref="B4785:V4785"/>
    <mergeCell ref="H4787:O4787"/>
    <mergeCell ref="G4788:O4788"/>
    <mergeCell ref="T4789:V4789"/>
    <mergeCell ref="B4791:E4791"/>
    <mergeCell ref="F4791:H4792"/>
    <mergeCell ref="I4791:K4792"/>
    <mergeCell ref="L4791:L4792"/>
    <mergeCell ref="M4791:Q4792"/>
    <mergeCell ref="B4804:E4804"/>
    <mergeCell ref="F4804:H4804"/>
    <mergeCell ref="I4804:K4804"/>
    <mergeCell ref="M4804:Q4804"/>
    <mergeCell ref="R4804:V4804"/>
    <mergeCell ref="M4805:Q4805"/>
    <mergeCell ref="R4805:V4805"/>
    <mergeCell ref="B4802:E4802"/>
    <mergeCell ref="F4802:H4802"/>
    <mergeCell ref="I4802:K4802"/>
    <mergeCell ref="M4802:Q4802"/>
    <mergeCell ref="R4802:V4802"/>
    <mergeCell ref="B4803:E4803"/>
    <mergeCell ref="F4803:H4803"/>
    <mergeCell ref="I4803:K4803"/>
    <mergeCell ref="M4803:Q4803"/>
    <mergeCell ref="R4803:V4803"/>
    <mergeCell ref="B4800:E4800"/>
    <mergeCell ref="F4800:H4800"/>
    <mergeCell ref="I4800:K4800"/>
    <mergeCell ref="M4800:Q4800"/>
    <mergeCell ref="R4800:V4800"/>
    <mergeCell ref="B4801:E4801"/>
    <mergeCell ref="F4801:H4801"/>
    <mergeCell ref="I4801:K4801"/>
    <mergeCell ref="M4801:Q4801"/>
    <mergeCell ref="R4801:V4801"/>
    <mergeCell ref="B4798:E4798"/>
    <mergeCell ref="F4798:H4798"/>
    <mergeCell ref="I4798:K4798"/>
    <mergeCell ref="M4798:Q4798"/>
    <mergeCell ref="R4798:V4798"/>
    <mergeCell ref="B4799:E4799"/>
    <mergeCell ref="F4799:H4799"/>
    <mergeCell ref="I4799:K4799"/>
    <mergeCell ref="M4799:Q4799"/>
    <mergeCell ref="R4799:V4799"/>
    <mergeCell ref="B4819:E4819"/>
    <mergeCell ref="F4819:H4819"/>
    <mergeCell ref="I4819:K4819"/>
    <mergeCell ref="M4819:Q4819"/>
    <mergeCell ref="R4819:V4819"/>
    <mergeCell ref="B4820:E4820"/>
    <mergeCell ref="F4820:H4820"/>
    <mergeCell ref="I4820:K4820"/>
    <mergeCell ref="M4820:Q4820"/>
    <mergeCell ref="R4820:V4820"/>
    <mergeCell ref="B4817:E4817"/>
    <mergeCell ref="F4817:H4817"/>
    <mergeCell ref="I4817:K4817"/>
    <mergeCell ref="M4817:Q4817"/>
    <mergeCell ref="R4817:V4817"/>
    <mergeCell ref="B4818:E4818"/>
    <mergeCell ref="F4818:H4818"/>
    <mergeCell ref="I4818:K4818"/>
    <mergeCell ref="M4818:Q4818"/>
    <mergeCell ref="R4818:V4818"/>
    <mergeCell ref="B4815:E4815"/>
    <mergeCell ref="B4816:E4816"/>
    <mergeCell ref="F4816:H4816"/>
    <mergeCell ref="I4816:K4816"/>
    <mergeCell ref="M4816:Q4816"/>
    <mergeCell ref="R4816:V4816"/>
    <mergeCell ref="B4808:V4808"/>
    <mergeCell ref="H4810:O4810"/>
    <mergeCell ref="G4811:O4811"/>
    <mergeCell ref="T4812:V4812"/>
    <mergeCell ref="B4814:E4814"/>
    <mergeCell ref="F4814:H4815"/>
    <mergeCell ref="I4814:K4815"/>
    <mergeCell ref="L4814:L4815"/>
    <mergeCell ref="M4814:Q4815"/>
    <mergeCell ref="R4814:V4815"/>
    <mergeCell ref="B4827:E4827"/>
    <mergeCell ref="F4827:H4827"/>
    <mergeCell ref="I4827:K4827"/>
    <mergeCell ref="M4827:Q4827"/>
    <mergeCell ref="R4827:V4827"/>
    <mergeCell ref="M4828:Q4828"/>
    <mergeCell ref="R4828:V4828"/>
    <mergeCell ref="B4825:E4825"/>
    <mergeCell ref="F4825:H4825"/>
    <mergeCell ref="I4825:K4825"/>
    <mergeCell ref="M4825:Q4825"/>
    <mergeCell ref="R4825:V4825"/>
    <mergeCell ref="B4826:E4826"/>
    <mergeCell ref="F4826:H4826"/>
    <mergeCell ref="I4826:K4826"/>
    <mergeCell ref="M4826:Q4826"/>
    <mergeCell ref="R4826:V4826"/>
    <mergeCell ref="B4823:E4823"/>
    <mergeCell ref="F4823:H4823"/>
    <mergeCell ref="I4823:K4823"/>
    <mergeCell ref="M4823:Q4823"/>
    <mergeCell ref="R4823:V4823"/>
    <mergeCell ref="B4824:E4824"/>
    <mergeCell ref="F4824:H4824"/>
    <mergeCell ref="I4824:K4824"/>
    <mergeCell ref="M4824:Q4824"/>
    <mergeCell ref="R4824:V4824"/>
    <mergeCell ref="B4821:E4821"/>
    <mergeCell ref="F4821:H4821"/>
    <mergeCell ref="I4821:K4821"/>
    <mergeCell ref="M4821:Q4821"/>
    <mergeCell ref="R4821:V4821"/>
    <mergeCell ref="B4822:E4822"/>
    <mergeCell ref="F4822:H4822"/>
    <mergeCell ref="I4822:K4822"/>
    <mergeCell ref="M4822:Q4822"/>
    <mergeCell ref="R4822:V4822"/>
    <mergeCell ref="B4842:E4842"/>
    <mergeCell ref="F4842:H4842"/>
    <mergeCell ref="I4842:K4842"/>
    <mergeCell ref="M4842:Q4842"/>
    <mergeCell ref="R4842:V4842"/>
    <mergeCell ref="B4843:E4843"/>
    <mergeCell ref="F4843:H4843"/>
    <mergeCell ref="I4843:K4843"/>
    <mergeCell ref="M4843:Q4843"/>
    <mergeCell ref="R4843:V4843"/>
    <mergeCell ref="B4840:E4840"/>
    <mergeCell ref="F4840:H4840"/>
    <mergeCell ref="I4840:K4840"/>
    <mergeCell ref="M4840:Q4840"/>
    <mergeCell ref="R4840:V4840"/>
    <mergeCell ref="B4841:E4841"/>
    <mergeCell ref="F4841:H4841"/>
    <mergeCell ref="I4841:K4841"/>
    <mergeCell ref="M4841:Q4841"/>
    <mergeCell ref="R4841:V4841"/>
    <mergeCell ref="R4837:V4838"/>
    <mergeCell ref="B4838:E4838"/>
    <mergeCell ref="B4839:E4839"/>
    <mergeCell ref="F4839:H4839"/>
    <mergeCell ref="I4839:K4839"/>
    <mergeCell ref="M4839:Q4839"/>
    <mergeCell ref="R4839:V4839"/>
    <mergeCell ref="B4831:V4831"/>
    <mergeCell ref="H4833:O4833"/>
    <mergeCell ref="G4834:O4834"/>
    <mergeCell ref="T4835:V4835"/>
    <mergeCell ref="B4837:E4837"/>
    <mergeCell ref="F4837:H4838"/>
    <mergeCell ref="I4837:K4838"/>
    <mergeCell ref="L4837:L4838"/>
    <mergeCell ref="M4837:Q4838"/>
    <mergeCell ref="B4850:E4850"/>
    <mergeCell ref="F4850:H4850"/>
    <mergeCell ref="I4850:K4850"/>
    <mergeCell ref="M4850:Q4850"/>
    <mergeCell ref="R4850:V4850"/>
    <mergeCell ref="M4851:Q4851"/>
    <mergeCell ref="R4851:V4851"/>
    <mergeCell ref="B4848:E4848"/>
    <mergeCell ref="F4848:H4848"/>
    <mergeCell ref="I4848:K4848"/>
    <mergeCell ref="M4848:Q4848"/>
    <mergeCell ref="R4848:V4848"/>
    <mergeCell ref="B4849:E4849"/>
    <mergeCell ref="F4849:H4849"/>
    <mergeCell ref="I4849:K4849"/>
    <mergeCell ref="M4849:Q4849"/>
    <mergeCell ref="R4849:V4849"/>
    <mergeCell ref="B4846:E4846"/>
    <mergeCell ref="F4846:H4846"/>
    <mergeCell ref="I4846:K4846"/>
    <mergeCell ref="M4846:Q4846"/>
    <mergeCell ref="R4846:V4846"/>
    <mergeCell ref="B4847:E4847"/>
    <mergeCell ref="F4847:H4847"/>
    <mergeCell ref="I4847:K4847"/>
    <mergeCell ref="M4847:Q4847"/>
    <mergeCell ref="R4847:V4847"/>
    <mergeCell ref="B4844:E4844"/>
    <mergeCell ref="F4844:H4844"/>
    <mergeCell ref="I4844:K4844"/>
    <mergeCell ref="M4844:Q4844"/>
    <mergeCell ref="R4844:V4844"/>
    <mergeCell ref="B4845:E4845"/>
    <mergeCell ref="F4845:H4845"/>
    <mergeCell ref="I4845:K4845"/>
    <mergeCell ref="M4845:Q4845"/>
    <mergeCell ref="R4845:V4845"/>
    <mergeCell ref="B4865:E4865"/>
    <mergeCell ref="F4865:H4865"/>
    <mergeCell ref="I4865:K4865"/>
    <mergeCell ref="M4865:Q4865"/>
    <mergeCell ref="R4865:V4865"/>
    <mergeCell ref="B4866:E4866"/>
    <mergeCell ref="F4866:H4866"/>
    <mergeCell ref="I4866:K4866"/>
    <mergeCell ref="M4866:Q4866"/>
    <mergeCell ref="R4866:V4866"/>
    <mergeCell ref="B4863:E4863"/>
    <mergeCell ref="F4863:H4863"/>
    <mergeCell ref="I4863:K4863"/>
    <mergeCell ref="M4863:Q4863"/>
    <mergeCell ref="R4863:V4863"/>
    <mergeCell ref="B4864:E4864"/>
    <mergeCell ref="F4864:H4864"/>
    <mergeCell ref="I4864:K4864"/>
    <mergeCell ref="M4864:Q4864"/>
    <mergeCell ref="R4864:V4864"/>
    <mergeCell ref="B4861:E4861"/>
    <mergeCell ref="B4862:E4862"/>
    <mergeCell ref="F4862:H4862"/>
    <mergeCell ref="I4862:K4862"/>
    <mergeCell ref="M4862:Q4862"/>
    <mergeCell ref="R4862:V4862"/>
    <mergeCell ref="B4854:V4854"/>
    <mergeCell ref="H4856:O4856"/>
    <mergeCell ref="G4857:O4857"/>
    <mergeCell ref="T4858:V4858"/>
    <mergeCell ref="B4860:E4860"/>
    <mergeCell ref="F4860:H4861"/>
    <mergeCell ref="I4860:K4861"/>
    <mergeCell ref="L4860:L4861"/>
    <mergeCell ref="M4860:Q4861"/>
    <mergeCell ref="R4860:V4861"/>
    <mergeCell ref="B4873:E4873"/>
    <mergeCell ref="F4873:H4873"/>
    <mergeCell ref="I4873:K4873"/>
    <mergeCell ref="M4873:Q4873"/>
    <mergeCell ref="R4873:V4873"/>
    <mergeCell ref="M4874:Q4874"/>
    <mergeCell ref="R4874:V4874"/>
    <mergeCell ref="B4871:E4871"/>
    <mergeCell ref="F4871:H4871"/>
    <mergeCell ref="I4871:K4871"/>
    <mergeCell ref="M4871:Q4871"/>
    <mergeCell ref="R4871:V4871"/>
    <mergeCell ref="B4872:E4872"/>
    <mergeCell ref="F4872:H4872"/>
    <mergeCell ref="I4872:K4872"/>
    <mergeCell ref="M4872:Q4872"/>
    <mergeCell ref="R4872:V4872"/>
    <mergeCell ref="B4869:E4869"/>
    <mergeCell ref="F4869:H4869"/>
    <mergeCell ref="I4869:K4869"/>
    <mergeCell ref="M4869:Q4869"/>
    <mergeCell ref="R4869:V4869"/>
    <mergeCell ref="B4870:E4870"/>
    <mergeCell ref="F4870:H4870"/>
    <mergeCell ref="I4870:K4870"/>
    <mergeCell ref="M4870:Q4870"/>
    <mergeCell ref="R4870:V4870"/>
    <mergeCell ref="B4867:E4867"/>
    <mergeCell ref="F4867:H4867"/>
    <mergeCell ref="I4867:K4867"/>
    <mergeCell ref="M4867:Q4867"/>
    <mergeCell ref="R4867:V4867"/>
    <mergeCell ref="B4868:E4868"/>
    <mergeCell ref="F4868:H4868"/>
    <mergeCell ref="I4868:K4868"/>
    <mergeCell ref="M4868:Q4868"/>
    <mergeCell ref="R4868:V4868"/>
    <mergeCell ref="B4888:E4888"/>
    <mergeCell ref="F4888:H4888"/>
    <mergeCell ref="I4888:K4888"/>
    <mergeCell ref="M4888:Q4888"/>
    <mergeCell ref="R4888:V4888"/>
    <mergeCell ref="B4889:E4889"/>
    <mergeCell ref="F4889:H4889"/>
    <mergeCell ref="I4889:K4889"/>
    <mergeCell ref="M4889:Q4889"/>
    <mergeCell ref="R4889:V4889"/>
    <mergeCell ref="B4886:E4886"/>
    <mergeCell ref="F4886:H4886"/>
    <mergeCell ref="I4886:K4886"/>
    <mergeCell ref="M4886:Q4886"/>
    <mergeCell ref="R4886:V4886"/>
    <mergeCell ref="B4887:E4887"/>
    <mergeCell ref="F4887:H4887"/>
    <mergeCell ref="I4887:K4887"/>
    <mergeCell ref="M4887:Q4887"/>
    <mergeCell ref="R4887:V4887"/>
    <mergeCell ref="R4883:V4884"/>
    <mergeCell ref="B4884:E4884"/>
    <mergeCell ref="B4885:E4885"/>
    <mergeCell ref="F4885:H4885"/>
    <mergeCell ref="I4885:K4885"/>
    <mergeCell ref="M4885:Q4885"/>
    <mergeCell ref="R4885:V4885"/>
    <mergeCell ref="B4877:V4877"/>
    <mergeCell ref="H4879:O4879"/>
    <mergeCell ref="G4880:O4880"/>
    <mergeCell ref="T4881:V4881"/>
    <mergeCell ref="B4883:E4883"/>
    <mergeCell ref="F4883:H4884"/>
    <mergeCell ref="I4883:K4884"/>
    <mergeCell ref="L4883:L4884"/>
    <mergeCell ref="M4883:Q4884"/>
    <mergeCell ref="B4896:E4896"/>
    <mergeCell ref="F4896:H4896"/>
    <mergeCell ref="I4896:K4896"/>
    <mergeCell ref="M4896:Q4896"/>
    <mergeCell ref="R4896:V4896"/>
    <mergeCell ref="M4897:Q4897"/>
    <mergeCell ref="R4897:V4897"/>
    <mergeCell ref="B4894:E4894"/>
    <mergeCell ref="F4894:H4894"/>
    <mergeCell ref="I4894:K4894"/>
    <mergeCell ref="M4894:Q4894"/>
    <mergeCell ref="R4894:V4894"/>
    <mergeCell ref="B4895:E4895"/>
    <mergeCell ref="F4895:H4895"/>
    <mergeCell ref="I4895:K4895"/>
    <mergeCell ref="M4895:Q4895"/>
    <mergeCell ref="R4895:V4895"/>
    <mergeCell ref="B4892:E4892"/>
    <mergeCell ref="F4892:H4892"/>
    <mergeCell ref="I4892:K4892"/>
    <mergeCell ref="M4892:Q4892"/>
    <mergeCell ref="R4892:V4892"/>
    <mergeCell ref="B4893:E4893"/>
    <mergeCell ref="F4893:H4893"/>
    <mergeCell ref="I4893:K4893"/>
    <mergeCell ref="M4893:Q4893"/>
    <mergeCell ref="R4893:V4893"/>
    <mergeCell ref="B4890:E4890"/>
    <mergeCell ref="F4890:H4890"/>
    <mergeCell ref="I4890:K4890"/>
    <mergeCell ref="M4890:Q4890"/>
    <mergeCell ref="R4890:V4890"/>
    <mergeCell ref="B4891:E4891"/>
    <mergeCell ref="F4891:H4891"/>
    <mergeCell ref="I4891:K4891"/>
    <mergeCell ref="M4891:Q4891"/>
    <mergeCell ref="R4891:V4891"/>
    <mergeCell ref="B4911:E4911"/>
    <mergeCell ref="F4911:H4911"/>
    <mergeCell ref="I4911:K4911"/>
    <mergeCell ref="M4911:Q4911"/>
    <mergeCell ref="R4911:V4911"/>
    <mergeCell ref="B4912:E4912"/>
    <mergeCell ref="F4912:H4912"/>
    <mergeCell ref="I4912:K4912"/>
    <mergeCell ref="M4912:Q4912"/>
    <mergeCell ref="R4912:V4912"/>
    <mergeCell ref="B4909:E4909"/>
    <mergeCell ref="F4909:H4909"/>
    <mergeCell ref="I4909:K4909"/>
    <mergeCell ref="M4909:Q4909"/>
    <mergeCell ref="R4909:V4909"/>
    <mergeCell ref="B4910:E4910"/>
    <mergeCell ref="F4910:H4910"/>
    <mergeCell ref="I4910:K4910"/>
    <mergeCell ref="M4910:Q4910"/>
    <mergeCell ref="R4910:V4910"/>
    <mergeCell ref="B4907:E4907"/>
    <mergeCell ref="B4908:E4908"/>
    <mergeCell ref="F4908:H4908"/>
    <mergeCell ref="I4908:K4908"/>
    <mergeCell ref="M4908:Q4908"/>
    <mergeCell ref="R4908:V4908"/>
    <mergeCell ref="B4900:V4900"/>
    <mergeCell ref="H4902:O4902"/>
    <mergeCell ref="G4903:O4903"/>
    <mergeCell ref="T4904:V4904"/>
    <mergeCell ref="B4906:E4906"/>
    <mergeCell ref="F4906:H4907"/>
    <mergeCell ref="I4906:K4907"/>
    <mergeCell ref="L4906:L4907"/>
    <mergeCell ref="M4906:Q4907"/>
    <mergeCell ref="R4906:V4907"/>
    <mergeCell ref="B4919:E4919"/>
    <mergeCell ref="F4919:H4919"/>
    <mergeCell ref="I4919:K4919"/>
    <mergeCell ref="M4919:Q4919"/>
    <mergeCell ref="R4919:V4919"/>
    <mergeCell ref="M4920:Q4920"/>
    <mergeCell ref="R4920:V4920"/>
    <mergeCell ref="B4917:E4917"/>
    <mergeCell ref="F4917:H4917"/>
    <mergeCell ref="I4917:K4917"/>
    <mergeCell ref="M4917:Q4917"/>
    <mergeCell ref="R4917:V4917"/>
    <mergeCell ref="B4918:E4918"/>
    <mergeCell ref="F4918:H4918"/>
    <mergeCell ref="I4918:K4918"/>
    <mergeCell ref="M4918:Q4918"/>
    <mergeCell ref="R4918:V4918"/>
    <mergeCell ref="B4915:E4915"/>
    <mergeCell ref="F4915:H4915"/>
    <mergeCell ref="I4915:K4915"/>
    <mergeCell ref="M4915:Q4915"/>
    <mergeCell ref="R4915:V4915"/>
    <mergeCell ref="B4916:E4916"/>
    <mergeCell ref="F4916:H4916"/>
    <mergeCell ref="I4916:K4916"/>
    <mergeCell ref="M4916:Q4916"/>
    <mergeCell ref="R4916:V4916"/>
    <mergeCell ref="B4913:E4913"/>
    <mergeCell ref="F4913:H4913"/>
    <mergeCell ref="I4913:K4913"/>
    <mergeCell ref="M4913:Q4913"/>
    <mergeCell ref="R4913:V4913"/>
    <mergeCell ref="B4914:E4914"/>
    <mergeCell ref="F4914:H4914"/>
    <mergeCell ref="I4914:K4914"/>
    <mergeCell ref="M4914:Q4914"/>
    <mergeCell ref="R4914:V4914"/>
    <mergeCell ref="B4934:E4934"/>
    <mergeCell ref="F4934:H4934"/>
    <mergeCell ref="I4934:K4934"/>
    <mergeCell ref="M4934:Q4934"/>
    <mergeCell ref="R4934:V4934"/>
    <mergeCell ref="B4935:E4935"/>
    <mergeCell ref="F4935:H4935"/>
    <mergeCell ref="I4935:K4935"/>
    <mergeCell ref="M4935:Q4935"/>
    <mergeCell ref="R4935:V4935"/>
    <mergeCell ref="B4932:E4932"/>
    <mergeCell ref="F4932:H4932"/>
    <mergeCell ref="I4932:K4932"/>
    <mergeCell ref="M4932:Q4932"/>
    <mergeCell ref="R4932:V4932"/>
    <mergeCell ref="B4933:E4933"/>
    <mergeCell ref="F4933:H4933"/>
    <mergeCell ref="I4933:K4933"/>
    <mergeCell ref="M4933:Q4933"/>
    <mergeCell ref="R4933:V4933"/>
    <mergeCell ref="R4929:V4930"/>
    <mergeCell ref="B4930:E4930"/>
    <mergeCell ref="B4931:E4931"/>
    <mergeCell ref="F4931:H4931"/>
    <mergeCell ref="I4931:K4931"/>
    <mergeCell ref="M4931:Q4931"/>
    <mergeCell ref="R4931:V4931"/>
    <mergeCell ref="B4923:V4923"/>
    <mergeCell ref="H4925:O4925"/>
    <mergeCell ref="G4926:O4926"/>
    <mergeCell ref="T4927:V4927"/>
    <mergeCell ref="B4929:E4929"/>
    <mergeCell ref="F4929:H4930"/>
    <mergeCell ref="I4929:K4930"/>
    <mergeCell ref="L4929:L4930"/>
    <mergeCell ref="M4929:Q4930"/>
    <mergeCell ref="B4942:E4942"/>
    <mergeCell ref="F4942:H4942"/>
    <mergeCell ref="I4942:K4942"/>
    <mergeCell ref="M4942:Q4942"/>
    <mergeCell ref="R4942:V4942"/>
    <mergeCell ref="M4943:Q4943"/>
    <mergeCell ref="R4943:V4943"/>
    <mergeCell ref="B4940:E4940"/>
    <mergeCell ref="F4940:H4940"/>
    <mergeCell ref="I4940:K4940"/>
    <mergeCell ref="M4940:Q4940"/>
    <mergeCell ref="R4940:V4940"/>
    <mergeCell ref="B4941:E4941"/>
    <mergeCell ref="F4941:H4941"/>
    <mergeCell ref="I4941:K4941"/>
    <mergeCell ref="M4941:Q4941"/>
    <mergeCell ref="R4941:V4941"/>
    <mergeCell ref="B4938:E4938"/>
    <mergeCell ref="F4938:H4938"/>
    <mergeCell ref="I4938:K4938"/>
    <mergeCell ref="M4938:Q4938"/>
    <mergeCell ref="R4938:V4938"/>
    <mergeCell ref="B4939:E4939"/>
    <mergeCell ref="F4939:H4939"/>
    <mergeCell ref="I4939:K4939"/>
    <mergeCell ref="M4939:Q4939"/>
    <mergeCell ref="R4939:V4939"/>
    <mergeCell ref="B4936:E4936"/>
    <mergeCell ref="F4936:H4936"/>
    <mergeCell ref="I4936:K4936"/>
    <mergeCell ref="M4936:Q4936"/>
    <mergeCell ref="R4936:V4936"/>
    <mergeCell ref="B4937:E4937"/>
    <mergeCell ref="F4937:H4937"/>
    <mergeCell ref="I4937:K4937"/>
    <mergeCell ref="M4937:Q4937"/>
    <mergeCell ref="R4937:V4937"/>
    <mergeCell ref="B4957:E4957"/>
    <mergeCell ref="F4957:H4957"/>
    <mergeCell ref="I4957:K4957"/>
    <mergeCell ref="M4957:Q4957"/>
    <mergeCell ref="R4957:V4957"/>
    <mergeCell ref="B4958:E4958"/>
    <mergeCell ref="F4958:H4958"/>
    <mergeCell ref="I4958:K4958"/>
    <mergeCell ref="M4958:Q4958"/>
    <mergeCell ref="R4958:V4958"/>
    <mergeCell ref="B4955:E4955"/>
    <mergeCell ref="F4955:H4955"/>
    <mergeCell ref="I4955:K4955"/>
    <mergeCell ref="M4955:Q4955"/>
    <mergeCell ref="R4955:V4955"/>
    <mergeCell ref="B4956:E4956"/>
    <mergeCell ref="F4956:H4956"/>
    <mergeCell ref="I4956:K4956"/>
    <mergeCell ref="M4956:Q4956"/>
    <mergeCell ref="R4956:V4956"/>
    <mergeCell ref="B4953:E4953"/>
    <mergeCell ref="B4954:E4954"/>
    <mergeCell ref="F4954:H4954"/>
    <mergeCell ref="I4954:K4954"/>
    <mergeCell ref="M4954:Q4954"/>
    <mergeCell ref="R4954:V4954"/>
    <mergeCell ref="B4946:V4946"/>
    <mergeCell ref="H4948:O4948"/>
    <mergeCell ref="G4949:O4949"/>
    <mergeCell ref="T4950:V4950"/>
    <mergeCell ref="B4952:E4952"/>
    <mergeCell ref="F4952:H4953"/>
    <mergeCell ref="I4952:K4953"/>
    <mergeCell ref="L4952:L4953"/>
    <mergeCell ref="M4952:Q4953"/>
    <mergeCell ref="R4952:V4953"/>
    <mergeCell ref="B4965:E4965"/>
    <mergeCell ref="F4965:H4965"/>
    <mergeCell ref="I4965:K4965"/>
    <mergeCell ref="M4965:Q4965"/>
    <mergeCell ref="R4965:V4965"/>
    <mergeCell ref="M4966:Q4966"/>
    <mergeCell ref="R4966:V4966"/>
    <mergeCell ref="B4963:E4963"/>
    <mergeCell ref="F4963:H4963"/>
    <mergeCell ref="I4963:K4963"/>
    <mergeCell ref="M4963:Q4963"/>
    <mergeCell ref="R4963:V4963"/>
    <mergeCell ref="B4964:E4964"/>
    <mergeCell ref="F4964:H4964"/>
    <mergeCell ref="I4964:K4964"/>
    <mergeCell ref="M4964:Q4964"/>
    <mergeCell ref="R4964:V4964"/>
    <mergeCell ref="B4961:E4961"/>
    <mergeCell ref="F4961:H4961"/>
    <mergeCell ref="I4961:K4961"/>
    <mergeCell ref="M4961:Q4961"/>
    <mergeCell ref="R4961:V4961"/>
    <mergeCell ref="B4962:E4962"/>
    <mergeCell ref="F4962:H4962"/>
    <mergeCell ref="I4962:K4962"/>
    <mergeCell ref="M4962:Q4962"/>
    <mergeCell ref="R4962:V4962"/>
    <mergeCell ref="B4959:E4959"/>
    <mergeCell ref="F4959:H4959"/>
    <mergeCell ref="I4959:K4959"/>
    <mergeCell ref="M4959:Q4959"/>
    <mergeCell ref="R4959:V4959"/>
    <mergeCell ref="B4960:E4960"/>
    <mergeCell ref="F4960:H4960"/>
    <mergeCell ref="I4960:K4960"/>
    <mergeCell ref="M4960:Q4960"/>
    <mergeCell ref="R4960:V4960"/>
    <mergeCell ref="B4980:E4980"/>
    <mergeCell ref="F4980:H4980"/>
    <mergeCell ref="I4980:K4980"/>
    <mergeCell ref="M4980:Q4980"/>
    <mergeCell ref="R4980:V4980"/>
    <mergeCell ref="B4981:E4981"/>
    <mergeCell ref="F4981:H4981"/>
    <mergeCell ref="I4981:K4981"/>
    <mergeCell ref="M4981:Q4981"/>
    <mergeCell ref="R4981:V4981"/>
    <mergeCell ref="B4978:E4978"/>
    <mergeCell ref="F4978:H4978"/>
    <mergeCell ref="I4978:K4978"/>
    <mergeCell ref="M4978:Q4978"/>
    <mergeCell ref="R4978:V4978"/>
    <mergeCell ref="B4979:E4979"/>
    <mergeCell ref="F4979:H4979"/>
    <mergeCell ref="I4979:K4979"/>
    <mergeCell ref="M4979:Q4979"/>
    <mergeCell ref="R4979:V4979"/>
    <mergeCell ref="R4975:V4976"/>
    <mergeCell ref="B4976:E4976"/>
    <mergeCell ref="B4977:E4977"/>
    <mergeCell ref="F4977:H4977"/>
    <mergeCell ref="I4977:K4977"/>
    <mergeCell ref="M4977:Q4977"/>
    <mergeCell ref="R4977:V4977"/>
    <mergeCell ref="B4969:V4969"/>
    <mergeCell ref="H4971:O4971"/>
    <mergeCell ref="G4972:O4972"/>
    <mergeCell ref="T4973:V4973"/>
    <mergeCell ref="B4975:E4975"/>
    <mergeCell ref="F4975:H4976"/>
    <mergeCell ref="I4975:K4976"/>
    <mergeCell ref="L4975:L4976"/>
    <mergeCell ref="M4975:Q4976"/>
    <mergeCell ref="B4988:E4988"/>
    <mergeCell ref="F4988:H4988"/>
    <mergeCell ref="I4988:K4988"/>
    <mergeCell ref="M4988:Q4988"/>
    <mergeCell ref="R4988:V4988"/>
    <mergeCell ref="M4989:Q4989"/>
    <mergeCell ref="R4989:V4989"/>
    <mergeCell ref="B4986:E4986"/>
    <mergeCell ref="F4986:H4986"/>
    <mergeCell ref="I4986:K4986"/>
    <mergeCell ref="M4986:Q4986"/>
    <mergeCell ref="R4986:V4986"/>
    <mergeCell ref="B4987:E4987"/>
    <mergeCell ref="F4987:H4987"/>
    <mergeCell ref="I4987:K4987"/>
    <mergeCell ref="M4987:Q4987"/>
    <mergeCell ref="R4987:V4987"/>
    <mergeCell ref="B4984:E4984"/>
    <mergeCell ref="F4984:H4984"/>
    <mergeCell ref="I4984:K4984"/>
    <mergeCell ref="M4984:Q4984"/>
    <mergeCell ref="R4984:V4984"/>
    <mergeCell ref="B4985:E4985"/>
    <mergeCell ref="F4985:H4985"/>
    <mergeCell ref="I4985:K4985"/>
    <mergeCell ref="M4985:Q4985"/>
    <mergeCell ref="R4985:V4985"/>
    <mergeCell ref="B4982:E4982"/>
    <mergeCell ref="F4982:H4982"/>
    <mergeCell ref="I4982:K4982"/>
    <mergeCell ref="M4982:Q4982"/>
    <mergeCell ref="R4982:V4982"/>
    <mergeCell ref="B4983:E4983"/>
    <mergeCell ref="F4983:H4983"/>
    <mergeCell ref="I4983:K4983"/>
    <mergeCell ref="M4983:Q4983"/>
    <mergeCell ref="R4983:V4983"/>
    <mergeCell ref="B5003:E5003"/>
    <mergeCell ref="F5003:H5003"/>
    <mergeCell ref="I5003:K5003"/>
    <mergeCell ref="M5003:Q5003"/>
    <mergeCell ref="R5003:V5003"/>
    <mergeCell ref="B5004:E5004"/>
    <mergeCell ref="F5004:H5004"/>
    <mergeCell ref="I5004:K5004"/>
    <mergeCell ref="M5004:Q5004"/>
    <mergeCell ref="R5004:V5004"/>
    <mergeCell ref="B5001:E5001"/>
    <mergeCell ref="F5001:H5001"/>
    <mergeCell ref="I5001:K5001"/>
    <mergeCell ref="M5001:Q5001"/>
    <mergeCell ref="R5001:V5001"/>
    <mergeCell ref="B5002:E5002"/>
    <mergeCell ref="F5002:H5002"/>
    <mergeCell ref="I5002:K5002"/>
    <mergeCell ref="M5002:Q5002"/>
    <mergeCell ref="R5002:V5002"/>
    <mergeCell ref="B4999:E4999"/>
    <mergeCell ref="B5000:E5000"/>
    <mergeCell ref="F5000:H5000"/>
    <mergeCell ref="I5000:K5000"/>
    <mergeCell ref="M5000:Q5000"/>
    <mergeCell ref="R5000:V5000"/>
    <mergeCell ref="B4992:V4992"/>
    <mergeCell ref="H4994:O4994"/>
    <mergeCell ref="G4995:O4995"/>
    <mergeCell ref="T4996:V4996"/>
    <mergeCell ref="B4998:E4998"/>
    <mergeCell ref="F4998:H4999"/>
    <mergeCell ref="I4998:K4999"/>
    <mergeCell ref="L4998:L4999"/>
    <mergeCell ref="M4998:Q4999"/>
    <mergeCell ref="R4998:V4999"/>
    <mergeCell ref="B5011:E5011"/>
    <mergeCell ref="F5011:H5011"/>
    <mergeCell ref="I5011:K5011"/>
    <mergeCell ref="M5011:Q5011"/>
    <mergeCell ref="R5011:V5011"/>
    <mergeCell ref="M5012:Q5012"/>
    <mergeCell ref="R5012:V5012"/>
    <mergeCell ref="B5009:E5009"/>
    <mergeCell ref="F5009:H5009"/>
    <mergeCell ref="I5009:K5009"/>
    <mergeCell ref="M5009:Q5009"/>
    <mergeCell ref="R5009:V5009"/>
    <mergeCell ref="B5010:E5010"/>
    <mergeCell ref="F5010:H5010"/>
    <mergeCell ref="I5010:K5010"/>
    <mergeCell ref="M5010:Q5010"/>
    <mergeCell ref="R5010:V5010"/>
    <mergeCell ref="B5007:E5007"/>
    <mergeCell ref="F5007:H5007"/>
    <mergeCell ref="I5007:K5007"/>
    <mergeCell ref="M5007:Q5007"/>
    <mergeCell ref="R5007:V5007"/>
    <mergeCell ref="B5008:E5008"/>
    <mergeCell ref="F5008:H5008"/>
    <mergeCell ref="I5008:K5008"/>
    <mergeCell ref="M5008:Q5008"/>
    <mergeCell ref="R5008:V5008"/>
    <mergeCell ref="B5005:E5005"/>
    <mergeCell ref="F5005:H5005"/>
    <mergeCell ref="I5005:K5005"/>
    <mergeCell ref="M5005:Q5005"/>
    <mergeCell ref="R5005:V5005"/>
    <mergeCell ref="B5006:E5006"/>
    <mergeCell ref="F5006:H5006"/>
    <mergeCell ref="I5006:K5006"/>
    <mergeCell ref="M5006:Q5006"/>
    <mergeCell ref="R5006:V5006"/>
    <mergeCell ref="B5026:E5026"/>
    <mergeCell ref="F5026:H5026"/>
    <mergeCell ref="I5026:K5026"/>
    <mergeCell ref="M5026:Q5026"/>
    <mergeCell ref="R5026:V5026"/>
    <mergeCell ref="B5027:E5027"/>
    <mergeCell ref="F5027:H5027"/>
    <mergeCell ref="I5027:K5027"/>
    <mergeCell ref="M5027:Q5027"/>
    <mergeCell ref="R5027:V5027"/>
    <mergeCell ref="B5024:E5024"/>
    <mergeCell ref="F5024:H5024"/>
    <mergeCell ref="I5024:K5024"/>
    <mergeCell ref="M5024:Q5024"/>
    <mergeCell ref="R5024:V5024"/>
    <mergeCell ref="B5025:E5025"/>
    <mergeCell ref="F5025:H5025"/>
    <mergeCell ref="I5025:K5025"/>
    <mergeCell ref="M5025:Q5025"/>
    <mergeCell ref="R5025:V5025"/>
    <mergeCell ref="R5021:V5022"/>
    <mergeCell ref="B5022:E5022"/>
    <mergeCell ref="B5023:E5023"/>
    <mergeCell ref="F5023:H5023"/>
    <mergeCell ref="I5023:K5023"/>
    <mergeCell ref="M5023:Q5023"/>
    <mergeCell ref="R5023:V5023"/>
    <mergeCell ref="B5015:V5015"/>
    <mergeCell ref="H5017:O5017"/>
    <mergeCell ref="G5018:O5018"/>
    <mergeCell ref="T5019:V5019"/>
    <mergeCell ref="B5021:E5021"/>
    <mergeCell ref="F5021:H5022"/>
    <mergeCell ref="I5021:K5022"/>
    <mergeCell ref="L5021:L5022"/>
    <mergeCell ref="M5021:Q5022"/>
    <mergeCell ref="B5034:E5034"/>
    <mergeCell ref="F5034:H5034"/>
    <mergeCell ref="I5034:K5034"/>
    <mergeCell ref="M5034:Q5034"/>
    <mergeCell ref="R5034:V5034"/>
    <mergeCell ref="M5035:Q5035"/>
    <mergeCell ref="R5035:V5035"/>
    <mergeCell ref="B5032:E5032"/>
    <mergeCell ref="F5032:H5032"/>
    <mergeCell ref="I5032:K5032"/>
    <mergeCell ref="M5032:Q5032"/>
    <mergeCell ref="R5032:V5032"/>
    <mergeCell ref="B5033:E5033"/>
    <mergeCell ref="F5033:H5033"/>
    <mergeCell ref="I5033:K5033"/>
    <mergeCell ref="M5033:Q5033"/>
    <mergeCell ref="R5033:V5033"/>
    <mergeCell ref="B5030:E5030"/>
    <mergeCell ref="F5030:H5030"/>
    <mergeCell ref="I5030:K5030"/>
    <mergeCell ref="M5030:Q5030"/>
    <mergeCell ref="R5030:V5030"/>
    <mergeCell ref="B5031:E5031"/>
    <mergeCell ref="F5031:H5031"/>
    <mergeCell ref="I5031:K5031"/>
    <mergeCell ref="M5031:Q5031"/>
    <mergeCell ref="R5031:V5031"/>
    <mergeCell ref="B5028:E5028"/>
    <mergeCell ref="F5028:H5028"/>
    <mergeCell ref="I5028:K5028"/>
    <mergeCell ref="M5028:Q5028"/>
    <mergeCell ref="R5028:V5028"/>
    <mergeCell ref="B5029:E5029"/>
    <mergeCell ref="F5029:H5029"/>
    <mergeCell ref="I5029:K5029"/>
    <mergeCell ref="M5029:Q5029"/>
    <mergeCell ref="R5029:V5029"/>
    <mergeCell ref="B5049:E5049"/>
    <mergeCell ref="F5049:H5049"/>
    <mergeCell ref="I5049:K5049"/>
    <mergeCell ref="M5049:Q5049"/>
    <mergeCell ref="R5049:V5049"/>
    <mergeCell ref="B5050:E5050"/>
    <mergeCell ref="F5050:H5050"/>
    <mergeCell ref="I5050:K5050"/>
    <mergeCell ref="M5050:Q5050"/>
    <mergeCell ref="R5050:V5050"/>
    <mergeCell ref="B5047:E5047"/>
    <mergeCell ref="F5047:H5047"/>
    <mergeCell ref="I5047:K5047"/>
    <mergeCell ref="M5047:Q5047"/>
    <mergeCell ref="R5047:V5047"/>
    <mergeCell ref="B5048:E5048"/>
    <mergeCell ref="F5048:H5048"/>
    <mergeCell ref="I5048:K5048"/>
    <mergeCell ref="M5048:Q5048"/>
    <mergeCell ref="R5048:V5048"/>
    <mergeCell ref="B5045:E5045"/>
    <mergeCell ref="B5046:E5046"/>
    <mergeCell ref="F5046:H5046"/>
    <mergeCell ref="I5046:K5046"/>
    <mergeCell ref="M5046:Q5046"/>
    <mergeCell ref="R5046:V5046"/>
    <mergeCell ref="B5038:V5038"/>
    <mergeCell ref="H5040:O5040"/>
    <mergeCell ref="G5041:O5041"/>
    <mergeCell ref="T5042:V5042"/>
    <mergeCell ref="B5044:E5044"/>
    <mergeCell ref="F5044:H5045"/>
    <mergeCell ref="I5044:K5045"/>
    <mergeCell ref="L5044:L5045"/>
    <mergeCell ref="M5044:Q5045"/>
    <mergeCell ref="R5044:V5045"/>
    <mergeCell ref="B5057:E5057"/>
    <mergeCell ref="F5057:H5057"/>
    <mergeCell ref="I5057:K5057"/>
    <mergeCell ref="M5057:Q5057"/>
    <mergeCell ref="R5057:V5057"/>
    <mergeCell ref="M5058:Q5058"/>
    <mergeCell ref="R5058:V5058"/>
    <mergeCell ref="B5055:E5055"/>
    <mergeCell ref="F5055:H5055"/>
    <mergeCell ref="I5055:K5055"/>
    <mergeCell ref="M5055:Q5055"/>
    <mergeCell ref="R5055:V5055"/>
    <mergeCell ref="B5056:E5056"/>
    <mergeCell ref="F5056:H5056"/>
    <mergeCell ref="I5056:K5056"/>
    <mergeCell ref="M5056:Q5056"/>
    <mergeCell ref="R5056:V5056"/>
    <mergeCell ref="B5053:E5053"/>
    <mergeCell ref="F5053:H5053"/>
    <mergeCell ref="I5053:K5053"/>
    <mergeCell ref="M5053:Q5053"/>
    <mergeCell ref="R5053:V5053"/>
    <mergeCell ref="B5054:E5054"/>
    <mergeCell ref="F5054:H5054"/>
    <mergeCell ref="I5054:K5054"/>
    <mergeCell ref="M5054:Q5054"/>
    <mergeCell ref="R5054:V5054"/>
    <mergeCell ref="B5051:E5051"/>
    <mergeCell ref="F5051:H5051"/>
    <mergeCell ref="I5051:K5051"/>
    <mergeCell ref="M5051:Q5051"/>
    <mergeCell ref="R5051:V5051"/>
    <mergeCell ref="B5052:E5052"/>
    <mergeCell ref="F5052:H5052"/>
    <mergeCell ref="I5052:K5052"/>
    <mergeCell ref="M5052:Q5052"/>
    <mergeCell ref="R5052:V5052"/>
    <mergeCell ref="B5072:E5072"/>
    <mergeCell ref="F5072:H5072"/>
    <mergeCell ref="I5072:K5072"/>
    <mergeCell ref="M5072:Q5072"/>
    <mergeCell ref="R5072:V5072"/>
    <mergeCell ref="B5073:E5073"/>
    <mergeCell ref="F5073:H5073"/>
    <mergeCell ref="I5073:K5073"/>
    <mergeCell ref="M5073:Q5073"/>
    <mergeCell ref="R5073:V5073"/>
    <mergeCell ref="B5070:E5070"/>
    <mergeCell ref="F5070:H5070"/>
    <mergeCell ref="I5070:K5070"/>
    <mergeCell ref="M5070:Q5070"/>
    <mergeCell ref="R5070:V5070"/>
    <mergeCell ref="B5071:E5071"/>
    <mergeCell ref="F5071:H5071"/>
    <mergeCell ref="I5071:K5071"/>
    <mergeCell ref="M5071:Q5071"/>
    <mergeCell ref="R5071:V5071"/>
    <mergeCell ref="R5067:V5068"/>
    <mergeCell ref="B5068:E5068"/>
    <mergeCell ref="B5069:E5069"/>
    <mergeCell ref="F5069:H5069"/>
    <mergeCell ref="I5069:K5069"/>
    <mergeCell ref="M5069:Q5069"/>
    <mergeCell ref="R5069:V5069"/>
    <mergeCell ref="B5061:V5061"/>
    <mergeCell ref="H5063:O5063"/>
    <mergeCell ref="G5064:O5064"/>
    <mergeCell ref="T5065:V5065"/>
    <mergeCell ref="B5067:E5067"/>
    <mergeCell ref="F5067:H5068"/>
    <mergeCell ref="I5067:K5068"/>
    <mergeCell ref="L5067:L5068"/>
    <mergeCell ref="M5067:Q5068"/>
    <mergeCell ref="B5080:E5080"/>
    <mergeCell ref="F5080:H5080"/>
    <mergeCell ref="I5080:K5080"/>
    <mergeCell ref="M5080:Q5080"/>
    <mergeCell ref="R5080:V5080"/>
    <mergeCell ref="M5081:Q5081"/>
    <mergeCell ref="R5081:V5081"/>
    <mergeCell ref="B5078:E5078"/>
    <mergeCell ref="F5078:H5078"/>
    <mergeCell ref="I5078:K5078"/>
    <mergeCell ref="M5078:Q5078"/>
    <mergeCell ref="R5078:V5078"/>
    <mergeCell ref="B5079:E5079"/>
    <mergeCell ref="F5079:H5079"/>
    <mergeCell ref="I5079:K5079"/>
    <mergeCell ref="M5079:Q5079"/>
    <mergeCell ref="R5079:V5079"/>
    <mergeCell ref="B5076:E5076"/>
    <mergeCell ref="F5076:H5076"/>
    <mergeCell ref="I5076:K5076"/>
    <mergeCell ref="M5076:Q5076"/>
    <mergeCell ref="R5076:V5076"/>
    <mergeCell ref="B5077:E5077"/>
    <mergeCell ref="F5077:H5077"/>
    <mergeCell ref="I5077:K5077"/>
    <mergeCell ref="M5077:Q5077"/>
    <mergeCell ref="R5077:V5077"/>
    <mergeCell ref="B5074:E5074"/>
    <mergeCell ref="F5074:H5074"/>
    <mergeCell ref="I5074:K5074"/>
    <mergeCell ref="M5074:Q5074"/>
    <mergeCell ref="R5074:V5074"/>
    <mergeCell ref="B5075:E5075"/>
    <mergeCell ref="F5075:H5075"/>
    <mergeCell ref="I5075:K5075"/>
    <mergeCell ref="M5075:Q5075"/>
    <mergeCell ref="R5075:V5075"/>
    <mergeCell ref="B5095:E5095"/>
    <mergeCell ref="F5095:H5095"/>
    <mergeCell ref="I5095:K5095"/>
    <mergeCell ref="M5095:Q5095"/>
    <mergeCell ref="R5095:V5095"/>
    <mergeCell ref="B5096:E5096"/>
    <mergeCell ref="F5096:H5096"/>
    <mergeCell ref="I5096:K5096"/>
    <mergeCell ref="M5096:Q5096"/>
    <mergeCell ref="R5096:V5096"/>
    <mergeCell ref="B5093:E5093"/>
    <mergeCell ref="F5093:H5093"/>
    <mergeCell ref="I5093:K5093"/>
    <mergeCell ref="M5093:Q5093"/>
    <mergeCell ref="R5093:V5093"/>
    <mergeCell ref="B5094:E5094"/>
    <mergeCell ref="F5094:H5094"/>
    <mergeCell ref="I5094:K5094"/>
    <mergeCell ref="M5094:Q5094"/>
    <mergeCell ref="R5094:V5094"/>
    <mergeCell ref="B5091:E5091"/>
    <mergeCell ref="B5092:E5092"/>
    <mergeCell ref="F5092:H5092"/>
    <mergeCell ref="I5092:K5092"/>
    <mergeCell ref="M5092:Q5092"/>
    <mergeCell ref="R5092:V5092"/>
    <mergeCell ref="B5084:V5084"/>
    <mergeCell ref="H5086:O5086"/>
    <mergeCell ref="G5087:O5087"/>
    <mergeCell ref="T5088:V5088"/>
    <mergeCell ref="B5090:E5090"/>
    <mergeCell ref="F5090:H5091"/>
    <mergeCell ref="I5090:K5091"/>
    <mergeCell ref="L5090:L5091"/>
    <mergeCell ref="M5090:Q5091"/>
    <mergeCell ref="R5090:V5091"/>
    <mergeCell ref="B5103:E5103"/>
    <mergeCell ref="F5103:H5103"/>
    <mergeCell ref="I5103:K5103"/>
    <mergeCell ref="M5103:Q5103"/>
    <mergeCell ref="R5103:V5103"/>
    <mergeCell ref="M5104:Q5104"/>
    <mergeCell ref="R5104:V5104"/>
    <mergeCell ref="B5101:E5101"/>
    <mergeCell ref="F5101:H5101"/>
    <mergeCell ref="I5101:K5101"/>
    <mergeCell ref="M5101:Q5101"/>
    <mergeCell ref="R5101:V5101"/>
    <mergeCell ref="B5102:E5102"/>
    <mergeCell ref="F5102:H5102"/>
    <mergeCell ref="I5102:K5102"/>
    <mergeCell ref="M5102:Q5102"/>
    <mergeCell ref="R5102:V5102"/>
    <mergeCell ref="B5099:E5099"/>
    <mergeCell ref="F5099:H5099"/>
    <mergeCell ref="I5099:K5099"/>
    <mergeCell ref="M5099:Q5099"/>
    <mergeCell ref="R5099:V5099"/>
    <mergeCell ref="B5100:E5100"/>
    <mergeCell ref="F5100:H5100"/>
    <mergeCell ref="I5100:K5100"/>
    <mergeCell ref="M5100:Q5100"/>
    <mergeCell ref="R5100:V5100"/>
    <mergeCell ref="B5097:E5097"/>
    <mergeCell ref="F5097:H5097"/>
    <mergeCell ref="I5097:K5097"/>
    <mergeCell ref="M5097:Q5097"/>
    <mergeCell ref="R5097:V5097"/>
    <mergeCell ref="B5098:E5098"/>
    <mergeCell ref="F5098:H5098"/>
    <mergeCell ref="I5098:K5098"/>
    <mergeCell ref="M5098:Q5098"/>
    <mergeCell ref="R5098:V5098"/>
    <mergeCell ref="B5118:E5118"/>
    <mergeCell ref="F5118:H5118"/>
    <mergeCell ref="I5118:K5118"/>
    <mergeCell ref="M5118:Q5118"/>
    <mergeCell ref="R5118:V5118"/>
    <mergeCell ref="B5119:E5119"/>
    <mergeCell ref="F5119:H5119"/>
    <mergeCell ref="I5119:K5119"/>
    <mergeCell ref="M5119:Q5119"/>
    <mergeCell ref="R5119:V5119"/>
    <mergeCell ref="B5116:E5116"/>
    <mergeCell ref="F5116:H5116"/>
    <mergeCell ref="I5116:K5116"/>
    <mergeCell ref="M5116:Q5116"/>
    <mergeCell ref="R5116:V5116"/>
    <mergeCell ref="B5117:E5117"/>
    <mergeCell ref="F5117:H5117"/>
    <mergeCell ref="I5117:K5117"/>
    <mergeCell ref="M5117:Q5117"/>
    <mergeCell ref="R5117:V5117"/>
    <mergeCell ref="R5113:V5114"/>
    <mergeCell ref="B5114:E5114"/>
    <mergeCell ref="B5115:E5115"/>
    <mergeCell ref="F5115:H5115"/>
    <mergeCell ref="I5115:K5115"/>
    <mergeCell ref="M5115:Q5115"/>
    <mergeCell ref="R5115:V5115"/>
    <mergeCell ref="B5107:V5107"/>
    <mergeCell ref="H5109:O5109"/>
    <mergeCell ref="G5110:O5110"/>
    <mergeCell ref="T5111:V5111"/>
    <mergeCell ref="B5113:E5113"/>
    <mergeCell ref="F5113:H5114"/>
    <mergeCell ref="I5113:K5114"/>
    <mergeCell ref="L5113:L5114"/>
    <mergeCell ref="M5113:Q5114"/>
    <mergeCell ref="B5126:E5126"/>
    <mergeCell ref="F5126:H5126"/>
    <mergeCell ref="I5126:K5126"/>
    <mergeCell ref="M5126:Q5126"/>
    <mergeCell ref="R5126:V5126"/>
    <mergeCell ref="M5127:Q5127"/>
    <mergeCell ref="R5127:V5127"/>
    <mergeCell ref="B5124:E5124"/>
    <mergeCell ref="F5124:H5124"/>
    <mergeCell ref="I5124:K5124"/>
    <mergeCell ref="M5124:Q5124"/>
    <mergeCell ref="R5124:V5124"/>
    <mergeCell ref="B5125:E5125"/>
    <mergeCell ref="F5125:H5125"/>
    <mergeCell ref="I5125:K5125"/>
    <mergeCell ref="M5125:Q5125"/>
    <mergeCell ref="R5125:V5125"/>
    <mergeCell ref="B5122:E5122"/>
    <mergeCell ref="F5122:H5122"/>
    <mergeCell ref="I5122:K5122"/>
    <mergeCell ref="M5122:Q5122"/>
    <mergeCell ref="R5122:V5122"/>
    <mergeCell ref="B5123:E5123"/>
    <mergeCell ref="F5123:H5123"/>
    <mergeCell ref="I5123:K5123"/>
    <mergeCell ref="M5123:Q5123"/>
    <mergeCell ref="R5123:V5123"/>
    <mergeCell ref="B5120:E5120"/>
    <mergeCell ref="F5120:H5120"/>
    <mergeCell ref="I5120:K5120"/>
    <mergeCell ref="M5120:Q5120"/>
    <mergeCell ref="R5120:V5120"/>
    <mergeCell ref="B5121:E5121"/>
    <mergeCell ref="F5121:H5121"/>
    <mergeCell ref="I5121:K5121"/>
    <mergeCell ref="M5121:Q5121"/>
    <mergeCell ref="R5121:V5121"/>
    <mergeCell ref="B5141:E5141"/>
    <mergeCell ref="F5141:H5141"/>
    <mergeCell ref="I5141:K5141"/>
    <mergeCell ref="M5141:Q5141"/>
    <mergeCell ref="R5141:V5141"/>
    <mergeCell ref="B5142:E5142"/>
    <mergeCell ref="F5142:H5142"/>
    <mergeCell ref="I5142:K5142"/>
    <mergeCell ref="M5142:Q5142"/>
    <mergeCell ref="R5142:V5142"/>
    <mergeCell ref="B5139:E5139"/>
    <mergeCell ref="F5139:H5139"/>
    <mergeCell ref="I5139:K5139"/>
    <mergeCell ref="M5139:Q5139"/>
    <mergeCell ref="R5139:V5139"/>
    <mergeCell ref="B5140:E5140"/>
    <mergeCell ref="F5140:H5140"/>
    <mergeCell ref="I5140:K5140"/>
    <mergeCell ref="M5140:Q5140"/>
    <mergeCell ref="R5140:V5140"/>
    <mergeCell ref="B5137:E5137"/>
    <mergeCell ref="B5138:E5138"/>
    <mergeCell ref="F5138:H5138"/>
    <mergeCell ref="I5138:K5138"/>
    <mergeCell ref="M5138:Q5138"/>
    <mergeCell ref="R5138:V5138"/>
    <mergeCell ref="B5130:V5130"/>
    <mergeCell ref="H5132:O5132"/>
    <mergeCell ref="G5133:O5133"/>
    <mergeCell ref="T5134:V5134"/>
    <mergeCell ref="B5136:E5136"/>
    <mergeCell ref="F5136:H5137"/>
    <mergeCell ref="I5136:K5137"/>
    <mergeCell ref="L5136:L5137"/>
    <mergeCell ref="M5136:Q5137"/>
    <mergeCell ref="R5136:V5137"/>
    <mergeCell ref="B5149:E5149"/>
    <mergeCell ref="F5149:H5149"/>
    <mergeCell ref="I5149:K5149"/>
    <mergeCell ref="M5149:Q5149"/>
    <mergeCell ref="R5149:V5149"/>
    <mergeCell ref="M5150:Q5150"/>
    <mergeCell ref="R5150:V5150"/>
    <mergeCell ref="B5147:E5147"/>
    <mergeCell ref="F5147:H5147"/>
    <mergeCell ref="I5147:K5147"/>
    <mergeCell ref="M5147:Q5147"/>
    <mergeCell ref="R5147:V5147"/>
    <mergeCell ref="B5148:E5148"/>
    <mergeCell ref="F5148:H5148"/>
    <mergeCell ref="I5148:K5148"/>
    <mergeCell ref="M5148:Q5148"/>
    <mergeCell ref="R5148:V5148"/>
    <mergeCell ref="B5145:E5145"/>
    <mergeCell ref="F5145:H5145"/>
    <mergeCell ref="I5145:K5145"/>
    <mergeCell ref="M5145:Q5145"/>
    <mergeCell ref="R5145:V5145"/>
    <mergeCell ref="B5146:E5146"/>
    <mergeCell ref="F5146:H5146"/>
    <mergeCell ref="I5146:K5146"/>
    <mergeCell ref="M5146:Q5146"/>
    <mergeCell ref="R5146:V5146"/>
    <mergeCell ref="B5143:E5143"/>
    <mergeCell ref="F5143:H5143"/>
    <mergeCell ref="I5143:K5143"/>
    <mergeCell ref="M5143:Q5143"/>
    <mergeCell ref="R5143:V5143"/>
    <mergeCell ref="B5144:E5144"/>
    <mergeCell ref="F5144:H5144"/>
    <mergeCell ref="I5144:K5144"/>
    <mergeCell ref="M5144:Q5144"/>
    <mergeCell ref="R5144:V5144"/>
    <mergeCell ref="B5164:E5164"/>
    <mergeCell ref="F5164:H5164"/>
    <mergeCell ref="I5164:K5164"/>
    <mergeCell ref="M5164:Q5164"/>
    <mergeCell ref="R5164:V5164"/>
    <mergeCell ref="B5165:E5165"/>
    <mergeCell ref="F5165:H5165"/>
    <mergeCell ref="I5165:K5165"/>
    <mergeCell ref="M5165:Q5165"/>
    <mergeCell ref="R5165:V5165"/>
    <mergeCell ref="B5162:E5162"/>
    <mergeCell ref="F5162:H5162"/>
    <mergeCell ref="I5162:K5162"/>
    <mergeCell ref="M5162:Q5162"/>
    <mergeCell ref="R5162:V5162"/>
    <mergeCell ref="B5163:E5163"/>
    <mergeCell ref="F5163:H5163"/>
    <mergeCell ref="I5163:K5163"/>
    <mergeCell ref="M5163:Q5163"/>
    <mergeCell ref="R5163:V5163"/>
    <mergeCell ref="R5159:V5160"/>
    <mergeCell ref="B5160:E5160"/>
    <mergeCell ref="B5161:E5161"/>
    <mergeCell ref="F5161:H5161"/>
    <mergeCell ref="I5161:K5161"/>
    <mergeCell ref="M5161:Q5161"/>
    <mergeCell ref="R5161:V5161"/>
    <mergeCell ref="B5153:V5153"/>
    <mergeCell ref="H5155:O5155"/>
    <mergeCell ref="G5156:O5156"/>
    <mergeCell ref="T5157:V5157"/>
    <mergeCell ref="B5159:E5159"/>
    <mergeCell ref="F5159:H5160"/>
    <mergeCell ref="I5159:K5160"/>
    <mergeCell ref="L5159:L5160"/>
    <mergeCell ref="M5159:Q5160"/>
    <mergeCell ref="B5172:E5172"/>
    <mergeCell ref="F5172:H5172"/>
    <mergeCell ref="I5172:K5172"/>
    <mergeCell ref="M5172:Q5172"/>
    <mergeCell ref="R5172:V5172"/>
    <mergeCell ref="M5173:Q5173"/>
    <mergeCell ref="R5173:V5173"/>
    <mergeCell ref="B5170:E5170"/>
    <mergeCell ref="F5170:H5170"/>
    <mergeCell ref="I5170:K5170"/>
    <mergeCell ref="M5170:Q5170"/>
    <mergeCell ref="R5170:V5170"/>
    <mergeCell ref="B5171:E5171"/>
    <mergeCell ref="F5171:H5171"/>
    <mergeCell ref="I5171:K5171"/>
    <mergeCell ref="M5171:Q5171"/>
    <mergeCell ref="R5171:V5171"/>
    <mergeCell ref="B5168:E5168"/>
    <mergeCell ref="F5168:H5168"/>
    <mergeCell ref="I5168:K5168"/>
    <mergeCell ref="M5168:Q5168"/>
    <mergeCell ref="R5168:V5168"/>
    <mergeCell ref="B5169:E5169"/>
    <mergeCell ref="F5169:H5169"/>
    <mergeCell ref="I5169:K5169"/>
    <mergeCell ref="M5169:Q5169"/>
    <mergeCell ref="R5169:V5169"/>
    <mergeCell ref="B5166:E5166"/>
    <mergeCell ref="F5166:H5166"/>
    <mergeCell ref="I5166:K5166"/>
    <mergeCell ref="M5166:Q5166"/>
    <mergeCell ref="R5166:V5166"/>
    <mergeCell ref="B5167:E5167"/>
    <mergeCell ref="F5167:H5167"/>
    <mergeCell ref="I5167:K5167"/>
    <mergeCell ref="M5167:Q5167"/>
    <mergeCell ref="R5167:V5167"/>
    <mergeCell ref="B5187:E5187"/>
    <mergeCell ref="F5187:H5187"/>
    <mergeCell ref="I5187:K5187"/>
    <mergeCell ref="M5187:Q5187"/>
    <mergeCell ref="R5187:V5187"/>
    <mergeCell ref="B5188:E5188"/>
    <mergeCell ref="F5188:H5188"/>
    <mergeCell ref="I5188:K5188"/>
    <mergeCell ref="M5188:Q5188"/>
    <mergeCell ref="R5188:V5188"/>
    <mergeCell ref="B5185:E5185"/>
    <mergeCell ref="F5185:H5185"/>
    <mergeCell ref="I5185:K5185"/>
    <mergeCell ref="M5185:Q5185"/>
    <mergeCell ref="R5185:V5185"/>
    <mergeCell ref="B5186:E5186"/>
    <mergeCell ref="F5186:H5186"/>
    <mergeCell ref="I5186:K5186"/>
    <mergeCell ref="M5186:Q5186"/>
    <mergeCell ref="R5186:V5186"/>
    <mergeCell ref="B5183:E5183"/>
    <mergeCell ref="B5184:E5184"/>
    <mergeCell ref="F5184:H5184"/>
    <mergeCell ref="I5184:K5184"/>
    <mergeCell ref="M5184:Q5184"/>
    <mergeCell ref="R5184:V5184"/>
    <mergeCell ref="B5176:V5176"/>
    <mergeCell ref="H5178:O5178"/>
    <mergeCell ref="G5179:O5179"/>
    <mergeCell ref="T5180:V5180"/>
    <mergeCell ref="B5182:E5182"/>
    <mergeCell ref="F5182:H5183"/>
    <mergeCell ref="I5182:K5183"/>
    <mergeCell ref="L5182:L5183"/>
    <mergeCell ref="M5182:Q5183"/>
    <mergeCell ref="R5182:V5183"/>
    <mergeCell ref="B5195:E5195"/>
    <mergeCell ref="F5195:H5195"/>
    <mergeCell ref="I5195:K5195"/>
    <mergeCell ref="M5195:Q5195"/>
    <mergeCell ref="R5195:V5195"/>
    <mergeCell ref="M5196:Q5196"/>
    <mergeCell ref="R5196:V5196"/>
    <mergeCell ref="B5193:E5193"/>
    <mergeCell ref="F5193:H5193"/>
    <mergeCell ref="I5193:K5193"/>
    <mergeCell ref="M5193:Q5193"/>
    <mergeCell ref="R5193:V5193"/>
    <mergeCell ref="B5194:E5194"/>
    <mergeCell ref="F5194:H5194"/>
    <mergeCell ref="I5194:K5194"/>
    <mergeCell ref="M5194:Q5194"/>
    <mergeCell ref="R5194:V5194"/>
    <mergeCell ref="B5191:E5191"/>
    <mergeCell ref="F5191:H5191"/>
    <mergeCell ref="I5191:K5191"/>
    <mergeCell ref="M5191:Q5191"/>
    <mergeCell ref="R5191:V5191"/>
    <mergeCell ref="B5192:E5192"/>
    <mergeCell ref="F5192:H5192"/>
    <mergeCell ref="I5192:K5192"/>
    <mergeCell ref="M5192:Q5192"/>
    <mergeCell ref="R5192:V5192"/>
    <mergeCell ref="B5189:E5189"/>
    <mergeCell ref="F5189:H5189"/>
    <mergeCell ref="I5189:K5189"/>
    <mergeCell ref="M5189:Q5189"/>
    <mergeCell ref="R5189:V5189"/>
    <mergeCell ref="B5190:E5190"/>
    <mergeCell ref="F5190:H5190"/>
    <mergeCell ref="I5190:K5190"/>
    <mergeCell ref="M5190:Q5190"/>
    <mergeCell ref="R5190:V5190"/>
    <mergeCell ref="B5210:E5210"/>
    <mergeCell ref="F5210:H5210"/>
    <mergeCell ref="I5210:K5210"/>
    <mergeCell ref="M5210:Q5210"/>
    <mergeCell ref="R5210:V5210"/>
    <mergeCell ref="B5211:E5211"/>
    <mergeCell ref="F5211:H5211"/>
    <mergeCell ref="I5211:K5211"/>
    <mergeCell ref="M5211:Q5211"/>
    <mergeCell ref="R5211:V5211"/>
    <mergeCell ref="B5208:E5208"/>
    <mergeCell ref="F5208:H5208"/>
    <mergeCell ref="I5208:K5208"/>
    <mergeCell ref="M5208:Q5208"/>
    <mergeCell ref="R5208:V5208"/>
    <mergeCell ref="B5209:E5209"/>
    <mergeCell ref="F5209:H5209"/>
    <mergeCell ref="I5209:K5209"/>
    <mergeCell ref="M5209:Q5209"/>
    <mergeCell ref="R5209:V5209"/>
    <mergeCell ref="R5205:V5206"/>
    <mergeCell ref="B5206:E5206"/>
    <mergeCell ref="B5207:E5207"/>
    <mergeCell ref="F5207:H5207"/>
    <mergeCell ref="I5207:K5207"/>
    <mergeCell ref="M5207:Q5207"/>
    <mergeCell ref="R5207:V5207"/>
    <mergeCell ref="B5199:V5199"/>
    <mergeCell ref="H5201:O5201"/>
    <mergeCell ref="G5202:O5202"/>
    <mergeCell ref="T5203:V5203"/>
    <mergeCell ref="B5205:E5205"/>
    <mergeCell ref="F5205:H5206"/>
    <mergeCell ref="I5205:K5206"/>
    <mergeCell ref="L5205:L5206"/>
    <mergeCell ref="M5205:Q5206"/>
    <mergeCell ref="B5218:E5218"/>
    <mergeCell ref="F5218:H5218"/>
    <mergeCell ref="I5218:K5218"/>
    <mergeCell ref="M5218:Q5218"/>
    <mergeCell ref="R5218:V5218"/>
    <mergeCell ref="M5219:Q5219"/>
    <mergeCell ref="R5219:V5219"/>
    <mergeCell ref="B5216:E5216"/>
    <mergeCell ref="F5216:H5216"/>
    <mergeCell ref="I5216:K5216"/>
    <mergeCell ref="M5216:Q5216"/>
    <mergeCell ref="R5216:V5216"/>
    <mergeCell ref="B5217:E5217"/>
    <mergeCell ref="F5217:H5217"/>
    <mergeCell ref="I5217:K5217"/>
    <mergeCell ref="M5217:Q5217"/>
    <mergeCell ref="R5217:V5217"/>
    <mergeCell ref="B5214:E5214"/>
    <mergeCell ref="F5214:H5214"/>
    <mergeCell ref="I5214:K5214"/>
    <mergeCell ref="M5214:Q5214"/>
    <mergeCell ref="R5214:V5214"/>
    <mergeCell ref="B5215:E5215"/>
    <mergeCell ref="F5215:H5215"/>
    <mergeCell ref="I5215:K5215"/>
    <mergeCell ref="M5215:Q5215"/>
    <mergeCell ref="R5215:V5215"/>
    <mergeCell ref="B5212:E5212"/>
    <mergeCell ref="F5212:H5212"/>
    <mergeCell ref="I5212:K5212"/>
    <mergeCell ref="M5212:Q5212"/>
    <mergeCell ref="R5212:V5212"/>
    <mergeCell ref="B5213:E5213"/>
    <mergeCell ref="F5213:H5213"/>
    <mergeCell ref="I5213:K5213"/>
    <mergeCell ref="M5213:Q5213"/>
    <mergeCell ref="R5213:V5213"/>
    <mergeCell ref="B5233:E5233"/>
    <mergeCell ref="F5233:H5233"/>
    <mergeCell ref="I5233:K5233"/>
    <mergeCell ref="M5233:Q5233"/>
    <mergeCell ref="R5233:V5233"/>
    <mergeCell ref="B5234:E5234"/>
    <mergeCell ref="F5234:H5234"/>
    <mergeCell ref="I5234:K5234"/>
    <mergeCell ref="M5234:Q5234"/>
    <mergeCell ref="R5234:V5234"/>
    <mergeCell ref="B5231:E5231"/>
    <mergeCell ref="F5231:H5231"/>
    <mergeCell ref="I5231:K5231"/>
    <mergeCell ref="M5231:Q5231"/>
    <mergeCell ref="R5231:V5231"/>
    <mergeCell ref="B5232:E5232"/>
    <mergeCell ref="F5232:H5232"/>
    <mergeCell ref="I5232:K5232"/>
    <mergeCell ref="M5232:Q5232"/>
    <mergeCell ref="R5232:V5232"/>
    <mergeCell ref="B5229:E5229"/>
    <mergeCell ref="B5230:E5230"/>
    <mergeCell ref="F5230:H5230"/>
    <mergeCell ref="I5230:K5230"/>
    <mergeCell ref="M5230:Q5230"/>
    <mergeCell ref="R5230:V5230"/>
    <mergeCell ref="B5222:V5222"/>
    <mergeCell ref="H5224:O5224"/>
    <mergeCell ref="G5225:O5225"/>
    <mergeCell ref="T5226:V5226"/>
    <mergeCell ref="B5228:E5228"/>
    <mergeCell ref="F5228:H5229"/>
    <mergeCell ref="I5228:K5229"/>
    <mergeCell ref="L5228:L5229"/>
    <mergeCell ref="M5228:Q5229"/>
    <mergeCell ref="R5228:V5229"/>
    <mergeCell ref="B5241:E5241"/>
    <mergeCell ref="F5241:H5241"/>
    <mergeCell ref="I5241:K5241"/>
    <mergeCell ref="M5241:Q5241"/>
    <mergeCell ref="R5241:V5241"/>
    <mergeCell ref="M5242:Q5242"/>
    <mergeCell ref="R5242:V5242"/>
    <mergeCell ref="B5239:E5239"/>
    <mergeCell ref="F5239:H5239"/>
    <mergeCell ref="I5239:K5239"/>
    <mergeCell ref="M5239:Q5239"/>
    <mergeCell ref="R5239:V5239"/>
    <mergeCell ref="B5240:E5240"/>
    <mergeCell ref="F5240:H5240"/>
    <mergeCell ref="I5240:K5240"/>
    <mergeCell ref="M5240:Q5240"/>
    <mergeCell ref="R5240:V5240"/>
    <mergeCell ref="B5237:E5237"/>
    <mergeCell ref="F5237:H5237"/>
    <mergeCell ref="I5237:K5237"/>
    <mergeCell ref="M5237:Q5237"/>
    <mergeCell ref="R5237:V5237"/>
    <mergeCell ref="B5238:E5238"/>
    <mergeCell ref="F5238:H5238"/>
    <mergeCell ref="I5238:K5238"/>
    <mergeCell ref="M5238:Q5238"/>
    <mergeCell ref="R5238:V5238"/>
    <mergeCell ref="B5235:E5235"/>
    <mergeCell ref="F5235:H5235"/>
    <mergeCell ref="I5235:K5235"/>
    <mergeCell ref="M5235:Q5235"/>
    <mergeCell ref="R5235:V5235"/>
    <mergeCell ref="B5236:E5236"/>
    <mergeCell ref="F5236:H5236"/>
    <mergeCell ref="I5236:K5236"/>
    <mergeCell ref="M5236:Q5236"/>
    <mergeCell ref="R5236:V5236"/>
    <mergeCell ref="B5256:E5256"/>
    <mergeCell ref="F5256:H5256"/>
    <mergeCell ref="I5256:K5256"/>
    <mergeCell ref="M5256:Q5256"/>
    <mergeCell ref="R5256:V5256"/>
    <mergeCell ref="B5257:E5257"/>
    <mergeCell ref="F5257:H5257"/>
    <mergeCell ref="I5257:K5257"/>
    <mergeCell ref="M5257:Q5257"/>
    <mergeCell ref="R5257:V5257"/>
    <mergeCell ref="B5254:E5254"/>
    <mergeCell ref="F5254:H5254"/>
    <mergeCell ref="I5254:K5254"/>
    <mergeCell ref="M5254:Q5254"/>
    <mergeCell ref="R5254:V5254"/>
    <mergeCell ref="B5255:E5255"/>
    <mergeCell ref="F5255:H5255"/>
    <mergeCell ref="I5255:K5255"/>
    <mergeCell ref="M5255:Q5255"/>
    <mergeCell ref="R5255:V5255"/>
    <mergeCell ref="R5251:V5252"/>
    <mergeCell ref="B5252:E5252"/>
    <mergeCell ref="B5253:E5253"/>
    <mergeCell ref="F5253:H5253"/>
    <mergeCell ref="I5253:K5253"/>
    <mergeCell ref="M5253:Q5253"/>
    <mergeCell ref="R5253:V5253"/>
    <mergeCell ref="B5245:V5245"/>
    <mergeCell ref="H5247:O5247"/>
    <mergeCell ref="G5248:O5248"/>
    <mergeCell ref="T5249:V5249"/>
    <mergeCell ref="B5251:E5251"/>
    <mergeCell ref="F5251:H5252"/>
    <mergeCell ref="I5251:K5252"/>
    <mergeCell ref="L5251:L5252"/>
    <mergeCell ref="M5251:Q5252"/>
    <mergeCell ref="B5264:E5264"/>
    <mergeCell ref="F5264:H5264"/>
    <mergeCell ref="I5264:K5264"/>
    <mergeCell ref="M5264:Q5264"/>
    <mergeCell ref="R5264:V5264"/>
    <mergeCell ref="M5265:Q5265"/>
    <mergeCell ref="R5265:V5265"/>
    <mergeCell ref="B5262:E5262"/>
    <mergeCell ref="F5262:H5262"/>
    <mergeCell ref="I5262:K5262"/>
    <mergeCell ref="M5262:Q5262"/>
    <mergeCell ref="R5262:V5262"/>
    <mergeCell ref="B5263:E5263"/>
    <mergeCell ref="F5263:H5263"/>
    <mergeCell ref="I5263:K5263"/>
    <mergeCell ref="M5263:Q5263"/>
    <mergeCell ref="R5263:V5263"/>
    <mergeCell ref="B5260:E5260"/>
    <mergeCell ref="F5260:H5260"/>
    <mergeCell ref="I5260:K5260"/>
    <mergeCell ref="M5260:Q5260"/>
    <mergeCell ref="R5260:V5260"/>
    <mergeCell ref="B5261:E5261"/>
    <mergeCell ref="F5261:H5261"/>
    <mergeCell ref="I5261:K5261"/>
    <mergeCell ref="M5261:Q5261"/>
    <mergeCell ref="R5261:V5261"/>
    <mergeCell ref="B5258:E5258"/>
    <mergeCell ref="F5258:H5258"/>
    <mergeCell ref="I5258:K5258"/>
    <mergeCell ref="M5258:Q5258"/>
    <mergeCell ref="R5258:V5258"/>
    <mergeCell ref="B5259:E5259"/>
    <mergeCell ref="F5259:H5259"/>
    <mergeCell ref="I5259:K5259"/>
    <mergeCell ref="M5259:Q5259"/>
    <mergeCell ref="R5259:V5259"/>
    <mergeCell ref="B5279:E5279"/>
    <mergeCell ref="F5279:H5279"/>
    <mergeCell ref="I5279:K5279"/>
    <mergeCell ref="M5279:Q5279"/>
    <mergeCell ref="R5279:V5279"/>
    <mergeCell ref="B5280:E5280"/>
    <mergeCell ref="F5280:H5280"/>
    <mergeCell ref="I5280:K5280"/>
    <mergeCell ref="M5280:Q5280"/>
    <mergeCell ref="R5280:V5280"/>
    <mergeCell ref="B5277:E5277"/>
    <mergeCell ref="F5277:H5277"/>
    <mergeCell ref="I5277:K5277"/>
    <mergeCell ref="M5277:Q5277"/>
    <mergeCell ref="R5277:V5277"/>
    <mergeCell ref="B5278:E5278"/>
    <mergeCell ref="F5278:H5278"/>
    <mergeCell ref="I5278:K5278"/>
    <mergeCell ref="M5278:Q5278"/>
    <mergeCell ref="R5278:V5278"/>
    <mergeCell ref="B5275:E5275"/>
    <mergeCell ref="B5276:E5276"/>
    <mergeCell ref="F5276:H5276"/>
    <mergeCell ref="I5276:K5276"/>
    <mergeCell ref="M5276:Q5276"/>
    <mergeCell ref="R5276:V5276"/>
    <mergeCell ref="B5268:V5268"/>
    <mergeCell ref="H5270:O5270"/>
    <mergeCell ref="G5271:O5271"/>
    <mergeCell ref="T5272:V5272"/>
    <mergeCell ref="B5274:E5274"/>
    <mergeCell ref="F5274:H5275"/>
    <mergeCell ref="I5274:K5275"/>
    <mergeCell ref="L5274:L5275"/>
    <mergeCell ref="M5274:Q5275"/>
    <mergeCell ref="R5274:V5275"/>
    <mergeCell ref="B5287:E5287"/>
    <mergeCell ref="F5287:H5287"/>
    <mergeCell ref="I5287:K5287"/>
    <mergeCell ref="M5287:Q5287"/>
    <mergeCell ref="R5287:V5287"/>
    <mergeCell ref="M5288:Q5288"/>
    <mergeCell ref="R5288:V5288"/>
    <mergeCell ref="B5285:E5285"/>
    <mergeCell ref="F5285:H5285"/>
    <mergeCell ref="I5285:K5285"/>
    <mergeCell ref="M5285:Q5285"/>
    <mergeCell ref="R5285:V5285"/>
    <mergeCell ref="B5286:E5286"/>
    <mergeCell ref="F5286:H5286"/>
    <mergeCell ref="I5286:K5286"/>
    <mergeCell ref="M5286:Q5286"/>
    <mergeCell ref="R5286:V5286"/>
    <mergeCell ref="B5283:E5283"/>
    <mergeCell ref="F5283:H5283"/>
    <mergeCell ref="I5283:K5283"/>
    <mergeCell ref="M5283:Q5283"/>
    <mergeCell ref="R5283:V5283"/>
    <mergeCell ref="B5284:E5284"/>
    <mergeCell ref="F5284:H5284"/>
    <mergeCell ref="I5284:K5284"/>
    <mergeCell ref="M5284:Q5284"/>
    <mergeCell ref="R5284:V5284"/>
    <mergeCell ref="B5281:E5281"/>
    <mergeCell ref="F5281:H5281"/>
    <mergeCell ref="I5281:K5281"/>
    <mergeCell ref="M5281:Q5281"/>
    <mergeCell ref="R5281:V5281"/>
    <mergeCell ref="B5282:E5282"/>
    <mergeCell ref="F5282:H5282"/>
    <mergeCell ref="I5282:K5282"/>
    <mergeCell ref="M5282:Q5282"/>
    <mergeCell ref="R5282:V5282"/>
    <mergeCell ref="B5302:E5302"/>
    <mergeCell ref="F5302:H5302"/>
    <mergeCell ref="I5302:K5302"/>
    <mergeCell ref="M5302:Q5302"/>
    <mergeCell ref="R5302:V5302"/>
    <mergeCell ref="B5303:E5303"/>
    <mergeCell ref="F5303:H5303"/>
    <mergeCell ref="I5303:K5303"/>
    <mergeCell ref="M5303:Q5303"/>
    <mergeCell ref="R5303:V5303"/>
    <mergeCell ref="B5300:E5300"/>
    <mergeCell ref="F5300:H5300"/>
    <mergeCell ref="I5300:K5300"/>
    <mergeCell ref="M5300:Q5300"/>
    <mergeCell ref="R5300:V5300"/>
    <mergeCell ref="B5301:E5301"/>
    <mergeCell ref="F5301:H5301"/>
    <mergeCell ref="I5301:K5301"/>
    <mergeCell ref="M5301:Q5301"/>
    <mergeCell ref="R5301:V5301"/>
    <mergeCell ref="R5297:V5298"/>
    <mergeCell ref="B5298:E5298"/>
    <mergeCell ref="B5299:E5299"/>
    <mergeCell ref="F5299:H5299"/>
    <mergeCell ref="I5299:K5299"/>
    <mergeCell ref="M5299:Q5299"/>
    <mergeCell ref="R5299:V5299"/>
    <mergeCell ref="B5291:V5291"/>
    <mergeCell ref="H5293:O5293"/>
    <mergeCell ref="G5294:O5294"/>
    <mergeCell ref="T5295:V5295"/>
    <mergeCell ref="B5297:E5297"/>
    <mergeCell ref="F5297:H5298"/>
    <mergeCell ref="I5297:K5298"/>
    <mergeCell ref="L5297:L5298"/>
    <mergeCell ref="M5297:Q5298"/>
    <mergeCell ref="B5310:E5310"/>
    <mergeCell ref="F5310:H5310"/>
    <mergeCell ref="I5310:K5310"/>
    <mergeCell ref="M5310:Q5310"/>
    <mergeCell ref="R5310:V5310"/>
    <mergeCell ref="M5311:Q5311"/>
    <mergeCell ref="R5311:V5311"/>
    <mergeCell ref="B5308:E5308"/>
    <mergeCell ref="F5308:H5308"/>
    <mergeCell ref="I5308:K5308"/>
    <mergeCell ref="M5308:Q5308"/>
    <mergeCell ref="R5308:V5308"/>
    <mergeCell ref="B5309:E5309"/>
    <mergeCell ref="F5309:H5309"/>
    <mergeCell ref="I5309:K5309"/>
    <mergeCell ref="M5309:Q5309"/>
    <mergeCell ref="R5309:V5309"/>
    <mergeCell ref="B5306:E5306"/>
    <mergeCell ref="F5306:H5306"/>
    <mergeCell ref="I5306:K5306"/>
    <mergeCell ref="M5306:Q5306"/>
    <mergeCell ref="R5306:V5306"/>
    <mergeCell ref="B5307:E5307"/>
    <mergeCell ref="F5307:H5307"/>
    <mergeCell ref="I5307:K5307"/>
    <mergeCell ref="M5307:Q5307"/>
    <mergeCell ref="R5307:V5307"/>
    <mergeCell ref="B5304:E5304"/>
    <mergeCell ref="F5304:H5304"/>
    <mergeCell ref="I5304:K5304"/>
    <mergeCell ref="M5304:Q5304"/>
    <mergeCell ref="R5304:V5304"/>
    <mergeCell ref="B5305:E5305"/>
    <mergeCell ref="F5305:H5305"/>
    <mergeCell ref="I5305:K5305"/>
    <mergeCell ref="M5305:Q5305"/>
    <mergeCell ref="R5305:V5305"/>
    <mergeCell ref="B5325:E5325"/>
    <mergeCell ref="F5325:H5325"/>
    <mergeCell ref="I5325:K5325"/>
    <mergeCell ref="M5325:Q5325"/>
    <mergeCell ref="R5325:V5325"/>
    <mergeCell ref="B5326:E5326"/>
    <mergeCell ref="F5326:H5326"/>
    <mergeCell ref="I5326:K5326"/>
    <mergeCell ref="M5326:Q5326"/>
    <mergeCell ref="R5326:V5326"/>
    <mergeCell ref="B5323:E5323"/>
    <mergeCell ref="F5323:H5323"/>
    <mergeCell ref="I5323:K5323"/>
    <mergeCell ref="M5323:Q5323"/>
    <mergeCell ref="R5323:V5323"/>
    <mergeCell ref="B5324:E5324"/>
    <mergeCell ref="F5324:H5324"/>
    <mergeCell ref="I5324:K5324"/>
    <mergeCell ref="M5324:Q5324"/>
    <mergeCell ref="R5324:V5324"/>
    <mergeCell ref="B5321:E5321"/>
    <mergeCell ref="B5322:E5322"/>
    <mergeCell ref="F5322:H5322"/>
    <mergeCell ref="I5322:K5322"/>
    <mergeCell ref="M5322:Q5322"/>
    <mergeCell ref="R5322:V5322"/>
    <mergeCell ref="B5314:V5314"/>
    <mergeCell ref="H5316:O5316"/>
    <mergeCell ref="G5317:O5317"/>
    <mergeCell ref="T5318:V5318"/>
    <mergeCell ref="B5320:E5320"/>
    <mergeCell ref="F5320:H5321"/>
    <mergeCell ref="I5320:K5321"/>
    <mergeCell ref="L5320:L5321"/>
    <mergeCell ref="M5320:Q5321"/>
    <mergeCell ref="R5320:V5321"/>
    <mergeCell ref="B5333:E5333"/>
    <mergeCell ref="F5333:H5333"/>
    <mergeCell ref="I5333:K5333"/>
    <mergeCell ref="M5333:Q5333"/>
    <mergeCell ref="R5333:V5333"/>
    <mergeCell ref="M5334:Q5334"/>
    <mergeCell ref="R5334:V5334"/>
    <mergeCell ref="B5331:E5331"/>
    <mergeCell ref="F5331:H5331"/>
    <mergeCell ref="I5331:K5331"/>
    <mergeCell ref="M5331:Q5331"/>
    <mergeCell ref="R5331:V5331"/>
    <mergeCell ref="B5332:E5332"/>
    <mergeCell ref="F5332:H5332"/>
    <mergeCell ref="I5332:K5332"/>
    <mergeCell ref="M5332:Q5332"/>
    <mergeCell ref="R5332:V5332"/>
    <mergeCell ref="B5329:E5329"/>
    <mergeCell ref="F5329:H5329"/>
    <mergeCell ref="I5329:K5329"/>
    <mergeCell ref="M5329:Q5329"/>
    <mergeCell ref="R5329:V5329"/>
    <mergeCell ref="B5330:E5330"/>
    <mergeCell ref="F5330:H5330"/>
    <mergeCell ref="I5330:K5330"/>
    <mergeCell ref="M5330:Q5330"/>
    <mergeCell ref="R5330:V5330"/>
    <mergeCell ref="B5327:E5327"/>
    <mergeCell ref="F5327:H5327"/>
    <mergeCell ref="I5327:K5327"/>
    <mergeCell ref="M5327:Q5327"/>
    <mergeCell ref="R5327:V5327"/>
    <mergeCell ref="B5328:E5328"/>
    <mergeCell ref="F5328:H5328"/>
    <mergeCell ref="I5328:K5328"/>
    <mergeCell ref="M5328:Q5328"/>
    <mergeCell ref="R5328:V5328"/>
  </mergeCells>
  <pageMargins left="0.25" right="0.25" top="0.75" bottom="0.75" header="0.3" footer="0.3"/>
  <pageSetup orientation="portrait" r:id="rId1"/>
  <rowBreaks count="39" manualBreakCount="39">
    <brk id="23" max="16383" man="1"/>
    <brk id="46" max="16383" man="1"/>
    <brk id="69" max="16383" man="1"/>
    <brk id="92" max="16383" man="1"/>
    <brk id="115" max="16383" man="1"/>
    <brk id="138" max="16383" man="1"/>
    <brk id="161" max="16383" man="1"/>
    <brk id="184" max="16383" man="1"/>
    <brk id="207" max="16383" man="1"/>
    <brk id="230" max="16383" man="1"/>
    <brk id="253" max="16383" man="1"/>
    <brk id="276" max="16383" man="1"/>
    <brk id="299" max="16383" man="1"/>
    <brk id="322" max="16383" man="1"/>
    <brk id="345" max="16383" man="1"/>
    <brk id="368" max="16383" man="1"/>
    <brk id="391" max="16383" man="1"/>
    <brk id="414" max="16383" man="1"/>
    <brk id="437" max="16383" man="1"/>
    <brk id="460" max="16383" man="1"/>
    <brk id="483" max="16383" man="1"/>
    <brk id="506" max="16383" man="1"/>
    <brk id="529" max="16383" man="1"/>
    <brk id="552" max="16383" man="1"/>
    <brk id="575" max="16383" man="1"/>
    <brk id="598" max="16383" man="1"/>
    <brk id="621" max="16383" man="1"/>
    <brk id="644" max="16383" man="1"/>
    <brk id="667" max="16383" man="1"/>
    <brk id="690" max="16383" man="1"/>
    <brk id="713" max="16383" man="1"/>
    <brk id="736" max="16383" man="1"/>
    <brk id="759" max="16383" man="1"/>
    <brk id="782" max="16383" man="1"/>
    <brk id="805" max="16383" man="1"/>
    <brk id="828" max="16383" man="1"/>
    <brk id="851" max="16383" man="1"/>
    <brk id="874" max="16383" man="1"/>
    <brk id="897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2D1C-BFC4-484E-8607-0420AC519BA5}">
  <sheetPr codeName="Hoja23"/>
  <dimension ref="A1:Z1011"/>
  <sheetViews>
    <sheetView showGridLines="0" topLeftCell="A851" zoomScale="80" zoomScaleNormal="80" zoomScaleSheetLayoutView="100" workbookViewId="0">
      <selection activeCell="D2" sqref="D2:V2"/>
    </sheetView>
  </sheetViews>
  <sheetFormatPr baseColWidth="10" defaultColWidth="0" defaultRowHeight="12.75" zeroHeight="1" x14ac:dyDescent="0.2"/>
  <cols>
    <col min="1" max="1" width="5.5" style="34" customWidth="1"/>
    <col min="2" max="2" width="2.5" customWidth="1"/>
    <col min="3" max="3" width="10.5" customWidth="1"/>
    <col min="4" max="4" width="2.5" customWidth="1"/>
    <col min="5" max="5" width="1.83203125" customWidth="1"/>
    <col min="6" max="6" width="6.33203125" customWidth="1"/>
    <col min="7" max="7" width="1.33203125" customWidth="1"/>
    <col min="8" max="8" width="6.6640625" customWidth="1"/>
    <col min="9" max="9" width="4.83203125" customWidth="1"/>
    <col min="10" max="10" width="2.5" customWidth="1"/>
    <col min="11" max="11" width="5.5" customWidth="1"/>
    <col min="12" max="12" width="14.33203125" customWidth="1"/>
    <col min="13" max="14" width="2.5" customWidth="1"/>
    <col min="15" max="15" width="9" customWidth="1"/>
    <col min="16" max="17" width="2.5" customWidth="1"/>
    <col min="18" max="18" width="8.5" customWidth="1"/>
    <col min="19" max="19" width="2" customWidth="1"/>
    <col min="20" max="20" width="4.1640625" customWidth="1"/>
    <col min="21" max="21" width="2.5" customWidth="1"/>
    <col min="22" max="22" width="17.1640625" customWidth="1"/>
    <col min="23" max="23" width="18.5" hidden="1" customWidth="1"/>
    <col min="24" max="24" width="4.6640625" customWidth="1"/>
    <col min="25" max="26" width="9.33203125" customWidth="1"/>
    <col min="27" max="16384" width="9.33203125" hidden="1"/>
  </cols>
  <sheetData>
    <row r="1" spans="1:25" ht="24.75" customHeight="1" x14ac:dyDescent="0.2">
      <c r="A1" s="35">
        <f>IFERROR(IF(INDEX(ROUNDDOWN(TblPublicadores[Grupo], 0),A2)=$Y$1,A2,0),0)</f>
        <v>0</v>
      </c>
      <c r="B1" s="256" t="s">
        <v>127</v>
      </c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X1" s="16" t="s">
        <v>140</v>
      </c>
      <c r="Y1" s="17">
        <v>4</v>
      </c>
    </row>
    <row r="2" spans="1:25" ht="17.25" customHeight="1" x14ac:dyDescent="0.2">
      <c r="A2" s="35">
        <f>COUNTIF(TblPublicadores[Grupo],"&lt;"&amp;$Y$1)+1</f>
        <v>1</v>
      </c>
      <c r="B2" s="120" t="s">
        <v>128</v>
      </c>
      <c r="D2" s="286">
        <f>IF(A1=0,0,INDEX(TblPublicadores[Nombre],A1))</f>
        <v>0</v>
      </c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15"/>
      <c r="X2" s="2"/>
    </row>
    <row r="3" spans="1:25" ht="17.25" customHeight="1" x14ac:dyDescent="0.2">
      <c r="B3" s="120" t="s">
        <v>129</v>
      </c>
      <c r="D3" s="121"/>
      <c r="E3" s="121"/>
      <c r="F3" s="7"/>
      <c r="G3" s="7"/>
      <c r="H3" s="257" t="str">
        <f>IF(A1=0,"",INDEX(TblPublicadores[Fecha de nacimiento],A1))</f>
        <v/>
      </c>
      <c r="I3" s="257"/>
      <c r="J3" s="257"/>
      <c r="K3" s="257"/>
      <c r="L3" s="257"/>
      <c r="M3" s="257"/>
      <c r="N3" s="257"/>
      <c r="O3" s="257"/>
      <c r="P3" s="128" t="str">
        <f>IF(INDEX(TblPublicadores[Sexo],A1)=Q3,"þ","¨")</f>
        <v>¨</v>
      </c>
      <c r="Q3" s="120" t="s">
        <v>75</v>
      </c>
      <c r="S3" s="12"/>
      <c r="T3" s="13"/>
      <c r="U3" s="128" t="str">
        <f>IF(INDEX(TblPublicadores[Sexo],A1)=V3,"þ","¨")</f>
        <v>¨</v>
      </c>
      <c r="V3" s="120" t="s">
        <v>79</v>
      </c>
      <c r="W3" s="12"/>
      <c r="X3" s="6"/>
    </row>
    <row r="4" spans="1:25" ht="17.25" customHeight="1" x14ac:dyDescent="0.2">
      <c r="B4" s="120" t="s">
        <v>130</v>
      </c>
      <c r="D4" s="122"/>
      <c r="E4" s="122"/>
      <c r="F4" s="7"/>
      <c r="G4" s="258" t="str">
        <f>IF(A1=0,"",IF(INDEX(TblPublicadores[Fecha de bautismo],A1)="", "",INDEX(TblPublicadores[Fecha de bautismo],A1)))</f>
        <v/>
      </c>
      <c r="H4" s="258"/>
      <c r="I4" s="258"/>
      <c r="J4" s="258"/>
      <c r="K4" s="258"/>
      <c r="L4" s="258"/>
      <c r="M4" s="258"/>
      <c r="N4" s="258"/>
      <c r="O4" s="258"/>
      <c r="P4" s="128" t="s">
        <v>137</v>
      </c>
      <c r="Q4" s="120" t="s">
        <v>131</v>
      </c>
      <c r="S4" s="12"/>
      <c r="T4" s="12"/>
      <c r="U4" s="128" t="s">
        <v>138</v>
      </c>
      <c r="V4" s="120" t="s">
        <v>61</v>
      </c>
      <c r="W4" s="12"/>
      <c r="X4" s="6"/>
    </row>
    <row r="5" spans="1:25" ht="28.5" customHeight="1" x14ac:dyDescent="0.2">
      <c r="B5" s="127" t="str">
        <f>IF(INDEX(TblPublicadores[Privilegio],A1)=C5,"þ","¨")</f>
        <v>¨</v>
      </c>
      <c r="C5" s="125" t="s">
        <v>76</v>
      </c>
      <c r="D5" s="127" t="str">
        <f>IF(INDEX(TblPublicadores[Privilegio],A1)=E5,"þ","¨")</f>
        <v>¨</v>
      </c>
      <c r="E5" s="125" t="s">
        <v>81</v>
      </c>
      <c r="F5" s="7"/>
      <c r="G5" s="7"/>
      <c r="H5" s="5"/>
      <c r="I5" s="10"/>
      <c r="J5" s="127" t="str">
        <f>IF(INDEX(TblPublicadores[Tipo Publicador],A1)=K5,"þ","¨")</f>
        <v>¨</v>
      </c>
      <c r="K5" s="125" t="s">
        <v>77</v>
      </c>
      <c r="L5" s="5"/>
      <c r="M5" s="5"/>
      <c r="N5" s="127" t="str">
        <f>IF(INDEX(TblPublicadores[Tipo Publicador],A1)=O5,"þ","¨")</f>
        <v>¨</v>
      </c>
      <c r="O5" s="125" t="s">
        <v>132</v>
      </c>
      <c r="P5" s="126"/>
      <c r="Q5" s="126"/>
      <c r="R5" s="9"/>
      <c r="S5" s="127" t="str">
        <f>IF(INDEX(TblPublicadores[Tipo Publicador],A1)=T5,"þ","¨")</f>
        <v>¨</v>
      </c>
      <c r="T5" s="259" t="s">
        <v>133</v>
      </c>
      <c r="U5" s="259"/>
      <c r="V5" s="259"/>
      <c r="W5" s="13"/>
      <c r="X5" s="6"/>
    </row>
    <row r="6" spans="1:25" ht="4.5" customHeight="1" thickBot="1" x14ac:dyDescent="0.25">
      <c r="B6" s="8"/>
      <c r="C6" s="7"/>
      <c r="D6" s="8"/>
      <c r="E6" s="7"/>
      <c r="F6" s="7"/>
      <c r="G6" s="7"/>
      <c r="H6" s="5"/>
      <c r="I6" s="10"/>
      <c r="J6" s="8"/>
      <c r="K6" s="5"/>
      <c r="L6" s="5"/>
      <c r="M6" s="5"/>
      <c r="N6" s="7"/>
      <c r="O6" s="5"/>
      <c r="P6" s="8"/>
      <c r="Q6" s="8"/>
      <c r="R6" s="9"/>
      <c r="S6" s="9"/>
      <c r="T6" s="7"/>
      <c r="U6" s="8"/>
      <c r="V6" s="9"/>
      <c r="W6" s="9"/>
      <c r="X6" s="6"/>
    </row>
    <row r="7" spans="1:25" ht="26.25" customHeight="1" x14ac:dyDescent="0.25">
      <c r="B7" s="260" t="s">
        <v>17</v>
      </c>
      <c r="C7" s="261"/>
      <c r="D7" s="261"/>
      <c r="E7" s="261"/>
      <c r="F7" s="262" t="s">
        <v>134</v>
      </c>
      <c r="G7" s="262"/>
      <c r="H7" s="262"/>
      <c r="I7" s="262" t="s">
        <v>12</v>
      </c>
      <c r="J7" s="262"/>
      <c r="K7" s="262"/>
      <c r="L7" s="262" t="s">
        <v>105</v>
      </c>
      <c r="M7" s="236" t="s">
        <v>135</v>
      </c>
      <c r="N7" s="236"/>
      <c r="O7" s="236"/>
      <c r="P7" s="236"/>
      <c r="Q7" s="236"/>
      <c r="R7" s="236" t="s">
        <v>101</v>
      </c>
      <c r="S7" s="236"/>
      <c r="T7" s="236"/>
      <c r="U7" s="236"/>
      <c r="V7" s="237"/>
      <c r="W7" s="14"/>
      <c r="X7" s="3"/>
    </row>
    <row r="8" spans="1:25" ht="28.5" customHeight="1" x14ac:dyDescent="0.2">
      <c r="B8" s="240">
        <v>44927</v>
      </c>
      <c r="C8" s="241"/>
      <c r="D8" s="241"/>
      <c r="E8" s="242"/>
      <c r="F8" s="263"/>
      <c r="G8" s="263"/>
      <c r="H8" s="263"/>
      <c r="I8" s="263"/>
      <c r="J8" s="263"/>
      <c r="K8" s="263"/>
      <c r="L8" s="263"/>
      <c r="M8" s="238"/>
      <c r="N8" s="238"/>
      <c r="O8" s="238"/>
      <c r="P8" s="238"/>
      <c r="Q8" s="238"/>
      <c r="R8" s="238"/>
      <c r="S8" s="238"/>
      <c r="T8" s="238"/>
      <c r="U8" s="238"/>
      <c r="V8" s="239"/>
      <c r="W8" s="14"/>
      <c r="X8" s="3"/>
    </row>
    <row r="9" spans="1:25" ht="17.25" customHeight="1" x14ac:dyDescent="0.2">
      <c r="A9" s="34">
        <f>EDATE(B8,-4)</f>
        <v>44805</v>
      </c>
      <c r="B9" s="243" t="str">
        <f>PROPER(TEXT(A9, "mmmm"))</f>
        <v>Septiembre</v>
      </c>
      <c r="C9" s="244"/>
      <c r="D9" s="244" t="str">
        <f>PROPER(TEXT(C9, "mmmm"))</f>
        <v>Enero</v>
      </c>
      <c r="E9" s="244"/>
      <c r="F9" s="281" t="str">
        <f>IFERROR(IF(VLOOKUP($D2&amp;"-"&amp;TEXT($A9,"mmm-aaaa"),Informes!$A:$P,COLUMN(Informes!H$1),FALSE),"þ","¨"),"¨")</f>
        <v>¨</v>
      </c>
      <c r="G9" s="281"/>
      <c r="H9" s="281"/>
      <c r="I9" s="248" t="str">
        <f>IFERROR(IF(ISBLANK(
VLOOKUP($D2&amp;"-"&amp;TEXT($A9,"mmm-aaaa"),Informes!$A:$P,COLUMN(Informes!I$1),FALSE)), "",
VLOOKUP($D2&amp;"-"&amp;TEXT($A9,"mmm-aaaa"),Informes!$A:$P,COLUMN(Informes!I$1),FALSE)), "")</f>
        <v/>
      </c>
      <c r="J9" s="248"/>
      <c r="K9" s="248"/>
      <c r="L9" s="173" t="str">
        <f>IFERROR(IF($X9=$L$7,"þ","¨"),"¨")</f>
        <v>¨</v>
      </c>
      <c r="M9" s="248" t="str">
        <f>IFERROR(IF(OR($X9=$L$7,$X9=$K$5,$X9=$O$5,$X9=$T$5),IF(ISBLANK(
VLOOKUP($D2&amp;"-"&amp;TEXT($A9,"mmm-aaaa"),Informes!$A:$P,COLUMN(Informes!J$1),FALSE)), "",
VLOOKUP($D2&amp;"-"&amp;TEXT($A9,"mmm-aaaa"),Informes!$A:$P,COLUMN(Informes!J$1),FALSE)), ""), "")</f>
        <v/>
      </c>
      <c r="N9" s="248"/>
      <c r="O9" s="248"/>
      <c r="P9" s="248"/>
      <c r="Q9" s="248"/>
      <c r="R9" s="252" t="str">
        <f t="shared" ref="R9:R20" si="0">IF(W9=0, "", W9)</f>
        <v/>
      </c>
      <c r="S9" s="252"/>
      <c r="T9" s="252"/>
      <c r="U9" s="252"/>
      <c r="V9" s="253"/>
      <c r="W9" s="4" t="str">
        <f>IFERROR(VLOOKUP($D2&amp;"-"&amp;TEXT($A9,"mmm-aaaa"),Informes!$A:$P,COLUMN(Informes!K$1),FALSE), "")</f>
        <v/>
      </c>
      <c r="X9" s="34" t="str">
        <f>IFERROR(VLOOKUP($D2&amp;"-"&amp;TEXT($A9,"mmm-aaaa"),Informes!$A:$P,COLUMN(Informes!C$1),FALSE), "")</f>
        <v/>
      </c>
    </row>
    <row r="10" spans="1:25" ht="17.25" customHeight="1" x14ac:dyDescent="0.2">
      <c r="A10" s="34">
        <f>EDATE(A9,1)</f>
        <v>44835</v>
      </c>
      <c r="B10" s="243" t="str">
        <f t="shared" ref="B10:D20" si="1">PROPER(TEXT(A10, "mmmm"))</f>
        <v>Octubre</v>
      </c>
      <c r="C10" s="244"/>
      <c r="D10" s="244" t="str">
        <f t="shared" si="1"/>
        <v>Enero</v>
      </c>
      <c r="E10" s="244"/>
      <c r="F10" s="281" t="str">
        <f>IFERROR(IF(VLOOKUP($D2&amp;"-"&amp;TEXT($A10,"mmm-aaaa"),Informes!$A:$P,COLUMN(Informes!H$1),FALSE),"þ","¨"),"¨")</f>
        <v>¨</v>
      </c>
      <c r="G10" s="281"/>
      <c r="H10" s="281"/>
      <c r="I10" s="248" t="str">
        <f>IFERROR(IF(ISBLANK(
VLOOKUP($D2&amp;"-"&amp;TEXT($A10,"mmm-aaaa"),Informes!$A:$P,COLUMN(Informes!I$1),FALSE)), "",
VLOOKUP($D2&amp;"-"&amp;TEXT($A10,"mmm-aaaa"),Informes!$A:$P,COLUMN(Informes!I$1),FALSE)), "")</f>
        <v/>
      </c>
      <c r="J10" s="248"/>
      <c r="K10" s="248"/>
      <c r="L10" s="173" t="str">
        <f t="shared" ref="L10:L20" si="2">IFERROR(IF($X10=$L$7,"þ","¨"),"¨")</f>
        <v>¨</v>
      </c>
      <c r="M10" s="248" t="str">
        <f>IFERROR(IF(OR($X10=$L$7,$X10=$K$5,$X10=$O$5,$X10=$T$5),IF(ISBLANK(
VLOOKUP($D2&amp;"-"&amp;TEXT($A10,"mmm-aaaa"),Informes!$A:$P,COLUMN(Informes!J$1),FALSE)), "",
VLOOKUP($D2&amp;"-"&amp;TEXT($A10,"mmm-aaaa"),Informes!$A:$P,COLUMN(Informes!J$1),FALSE)), ""), "")</f>
        <v/>
      </c>
      <c r="N10" s="248"/>
      <c r="O10" s="248"/>
      <c r="P10" s="248"/>
      <c r="Q10" s="248"/>
      <c r="R10" s="252" t="str">
        <f t="shared" si="0"/>
        <v/>
      </c>
      <c r="S10" s="252"/>
      <c r="T10" s="252"/>
      <c r="U10" s="252"/>
      <c r="V10" s="253"/>
      <c r="W10" s="4" t="str">
        <f>IFERROR(VLOOKUP($D2&amp;"-"&amp;TEXT($A10,"mmm-aaaa"),Informes!$A:$P,COLUMN(Informes!K$1),FALSE), "")</f>
        <v/>
      </c>
      <c r="X10" s="34" t="str">
        <f>IFERROR(VLOOKUP($D2&amp;"-"&amp;TEXT($A10,"mmm-aaaa"),Informes!$A:$P,COLUMN(Informes!C$1),FALSE), "")</f>
        <v/>
      </c>
    </row>
    <row r="11" spans="1:25" ht="17.25" customHeight="1" x14ac:dyDescent="0.2">
      <c r="A11" s="34">
        <f t="shared" ref="A11:A20" si="3">EDATE(A10,1)</f>
        <v>44866</v>
      </c>
      <c r="B11" s="243" t="str">
        <f t="shared" si="1"/>
        <v>Noviembre</v>
      </c>
      <c r="C11" s="244"/>
      <c r="D11" s="244" t="str">
        <f t="shared" si="1"/>
        <v>Enero</v>
      </c>
      <c r="E11" s="244"/>
      <c r="F11" s="281" t="str">
        <f>IFERROR(IF(VLOOKUP($D2&amp;"-"&amp;TEXT($A11,"mmm-aaaa"),Informes!$A:$P,COLUMN(Informes!H$1),FALSE),"þ","¨"),"¨")</f>
        <v>¨</v>
      </c>
      <c r="G11" s="281"/>
      <c r="H11" s="281"/>
      <c r="I11" s="248" t="str">
        <f>IFERROR(IF(ISBLANK(
VLOOKUP($D2&amp;"-"&amp;TEXT($A11,"mmm-aaaa"),Informes!$A:$P,COLUMN(Informes!I$1),FALSE)), "",
VLOOKUP($D2&amp;"-"&amp;TEXT($A11,"mmm-aaaa"),Informes!$A:$P,COLUMN(Informes!I$1),FALSE)), "")</f>
        <v/>
      </c>
      <c r="J11" s="248"/>
      <c r="K11" s="248"/>
      <c r="L11" s="173" t="str">
        <f t="shared" si="2"/>
        <v>¨</v>
      </c>
      <c r="M11" s="248" t="str">
        <f>IFERROR(IF(OR($X11=$L$7,$X11=$K$5,$X11=$O$5,$X11=$T$5),IF(ISBLANK(
VLOOKUP($D2&amp;"-"&amp;TEXT($A11,"mmm-aaaa"),Informes!$A:$P,COLUMN(Informes!J$1),FALSE)), "",
VLOOKUP($D2&amp;"-"&amp;TEXT($A11,"mmm-aaaa"),Informes!$A:$P,COLUMN(Informes!J$1),FALSE)), ""), "")</f>
        <v/>
      </c>
      <c r="N11" s="248"/>
      <c r="O11" s="248"/>
      <c r="P11" s="248"/>
      <c r="Q11" s="248"/>
      <c r="R11" s="252" t="str">
        <f t="shared" si="0"/>
        <v/>
      </c>
      <c r="S11" s="252"/>
      <c r="T11" s="252"/>
      <c r="U11" s="252"/>
      <c r="V11" s="253"/>
      <c r="W11" s="4" t="str">
        <f>IFERROR(VLOOKUP($D2&amp;"-"&amp;TEXT($A11,"mmm-aaaa"),Informes!$A:$P,COLUMN(Informes!K$1),FALSE), "")</f>
        <v/>
      </c>
      <c r="X11" s="34" t="str">
        <f>IFERROR(VLOOKUP($D2&amp;"-"&amp;TEXT($A11,"mmm-aaaa"),Informes!$A:$P,COLUMN(Informes!C$1),FALSE), "")</f>
        <v/>
      </c>
    </row>
    <row r="12" spans="1:25" ht="17.25" customHeight="1" x14ac:dyDescent="0.2">
      <c r="A12" s="34">
        <f t="shared" si="3"/>
        <v>44896</v>
      </c>
      <c r="B12" s="243" t="str">
        <f t="shared" si="1"/>
        <v>Diciembre</v>
      </c>
      <c r="C12" s="244"/>
      <c r="D12" s="244" t="str">
        <f t="shared" si="1"/>
        <v>Enero</v>
      </c>
      <c r="E12" s="244"/>
      <c r="F12" s="281" t="str">
        <f>IFERROR(IF(VLOOKUP($D2&amp;"-"&amp;TEXT($A12,"mmm-aaaa"),Informes!$A:$P,COLUMN(Informes!H$1),FALSE),"þ","¨"),"¨")</f>
        <v>¨</v>
      </c>
      <c r="G12" s="281"/>
      <c r="H12" s="281"/>
      <c r="I12" s="248" t="str">
        <f>IFERROR(IF(ISBLANK(
VLOOKUP($D2&amp;"-"&amp;TEXT($A12,"mmm-aaaa"),Informes!$A:$P,COLUMN(Informes!I$1),FALSE)), "",
VLOOKUP($D2&amp;"-"&amp;TEXT($A12,"mmm-aaaa"),Informes!$A:$P,COLUMN(Informes!I$1),FALSE)), "")</f>
        <v/>
      </c>
      <c r="J12" s="248"/>
      <c r="K12" s="248"/>
      <c r="L12" s="173" t="str">
        <f t="shared" si="2"/>
        <v>¨</v>
      </c>
      <c r="M12" s="248" t="str">
        <f>IFERROR(IF(OR($X12=$L$7,$X12=$K$5,$X12=$O$5,$X12=$T$5),IF(ISBLANK(
VLOOKUP($D2&amp;"-"&amp;TEXT($A12,"mmm-aaaa"),Informes!$A:$P,COLUMN(Informes!J$1),FALSE)), "",
VLOOKUP($D2&amp;"-"&amp;TEXT($A12,"mmm-aaaa"),Informes!$A:$P,COLUMN(Informes!J$1),FALSE)), ""), "")</f>
        <v/>
      </c>
      <c r="N12" s="248"/>
      <c r="O12" s="248"/>
      <c r="P12" s="248"/>
      <c r="Q12" s="248"/>
      <c r="R12" s="252" t="str">
        <f t="shared" si="0"/>
        <v/>
      </c>
      <c r="S12" s="252"/>
      <c r="T12" s="252"/>
      <c r="U12" s="252"/>
      <c r="V12" s="253"/>
      <c r="W12" s="4" t="str">
        <f>IFERROR(VLOOKUP($D2&amp;"-"&amp;TEXT($A12,"mmm-aaaa"),Informes!$A:$P,COLUMN(Informes!K$1),FALSE), "")</f>
        <v/>
      </c>
      <c r="X12" s="34" t="str">
        <f>IFERROR(VLOOKUP($D2&amp;"-"&amp;TEXT($A12,"mmm-aaaa"),Informes!$A:$P,COLUMN(Informes!C$1),FALSE), "")</f>
        <v/>
      </c>
    </row>
    <row r="13" spans="1:25" ht="17.25" customHeight="1" x14ac:dyDescent="0.2">
      <c r="A13" s="34">
        <f t="shared" si="3"/>
        <v>44927</v>
      </c>
      <c r="B13" s="243" t="str">
        <f t="shared" si="1"/>
        <v>Enero</v>
      </c>
      <c r="C13" s="244"/>
      <c r="D13" s="244" t="str">
        <f t="shared" si="1"/>
        <v>Enero</v>
      </c>
      <c r="E13" s="244"/>
      <c r="F13" s="281" t="str">
        <f>IFERROR(IF(VLOOKUP($D2&amp;"-"&amp;TEXT($A13,"mmm-aaaa"),Informes!$A:$P,COLUMN(Informes!H$1),FALSE),"þ","¨"),"¨")</f>
        <v>¨</v>
      </c>
      <c r="G13" s="281"/>
      <c r="H13" s="281"/>
      <c r="I13" s="248" t="str">
        <f>IFERROR(IF(ISBLANK(
VLOOKUP($D2&amp;"-"&amp;TEXT($A13,"mmm-aaaa"),Informes!$A:$P,COLUMN(Informes!I$1),FALSE)), "",
VLOOKUP($D2&amp;"-"&amp;TEXT($A13,"mmm-aaaa"),Informes!$A:$P,COLUMN(Informes!I$1),FALSE)), "")</f>
        <v/>
      </c>
      <c r="J13" s="248"/>
      <c r="K13" s="248"/>
      <c r="L13" s="173" t="str">
        <f t="shared" si="2"/>
        <v>¨</v>
      </c>
      <c r="M13" s="248" t="str">
        <f>IFERROR(IF(OR($X13=$L$7,$X13=$K$5,$X13=$O$5,$X13=$T$5),IF(ISBLANK(
VLOOKUP($D2&amp;"-"&amp;TEXT($A13,"mmm-aaaa"),Informes!$A:$P,COLUMN(Informes!J$1),FALSE)), "",
VLOOKUP($D2&amp;"-"&amp;TEXT($A13,"mmm-aaaa"),Informes!$A:$P,COLUMN(Informes!J$1),FALSE)), ""), "")</f>
        <v/>
      </c>
      <c r="N13" s="248"/>
      <c r="O13" s="248"/>
      <c r="P13" s="248"/>
      <c r="Q13" s="248"/>
      <c r="R13" s="252" t="str">
        <f t="shared" si="0"/>
        <v/>
      </c>
      <c r="S13" s="252"/>
      <c r="T13" s="252"/>
      <c r="U13" s="252"/>
      <c r="V13" s="253"/>
      <c r="W13" s="4" t="str">
        <f>IFERROR(VLOOKUP($D2&amp;"-"&amp;TEXT($A13,"mmm-aaaa"),Informes!$A:$P,COLUMN(Informes!K$1),FALSE), "")</f>
        <v/>
      </c>
      <c r="X13" s="34" t="str">
        <f>IFERROR(VLOOKUP($D2&amp;"-"&amp;TEXT($A13,"mmm-aaaa"),Informes!$A:$P,COLUMN(Informes!C$1),FALSE), "")</f>
        <v/>
      </c>
    </row>
    <row r="14" spans="1:25" ht="17.25" customHeight="1" x14ac:dyDescent="0.2">
      <c r="A14" s="34">
        <f t="shared" si="3"/>
        <v>44958</v>
      </c>
      <c r="B14" s="243" t="str">
        <f t="shared" si="1"/>
        <v>Febrero</v>
      </c>
      <c r="C14" s="244"/>
      <c r="D14" s="244" t="str">
        <f t="shared" si="1"/>
        <v>Enero</v>
      </c>
      <c r="E14" s="244"/>
      <c r="F14" s="281" t="str">
        <f>IFERROR(IF(VLOOKUP($D2&amp;"-"&amp;TEXT($A14,"mmm-aaaa"),Informes!$A:$P,COLUMN(Informes!H$1),FALSE),"þ","¨"),"¨")</f>
        <v>¨</v>
      </c>
      <c r="G14" s="281"/>
      <c r="H14" s="281"/>
      <c r="I14" s="248" t="str">
        <f>IFERROR(IF(ISBLANK(
VLOOKUP($D2&amp;"-"&amp;TEXT($A14,"mmm-aaaa"),Informes!$A:$P,COLUMN(Informes!I$1),FALSE)), "",
VLOOKUP($D2&amp;"-"&amp;TEXT($A14,"mmm-aaaa"),Informes!$A:$P,COLUMN(Informes!I$1),FALSE)), "")</f>
        <v/>
      </c>
      <c r="J14" s="248"/>
      <c r="K14" s="248"/>
      <c r="L14" s="173" t="str">
        <f t="shared" si="2"/>
        <v>¨</v>
      </c>
      <c r="M14" s="248" t="str">
        <f>IFERROR(IF(OR($X14=$L$7,$X14=$K$5,$X14=$O$5,$X14=$T$5),IF(ISBLANK(
VLOOKUP($D2&amp;"-"&amp;TEXT($A14,"mmm-aaaa"),Informes!$A:$P,COLUMN(Informes!J$1),FALSE)), "",
VLOOKUP($D2&amp;"-"&amp;TEXT($A14,"mmm-aaaa"),Informes!$A:$P,COLUMN(Informes!J$1),FALSE)), ""), "")</f>
        <v/>
      </c>
      <c r="N14" s="248"/>
      <c r="O14" s="248"/>
      <c r="P14" s="248"/>
      <c r="Q14" s="248"/>
      <c r="R14" s="252" t="str">
        <f t="shared" si="0"/>
        <v/>
      </c>
      <c r="S14" s="252"/>
      <c r="T14" s="252"/>
      <c r="U14" s="252"/>
      <c r="V14" s="253"/>
      <c r="W14" s="4" t="str">
        <f>IFERROR(VLOOKUP($D2&amp;"-"&amp;TEXT($A14,"mmm-aaaa"),Informes!$A:$P,COLUMN(Informes!K$1),FALSE), "")</f>
        <v/>
      </c>
      <c r="X14" s="34" t="str">
        <f>IFERROR(VLOOKUP($D2&amp;"-"&amp;TEXT($A14,"mmm-aaaa"),Informes!$A:$P,COLUMN(Informes!C$1),FALSE), "")</f>
        <v/>
      </c>
    </row>
    <row r="15" spans="1:25" ht="17.25" customHeight="1" x14ac:dyDescent="0.2">
      <c r="A15" s="34">
        <f t="shared" si="3"/>
        <v>44986</v>
      </c>
      <c r="B15" s="243" t="str">
        <f t="shared" si="1"/>
        <v>Marzo</v>
      </c>
      <c r="C15" s="244"/>
      <c r="D15" s="244" t="str">
        <f t="shared" si="1"/>
        <v>Enero</v>
      </c>
      <c r="E15" s="244"/>
      <c r="F15" s="281" t="str">
        <f>IFERROR(IF(VLOOKUP($D2&amp;"-"&amp;TEXT($A15,"mmm-aaaa"),Informes!$A:$P,COLUMN(Informes!H$1),FALSE),"þ","¨"),"¨")</f>
        <v>¨</v>
      </c>
      <c r="G15" s="281"/>
      <c r="H15" s="281"/>
      <c r="I15" s="248" t="str">
        <f>IFERROR(IF(ISBLANK(
VLOOKUP($D2&amp;"-"&amp;TEXT($A15,"mmm-aaaa"),Informes!$A:$P,COLUMN(Informes!I$1),FALSE)), "",
VLOOKUP($D2&amp;"-"&amp;TEXT($A15,"mmm-aaaa"),Informes!$A:$P,COLUMN(Informes!I$1),FALSE)), "")</f>
        <v/>
      </c>
      <c r="J15" s="248"/>
      <c r="K15" s="248"/>
      <c r="L15" s="173" t="str">
        <f t="shared" si="2"/>
        <v>¨</v>
      </c>
      <c r="M15" s="248" t="str">
        <f>IFERROR(IF(OR($X15=$L$7,$X15=$K$5,$X15=$O$5,$X15=$T$5),IF(ISBLANK(
VLOOKUP($D2&amp;"-"&amp;TEXT($A15,"mmm-aaaa"),Informes!$A:$P,COLUMN(Informes!J$1),FALSE)), "",
VLOOKUP($D2&amp;"-"&amp;TEXT($A15,"mmm-aaaa"),Informes!$A:$P,COLUMN(Informes!J$1),FALSE)), ""), "")</f>
        <v/>
      </c>
      <c r="N15" s="248"/>
      <c r="O15" s="248"/>
      <c r="P15" s="248"/>
      <c r="Q15" s="248"/>
      <c r="R15" s="252" t="str">
        <f t="shared" si="0"/>
        <v/>
      </c>
      <c r="S15" s="252"/>
      <c r="T15" s="252"/>
      <c r="U15" s="252"/>
      <c r="V15" s="253"/>
      <c r="W15" s="4" t="str">
        <f>IFERROR(VLOOKUP($D2&amp;"-"&amp;TEXT($A15,"mmm-aaaa"),Informes!$A:$P,COLUMN(Informes!K$1),FALSE), "")</f>
        <v/>
      </c>
      <c r="X15" s="34" t="str">
        <f>IFERROR(VLOOKUP($D2&amp;"-"&amp;TEXT($A15,"mmm-aaaa"),Informes!$A:$P,COLUMN(Informes!C$1),FALSE), "")</f>
        <v/>
      </c>
    </row>
    <row r="16" spans="1:25" ht="17.25" customHeight="1" x14ac:dyDescent="0.2">
      <c r="A16" s="34">
        <f t="shared" si="3"/>
        <v>45017</v>
      </c>
      <c r="B16" s="243" t="str">
        <f t="shared" si="1"/>
        <v>Abril</v>
      </c>
      <c r="C16" s="244"/>
      <c r="D16" s="244" t="str">
        <f t="shared" si="1"/>
        <v>Enero</v>
      </c>
      <c r="E16" s="244"/>
      <c r="F16" s="281" t="str">
        <f>IFERROR(IF(VLOOKUP($D2&amp;"-"&amp;TEXT($A16,"mmm-aaaa"),Informes!$A:$P,COLUMN(Informes!H$1),FALSE),"þ","¨"),"¨")</f>
        <v>¨</v>
      </c>
      <c r="G16" s="281"/>
      <c r="H16" s="281"/>
      <c r="I16" s="248" t="str">
        <f>IFERROR(IF(ISBLANK(
VLOOKUP($D2&amp;"-"&amp;TEXT($A16,"mmm-aaaa"),Informes!$A:$P,COLUMN(Informes!I$1),FALSE)), "",
VLOOKUP($D2&amp;"-"&amp;TEXT($A16,"mmm-aaaa"),Informes!$A:$P,COLUMN(Informes!I$1),FALSE)), "")</f>
        <v/>
      </c>
      <c r="J16" s="248"/>
      <c r="K16" s="248"/>
      <c r="L16" s="173" t="str">
        <f t="shared" si="2"/>
        <v>¨</v>
      </c>
      <c r="M16" s="248" t="str">
        <f>IFERROR(IF(OR($X16=$L$7,$X16=$K$5,$X16=$O$5,$X16=$T$5),IF(ISBLANK(
VLOOKUP($D2&amp;"-"&amp;TEXT($A16,"mmm-aaaa"),Informes!$A:$P,COLUMN(Informes!J$1),FALSE)), "",
VLOOKUP($D2&amp;"-"&amp;TEXT($A16,"mmm-aaaa"),Informes!$A:$P,COLUMN(Informes!J$1),FALSE)), ""), "")</f>
        <v/>
      </c>
      <c r="N16" s="248"/>
      <c r="O16" s="248"/>
      <c r="P16" s="248"/>
      <c r="Q16" s="248"/>
      <c r="R16" s="252" t="str">
        <f t="shared" si="0"/>
        <v/>
      </c>
      <c r="S16" s="252"/>
      <c r="T16" s="252"/>
      <c r="U16" s="252"/>
      <c r="V16" s="253"/>
      <c r="W16" s="4" t="str">
        <f>IFERROR(VLOOKUP($D2&amp;"-"&amp;TEXT($A16,"mmm-aaaa"),Informes!$A:$P,COLUMN(Informes!K$1),FALSE), "")</f>
        <v/>
      </c>
      <c r="X16" s="34" t="str">
        <f>IFERROR(VLOOKUP($D2&amp;"-"&amp;TEXT($A16,"mmm-aaaa"),Informes!$A:$P,COLUMN(Informes!C$1),FALSE), "")</f>
        <v/>
      </c>
    </row>
    <row r="17" spans="1:24" ht="17.25" customHeight="1" x14ac:dyDescent="0.2">
      <c r="A17" s="34">
        <f t="shared" si="3"/>
        <v>45047</v>
      </c>
      <c r="B17" s="243" t="str">
        <f t="shared" si="1"/>
        <v>Mayo</v>
      </c>
      <c r="C17" s="244"/>
      <c r="D17" s="244" t="str">
        <f t="shared" si="1"/>
        <v>Enero</v>
      </c>
      <c r="E17" s="244"/>
      <c r="F17" s="281" t="str">
        <f>IFERROR(IF(VLOOKUP($D2&amp;"-"&amp;TEXT($A17,"mmm-aaaa"),Informes!$A:$P,COLUMN(Informes!H$1),FALSE),"þ","¨"),"¨")</f>
        <v>¨</v>
      </c>
      <c r="G17" s="281"/>
      <c r="H17" s="281"/>
      <c r="I17" s="248" t="str">
        <f>IFERROR(IF(ISBLANK(
VLOOKUP($D2&amp;"-"&amp;TEXT($A17,"mmm-aaaa"),Informes!$A:$P,COLUMN(Informes!I$1),FALSE)), "",
VLOOKUP($D2&amp;"-"&amp;TEXT($A17,"mmm-aaaa"),Informes!$A:$P,COLUMN(Informes!I$1),FALSE)), "")</f>
        <v/>
      </c>
      <c r="J17" s="248"/>
      <c r="K17" s="248"/>
      <c r="L17" s="173" t="str">
        <f t="shared" si="2"/>
        <v>¨</v>
      </c>
      <c r="M17" s="248" t="str">
        <f>IFERROR(IF(OR($X17=$L$7,$X17=$K$5,$X17=$O$5,$X17=$T$5),IF(ISBLANK(
VLOOKUP($D2&amp;"-"&amp;TEXT($A17,"mmm-aaaa"),Informes!$A:$P,COLUMN(Informes!J$1),FALSE)), "",
VLOOKUP($D2&amp;"-"&amp;TEXT($A17,"mmm-aaaa"),Informes!$A:$P,COLUMN(Informes!J$1),FALSE)), ""), "")</f>
        <v/>
      </c>
      <c r="N17" s="248"/>
      <c r="O17" s="248"/>
      <c r="P17" s="248"/>
      <c r="Q17" s="248"/>
      <c r="R17" s="252" t="str">
        <f t="shared" si="0"/>
        <v/>
      </c>
      <c r="S17" s="252"/>
      <c r="T17" s="252"/>
      <c r="U17" s="252"/>
      <c r="V17" s="253"/>
      <c r="W17" s="4" t="str">
        <f>IFERROR(VLOOKUP($D2&amp;"-"&amp;TEXT($A17,"mmm-aaaa"),Informes!$A:$P,COLUMN(Informes!K$1),FALSE), "")</f>
        <v/>
      </c>
      <c r="X17" s="34" t="str">
        <f>IFERROR(VLOOKUP($D2&amp;"-"&amp;TEXT($A17,"mmm-aaaa"),Informes!$A:$P,COLUMN(Informes!C$1),FALSE), "")</f>
        <v/>
      </c>
    </row>
    <row r="18" spans="1:24" ht="17.25" customHeight="1" x14ac:dyDescent="0.2">
      <c r="A18" s="34">
        <f t="shared" si="3"/>
        <v>45078</v>
      </c>
      <c r="B18" s="243" t="str">
        <f t="shared" si="1"/>
        <v>Junio</v>
      </c>
      <c r="C18" s="244"/>
      <c r="D18" s="244" t="str">
        <f t="shared" si="1"/>
        <v>Enero</v>
      </c>
      <c r="E18" s="244"/>
      <c r="F18" s="281" t="str">
        <f>IFERROR(IF(VLOOKUP($D2&amp;"-"&amp;TEXT($A18,"mmm-aaaa"),Informes!$A:$P,COLUMN(Informes!H$1),FALSE),"þ","¨"),"¨")</f>
        <v>¨</v>
      </c>
      <c r="G18" s="281"/>
      <c r="H18" s="281"/>
      <c r="I18" s="248" t="str">
        <f>IFERROR(IF(ISBLANK(
VLOOKUP($D2&amp;"-"&amp;TEXT($A18,"mmm-aaaa"),Informes!$A:$P,COLUMN(Informes!I$1),FALSE)), "",
VLOOKUP($D2&amp;"-"&amp;TEXT($A18,"mmm-aaaa"),Informes!$A:$P,COLUMN(Informes!I$1),FALSE)), "")</f>
        <v/>
      </c>
      <c r="J18" s="248"/>
      <c r="K18" s="248"/>
      <c r="L18" s="173" t="str">
        <f t="shared" si="2"/>
        <v>¨</v>
      </c>
      <c r="M18" s="248" t="str">
        <f>IFERROR(IF(OR($X18=$L$7,$X18=$K$5,$X18=$O$5,$X18=$T$5),IF(ISBLANK(
VLOOKUP($D2&amp;"-"&amp;TEXT($A18,"mmm-aaaa"),Informes!$A:$P,COLUMN(Informes!J$1),FALSE)), "",
VLOOKUP($D2&amp;"-"&amp;TEXT($A18,"mmm-aaaa"),Informes!$A:$P,COLUMN(Informes!J$1),FALSE)), ""), "")</f>
        <v/>
      </c>
      <c r="N18" s="248"/>
      <c r="O18" s="248"/>
      <c r="P18" s="248"/>
      <c r="Q18" s="248"/>
      <c r="R18" s="252" t="str">
        <f t="shared" si="0"/>
        <v/>
      </c>
      <c r="S18" s="252"/>
      <c r="T18" s="252"/>
      <c r="U18" s="252"/>
      <c r="V18" s="253"/>
      <c r="W18" s="4" t="str">
        <f>IFERROR(VLOOKUP($D2&amp;"-"&amp;TEXT($A18,"mmm-aaaa"),Informes!$A:$P,COLUMN(Informes!K$1),FALSE), "")</f>
        <v/>
      </c>
      <c r="X18" s="34" t="str">
        <f>IFERROR(VLOOKUP($D2&amp;"-"&amp;TEXT($A18,"mmm-aaaa"),Informes!$A:$P,COLUMN(Informes!C$1),FALSE), "")</f>
        <v/>
      </c>
    </row>
    <row r="19" spans="1:24" ht="17.25" customHeight="1" x14ac:dyDescent="0.2">
      <c r="A19" s="34">
        <f t="shared" si="3"/>
        <v>45108</v>
      </c>
      <c r="B19" s="243" t="str">
        <f t="shared" si="1"/>
        <v>Julio</v>
      </c>
      <c r="C19" s="244"/>
      <c r="D19" s="244" t="str">
        <f t="shared" si="1"/>
        <v>Enero</v>
      </c>
      <c r="E19" s="244"/>
      <c r="F19" s="281" t="str">
        <f>IFERROR(IF(VLOOKUP($D2&amp;"-"&amp;TEXT($A19,"mmm-aaaa"),Informes!$A:$P,COLUMN(Informes!H$1),FALSE),"þ","¨"),"¨")</f>
        <v>¨</v>
      </c>
      <c r="G19" s="281"/>
      <c r="H19" s="281"/>
      <c r="I19" s="248" t="str">
        <f>IFERROR(IF(ISBLANK(
VLOOKUP($D2&amp;"-"&amp;TEXT($A19,"mmm-aaaa"),Informes!$A:$P,COLUMN(Informes!I$1),FALSE)), "",
VLOOKUP($D2&amp;"-"&amp;TEXT($A19,"mmm-aaaa"),Informes!$A:$P,COLUMN(Informes!I$1),FALSE)), "")</f>
        <v/>
      </c>
      <c r="J19" s="248"/>
      <c r="K19" s="248"/>
      <c r="L19" s="173" t="str">
        <f t="shared" si="2"/>
        <v>¨</v>
      </c>
      <c r="M19" s="248" t="str">
        <f>IFERROR(IF(OR($X19=$L$7,$X19=$K$5,$X19=$O$5,$X19=$T$5),IF(ISBLANK(
VLOOKUP($D2&amp;"-"&amp;TEXT($A19,"mmm-aaaa"),Informes!$A:$P,COLUMN(Informes!J$1),FALSE)), "",
VLOOKUP($D2&amp;"-"&amp;TEXT($A19,"mmm-aaaa"),Informes!$A:$P,COLUMN(Informes!J$1),FALSE)), ""), "")</f>
        <v/>
      </c>
      <c r="N19" s="248"/>
      <c r="O19" s="248"/>
      <c r="P19" s="248"/>
      <c r="Q19" s="248"/>
      <c r="R19" s="252" t="str">
        <f t="shared" si="0"/>
        <v/>
      </c>
      <c r="S19" s="252"/>
      <c r="T19" s="252"/>
      <c r="U19" s="252"/>
      <c r="V19" s="253"/>
      <c r="W19" s="4" t="str">
        <f>IFERROR(VLOOKUP($D2&amp;"-"&amp;TEXT($A19,"mmm-aaaa"),Informes!$A:$P,COLUMN(Informes!K$1),FALSE), "")</f>
        <v/>
      </c>
      <c r="X19" s="34" t="str">
        <f>IFERROR(VLOOKUP($D2&amp;"-"&amp;TEXT($A19,"mmm-aaaa"),Informes!$A:$P,COLUMN(Informes!C$1),FALSE), "")</f>
        <v/>
      </c>
    </row>
    <row r="20" spans="1:24" ht="17.25" customHeight="1" thickBot="1" x14ac:dyDescent="0.25">
      <c r="A20" s="34">
        <f t="shared" si="3"/>
        <v>45139</v>
      </c>
      <c r="B20" s="264" t="str">
        <f t="shared" si="1"/>
        <v>Agosto</v>
      </c>
      <c r="C20" s="265"/>
      <c r="D20" s="265" t="str">
        <f t="shared" si="1"/>
        <v>Enero</v>
      </c>
      <c r="E20" s="265"/>
      <c r="F20" s="280" t="str">
        <f>IFERROR(IF(VLOOKUP($D2&amp;"-"&amp;TEXT($A20,"mmm-aaaa"),Informes!$A:$P,COLUMN(Informes!H$1),FALSE),"þ","¨"),"¨")</f>
        <v>¨</v>
      </c>
      <c r="G20" s="280"/>
      <c r="H20" s="280"/>
      <c r="I20" s="269" t="str">
        <f>IFERROR(IF(ISBLANK(
VLOOKUP($D2&amp;"-"&amp;TEXT($A20,"mmm-aaaa"),Informes!$A:$P,COLUMN(Informes!I$1),FALSE)), "",
VLOOKUP($D2&amp;"-"&amp;TEXT($A20,"mmm-aaaa"),Informes!$A:$P,COLUMN(Informes!I$1),FALSE)), "")</f>
        <v/>
      </c>
      <c r="J20" s="269"/>
      <c r="K20" s="269"/>
      <c r="L20" s="172" t="str">
        <f t="shared" si="2"/>
        <v>¨</v>
      </c>
      <c r="M20" s="269" t="str">
        <f>IFERROR(IF(OR($X20=$L$7,$X20=$K$5,$X20=$O$5,$X20=$T$5),IF(ISBLANK(
VLOOKUP($D2&amp;"-"&amp;TEXT($A20,"mmm-aaaa"),Informes!$A:$P,COLUMN(Informes!J$1),FALSE)), "",
VLOOKUP($D2&amp;"-"&amp;TEXT($A20,"mmm-aaaa"),Informes!$A:$P,COLUMN(Informes!J$1),FALSE)), ""), "")</f>
        <v/>
      </c>
      <c r="N20" s="269"/>
      <c r="O20" s="269"/>
      <c r="P20" s="269"/>
      <c r="Q20" s="269"/>
      <c r="R20" s="270" t="str">
        <f t="shared" si="0"/>
        <v/>
      </c>
      <c r="S20" s="270"/>
      <c r="T20" s="270"/>
      <c r="U20" s="270"/>
      <c r="V20" s="271"/>
      <c r="W20" s="4" t="str">
        <f>IFERROR(VLOOKUP($D2&amp;"-"&amp;TEXT($A20,"mmm-aaaa"),Informes!$A:$P,COLUMN(Informes!K$1),FALSE), "")</f>
        <v/>
      </c>
      <c r="X20" s="34" t="str">
        <f>IFERROR(VLOOKUP($D2&amp;"-"&amp;TEXT($A20,"mmm-aaaa"),Informes!$A:$P,COLUMN(Informes!C$1),FALSE), "")</f>
        <v/>
      </c>
    </row>
    <row r="21" spans="1:24" ht="17.25" customHeight="1" thickBot="1" x14ac:dyDescent="0.3">
      <c r="D21" s="124"/>
      <c r="E21" s="124"/>
      <c r="F21" s="129"/>
      <c r="G21" s="124" t="str">
        <f>IF(SUM(F9:F20)=0,"",SUM(F9:F20))</f>
        <v/>
      </c>
      <c r="H21" s="124"/>
      <c r="I21" s="124"/>
      <c r="J21" s="130"/>
      <c r="K21" s="124"/>
      <c r="L21" s="131" t="s">
        <v>107</v>
      </c>
      <c r="M21" s="272" t="str">
        <f>IF(SUM(M9:M20)=0,"",SUM(M9:M20))</f>
        <v/>
      </c>
      <c r="N21" s="273"/>
      <c r="O21" s="273"/>
      <c r="P21" s="273"/>
      <c r="Q21" s="274"/>
      <c r="R21" s="275"/>
      <c r="S21" s="276"/>
      <c r="T21" s="276"/>
      <c r="U21" s="276"/>
      <c r="V21" s="277"/>
      <c r="W21" s="4"/>
      <c r="X21" s="4"/>
    </row>
    <row r="22" spans="1:24" ht="17.25" customHeight="1" x14ac:dyDescent="0.2">
      <c r="W22" s="4"/>
      <c r="X22" s="4"/>
    </row>
    <row r="23" spans="1:24" ht="279.75" customHeight="1" x14ac:dyDescent="0.15">
      <c r="B23" s="11"/>
      <c r="C23" s="132" t="s">
        <v>136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ht="24.75" customHeight="1" x14ac:dyDescent="0.2">
      <c r="A24" s="35"/>
      <c r="B24" s="256" t="s">
        <v>127</v>
      </c>
      <c r="C24" s="256"/>
      <c r="D24" s="256"/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X24" s="2"/>
    </row>
    <row r="25" spans="1:24" ht="17.25" customHeight="1" x14ac:dyDescent="0.2">
      <c r="A25" s="35"/>
      <c r="B25" s="120" t="s">
        <v>128</v>
      </c>
      <c r="D25" s="123">
        <f>D2</f>
        <v>0</v>
      </c>
      <c r="E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5"/>
      <c r="X25" s="2"/>
    </row>
    <row r="26" spans="1:24" ht="17.25" x14ac:dyDescent="0.2">
      <c r="B26" s="120" t="s">
        <v>129</v>
      </c>
      <c r="D26" s="121"/>
      <c r="E26" s="121"/>
      <c r="F26" s="7"/>
      <c r="G26" s="7"/>
      <c r="H26" s="257" t="str">
        <f>H3</f>
        <v/>
      </c>
      <c r="I26" s="257"/>
      <c r="J26" s="257"/>
      <c r="K26" s="257"/>
      <c r="L26" s="257"/>
      <c r="M26" s="257"/>
      <c r="N26" s="257"/>
      <c r="O26" s="257"/>
      <c r="P26" s="127" t="str">
        <f>P3</f>
        <v>¨</v>
      </c>
      <c r="Q26" s="120" t="s">
        <v>75</v>
      </c>
      <c r="S26" s="12"/>
      <c r="T26" s="13"/>
      <c r="U26" s="127" t="str">
        <f>U3</f>
        <v>¨</v>
      </c>
      <c r="V26" s="120" t="s">
        <v>79</v>
      </c>
      <c r="W26" s="12"/>
      <c r="X26" s="6"/>
    </row>
    <row r="27" spans="1:24" ht="17.25" x14ac:dyDescent="0.2">
      <c r="B27" s="120" t="s">
        <v>130</v>
      </c>
      <c r="D27" s="122"/>
      <c r="E27" s="122"/>
      <c r="F27" s="7"/>
      <c r="G27" s="258" t="str">
        <f>G4</f>
        <v/>
      </c>
      <c r="H27" s="258"/>
      <c r="I27" s="258"/>
      <c r="J27" s="258"/>
      <c r="K27" s="258"/>
      <c r="L27" s="258"/>
      <c r="M27" s="258"/>
      <c r="N27" s="258"/>
      <c r="O27" s="258"/>
      <c r="P27" s="128" t="s">
        <v>137</v>
      </c>
      <c r="Q27" s="120" t="s">
        <v>131</v>
      </c>
      <c r="S27" s="12"/>
      <c r="T27" s="12"/>
      <c r="U27" s="128" t="s">
        <v>138</v>
      </c>
      <c r="V27" s="120" t="s">
        <v>61</v>
      </c>
      <c r="W27" s="12"/>
      <c r="X27" s="6"/>
    </row>
    <row r="28" spans="1:24" ht="28.5" customHeight="1" x14ac:dyDescent="0.2">
      <c r="B28" s="127" t="str">
        <f>B5</f>
        <v>¨</v>
      </c>
      <c r="C28" s="125" t="s">
        <v>76</v>
      </c>
      <c r="D28" s="127" t="str">
        <f>D5</f>
        <v>¨</v>
      </c>
      <c r="E28" s="125" t="s">
        <v>81</v>
      </c>
      <c r="F28" s="7"/>
      <c r="G28" s="7"/>
      <c r="H28" s="5"/>
      <c r="I28" s="10"/>
      <c r="J28" s="127" t="str">
        <f>J5</f>
        <v>¨</v>
      </c>
      <c r="K28" s="125" t="s">
        <v>77</v>
      </c>
      <c r="L28" s="5"/>
      <c r="M28" s="5"/>
      <c r="N28" s="127" t="str">
        <f>N5</f>
        <v>¨</v>
      </c>
      <c r="O28" s="125" t="s">
        <v>132</v>
      </c>
      <c r="P28" s="126"/>
      <c r="Q28" s="126"/>
      <c r="R28" s="9"/>
      <c r="S28" s="127" t="str">
        <f>S5</f>
        <v>¨</v>
      </c>
      <c r="T28" s="259" t="s">
        <v>133</v>
      </c>
      <c r="U28" s="259"/>
      <c r="V28" s="259"/>
      <c r="W28" s="13"/>
      <c r="X28" s="6"/>
    </row>
    <row r="29" spans="1:24" ht="4.5" customHeight="1" thickBot="1" x14ac:dyDescent="0.25">
      <c r="B29" s="8"/>
      <c r="C29" s="7"/>
      <c r="D29" s="8"/>
      <c r="E29" s="7"/>
      <c r="F29" s="7"/>
      <c r="G29" s="7"/>
      <c r="H29" s="5"/>
      <c r="I29" s="10"/>
      <c r="J29" s="8"/>
      <c r="K29" s="5"/>
      <c r="L29" s="5"/>
      <c r="M29" s="5"/>
      <c r="N29" s="7"/>
      <c r="O29" s="5"/>
      <c r="P29" s="8"/>
      <c r="Q29" s="8"/>
      <c r="R29" s="9"/>
      <c r="S29" s="9"/>
      <c r="T29" s="7"/>
      <c r="U29" s="8"/>
      <c r="V29" s="9"/>
      <c r="W29" s="9"/>
      <c r="X29" s="6"/>
    </row>
    <row r="30" spans="1:24" ht="26.25" customHeight="1" x14ac:dyDescent="0.25">
      <c r="B30" s="260" t="s">
        <v>17</v>
      </c>
      <c r="C30" s="261"/>
      <c r="D30" s="261"/>
      <c r="E30" s="261"/>
      <c r="F30" s="262" t="s">
        <v>134</v>
      </c>
      <c r="G30" s="262"/>
      <c r="H30" s="262"/>
      <c r="I30" s="262" t="s">
        <v>12</v>
      </c>
      <c r="J30" s="262"/>
      <c r="K30" s="262"/>
      <c r="L30" s="262" t="s">
        <v>105</v>
      </c>
      <c r="M30" s="236" t="s">
        <v>135</v>
      </c>
      <c r="N30" s="236"/>
      <c r="O30" s="236"/>
      <c r="P30" s="236"/>
      <c r="Q30" s="236"/>
      <c r="R30" s="236" t="s">
        <v>101</v>
      </c>
      <c r="S30" s="236"/>
      <c r="T30" s="236"/>
      <c r="U30" s="236"/>
      <c r="V30" s="237"/>
      <c r="W30" s="14"/>
      <c r="X30" s="3"/>
    </row>
    <row r="31" spans="1:24" ht="28.5" customHeight="1" x14ac:dyDescent="0.2">
      <c r="B31" s="240">
        <f>EDATE(B8,12)</f>
        <v>45292</v>
      </c>
      <c r="C31" s="241"/>
      <c r="D31" s="241"/>
      <c r="E31" s="242"/>
      <c r="F31" s="263"/>
      <c r="G31" s="263"/>
      <c r="H31" s="263"/>
      <c r="I31" s="263"/>
      <c r="J31" s="263"/>
      <c r="K31" s="263"/>
      <c r="L31" s="263"/>
      <c r="M31" s="238"/>
      <c r="N31" s="238"/>
      <c r="O31" s="238"/>
      <c r="P31" s="238"/>
      <c r="Q31" s="238"/>
      <c r="R31" s="238"/>
      <c r="S31" s="238"/>
      <c r="T31" s="238"/>
      <c r="U31" s="238"/>
      <c r="V31" s="239"/>
      <c r="W31" s="14"/>
      <c r="X31" s="3"/>
    </row>
    <row r="32" spans="1:24" ht="17.25" customHeight="1" x14ac:dyDescent="0.2">
      <c r="A32" s="34">
        <f>EDATE(B31,-4)</f>
        <v>45170</v>
      </c>
      <c r="B32" s="243" t="str">
        <f>PROPER(TEXT(A32, "mmmm"))</f>
        <v>Septiembre</v>
      </c>
      <c r="C32" s="244"/>
      <c r="D32" s="244"/>
      <c r="E32" s="244"/>
      <c r="F32" s="281" t="str">
        <f>IFERROR(IF(VLOOKUP($D2&amp;"-"&amp;TEXT($A32,"mmm-aaaa"),Informes!$A:$P,COLUMN(Informes!H$1),FALSE),"þ","¨"),"¨")</f>
        <v>¨</v>
      </c>
      <c r="G32" s="281"/>
      <c r="H32" s="281"/>
      <c r="I32" s="248" t="str">
        <f>IFERROR(IF(ISBLANK(
VLOOKUP($D25&amp;"-"&amp;TEXT($A32,"mmm-aaaa"),Informes!$A:$P,COLUMN(Informes!I$1),FALSE)), "",
VLOOKUP($D25&amp;"-"&amp;TEXT($A32,"mmm-aaaa"),Informes!$A:$P,COLUMN(Informes!I$1),FALSE)), "")</f>
        <v/>
      </c>
      <c r="J32" s="248"/>
      <c r="K32" s="248"/>
      <c r="L32" s="173" t="str">
        <f>IFERROR(IF($X32=$L$7,"þ","¨"),"¨")</f>
        <v>¨</v>
      </c>
      <c r="M32" s="248" t="str">
        <f>IFERROR(IF(OR($X32=$L$7,$X32=$K$5,$X32=$O$5,$X32=$T$5),IF(ISBLANK(
VLOOKUP($D2&amp;"-"&amp;TEXT($A32,"mmm-aaaa"),Informes!$A:$P,COLUMN(Informes!J$1),FALSE)), "",
VLOOKUP($D2&amp;"-"&amp;TEXT($A32,"mmm-aaaa"),Informes!$A:$P,COLUMN(Informes!J$1),FALSE)), ""), "")</f>
        <v/>
      </c>
      <c r="N32" s="248"/>
      <c r="O32" s="248"/>
      <c r="P32" s="248"/>
      <c r="Q32" s="248"/>
      <c r="R32" s="252" t="str">
        <f t="shared" ref="R32:R43" si="4">IF(W32=0, "", W32)</f>
        <v/>
      </c>
      <c r="S32" s="252"/>
      <c r="T32" s="252"/>
      <c r="U32" s="252"/>
      <c r="V32" s="253"/>
      <c r="W32" s="4" t="str">
        <f>IFERROR(VLOOKUP($D25&amp;"-"&amp;TEXT($A32,"mmm-aaaa"),Informes!$A:$P,COLUMN(Informes!K$1),FALSE), "")</f>
        <v/>
      </c>
      <c r="X32" s="34" t="str">
        <f>IFERROR(VLOOKUP($D2&amp;"-"&amp;TEXT($A32,"mmm-aaaa"),Informes!$A:$P,COLUMN(Informes!C$1),FALSE), "")</f>
        <v/>
      </c>
    </row>
    <row r="33" spans="1:24" ht="17.25" customHeight="1" x14ac:dyDescent="0.2">
      <c r="A33" s="34">
        <f>EDATE(A32,1)</f>
        <v>45200</v>
      </c>
      <c r="B33" s="243" t="str">
        <f t="shared" ref="B33:B43" si="5">PROPER(TEXT(A33, "mmmm"))</f>
        <v>Octubre</v>
      </c>
      <c r="C33" s="244"/>
      <c r="D33" s="244"/>
      <c r="E33" s="244"/>
      <c r="F33" s="281" t="str">
        <f>IFERROR(IF(VLOOKUP($D2&amp;"-"&amp;TEXT($A33,"mmm-aaaa"),Informes!$A:$P,COLUMN(Informes!H$1),FALSE),"þ","¨"),"¨")</f>
        <v>¨</v>
      </c>
      <c r="G33" s="281"/>
      <c r="H33" s="281"/>
      <c r="I33" s="248" t="str">
        <f>IFERROR(IF(ISBLANK(
VLOOKUP($D25&amp;"-"&amp;TEXT($A33,"mmm-aaaa"),Informes!$A:$P,COLUMN(Informes!I$1),FALSE)), "",
VLOOKUP($D25&amp;"-"&amp;TEXT($A33,"mmm-aaaa"),Informes!$A:$P,COLUMN(Informes!I$1),FALSE)), "")</f>
        <v/>
      </c>
      <c r="J33" s="248"/>
      <c r="K33" s="248"/>
      <c r="L33" s="173" t="str">
        <f t="shared" ref="L33:L43" si="6">IFERROR(IF($X33=$L$7,"þ","¨"),"¨")</f>
        <v>¨</v>
      </c>
      <c r="M33" s="248" t="str">
        <f>IFERROR(IF(OR($X33=$L$7,$X33=$K$5,$X33=$O$5,$X33=$T$5),IF(ISBLANK(
VLOOKUP($D2&amp;"-"&amp;TEXT($A33,"mmm-aaaa"),Informes!$A:$P,COLUMN(Informes!J$1),FALSE)), "",
VLOOKUP($D2&amp;"-"&amp;TEXT($A33,"mmm-aaaa"),Informes!$A:$P,COLUMN(Informes!J$1),FALSE)), ""), "")</f>
        <v/>
      </c>
      <c r="N33" s="248"/>
      <c r="O33" s="248"/>
      <c r="P33" s="248"/>
      <c r="Q33" s="248"/>
      <c r="R33" s="252" t="str">
        <f t="shared" si="4"/>
        <v/>
      </c>
      <c r="S33" s="252"/>
      <c r="T33" s="252"/>
      <c r="U33" s="252"/>
      <c r="V33" s="253"/>
      <c r="W33" s="4" t="str">
        <f>IFERROR(VLOOKUP($D25&amp;"-"&amp;TEXT($A33,"mmm-aaaa"),Informes!$A:$P,COLUMN(Informes!K$1),FALSE), "")</f>
        <v/>
      </c>
      <c r="X33" s="34" t="str">
        <f>IFERROR(VLOOKUP($D2&amp;"-"&amp;TEXT($A33,"mmm-aaaa"),Informes!$A:$P,COLUMN(Informes!C$1),FALSE), "")</f>
        <v/>
      </c>
    </row>
    <row r="34" spans="1:24" ht="17.25" customHeight="1" x14ac:dyDescent="0.2">
      <c r="A34" s="34">
        <f t="shared" ref="A34:A43" si="7">EDATE(A33,1)</f>
        <v>45231</v>
      </c>
      <c r="B34" s="243" t="str">
        <f t="shared" si="5"/>
        <v>Noviembre</v>
      </c>
      <c r="C34" s="244"/>
      <c r="D34" s="244"/>
      <c r="E34" s="244"/>
      <c r="F34" s="281" t="str">
        <f>IFERROR(IF(VLOOKUP($D2&amp;"-"&amp;TEXT($A34,"mmm-aaaa"),Informes!$A:$P,COLUMN(Informes!H$1),FALSE),"þ","¨"),"¨")</f>
        <v>¨</v>
      </c>
      <c r="G34" s="281"/>
      <c r="H34" s="281"/>
      <c r="I34" s="248" t="str">
        <f>IFERROR(IF(ISBLANK(
VLOOKUP($D25&amp;"-"&amp;TEXT($A34,"mmm-aaaa"),Informes!$A:$P,COLUMN(Informes!I$1),FALSE)), "",
VLOOKUP($D25&amp;"-"&amp;TEXT($A34,"mmm-aaaa"),Informes!$A:$P,COLUMN(Informes!I$1),FALSE)), "")</f>
        <v/>
      </c>
      <c r="J34" s="248"/>
      <c r="K34" s="248"/>
      <c r="L34" s="173" t="str">
        <f t="shared" si="6"/>
        <v>¨</v>
      </c>
      <c r="M34" s="248" t="str">
        <f>IFERROR(IF(OR($X34=$L$7,$X34=$K$5,$X34=$O$5,$X34=$T$5),IF(ISBLANK(
VLOOKUP($D2&amp;"-"&amp;TEXT($A34,"mmm-aaaa"),Informes!$A:$P,COLUMN(Informes!J$1),FALSE)), "",
VLOOKUP($D2&amp;"-"&amp;TEXT($A34,"mmm-aaaa"),Informes!$A:$P,COLUMN(Informes!J$1),FALSE)), ""), "")</f>
        <v/>
      </c>
      <c r="N34" s="248"/>
      <c r="O34" s="248"/>
      <c r="P34" s="248"/>
      <c r="Q34" s="248"/>
      <c r="R34" s="252" t="str">
        <f t="shared" si="4"/>
        <v/>
      </c>
      <c r="S34" s="252"/>
      <c r="T34" s="252"/>
      <c r="U34" s="252"/>
      <c r="V34" s="253"/>
      <c r="W34" s="4" t="str">
        <f>IFERROR(VLOOKUP($D25&amp;"-"&amp;TEXT($A34,"mmm-aaaa"),Informes!$A:$P,COLUMN(Informes!K$1),FALSE), "")</f>
        <v/>
      </c>
      <c r="X34" s="34" t="str">
        <f>IFERROR(VLOOKUP($D2&amp;"-"&amp;TEXT($A34,"mmm-aaaa"),Informes!$A:$P,COLUMN(Informes!C$1),FALSE), "")</f>
        <v/>
      </c>
    </row>
    <row r="35" spans="1:24" ht="17.25" customHeight="1" x14ac:dyDescent="0.2">
      <c r="A35" s="34">
        <f t="shared" si="7"/>
        <v>45261</v>
      </c>
      <c r="B35" s="243" t="str">
        <f t="shared" si="5"/>
        <v>Diciembre</v>
      </c>
      <c r="C35" s="244"/>
      <c r="D35" s="244"/>
      <c r="E35" s="244"/>
      <c r="F35" s="281" t="str">
        <f>IFERROR(IF(VLOOKUP($D2&amp;"-"&amp;TEXT($A35,"mmm-aaaa"),Informes!$A:$P,COLUMN(Informes!H$1),FALSE),"þ","¨"),"¨")</f>
        <v>¨</v>
      </c>
      <c r="G35" s="281"/>
      <c r="H35" s="281"/>
      <c r="I35" s="248" t="str">
        <f>IFERROR(IF(ISBLANK(
VLOOKUP($D25&amp;"-"&amp;TEXT($A35,"mmm-aaaa"),Informes!$A:$P,COLUMN(Informes!I$1),FALSE)), "",
VLOOKUP($D25&amp;"-"&amp;TEXT($A35,"mmm-aaaa"),Informes!$A:$P,COLUMN(Informes!I$1),FALSE)), "")</f>
        <v/>
      </c>
      <c r="J35" s="248"/>
      <c r="K35" s="248"/>
      <c r="L35" s="173" t="str">
        <f t="shared" si="6"/>
        <v>¨</v>
      </c>
      <c r="M35" s="248" t="str">
        <f>IFERROR(IF(OR($X35=$L$7,$X35=$K$5,$X35=$O$5,$X35=$T$5),IF(ISBLANK(
VLOOKUP($D2&amp;"-"&amp;TEXT($A35,"mmm-aaaa"),Informes!$A:$P,COLUMN(Informes!J$1),FALSE)), "",
VLOOKUP($D2&amp;"-"&amp;TEXT($A35,"mmm-aaaa"),Informes!$A:$P,COLUMN(Informes!J$1),FALSE)), ""), "")</f>
        <v/>
      </c>
      <c r="N35" s="248"/>
      <c r="O35" s="248"/>
      <c r="P35" s="248"/>
      <c r="Q35" s="248"/>
      <c r="R35" s="252" t="str">
        <f t="shared" si="4"/>
        <v/>
      </c>
      <c r="S35" s="252"/>
      <c r="T35" s="252"/>
      <c r="U35" s="252"/>
      <c r="V35" s="253"/>
      <c r="W35" s="4" t="str">
        <f>IFERROR(VLOOKUP($D25&amp;"-"&amp;TEXT($A35,"mmm-aaaa"),Informes!$A:$P,COLUMN(Informes!K$1),FALSE), "")</f>
        <v/>
      </c>
      <c r="X35" s="34" t="str">
        <f>IFERROR(VLOOKUP($D2&amp;"-"&amp;TEXT($A35,"mmm-aaaa"),Informes!$A:$P,COLUMN(Informes!C$1),FALSE), "")</f>
        <v/>
      </c>
    </row>
    <row r="36" spans="1:24" ht="17.25" customHeight="1" x14ac:dyDescent="0.2">
      <c r="A36" s="34">
        <f t="shared" si="7"/>
        <v>45292</v>
      </c>
      <c r="B36" s="243" t="str">
        <f t="shared" si="5"/>
        <v>Enero</v>
      </c>
      <c r="C36" s="244"/>
      <c r="D36" s="244"/>
      <c r="E36" s="244"/>
      <c r="F36" s="281" t="str">
        <f>IFERROR(IF(VLOOKUP($D2&amp;"-"&amp;TEXT($A36,"mmm-aaaa"),Informes!$A:$P,COLUMN(Informes!H$1),FALSE),"þ","¨"),"¨")</f>
        <v>¨</v>
      </c>
      <c r="G36" s="281"/>
      <c r="H36" s="281"/>
      <c r="I36" s="248" t="str">
        <f>IFERROR(IF(ISBLANK(
VLOOKUP($D25&amp;"-"&amp;TEXT($A36,"mmm-aaaa"),Informes!$A:$P,COLUMN(Informes!I$1),FALSE)), "",
VLOOKUP($D25&amp;"-"&amp;TEXT($A36,"mmm-aaaa"),Informes!$A:$P,COLUMN(Informes!I$1),FALSE)), "")</f>
        <v/>
      </c>
      <c r="J36" s="248"/>
      <c r="K36" s="248"/>
      <c r="L36" s="173" t="str">
        <f t="shared" si="6"/>
        <v>¨</v>
      </c>
      <c r="M36" s="248" t="str">
        <f>IFERROR(IF(OR($X36=$L$7,$X36=$K$5,$X36=$O$5,$X36=$T$5),IF(ISBLANK(
VLOOKUP($D2&amp;"-"&amp;TEXT($A36,"mmm-aaaa"),Informes!$A:$P,COLUMN(Informes!J$1),FALSE)), "",
VLOOKUP($D2&amp;"-"&amp;TEXT($A36,"mmm-aaaa"),Informes!$A:$P,COLUMN(Informes!J$1),FALSE)), ""), "")</f>
        <v/>
      </c>
      <c r="N36" s="248"/>
      <c r="O36" s="248"/>
      <c r="P36" s="248"/>
      <c r="Q36" s="248"/>
      <c r="R36" s="252" t="str">
        <f t="shared" si="4"/>
        <v/>
      </c>
      <c r="S36" s="252"/>
      <c r="T36" s="252"/>
      <c r="U36" s="252"/>
      <c r="V36" s="253"/>
      <c r="W36" s="4" t="str">
        <f>IFERROR(VLOOKUP($D25&amp;"-"&amp;TEXT($A36,"mmm-aaaa"),Informes!$A:$P,COLUMN(Informes!K$1),FALSE), "")</f>
        <v/>
      </c>
      <c r="X36" s="34" t="str">
        <f>IFERROR(VLOOKUP($D2&amp;"-"&amp;TEXT($A36,"mmm-aaaa"),Informes!$A:$P,COLUMN(Informes!C$1),FALSE), "")</f>
        <v/>
      </c>
    </row>
    <row r="37" spans="1:24" ht="17.25" customHeight="1" x14ac:dyDescent="0.2">
      <c r="A37" s="34">
        <f t="shared" si="7"/>
        <v>45323</v>
      </c>
      <c r="B37" s="243" t="str">
        <f t="shared" si="5"/>
        <v>Febrero</v>
      </c>
      <c r="C37" s="244"/>
      <c r="D37" s="244"/>
      <c r="E37" s="244"/>
      <c r="F37" s="281" t="str">
        <f>IFERROR(IF(VLOOKUP($D2&amp;"-"&amp;TEXT($A37,"mmm-aaaa"),Informes!$A:$P,COLUMN(Informes!H$1),FALSE),"þ","¨"),"¨")</f>
        <v>¨</v>
      </c>
      <c r="G37" s="281"/>
      <c r="H37" s="281"/>
      <c r="I37" s="248" t="str">
        <f>IFERROR(IF(ISBLANK(
VLOOKUP($D25&amp;"-"&amp;TEXT($A37,"mmm-aaaa"),Informes!$A:$P,COLUMN(Informes!I$1),FALSE)), "",
VLOOKUP($D25&amp;"-"&amp;TEXT($A37,"mmm-aaaa"),Informes!$A:$P,COLUMN(Informes!I$1),FALSE)), "")</f>
        <v/>
      </c>
      <c r="J37" s="248"/>
      <c r="K37" s="248"/>
      <c r="L37" s="173" t="str">
        <f t="shared" si="6"/>
        <v>¨</v>
      </c>
      <c r="M37" s="248" t="str">
        <f>IFERROR(IF(OR($X37=$L$7,$X37=$K$5,$X37=$O$5,$X37=$T$5),IF(ISBLANK(
VLOOKUP($D2&amp;"-"&amp;TEXT($A37,"mmm-aaaa"),Informes!$A:$P,COLUMN(Informes!J$1),FALSE)), "",
VLOOKUP($D2&amp;"-"&amp;TEXT($A37,"mmm-aaaa"),Informes!$A:$P,COLUMN(Informes!J$1),FALSE)), ""), "")</f>
        <v/>
      </c>
      <c r="N37" s="248"/>
      <c r="O37" s="248"/>
      <c r="P37" s="248"/>
      <c r="Q37" s="248"/>
      <c r="R37" s="252" t="str">
        <f t="shared" si="4"/>
        <v/>
      </c>
      <c r="S37" s="252"/>
      <c r="T37" s="252"/>
      <c r="U37" s="252"/>
      <c r="V37" s="253"/>
      <c r="W37" s="4" t="str">
        <f>IFERROR(VLOOKUP($D25&amp;"-"&amp;TEXT($A37,"mmm-aaaa"),Informes!$A:$P,COLUMN(Informes!K$1),FALSE), "")</f>
        <v/>
      </c>
      <c r="X37" s="34" t="str">
        <f>IFERROR(VLOOKUP($D2&amp;"-"&amp;TEXT($A37,"mmm-aaaa"),Informes!$A:$P,COLUMN(Informes!C$1),FALSE), "")</f>
        <v/>
      </c>
    </row>
    <row r="38" spans="1:24" ht="17.25" customHeight="1" x14ac:dyDescent="0.2">
      <c r="A38" s="34">
        <f t="shared" si="7"/>
        <v>45352</v>
      </c>
      <c r="B38" s="243" t="str">
        <f t="shared" si="5"/>
        <v>Marzo</v>
      </c>
      <c r="C38" s="244"/>
      <c r="D38" s="244"/>
      <c r="E38" s="244"/>
      <c r="F38" s="281" t="str">
        <f>IFERROR(IF(VLOOKUP($D2&amp;"-"&amp;TEXT($A38,"mmm-aaaa"),Informes!$A:$P,COLUMN(Informes!H$1),FALSE),"þ","¨"),"¨")</f>
        <v>¨</v>
      </c>
      <c r="G38" s="281"/>
      <c r="H38" s="281"/>
      <c r="I38" s="248" t="str">
        <f>IFERROR(IF(ISBLANK(
VLOOKUP($D25&amp;"-"&amp;TEXT($A38,"mmm-aaaa"),Informes!$A:$P,COLUMN(Informes!I$1),FALSE)), "",
VLOOKUP($D25&amp;"-"&amp;TEXT($A38,"mmm-aaaa"),Informes!$A:$P,COLUMN(Informes!I$1),FALSE)), "")</f>
        <v/>
      </c>
      <c r="J38" s="248"/>
      <c r="K38" s="248"/>
      <c r="L38" s="173" t="str">
        <f t="shared" si="6"/>
        <v>¨</v>
      </c>
      <c r="M38" s="248" t="str">
        <f>IFERROR(IF(OR($X38=$L$7,$X38=$K$5,$X38=$O$5,$X38=$T$5),IF(ISBLANK(
VLOOKUP($D2&amp;"-"&amp;TEXT($A38,"mmm-aaaa"),Informes!$A:$P,COLUMN(Informes!J$1),FALSE)), "",
VLOOKUP($D2&amp;"-"&amp;TEXT($A38,"mmm-aaaa"),Informes!$A:$P,COLUMN(Informes!J$1),FALSE)), ""), "")</f>
        <v/>
      </c>
      <c r="N38" s="248"/>
      <c r="O38" s="248"/>
      <c r="P38" s="248"/>
      <c r="Q38" s="248"/>
      <c r="R38" s="252" t="str">
        <f t="shared" si="4"/>
        <v/>
      </c>
      <c r="S38" s="252"/>
      <c r="T38" s="252"/>
      <c r="U38" s="252"/>
      <c r="V38" s="253"/>
      <c r="W38" s="4" t="str">
        <f>IFERROR(VLOOKUP($D25&amp;"-"&amp;TEXT($A38,"mmm-aaaa"),Informes!$A:$P,COLUMN(Informes!K$1),FALSE), "")</f>
        <v/>
      </c>
      <c r="X38" s="34" t="str">
        <f>IFERROR(VLOOKUP($D2&amp;"-"&amp;TEXT($A38,"mmm-aaaa"),Informes!$A:$P,COLUMN(Informes!C$1),FALSE), "")</f>
        <v/>
      </c>
    </row>
    <row r="39" spans="1:24" ht="17.25" customHeight="1" x14ac:dyDescent="0.2">
      <c r="A39" s="34">
        <f t="shared" si="7"/>
        <v>45383</v>
      </c>
      <c r="B39" s="243" t="str">
        <f t="shared" si="5"/>
        <v>Abril</v>
      </c>
      <c r="C39" s="244"/>
      <c r="D39" s="244"/>
      <c r="E39" s="244"/>
      <c r="F39" s="281" t="str">
        <f>IFERROR(IF(VLOOKUP($D2&amp;"-"&amp;TEXT($A39,"mmm-aaaa"),Informes!$A:$P,COLUMN(Informes!H$1),FALSE),"þ","¨"),"¨")</f>
        <v>¨</v>
      </c>
      <c r="G39" s="281"/>
      <c r="H39" s="281"/>
      <c r="I39" s="248" t="str">
        <f>IFERROR(IF(ISBLANK(
VLOOKUP($D25&amp;"-"&amp;TEXT($A39,"mmm-aaaa"),Informes!$A:$P,COLUMN(Informes!I$1),FALSE)), "",
VLOOKUP($D25&amp;"-"&amp;TEXT($A39,"mmm-aaaa"),Informes!$A:$P,COLUMN(Informes!I$1),FALSE)), "")</f>
        <v/>
      </c>
      <c r="J39" s="248"/>
      <c r="K39" s="248"/>
      <c r="L39" s="173" t="str">
        <f t="shared" si="6"/>
        <v>¨</v>
      </c>
      <c r="M39" s="248" t="str">
        <f>IFERROR(IF(OR($X39=$L$7,$X39=$K$5,$X39=$O$5,$X39=$T$5),IF(ISBLANK(
VLOOKUP($D2&amp;"-"&amp;TEXT($A39,"mmm-aaaa"),Informes!$A:$P,COLUMN(Informes!J$1),FALSE)), "",
VLOOKUP($D2&amp;"-"&amp;TEXT($A39,"mmm-aaaa"),Informes!$A:$P,COLUMN(Informes!J$1),FALSE)), ""), "")</f>
        <v/>
      </c>
      <c r="N39" s="248"/>
      <c r="O39" s="248"/>
      <c r="P39" s="248"/>
      <c r="Q39" s="248"/>
      <c r="R39" s="252" t="str">
        <f t="shared" si="4"/>
        <v/>
      </c>
      <c r="S39" s="252"/>
      <c r="T39" s="252"/>
      <c r="U39" s="252"/>
      <c r="V39" s="253"/>
      <c r="W39" s="4" t="str">
        <f>IFERROR(VLOOKUP($D25&amp;"-"&amp;TEXT($A39,"mmm-aaaa"),Informes!$A:$P,COLUMN(Informes!K$1),FALSE), "")</f>
        <v/>
      </c>
      <c r="X39" s="34" t="str">
        <f>IFERROR(VLOOKUP($D2&amp;"-"&amp;TEXT($A39,"mmm-aaaa"),Informes!$A:$P,COLUMN(Informes!C$1),FALSE), "")</f>
        <v/>
      </c>
    </row>
    <row r="40" spans="1:24" ht="17.25" customHeight="1" x14ac:dyDescent="0.2">
      <c r="A40" s="34">
        <f t="shared" si="7"/>
        <v>45413</v>
      </c>
      <c r="B40" s="243" t="str">
        <f t="shared" si="5"/>
        <v>Mayo</v>
      </c>
      <c r="C40" s="244"/>
      <c r="D40" s="244"/>
      <c r="E40" s="244"/>
      <c r="F40" s="281" t="str">
        <f>IFERROR(IF(VLOOKUP($D2&amp;"-"&amp;TEXT($A40,"mmm-aaaa"),Informes!$A:$P,COLUMN(Informes!H$1),FALSE),"þ","¨"),"¨")</f>
        <v>¨</v>
      </c>
      <c r="G40" s="281"/>
      <c r="H40" s="281"/>
      <c r="I40" s="248" t="str">
        <f>IFERROR(IF(ISBLANK(
VLOOKUP($D25&amp;"-"&amp;TEXT($A40,"mmm-aaaa"),Informes!$A:$P,COLUMN(Informes!I$1),FALSE)), "",
VLOOKUP($D25&amp;"-"&amp;TEXT($A40,"mmm-aaaa"),Informes!$A:$P,COLUMN(Informes!I$1),FALSE)), "")</f>
        <v/>
      </c>
      <c r="J40" s="248"/>
      <c r="K40" s="248"/>
      <c r="L40" s="173" t="str">
        <f t="shared" si="6"/>
        <v>¨</v>
      </c>
      <c r="M40" s="248" t="str">
        <f>IFERROR(IF(OR($X40=$L$7,$X40=$K$5,$X40=$O$5,$X40=$T$5),IF(ISBLANK(
VLOOKUP($D2&amp;"-"&amp;TEXT($A40,"mmm-aaaa"),Informes!$A:$P,COLUMN(Informes!J$1),FALSE)), "",
VLOOKUP($D2&amp;"-"&amp;TEXT($A40,"mmm-aaaa"),Informes!$A:$P,COLUMN(Informes!J$1),FALSE)), ""), "")</f>
        <v/>
      </c>
      <c r="N40" s="248"/>
      <c r="O40" s="248"/>
      <c r="P40" s="248"/>
      <c r="Q40" s="248"/>
      <c r="R40" s="252" t="str">
        <f t="shared" si="4"/>
        <v/>
      </c>
      <c r="S40" s="252"/>
      <c r="T40" s="252"/>
      <c r="U40" s="252"/>
      <c r="V40" s="253"/>
      <c r="W40" s="4" t="str">
        <f>IFERROR(VLOOKUP($D25&amp;"-"&amp;TEXT($A40,"mmm-aaaa"),Informes!$A:$P,COLUMN(Informes!K$1),FALSE), "")</f>
        <v/>
      </c>
      <c r="X40" s="34" t="str">
        <f>IFERROR(VLOOKUP($D2&amp;"-"&amp;TEXT($A40,"mmm-aaaa"),Informes!$A:$P,COLUMN(Informes!C$1),FALSE), "")</f>
        <v/>
      </c>
    </row>
    <row r="41" spans="1:24" ht="17.25" customHeight="1" x14ac:dyDescent="0.2">
      <c r="A41" s="34">
        <f t="shared" si="7"/>
        <v>45444</v>
      </c>
      <c r="B41" s="243" t="str">
        <f t="shared" si="5"/>
        <v>Junio</v>
      </c>
      <c r="C41" s="244"/>
      <c r="D41" s="244"/>
      <c r="E41" s="244"/>
      <c r="F41" s="281" t="str">
        <f>IFERROR(IF(VLOOKUP($D2&amp;"-"&amp;TEXT($A41,"mmm-aaaa"),Informes!$A:$P,COLUMN(Informes!H$1),FALSE),"þ","¨"),"¨")</f>
        <v>¨</v>
      </c>
      <c r="G41" s="281"/>
      <c r="H41" s="281"/>
      <c r="I41" s="248" t="str">
        <f>IFERROR(IF(ISBLANK(
VLOOKUP($D25&amp;"-"&amp;TEXT($A41,"mmm-aaaa"),Informes!$A:$P,COLUMN(Informes!I$1),FALSE)), "",
VLOOKUP($D25&amp;"-"&amp;TEXT($A41,"mmm-aaaa"),Informes!$A:$P,COLUMN(Informes!I$1),FALSE)), "")</f>
        <v/>
      </c>
      <c r="J41" s="248"/>
      <c r="K41" s="248"/>
      <c r="L41" s="173" t="str">
        <f t="shared" si="6"/>
        <v>¨</v>
      </c>
      <c r="M41" s="248" t="str">
        <f>IFERROR(IF(OR($X41=$L$7,$X41=$K$5,$X41=$O$5,$X41=$T$5),IF(ISBLANK(
VLOOKUP($D2&amp;"-"&amp;TEXT($A41,"mmm-aaaa"),Informes!$A:$P,COLUMN(Informes!J$1),FALSE)), "",
VLOOKUP($D2&amp;"-"&amp;TEXT($A41,"mmm-aaaa"),Informes!$A:$P,COLUMN(Informes!J$1),FALSE)), ""), "")</f>
        <v/>
      </c>
      <c r="N41" s="248"/>
      <c r="O41" s="248"/>
      <c r="P41" s="248"/>
      <c r="Q41" s="248"/>
      <c r="R41" s="252" t="str">
        <f t="shared" si="4"/>
        <v/>
      </c>
      <c r="S41" s="252"/>
      <c r="T41" s="252"/>
      <c r="U41" s="252"/>
      <c r="V41" s="253"/>
      <c r="W41" s="4" t="str">
        <f>IFERROR(VLOOKUP($D25&amp;"-"&amp;TEXT($A41,"mmm-aaaa"),Informes!$A:$P,COLUMN(Informes!K$1),FALSE), "")</f>
        <v/>
      </c>
      <c r="X41" s="34" t="str">
        <f>IFERROR(VLOOKUP($D2&amp;"-"&amp;TEXT($A41,"mmm-aaaa"),Informes!$A:$P,COLUMN(Informes!C$1),FALSE), "")</f>
        <v/>
      </c>
    </row>
    <row r="42" spans="1:24" ht="17.25" customHeight="1" x14ac:dyDescent="0.2">
      <c r="A42" s="34">
        <f t="shared" si="7"/>
        <v>45474</v>
      </c>
      <c r="B42" s="243" t="str">
        <f t="shared" si="5"/>
        <v>Julio</v>
      </c>
      <c r="C42" s="244"/>
      <c r="D42" s="244"/>
      <c r="E42" s="244"/>
      <c r="F42" s="281" t="str">
        <f>IFERROR(IF(VLOOKUP($D2&amp;"-"&amp;TEXT($A42,"mmm-aaaa"),Informes!$A:$P,COLUMN(Informes!H$1),FALSE),"þ","¨"),"¨")</f>
        <v>¨</v>
      </c>
      <c r="G42" s="281"/>
      <c r="H42" s="281"/>
      <c r="I42" s="248" t="str">
        <f>IFERROR(IF(ISBLANK(
VLOOKUP($D25&amp;"-"&amp;TEXT($A42,"mmm-aaaa"),Informes!$A:$P,COLUMN(Informes!I$1),FALSE)), "",
VLOOKUP($D25&amp;"-"&amp;TEXT($A42,"mmm-aaaa"),Informes!$A:$P,COLUMN(Informes!I$1),FALSE)), "")</f>
        <v/>
      </c>
      <c r="J42" s="248"/>
      <c r="K42" s="248"/>
      <c r="L42" s="173" t="str">
        <f t="shared" si="6"/>
        <v>¨</v>
      </c>
      <c r="M42" s="248" t="str">
        <f>IFERROR(IF(OR($X42=$L$7,$X42=$K$5,$X42=$O$5,$X42=$T$5),IF(ISBLANK(
VLOOKUP($D2&amp;"-"&amp;TEXT($A42,"mmm-aaaa"),Informes!$A:$P,COLUMN(Informes!J$1),FALSE)), "",
VLOOKUP($D2&amp;"-"&amp;TEXT($A42,"mmm-aaaa"),Informes!$A:$P,COLUMN(Informes!J$1),FALSE)), ""), "")</f>
        <v/>
      </c>
      <c r="N42" s="248"/>
      <c r="O42" s="248"/>
      <c r="P42" s="248"/>
      <c r="Q42" s="248"/>
      <c r="R42" s="252" t="str">
        <f t="shared" si="4"/>
        <v/>
      </c>
      <c r="S42" s="252"/>
      <c r="T42" s="252"/>
      <c r="U42" s="252"/>
      <c r="V42" s="253"/>
      <c r="W42" s="4" t="str">
        <f>IFERROR(VLOOKUP($D25&amp;"-"&amp;TEXT($A42,"mmm-aaaa"),Informes!$A:$P,COLUMN(Informes!K$1),FALSE), "")</f>
        <v/>
      </c>
      <c r="X42" s="34" t="str">
        <f>IFERROR(VLOOKUP($D2&amp;"-"&amp;TEXT($A42,"mmm-aaaa"),Informes!$A:$P,COLUMN(Informes!C$1),FALSE), "")</f>
        <v/>
      </c>
    </row>
    <row r="43" spans="1:24" ht="17.25" customHeight="1" thickBot="1" x14ac:dyDescent="0.25">
      <c r="A43" s="34">
        <f t="shared" si="7"/>
        <v>45505</v>
      </c>
      <c r="B43" s="264" t="str">
        <f t="shared" si="5"/>
        <v>Agosto</v>
      </c>
      <c r="C43" s="265"/>
      <c r="D43" s="265"/>
      <c r="E43" s="265"/>
      <c r="F43" s="280" t="str">
        <f>IFERROR(IF(VLOOKUP($D2&amp;"-"&amp;TEXT($A43,"mmm-aaaa"),Informes!$A:$P,COLUMN(Informes!H$1),FALSE),"þ","¨"),"¨")</f>
        <v>¨</v>
      </c>
      <c r="G43" s="280"/>
      <c r="H43" s="280"/>
      <c r="I43" s="269" t="str">
        <f>IFERROR(IF(ISBLANK(
VLOOKUP($D25&amp;"-"&amp;TEXT($A43,"mmm-aaaa"),Informes!$A:$P,COLUMN(Informes!I$1),FALSE)), "",
VLOOKUP($D25&amp;"-"&amp;TEXT($A43,"mmm-aaaa"),Informes!$A:$P,COLUMN(Informes!I$1),FALSE)), "")</f>
        <v/>
      </c>
      <c r="J43" s="269"/>
      <c r="K43" s="269"/>
      <c r="L43" s="172" t="str">
        <f t="shared" si="6"/>
        <v>¨</v>
      </c>
      <c r="M43" s="269" t="str">
        <f>IFERROR(IF(OR($X43=$L$7,$X43=$K$5,$X43=$O$5,$X43=$T$5),IF(ISBLANK(
VLOOKUP($D2&amp;"-"&amp;TEXT($A43,"mmm-aaaa"),Informes!$A:$P,COLUMN(Informes!J$1),FALSE)), "",
VLOOKUP($D2&amp;"-"&amp;TEXT($A43,"mmm-aaaa"),Informes!$A:$P,COLUMN(Informes!J$1),FALSE)), ""), "")</f>
        <v/>
      </c>
      <c r="N43" s="269"/>
      <c r="O43" s="269"/>
      <c r="P43" s="269"/>
      <c r="Q43" s="269"/>
      <c r="R43" s="270" t="str">
        <f t="shared" si="4"/>
        <v/>
      </c>
      <c r="S43" s="270"/>
      <c r="T43" s="270"/>
      <c r="U43" s="270"/>
      <c r="V43" s="271"/>
      <c r="W43" s="4" t="str">
        <f>IFERROR(VLOOKUP($D25&amp;"-"&amp;TEXT($A43,"mmm-aaaa"),Informes!$A:$P,COLUMN(Informes!K$1),FALSE), "")</f>
        <v/>
      </c>
      <c r="X43" s="34" t="str">
        <f>IFERROR(VLOOKUP($D2&amp;"-"&amp;TEXT($A43,"mmm-aaaa"),Informes!$A:$P,COLUMN(Informes!C$1),FALSE), "")</f>
        <v/>
      </c>
    </row>
    <row r="44" spans="1:24" ht="17.25" customHeight="1" thickBot="1" x14ac:dyDescent="0.3">
      <c r="D44" s="124"/>
      <c r="E44" s="124"/>
      <c r="F44" s="129"/>
      <c r="G44" s="124" t="str">
        <f>IF(SUM(F32:F43)=0,"",SUM(F32:F43))</f>
        <v/>
      </c>
      <c r="H44" s="124"/>
      <c r="I44" s="124"/>
      <c r="J44" s="130"/>
      <c r="K44" s="124"/>
      <c r="L44" s="131" t="s">
        <v>107</v>
      </c>
      <c r="M44" s="272" t="str">
        <f>IF(SUM(M32:M43)=0,"",SUM(M32:M43))</f>
        <v/>
      </c>
      <c r="N44" s="273"/>
      <c r="O44" s="273"/>
      <c r="P44" s="273"/>
      <c r="Q44" s="274"/>
      <c r="R44" s="275"/>
      <c r="S44" s="276"/>
      <c r="T44" s="276"/>
      <c r="U44" s="276"/>
      <c r="V44" s="277"/>
      <c r="W44" s="4"/>
      <c r="X44" s="4"/>
    </row>
    <row r="45" spans="1:24" ht="17.25" customHeight="1" x14ac:dyDescent="0.2">
      <c r="W45" s="4"/>
      <c r="X45" s="4"/>
    </row>
    <row r="46" spans="1:24" ht="279" customHeight="1" x14ac:dyDescent="0.15">
      <c r="B46" s="11"/>
      <c r="C46" s="132" t="s">
        <v>136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ht="24" customHeight="1" x14ac:dyDescent="0.2">
      <c r="A47" s="35">
        <f>IFERROR(IF(INDEX(ROUNDDOWN(TblPublicadores[Grupo], 0),A48)=$Y$1,A48,0),0)</f>
        <v>0</v>
      </c>
      <c r="B47" s="256" t="s">
        <v>127</v>
      </c>
      <c r="C47" s="256"/>
      <c r="D47" s="256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6"/>
      <c r="P47" s="256"/>
      <c r="Q47" s="256"/>
      <c r="R47" s="256"/>
      <c r="S47" s="256"/>
      <c r="T47" s="256"/>
      <c r="U47" s="256"/>
      <c r="V47" s="256"/>
    </row>
    <row r="48" spans="1:24" ht="17.25" customHeight="1" x14ac:dyDescent="0.2">
      <c r="A48" s="35">
        <f>A2+1</f>
        <v>2</v>
      </c>
      <c r="B48" s="120" t="s">
        <v>128</v>
      </c>
      <c r="D48" s="286">
        <f>IF(A47=0,0,INDEX(TblPublicadores[Nombre],A47))</f>
        <v>0</v>
      </c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  <c r="W48" s="15"/>
      <c r="X48" s="2"/>
    </row>
    <row r="49" spans="1:24" ht="17.25" customHeight="1" x14ac:dyDescent="0.2">
      <c r="B49" s="120" t="s">
        <v>129</v>
      </c>
      <c r="D49" s="121"/>
      <c r="E49" s="121"/>
      <c r="F49" s="7"/>
      <c r="G49" s="7"/>
      <c r="H49" s="257" t="str">
        <f>IF(A47=0,"",INDEX(TblPublicadores[Fecha de nacimiento],A47))</f>
        <v/>
      </c>
      <c r="I49" s="257"/>
      <c r="J49" s="257"/>
      <c r="K49" s="257"/>
      <c r="L49" s="257"/>
      <c r="M49" s="257"/>
      <c r="N49" s="257"/>
      <c r="O49" s="257"/>
      <c r="P49" s="128" t="str">
        <f>IF(INDEX(TblPublicadores[Sexo],A47)=Q49,"þ","¨")</f>
        <v>¨</v>
      </c>
      <c r="Q49" s="120" t="s">
        <v>75</v>
      </c>
      <c r="S49" s="12"/>
      <c r="T49" s="13"/>
      <c r="U49" s="128" t="str">
        <f>IF(INDEX(TblPublicadores[Sexo],A47)=V49,"þ","¨")</f>
        <v>¨</v>
      </c>
      <c r="V49" s="120" t="s">
        <v>79</v>
      </c>
      <c r="W49" s="12"/>
      <c r="X49" s="6"/>
    </row>
    <row r="50" spans="1:24" ht="17.25" customHeight="1" x14ac:dyDescent="0.2">
      <c r="B50" s="120" t="s">
        <v>130</v>
      </c>
      <c r="D50" s="122"/>
      <c r="E50" s="122"/>
      <c r="F50" s="7"/>
      <c r="G50" s="258" t="str">
        <f>IF(A47=0,"",IF(INDEX(TblPublicadores[Fecha de bautismo],A47)="", "",INDEX(TblPublicadores[Fecha de bautismo],A47)))</f>
        <v/>
      </c>
      <c r="H50" s="258"/>
      <c r="I50" s="258"/>
      <c r="J50" s="258"/>
      <c r="K50" s="258"/>
      <c r="L50" s="258"/>
      <c r="M50" s="258"/>
      <c r="N50" s="258"/>
      <c r="O50" s="258"/>
      <c r="P50" s="128" t="s">
        <v>137</v>
      </c>
      <c r="Q50" s="120" t="s">
        <v>131</v>
      </c>
      <c r="S50" s="12"/>
      <c r="T50" s="12"/>
      <c r="U50" s="128" t="s">
        <v>138</v>
      </c>
      <c r="V50" s="120" t="s">
        <v>61</v>
      </c>
      <c r="W50" s="12"/>
      <c r="X50" s="6"/>
    </row>
    <row r="51" spans="1:24" ht="28.5" customHeight="1" x14ac:dyDescent="0.2">
      <c r="B51" s="127" t="str">
        <f>IF(INDEX(TblPublicadores[Privilegio],A47)=C51,"þ","¨")</f>
        <v>¨</v>
      </c>
      <c r="C51" s="125" t="s">
        <v>76</v>
      </c>
      <c r="D51" s="127" t="str">
        <f>IF(INDEX(TblPublicadores[Privilegio],A47)=E51,"þ","¨")</f>
        <v>¨</v>
      </c>
      <c r="E51" s="125" t="s">
        <v>81</v>
      </c>
      <c r="F51" s="7"/>
      <c r="G51" s="7"/>
      <c r="H51" s="5"/>
      <c r="I51" s="10"/>
      <c r="J51" s="127" t="str">
        <f>IF(INDEX(TblPublicadores[Tipo Publicador],A47)=K51,"þ","¨")</f>
        <v>¨</v>
      </c>
      <c r="K51" s="125" t="s">
        <v>77</v>
      </c>
      <c r="L51" s="5"/>
      <c r="M51" s="5"/>
      <c r="N51" s="127" t="str">
        <f>IF(INDEX(TblPublicadores[Tipo Publicador],A47)=O51,"þ","¨")</f>
        <v>¨</v>
      </c>
      <c r="O51" s="125" t="s">
        <v>132</v>
      </c>
      <c r="P51" s="126"/>
      <c r="Q51" s="126"/>
      <c r="R51" s="9"/>
      <c r="S51" s="127" t="str">
        <f>IF(INDEX(TblPublicadores[Tipo Publicador],A47)=T51,"þ","¨")</f>
        <v>¨</v>
      </c>
      <c r="T51" s="259" t="s">
        <v>133</v>
      </c>
      <c r="U51" s="259"/>
      <c r="V51" s="259"/>
      <c r="W51" s="13"/>
      <c r="X51" s="6"/>
    </row>
    <row r="52" spans="1:24" ht="4.5" customHeight="1" thickBot="1" x14ac:dyDescent="0.25">
      <c r="B52" s="8"/>
      <c r="C52" s="7"/>
      <c r="D52" s="8"/>
      <c r="E52" s="7"/>
      <c r="F52" s="7"/>
      <c r="G52" s="7"/>
      <c r="H52" s="5"/>
      <c r="I52" s="10"/>
      <c r="J52" s="8"/>
      <c r="K52" s="5"/>
      <c r="L52" s="5"/>
      <c r="M52" s="5"/>
      <c r="N52" s="7"/>
      <c r="O52" s="5"/>
      <c r="P52" s="8"/>
      <c r="Q52" s="8"/>
      <c r="R52" s="9"/>
      <c r="S52" s="9"/>
      <c r="T52" s="7"/>
      <c r="U52" s="8"/>
      <c r="V52" s="9"/>
      <c r="W52" s="9"/>
      <c r="X52" s="6"/>
    </row>
    <row r="53" spans="1:24" ht="26.25" customHeight="1" x14ac:dyDescent="0.25">
      <c r="B53" s="260" t="s">
        <v>17</v>
      </c>
      <c r="C53" s="261"/>
      <c r="D53" s="261"/>
      <c r="E53" s="261"/>
      <c r="F53" s="262" t="s">
        <v>134</v>
      </c>
      <c r="G53" s="262"/>
      <c r="H53" s="262"/>
      <c r="I53" s="262" t="s">
        <v>12</v>
      </c>
      <c r="J53" s="262"/>
      <c r="K53" s="262"/>
      <c r="L53" s="262" t="s">
        <v>105</v>
      </c>
      <c r="M53" s="236" t="s">
        <v>135</v>
      </c>
      <c r="N53" s="236"/>
      <c r="O53" s="236"/>
      <c r="P53" s="236"/>
      <c r="Q53" s="236"/>
      <c r="R53" s="236" t="s">
        <v>101</v>
      </c>
      <c r="S53" s="236"/>
      <c r="T53" s="236"/>
      <c r="U53" s="236"/>
      <c r="V53" s="237"/>
      <c r="W53" s="14"/>
      <c r="X53" s="3"/>
    </row>
    <row r="54" spans="1:24" ht="27.75" customHeight="1" x14ac:dyDescent="0.2">
      <c r="B54" s="240">
        <v>44927</v>
      </c>
      <c r="C54" s="241"/>
      <c r="D54" s="241"/>
      <c r="E54" s="242"/>
      <c r="F54" s="263"/>
      <c r="G54" s="263"/>
      <c r="H54" s="263"/>
      <c r="I54" s="263"/>
      <c r="J54" s="263"/>
      <c r="K54" s="263"/>
      <c r="L54" s="263"/>
      <c r="M54" s="238"/>
      <c r="N54" s="238"/>
      <c r="O54" s="238"/>
      <c r="P54" s="238"/>
      <c r="Q54" s="238"/>
      <c r="R54" s="238"/>
      <c r="S54" s="238"/>
      <c r="T54" s="238"/>
      <c r="U54" s="238"/>
      <c r="V54" s="239"/>
      <c r="W54" s="14"/>
      <c r="X54" s="3"/>
    </row>
    <row r="55" spans="1:24" ht="16.5" customHeight="1" x14ac:dyDescent="0.2">
      <c r="A55" s="34">
        <f>EDATE(B54,-4)</f>
        <v>44805</v>
      </c>
      <c r="B55" s="243" t="str">
        <f>PROPER(TEXT(A55, "mmmm"))</f>
        <v>Septiembre</v>
      </c>
      <c r="C55" s="244"/>
      <c r="D55" s="244" t="str">
        <f>PROPER(TEXT(C55, "mmmm"))</f>
        <v>Enero</v>
      </c>
      <c r="E55" s="244"/>
      <c r="F55" s="281" t="str">
        <f>IFERROR(IF(VLOOKUP($D48&amp;"-"&amp;TEXT($A55,"mmm-aaaa"),Informes!$A:$P,COLUMN(Informes!H$1),FALSE),"þ","¨"),"¨")</f>
        <v>¨</v>
      </c>
      <c r="G55" s="281"/>
      <c r="H55" s="281"/>
      <c r="I55" s="248" t="str">
        <f>IFERROR(IF(ISBLANK(
VLOOKUP($D48&amp;"-"&amp;TEXT($A55,"mmm-aaaa"),Informes!$A:$P,COLUMN(Informes!I$1),FALSE)), "",
VLOOKUP($D48&amp;"-"&amp;TEXT($A55,"mmm-aaaa"),Informes!$A:$P,COLUMN(Informes!I$1),FALSE)), "")</f>
        <v/>
      </c>
      <c r="J55" s="248"/>
      <c r="K55" s="248"/>
      <c r="L55" s="173" t="str">
        <f>IFERROR(IF($X55=$L$7,"þ","¨"),"¨")</f>
        <v>¨</v>
      </c>
      <c r="M55" s="248" t="str">
        <f>IFERROR(IF(OR($X55=$L$7,$X55=$K$5,$X55=$O$5,$X55=$T$5),IF(ISBLANK(
VLOOKUP($D48&amp;"-"&amp;TEXT($A55,"mmm-aaaa"),Informes!$A:$P,COLUMN(Informes!J$1),FALSE)), "",
VLOOKUP($D48&amp;"-"&amp;TEXT($A55,"mmm-aaaa"),Informes!$A:$P,COLUMN(Informes!J$1),FALSE)), ""), "")</f>
        <v/>
      </c>
      <c r="N55" s="248"/>
      <c r="O55" s="248"/>
      <c r="P55" s="248"/>
      <c r="Q55" s="248"/>
      <c r="R55" s="252" t="str">
        <f t="shared" ref="R55:R66" si="8">IF(W55=0, "", W55)</f>
        <v/>
      </c>
      <c r="S55" s="252"/>
      <c r="T55" s="252"/>
      <c r="U55" s="252"/>
      <c r="V55" s="253"/>
      <c r="W55" s="4" t="str">
        <f>IFERROR(VLOOKUP($D48&amp;"-"&amp;TEXT($A55,"mmm-aaaa"),Informes!$A:$P,COLUMN(Informes!K$1),FALSE), "")</f>
        <v/>
      </c>
      <c r="X55" s="34" t="str">
        <f>IFERROR(VLOOKUP($D48&amp;"-"&amp;TEXT($A55,"mmm-aaaa"),Informes!$A:$P,COLUMN(Informes!C$1),FALSE), "")</f>
        <v/>
      </c>
    </row>
    <row r="56" spans="1:24" ht="16.5" customHeight="1" x14ac:dyDescent="0.2">
      <c r="A56" s="34">
        <f>EDATE(A55,1)</f>
        <v>44835</v>
      </c>
      <c r="B56" s="243" t="str">
        <f t="shared" ref="B56:B66" si="9">PROPER(TEXT(A56, "mmmm"))</f>
        <v>Octubre</v>
      </c>
      <c r="C56" s="244"/>
      <c r="D56" s="244" t="str">
        <f t="shared" ref="D56:D66" si="10">PROPER(TEXT(C56, "mmmm"))</f>
        <v>Enero</v>
      </c>
      <c r="E56" s="244"/>
      <c r="F56" s="281" t="str">
        <f>IFERROR(IF(VLOOKUP($D48&amp;"-"&amp;TEXT($A56,"mmm-aaaa"),Informes!$A:$P,COLUMN(Informes!H$1),FALSE),"þ","¨"),"¨")</f>
        <v>¨</v>
      </c>
      <c r="G56" s="281"/>
      <c r="H56" s="281"/>
      <c r="I56" s="248" t="str">
        <f>IFERROR(IF(ISBLANK(
VLOOKUP($D48&amp;"-"&amp;TEXT($A56,"mmm-aaaa"),Informes!$A:$P,COLUMN(Informes!I$1),FALSE)), "",
VLOOKUP($D48&amp;"-"&amp;TEXT($A56,"mmm-aaaa"),Informes!$A:$P,COLUMN(Informes!I$1),FALSE)), "")</f>
        <v/>
      </c>
      <c r="J56" s="248"/>
      <c r="K56" s="248"/>
      <c r="L56" s="173" t="str">
        <f t="shared" ref="L56:L66" si="11">IFERROR(IF($X56=$L$7,"þ","¨"),"¨")</f>
        <v>¨</v>
      </c>
      <c r="M56" s="248" t="str">
        <f>IFERROR(IF(OR($X56=$L$7,$X56=$K$5,$X56=$O$5,$X56=$T$5),IF(ISBLANK(
VLOOKUP($D48&amp;"-"&amp;TEXT($A56,"mmm-aaaa"),Informes!$A:$P,COLUMN(Informes!J$1),FALSE)), "",
VLOOKUP($D48&amp;"-"&amp;TEXT($A56,"mmm-aaaa"),Informes!$A:$P,COLUMN(Informes!J$1),FALSE)), ""), "")</f>
        <v/>
      </c>
      <c r="N56" s="248"/>
      <c r="O56" s="248"/>
      <c r="P56" s="248"/>
      <c r="Q56" s="248"/>
      <c r="R56" s="252" t="str">
        <f t="shared" si="8"/>
        <v/>
      </c>
      <c r="S56" s="252"/>
      <c r="T56" s="252"/>
      <c r="U56" s="252"/>
      <c r="V56" s="253"/>
      <c r="W56" s="4" t="str">
        <f>IFERROR(VLOOKUP($D48&amp;"-"&amp;TEXT($A56,"mmm-aaaa"),Informes!$A:$P,COLUMN(Informes!K$1),FALSE), "")</f>
        <v/>
      </c>
      <c r="X56" s="34" t="str">
        <f>IFERROR(VLOOKUP($D48&amp;"-"&amp;TEXT($A56,"mmm-aaaa"),Informes!$A:$P,COLUMN(Informes!C$1),FALSE), "")</f>
        <v/>
      </c>
    </row>
    <row r="57" spans="1:24" ht="16.5" customHeight="1" x14ac:dyDescent="0.2">
      <c r="A57" s="34">
        <f t="shared" ref="A57:A66" si="12">EDATE(A56,1)</f>
        <v>44866</v>
      </c>
      <c r="B57" s="243" t="str">
        <f t="shared" si="9"/>
        <v>Noviembre</v>
      </c>
      <c r="C57" s="244"/>
      <c r="D57" s="244" t="str">
        <f t="shared" si="10"/>
        <v>Enero</v>
      </c>
      <c r="E57" s="244"/>
      <c r="F57" s="281" t="str">
        <f>IFERROR(IF(VLOOKUP($D48&amp;"-"&amp;TEXT($A57,"mmm-aaaa"),Informes!$A:$P,COLUMN(Informes!H$1),FALSE),"þ","¨"),"¨")</f>
        <v>¨</v>
      </c>
      <c r="G57" s="281"/>
      <c r="H57" s="281"/>
      <c r="I57" s="248" t="str">
        <f>IFERROR(IF(ISBLANK(
VLOOKUP($D48&amp;"-"&amp;TEXT($A57,"mmm-aaaa"),Informes!$A:$P,COLUMN(Informes!I$1),FALSE)), "",
VLOOKUP($D48&amp;"-"&amp;TEXT($A57,"mmm-aaaa"),Informes!$A:$P,COLUMN(Informes!I$1),FALSE)), "")</f>
        <v/>
      </c>
      <c r="J57" s="248"/>
      <c r="K57" s="248"/>
      <c r="L57" s="173" t="str">
        <f t="shared" si="11"/>
        <v>¨</v>
      </c>
      <c r="M57" s="248" t="str">
        <f>IFERROR(IF(OR($X57=$L$7,$X57=$K$5,$X57=$O$5,$X57=$T$5),IF(ISBLANK(
VLOOKUP($D48&amp;"-"&amp;TEXT($A57,"mmm-aaaa"),Informes!$A:$P,COLUMN(Informes!J$1),FALSE)), "",
VLOOKUP($D48&amp;"-"&amp;TEXT($A57,"mmm-aaaa"),Informes!$A:$P,COLUMN(Informes!J$1),FALSE)), ""), "")</f>
        <v/>
      </c>
      <c r="N57" s="248"/>
      <c r="O57" s="248"/>
      <c r="P57" s="248"/>
      <c r="Q57" s="248"/>
      <c r="R57" s="252" t="str">
        <f t="shared" si="8"/>
        <v/>
      </c>
      <c r="S57" s="252"/>
      <c r="T57" s="252"/>
      <c r="U57" s="252"/>
      <c r="V57" s="253"/>
      <c r="W57" s="4" t="str">
        <f>IFERROR(VLOOKUP($D48&amp;"-"&amp;TEXT($A57,"mmm-aaaa"),Informes!$A:$P,COLUMN(Informes!K$1),FALSE), "")</f>
        <v/>
      </c>
      <c r="X57" s="34" t="str">
        <f>IFERROR(VLOOKUP($D48&amp;"-"&amp;TEXT($A57,"mmm-aaaa"),Informes!$A:$P,COLUMN(Informes!C$1),FALSE), "")</f>
        <v/>
      </c>
    </row>
    <row r="58" spans="1:24" ht="16.5" customHeight="1" x14ac:dyDescent="0.2">
      <c r="A58" s="34">
        <f t="shared" si="12"/>
        <v>44896</v>
      </c>
      <c r="B58" s="243" t="str">
        <f t="shared" si="9"/>
        <v>Diciembre</v>
      </c>
      <c r="C58" s="244"/>
      <c r="D58" s="244" t="str">
        <f t="shared" si="10"/>
        <v>Enero</v>
      </c>
      <c r="E58" s="244"/>
      <c r="F58" s="281" t="str">
        <f>IFERROR(IF(VLOOKUP($D48&amp;"-"&amp;TEXT($A58,"mmm-aaaa"),Informes!$A:$P,COLUMN(Informes!H$1),FALSE),"þ","¨"),"¨")</f>
        <v>¨</v>
      </c>
      <c r="G58" s="281"/>
      <c r="H58" s="281"/>
      <c r="I58" s="248" t="str">
        <f>IFERROR(IF(ISBLANK(
VLOOKUP($D48&amp;"-"&amp;TEXT($A58,"mmm-aaaa"),Informes!$A:$P,COLUMN(Informes!I$1),FALSE)), "",
VLOOKUP($D48&amp;"-"&amp;TEXT($A58,"mmm-aaaa"),Informes!$A:$P,COLUMN(Informes!I$1),FALSE)), "")</f>
        <v/>
      </c>
      <c r="J58" s="248"/>
      <c r="K58" s="248"/>
      <c r="L58" s="173" t="str">
        <f t="shared" si="11"/>
        <v>¨</v>
      </c>
      <c r="M58" s="248" t="str">
        <f>IFERROR(IF(OR($X58=$L$7,$X58=$K$5,$X58=$O$5,$X58=$T$5),IF(ISBLANK(
VLOOKUP($D48&amp;"-"&amp;TEXT($A58,"mmm-aaaa"),Informes!$A:$P,COLUMN(Informes!J$1),FALSE)), "",
VLOOKUP($D48&amp;"-"&amp;TEXT($A58,"mmm-aaaa"),Informes!$A:$P,COLUMN(Informes!J$1),FALSE)), ""), "")</f>
        <v/>
      </c>
      <c r="N58" s="248"/>
      <c r="O58" s="248"/>
      <c r="P58" s="248"/>
      <c r="Q58" s="248"/>
      <c r="R58" s="252" t="str">
        <f t="shared" si="8"/>
        <v/>
      </c>
      <c r="S58" s="252"/>
      <c r="T58" s="252"/>
      <c r="U58" s="252"/>
      <c r="V58" s="253"/>
      <c r="W58" s="4" t="str">
        <f>IFERROR(VLOOKUP($D48&amp;"-"&amp;TEXT($A58,"mmm-aaaa"),Informes!$A:$P,COLUMN(Informes!K$1),FALSE), "")</f>
        <v/>
      </c>
      <c r="X58" s="34" t="str">
        <f>IFERROR(VLOOKUP($D48&amp;"-"&amp;TEXT($A58,"mmm-aaaa"),Informes!$A:$P,COLUMN(Informes!C$1),FALSE), "")</f>
        <v/>
      </c>
    </row>
    <row r="59" spans="1:24" ht="16.5" customHeight="1" x14ac:dyDescent="0.2">
      <c r="A59" s="34">
        <f t="shared" si="12"/>
        <v>44927</v>
      </c>
      <c r="B59" s="243" t="str">
        <f t="shared" si="9"/>
        <v>Enero</v>
      </c>
      <c r="C59" s="244"/>
      <c r="D59" s="244" t="str">
        <f t="shared" si="10"/>
        <v>Enero</v>
      </c>
      <c r="E59" s="244"/>
      <c r="F59" s="281" t="str">
        <f>IFERROR(IF(VLOOKUP($D48&amp;"-"&amp;TEXT($A59,"mmm-aaaa"),Informes!$A:$P,COLUMN(Informes!H$1),FALSE),"þ","¨"),"¨")</f>
        <v>¨</v>
      </c>
      <c r="G59" s="281"/>
      <c r="H59" s="281"/>
      <c r="I59" s="248" t="str">
        <f>IFERROR(IF(ISBLANK(
VLOOKUP($D48&amp;"-"&amp;TEXT($A59,"mmm-aaaa"),Informes!$A:$P,COLUMN(Informes!I$1),FALSE)), "",
VLOOKUP($D48&amp;"-"&amp;TEXT($A59,"mmm-aaaa"),Informes!$A:$P,COLUMN(Informes!I$1),FALSE)), "")</f>
        <v/>
      </c>
      <c r="J59" s="248"/>
      <c r="K59" s="248"/>
      <c r="L59" s="173" t="str">
        <f t="shared" si="11"/>
        <v>¨</v>
      </c>
      <c r="M59" s="248" t="str">
        <f>IFERROR(IF(OR($X59=$L$7,$X59=$K$5,$X59=$O$5,$X59=$T$5),IF(ISBLANK(
VLOOKUP($D48&amp;"-"&amp;TEXT($A59,"mmm-aaaa"),Informes!$A:$P,COLUMN(Informes!J$1),FALSE)), "",
VLOOKUP($D48&amp;"-"&amp;TEXT($A59,"mmm-aaaa"),Informes!$A:$P,COLUMN(Informes!J$1),FALSE)), ""), "")</f>
        <v/>
      </c>
      <c r="N59" s="248"/>
      <c r="O59" s="248"/>
      <c r="P59" s="248"/>
      <c r="Q59" s="248"/>
      <c r="R59" s="252" t="str">
        <f t="shared" si="8"/>
        <v/>
      </c>
      <c r="S59" s="252"/>
      <c r="T59" s="252"/>
      <c r="U59" s="252"/>
      <c r="V59" s="253"/>
      <c r="W59" s="4" t="str">
        <f>IFERROR(VLOOKUP($D48&amp;"-"&amp;TEXT($A59,"mmm-aaaa"),Informes!$A:$P,COLUMN(Informes!K$1),FALSE), "")</f>
        <v/>
      </c>
      <c r="X59" s="34" t="str">
        <f>IFERROR(VLOOKUP($D48&amp;"-"&amp;TEXT($A59,"mmm-aaaa"),Informes!$A:$P,COLUMN(Informes!C$1),FALSE), "")</f>
        <v/>
      </c>
    </row>
    <row r="60" spans="1:24" ht="16.5" customHeight="1" x14ac:dyDescent="0.2">
      <c r="A60" s="34">
        <f t="shared" si="12"/>
        <v>44958</v>
      </c>
      <c r="B60" s="243" t="str">
        <f t="shared" si="9"/>
        <v>Febrero</v>
      </c>
      <c r="C60" s="244"/>
      <c r="D60" s="244" t="str">
        <f t="shared" si="10"/>
        <v>Enero</v>
      </c>
      <c r="E60" s="244"/>
      <c r="F60" s="281" t="str">
        <f>IFERROR(IF(VLOOKUP($D48&amp;"-"&amp;TEXT($A60,"mmm-aaaa"),Informes!$A:$P,COLUMN(Informes!H$1),FALSE),"þ","¨"),"¨")</f>
        <v>¨</v>
      </c>
      <c r="G60" s="281"/>
      <c r="H60" s="281"/>
      <c r="I60" s="248" t="str">
        <f>IFERROR(IF(ISBLANK(
VLOOKUP($D48&amp;"-"&amp;TEXT($A60,"mmm-aaaa"),Informes!$A:$P,COLUMN(Informes!I$1),FALSE)), "",
VLOOKUP($D48&amp;"-"&amp;TEXT($A60,"mmm-aaaa"),Informes!$A:$P,COLUMN(Informes!I$1),FALSE)), "")</f>
        <v/>
      </c>
      <c r="J60" s="248"/>
      <c r="K60" s="248"/>
      <c r="L60" s="173" t="str">
        <f t="shared" si="11"/>
        <v>¨</v>
      </c>
      <c r="M60" s="248" t="str">
        <f>IFERROR(IF(OR($X60=$L$7,$X60=$K$5,$X60=$O$5,$X60=$T$5),IF(ISBLANK(
VLOOKUP($D48&amp;"-"&amp;TEXT($A60,"mmm-aaaa"),Informes!$A:$P,COLUMN(Informes!J$1),FALSE)), "",
VLOOKUP($D48&amp;"-"&amp;TEXT($A60,"mmm-aaaa"),Informes!$A:$P,COLUMN(Informes!J$1),FALSE)), ""), "")</f>
        <v/>
      </c>
      <c r="N60" s="248"/>
      <c r="O60" s="248"/>
      <c r="P60" s="248"/>
      <c r="Q60" s="248"/>
      <c r="R60" s="252" t="str">
        <f t="shared" si="8"/>
        <v/>
      </c>
      <c r="S60" s="252"/>
      <c r="T60" s="252"/>
      <c r="U60" s="252"/>
      <c r="V60" s="253"/>
      <c r="W60" s="4" t="str">
        <f>IFERROR(VLOOKUP($D48&amp;"-"&amp;TEXT($A60,"mmm-aaaa"),Informes!$A:$P,COLUMN(Informes!K$1),FALSE), "")</f>
        <v/>
      </c>
      <c r="X60" s="34" t="str">
        <f>IFERROR(VLOOKUP($D48&amp;"-"&amp;TEXT($A60,"mmm-aaaa"),Informes!$A:$P,COLUMN(Informes!C$1),FALSE), "")</f>
        <v/>
      </c>
    </row>
    <row r="61" spans="1:24" ht="16.5" customHeight="1" x14ac:dyDescent="0.2">
      <c r="A61" s="34">
        <f t="shared" si="12"/>
        <v>44986</v>
      </c>
      <c r="B61" s="243" t="str">
        <f t="shared" si="9"/>
        <v>Marzo</v>
      </c>
      <c r="C61" s="244"/>
      <c r="D61" s="244" t="str">
        <f t="shared" si="10"/>
        <v>Enero</v>
      </c>
      <c r="E61" s="244"/>
      <c r="F61" s="281" t="str">
        <f>IFERROR(IF(VLOOKUP($D48&amp;"-"&amp;TEXT($A61,"mmm-aaaa"),Informes!$A:$P,COLUMN(Informes!H$1),FALSE),"þ","¨"),"¨")</f>
        <v>¨</v>
      </c>
      <c r="G61" s="281"/>
      <c r="H61" s="281"/>
      <c r="I61" s="248" t="str">
        <f>IFERROR(IF(ISBLANK(
VLOOKUP($D48&amp;"-"&amp;TEXT($A61,"mmm-aaaa"),Informes!$A:$P,COLUMN(Informes!I$1),FALSE)), "",
VLOOKUP($D48&amp;"-"&amp;TEXT($A61,"mmm-aaaa"),Informes!$A:$P,COLUMN(Informes!I$1),FALSE)), "")</f>
        <v/>
      </c>
      <c r="J61" s="248"/>
      <c r="K61" s="248"/>
      <c r="L61" s="173" t="str">
        <f t="shared" si="11"/>
        <v>¨</v>
      </c>
      <c r="M61" s="248" t="str">
        <f>IFERROR(IF(OR($X61=$L$7,$X61=$K$5,$X61=$O$5,$X61=$T$5),IF(ISBLANK(
VLOOKUP($D48&amp;"-"&amp;TEXT($A61,"mmm-aaaa"),Informes!$A:$P,COLUMN(Informes!J$1),FALSE)), "",
VLOOKUP($D48&amp;"-"&amp;TEXT($A61,"mmm-aaaa"),Informes!$A:$P,COLUMN(Informes!J$1),FALSE)), ""), "")</f>
        <v/>
      </c>
      <c r="N61" s="248"/>
      <c r="O61" s="248"/>
      <c r="P61" s="248"/>
      <c r="Q61" s="248"/>
      <c r="R61" s="252" t="str">
        <f t="shared" si="8"/>
        <v/>
      </c>
      <c r="S61" s="252"/>
      <c r="T61" s="252"/>
      <c r="U61" s="252"/>
      <c r="V61" s="253"/>
      <c r="W61" s="4" t="str">
        <f>IFERROR(VLOOKUP($D48&amp;"-"&amp;TEXT($A61,"mmm-aaaa"),Informes!$A:$P,COLUMN(Informes!K$1),FALSE), "")</f>
        <v/>
      </c>
      <c r="X61" s="34" t="str">
        <f>IFERROR(VLOOKUP($D48&amp;"-"&amp;TEXT($A61,"mmm-aaaa"),Informes!$A:$P,COLUMN(Informes!C$1),FALSE), "")</f>
        <v/>
      </c>
    </row>
    <row r="62" spans="1:24" ht="16.5" customHeight="1" x14ac:dyDescent="0.2">
      <c r="A62" s="34">
        <f t="shared" si="12"/>
        <v>45017</v>
      </c>
      <c r="B62" s="243" t="str">
        <f t="shared" si="9"/>
        <v>Abril</v>
      </c>
      <c r="C62" s="244"/>
      <c r="D62" s="244" t="str">
        <f t="shared" si="10"/>
        <v>Enero</v>
      </c>
      <c r="E62" s="244"/>
      <c r="F62" s="281" t="str">
        <f>IFERROR(IF(VLOOKUP($D48&amp;"-"&amp;TEXT($A62,"mmm-aaaa"),Informes!$A:$P,COLUMN(Informes!H$1),FALSE),"þ","¨"),"¨")</f>
        <v>¨</v>
      </c>
      <c r="G62" s="281"/>
      <c r="H62" s="281"/>
      <c r="I62" s="248" t="str">
        <f>IFERROR(IF(ISBLANK(
VLOOKUP($D48&amp;"-"&amp;TEXT($A62,"mmm-aaaa"),Informes!$A:$P,COLUMN(Informes!I$1),FALSE)), "",
VLOOKUP($D48&amp;"-"&amp;TEXT($A62,"mmm-aaaa"),Informes!$A:$P,COLUMN(Informes!I$1),FALSE)), "")</f>
        <v/>
      </c>
      <c r="J62" s="248"/>
      <c r="K62" s="248"/>
      <c r="L62" s="173" t="str">
        <f t="shared" si="11"/>
        <v>¨</v>
      </c>
      <c r="M62" s="248" t="str">
        <f>IFERROR(IF(OR($X62=$L$7,$X62=$K$5,$X62=$O$5,$X62=$T$5),IF(ISBLANK(
VLOOKUP($D48&amp;"-"&amp;TEXT($A62,"mmm-aaaa"),Informes!$A:$P,COLUMN(Informes!J$1),FALSE)), "",
VLOOKUP($D48&amp;"-"&amp;TEXT($A62,"mmm-aaaa"),Informes!$A:$P,COLUMN(Informes!J$1),FALSE)), ""), "")</f>
        <v/>
      </c>
      <c r="N62" s="248"/>
      <c r="O62" s="248"/>
      <c r="P62" s="248"/>
      <c r="Q62" s="248"/>
      <c r="R62" s="252" t="str">
        <f t="shared" si="8"/>
        <v/>
      </c>
      <c r="S62" s="252"/>
      <c r="T62" s="252"/>
      <c r="U62" s="252"/>
      <c r="V62" s="253"/>
      <c r="W62" s="4" t="str">
        <f>IFERROR(VLOOKUP($D48&amp;"-"&amp;TEXT($A62,"mmm-aaaa"),Informes!$A:$P,COLUMN(Informes!K$1),FALSE), "")</f>
        <v/>
      </c>
      <c r="X62" s="34" t="str">
        <f>IFERROR(VLOOKUP($D48&amp;"-"&amp;TEXT($A62,"mmm-aaaa"),Informes!$A:$P,COLUMN(Informes!C$1),FALSE), "")</f>
        <v/>
      </c>
    </row>
    <row r="63" spans="1:24" ht="16.5" customHeight="1" x14ac:dyDescent="0.2">
      <c r="A63" s="34">
        <f t="shared" si="12"/>
        <v>45047</v>
      </c>
      <c r="B63" s="243" t="str">
        <f t="shared" si="9"/>
        <v>Mayo</v>
      </c>
      <c r="C63" s="244"/>
      <c r="D63" s="244" t="str">
        <f t="shared" si="10"/>
        <v>Enero</v>
      </c>
      <c r="E63" s="244"/>
      <c r="F63" s="281" t="str">
        <f>IFERROR(IF(VLOOKUP($D48&amp;"-"&amp;TEXT($A63,"mmm-aaaa"),Informes!$A:$P,COLUMN(Informes!H$1),FALSE),"þ","¨"),"¨")</f>
        <v>¨</v>
      </c>
      <c r="G63" s="281"/>
      <c r="H63" s="281"/>
      <c r="I63" s="248" t="str">
        <f>IFERROR(IF(ISBLANK(
VLOOKUP($D48&amp;"-"&amp;TEXT($A63,"mmm-aaaa"),Informes!$A:$P,COLUMN(Informes!I$1),FALSE)), "",
VLOOKUP($D48&amp;"-"&amp;TEXT($A63,"mmm-aaaa"),Informes!$A:$P,COLUMN(Informes!I$1),FALSE)), "")</f>
        <v/>
      </c>
      <c r="J63" s="248"/>
      <c r="K63" s="248"/>
      <c r="L63" s="173" t="str">
        <f t="shared" si="11"/>
        <v>¨</v>
      </c>
      <c r="M63" s="248" t="str">
        <f>IFERROR(IF(OR($X63=$L$7,$X63=$K$5,$X63=$O$5,$X63=$T$5),IF(ISBLANK(
VLOOKUP($D48&amp;"-"&amp;TEXT($A63,"mmm-aaaa"),Informes!$A:$P,COLUMN(Informes!J$1),FALSE)), "",
VLOOKUP($D48&amp;"-"&amp;TEXT($A63,"mmm-aaaa"),Informes!$A:$P,COLUMN(Informes!J$1),FALSE)), ""), "")</f>
        <v/>
      </c>
      <c r="N63" s="248"/>
      <c r="O63" s="248"/>
      <c r="P63" s="248"/>
      <c r="Q63" s="248"/>
      <c r="R63" s="252" t="str">
        <f t="shared" si="8"/>
        <v/>
      </c>
      <c r="S63" s="252"/>
      <c r="T63" s="252"/>
      <c r="U63" s="252"/>
      <c r="V63" s="253"/>
      <c r="W63" s="4" t="str">
        <f>IFERROR(VLOOKUP($D48&amp;"-"&amp;TEXT($A63,"mmm-aaaa"),Informes!$A:$P,COLUMN(Informes!K$1),FALSE), "")</f>
        <v/>
      </c>
      <c r="X63" s="34" t="str">
        <f>IFERROR(VLOOKUP($D48&amp;"-"&amp;TEXT($A63,"mmm-aaaa"),Informes!$A:$P,COLUMN(Informes!C$1),FALSE), "")</f>
        <v/>
      </c>
    </row>
    <row r="64" spans="1:24" ht="16.5" customHeight="1" x14ac:dyDescent="0.2">
      <c r="A64" s="34">
        <f t="shared" si="12"/>
        <v>45078</v>
      </c>
      <c r="B64" s="243" t="str">
        <f t="shared" si="9"/>
        <v>Junio</v>
      </c>
      <c r="C64" s="244"/>
      <c r="D64" s="244" t="str">
        <f t="shared" si="10"/>
        <v>Enero</v>
      </c>
      <c r="E64" s="244"/>
      <c r="F64" s="281" t="str">
        <f>IFERROR(IF(VLOOKUP($D48&amp;"-"&amp;TEXT($A64,"mmm-aaaa"),Informes!$A:$P,COLUMN(Informes!H$1),FALSE),"þ","¨"),"¨")</f>
        <v>¨</v>
      </c>
      <c r="G64" s="281"/>
      <c r="H64" s="281"/>
      <c r="I64" s="248" t="str">
        <f>IFERROR(IF(ISBLANK(
VLOOKUP($D48&amp;"-"&amp;TEXT($A64,"mmm-aaaa"),Informes!$A:$P,COLUMN(Informes!I$1),FALSE)), "",
VLOOKUP($D48&amp;"-"&amp;TEXT($A64,"mmm-aaaa"),Informes!$A:$P,COLUMN(Informes!I$1),FALSE)), "")</f>
        <v/>
      </c>
      <c r="J64" s="248"/>
      <c r="K64" s="248"/>
      <c r="L64" s="173" t="str">
        <f t="shared" si="11"/>
        <v>¨</v>
      </c>
      <c r="M64" s="248" t="str">
        <f>IFERROR(IF(OR($X64=$L$7,$X64=$K$5,$X64=$O$5,$X64=$T$5),IF(ISBLANK(
VLOOKUP($D48&amp;"-"&amp;TEXT($A64,"mmm-aaaa"),Informes!$A:$P,COLUMN(Informes!J$1),FALSE)), "",
VLOOKUP($D48&amp;"-"&amp;TEXT($A64,"mmm-aaaa"),Informes!$A:$P,COLUMN(Informes!J$1),FALSE)), ""), "")</f>
        <v/>
      </c>
      <c r="N64" s="248"/>
      <c r="O64" s="248"/>
      <c r="P64" s="248"/>
      <c r="Q64" s="248"/>
      <c r="R64" s="252" t="str">
        <f t="shared" si="8"/>
        <v/>
      </c>
      <c r="S64" s="252"/>
      <c r="T64" s="252"/>
      <c r="U64" s="252"/>
      <c r="V64" s="253"/>
      <c r="W64" s="4" t="str">
        <f>IFERROR(VLOOKUP($D48&amp;"-"&amp;TEXT($A64,"mmm-aaaa"),Informes!$A:$P,COLUMN(Informes!K$1),FALSE), "")</f>
        <v/>
      </c>
      <c r="X64" s="34" t="str">
        <f>IFERROR(VLOOKUP($D48&amp;"-"&amp;TEXT($A64,"mmm-aaaa"),Informes!$A:$P,COLUMN(Informes!C$1),FALSE), "")</f>
        <v/>
      </c>
    </row>
    <row r="65" spans="1:24" ht="16.5" customHeight="1" x14ac:dyDescent="0.2">
      <c r="A65" s="34">
        <f t="shared" si="12"/>
        <v>45108</v>
      </c>
      <c r="B65" s="243" t="str">
        <f t="shared" si="9"/>
        <v>Julio</v>
      </c>
      <c r="C65" s="244"/>
      <c r="D65" s="244" t="str">
        <f t="shared" si="10"/>
        <v>Enero</v>
      </c>
      <c r="E65" s="244"/>
      <c r="F65" s="281" t="str">
        <f>IFERROR(IF(VLOOKUP($D48&amp;"-"&amp;TEXT($A65,"mmm-aaaa"),Informes!$A:$P,COLUMN(Informes!H$1),FALSE),"þ","¨"),"¨")</f>
        <v>¨</v>
      </c>
      <c r="G65" s="281"/>
      <c r="H65" s="281"/>
      <c r="I65" s="248" t="str">
        <f>IFERROR(IF(ISBLANK(
VLOOKUP($D48&amp;"-"&amp;TEXT($A65,"mmm-aaaa"),Informes!$A:$P,COLUMN(Informes!I$1),FALSE)), "",
VLOOKUP($D48&amp;"-"&amp;TEXT($A65,"mmm-aaaa"),Informes!$A:$P,COLUMN(Informes!I$1),FALSE)), "")</f>
        <v/>
      </c>
      <c r="J65" s="248"/>
      <c r="K65" s="248"/>
      <c r="L65" s="173" t="str">
        <f t="shared" si="11"/>
        <v>¨</v>
      </c>
      <c r="M65" s="248" t="str">
        <f>IFERROR(IF(OR($X65=$L$7,$X65=$K$5,$X65=$O$5,$X65=$T$5),IF(ISBLANK(
VLOOKUP($D48&amp;"-"&amp;TEXT($A65,"mmm-aaaa"),Informes!$A:$P,COLUMN(Informes!J$1),FALSE)), "",
VLOOKUP($D48&amp;"-"&amp;TEXT($A65,"mmm-aaaa"),Informes!$A:$P,COLUMN(Informes!J$1),FALSE)), ""), "")</f>
        <v/>
      </c>
      <c r="N65" s="248"/>
      <c r="O65" s="248"/>
      <c r="P65" s="248"/>
      <c r="Q65" s="248"/>
      <c r="R65" s="252" t="str">
        <f t="shared" si="8"/>
        <v/>
      </c>
      <c r="S65" s="252"/>
      <c r="T65" s="252"/>
      <c r="U65" s="252"/>
      <c r="V65" s="253"/>
      <c r="W65" s="4" t="str">
        <f>IFERROR(VLOOKUP($D48&amp;"-"&amp;TEXT($A65,"mmm-aaaa"),Informes!$A:$P,COLUMN(Informes!K$1),FALSE), "")</f>
        <v/>
      </c>
      <c r="X65" s="34" t="str">
        <f>IFERROR(VLOOKUP($D48&amp;"-"&amp;TEXT($A65,"mmm-aaaa"),Informes!$A:$P,COLUMN(Informes!C$1),FALSE), "")</f>
        <v/>
      </c>
    </row>
    <row r="66" spans="1:24" ht="16.5" customHeight="1" thickBot="1" x14ac:dyDescent="0.25">
      <c r="A66" s="34">
        <f t="shared" si="12"/>
        <v>45139</v>
      </c>
      <c r="B66" s="264" t="str">
        <f t="shared" si="9"/>
        <v>Agosto</v>
      </c>
      <c r="C66" s="265"/>
      <c r="D66" s="265" t="str">
        <f t="shared" si="10"/>
        <v>Enero</v>
      </c>
      <c r="E66" s="265"/>
      <c r="F66" s="280" t="str">
        <f>IFERROR(IF(VLOOKUP($D48&amp;"-"&amp;TEXT($A66,"mmm-aaaa"),Informes!$A:$P,COLUMN(Informes!H$1),FALSE),"þ","¨"),"¨")</f>
        <v>¨</v>
      </c>
      <c r="G66" s="280"/>
      <c r="H66" s="280"/>
      <c r="I66" s="269" t="str">
        <f>IFERROR(IF(ISBLANK(
VLOOKUP($D48&amp;"-"&amp;TEXT($A66,"mmm-aaaa"),Informes!$A:$P,COLUMN(Informes!I$1),FALSE)), "",
VLOOKUP($D48&amp;"-"&amp;TEXT($A66,"mmm-aaaa"),Informes!$A:$P,COLUMN(Informes!I$1),FALSE)), "")</f>
        <v/>
      </c>
      <c r="J66" s="269"/>
      <c r="K66" s="269"/>
      <c r="L66" s="172" t="str">
        <f t="shared" si="11"/>
        <v>¨</v>
      </c>
      <c r="M66" s="269" t="str">
        <f>IFERROR(IF(OR($X66=$L$7,$X66=$K$5,$X66=$O$5,$X66=$T$5),IF(ISBLANK(
VLOOKUP($D48&amp;"-"&amp;TEXT($A66,"mmm-aaaa"),Informes!$A:$P,COLUMN(Informes!J$1),FALSE)), "",
VLOOKUP($D48&amp;"-"&amp;TEXT($A66,"mmm-aaaa"),Informes!$A:$P,COLUMN(Informes!J$1),FALSE)), ""), "")</f>
        <v/>
      </c>
      <c r="N66" s="269"/>
      <c r="O66" s="269"/>
      <c r="P66" s="269"/>
      <c r="Q66" s="269"/>
      <c r="R66" s="270" t="str">
        <f t="shared" si="8"/>
        <v/>
      </c>
      <c r="S66" s="270"/>
      <c r="T66" s="270"/>
      <c r="U66" s="270"/>
      <c r="V66" s="271"/>
      <c r="W66" s="4" t="str">
        <f>IFERROR(VLOOKUP($D48&amp;"-"&amp;TEXT($A66,"mmm-aaaa"),Informes!$A:$P,COLUMN(Informes!K$1),FALSE), "")</f>
        <v/>
      </c>
      <c r="X66" s="34" t="str">
        <f>IFERROR(VLOOKUP($D48&amp;"-"&amp;TEXT($A66,"mmm-aaaa"),Informes!$A:$P,COLUMN(Informes!C$1),FALSE), "")</f>
        <v/>
      </c>
    </row>
    <row r="67" spans="1:24" ht="16.5" customHeight="1" thickBot="1" x14ac:dyDescent="0.3">
      <c r="D67" s="124"/>
      <c r="E67" s="124"/>
      <c r="F67" s="129"/>
      <c r="G67" s="124" t="str">
        <f>IF(SUM(F55:F66)=0,"",SUM(F55:F66))</f>
        <v/>
      </c>
      <c r="H67" s="124"/>
      <c r="I67" s="124"/>
      <c r="J67" s="130"/>
      <c r="K67" s="124"/>
      <c r="L67" s="131" t="s">
        <v>107</v>
      </c>
      <c r="M67" s="272" t="str">
        <f>IF(SUM(M55:M66)=0,"",SUM(M55:M66))</f>
        <v/>
      </c>
      <c r="N67" s="273"/>
      <c r="O67" s="273"/>
      <c r="P67" s="273"/>
      <c r="Q67" s="274"/>
      <c r="R67" s="275"/>
      <c r="S67" s="276"/>
      <c r="T67" s="276"/>
      <c r="U67" s="276"/>
      <c r="V67" s="277"/>
      <c r="W67" s="4"/>
      <c r="X67" s="4"/>
    </row>
    <row r="68" spans="1:24" ht="16.5" customHeight="1" x14ac:dyDescent="0.2">
      <c r="W68" s="4"/>
      <c r="X68" s="4"/>
    </row>
    <row r="69" spans="1:24" ht="279.75" customHeight="1" x14ac:dyDescent="0.15">
      <c r="B69" s="11"/>
      <c r="C69" s="132" t="s">
        <v>136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ht="24" customHeight="1" x14ac:dyDescent="0.2">
      <c r="A70" s="35"/>
      <c r="B70" s="256" t="s">
        <v>127</v>
      </c>
      <c r="C70" s="256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X70" s="2"/>
    </row>
    <row r="71" spans="1:24" ht="15" x14ac:dyDescent="0.2">
      <c r="A71" s="35"/>
      <c r="B71" s="120" t="s">
        <v>128</v>
      </c>
      <c r="D71" s="123">
        <f>D48</f>
        <v>0</v>
      </c>
      <c r="E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5"/>
      <c r="X71" s="2"/>
    </row>
    <row r="72" spans="1:24" ht="17.25" x14ac:dyDescent="0.2">
      <c r="B72" s="120" t="s">
        <v>129</v>
      </c>
      <c r="D72" s="121"/>
      <c r="E72" s="121"/>
      <c r="F72" s="7"/>
      <c r="G72" s="7"/>
      <c r="H72" s="257" t="str">
        <f>H49</f>
        <v/>
      </c>
      <c r="I72" s="257"/>
      <c r="J72" s="257"/>
      <c r="K72" s="257"/>
      <c r="L72" s="257"/>
      <c r="M72" s="257"/>
      <c r="N72" s="257"/>
      <c r="O72" s="257"/>
      <c r="P72" s="127" t="str">
        <f>P49</f>
        <v>¨</v>
      </c>
      <c r="Q72" s="120" t="s">
        <v>75</v>
      </c>
      <c r="S72" s="12"/>
      <c r="T72" s="13"/>
      <c r="U72" s="127" t="str">
        <f>U49</f>
        <v>¨</v>
      </c>
      <c r="V72" s="120" t="s">
        <v>79</v>
      </c>
      <c r="W72" s="12"/>
      <c r="X72" s="6"/>
    </row>
    <row r="73" spans="1:24" ht="17.25" x14ac:dyDescent="0.2">
      <c r="B73" s="120" t="s">
        <v>130</v>
      </c>
      <c r="D73" s="122"/>
      <c r="E73" s="122"/>
      <c r="F73" s="7"/>
      <c r="G73" s="258" t="str">
        <f>G50</f>
        <v/>
      </c>
      <c r="H73" s="258"/>
      <c r="I73" s="258"/>
      <c r="J73" s="258"/>
      <c r="K73" s="258"/>
      <c r="L73" s="258"/>
      <c r="M73" s="258"/>
      <c r="N73" s="258"/>
      <c r="O73" s="258"/>
      <c r="P73" s="128" t="s">
        <v>137</v>
      </c>
      <c r="Q73" s="120" t="s">
        <v>131</v>
      </c>
      <c r="S73" s="12"/>
      <c r="T73" s="12"/>
      <c r="U73" s="128" t="s">
        <v>138</v>
      </c>
      <c r="V73" s="120" t="s">
        <v>61</v>
      </c>
      <c r="W73" s="12"/>
      <c r="X73" s="6"/>
    </row>
    <row r="74" spans="1:24" ht="28.5" customHeight="1" x14ac:dyDescent="0.2">
      <c r="B74" s="127" t="str">
        <f>B51</f>
        <v>¨</v>
      </c>
      <c r="C74" s="125" t="s">
        <v>76</v>
      </c>
      <c r="D74" s="127" t="str">
        <f>D51</f>
        <v>¨</v>
      </c>
      <c r="E74" s="125" t="s">
        <v>81</v>
      </c>
      <c r="F74" s="7"/>
      <c r="G74" s="7"/>
      <c r="H74" s="5"/>
      <c r="I74" s="10"/>
      <c r="J74" s="127" t="str">
        <f>J51</f>
        <v>¨</v>
      </c>
      <c r="K74" s="125" t="s">
        <v>77</v>
      </c>
      <c r="L74" s="5"/>
      <c r="M74" s="5"/>
      <c r="N74" s="127" t="str">
        <f>N51</f>
        <v>¨</v>
      </c>
      <c r="O74" s="125" t="s">
        <v>132</v>
      </c>
      <c r="P74" s="126"/>
      <c r="Q74" s="126"/>
      <c r="R74" s="9"/>
      <c r="S74" s="127" t="str">
        <f>S51</f>
        <v>¨</v>
      </c>
      <c r="T74" s="259" t="s">
        <v>133</v>
      </c>
      <c r="U74" s="259"/>
      <c r="V74" s="259"/>
      <c r="W74" s="13"/>
      <c r="X74" s="6"/>
    </row>
    <row r="75" spans="1:24" ht="4.5" customHeight="1" thickBot="1" x14ac:dyDescent="0.25">
      <c r="B75" s="8"/>
      <c r="C75" s="7"/>
      <c r="D75" s="8"/>
      <c r="E75" s="7"/>
      <c r="F75" s="7"/>
      <c r="G75" s="7"/>
      <c r="H75" s="5"/>
      <c r="I75" s="10"/>
      <c r="J75" s="8"/>
      <c r="K75" s="5"/>
      <c r="L75" s="5"/>
      <c r="M75" s="5"/>
      <c r="N75" s="7"/>
      <c r="O75" s="5"/>
      <c r="P75" s="8"/>
      <c r="Q75" s="8"/>
      <c r="R75" s="9"/>
      <c r="S75" s="9"/>
      <c r="T75" s="7"/>
      <c r="U75" s="8"/>
      <c r="V75" s="9"/>
      <c r="W75" s="9"/>
      <c r="X75" s="6"/>
    </row>
    <row r="76" spans="1:24" ht="27" customHeight="1" x14ac:dyDescent="0.25">
      <c r="B76" s="260" t="s">
        <v>17</v>
      </c>
      <c r="C76" s="261"/>
      <c r="D76" s="261"/>
      <c r="E76" s="261"/>
      <c r="F76" s="262" t="s">
        <v>134</v>
      </c>
      <c r="G76" s="262"/>
      <c r="H76" s="262"/>
      <c r="I76" s="262" t="s">
        <v>12</v>
      </c>
      <c r="J76" s="262"/>
      <c r="K76" s="262"/>
      <c r="L76" s="262" t="s">
        <v>105</v>
      </c>
      <c r="M76" s="236" t="s">
        <v>135</v>
      </c>
      <c r="N76" s="236"/>
      <c r="O76" s="236"/>
      <c r="P76" s="236"/>
      <c r="Q76" s="236"/>
      <c r="R76" s="236" t="s">
        <v>101</v>
      </c>
      <c r="S76" s="236"/>
      <c r="T76" s="236"/>
      <c r="U76" s="236"/>
      <c r="V76" s="237"/>
      <c r="W76" s="14"/>
      <c r="X76" s="3"/>
    </row>
    <row r="77" spans="1:24" ht="27.75" customHeight="1" x14ac:dyDescent="0.2">
      <c r="B77" s="240">
        <f>EDATE(B54,12)</f>
        <v>45292</v>
      </c>
      <c r="C77" s="241"/>
      <c r="D77" s="241"/>
      <c r="E77" s="242"/>
      <c r="F77" s="263"/>
      <c r="G77" s="263"/>
      <c r="H77" s="263"/>
      <c r="I77" s="263"/>
      <c r="J77" s="263"/>
      <c r="K77" s="263"/>
      <c r="L77" s="263"/>
      <c r="M77" s="238"/>
      <c r="N77" s="238"/>
      <c r="O77" s="238"/>
      <c r="P77" s="238"/>
      <c r="Q77" s="238"/>
      <c r="R77" s="238"/>
      <c r="S77" s="238"/>
      <c r="T77" s="238"/>
      <c r="U77" s="238"/>
      <c r="V77" s="239"/>
      <c r="W77" s="14"/>
      <c r="X77" s="3"/>
    </row>
    <row r="78" spans="1:24" ht="16.5" customHeight="1" x14ac:dyDescent="0.2">
      <c r="A78" s="34">
        <f>EDATE(B77,-4)</f>
        <v>45170</v>
      </c>
      <c r="B78" s="243" t="str">
        <f>PROPER(TEXT(A78, "mmmm"))</f>
        <v>Septiembre</v>
      </c>
      <c r="C78" s="244"/>
      <c r="D78" s="244"/>
      <c r="E78" s="244"/>
      <c r="F78" s="281" t="str">
        <f>IFERROR(IF(VLOOKUP($D48&amp;"-"&amp;TEXT($A78,"mmm-aaaa"),Informes!$A:$P,COLUMN(Informes!H$1),FALSE),"þ","¨"),"¨")</f>
        <v>¨</v>
      </c>
      <c r="G78" s="281"/>
      <c r="H78" s="281"/>
      <c r="I78" s="248" t="str">
        <f>IFERROR(IF(ISBLANK(
VLOOKUP($D71&amp;"-"&amp;TEXT($A78,"mmm-aaaa"),Informes!$A:$P,COLUMN(Informes!I$1),FALSE)), "",
VLOOKUP($D71&amp;"-"&amp;TEXT($A78,"mmm-aaaa"),Informes!$A:$P,COLUMN(Informes!I$1),FALSE)), "")</f>
        <v/>
      </c>
      <c r="J78" s="248"/>
      <c r="K78" s="248"/>
      <c r="L78" s="173" t="str">
        <f>IFERROR(IF($X78=$L$7,"þ","¨"),"¨")</f>
        <v>¨</v>
      </c>
      <c r="M78" s="248" t="str">
        <f>IFERROR(IF(OR($X78=$L$7,$X78=$K$5,$X78=$O$5,$X78=$T$5),IF(ISBLANK(
VLOOKUP($D48&amp;"-"&amp;TEXT($A78,"mmm-aaaa"),Informes!$A:$P,COLUMN(Informes!J$1),FALSE)), "",
VLOOKUP($D48&amp;"-"&amp;TEXT($A78,"mmm-aaaa"),Informes!$A:$P,COLUMN(Informes!J$1),FALSE)), ""), "")</f>
        <v/>
      </c>
      <c r="N78" s="248"/>
      <c r="O78" s="248"/>
      <c r="P78" s="248"/>
      <c r="Q78" s="248"/>
      <c r="R78" s="252" t="str">
        <f t="shared" ref="R78:R89" si="13">IF(W78=0, "", W78)</f>
        <v/>
      </c>
      <c r="S78" s="252"/>
      <c r="T78" s="252"/>
      <c r="U78" s="252"/>
      <c r="V78" s="253"/>
      <c r="W78" s="4" t="str">
        <f>IFERROR(VLOOKUP($D71&amp;"-"&amp;TEXT($A78,"mmm-aaaa"),Informes!$A:$P,COLUMN(Informes!K$1),FALSE), "")</f>
        <v/>
      </c>
      <c r="X78" s="34" t="str">
        <f>IFERROR(VLOOKUP($D48&amp;"-"&amp;TEXT($A78,"mmm-aaaa"),Informes!$A:$P,COLUMN(Informes!C$1),FALSE), "")</f>
        <v/>
      </c>
    </row>
    <row r="79" spans="1:24" ht="16.5" customHeight="1" x14ac:dyDescent="0.2">
      <c r="A79" s="34">
        <f>EDATE(A78,1)</f>
        <v>45200</v>
      </c>
      <c r="B79" s="243" t="str">
        <f t="shared" ref="B79:B89" si="14">PROPER(TEXT(A79, "mmmm"))</f>
        <v>Octubre</v>
      </c>
      <c r="C79" s="244"/>
      <c r="D79" s="244"/>
      <c r="E79" s="244"/>
      <c r="F79" s="281" t="str">
        <f>IFERROR(IF(VLOOKUP($D48&amp;"-"&amp;TEXT($A79,"mmm-aaaa"),Informes!$A:$P,COLUMN(Informes!H$1),FALSE),"þ","¨"),"¨")</f>
        <v>¨</v>
      </c>
      <c r="G79" s="281"/>
      <c r="H79" s="281"/>
      <c r="I79" s="248" t="str">
        <f>IFERROR(IF(ISBLANK(
VLOOKUP($D71&amp;"-"&amp;TEXT($A79,"mmm-aaaa"),Informes!$A:$P,COLUMN(Informes!I$1),FALSE)), "",
VLOOKUP($D71&amp;"-"&amp;TEXT($A79,"mmm-aaaa"),Informes!$A:$P,COLUMN(Informes!I$1),FALSE)), "")</f>
        <v/>
      </c>
      <c r="J79" s="248"/>
      <c r="K79" s="248"/>
      <c r="L79" s="173" t="str">
        <f t="shared" ref="L79:L89" si="15">IFERROR(IF($X79=$L$7,"þ","¨"),"¨")</f>
        <v>¨</v>
      </c>
      <c r="M79" s="248" t="str">
        <f>IFERROR(IF(OR($X79=$L$7,$X79=$K$5,$X79=$O$5,$X79=$T$5),IF(ISBLANK(
VLOOKUP($D48&amp;"-"&amp;TEXT($A79,"mmm-aaaa"),Informes!$A:$P,COLUMN(Informes!J$1),FALSE)), "",
VLOOKUP($D48&amp;"-"&amp;TEXT($A79,"mmm-aaaa"),Informes!$A:$P,COLUMN(Informes!J$1),FALSE)), ""), "")</f>
        <v/>
      </c>
      <c r="N79" s="248"/>
      <c r="O79" s="248"/>
      <c r="P79" s="248"/>
      <c r="Q79" s="248"/>
      <c r="R79" s="252" t="str">
        <f t="shared" si="13"/>
        <v/>
      </c>
      <c r="S79" s="252"/>
      <c r="T79" s="252"/>
      <c r="U79" s="252"/>
      <c r="V79" s="253"/>
      <c r="W79" s="4" t="str">
        <f>IFERROR(VLOOKUP($D71&amp;"-"&amp;TEXT($A79,"mmm-aaaa"),Informes!$A:$P,COLUMN(Informes!K$1),FALSE), "")</f>
        <v/>
      </c>
      <c r="X79" s="34" t="str">
        <f>IFERROR(VLOOKUP($D48&amp;"-"&amp;TEXT($A79,"mmm-aaaa"),Informes!$A:$P,COLUMN(Informes!C$1),FALSE), "")</f>
        <v/>
      </c>
    </row>
    <row r="80" spans="1:24" ht="16.5" customHeight="1" x14ac:dyDescent="0.2">
      <c r="A80" s="34">
        <f t="shared" ref="A80:A89" si="16">EDATE(A79,1)</f>
        <v>45231</v>
      </c>
      <c r="B80" s="243" t="str">
        <f t="shared" si="14"/>
        <v>Noviembre</v>
      </c>
      <c r="C80" s="244"/>
      <c r="D80" s="244"/>
      <c r="E80" s="244"/>
      <c r="F80" s="281" t="str">
        <f>IFERROR(IF(VLOOKUP($D48&amp;"-"&amp;TEXT($A80,"mmm-aaaa"),Informes!$A:$P,COLUMN(Informes!H$1),FALSE),"þ","¨"),"¨")</f>
        <v>¨</v>
      </c>
      <c r="G80" s="281"/>
      <c r="H80" s="281"/>
      <c r="I80" s="248" t="str">
        <f>IFERROR(IF(ISBLANK(
VLOOKUP($D71&amp;"-"&amp;TEXT($A80,"mmm-aaaa"),Informes!$A:$P,COLUMN(Informes!I$1),FALSE)), "",
VLOOKUP($D71&amp;"-"&amp;TEXT($A80,"mmm-aaaa"),Informes!$A:$P,COLUMN(Informes!I$1),FALSE)), "")</f>
        <v/>
      </c>
      <c r="J80" s="248"/>
      <c r="K80" s="248"/>
      <c r="L80" s="173" t="str">
        <f t="shared" si="15"/>
        <v>¨</v>
      </c>
      <c r="M80" s="248" t="str">
        <f>IFERROR(IF(OR($X80=$L$7,$X80=$K$5,$X80=$O$5,$X80=$T$5),IF(ISBLANK(
VLOOKUP($D48&amp;"-"&amp;TEXT($A80,"mmm-aaaa"),Informes!$A:$P,COLUMN(Informes!J$1),FALSE)), "",
VLOOKUP($D48&amp;"-"&amp;TEXT($A80,"mmm-aaaa"),Informes!$A:$P,COLUMN(Informes!J$1),FALSE)), ""), "")</f>
        <v/>
      </c>
      <c r="N80" s="248"/>
      <c r="O80" s="248"/>
      <c r="P80" s="248"/>
      <c r="Q80" s="248"/>
      <c r="R80" s="252" t="str">
        <f t="shared" si="13"/>
        <v/>
      </c>
      <c r="S80" s="252"/>
      <c r="T80" s="252"/>
      <c r="U80" s="252"/>
      <c r="V80" s="253"/>
      <c r="W80" s="4" t="str">
        <f>IFERROR(VLOOKUP($D71&amp;"-"&amp;TEXT($A80,"mmm-aaaa"),Informes!$A:$P,COLUMN(Informes!K$1),FALSE), "")</f>
        <v/>
      </c>
      <c r="X80" s="34" t="str">
        <f>IFERROR(VLOOKUP($D48&amp;"-"&amp;TEXT($A80,"mmm-aaaa"),Informes!$A:$P,COLUMN(Informes!C$1),FALSE), "")</f>
        <v/>
      </c>
    </row>
    <row r="81" spans="1:24" ht="16.5" customHeight="1" x14ac:dyDescent="0.2">
      <c r="A81" s="34">
        <f t="shared" si="16"/>
        <v>45261</v>
      </c>
      <c r="B81" s="243" t="str">
        <f t="shared" si="14"/>
        <v>Diciembre</v>
      </c>
      <c r="C81" s="244"/>
      <c r="D81" s="244"/>
      <c r="E81" s="244"/>
      <c r="F81" s="281" t="str">
        <f>IFERROR(IF(VLOOKUP($D48&amp;"-"&amp;TEXT($A81,"mmm-aaaa"),Informes!$A:$P,COLUMN(Informes!H$1),FALSE),"þ","¨"),"¨")</f>
        <v>¨</v>
      </c>
      <c r="G81" s="281"/>
      <c r="H81" s="281"/>
      <c r="I81" s="248" t="str">
        <f>IFERROR(IF(ISBLANK(
VLOOKUP($D71&amp;"-"&amp;TEXT($A81,"mmm-aaaa"),Informes!$A:$P,COLUMN(Informes!I$1),FALSE)), "",
VLOOKUP($D71&amp;"-"&amp;TEXT($A81,"mmm-aaaa"),Informes!$A:$P,COLUMN(Informes!I$1),FALSE)), "")</f>
        <v/>
      </c>
      <c r="J81" s="248"/>
      <c r="K81" s="248"/>
      <c r="L81" s="173" t="str">
        <f t="shared" si="15"/>
        <v>¨</v>
      </c>
      <c r="M81" s="248" t="str">
        <f>IFERROR(IF(OR($X81=$L$7,$X81=$K$5,$X81=$O$5,$X81=$T$5),IF(ISBLANK(
VLOOKUP($D48&amp;"-"&amp;TEXT($A81,"mmm-aaaa"),Informes!$A:$P,COLUMN(Informes!J$1),FALSE)), "",
VLOOKUP($D48&amp;"-"&amp;TEXT($A81,"mmm-aaaa"),Informes!$A:$P,COLUMN(Informes!J$1),FALSE)), ""), "")</f>
        <v/>
      </c>
      <c r="N81" s="248"/>
      <c r="O81" s="248"/>
      <c r="P81" s="248"/>
      <c r="Q81" s="248"/>
      <c r="R81" s="252" t="str">
        <f t="shared" si="13"/>
        <v/>
      </c>
      <c r="S81" s="252"/>
      <c r="T81" s="252"/>
      <c r="U81" s="252"/>
      <c r="V81" s="253"/>
      <c r="W81" s="4" t="str">
        <f>IFERROR(VLOOKUP($D71&amp;"-"&amp;TEXT($A81,"mmm-aaaa"),Informes!$A:$P,COLUMN(Informes!K$1),FALSE), "")</f>
        <v/>
      </c>
      <c r="X81" s="34" t="str">
        <f>IFERROR(VLOOKUP($D48&amp;"-"&amp;TEXT($A81,"mmm-aaaa"),Informes!$A:$P,COLUMN(Informes!C$1),FALSE), "")</f>
        <v/>
      </c>
    </row>
    <row r="82" spans="1:24" ht="16.5" customHeight="1" x14ac:dyDescent="0.2">
      <c r="A82" s="34">
        <f t="shared" si="16"/>
        <v>45292</v>
      </c>
      <c r="B82" s="243" t="str">
        <f t="shared" si="14"/>
        <v>Enero</v>
      </c>
      <c r="C82" s="244"/>
      <c r="D82" s="244"/>
      <c r="E82" s="244"/>
      <c r="F82" s="281" t="str">
        <f>IFERROR(IF(VLOOKUP($D48&amp;"-"&amp;TEXT($A82,"mmm-aaaa"),Informes!$A:$P,COLUMN(Informes!H$1),FALSE),"þ","¨"),"¨")</f>
        <v>¨</v>
      </c>
      <c r="G82" s="281"/>
      <c r="H82" s="281"/>
      <c r="I82" s="248" t="str">
        <f>IFERROR(IF(ISBLANK(
VLOOKUP($D71&amp;"-"&amp;TEXT($A82,"mmm-aaaa"),Informes!$A:$P,COLUMN(Informes!I$1),FALSE)), "",
VLOOKUP($D71&amp;"-"&amp;TEXT($A82,"mmm-aaaa"),Informes!$A:$P,COLUMN(Informes!I$1),FALSE)), "")</f>
        <v/>
      </c>
      <c r="J82" s="248"/>
      <c r="K82" s="248"/>
      <c r="L82" s="173" t="str">
        <f t="shared" si="15"/>
        <v>¨</v>
      </c>
      <c r="M82" s="248" t="str">
        <f>IFERROR(IF(OR($X82=$L$7,$X82=$K$5,$X82=$O$5,$X82=$T$5),IF(ISBLANK(
VLOOKUP($D48&amp;"-"&amp;TEXT($A82,"mmm-aaaa"),Informes!$A:$P,COLUMN(Informes!J$1),FALSE)), "",
VLOOKUP($D48&amp;"-"&amp;TEXT($A82,"mmm-aaaa"),Informes!$A:$P,COLUMN(Informes!J$1),FALSE)), ""), "")</f>
        <v/>
      </c>
      <c r="N82" s="248"/>
      <c r="O82" s="248"/>
      <c r="P82" s="248"/>
      <c r="Q82" s="248"/>
      <c r="R82" s="252" t="str">
        <f t="shared" si="13"/>
        <v/>
      </c>
      <c r="S82" s="252"/>
      <c r="T82" s="252"/>
      <c r="U82" s="252"/>
      <c r="V82" s="253"/>
      <c r="W82" s="4" t="str">
        <f>IFERROR(VLOOKUP($D71&amp;"-"&amp;TEXT($A82,"mmm-aaaa"),Informes!$A:$P,COLUMN(Informes!K$1),FALSE), "")</f>
        <v/>
      </c>
      <c r="X82" s="34" t="str">
        <f>IFERROR(VLOOKUP($D48&amp;"-"&amp;TEXT($A82,"mmm-aaaa"),Informes!$A:$P,COLUMN(Informes!C$1),FALSE), "")</f>
        <v/>
      </c>
    </row>
    <row r="83" spans="1:24" ht="16.5" customHeight="1" x14ac:dyDescent="0.2">
      <c r="A83" s="34">
        <f t="shared" si="16"/>
        <v>45323</v>
      </c>
      <c r="B83" s="243" t="str">
        <f t="shared" si="14"/>
        <v>Febrero</v>
      </c>
      <c r="C83" s="244"/>
      <c r="D83" s="244"/>
      <c r="E83" s="244"/>
      <c r="F83" s="281" t="str">
        <f>IFERROR(IF(VLOOKUP($D48&amp;"-"&amp;TEXT($A83,"mmm-aaaa"),Informes!$A:$P,COLUMN(Informes!H$1),FALSE),"þ","¨"),"¨")</f>
        <v>¨</v>
      </c>
      <c r="G83" s="281"/>
      <c r="H83" s="281"/>
      <c r="I83" s="248" t="str">
        <f>IFERROR(IF(ISBLANK(
VLOOKUP($D71&amp;"-"&amp;TEXT($A83,"mmm-aaaa"),Informes!$A:$P,COLUMN(Informes!I$1),FALSE)), "",
VLOOKUP($D71&amp;"-"&amp;TEXT($A83,"mmm-aaaa"),Informes!$A:$P,COLUMN(Informes!I$1),FALSE)), "")</f>
        <v/>
      </c>
      <c r="J83" s="248"/>
      <c r="K83" s="248"/>
      <c r="L83" s="173" t="str">
        <f t="shared" si="15"/>
        <v>¨</v>
      </c>
      <c r="M83" s="248" t="str">
        <f>IFERROR(IF(OR($X83=$L$7,$X83=$K$5,$X83=$O$5,$X83=$T$5),IF(ISBLANK(
VLOOKUP($D48&amp;"-"&amp;TEXT($A83,"mmm-aaaa"),Informes!$A:$P,COLUMN(Informes!J$1),FALSE)), "",
VLOOKUP($D48&amp;"-"&amp;TEXT($A83,"mmm-aaaa"),Informes!$A:$P,COLUMN(Informes!J$1),FALSE)), ""), "")</f>
        <v/>
      </c>
      <c r="N83" s="248"/>
      <c r="O83" s="248"/>
      <c r="P83" s="248"/>
      <c r="Q83" s="248"/>
      <c r="R83" s="252" t="str">
        <f t="shared" si="13"/>
        <v/>
      </c>
      <c r="S83" s="252"/>
      <c r="T83" s="252"/>
      <c r="U83" s="252"/>
      <c r="V83" s="253"/>
      <c r="W83" s="4" t="str">
        <f>IFERROR(VLOOKUP($D71&amp;"-"&amp;TEXT($A83,"mmm-aaaa"),Informes!$A:$P,COLUMN(Informes!K$1),FALSE), "")</f>
        <v/>
      </c>
      <c r="X83" s="34" t="str">
        <f>IFERROR(VLOOKUP($D48&amp;"-"&amp;TEXT($A83,"mmm-aaaa"),Informes!$A:$P,COLUMN(Informes!C$1),FALSE), "")</f>
        <v/>
      </c>
    </row>
    <row r="84" spans="1:24" ht="16.5" customHeight="1" x14ac:dyDescent="0.2">
      <c r="A84" s="34">
        <f t="shared" si="16"/>
        <v>45352</v>
      </c>
      <c r="B84" s="243" t="str">
        <f t="shared" si="14"/>
        <v>Marzo</v>
      </c>
      <c r="C84" s="244"/>
      <c r="D84" s="244"/>
      <c r="E84" s="244"/>
      <c r="F84" s="281" t="str">
        <f>IFERROR(IF(VLOOKUP($D48&amp;"-"&amp;TEXT($A84,"mmm-aaaa"),Informes!$A:$P,COLUMN(Informes!H$1),FALSE),"þ","¨"),"¨")</f>
        <v>¨</v>
      </c>
      <c r="G84" s="281"/>
      <c r="H84" s="281"/>
      <c r="I84" s="248" t="str">
        <f>IFERROR(IF(ISBLANK(
VLOOKUP($D71&amp;"-"&amp;TEXT($A84,"mmm-aaaa"),Informes!$A:$P,COLUMN(Informes!I$1),FALSE)), "",
VLOOKUP($D71&amp;"-"&amp;TEXT($A84,"mmm-aaaa"),Informes!$A:$P,COLUMN(Informes!I$1),FALSE)), "")</f>
        <v/>
      </c>
      <c r="J84" s="248"/>
      <c r="K84" s="248"/>
      <c r="L84" s="173" t="str">
        <f t="shared" si="15"/>
        <v>¨</v>
      </c>
      <c r="M84" s="248" t="str">
        <f>IFERROR(IF(OR($X84=$L$7,$X84=$K$5,$X84=$O$5,$X84=$T$5),IF(ISBLANK(
VLOOKUP($D48&amp;"-"&amp;TEXT($A84,"mmm-aaaa"),Informes!$A:$P,COLUMN(Informes!J$1),FALSE)), "",
VLOOKUP($D48&amp;"-"&amp;TEXT($A84,"mmm-aaaa"),Informes!$A:$P,COLUMN(Informes!J$1),FALSE)), ""), "")</f>
        <v/>
      </c>
      <c r="N84" s="248"/>
      <c r="O84" s="248"/>
      <c r="P84" s="248"/>
      <c r="Q84" s="248"/>
      <c r="R84" s="252" t="str">
        <f t="shared" si="13"/>
        <v/>
      </c>
      <c r="S84" s="252"/>
      <c r="T84" s="252"/>
      <c r="U84" s="252"/>
      <c r="V84" s="253"/>
      <c r="W84" s="4" t="str">
        <f>IFERROR(VLOOKUP($D71&amp;"-"&amp;TEXT($A84,"mmm-aaaa"),Informes!$A:$P,COLUMN(Informes!K$1),FALSE), "")</f>
        <v/>
      </c>
      <c r="X84" s="34" t="str">
        <f>IFERROR(VLOOKUP($D48&amp;"-"&amp;TEXT($A84,"mmm-aaaa"),Informes!$A:$P,COLUMN(Informes!C$1),FALSE), "")</f>
        <v/>
      </c>
    </row>
    <row r="85" spans="1:24" ht="16.5" customHeight="1" x14ac:dyDescent="0.2">
      <c r="A85" s="34">
        <f t="shared" si="16"/>
        <v>45383</v>
      </c>
      <c r="B85" s="243" t="str">
        <f t="shared" si="14"/>
        <v>Abril</v>
      </c>
      <c r="C85" s="244"/>
      <c r="D85" s="244"/>
      <c r="E85" s="244"/>
      <c r="F85" s="281" t="str">
        <f>IFERROR(IF(VLOOKUP($D48&amp;"-"&amp;TEXT($A85,"mmm-aaaa"),Informes!$A:$P,COLUMN(Informes!H$1),FALSE),"þ","¨"),"¨")</f>
        <v>¨</v>
      </c>
      <c r="G85" s="281"/>
      <c r="H85" s="281"/>
      <c r="I85" s="248" t="str">
        <f>IFERROR(IF(ISBLANK(
VLOOKUP($D71&amp;"-"&amp;TEXT($A85,"mmm-aaaa"),Informes!$A:$P,COLUMN(Informes!I$1),FALSE)), "",
VLOOKUP($D71&amp;"-"&amp;TEXT($A85,"mmm-aaaa"),Informes!$A:$P,COLUMN(Informes!I$1),FALSE)), "")</f>
        <v/>
      </c>
      <c r="J85" s="248"/>
      <c r="K85" s="248"/>
      <c r="L85" s="173" t="str">
        <f t="shared" si="15"/>
        <v>¨</v>
      </c>
      <c r="M85" s="248" t="str">
        <f>IFERROR(IF(OR($X85=$L$7,$X85=$K$5,$X85=$O$5,$X85=$T$5),IF(ISBLANK(
VLOOKUP($D48&amp;"-"&amp;TEXT($A85,"mmm-aaaa"),Informes!$A:$P,COLUMN(Informes!J$1),FALSE)), "",
VLOOKUP($D48&amp;"-"&amp;TEXT($A85,"mmm-aaaa"),Informes!$A:$P,COLUMN(Informes!J$1),FALSE)), ""), "")</f>
        <v/>
      </c>
      <c r="N85" s="248"/>
      <c r="O85" s="248"/>
      <c r="P85" s="248"/>
      <c r="Q85" s="248"/>
      <c r="R85" s="252" t="str">
        <f t="shared" si="13"/>
        <v/>
      </c>
      <c r="S85" s="252"/>
      <c r="T85" s="252"/>
      <c r="U85" s="252"/>
      <c r="V85" s="253"/>
      <c r="W85" s="4" t="str">
        <f>IFERROR(VLOOKUP($D71&amp;"-"&amp;TEXT($A85,"mmm-aaaa"),Informes!$A:$P,COLUMN(Informes!K$1),FALSE), "")</f>
        <v/>
      </c>
      <c r="X85" s="34" t="str">
        <f>IFERROR(VLOOKUP($D48&amp;"-"&amp;TEXT($A85,"mmm-aaaa"),Informes!$A:$P,COLUMN(Informes!C$1),FALSE), "")</f>
        <v/>
      </c>
    </row>
    <row r="86" spans="1:24" ht="16.5" customHeight="1" x14ac:dyDescent="0.2">
      <c r="A86" s="34">
        <f t="shared" si="16"/>
        <v>45413</v>
      </c>
      <c r="B86" s="243" t="str">
        <f t="shared" si="14"/>
        <v>Mayo</v>
      </c>
      <c r="C86" s="244"/>
      <c r="D86" s="244"/>
      <c r="E86" s="244"/>
      <c r="F86" s="281" t="str">
        <f>IFERROR(IF(VLOOKUP($D48&amp;"-"&amp;TEXT($A86,"mmm-aaaa"),Informes!$A:$P,COLUMN(Informes!H$1),FALSE),"þ","¨"),"¨")</f>
        <v>¨</v>
      </c>
      <c r="G86" s="281"/>
      <c r="H86" s="281"/>
      <c r="I86" s="248" t="str">
        <f>IFERROR(IF(ISBLANK(
VLOOKUP($D71&amp;"-"&amp;TEXT($A86,"mmm-aaaa"),Informes!$A:$P,COLUMN(Informes!I$1),FALSE)), "",
VLOOKUP($D71&amp;"-"&amp;TEXT($A86,"mmm-aaaa"),Informes!$A:$P,COLUMN(Informes!I$1),FALSE)), "")</f>
        <v/>
      </c>
      <c r="J86" s="248"/>
      <c r="K86" s="248"/>
      <c r="L86" s="173" t="str">
        <f t="shared" si="15"/>
        <v>¨</v>
      </c>
      <c r="M86" s="248" t="str">
        <f>IFERROR(IF(OR($X86=$L$7,$X86=$K$5,$X86=$O$5,$X86=$T$5),IF(ISBLANK(
VLOOKUP($D48&amp;"-"&amp;TEXT($A86,"mmm-aaaa"),Informes!$A:$P,COLUMN(Informes!J$1),FALSE)), "",
VLOOKUP($D48&amp;"-"&amp;TEXT($A86,"mmm-aaaa"),Informes!$A:$P,COLUMN(Informes!J$1),FALSE)), ""), "")</f>
        <v/>
      </c>
      <c r="N86" s="248"/>
      <c r="O86" s="248"/>
      <c r="P86" s="248"/>
      <c r="Q86" s="248"/>
      <c r="R86" s="252" t="str">
        <f t="shared" si="13"/>
        <v/>
      </c>
      <c r="S86" s="252"/>
      <c r="T86" s="252"/>
      <c r="U86" s="252"/>
      <c r="V86" s="253"/>
      <c r="W86" s="4" t="str">
        <f>IFERROR(VLOOKUP($D71&amp;"-"&amp;TEXT($A86,"mmm-aaaa"),Informes!$A:$P,COLUMN(Informes!K$1),FALSE), "")</f>
        <v/>
      </c>
      <c r="X86" s="34" t="str">
        <f>IFERROR(VLOOKUP($D48&amp;"-"&amp;TEXT($A86,"mmm-aaaa"),Informes!$A:$P,COLUMN(Informes!C$1),FALSE), "")</f>
        <v/>
      </c>
    </row>
    <row r="87" spans="1:24" ht="16.5" customHeight="1" x14ac:dyDescent="0.2">
      <c r="A87" s="34">
        <f t="shared" si="16"/>
        <v>45444</v>
      </c>
      <c r="B87" s="243" t="str">
        <f t="shared" si="14"/>
        <v>Junio</v>
      </c>
      <c r="C87" s="244"/>
      <c r="D87" s="244"/>
      <c r="E87" s="244"/>
      <c r="F87" s="281" t="str">
        <f>IFERROR(IF(VLOOKUP($D48&amp;"-"&amp;TEXT($A87,"mmm-aaaa"),Informes!$A:$P,COLUMN(Informes!H$1),FALSE),"þ","¨"),"¨")</f>
        <v>¨</v>
      </c>
      <c r="G87" s="281"/>
      <c r="H87" s="281"/>
      <c r="I87" s="248" t="str">
        <f>IFERROR(IF(ISBLANK(
VLOOKUP($D71&amp;"-"&amp;TEXT($A87,"mmm-aaaa"),Informes!$A:$P,COLUMN(Informes!I$1),FALSE)), "",
VLOOKUP($D71&amp;"-"&amp;TEXT($A87,"mmm-aaaa"),Informes!$A:$P,COLUMN(Informes!I$1),FALSE)), "")</f>
        <v/>
      </c>
      <c r="J87" s="248"/>
      <c r="K87" s="248"/>
      <c r="L87" s="173" t="str">
        <f t="shared" si="15"/>
        <v>¨</v>
      </c>
      <c r="M87" s="248" t="str">
        <f>IFERROR(IF(OR($X87=$L$7,$X87=$K$5,$X87=$O$5,$X87=$T$5),IF(ISBLANK(
VLOOKUP($D48&amp;"-"&amp;TEXT($A87,"mmm-aaaa"),Informes!$A:$P,COLUMN(Informes!J$1),FALSE)), "",
VLOOKUP($D48&amp;"-"&amp;TEXT($A87,"mmm-aaaa"),Informes!$A:$P,COLUMN(Informes!J$1),FALSE)), ""), "")</f>
        <v/>
      </c>
      <c r="N87" s="248"/>
      <c r="O87" s="248"/>
      <c r="P87" s="248"/>
      <c r="Q87" s="248"/>
      <c r="R87" s="252" t="str">
        <f t="shared" si="13"/>
        <v/>
      </c>
      <c r="S87" s="252"/>
      <c r="T87" s="252"/>
      <c r="U87" s="252"/>
      <c r="V87" s="253"/>
      <c r="W87" s="4" t="str">
        <f>IFERROR(VLOOKUP($D71&amp;"-"&amp;TEXT($A87,"mmm-aaaa"),Informes!$A:$P,COLUMN(Informes!K$1),FALSE), "")</f>
        <v/>
      </c>
      <c r="X87" s="34" t="str">
        <f>IFERROR(VLOOKUP($D48&amp;"-"&amp;TEXT($A87,"mmm-aaaa"),Informes!$A:$P,COLUMN(Informes!C$1),FALSE), "")</f>
        <v/>
      </c>
    </row>
    <row r="88" spans="1:24" ht="16.5" customHeight="1" x14ac:dyDescent="0.2">
      <c r="A88" s="34">
        <f t="shared" si="16"/>
        <v>45474</v>
      </c>
      <c r="B88" s="243" t="str">
        <f t="shared" si="14"/>
        <v>Julio</v>
      </c>
      <c r="C88" s="244"/>
      <c r="D88" s="244"/>
      <c r="E88" s="244"/>
      <c r="F88" s="281" t="str">
        <f>IFERROR(IF(VLOOKUP($D48&amp;"-"&amp;TEXT($A88,"mmm-aaaa"),Informes!$A:$P,COLUMN(Informes!H$1),FALSE),"þ","¨"),"¨")</f>
        <v>¨</v>
      </c>
      <c r="G88" s="281"/>
      <c r="H88" s="281"/>
      <c r="I88" s="248" t="str">
        <f>IFERROR(IF(ISBLANK(
VLOOKUP($D71&amp;"-"&amp;TEXT($A88,"mmm-aaaa"),Informes!$A:$P,COLUMN(Informes!I$1),FALSE)), "",
VLOOKUP($D71&amp;"-"&amp;TEXT($A88,"mmm-aaaa"),Informes!$A:$P,COLUMN(Informes!I$1),FALSE)), "")</f>
        <v/>
      </c>
      <c r="J88" s="248"/>
      <c r="K88" s="248"/>
      <c r="L88" s="173" t="str">
        <f t="shared" si="15"/>
        <v>¨</v>
      </c>
      <c r="M88" s="248" t="str">
        <f>IFERROR(IF(OR($X88=$L$7,$X88=$K$5,$X88=$O$5,$X88=$T$5),IF(ISBLANK(
VLOOKUP($D48&amp;"-"&amp;TEXT($A88,"mmm-aaaa"),Informes!$A:$P,COLUMN(Informes!J$1),FALSE)), "",
VLOOKUP($D48&amp;"-"&amp;TEXT($A88,"mmm-aaaa"),Informes!$A:$P,COLUMN(Informes!J$1),FALSE)), ""), "")</f>
        <v/>
      </c>
      <c r="N88" s="248"/>
      <c r="O88" s="248"/>
      <c r="P88" s="248"/>
      <c r="Q88" s="248"/>
      <c r="R88" s="252" t="str">
        <f t="shared" si="13"/>
        <v/>
      </c>
      <c r="S88" s="252"/>
      <c r="T88" s="252"/>
      <c r="U88" s="252"/>
      <c r="V88" s="253"/>
      <c r="W88" s="4" t="str">
        <f>IFERROR(VLOOKUP($D71&amp;"-"&amp;TEXT($A88,"mmm-aaaa"),Informes!$A:$P,COLUMN(Informes!K$1),FALSE), "")</f>
        <v/>
      </c>
      <c r="X88" s="34" t="str">
        <f>IFERROR(VLOOKUP($D48&amp;"-"&amp;TEXT($A88,"mmm-aaaa"),Informes!$A:$P,COLUMN(Informes!C$1),FALSE), "")</f>
        <v/>
      </c>
    </row>
    <row r="89" spans="1:24" ht="16.5" customHeight="1" thickBot="1" x14ac:dyDescent="0.25">
      <c r="A89" s="34">
        <f t="shared" si="16"/>
        <v>45505</v>
      </c>
      <c r="B89" s="264" t="str">
        <f t="shared" si="14"/>
        <v>Agosto</v>
      </c>
      <c r="C89" s="265"/>
      <c r="D89" s="265"/>
      <c r="E89" s="265"/>
      <c r="F89" s="280" t="str">
        <f>IFERROR(IF(VLOOKUP($D48&amp;"-"&amp;TEXT($A89,"mmm-aaaa"),Informes!$A:$P,COLUMN(Informes!H$1),FALSE),"þ","¨"),"¨")</f>
        <v>¨</v>
      </c>
      <c r="G89" s="280"/>
      <c r="H89" s="280"/>
      <c r="I89" s="269" t="str">
        <f>IFERROR(IF(ISBLANK(
VLOOKUP($D71&amp;"-"&amp;TEXT($A89,"mmm-aaaa"),Informes!$A:$P,COLUMN(Informes!I$1),FALSE)), "",
VLOOKUP($D71&amp;"-"&amp;TEXT($A89,"mmm-aaaa"),Informes!$A:$P,COLUMN(Informes!I$1),FALSE)), "")</f>
        <v/>
      </c>
      <c r="J89" s="269"/>
      <c r="K89" s="269"/>
      <c r="L89" s="172" t="str">
        <f t="shared" si="15"/>
        <v>¨</v>
      </c>
      <c r="M89" s="269" t="str">
        <f>IFERROR(IF(OR($X89=$L$7,$X89=$K$5,$X89=$O$5,$X89=$T$5),IF(ISBLANK(
VLOOKUP($D48&amp;"-"&amp;TEXT($A89,"mmm-aaaa"),Informes!$A:$P,COLUMN(Informes!J$1),FALSE)), "",
VLOOKUP($D48&amp;"-"&amp;TEXT($A89,"mmm-aaaa"),Informes!$A:$P,COLUMN(Informes!J$1),FALSE)), ""), "")</f>
        <v/>
      </c>
      <c r="N89" s="269"/>
      <c r="O89" s="269"/>
      <c r="P89" s="269"/>
      <c r="Q89" s="269"/>
      <c r="R89" s="270" t="str">
        <f t="shared" si="13"/>
        <v/>
      </c>
      <c r="S89" s="270"/>
      <c r="T89" s="270"/>
      <c r="U89" s="270"/>
      <c r="V89" s="271"/>
      <c r="W89" s="4" t="str">
        <f>IFERROR(VLOOKUP($D71&amp;"-"&amp;TEXT($A89,"mmm-aaaa"),Informes!$A:$P,COLUMN(Informes!K$1),FALSE), "")</f>
        <v/>
      </c>
      <c r="X89" s="34" t="str">
        <f>IFERROR(VLOOKUP($D48&amp;"-"&amp;TEXT($A89,"mmm-aaaa"),Informes!$A:$P,COLUMN(Informes!C$1),FALSE), "")</f>
        <v/>
      </c>
    </row>
    <row r="90" spans="1:24" ht="16.5" customHeight="1" thickBot="1" x14ac:dyDescent="0.3">
      <c r="D90" s="124"/>
      <c r="E90" s="124"/>
      <c r="F90" s="129"/>
      <c r="G90" s="124" t="str">
        <f>IF(SUM(F78:F89)=0,"",SUM(F78:F89))</f>
        <v/>
      </c>
      <c r="H90" s="124"/>
      <c r="I90" s="124"/>
      <c r="J90" s="130"/>
      <c r="K90" s="124"/>
      <c r="L90" s="131" t="s">
        <v>107</v>
      </c>
      <c r="M90" s="272" t="str">
        <f>IF(SUM(M78:M89)=0,"",SUM(M78:M89))</f>
        <v/>
      </c>
      <c r="N90" s="273"/>
      <c r="O90" s="273"/>
      <c r="P90" s="273"/>
      <c r="Q90" s="274"/>
      <c r="R90" s="275"/>
      <c r="S90" s="276"/>
      <c r="T90" s="276"/>
      <c r="U90" s="276"/>
      <c r="V90" s="277"/>
      <c r="W90" s="4"/>
      <c r="X90" s="4"/>
    </row>
    <row r="91" spans="1:24" ht="16.5" customHeight="1" x14ac:dyDescent="0.2">
      <c r="W91" s="4"/>
      <c r="X91" s="4"/>
    </row>
    <row r="92" spans="1:24" ht="279.75" customHeight="1" x14ac:dyDescent="0.15">
      <c r="B92" s="11"/>
      <c r="C92" s="132" t="s">
        <v>136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ht="24" customHeight="1" x14ac:dyDescent="0.2">
      <c r="A93" s="35">
        <f>IFERROR(IF(INDEX(ROUNDDOWN(TblPublicadores[Grupo], 0),A94)=$Y$1,A94,0),0)</f>
        <v>0</v>
      </c>
      <c r="B93" s="256" t="s">
        <v>127</v>
      </c>
      <c r="C93" s="256"/>
      <c r="D93" s="256"/>
      <c r="E93" s="256"/>
      <c r="F93" s="256"/>
      <c r="G93" s="256"/>
      <c r="H93" s="256"/>
      <c r="I93" s="256"/>
      <c r="J93" s="256"/>
      <c r="K93" s="256"/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</row>
    <row r="94" spans="1:24" ht="17.25" customHeight="1" x14ac:dyDescent="0.2">
      <c r="A94" s="35">
        <f>A48+1</f>
        <v>3</v>
      </c>
      <c r="B94" s="120" t="s">
        <v>128</v>
      </c>
      <c r="D94" s="286">
        <f>IF(A93=0,0,INDEX(TblPublicadores[Nombre],A93))</f>
        <v>0</v>
      </c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15"/>
      <c r="X94" s="2"/>
    </row>
    <row r="95" spans="1:24" ht="17.25" customHeight="1" x14ac:dyDescent="0.2">
      <c r="B95" s="120" t="s">
        <v>129</v>
      </c>
      <c r="D95" s="121"/>
      <c r="E95" s="121"/>
      <c r="F95" s="7"/>
      <c r="G95" s="7"/>
      <c r="H95" s="257" t="str">
        <f>IF(A93=0,"",INDEX(TblPublicadores[Fecha de nacimiento],A93))</f>
        <v/>
      </c>
      <c r="I95" s="257"/>
      <c r="J95" s="257"/>
      <c r="K95" s="257"/>
      <c r="L95" s="257"/>
      <c r="M95" s="257"/>
      <c r="N95" s="257"/>
      <c r="O95" s="257"/>
      <c r="P95" s="128" t="str">
        <f>IF(INDEX(TblPublicadores[Sexo],A93)=Q95,"þ","¨")</f>
        <v>¨</v>
      </c>
      <c r="Q95" s="120" t="s">
        <v>75</v>
      </c>
      <c r="S95" s="12"/>
      <c r="T95" s="13"/>
      <c r="U95" s="128" t="str">
        <f>IF(INDEX(TblPublicadores[Sexo],A93)=V95,"þ","¨")</f>
        <v>¨</v>
      </c>
      <c r="V95" s="120" t="s">
        <v>79</v>
      </c>
      <c r="W95" s="12"/>
      <c r="X95" s="6"/>
    </row>
    <row r="96" spans="1:24" ht="17.25" customHeight="1" x14ac:dyDescent="0.2">
      <c r="B96" s="120" t="s">
        <v>130</v>
      </c>
      <c r="D96" s="122"/>
      <c r="E96" s="122"/>
      <c r="F96" s="7"/>
      <c r="G96" s="258" t="str">
        <f>IF(A93=0,"",IF(INDEX(TblPublicadores[Fecha de bautismo],A93)="", "",INDEX(TblPublicadores[Fecha de bautismo],A93)))</f>
        <v/>
      </c>
      <c r="H96" s="258"/>
      <c r="I96" s="258"/>
      <c r="J96" s="258"/>
      <c r="K96" s="258"/>
      <c r="L96" s="258"/>
      <c r="M96" s="258"/>
      <c r="N96" s="258"/>
      <c r="O96" s="258"/>
      <c r="P96" s="128" t="s">
        <v>137</v>
      </c>
      <c r="Q96" s="120" t="s">
        <v>131</v>
      </c>
      <c r="S96" s="12"/>
      <c r="T96" s="12"/>
      <c r="U96" s="128" t="s">
        <v>138</v>
      </c>
      <c r="V96" s="120" t="s">
        <v>61</v>
      </c>
      <c r="W96" s="12"/>
      <c r="X96" s="6"/>
    </row>
    <row r="97" spans="1:24" ht="28.5" customHeight="1" x14ac:dyDescent="0.2">
      <c r="B97" s="127" t="str">
        <f>IF(INDEX(TblPublicadores[Privilegio],A93)=C97,"þ","¨")</f>
        <v>¨</v>
      </c>
      <c r="C97" s="125" t="s">
        <v>76</v>
      </c>
      <c r="D97" s="127" t="str">
        <f>IF(INDEX(TblPublicadores[Privilegio],A93)=E97,"þ","¨")</f>
        <v>¨</v>
      </c>
      <c r="E97" s="125" t="s">
        <v>81</v>
      </c>
      <c r="F97" s="7"/>
      <c r="G97" s="7"/>
      <c r="H97" s="5"/>
      <c r="I97" s="10"/>
      <c r="J97" s="127" t="str">
        <f>IF(INDEX(TblPublicadores[Tipo Publicador],A93)=K97,"þ","¨")</f>
        <v>¨</v>
      </c>
      <c r="K97" s="125" t="s">
        <v>77</v>
      </c>
      <c r="L97" s="5"/>
      <c r="M97" s="5"/>
      <c r="N97" s="127" t="str">
        <f>IF(INDEX(TblPublicadores[Tipo Publicador],A93)=O97,"þ","¨")</f>
        <v>¨</v>
      </c>
      <c r="O97" s="125" t="s">
        <v>132</v>
      </c>
      <c r="P97" s="126"/>
      <c r="Q97" s="126"/>
      <c r="R97" s="9"/>
      <c r="S97" s="127" t="str">
        <f>IF(INDEX(TblPublicadores[Tipo Publicador],A93)=T97,"þ","¨")</f>
        <v>¨</v>
      </c>
      <c r="T97" s="259" t="s">
        <v>133</v>
      </c>
      <c r="U97" s="259"/>
      <c r="V97" s="259"/>
      <c r="W97" s="13"/>
      <c r="X97" s="6"/>
    </row>
    <row r="98" spans="1:24" ht="4.5" customHeight="1" thickBot="1" x14ac:dyDescent="0.25">
      <c r="B98" s="8"/>
      <c r="C98" s="7"/>
      <c r="D98" s="8"/>
      <c r="E98" s="7"/>
      <c r="F98" s="7"/>
      <c r="G98" s="7"/>
      <c r="H98" s="5"/>
      <c r="I98" s="10"/>
      <c r="J98" s="8"/>
      <c r="K98" s="5"/>
      <c r="L98" s="5"/>
      <c r="M98" s="5"/>
      <c r="N98" s="7"/>
      <c r="O98" s="5"/>
      <c r="P98" s="8"/>
      <c r="Q98" s="8"/>
      <c r="R98" s="9"/>
      <c r="S98" s="9"/>
      <c r="T98" s="7"/>
      <c r="U98" s="8"/>
      <c r="V98" s="9"/>
      <c r="W98" s="9"/>
      <c r="X98" s="6"/>
    </row>
    <row r="99" spans="1:24" ht="26.25" customHeight="1" x14ac:dyDescent="0.25">
      <c r="B99" s="260" t="s">
        <v>17</v>
      </c>
      <c r="C99" s="261"/>
      <c r="D99" s="261"/>
      <c r="E99" s="261"/>
      <c r="F99" s="262" t="s">
        <v>134</v>
      </c>
      <c r="G99" s="262"/>
      <c r="H99" s="262"/>
      <c r="I99" s="262" t="s">
        <v>12</v>
      </c>
      <c r="J99" s="262"/>
      <c r="K99" s="262"/>
      <c r="L99" s="262" t="s">
        <v>105</v>
      </c>
      <c r="M99" s="236" t="s">
        <v>135</v>
      </c>
      <c r="N99" s="236"/>
      <c r="O99" s="236"/>
      <c r="P99" s="236"/>
      <c r="Q99" s="236"/>
      <c r="R99" s="236" t="s">
        <v>101</v>
      </c>
      <c r="S99" s="236"/>
      <c r="T99" s="236"/>
      <c r="U99" s="236"/>
      <c r="V99" s="237"/>
      <c r="W99" s="14"/>
      <c r="X99" s="3"/>
    </row>
    <row r="100" spans="1:24" ht="27.75" customHeight="1" x14ac:dyDescent="0.2">
      <c r="B100" s="240">
        <v>44927</v>
      </c>
      <c r="C100" s="241"/>
      <c r="D100" s="241"/>
      <c r="E100" s="242"/>
      <c r="F100" s="263"/>
      <c r="G100" s="263"/>
      <c r="H100" s="263"/>
      <c r="I100" s="263"/>
      <c r="J100" s="263"/>
      <c r="K100" s="263"/>
      <c r="L100" s="263"/>
      <c r="M100" s="238"/>
      <c r="N100" s="238"/>
      <c r="O100" s="238"/>
      <c r="P100" s="238"/>
      <c r="Q100" s="238"/>
      <c r="R100" s="238"/>
      <c r="S100" s="238"/>
      <c r="T100" s="238"/>
      <c r="U100" s="238"/>
      <c r="V100" s="239"/>
      <c r="W100" s="14"/>
      <c r="X100" s="3"/>
    </row>
    <row r="101" spans="1:24" ht="16.5" customHeight="1" x14ac:dyDescent="0.2">
      <c r="A101" s="34">
        <f>EDATE(B100,-4)</f>
        <v>44805</v>
      </c>
      <c r="B101" s="243" t="str">
        <f>PROPER(TEXT(A101, "mmmm"))</f>
        <v>Septiembre</v>
      </c>
      <c r="C101" s="244"/>
      <c r="D101" s="244" t="str">
        <f>PROPER(TEXT(C101, "mmmm"))</f>
        <v>Enero</v>
      </c>
      <c r="E101" s="244"/>
      <c r="F101" s="281" t="str">
        <f>IFERROR(IF(VLOOKUP($D94&amp;"-"&amp;TEXT($A101,"mmm-aaaa"),Informes!$A:$P,COLUMN(Informes!H$1),FALSE),"þ","¨"),"¨")</f>
        <v>¨</v>
      </c>
      <c r="G101" s="281"/>
      <c r="H101" s="281"/>
      <c r="I101" s="248" t="str">
        <f>IFERROR(IF(ISBLANK(
VLOOKUP($D94&amp;"-"&amp;TEXT($A101,"mmm-aaaa"),Informes!$A:$P,COLUMN(Informes!I$1),FALSE)), "",
VLOOKUP($D94&amp;"-"&amp;TEXT($A101,"mmm-aaaa"),Informes!$A:$P,COLUMN(Informes!I$1),FALSE)), "")</f>
        <v/>
      </c>
      <c r="J101" s="248"/>
      <c r="K101" s="248"/>
      <c r="L101" s="173" t="str">
        <f>IFERROR(IF($X101=$L$7,"þ","¨"),"¨")</f>
        <v>¨</v>
      </c>
      <c r="M101" s="248" t="str">
        <f>IFERROR(IF(OR($X101=$L$7,$X101=$K$5,$X101=$O$5,$X101=$T$5),IF(ISBLANK(
VLOOKUP($D94&amp;"-"&amp;TEXT($A101,"mmm-aaaa"),Informes!$A:$P,COLUMN(Informes!J$1),FALSE)), "",
VLOOKUP($D94&amp;"-"&amp;TEXT($A101,"mmm-aaaa"),Informes!$A:$P,COLUMN(Informes!J$1),FALSE)), ""), "")</f>
        <v/>
      </c>
      <c r="N101" s="248"/>
      <c r="O101" s="248"/>
      <c r="P101" s="248"/>
      <c r="Q101" s="248"/>
      <c r="R101" s="252" t="str">
        <f t="shared" ref="R101:R112" si="17">IF(W101=0, "", W101)</f>
        <v/>
      </c>
      <c r="S101" s="252"/>
      <c r="T101" s="252"/>
      <c r="U101" s="252"/>
      <c r="V101" s="253"/>
      <c r="W101" s="4" t="str">
        <f>IFERROR(VLOOKUP($D94&amp;"-"&amp;TEXT($A101,"mmm-aaaa"),Informes!$A:$P,COLUMN(Informes!K$1),FALSE), "")</f>
        <v/>
      </c>
      <c r="X101" s="34" t="str">
        <f>IFERROR(VLOOKUP($D94&amp;"-"&amp;TEXT($A101,"mmm-aaaa"),Informes!$A:$P,COLUMN(Informes!C$1),FALSE), "")</f>
        <v/>
      </c>
    </row>
    <row r="102" spans="1:24" ht="16.5" customHeight="1" x14ac:dyDescent="0.2">
      <c r="A102" s="34">
        <f>EDATE(A101,1)</f>
        <v>44835</v>
      </c>
      <c r="B102" s="243" t="str">
        <f t="shared" ref="B102:B112" si="18">PROPER(TEXT(A102, "mmmm"))</f>
        <v>Octubre</v>
      </c>
      <c r="C102" s="244"/>
      <c r="D102" s="244" t="str">
        <f t="shared" ref="D102:D112" si="19">PROPER(TEXT(C102, "mmmm"))</f>
        <v>Enero</v>
      </c>
      <c r="E102" s="244"/>
      <c r="F102" s="281" t="str">
        <f>IFERROR(IF(VLOOKUP($D94&amp;"-"&amp;TEXT($A102,"mmm-aaaa"),Informes!$A:$P,COLUMN(Informes!H$1),FALSE),"þ","¨"),"¨")</f>
        <v>¨</v>
      </c>
      <c r="G102" s="281"/>
      <c r="H102" s="281"/>
      <c r="I102" s="248" t="str">
        <f>IFERROR(IF(ISBLANK(
VLOOKUP($D94&amp;"-"&amp;TEXT($A102,"mmm-aaaa"),Informes!$A:$P,COLUMN(Informes!I$1),FALSE)), "",
VLOOKUP($D94&amp;"-"&amp;TEXT($A102,"mmm-aaaa"),Informes!$A:$P,COLUMN(Informes!I$1),FALSE)), "")</f>
        <v/>
      </c>
      <c r="J102" s="248"/>
      <c r="K102" s="248"/>
      <c r="L102" s="173" t="str">
        <f t="shared" ref="L102:L112" si="20">IFERROR(IF($X102=$L$7,"þ","¨"),"¨")</f>
        <v>¨</v>
      </c>
      <c r="M102" s="248" t="str">
        <f>IFERROR(IF(OR($X102=$L$7,$X102=$K$5,$X102=$O$5,$X102=$T$5),IF(ISBLANK(
VLOOKUP($D94&amp;"-"&amp;TEXT($A102,"mmm-aaaa"),Informes!$A:$P,COLUMN(Informes!J$1),FALSE)), "",
VLOOKUP($D94&amp;"-"&amp;TEXT($A102,"mmm-aaaa"),Informes!$A:$P,COLUMN(Informes!J$1),FALSE)), ""), "")</f>
        <v/>
      </c>
      <c r="N102" s="248"/>
      <c r="O102" s="248"/>
      <c r="P102" s="248"/>
      <c r="Q102" s="248"/>
      <c r="R102" s="252" t="str">
        <f t="shared" si="17"/>
        <v/>
      </c>
      <c r="S102" s="252"/>
      <c r="T102" s="252"/>
      <c r="U102" s="252"/>
      <c r="V102" s="253"/>
      <c r="W102" s="4" t="str">
        <f>IFERROR(VLOOKUP($D94&amp;"-"&amp;TEXT($A102,"mmm-aaaa"),Informes!$A:$P,COLUMN(Informes!K$1),FALSE), "")</f>
        <v/>
      </c>
      <c r="X102" s="34" t="str">
        <f>IFERROR(VLOOKUP($D94&amp;"-"&amp;TEXT($A102,"mmm-aaaa"),Informes!$A:$P,COLUMN(Informes!C$1),FALSE), "")</f>
        <v/>
      </c>
    </row>
    <row r="103" spans="1:24" ht="16.5" customHeight="1" x14ac:dyDescent="0.2">
      <c r="A103" s="34">
        <f t="shared" ref="A103:A112" si="21">EDATE(A102,1)</f>
        <v>44866</v>
      </c>
      <c r="B103" s="243" t="str">
        <f t="shared" si="18"/>
        <v>Noviembre</v>
      </c>
      <c r="C103" s="244"/>
      <c r="D103" s="244" t="str">
        <f t="shared" si="19"/>
        <v>Enero</v>
      </c>
      <c r="E103" s="244"/>
      <c r="F103" s="281" t="str">
        <f>IFERROR(IF(VLOOKUP($D94&amp;"-"&amp;TEXT($A103,"mmm-aaaa"),Informes!$A:$P,COLUMN(Informes!H$1),FALSE),"þ","¨"),"¨")</f>
        <v>¨</v>
      </c>
      <c r="G103" s="281"/>
      <c r="H103" s="281"/>
      <c r="I103" s="248" t="str">
        <f>IFERROR(IF(ISBLANK(
VLOOKUP($D94&amp;"-"&amp;TEXT($A103,"mmm-aaaa"),Informes!$A:$P,COLUMN(Informes!I$1),FALSE)), "",
VLOOKUP($D94&amp;"-"&amp;TEXT($A103,"mmm-aaaa"),Informes!$A:$P,COLUMN(Informes!I$1),FALSE)), "")</f>
        <v/>
      </c>
      <c r="J103" s="248"/>
      <c r="K103" s="248"/>
      <c r="L103" s="173" t="str">
        <f t="shared" si="20"/>
        <v>¨</v>
      </c>
      <c r="M103" s="248" t="str">
        <f>IFERROR(IF(OR($X103=$L$7,$X103=$K$5,$X103=$O$5,$X103=$T$5),IF(ISBLANK(
VLOOKUP($D94&amp;"-"&amp;TEXT($A103,"mmm-aaaa"),Informes!$A:$P,COLUMN(Informes!J$1),FALSE)), "",
VLOOKUP($D94&amp;"-"&amp;TEXT($A103,"mmm-aaaa"),Informes!$A:$P,COLUMN(Informes!J$1),FALSE)), ""), "")</f>
        <v/>
      </c>
      <c r="N103" s="248"/>
      <c r="O103" s="248"/>
      <c r="P103" s="248"/>
      <c r="Q103" s="248"/>
      <c r="R103" s="252" t="str">
        <f t="shared" si="17"/>
        <v/>
      </c>
      <c r="S103" s="252"/>
      <c r="T103" s="252"/>
      <c r="U103" s="252"/>
      <c r="V103" s="253"/>
      <c r="W103" s="4" t="str">
        <f>IFERROR(VLOOKUP($D94&amp;"-"&amp;TEXT($A103,"mmm-aaaa"),Informes!$A:$P,COLUMN(Informes!K$1),FALSE), "")</f>
        <v/>
      </c>
      <c r="X103" s="34" t="str">
        <f>IFERROR(VLOOKUP($D94&amp;"-"&amp;TEXT($A103,"mmm-aaaa"),Informes!$A:$P,COLUMN(Informes!C$1),FALSE), "")</f>
        <v/>
      </c>
    </row>
    <row r="104" spans="1:24" ht="16.5" customHeight="1" x14ac:dyDescent="0.2">
      <c r="A104" s="34">
        <f t="shared" si="21"/>
        <v>44896</v>
      </c>
      <c r="B104" s="243" t="str">
        <f t="shared" si="18"/>
        <v>Diciembre</v>
      </c>
      <c r="C104" s="244"/>
      <c r="D104" s="244" t="str">
        <f t="shared" si="19"/>
        <v>Enero</v>
      </c>
      <c r="E104" s="244"/>
      <c r="F104" s="281" t="str">
        <f>IFERROR(IF(VLOOKUP($D94&amp;"-"&amp;TEXT($A104,"mmm-aaaa"),Informes!$A:$P,COLUMN(Informes!H$1),FALSE),"þ","¨"),"¨")</f>
        <v>¨</v>
      </c>
      <c r="G104" s="281"/>
      <c r="H104" s="281"/>
      <c r="I104" s="248" t="str">
        <f>IFERROR(IF(ISBLANK(
VLOOKUP($D94&amp;"-"&amp;TEXT($A104,"mmm-aaaa"),Informes!$A:$P,COLUMN(Informes!I$1),FALSE)), "",
VLOOKUP($D94&amp;"-"&amp;TEXT($A104,"mmm-aaaa"),Informes!$A:$P,COLUMN(Informes!I$1),FALSE)), "")</f>
        <v/>
      </c>
      <c r="J104" s="248"/>
      <c r="K104" s="248"/>
      <c r="L104" s="173" t="str">
        <f t="shared" si="20"/>
        <v>¨</v>
      </c>
      <c r="M104" s="248" t="str">
        <f>IFERROR(IF(OR($X104=$L$7,$X104=$K$5,$X104=$O$5,$X104=$T$5),IF(ISBLANK(
VLOOKUP($D94&amp;"-"&amp;TEXT($A104,"mmm-aaaa"),Informes!$A:$P,COLUMN(Informes!J$1),FALSE)), "",
VLOOKUP($D94&amp;"-"&amp;TEXT($A104,"mmm-aaaa"),Informes!$A:$P,COLUMN(Informes!J$1),FALSE)), ""), "")</f>
        <v/>
      </c>
      <c r="N104" s="248"/>
      <c r="O104" s="248"/>
      <c r="P104" s="248"/>
      <c r="Q104" s="248"/>
      <c r="R104" s="252" t="str">
        <f t="shared" si="17"/>
        <v/>
      </c>
      <c r="S104" s="252"/>
      <c r="T104" s="252"/>
      <c r="U104" s="252"/>
      <c r="V104" s="253"/>
      <c r="W104" s="4" t="str">
        <f>IFERROR(VLOOKUP($D94&amp;"-"&amp;TEXT($A104,"mmm-aaaa"),Informes!$A:$P,COLUMN(Informes!K$1),FALSE), "")</f>
        <v/>
      </c>
      <c r="X104" s="34" t="str">
        <f>IFERROR(VLOOKUP($D94&amp;"-"&amp;TEXT($A104,"mmm-aaaa"),Informes!$A:$P,COLUMN(Informes!C$1),FALSE), "")</f>
        <v/>
      </c>
    </row>
    <row r="105" spans="1:24" ht="16.5" customHeight="1" x14ac:dyDescent="0.2">
      <c r="A105" s="34">
        <f t="shared" si="21"/>
        <v>44927</v>
      </c>
      <c r="B105" s="243" t="str">
        <f t="shared" si="18"/>
        <v>Enero</v>
      </c>
      <c r="C105" s="244"/>
      <c r="D105" s="244" t="str">
        <f t="shared" si="19"/>
        <v>Enero</v>
      </c>
      <c r="E105" s="244"/>
      <c r="F105" s="281" t="str">
        <f>IFERROR(IF(VLOOKUP($D94&amp;"-"&amp;TEXT($A105,"mmm-aaaa"),Informes!$A:$P,COLUMN(Informes!H$1),FALSE),"þ","¨"),"¨")</f>
        <v>¨</v>
      </c>
      <c r="G105" s="281"/>
      <c r="H105" s="281"/>
      <c r="I105" s="248" t="str">
        <f>IFERROR(IF(ISBLANK(
VLOOKUP($D94&amp;"-"&amp;TEXT($A105,"mmm-aaaa"),Informes!$A:$P,COLUMN(Informes!I$1),FALSE)), "",
VLOOKUP($D94&amp;"-"&amp;TEXT($A105,"mmm-aaaa"),Informes!$A:$P,COLUMN(Informes!I$1),FALSE)), "")</f>
        <v/>
      </c>
      <c r="J105" s="248"/>
      <c r="K105" s="248"/>
      <c r="L105" s="173" t="str">
        <f t="shared" si="20"/>
        <v>¨</v>
      </c>
      <c r="M105" s="248" t="str">
        <f>IFERROR(IF(OR($X105=$L$7,$X105=$K$5,$X105=$O$5,$X105=$T$5),IF(ISBLANK(
VLOOKUP($D94&amp;"-"&amp;TEXT($A105,"mmm-aaaa"),Informes!$A:$P,COLUMN(Informes!J$1),FALSE)), "",
VLOOKUP($D94&amp;"-"&amp;TEXT($A105,"mmm-aaaa"),Informes!$A:$P,COLUMN(Informes!J$1),FALSE)), ""), "")</f>
        <v/>
      </c>
      <c r="N105" s="248"/>
      <c r="O105" s="248"/>
      <c r="P105" s="248"/>
      <c r="Q105" s="248"/>
      <c r="R105" s="252" t="str">
        <f t="shared" si="17"/>
        <v/>
      </c>
      <c r="S105" s="252"/>
      <c r="T105" s="252"/>
      <c r="U105" s="252"/>
      <c r="V105" s="253"/>
      <c r="W105" s="4" t="str">
        <f>IFERROR(VLOOKUP($D94&amp;"-"&amp;TEXT($A105,"mmm-aaaa"),Informes!$A:$P,COLUMN(Informes!K$1),FALSE), "")</f>
        <v/>
      </c>
      <c r="X105" s="34" t="str">
        <f>IFERROR(VLOOKUP($D94&amp;"-"&amp;TEXT($A105,"mmm-aaaa"),Informes!$A:$P,COLUMN(Informes!C$1),FALSE), "")</f>
        <v/>
      </c>
    </row>
    <row r="106" spans="1:24" ht="16.5" customHeight="1" x14ac:dyDescent="0.2">
      <c r="A106" s="34">
        <f t="shared" si="21"/>
        <v>44958</v>
      </c>
      <c r="B106" s="243" t="str">
        <f t="shared" si="18"/>
        <v>Febrero</v>
      </c>
      <c r="C106" s="244"/>
      <c r="D106" s="244" t="str">
        <f t="shared" si="19"/>
        <v>Enero</v>
      </c>
      <c r="E106" s="244"/>
      <c r="F106" s="281" t="str">
        <f>IFERROR(IF(VLOOKUP($D94&amp;"-"&amp;TEXT($A106,"mmm-aaaa"),Informes!$A:$P,COLUMN(Informes!H$1),FALSE),"þ","¨"),"¨")</f>
        <v>¨</v>
      </c>
      <c r="G106" s="281"/>
      <c r="H106" s="281"/>
      <c r="I106" s="248" t="str">
        <f>IFERROR(IF(ISBLANK(
VLOOKUP($D94&amp;"-"&amp;TEXT($A106,"mmm-aaaa"),Informes!$A:$P,COLUMN(Informes!I$1),FALSE)), "",
VLOOKUP($D94&amp;"-"&amp;TEXT($A106,"mmm-aaaa"),Informes!$A:$P,COLUMN(Informes!I$1),FALSE)), "")</f>
        <v/>
      </c>
      <c r="J106" s="248"/>
      <c r="K106" s="248"/>
      <c r="L106" s="173" t="str">
        <f t="shared" si="20"/>
        <v>¨</v>
      </c>
      <c r="M106" s="248" t="str">
        <f>IFERROR(IF(OR($X106=$L$7,$X106=$K$5,$X106=$O$5,$X106=$T$5),IF(ISBLANK(
VLOOKUP($D94&amp;"-"&amp;TEXT($A106,"mmm-aaaa"),Informes!$A:$P,COLUMN(Informes!J$1),FALSE)), "",
VLOOKUP($D94&amp;"-"&amp;TEXT($A106,"mmm-aaaa"),Informes!$A:$P,COLUMN(Informes!J$1),FALSE)), ""), "")</f>
        <v/>
      </c>
      <c r="N106" s="248"/>
      <c r="O106" s="248"/>
      <c r="P106" s="248"/>
      <c r="Q106" s="248"/>
      <c r="R106" s="252" t="str">
        <f t="shared" si="17"/>
        <v/>
      </c>
      <c r="S106" s="252"/>
      <c r="T106" s="252"/>
      <c r="U106" s="252"/>
      <c r="V106" s="253"/>
      <c r="W106" s="4" t="str">
        <f>IFERROR(VLOOKUP($D94&amp;"-"&amp;TEXT($A106,"mmm-aaaa"),Informes!$A:$P,COLUMN(Informes!K$1),FALSE), "")</f>
        <v/>
      </c>
      <c r="X106" s="34" t="str">
        <f>IFERROR(VLOOKUP($D94&amp;"-"&amp;TEXT($A106,"mmm-aaaa"),Informes!$A:$P,COLUMN(Informes!C$1),FALSE), "")</f>
        <v/>
      </c>
    </row>
    <row r="107" spans="1:24" ht="16.5" customHeight="1" x14ac:dyDescent="0.2">
      <c r="A107" s="34">
        <f t="shared" si="21"/>
        <v>44986</v>
      </c>
      <c r="B107" s="243" t="str">
        <f t="shared" si="18"/>
        <v>Marzo</v>
      </c>
      <c r="C107" s="244"/>
      <c r="D107" s="244" t="str">
        <f t="shared" si="19"/>
        <v>Enero</v>
      </c>
      <c r="E107" s="244"/>
      <c r="F107" s="281" t="str">
        <f>IFERROR(IF(VLOOKUP($D94&amp;"-"&amp;TEXT($A107,"mmm-aaaa"),Informes!$A:$P,COLUMN(Informes!H$1),FALSE),"þ","¨"),"¨")</f>
        <v>¨</v>
      </c>
      <c r="G107" s="281"/>
      <c r="H107" s="281"/>
      <c r="I107" s="248" t="str">
        <f>IFERROR(IF(ISBLANK(
VLOOKUP($D94&amp;"-"&amp;TEXT($A107,"mmm-aaaa"),Informes!$A:$P,COLUMN(Informes!I$1),FALSE)), "",
VLOOKUP($D94&amp;"-"&amp;TEXT($A107,"mmm-aaaa"),Informes!$A:$P,COLUMN(Informes!I$1),FALSE)), "")</f>
        <v/>
      </c>
      <c r="J107" s="248"/>
      <c r="K107" s="248"/>
      <c r="L107" s="173" t="str">
        <f t="shared" si="20"/>
        <v>¨</v>
      </c>
      <c r="M107" s="248" t="str">
        <f>IFERROR(IF(OR($X107=$L$7,$X107=$K$5,$X107=$O$5,$X107=$T$5),IF(ISBLANK(
VLOOKUP($D94&amp;"-"&amp;TEXT($A107,"mmm-aaaa"),Informes!$A:$P,COLUMN(Informes!J$1),FALSE)), "",
VLOOKUP($D94&amp;"-"&amp;TEXT($A107,"mmm-aaaa"),Informes!$A:$P,COLUMN(Informes!J$1),FALSE)), ""), "")</f>
        <v/>
      </c>
      <c r="N107" s="248"/>
      <c r="O107" s="248"/>
      <c r="P107" s="248"/>
      <c r="Q107" s="248"/>
      <c r="R107" s="252" t="str">
        <f t="shared" si="17"/>
        <v/>
      </c>
      <c r="S107" s="252"/>
      <c r="T107" s="252"/>
      <c r="U107" s="252"/>
      <c r="V107" s="253"/>
      <c r="W107" s="4" t="str">
        <f>IFERROR(VLOOKUP($D94&amp;"-"&amp;TEXT($A107,"mmm-aaaa"),Informes!$A:$P,COLUMN(Informes!K$1),FALSE), "")</f>
        <v/>
      </c>
      <c r="X107" s="34" t="str">
        <f>IFERROR(VLOOKUP($D94&amp;"-"&amp;TEXT($A107,"mmm-aaaa"),Informes!$A:$P,COLUMN(Informes!C$1),FALSE), "")</f>
        <v/>
      </c>
    </row>
    <row r="108" spans="1:24" ht="16.5" customHeight="1" x14ac:dyDescent="0.2">
      <c r="A108" s="34">
        <f t="shared" si="21"/>
        <v>45017</v>
      </c>
      <c r="B108" s="243" t="str">
        <f t="shared" si="18"/>
        <v>Abril</v>
      </c>
      <c r="C108" s="244"/>
      <c r="D108" s="244" t="str">
        <f t="shared" si="19"/>
        <v>Enero</v>
      </c>
      <c r="E108" s="244"/>
      <c r="F108" s="281" t="str">
        <f>IFERROR(IF(VLOOKUP($D94&amp;"-"&amp;TEXT($A108,"mmm-aaaa"),Informes!$A:$P,COLUMN(Informes!H$1),FALSE),"þ","¨"),"¨")</f>
        <v>¨</v>
      </c>
      <c r="G108" s="281"/>
      <c r="H108" s="281"/>
      <c r="I108" s="248" t="str">
        <f>IFERROR(IF(ISBLANK(
VLOOKUP($D94&amp;"-"&amp;TEXT($A108,"mmm-aaaa"),Informes!$A:$P,COLUMN(Informes!I$1),FALSE)), "",
VLOOKUP($D94&amp;"-"&amp;TEXT($A108,"mmm-aaaa"),Informes!$A:$P,COLUMN(Informes!I$1),FALSE)), "")</f>
        <v/>
      </c>
      <c r="J108" s="248"/>
      <c r="K108" s="248"/>
      <c r="L108" s="173" t="str">
        <f t="shared" si="20"/>
        <v>¨</v>
      </c>
      <c r="M108" s="248" t="str">
        <f>IFERROR(IF(OR($X108=$L$7,$X108=$K$5,$X108=$O$5,$X108=$T$5),IF(ISBLANK(
VLOOKUP($D94&amp;"-"&amp;TEXT($A108,"mmm-aaaa"),Informes!$A:$P,COLUMN(Informes!J$1),FALSE)), "",
VLOOKUP($D94&amp;"-"&amp;TEXT($A108,"mmm-aaaa"),Informes!$A:$P,COLUMN(Informes!J$1),FALSE)), ""), "")</f>
        <v/>
      </c>
      <c r="N108" s="248"/>
      <c r="O108" s="248"/>
      <c r="P108" s="248"/>
      <c r="Q108" s="248"/>
      <c r="R108" s="252" t="str">
        <f t="shared" si="17"/>
        <v/>
      </c>
      <c r="S108" s="252"/>
      <c r="T108" s="252"/>
      <c r="U108" s="252"/>
      <c r="V108" s="253"/>
      <c r="W108" s="4" t="str">
        <f>IFERROR(VLOOKUP($D94&amp;"-"&amp;TEXT($A108,"mmm-aaaa"),Informes!$A:$P,COLUMN(Informes!K$1),FALSE), "")</f>
        <v/>
      </c>
      <c r="X108" s="34" t="str">
        <f>IFERROR(VLOOKUP($D94&amp;"-"&amp;TEXT($A108,"mmm-aaaa"),Informes!$A:$P,COLUMN(Informes!C$1),FALSE), "")</f>
        <v/>
      </c>
    </row>
    <row r="109" spans="1:24" ht="16.5" customHeight="1" x14ac:dyDescent="0.2">
      <c r="A109" s="34">
        <f t="shared" si="21"/>
        <v>45047</v>
      </c>
      <c r="B109" s="243" t="str">
        <f t="shared" si="18"/>
        <v>Mayo</v>
      </c>
      <c r="C109" s="244"/>
      <c r="D109" s="244" t="str">
        <f t="shared" si="19"/>
        <v>Enero</v>
      </c>
      <c r="E109" s="244"/>
      <c r="F109" s="281" t="str">
        <f>IFERROR(IF(VLOOKUP($D94&amp;"-"&amp;TEXT($A109,"mmm-aaaa"),Informes!$A:$P,COLUMN(Informes!H$1),FALSE),"þ","¨"),"¨")</f>
        <v>¨</v>
      </c>
      <c r="G109" s="281"/>
      <c r="H109" s="281"/>
      <c r="I109" s="248" t="str">
        <f>IFERROR(IF(ISBLANK(
VLOOKUP($D94&amp;"-"&amp;TEXT($A109,"mmm-aaaa"),Informes!$A:$P,COLUMN(Informes!I$1),FALSE)), "",
VLOOKUP($D94&amp;"-"&amp;TEXT($A109,"mmm-aaaa"),Informes!$A:$P,COLUMN(Informes!I$1),FALSE)), "")</f>
        <v/>
      </c>
      <c r="J109" s="248"/>
      <c r="K109" s="248"/>
      <c r="L109" s="173" t="str">
        <f t="shared" si="20"/>
        <v>¨</v>
      </c>
      <c r="M109" s="248" t="str">
        <f>IFERROR(IF(OR($X109=$L$7,$X109=$K$5,$X109=$O$5,$X109=$T$5),IF(ISBLANK(
VLOOKUP($D94&amp;"-"&amp;TEXT($A109,"mmm-aaaa"),Informes!$A:$P,COLUMN(Informes!J$1),FALSE)), "",
VLOOKUP($D94&amp;"-"&amp;TEXT($A109,"mmm-aaaa"),Informes!$A:$P,COLUMN(Informes!J$1),FALSE)), ""), "")</f>
        <v/>
      </c>
      <c r="N109" s="248"/>
      <c r="O109" s="248"/>
      <c r="P109" s="248"/>
      <c r="Q109" s="248"/>
      <c r="R109" s="252" t="str">
        <f t="shared" si="17"/>
        <v/>
      </c>
      <c r="S109" s="252"/>
      <c r="T109" s="252"/>
      <c r="U109" s="252"/>
      <c r="V109" s="253"/>
      <c r="W109" s="4" t="str">
        <f>IFERROR(VLOOKUP($D94&amp;"-"&amp;TEXT($A109,"mmm-aaaa"),Informes!$A:$P,COLUMN(Informes!K$1),FALSE), "")</f>
        <v/>
      </c>
      <c r="X109" s="34" t="str">
        <f>IFERROR(VLOOKUP($D94&amp;"-"&amp;TEXT($A109,"mmm-aaaa"),Informes!$A:$P,COLUMN(Informes!C$1),FALSE), "")</f>
        <v/>
      </c>
    </row>
    <row r="110" spans="1:24" ht="16.5" customHeight="1" x14ac:dyDescent="0.2">
      <c r="A110" s="34">
        <f t="shared" si="21"/>
        <v>45078</v>
      </c>
      <c r="B110" s="243" t="str">
        <f t="shared" si="18"/>
        <v>Junio</v>
      </c>
      <c r="C110" s="244"/>
      <c r="D110" s="244" t="str">
        <f t="shared" si="19"/>
        <v>Enero</v>
      </c>
      <c r="E110" s="244"/>
      <c r="F110" s="281" t="str">
        <f>IFERROR(IF(VLOOKUP($D94&amp;"-"&amp;TEXT($A110,"mmm-aaaa"),Informes!$A:$P,COLUMN(Informes!H$1),FALSE),"þ","¨"),"¨")</f>
        <v>¨</v>
      </c>
      <c r="G110" s="281"/>
      <c r="H110" s="281"/>
      <c r="I110" s="248" t="str">
        <f>IFERROR(IF(ISBLANK(
VLOOKUP($D94&amp;"-"&amp;TEXT($A110,"mmm-aaaa"),Informes!$A:$P,COLUMN(Informes!I$1),FALSE)), "",
VLOOKUP($D94&amp;"-"&amp;TEXT($A110,"mmm-aaaa"),Informes!$A:$P,COLUMN(Informes!I$1),FALSE)), "")</f>
        <v/>
      </c>
      <c r="J110" s="248"/>
      <c r="K110" s="248"/>
      <c r="L110" s="173" t="str">
        <f t="shared" si="20"/>
        <v>¨</v>
      </c>
      <c r="M110" s="248" t="str">
        <f>IFERROR(IF(OR($X110=$L$7,$X110=$K$5,$X110=$O$5,$X110=$T$5),IF(ISBLANK(
VLOOKUP($D94&amp;"-"&amp;TEXT($A110,"mmm-aaaa"),Informes!$A:$P,COLUMN(Informes!J$1),FALSE)), "",
VLOOKUP($D94&amp;"-"&amp;TEXT($A110,"mmm-aaaa"),Informes!$A:$P,COLUMN(Informes!J$1),FALSE)), ""), "")</f>
        <v/>
      </c>
      <c r="N110" s="248"/>
      <c r="O110" s="248"/>
      <c r="P110" s="248"/>
      <c r="Q110" s="248"/>
      <c r="R110" s="252" t="str">
        <f t="shared" si="17"/>
        <v/>
      </c>
      <c r="S110" s="252"/>
      <c r="T110" s="252"/>
      <c r="U110" s="252"/>
      <c r="V110" s="253"/>
      <c r="W110" s="4" t="str">
        <f>IFERROR(VLOOKUP($D94&amp;"-"&amp;TEXT($A110,"mmm-aaaa"),Informes!$A:$P,COLUMN(Informes!K$1),FALSE), "")</f>
        <v/>
      </c>
      <c r="X110" s="34" t="str">
        <f>IFERROR(VLOOKUP($D94&amp;"-"&amp;TEXT($A110,"mmm-aaaa"),Informes!$A:$P,COLUMN(Informes!C$1),FALSE), "")</f>
        <v/>
      </c>
    </row>
    <row r="111" spans="1:24" ht="16.5" customHeight="1" x14ac:dyDescent="0.2">
      <c r="A111" s="34">
        <f t="shared" si="21"/>
        <v>45108</v>
      </c>
      <c r="B111" s="243" t="str">
        <f t="shared" si="18"/>
        <v>Julio</v>
      </c>
      <c r="C111" s="244"/>
      <c r="D111" s="244" t="str">
        <f t="shared" si="19"/>
        <v>Enero</v>
      </c>
      <c r="E111" s="244"/>
      <c r="F111" s="281" t="str">
        <f>IFERROR(IF(VLOOKUP($D94&amp;"-"&amp;TEXT($A111,"mmm-aaaa"),Informes!$A:$P,COLUMN(Informes!H$1),FALSE),"þ","¨"),"¨")</f>
        <v>¨</v>
      </c>
      <c r="G111" s="281"/>
      <c r="H111" s="281"/>
      <c r="I111" s="248" t="str">
        <f>IFERROR(IF(ISBLANK(
VLOOKUP($D94&amp;"-"&amp;TEXT($A111,"mmm-aaaa"),Informes!$A:$P,COLUMN(Informes!I$1),FALSE)), "",
VLOOKUP($D94&amp;"-"&amp;TEXT($A111,"mmm-aaaa"),Informes!$A:$P,COLUMN(Informes!I$1),FALSE)), "")</f>
        <v/>
      </c>
      <c r="J111" s="248"/>
      <c r="K111" s="248"/>
      <c r="L111" s="173" t="str">
        <f t="shared" si="20"/>
        <v>¨</v>
      </c>
      <c r="M111" s="248" t="str">
        <f>IFERROR(IF(OR($X111=$L$7,$X111=$K$5,$X111=$O$5,$X111=$T$5),IF(ISBLANK(
VLOOKUP($D94&amp;"-"&amp;TEXT($A111,"mmm-aaaa"),Informes!$A:$P,COLUMN(Informes!J$1),FALSE)), "",
VLOOKUP($D94&amp;"-"&amp;TEXT($A111,"mmm-aaaa"),Informes!$A:$P,COLUMN(Informes!J$1),FALSE)), ""), "")</f>
        <v/>
      </c>
      <c r="N111" s="248"/>
      <c r="O111" s="248"/>
      <c r="P111" s="248"/>
      <c r="Q111" s="248"/>
      <c r="R111" s="252" t="str">
        <f t="shared" si="17"/>
        <v/>
      </c>
      <c r="S111" s="252"/>
      <c r="T111" s="252"/>
      <c r="U111" s="252"/>
      <c r="V111" s="253"/>
      <c r="W111" s="4" t="str">
        <f>IFERROR(VLOOKUP($D94&amp;"-"&amp;TEXT($A111,"mmm-aaaa"),Informes!$A:$P,COLUMN(Informes!K$1),FALSE), "")</f>
        <v/>
      </c>
      <c r="X111" s="34" t="str">
        <f>IFERROR(VLOOKUP($D94&amp;"-"&amp;TEXT($A111,"mmm-aaaa"),Informes!$A:$P,COLUMN(Informes!C$1),FALSE), "")</f>
        <v/>
      </c>
    </row>
    <row r="112" spans="1:24" ht="16.5" customHeight="1" thickBot="1" x14ac:dyDescent="0.25">
      <c r="A112" s="34">
        <f t="shared" si="21"/>
        <v>45139</v>
      </c>
      <c r="B112" s="264" t="str">
        <f t="shared" si="18"/>
        <v>Agosto</v>
      </c>
      <c r="C112" s="265"/>
      <c r="D112" s="265" t="str">
        <f t="shared" si="19"/>
        <v>Enero</v>
      </c>
      <c r="E112" s="265"/>
      <c r="F112" s="280" t="str">
        <f>IFERROR(IF(VLOOKUP($D94&amp;"-"&amp;TEXT($A112,"mmm-aaaa"),Informes!$A:$P,COLUMN(Informes!H$1),FALSE),"þ","¨"),"¨")</f>
        <v>¨</v>
      </c>
      <c r="G112" s="280"/>
      <c r="H112" s="280"/>
      <c r="I112" s="269" t="str">
        <f>IFERROR(IF(ISBLANK(
VLOOKUP($D94&amp;"-"&amp;TEXT($A112,"mmm-aaaa"),Informes!$A:$P,COLUMN(Informes!I$1),FALSE)), "",
VLOOKUP($D94&amp;"-"&amp;TEXT($A112,"mmm-aaaa"),Informes!$A:$P,COLUMN(Informes!I$1),FALSE)), "")</f>
        <v/>
      </c>
      <c r="J112" s="269"/>
      <c r="K112" s="269"/>
      <c r="L112" s="172" t="str">
        <f t="shared" si="20"/>
        <v>¨</v>
      </c>
      <c r="M112" s="269" t="str">
        <f>IFERROR(IF(OR($X112=$L$7,$X112=$K$5,$X112=$O$5,$X112=$T$5),IF(ISBLANK(
VLOOKUP($D94&amp;"-"&amp;TEXT($A112,"mmm-aaaa"),Informes!$A:$P,COLUMN(Informes!J$1),FALSE)), "",
VLOOKUP($D94&amp;"-"&amp;TEXT($A112,"mmm-aaaa"),Informes!$A:$P,COLUMN(Informes!J$1),FALSE)), ""), "")</f>
        <v/>
      </c>
      <c r="N112" s="269"/>
      <c r="O112" s="269"/>
      <c r="P112" s="269"/>
      <c r="Q112" s="269"/>
      <c r="R112" s="270" t="str">
        <f t="shared" si="17"/>
        <v/>
      </c>
      <c r="S112" s="270"/>
      <c r="T112" s="270"/>
      <c r="U112" s="270"/>
      <c r="V112" s="271"/>
      <c r="W112" s="4" t="str">
        <f>IFERROR(VLOOKUP($D94&amp;"-"&amp;TEXT($A112,"mmm-aaaa"),Informes!$A:$P,COLUMN(Informes!K$1),FALSE), "")</f>
        <v/>
      </c>
      <c r="X112" s="34" t="str">
        <f>IFERROR(VLOOKUP($D94&amp;"-"&amp;TEXT($A112,"mmm-aaaa"),Informes!$A:$P,COLUMN(Informes!C$1),FALSE), "")</f>
        <v/>
      </c>
    </row>
    <row r="113" spans="1:24" ht="16.5" customHeight="1" thickBot="1" x14ac:dyDescent="0.3">
      <c r="D113" s="124"/>
      <c r="E113" s="124"/>
      <c r="F113" s="129"/>
      <c r="G113" s="124" t="str">
        <f>IF(SUM(F101:F112)=0,"",SUM(F101:F112))</f>
        <v/>
      </c>
      <c r="H113" s="124"/>
      <c r="I113" s="124"/>
      <c r="J113" s="130"/>
      <c r="K113" s="124"/>
      <c r="L113" s="131" t="s">
        <v>107</v>
      </c>
      <c r="M113" s="272" t="str">
        <f>IF(SUM(M101:M112)=0,"",SUM(M101:M112))</f>
        <v/>
      </c>
      <c r="N113" s="273"/>
      <c r="O113" s="273"/>
      <c r="P113" s="273"/>
      <c r="Q113" s="274"/>
      <c r="R113" s="275"/>
      <c r="S113" s="276"/>
      <c r="T113" s="276"/>
      <c r="U113" s="276"/>
      <c r="V113" s="277"/>
      <c r="W113" s="4"/>
      <c r="X113" s="4"/>
    </row>
    <row r="114" spans="1:24" ht="16.5" customHeight="1" x14ac:dyDescent="0.2">
      <c r="W114" s="4"/>
      <c r="X114" s="4"/>
    </row>
    <row r="115" spans="1:24" ht="279.75" customHeight="1" x14ac:dyDescent="0.15">
      <c r="B115" s="11"/>
      <c r="C115" s="132" t="s">
        <v>136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ht="24" customHeight="1" x14ac:dyDescent="0.2">
      <c r="A116" s="35"/>
      <c r="B116" s="256" t="s">
        <v>127</v>
      </c>
      <c r="C116" s="256"/>
      <c r="D116" s="256"/>
      <c r="E116" s="256"/>
      <c r="F116" s="256"/>
      <c r="G116" s="256"/>
      <c r="H116" s="256"/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X116" s="2"/>
    </row>
    <row r="117" spans="1:24" ht="15" x14ac:dyDescent="0.2">
      <c r="A117" s="35"/>
      <c r="B117" s="120" t="s">
        <v>128</v>
      </c>
      <c r="D117" s="123">
        <f>D94</f>
        <v>0</v>
      </c>
      <c r="E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5"/>
      <c r="X117" s="2"/>
    </row>
    <row r="118" spans="1:24" ht="17.25" x14ac:dyDescent="0.2">
      <c r="B118" s="120" t="s">
        <v>129</v>
      </c>
      <c r="D118" s="121"/>
      <c r="E118" s="121"/>
      <c r="F118" s="7"/>
      <c r="G118" s="7"/>
      <c r="H118" s="257" t="str">
        <f>H95</f>
        <v/>
      </c>
      <c r="I118" s="257"/>
      <c r="J118" s="257"/>
      <c r="K118" s="257"/>
      <c r="L118" s="257"/>
      <c r="M118" s="257"/>
      <c r="N118" s="257"/>
      <c r="O118" s="257"/>
      <c r="P118" s="127" t="str">
        <f>P95</f>
        <v>¨</v>
      </c>
      <c r="Q118" s="120" t="s">
        <v>75</v>
      </c>
      <c r="S118" s="12"/>
      <c r="T118" s="13"/>
      <c r="U118" s="127" t="str">
        <f>U95</f>
        <v>¨</v>
      </c>
      <c r="V118" s="120" t="s">
        <v>79</v>
      </c>
      <c r="W118" s="12"/>
      <c r="X118" s="6"/>
    </row>
    <row r="119" spans="1:24" ht="17.25" x14ac:dyDescent="0.2">
      <c r="B119" s="120" t="s">
        <v>130</v>
      </c>
      <c r="D119" s="122"/>
      <c r="E119" s="122"/>
      <c r="F119" s="7"/>
      <c r="G119" s="258" t="str">
        <f>G96</f>
        <v/>
      </c>
      <c r="H119" s="258"/>
      <c r="I119" s="258"/>
      <c r="J119" s="258"/>
      <c r="K119" s="258"/>
      <c r="L119" s="258"/>
      <c r="M119" s="258"/>
      <c r="N119" s="258"/>
      <c r="O119" s="258"/>
      <c r="P119" s="128" t="s">
        <v>137</v>
      </c>
      <c r="Q119" s="120" t="s">
        <v>131</v>
      </c>
      <c r="S119" s="12"/>
      <c r="T119" s="12"/>
      <c r="U119" s="128" t="s">
        <v>138</v>
      </c>
      <c r="V119" s="120" t="s">
        <v>61</v>
      </c>
      <c r="W119" s="12"/>
      <c r="X119" s="6"/>
    </row>
    <row r="120" spans="1:24" ht="28.5" customHeight="1" x14ac:dyDescent="0.2">
      <c r="B120" s="127" t="str">
        <f>B97</f>
        <v>¨</v>
      </c>
      <c r="C120" s="125" t="s">
        <v>76</v>
      </c>
      <c r="D120" s="127" t="str">
        <f>D97</f>
        <v>¨</v>
      </c>
      <c r="E120" s="125" t="s">
        <v>81</v>
      </c>
      <c r="F120" s="7"/>
      <c r="G120" s="7"/>
      <c r="H120" s="5"/>
      <c r="I120" s="10"/>
      <c r="J120" s="127" t="str">
        <f>J97</f>
        <v>¨</v>
      </c>
      <c r="K120" s="125" t="s">
        <v>77</v>
      </c>
      <c r="L120" s="5"/>
      <c r="M120" s="5"/>
      <c r="N120" s="127" t="str">
        <f>N97</f>
        <v>¨</v>
      </c>
      <c r="O120" s="125" t="s">
        <v>132</v>
      </c>
      <c r="P120" s="126"/>
      <c r="Q120" s="126"/>
      <c r="R120" s="9"/>
      <c r="S120" s="127" t="str">
        <f>S97</f>
        <v>¨</v>
      </c>
      <c r="T120" s="259" t="s">
        <v>133</v>
      </c>
      <c r="U120" s="259"/>
      <c r="V120" s="259"/>
      <c r="W120" s="13"/>
      <c r="X120" s="6"/>
    </row>
    <row r="121" spans="1:24" ht="4.5" customHeight="1" thickBot="1" x14ac:dyDescent="0.25">
      <c r="B121" s="8"/>
      <c r="C121" s="7"/>
      <c r="D121" s="8"/>
      <c r="E121" s="7"/>
      <c r="F121" s="7"/>
      <c r="G121" s="7"/>
      <c r="H121" s="5"/>
      <c r="I121" s="10"/>
      <c r="J121" s="8"/>
      <c r="K121" s="5"/>
      <c r="L121" s="5"/>
      <c r="M121" s="5"/>
      <c r="N121" s="7"/>
      <c r="O121" s="5"/>
      <c r="P121" s="8"/>
      <c r="Q121" s="8"/>
      <c r="R121" s="9"/>
      <c r="S121" s="9"/>
      <c r="T121" s="7"/>
      <c r="U121" s="8"/>
      <c r="V121" s="9"/>
      <c r="W121" s="9"/>
      <c r="X121" s="6"/>
    </row>
    <row r="122" spans="1:24" ht="27" customHeight="1" x14ac:dyDescent="0.25">
      <c r="B122" s="260" t="s">
        <v>17</v>
      </c>
      <c r="C122" s="261"/>
      <c r="D122" s="261"/>
      <c r="E122" s="261"/>
      <c r="F122" s="262" t="s">
        <v>134</v>
      </c>
      <c r="G122" s="262"/>
      <c r="H122" s="262"/>
      <c r="I122" s="262" t="s">
        <v>12</v>
      </c>
      <c r="J122" s="262"/>
      <c r="K122" s="262"/>
      <c r="L122" s="262" t="s">
        <v>105</v>
      </c>
      <c r="M122" s="236" t="s">
        <v>135</v>
      </c>
      <c r="N122" s="236"/>
      <c r="O122" s="236"/>
      <c r="P122" s="236"/>
      <c r="Q122" s="236"/>
      <c r="R122" s="236" t="s">
        <v>101</v>
      </c>
      <c r="S122" s="236"/>
      <c r="T122" s="236"/>
      <c r="U122" s="236"/>
      <c r="V122" s="237"/>
      <c r="W122" s="14"/>
      <c r="X122" s="3"/>
    </row>
    <row r="123" spans="1:24" ht="27.75" customHeight="1" x14ac:dyDescent="0.2">
      <c r="B123" s="240">
        <f>EDATE(B100,12)</f>
        <v>45292</v>
      </c>
      <c r="C123" s="241"/>
      <c r="D123" s="241"/>
      <c r="E123" s="242"/>
      <c r="F123" s="263"/>
      <c r="G123" s="263"/>
      <c r="H123" s="263"/>
      <c r="I123" s="263"/>
      <c r="J123" s="263"/>
      <c r="K123" s="263"/>
      <c r="L123" s="263"/>
      <c r="M123" s="238"/>
      <c r="N123" s="238"/>
      <c r="O123" s="238"/>
      <c r="P123" s="238"/>
      <c r="Q123" s="238"/>
      <c r="R123" s="238"/>
      <c r="S123" s="238"/>
      <c r="T123" s="238"/>
      <c r="U123" s="238"/>
      <c r="V123" s="239"/>
      <c r="W123" s="14"/>
      <c r="X123" s="3"/>
    </row>
    <row r="124" spans="1:24" ht="16.5" customHeight="1" x14ac:dyDescent="0.2">
      <c r="A124" s="34">
        <f>EDATE(B123,-4)</f>
        <v>45170</v>
      </c>
      <c r="B124" s="243" t="str">
        <f>PROPER(TEXT(A124, "mmmm"))</f>
        <v>Septiembre</v>
      </c>
      <c r="C124" s="244"/>
      <c r="D124" s="244"/>
      <c r="E124" s="244"/>
      <c r="F124" s="281" t="str">
        <f>IFERROR(IF(VLOOKUP($D94&amp;"-"&amp;TEXT($A124,"mmm-aaaa"),Informes!$A:$P,COLUMN(Informes!H$1),FALSE),"þ","¨"),"¨")</f>
        <v>¨</v>
      </c>
      <c r="G124" s="281"/>
      <c r="H124" s="281"/>
      <c r="I124" s="248" t="str">
        <f>IFERROR(IF(ISBLANK(
VLOOKUP($D117&amp;"-"&amp;TEXT($A124,"mmm-aaaa"),Informes!$A:$P,COLUMN(Informes!I$1),FALSE)), "",
VLOOKUP($D117&amp;"-"&amp;TEXT($A124,"mmm-aaaa"),Informes!$A:$P,COLUMN(Informes!I$1),FALSE)), "")</f>
        <v/>
      </c>
      <c r="J124" s="248"/>
      <c r="K124" s="248"/>
      <c r="L124" s="173" t="str">
        <f>IFERROR(IF($X124=$L$7,"þ","¨"),"¨")</f>
        <v>¨</v>
      </c>
      <c r="M124" s="248" t="str">
        <f>IFERROR(IF(OR($X124=$L$7,$X124=$K$5,$X124=$O$5,$X124=$T$5),IF(ISBLANK(
VLOOKUP($D94&amp;"-"&amp;TEXT($A124,"mmm-aaaa"),Informes!$A:$P,COLUMN(Informes!J$1),FALSE)), "",
VLOOKUP($D94&amp;"-"&amp;TEXT($A124,"mmm-aaaa"),Informes!$A:$P,COLUMN(Informes!J$1),FALSE)), ""), "")</f>
        <v/>
      </c>
      <c r="N124" s="248"/>
      <c r="O124" s="248"/>
      <c r="P124" s="248"/>
      <c r="Q124" s="248"/>
      <c r="R124" s="252" t="str">
        <f t="shared" ref="R124:R135" si="22">IF(W124=0, "", W124)</f>
        <v/>
      </c>
      <c r="S124" s="252"/>
      <c r="T124" s="252"/>
      <c r="U124" s="252"/>
      <c r="V124" s="253"/>
      <c r="W124" s="4" t="str">
        <f>IFERROR(VLOOKUP($D117&amp;"-"&amp;TEXT($A124,"mmm-aaaa"),Informes!$A:$P,COLUMN(Informes!K$1),FALSE), "")</f>
        <v/>
      </c>
      <c r="X124" s="34" t="str">
        <f>IFERROR(VLOOKUP($D94&amp;"-"&amp;TEXT($A124,"mmm-aaaa"),Informes!$A:$P,COLUMN(Informes!C$1),FALSE), "")</f>
        <v/>
      </c>
    </row>
    <row r="125" spans="1:24" ht="16.5" customHeight="1" x14ac:dyDescent="0.2">
      <c r="A125" s="34">
        <f>EDATE(A124,1)</f>
        <v>45200</v>
      </c>
      <c r="B125" s="243" t="str">
        <f t="shared" ref="B125:B135" si="23">PROPER(TEXT(A125, "mmmm"))</f>
        <v>Octubre</v>
      </c>
      <c r="C125" s="244"/>
      <c r="D125" s="244"/>
      <c r="E125" s="244"/>
      <c r="F125" s="281" t="str">
        <f>IFERROR(IF(VLOOKUP($D94&amp;"-"&amp;TEXT($A125,"mmm-aaaa"),Informes!$A:$P,COLUMN(Informes!H$1),FALSE),"þ","¨"),"¨")</f>
        <v>¨</v>
      </c>
      <c r="G125" s="281"/>
      <c r="H125" s="281"/>
      <c r="I125" s="248" t="str">
        <f>IFERROR(IF(ISBLANK(
VLOOKUP($D117&amp;"-"&amp;TEXT($A125,"mmm-aaaa"),Informes!$A:$P,COLUMN(Informes!I$1),FALSE)), "",
VLOOKUP($D117&amp;"-"&amp;TEXT($A125,"mmm-aaaa"),Informes!$A:$P,COLUMN(Informes!I$1),FALSE)), "")</f>
        <v/>
      </c>
      <c r="J125" s="248"/>
      <c r="K125" s="248"/>
      <c r="L125" s="173" t="str">
        <f t="shared" ref="L125:L135" si="24">IFERROR(IF($X125=$L$7,"þ","¨"),"¨")</f>
        <v>¨</v>
      </c>
      <c r="M125" s="248" t="str">
        <f>IFERROR(IF(OR($X125=$L$7,$X125=$K$5,$X125=$O$5,$X125=$T$5),IF(ISBLANK(
VLOOKUP($D94&amp;"-"&amp;TEXT($A125,"mmm-aaaa"),Informes!$A:$P,COLUMN(Informes!J$1),FALSE)), "",
VLOOKUP($D94&amp;"-"&amp;TEXT($A125,"mmm-aaaa"),Informes!$A:$P,COLUMN(Informes!J$1),FALSE)), ""), "")</f>
        <v/>
      </c>
      <c r="N125" s="248"/>
      <c r="O125" s="248"/>
      <c r="P125" s="248"/>
      <c r="Q125" s="248"/>
      <c r="R125" s="252" t="str">
        <f t="shared" si="22"/>
        <v/>
      </c>
      <c r="S125" s="252"/>
      <c r="T125" s="252"/>
      <c r="U125" s="252"/>
      <c r="V125" s="253"/>
      <c r="W125" s="4" t="str">
        <f>IFERROR(VLOOKUP($D117&amp;"-"&amp;TEXT($A125,"mmm-aaaa"),Informes!$A:$P,COLUMN(Informes!K$1),FALSE), "")</f>
        <v/>
      </c>
      <c r="X125" s="34" t="str">
        <f>IFERROR(VLOOKUP($D94&amp;"-"&amp;TEXT($A125,"mmm-aaaa"),Informes!$A:$P,COLUMN(Informes!C$1),FALSE), "")</f>
        <v/>
      </c>
    </row>
    <row r="126" spans="1:24" ht="16.5" customHeight="1" x14ac:dyDescent="0.2">
      <c r="A126" s="34">
        <f t="shared" ref="A126:A135" si="25">EDATE(A125,1)</f>
        <v>45231</v>
      </c>
      <c r="B126" s="243" t="str">
        <f t="shared" si="23"/>
        <v>Noviembre</v>
      </c>
      <c r="C126" s="244"/>
      <c r="D126" s="244"/>
      <c r="E126" s="244"/>
      <c r="F126" s="281" t="str">
        <f>IFERROR(IF(VLOOKUP($D94&amp;"-"&amp;TEXT($A126,"mmm-aaaa"),Informes!$A:$P,COLUMN(Informes!H$1),FALSE),"þ","¨"),"¨")</f>
        <v>¨</v>
      </c>
      <c r="G126" s="281"/>
      <c r="H126" s="281"/>
      <c r="I126" s="248" t="str">
        <f>IFERROR(IF(ISBLANK(
VLOOKUP($D117&amp;"-"&amp;TEXT($A126,"mmm-aaaa"),Informes!$A:$P,COLUMN(Informes!I$1),FALSE)), "",
VLOOKUP($D117&amp;"-"&amp;TEXT($A126,"mmm-aaaa"),Informes!$A:$P,COLUMN(Informes!I$1),FALSE)), "")</f>
        <v/>
      </c>
      <c r="J126" s="248"/>
      <c r="K126" s="248"/>
      <c r="L126" s="173" t="str">
        <f t="shared" si="24"/>
        <v>¨</v>
      </c>
      <c r="M126" s="248" t="str">
        <f>IFERROR(IF(OR($X126=$L$7,$X126=$K$5,$X126=$O$5,$X126=$T$5),IF(ISBLANK(
VLOOKUP($D94&amp;"-"&amp;TEXT($A126,"mmm-aaaa"),Informes!$A:$P,COLUMN(Informes!J$1),FALSE)), "",
VLOOKUP($D94&amp;"-"&amp;TEXT($A126,"mmm-aaaa"),Informes!$A:$P,COLUMN(Informes!J$1),FALSE)), ""), "")</f>
        <v/>
      </c>
      <c r="N126" s="248"/>
      <c r="O126" s="248"/>
      <c r="P126" s="248"/>
      <c r="Q126" s="248"/>
      <c r="R126" s="252" t="str">
        <f t="shared" si="22"/>
        <v/>
      </c>
      <c r="S126" s="252"/>
      <c r="T126" s="252"/>
      <c r="U126" s="252"/>
      <c r="V126" s="253"/>
      <c r="W126" s="4" t="str">
        <f>IFERROR(VLOOKUP($D117&amp;"-"&amp;TEXT($A126,"mmm-aaaa"),Informes!$A:$P,COLUMN(Informes!K$1),FALSE), "")</f>
        <v/>
      </c>
      <c r="X126" s="34" t="str">
        <f>IFERROR(VLOOKUP($D94&amp;"-"&amp;TEXT($A126,"mmm-aaaa"),Informes!$A:$P,COLUMN(Informes!C$1),FALSE), "")</f>
        <v/>
      </c>
    </row>
    <row r="127" spans="1:24" ht="16.5" customHeight="1" x14ac:dyDescent="0.2">
      <c r="A127" s="34">
        <f t="shared" si="25"/>
        <v>45261</v>
      </c>
      <c r="B127" s="243" t="str">
        <f t="shared" si="23"/>
        <v>Diciembre</v>
      </c>
      <c r="C127" s="244"/>
      <c r="D127" s="244"/>
      <c r="E127" s="244"/>
      <c r="F127" s="281" t="str">
        <f>IFERROR(IF(VLOOKUP($D94&amp;"-"&amp;TEXT($A127,"mmm-aaaa"),Informes!$A:$P,COLUMN(Informes!H$1),FALSE),"þ","¨"),"¨")</f>
        <v>¨</v>
      </c>
      <c r="G127" s="281"/>
      <c r="H127" s="281"/>
      <c r="I127" s="248" t="str">
        <f>IFERROR(IF(ISBLANK(
VLOOKUP($D117&amp;"-"&amp;TEXT($A127,"mmm-aaaa"),Informes!$A:$P,COLUMN(Informes!I$1),FALSE)), "",
VLOOKUP($D117&amp;"-"&amp;TEXT($A127,"mmm-aaaa"),Informes!$A:$P,COLUMN(Informes!I$1),FALSE)), "")</f>
        <v/>
      </c>
      <c r="J127" s="248"/>
      <c r="K127" s="248"/>
      <c r="L127" s="173" t="str">
        <f t="shared" si="24"/>
        <v>¨</v>
      </c>
      <c r="M127" s="248" t="str">
        <f>IFERROR(IF(OR($X127=$L$7,$X127=$K$5,$X127=$O$5,$X127=$T$5),IF(ISBLANK(
VLOOKUP($D94&amp;"-"&amp;TEXT($A127,"mmm-aaaa"),Informes!$A:$P,COLUMN(Informes!J$1),FALSE)), "",
VLOOKUP($D94&amp;"-"&amp;TEXT($A127,"mmm-aaaa"),Informes!$A:$P,COLUMN(Informes!J$1),FALSE)), ""), "")</f>
        <v/>
      </c>
      <c r="N127" s="248"/>
      <c r="O127" s="248"/>
      <c r="P127" s="248"/>
      <c r="Q127" s="248"/>
      <c r="R127" s="252" t="str">
        <f t="shared" si="22"/>
        <v/>
      </c>
      <c r="S127" s="252"/>
      <c r="T127" s="252"/>
      <c r="U127" s="252"/>
      <c r="V127" s="253"/>
      <c r="W127" s="4" t="str">
        <f>IFERROR(VLOOKUP($D117&amp;"-"&amp;TEXT($A127,"mmm-aaaa"),Informes!$A:$P,COLUMN(Informes!K$1),FALSE), "")</f>
        <v/>
      </c>
      <c r="X127" s="34" t="str">
        <f>IFERROR(VLOOKUP($D94&amp;"-"&amp;TEXT($A127,"mmm-aaaa"),Informes!$A:$P,COLUMN(Informes!C$1),FALSE), "")</f>
        <v/>
      </c>
    </row>
    <row r="128" spans="1:24" ht="16.5" customHeight="1" x14ac:dyDescent="0.2">
      <c r="A128" s="34">
        <f t="shared" si="25"/>
        <v>45292</v>
      </c>
      <c r="B128" s="243" t="str">
        <f t="shared" si="23"/>
        <v>Enero</v>
      </c>
      <c r="C128" s="244"/>
      <c r="D128" s="244"/>
      <c r="E128" s="244"/>
      <c r="F128" s="281" t="str">
        <f>IFERROR(IF(VLOOKUP($D94&amp;"-"&amp;TEXT($A128,"mmm-aaaa"),Informes!$A:$P,COLUMN(Informes!H$1),FALSE),"þ","¨"),"¨")</f>
        <v>¨</v>
      </c>
      <c r="G128" s="281"/>
      <c r="H128" s="281"/>
      <c r="I128" s="248" t="str">
        <f>IFERROR(IF(ISBLANK(
VLOOKUP($D117&amp;"-"&amp;TEXT($A128,"mmm-aaaa"),Informes!$A:$P,COLUMN(Informes!I$1),FALSE)), "",
VLOOKUP($D117&amp;"-"&amp;TEXT($A128,"mmm-aaaa"),Informes!$A:$P,COLUMN(Informes!I$1),FALSE)), "")</f>
        <v/>
      </c>
      <c r="J128" s="248"/>
      <c r="K128" s="248"/>
      <c r="L128" s="173" t="str">
        <f t="shared" si="24"/>
        <v>¨</v>
      </c>
      <c r="M128" s="248" t="str">
        <f>IFERROR(IF(OR($X128=$L$7,$X128=$K$5,$X128=$O$5,$X128=$T$5),IF(ISBLANK(
VLOOKUP($D94&amp;"-"&amp;TEXT($A128,"mmm-aaaa"),Informes!$A:$P,COLUMN(Informes!J$1),FALSE)), "",
VLOOKUP($D94&amp;"-"&amp;TEXT($A128,"mmm-aaaa"),Informes!$A:$P,COLUMN(Informes!J$1),FALSE)), ""), "")</f>
        <v/>
      </c>
      <c r="N128" s="248"/>
      <c r="O128" s="248"/>
      <c r="P128" s="248"/>
      <c r="Q128" s="248"/>
      <c r="R128" s="252" t="str">
        <f t="shared" si="22"/>
        <v/>
      </c>
      <c r="S128" s="252"/>
      <c r="T128" s="252"/>
      <c r="U128" s="252"/>
      <c r="V128" s="253"/>
      <c r="W128" s="4" t="str">
        <f>IFERROR(VLOOKUP($D117&amp;"-"&amp;TEXT($A128,"mmm-aaaa"),Informes!$A:$P,COLUMN(Informes!K$1),FALSE), "")</f>
        <v/>
      </c>
      <c r="X128" s="34" t="str">
        <f>IFERROR(VLOOKUP($D94&amp;"-"&amp;TEXT($A128,"mmm-aaaa"),Informes!$A:$P,COLUMN(Informes!C$1),FALSE), "")</f>
        <v/>
      </c>
    </row>
    <row r="129" spans="1:24" ht="16.5" customHeight="1" x14ac:dyDescent="0.2">
      <c r="A129" s="34">
        <f t="shared" si="25"/>
        <v>45323</v>
      </c>
      <c r="B129" s="243" t="str">
        <f t="shared" si="23"/>
        <v>Febrero</v>
      </c>
      <c r="C129" s="244"/>
      <c r="D129" s="244"/>
      <c r="E129" s="244"/>
      <c r="F129" s="281" t="str">
        <f>IFERROR(IF(VLOOKUP($D94&amp;"-"&amp;TEXT($A129,"mmm-aaaa"),Informes!$A:$P,COLUMN(Informes!H$1),FALSE),"þ","¨"),"¨")</f>
        <v>¨</v>
      </c>
      <c r="G129" s="281"/>
      <c r="H129" s="281"/>
      <c r="I129" s="248" t="str">
        <f>IFERROR(IF(ISBLANK(
VLOOKUP($D117&amp;"-"&amp;TEXT($A129,"mmm-aaaa"),Informes!$A:$P,COLUMN(Informes!I$1),FALSE)), "",
VLOOKUP($D117&amp;"-"&amp;TEXT($A129,"mmm-aaaa"),Informes!$A:$P,COLUMN(Informes!I$1),FALSE)), "")</f>
        <v/>
      </c>
      <c r="J129" s="248"/>
      <c r="K129" s="248"/>
      <c r="L129" s="173" t="str">
        <f t="shared" si="24"/>
        <v>¨</v>
      </c>
      <c r="M129" s="248" t="str">
        <f>IFERROR(IF(OR($X129=$L$7,$X129=$K$5,$X129=$O$5,$X129=$T$5),IF(ISBLANK(
VLOOKUP($D94&amp;"-"&amp;TEXT($A129,"mmm-aaaa"),Informes!$A:$P,COLUMN(Informes!J$1),FALSE)), "",
VLOOKUP($D94&amp;"-"&amp;TEXT($A129,"mmm-aaaa"),Informes!$A:$P,COLUMN(Informes!J$1),FALSE)), ""), "")</f>
        <v/>
      </c>
      <c r="N129" s="248"/>
      <c r="O129" s="248"/>
      <c r="P129" s="248"/>
      <c r="Q129" s="248"/>
      <c r="R129" s="252" t="str">
        <f t="shared" si="22"/>
        <v/>
      </c>
      <c r="S129" s="252"/>
      <c r="T129" s="252"/>
      <c r="U129" s="252"/>
      <c r="V129" s="253"/>
      <c r="W129" s="4" t="str">
        <f>IFERROR(VLOOKUP($D117&amp;"-"&amp;TEXT($A129,"mmm-aaaa"),Informes!$A:$P,COLUMN(Informes!K$1),FALSE), "")</f>
        <v/>
      </c>
      <c r="X129" s="34" t="str">
        <f>IFERROR(VLOOKUP($D94&amp;"-"&amp;TEXT($A129,"mmm-aaaa"),Informes!$A:$P,COLUMN(Informes!C$1),FALSE), "")</f>
        <v/>
      </c>
    </row>
    <row r="130" spans="1:24" ht="16.5" customHeight="1" x14ac:dyDescent="0.2">
      <c r="A130" s="34">
        <f t="shared" si="25"/>
        <v>45352</v>
      </c>
      <c r="B130" s="243" t="str">
        <f t="shared" si="23"/>
        <v>Marzo</v>
      </c>
      <c r="C130" s="244"/>
      <c r="D130" s="244"/>
      <c r="E130" s="244"/>
      <c r="F130" s="281" t="str">
        <f>IFERROR(IF(VLOOKUP($D94&amp;"-"&amp;TEXT($A130,"mmm-aaaa"),Informes!$A:$P,COLUMN(Informes!H$1),FALSE),"þ","¨"),"¨")</f>
        <v>¨</v>
      </c>
      <c r="G130" s="281"/>
      <c r="H130" s="281"/>
      <c r="I130" s="248" t="str">
        <f>IFERROR(IF(ISBLANK(
VLOOKUP($D117&amp;"-"&amp;TEXT($A130,"mmm-aaaa"),Informes!$A:$P,COLUMN(Informes!I$1),FALSE)), "",
VLOOKUP($D117&amp;"-"&amp;TEXT($A130,"mmm-aaaa"),Informes!$A:$P,COLUMN(Informes!I$1),FALSE)), "")</f>
        <v/>
      </c>
      <c r="J130" s="248"/>
      <c r="K130" s="248"/>
      <c r="L130" s="173" t="str">
        <f t="shared" si="24"/>
        <v>¨</v>
      </c>
      <c r="M130" s="248" t="str">
        <f>IFERROR(IF(OR($X130=$L$7,$X130=$K$5,$X130=$O$5,$X130=$T$5),IF(ISBLANK(
VLOOKUP($D94&amp;"-"&amp;TEXT($A130,"mmm-aaaa"),Informes!$A:$P,COLUMN(Informes!J$1),FALSE)), "",
VLOOKUP($D94&amp;"-"&amp;TEXT($A130,"mmm-aaaa"),Informes!$A:$P,COLUMN(Informes!J$1),FALSE)), ""), "")</f>
        <v/>
      </c>
      <c r="N130" s="248"/>
      <c r="O130" s="248"/>
      <c r="P130" s="248"/>
      <c r="Q130" s="248"/>
      <c r="R130" s="252" t="str">
        <f t="shared" si="22"/>
        <v/>
      </c>
      <c r="S130" s="252"/>
      <c r="T130" s="252"/>
      <c r="U130" s="252"/>
      <c r="V130" s="253"/>
      <c r="W130" s="4" t="str">
        <f>IFERROR(VLOOKUP($D117&amp;"-"&amp;TEXT($A130,"mmm-aaaa"),Informes!$A:$P,COLUMN(Informes!K$1),FALSE), "")</f>
        <v/>
      </c>
      <c r="X130" s="34" t="str">
        <f>IFERROR(VLOOKUP($D94&amp;"-"&amp;TEXT($A130,"mmm-aaaa"),Informes!$A:$P,COLUMN(Informes!C$1),FALSE), "")</f>
        <v/>
      </c>
    </row>
    <row r="131" spans="1:24" ht="16.5" customHeight="1" x14ac:dyDescent="0.2">
      <c r="A131" s="34">
        <f t="shared" si="25"/>
        <v>45383</v>
      </c>
      <c r="B131" s="243" t="str">
        <f t="shared" si="23"/>
        <v>Abril</v>
      </c>
      <c r="C131" s="244"/>
      <c r="D131" s="244"/>
      <c r="E131" s="244"/>
      <c r="F131" s="281" t="str">
        <f>IFERROR(IF(VLOOKUP($D94&amp;"-"&amp;TEXT($A131,"mmm-aaaa"),Informes!$A:$P,COLUMN(Informes!H$1),FALSE),"þ","¨"),"¨")</f>
        <v>¨</v>
      </c>
      <c r="G131" s="281"/>
      <c r="H131" s="281"/>
      <c r="I131" s="248" t="str">
        <f>IFERROR(IF(ISBLANK(
VLOOKUP($D117&amp;"-"&amp;TEXT($A131,"mmm-aaaa"),Informes!$A:$P,COLUMN(Informes!I$1),FALSE)), "",
VLOOKUP($D117&amp;"-"&amp;TEXT($A131,"mmm-aaaa"),Informes!$A:$P,COLUMN(Informes!I$1),FALSE)), "")</f>
        <v/>
      </c>
      <c r="J131" s="248"/>
      <c r="K131" s="248"/>
      <c r="L131" s="173" t="str">
        <f t="shared" si="24"/>
        <v>¨</v>
      </c>
      <c r="M131" s="248" t="str">
        <f>IFERROR(IF(OR($X131=$L$7,$X131=$K$5,$X131=$O$5,$X131=$T$5),IF(ISBLANK(
VLOOKUP($D94&amp;"-"&amp;TEXT($A131,"mmm-aaaa"),Informes!$A:$P,COLUMN(Informes!J$1),FALSE)), "",
VLOOKUP($D94&amp;"-"&amp;TEXT($A131,"mmm-aaaa"),Informes!$A:$P,COLUMN(Informes!J$1),FALSE)), ""), "")</f>
        <v/>
      </c>
      <c r="N131" s="248"/>
      <c r="O131" s="248"/>
      <c r="P131" s="248"/>
      <c r="Q131" s="248"/>
      <c r="R131" s="252" t="str">
        <f t="shared" si="22"/>
        <v/>
      </c>
      <c r="S131" s="252"/>
      <c r="T131" s="252"/>
      <c r="U131" s="252"/>
      <c r="V131" s="253"/>
      <c r="W131" s="4" t="str">
        <f>IFERROR(VLOOKUP($D117&amp;"-"&amp;TEXT($A131,"mmm-aaaa"),Informes!$A:$P,COLUMN(Informes!K$1),FALSE), "")</f>
        <v/>
      </c>
      <c r="X131" s="34" t="str">
        <f>IFERROR(VLOOKUP($D94&amp;"-"&amp;TEXT($A131,"mmm-aaaa"),Informes!$A:$P,COLUMN(Informes!C$1),FALSE), "")</f>
        <v/>
      </c>
    </row>
    <row r="132" spans="1:24" ht="16.5" customHeight="1" x14ac:dyDescent="0.2">
      <c r="A132" s="34">
        <f t="shared" si="25"/>
        <v>45413</v>
      </c>
      <c r="B132" s="243" t="str">
        <f t="shared" si="23"/>
        <v>Mayo</v>
      </c>
      <c r="C132" s="244"/>
      <c r="D132" s="244"/>
      <c r="E132" s="244"/>
      <c r="F132" s="281" t="str">
        <f>IFERROR(IF(VLOOKUP($D94&amp;"-"&amp;TEXT($A132,"mmm-aaaa"),Informes!$A:$P,COLUMN(Informes!H$1),FALSE),"þ","¨"),"¨")</f>
        <v>¨</v>
      </c>
      <c r="G132" s="281"/>
      <c r="H132" s="281"/>
      <c r="I132" s="248" t="str">
        <f>IFERROR(IF(ISBLANK(
VLOOKUP($D117&amp;"-"&amp;TEXT($A132,"mmm-aaaa"),Informes!$A:$P,COLUMN(Informes!I$1),FALSE)), "",
VLOOKUP($D117&amp;"-"&amp;TEXT($A132,"mmm-aaaa"),Informes!$A:$P,COLUMN(Informes!I$1),FALSE)), "")</f>
        <v/>
      </c>
      <c r="J132" s="248"/>
      <c r="K132" s="248"/>
      <c r="L132" s="173" t="str">
        <f t="shared" si="24"/>
        <v>¨</v>
      </c>
      <c r="M132" s="248" t="str">
        <f>IFERROR(IF(OR($X132=$L$7,$X132=$K$5,$X132=$O$5,$X132=$T$5),IF(ISBLANK(
VLOOKUP($D94&amp;"-"&amp;TEXT($A132,"mmm-aaaa"),Informes!$A:$P,COLUMN(Informes!J$1),FALSE)), "",
VLOOKUP($D94&amp;"-"&amp;TEXT($A132,"mmm-aaaa"),Informes!$A:$P,COLUMN(Informes!J$1),FALSE)), ""), "")</f>
        <v/>
      </c>
      <c r="N132" s="248"/>
      <c r="O132" s="248"/>
      <c r="P132" s="248"/>
      <c r="Q132" s="248"/>
      <c r="R132" s="252" t="str">
        <f t="shared" si="22"/>
        <v/>
      </c>
      <c r="S132" s="252"/>
      <c r="T132" s="252"/>
      <c r="U132" s="252"/>
      <c r="V132" s="253"/>
      <c r="W132" s="4" t="str">
        <f>IFERROR(VLOOKUP($D117&amp;"-"&amp;TEXT($A132,"mmm-aaaa"),Informes!$A:$P,COLUMN(Informes!K$1),FALSE), "")</f>
        <v/>
      </c>
      <c r="X132" s="34" t="str">
        <f>IFERROR(VLOOKUP($D94&amp;"-"&amp;TEXT($A132,"mmm-aaaa"),Informes!$A:$P,COLUMN(Informes!C$1),FALSE), "")</f>
        <v/>
      </c>
    </row>
    <row r="133" spans="1:24" ht="16.5" customHeight="1" x14ac:dyDescent="0.2">
      <c r="A133" s="34">
        <f t="shared" si="25"/>
        <v>45444</v>
      </c>
      <c r="B133" s="243" t="str">
        <f t="shared" si="23"/>
        <v>Junio</v>
      </c>
      <c r="C133" s="244"/>
      <c r="D133" s="244"/>
      <c r="E133" s="244"/>
      <c r="F133" s="281" t="str">
        <f>IFERROR(IF(VLOOKUP($D94&amp;"-"&amp;TEXT($A133,"mmm-aaaa"),Informes!$A:$P,COLUMN(Informes!H$1),FALSE),"þ","¨"),"¨")</f>
        <v>¨</v>
      </c>
      <c r="G133" s="281"/>
      <c r="H133" s="281"/>
      <c r="I133" s="248" t="str">
        <f>IFERROR(IF(ISBLANK(
VLOOKUP($D117&amp;"-"&amp;TEXT($A133,"mmm-aaaa"),Informes!$A:$P,COLUMN(Informes!I$1),FALSE)), "",
VLOOKUP($D117&amp;"-"&amp;TEXT($A133,"mmm-aaaa"),Informes!$A:$P,COLUMN(Informes!I$1),FALSE)), "")</f>
        <v/>
      </c>
      <c r="J133" s="248"/>
      <c r="K133" s="248"/>
      <c r="L133" s="173" t="str">
        <f t="shared" si="24"/>
        <v>¨</v>
      </c>
      <c r="M133" s="248" t="str">
        <f>IFERROR(IF(OR($X133=$L$7,$X133=$K$5,$X133=$O$5,$X133=$T$5),IF(ISBLANK(
VLOOKUP($D94&amp;"-"&amp;TEXT($A133,"mmm-aaaa"),Informes!$A:$P,COLUMN(Informes!J$1),FALSE)), "",
VLOOKUP($D94&amp;"-"&amp;TEXT($A133,"mmm-aaaa"),Informes!$A:$P,COLUMN(Informes!J$1),FALSE)), ""), "")</f>
        <v/>
      </c>
      <c r="N133" s="248"/>
      <c r="O133" s="248"/>
      <c r="P133" s="248"/>
      <c r="Q133" s="248"/>
      <c r="R133" s="252" t="str">
        <f t="shared" si="22"/>
        <v/>
      </c>
      <c r="S133" s="252"/>
      <c r="T133" s="252"/>
      <c r="U133" s="252"/>
      <c r="V133" s="253"/>
      <c r="W133" s="4" t="str">
        <f>IFERROR(VLOOKUP($D117&amp;"-"&amp;TEXT($A133,"mmm-aaaa"),Informes!$A:$P,COLUMN(Informes!K$1),FALSE), "")</f>
        <v/>
      </c>
      <c r="X133" s="34" t="str">
        <f>IFERROR(VLOOKUP($D94&amp;"-"&amp;TEXT($A133,"mmm-aaaa"),Informes!$A:$P,COLUMN(Informes!C$1),FALSE), "")</f>
        <v/>
      </c>
    </row>
    <row r="134" spans="1:24" ht="16.5" customHeight="1" x14ac:dyDescent="0.2">
      <c r="A134" s="34">
        <f t="shared" si="25"/>
        <v>45474</v>
      </c>
      <c r="B134" s="243" t="str">
        <f t="shared" si="23"/>
        <v>Julio</v>
      </c>
      <c r="C134" s="244"/>
      <c r="D134" s="244"/>
      <c r="E134" s="244"/>
      <c r="F134" s="281" t="str">
        <f>IFERROR(IF(VLOOKUP($D94&amp;"-"&amp;TEXT($A134,"mmm-aaaa"),Informes!$A:$P,COLUMN(Informes!H$1),FALSE),"þ","¨"),"¨")</f>
        <v>¨</v>
      </c>
      <c r="G134" s="281"/>
      <c r="H134" s="281"/>
      <c r="I134" s="248" t="str">
        <f>IFERROR(IF(ISBLANK(
VLOOKUP($D117&amp;"-"&amp;TEXT($A134,"mmm-aaaa"),Informes!$A:$P,COLUMN(Informes!I$1),FALSE)), "",
VLOOKUP($D117&amp;"-"&amp;TEXT($A134,"mmm-aaaa"),Informes!$A:$P,COLUMN(Informes!I$1),FALSE)), "")</f>
        <v/>
      </c>
      <c r="J134" s="248"/>
      <c r="K134" s="248"/>
      <c r="L134" s="173" t="str">
        <f t="shared" si="24"/>
        <v>¨</v>
      </c>
      <c r="M134" s="248" t="str">
        <f>IFERROR(IF(OR($X134=$L$7,$X134=$K$5,$X134=$O$5,$X134=$T$5),IF(ISBLANK(
VLOOKUP($D94&amp;"-"&amp;TEXT($A134,"mmm-aaaa"),Informes!$A:$P,COLUMN(Informes!J$1),FALSE)), "",
VLOOKUP($D94&amp;"-"&amp;TEXT($A134,"mmm-aaaa"),Informes!$A:$P,COLUMN(Informes!J$1),FALSE)), ""), "")</f>
        <v/>
      </c>
      <c r="N134" s="248"/>
      <c r="O134" s="248"/>
      <c r="P134" s="248"/>
      <c r="Q134" s="248"/>
      <c r="R134" s="252" t="str">
        <f t="shared" si="22"/>
        <v/>
      </c>
      <c r="S134" s="252"/>
      <c r="T134" s="252"/>
      <c r="U134" s="252"/>
      <c r="V134" s="253"/>
      <c r="W134" s="4" t="str">
        <f>IFERROR(VLOOKUP($D117&amp;"-"&amp;TEXT($A134,"mmm-aaaa"),Informes!$A:$P,COLUMN(Informes!K$1),FALSE), "")</f>
        <v/>
      </c>
      <c r="X134" s="34" t="str">
        <f>IFERROR(VLOOKUP($D94&amp;"-"&amp;TEXT($A134,"mmm-aaaa"),Informes!$A:$P,COLUMN(Informes!C$1),FALSE), "")</f>
        <v/>
      </c>
    </row>
    <row r="135" spans="1:24" ht="16.5" customHeight="1" thickBot="1" x14ac:dyDescent="0.25">
      <c r="A135" s="34">
        <f t="shared" si="25"/>
        <v>45505</v>
      </c>
      <c r="B135" s="264" t="str">
        <f t="shared" si="23"/>
        <v>Agosto</v>
      </c>
      <c r="C135" s="265"/>
      <c r="D135" s="265"/>
      <c r="E135" s="265"/>
      <c r="F135" s="280" t="str">
        <f>IFERROR(IF(VLOOKUP($D94&amp;"-"&amp;TEXT($A135,"mmm-aaaa"),Informes!$A:$P,COLUMN(Informes!H$1),FALSE),"þ","¨"),"¨")</f>
        <v>¨</v>
      </c>
      <c r="G135" s="280"/>
      <c r="H135" s="280"/>
      <c r="I135" s="269" t="str">
        <f>IFERROR(IF(ISBLANK(
VLOOKUP($D117&amp;"-"&amp;TEXT($A135,"mmm-aaaa"),Informes!$A:$P,COLUMN(Informes!I$1),FALSE)), "",
VLOOKUP($D117&amp;"-"&amp;TEXT($A135,"mmm-aaaa"),Informes!$A:$P,COLUMN(Informes!I$1),FALSE)), "")</f>
        <v/>
      </c>
      <c r="J135" s="269"/>
      <c r="K135" s="269"/>
      <c r="L135" s="172" t="str">
        <f t="shared" si="24"/>
        <v>¨</v>
      </c>
      <c r="M135" s="269" t="str">
        <f>IFERROR(IF(OR($X135=$L$7,$X135=$K$5,$X135=$O$5,$X135=$T$5),IF(ISBLANK(
VLOOKUP($D94&amp;"-"&amp;TEXT($A135,"mmm-aaaa"),Informes!$A:$P,COLUMN(Informes!J$1),FALSE)), "",
VLOOKUP($D94&amp;"-"&amp;TEXT($A135,"mmm-aaaa"),Informes!$A:$P,COLUMN(Informes!J$1),FALSE)), ""), "")</f>
        <v/>
      </c>
      <c r="N135" s="269"/>
      <c r="O135" s="269"/>
      <c r="P135" s="269"/>
      <c r="Q135" s="269"/>
      <c r="R135" s="270" t="str">
        <f t="shared" si="22"/>
        <v/>
      </c>
      <c r="S135" s="270"/>
      <c r="T135" s="270"/>
      <c r="U135" s="270"/>
      <c r="V135" s="271"/>
      <c r="W135" s="4" t="str">
        <f>IFERROR(VLOOKUP($D117&amp;"-"&amp;TEXT($A135,"mmm-aaaa"),Informes!$A:$P,COLUMN(Informes!K$1),FALSE), "")</f>
        <v/>
      </c>
      <c r="X135" s="34" t="str">
        <f>IFERROR(VLOOKUP($D94&amp;"-"&amp;TEXT($A135,"mmm-aaaa"),Informes!$A:$P,COLUMN(Informes!C$1),FALSE), "")</f>
        <v/>
      </c>
    </row>
    <row r="136" spans="1:24" ht="16.5" customHeight="1" thickBot="1" x14ac:dyDescent="0.3">
      <c r="D136" s="124"/>
      <c r="E136" s="124"/>
      <c r="F136" s="129"/>
      <c r="G136" s="124" t="str">
        <f>IF(SUM(F124:F135)=0,"",SUM(F124:F135))</f>
        <v/>
      </c>
      <c r="H136" s="124"/>
      <c r="I136" s="124"/>
      <c r="J136" s="130"/>
      <c r="K136" s="124"/>
      <c r="L136" s="131" t="s">
        <v>107</v>
      </c>
      <c r="M136" s="272" t="str">
        <f>IF(SUM(M124:M135)=0,"",SUM(M124:M135))</f>
        <v/>
      </c>
      <c r="N136" s="273"/>
      <c r="O136" s="273"/>
      <c r="P136" s="273"/>
      <c r="Q136" s="274"/>
      <c r="R136" s="275"/>
      <c r="S136" s="276"/>
      <c r="T136" s="276"/>
      <c r="U136" s="276"/>
      <c r="V136" s="277"/>
      <c r="W136" s="4"/>
      <c r="X136" s="4"/>
    </row>
    <row r="137" spans="1:24" ht="16.5" customHeight="1" x14ac:dyDescent="0.2">
      <c r="W137" s="4"/>
      <c r="X137" s="4"/>
    </row>
    <row r="138" spans="1:24" ht="279.75" customHeight="1" x14ac:dyDescent="0.15">
      <c r="B138" s="11"/>
      <c r="C138" s="132" t="s">
        <v>136</v>
      </c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ht="24" customHeight="1" x14ac:dyDescent="0.2">
      <c r="A139" s="35">
        <f>IFERROR(IF(INDEX(ROUNDDOWN(TblPublicadores[Grupo], 0),A140)=$Y$1,A140,0),0)</f>
        <v>0</v>
      </c>
      <c r="B139" s="256" t="s">
        <v>127</v>
      </c>
      <c r="C139" s="256"/>
      <c r="D139" s="256"/>
      <c r="E139" s="256"/>
      <c r="F139" s="256"/>
      <c r="G139" s="256"/>
      <c r="H139" s="256"/>
      <c r="I139" s="256"/>
      <c r="J139" s="256"/>
      <c r="K139" s="256"/>
      <c r="L139" s="256"/>
      <c r="M139" s="256"/>
      <c r="N139" s="256"/>
      <c r="O139" s="256"/>
      <c r="P139" s="256"/>
      <c r="Q139" s="256"/>
      <c r="R139" s="256"/>
      <c r="S139" s="256"/>
      <c r="T139" s="256"/>
      <c r="U139" s="256"/>
      <c r="V139" s="256"/>
    </row>
    <row r="140" spans="1:24" ht="17.25" customHeight="1" x14ac:dyDescent="0.2">
      <c r="A140" s="35">
        <f>A94+1</f>
        <v>4</v>
      </c>
      <c r="B140" s="120" t="s">
        <v>128</v>
      </c>
      <c r="D140" s="286">
        <f>IF(A139=0,0,INDEX(TblPublicadores[Nombre],A139))</f>
        <v>0</v>
      </c>
      <c r="E140" s="286"/>
      <c r="F140" s="286"/>
      <c r="G140" s="286"/>
      <c r="H140" s="286"/>
      <c r="I140" s="286"/>
      <c r="J140" s="286"/>
      <c r="K140" s="286"/>
      <c r="L140" s="286"/>
      <c r="M140" s="286"/>
      <c r="N140" s="286"/>
      <c r="O140" s="286"/>
      <c r="P140" s="286"/>
      <c r="Q140" s="286"/>
      <c r="R140" s="286"/>
      <c r="S140" s="286"/>
      <c r="T140" s="286"/>
      <c r="U140" s="286"/>
      <c r="V140" s="286"/>
      <c r="W140" s="15"/>
      <c r="X140" s="2"/>
    </row>
    <row r="141" spans="1:24" ht="17.25" customHeight="1" x14ac:dyDescent="0.2">
      <c r="B141" s="120" t="s">
        <v>129</v>
      </c>
      <c r="D141" s="121"/>
      <c r="E141" s="121"/>
      <c r="F141" s="7"/>
      <c r="G141" s="7"/>
      <c r="H141" s="257" t="str">
        <f>IF(A139=0,"",INDEX(TblPublicadores[Fecha de nacimiento],A139))</f>
        <v/>
      </c>
      <c r="I141" s="257"/>
      <c r="J141" s="257"/>
      <c r="K141" s="257"/>
      <c r="L141" s="257"/>
      <c r="M141" s="257"/>
      <c r="N141" s="257"/>
      <c r="O141" s="257"/>
      <c r="P141" s="128" t="str">
        <f>IF(INDEX(TblPublicadores[Sexo],A139)=Q141,"þ","¨")</f>
        <v>¨</v>
      </c>
      <c r="Q141" s="120" t="s">
        <v>75</v>
      </c>
      <c r="S141" s="12"/>
      <c r="T141" s="13"/>
      <c r="U141" s="128" t="str">
        <f>IF(INDEX(TblPublicadores[Sexo],A139)=V141,"þ","¨")</f>
        <v>¨</v>
      </c>
      <c r="V141" s="120" t="s">
        <v>79</v>
      </c>
      <c r="W141" s="12"/>
      <c r="X141" s="6"/>
    </row>
    <row r="142" spans="1:24" ht="17.25" customHeight="1" x14ac:dyDescent="0.2">
      <c r="B142" s="120" t="s">
        <v>130</v>
      </c>
      <c r="D142" s="122"/>
      <c r="E142" s="122"/>
      <c r="F142" s="7"/>
      <c r="G142" s="258" t="str">
        <f>IF(A139=0,"",IF(INDEX(TblPublicadores[Fecha de bautismo],A139)="", "",INDEX(TblPublicadores[Fecha de bautismo],A139)))</f>
        <v/>
      </c>
      <c r="H142" s="258"/>
      <c r="I142" s="258"/>
      <c r="J142" s="258"/>
      <c r="K142" s="258"/>
      <c r="L142" s="258"/>
      <c r="M142" s="258"/>
      <c r="N142" s="258"/>
      <c r="O142" s="258"/>
      <c r="P142" s="128" t="s">
        <v>137</v>
      </c>
      <c r="Q142" s="120" t="s">
        <v>131</v>
      </c>
      <c r="S142" s="12"/>
      <c r="T142" s="12"/>
      <c r="U142" s="128" t="s">
        <v>138</v>
      </c>
      <c r="V142" s="120" t="s">
        <v>61</v>
      </c>
      <c r="W142" s="12"/>
      <c r="X142" s="6"/>
    </row>
    <row r="143" spans="1:24" ht="28.5" customHeight="1" x14ac:dyDescent="0.2">
      <c r="B143" s="127" t="str">
        <f>IF(INDEX(TblPublicadores[Privilegio],A139)=C143,"þ","¨")</f>
        <v>¨</v>
      </c>
      <c r="C143" s="125" t="s">
        <v>76</v>
      </c>
      <c r="D143" s="127" t="str">
        <f>IF(INDEX(TblPublicadores[Privilegio],A139)=E143,"þ","¨")</f>
        <v>¨</v>
      </c>
      <c r="E143" s="125" t="s">
        <v>81</v>
      </c>
      <c r="F143" s="7"/>
      <c r="G143" s="7"/>
      <c r="H143" s="5"/>
      <c r="I143" s="10"/>
      <c r="J143" s="127" t="str">
        <f>IF(INDEX(TblPublicadores[Tipo Publicador],A139)=K143,"þ","¨")</f>
        <v>¨</v>
      </c>
      <c r="K143" s="125" t="s">
        <v>77</v>
      </c>
      <c r="L143" s="5"/>
      <c r="M143" s="5"/>
      <c r="N143" s="127" t="str">
        <f>IF(INDEX(TblPublicadores[Tipo Publicador],A139)=O143,"þ","¨")</f>
        <v>¨</v>
      </c>
      <c r="O143" s="125" t="s">
        <v>132</v>
      </c>
      <c r="P143" s="126"/>
      <c r="Q143" s="126"/>
      <c r="R143" s="9"/>
      <c r="S143" s="127" t="str">
        <f>IF(INDEX(TblPublicadores[Tipo Publicador],A139)=T143,"þ","¨")</f>
        <v>¨</v>
      </c>
      <c r="T143" s="259" t="s">
        <v>133</v>
      </c>
      <c r="U143" s="259"/>
      <c r="V143" s="259"/>
      <c r="W143" s="13"/>
      <c r="X143" s="6"/>
    </row>
    <row r="144" spans="1:24" ht="4.5" customHeight="1" thickBot="1" x14ac:dyDescent="0.25">
      <c r="B144" s="8"/>
      <c r="C144" s="7"/>
      <c r="D144" s="8"/>
      <c r="E144" s="7"/>
      <c r="F144" s="7"/>
      <c r="G144" s="7"/>
      <c r="H144" s="5"/>
      <c r="I144" s="10"/>
      <c r="J144" s="8"/>
      <c r="K144" s="5"/>
      <c r="L144" s="5"/>
      <c r="M144" s="5"/>
      <c r="N144" s="7"/>
      <c r="O144" s="5"/>
      <c r="P144" s="8"/>
      <c r="Q144" s="8"/>
      <c r="R144" s="9"/>
      <c r="S144" s="9"/>
      <c r="T144" s="7"/>
      <c r="U144" s="8"/>
      <c r="V144" s="9"/>
      <c r="W144" s="9"/>
      <c r="X144" s="6"/>
    </row>
    <row r="145" spans="1:24" ht="26.25" customHeight="1" x14ac:dyDescent="0.25">
      <c r="B145" s="260" t="s">
        <v>17</v>
      </c>
      <c r="C145" s="261"/>
      <c r="D145" s="261"/>
      <c r="E145" s="261"/>
      <c r="F145" s="262" t="s">
        <v>134</v>
      </c>
      <c r="G145" s="262"/>
      <c r="H145" s="262"/>
      <c r="I145" s="262" t="s">
        <v>12</v>
      </c>
      <c r="J145" s="262"/>
      <c r="K145" s="262"/>
      <c r="L145" s="262" t="s">
        <v>105</v>
      </c>
      <c r="M145" s="236" t="s">
        <v>135</v>
      </c>
      <c r="N145" s="236"/>
      <c r="O145" s="236"/>
      <c r="P145" s="236"/>
      <c r="Q145" s="236"/>
      <c r="R145" s="236" t="s">
        <v>101</v>
      </c>
      <c r="S145" s="236"/>
      <c r="T145" s="236"/>
      <c r="U145" s="236"/>
      <c r="V145" s="237"/>
      <c r="W145" s="14"/>
      <c r="X145" s="3"/>
    </row>
    <row r="146" spans="1:24" ht="27.75" customHeight="1" x14ac:dyDescent="0.2">
      <c r="B146" s="240">
        <v>44927</v>
      </c>
      <c r="C146" s="241"/>
      <c r="D146" s="241"/>
      <c r="E146" s="242"/>
      <c r="F146" s="263"/>
      <c r="G146" s="263"/>
      <c r="H146" s="263"/>
      <c r="I146" s="263"/>
      <c r="J146" s="263"/>
      <c r="K146" s="263"/>
      <c r="L146" s="263"/>
      <c r="M146" s="238"/>
      <c r="N146" s="238"/>
      <c r="O146" s="238"/>
      <c r="P146" s="238"/>
      <c r="Q146" s="238"/>
      <c r="R146" s="238"/>
      <c r="S146" s="238"/>
      <c r="T146" s="238"/>
      <c r="U146" s="238"/>
      <c r="V146" s="239"/>
      <c r="W146" s="14"/>
      <c r="X146" s="3"/>
    </row>
    <row r="147" spans="1:24" ht="16.5" customHeight="1" x14ac:dyDescent="0.2">
      <c r="A147" s="34">
        <f>EDATE(B146,-4)</f>
        <v>44805</v>
      </c>
      <c r="B147" s="243" t="str">
        <f>PROPER(TEXT(A147, "mmmm"))</f>
        <v>Septiembre</v>
      </c>
      <c r="C147" s="244"/>
      <c r="D147" s="244" t="str">
        <f>PROPER(TEXT(C147, "mmmm"))</f>
        <v>Enero</v>
      </c>
      <c r="E147" s="244"/>
      <c r="F147" s="281" t="str">
        <f>IFERROR(IF(VLOOKUP($D140&amp;"-"&amp;TEXT($A147,"mmm-aaaa"),Informes!$A:$P,COLUMN(Informes!H$1),FALSE),"þ","¨"),"¨")</f>
        <v>¨</v>
      </c>
      <c r="G147" s="281"/>
      <c r="H147" s="281"/>
      <c r="I147" s="248" t="str">
        <f>IFERROR(IF(ISBLANK(
VLOOKUP($D140&amp;"-"&amp;TEXT($A147,"mmm-aaaa"),Informes!$A:$P,COLUMN(Informes!I$1),FALSE)), "",
VLOOKUP($D140&amp;"-"&amp;TEXT($A147,"mmm-aaaa"),Informes!$A:$P,COLUMN(Informes!I$1),FALSE)), "")</f>
        <v/>
      </c>
      <c r="J147" s="248"/>
      <c r="K147" s="248"/>
      <c r="L147" s="173" t="str">
        <f>IFERROR(IF($X147=$L$7,"þ","¨"),"¨")</f>
        <v>¨</v>
      </c>
      <c r="M147" s="248" t="str">
        <f>IFERROR(IF(OR($X147=$L$7,$X147=$K$5,$X147=$O$5,$X147=$T$5),IF(ISBLANK(
VLOOKUP($D140&amp;"-"&amp;TEXT($A147,"mmm-aaaa"),Informes!$A:$P,COLUMN(Informes!J$1),FALSE)), "",
VLOOKUP($D140&amp;"-"&amp;TEXT($A147,"mmm-aaaa"),Informes!$A:$P,COLUMN(Informes!J$1),FALSE)), ""), "")</f>
        <v/>
      </c>
      <c r="N147" s="248"/>
      <c r="O147" s="248"/>
      <c r="P147" s="248"/>
      <c r="Q147" s="248"/>
      <c r="R147" s="252" t="str">
        <f t="shared" ref="R147:R158" si="26">IF(W147=0, "", W147)</f>
        <v/>
      </c>
      <c r="S147" s="252"/>
      <c r="T147" s="252"/>
      <c r="U147" s="252"/>
      <c r="V147" s="253"/>
      <c r="W147" s="4" t="str">
        <f>IFERROR(VLOOKUP($D140&amp;"-"&amp;TEXT($A147,"mmm-aaaa"),Informes!$A:$P,COLUMN(Informes!K$1),FALSE), "")</f>
        <v/>
      </c>
      <c r="X147" s="34" t="str">
        <f>IFERROR(VLOOKUP($D140&amp;"-"&amp;TEXT($A147,"mmm-aaaa"),Informes!$A:$P,COLUMN(Informes!C$1),FALSE), "")</f>
        <v/>
      </c>
    </row>
    <row r="148" spans="1:24" ht="16.5" customHeight="1" x14ac:dyDescent="0.2">
      <c r="A148" s="34">
        <f>EDATE(A147,1)</f>
        <v>44835</v>
      </c>
      <c r="B148" s="243" t="str">
        <f t="shared" ref="B148:B158" si="27">PROPER(TEXT(A148, "mmmm"))</f>
        <v>Octubre</v>
      </c>
      <c r="C148" s="244"/>
      <c r="D148" s="244" t="str">
        <f t="shared" ref="D148:D158" si="28">PROPER(TEXT(C148, "mmmm"))</f>
        <v>Enero</v>
      </c>
      <c r="E148" s="244"/>
      <c r="F148" s="281" t="str">
        <f>IFERROR(IF(VLOOKUP($D140&amp;"-"&amp;TEXT($A148,"mmm-aaaa"),Informes!$A:$P,COLUMN(Informes!H$1),FALSE),"þ","¨"),"¨")</f>
        <v>¨</v>
      </c>
      <c r="G148" s="281"/>
      <c r="H148" s="281"/>
      <c r="I148" s="248" t="str">
        <f>IFERROR(IF(ISBLANK(
VLOOKUP($D140&amp;"-"&amp;TEXT($A148,"mmm-aaaa"),Informes!$A:$P,COLUMN(Informes!I$1),FALSE)), "",
VLOOKUP($D140&amp;"-"&amp;TEXT($A148,"mmm-aaaa"),Informes!$A:$P,COLUMN(Informes!I$1),FALSE)), "")</f>
        <v/>
      </c>
      <c r="J148" s="248"/>
      <c r="K148" s="248"/>
      <c r="L148" s="173" t="str">
        <f t="shared" ref="L148:L158" si="29">IFERROR(IF($X148=$L$7,"þ","¨"),"¨")</f>
        <v>¨</v>
      </c>
      <c r="M148" s="248" t="str">
        <f>IFERROR(IF(OR($X148=$L$7,$X148=$K$5,$X148=$O$5,$X148=$T$5),IF(ISBLANK(
VLOOKUP($D140&amp;"-"&amp;TEXT($A148,"mmm-aaaa"),Informes!$A:$P,COLUMN(Informes!J$1),FALSE)), "",
VLOOKUP($D140&amp;"-"&amp;TEXT($A148,"mmm-aaaa"),Informes!$A:$P,COLUMN(Informes!J$1),FALSE)), ""), "")</f>
        <v/>
      </c>
      <c r="N148" s="248"/>
      <c r="O148" s="248"/>
      <c r="P148" s="248"/>
      <c r="Q148" s="248"/>
      <c r="R148" s="252" t="str">
        <f t="shared" si="26"/>
        <v/>
      </c>
      <c r="S148" s="252"/>
      <c r="T148" s="252"/>
      <c r="U148" s="252"/>
      <c r="V148" s="253"/>
      <c r="W148" s="4" t="str">
        <f>IFERROR(VLOOKUP($D140&amp;"-"&amp;TEXT($A148,"mmm-aaaa"),Informes!$A:$P,COLUMN(Informes!K$1),FALSE), "")</f>
        <v/>
      </c>
      <c r="X148" s="34" t="str">
        <f>IFERROR(VLOOKUP($D140&amp;"-"&amp;TEXT($A148,"mmm-aaaa"),Informes!$A:$P,COLUMN(Informes!C$1),FALSE), "")</f>
        <v/>
      </c>
    </row>
    <row r="149" spans="1:24" ht="16.5" customHeight="1" x14ac:dyDescent="0.2">
      <c r="A149" s="34">
        <f t="shared" ref="A149:A158" si="30">EDATE(A148,1)</f>
        <v>44866</v>
      </c>
      <c r="B149" s="243" t="str">
        <f t="shared" si="27"/>
        <v>Noviembre</v>
      </c>
      <c r="C149" s="244"/>
      <c r="D149" s="244" t="str">
        <f t="shared" si="28"/>
        <v>Enero</v>
      </c>
      <c r="E149" s="244"/>
      <c r="F149" s="281" t="str">
        <f>IFERROR(IF(VLOOKUP($D140&amp;"-"&amp;TEXT($A149,"mmm-aaaa"),Informes!$A:$P,COLUMN(Informes!H$1),FALSE),"þ","¨"),"¨")</f>
        <v>¨</v>
      </c>
      <c r="G149" s="281"/>
      <c r="H149" s="281"/>
      <c r="I149" s="248" t="str">
        <f>IFERROR(IF(ISBLANK(
VLOOKUP($D140&amp;"-"&amp;TEXT($A149,"mmm-aaaa"),Informes!$A:$P,COLUMN(Informes!I$1),FALSE)), "",
VLOOKUP($D140&amp;"-"&amp;TEXT($A149,"mmm-aaaa"),Informes!$A:$P,COLUMN(Informes!I$1),FALSE)), "")</f>
        <v/>
      </c>
      <c r="J149" s="248"/>
      <c r="K149" s="248"/>
      <c r="L149" s="173" t="str">
        <f t="shared" si="29"/>
        <v>¨</v>
      </c>
      <c r="M149" s="248" t="str">
        <f>IFERROR(IF(OR($X149=$L$7,$X149=$K$5,$X149=$O$5,$X149=$T$5),IF(ISBLANK(
VLOOKUP($D140&amp;"-"&amp;TEXT($A149,"mmm-aaaa"),Informes!$A:$P,COLUMN(Informes!J$1),FALSE)), "",
VLOOKUP($D140&amp;"-"&amp;TEXT($A149,"mmm-aaaa"),Informes!$A:$P,COLUMN(Informes!J$1),FALSE)), ""), "")</f>
        <v/>
      </c>
      <c r="N149" s="248"/>
      <c r="O149" s="248"/>
      <c r="P149" s="248"/>
      <c r="Q149" s="248"/>
      <c r="R149" s="252" t="str">
        <f t="shared" si="26"/>
        <v/>
      </c>
      <c r="S149" s="252"/>
      <c r="T149" s="252"/>
      <c r="U149" s="252"/>
      <c r="V149" s="253"/>
      <c r="W149" s="4" t="str">
        <f>IFERROR(VLOOKUP($D140&amp;"-"&amp;TEXT($A149,"mmm-aaaa"),Informes!$A:$P,COLUMN(Informes!K$1),FALSE), "")</f>
        <v/>
      </c>
      <c r="X149" s="34" t="str">
        <f>IFERROR(VLOOKUP($D140&amp;"-"&amp;TEXT($A149,"mmm-aaaa"),Informes!$A:$P,COLUMN(Informes!C$1),FALSE), "")</f>
        <v/>
      </c>
    </row>
    <row r="150" spans="1:24" ht="16.5" customHeight="1" x14ac:dyDescent="0.2">
      <c r="A150" s="34">
        <f t="shared" si="30"/>
        <v>44896</v>
      </c>
      <c r="B150" s="243" t="str">
        <f t="shared" si="27"/>
        <v>Diciembre</v>
      </c>
      <c r="C150" s="244"/>
      <c r="D150" s="244" t="str">
        <f t="shared" si="28"/>
        <v>Enero</v>
      </c>
      <c r="E150" s="244"/>
      <c r="F150" s="281" t="str">
        <f>IFERROR(IF(VLOOKUP($D140&amp;"-"&amp;TEXT($A150,"mmm-aaaa"),Informes!$A:$P,COLUMN(Informes!H$1),FALSE),"þ","¨"),"¨")</f>
        <v>¨</v>
      </c>
      <c r="G150" s="281"/>
      <c r="H150" s="281"/>
      <c r="I150" s="248" t="str">
        <f>IFERROR(IF(ISBLANK(
VLOOKUP($D140&amp;"-"&amp;TEXT($A150,"mmm-aaaa"),Informes!$A:$P,COLUMN(Informes!I$1),FALSE)), "",
VLOOKUP($D140&amp;"-"&amp;TEXT($A150,"mmm-aaaa"),Informes!$A:$P,COLUMN(Informes!I$1),FALSE)), "")</f>
        <v/>
      </c>
      <c r="J150" s="248"/>
      <c r="K150" s="248"/>
      <c r="L150" s="173" t="str">
        <f t="shared" si="29"/>
        <v>¨</v>
      </c>
      <c r="M150" s="248" t="str">
        <f>IFERROR(IF(OR($X150=$L$7,$X150=$K$5,$X150=$O$5,$X150=$T$5),IF(ISBLANK(
VLOOKUP($D140&amp;"-"&amp;TEXT($A150,"mmm-aaaa"),Informes!$A:$P,COLUMN(Informes!J$1),FALSE)), "",
VLOOKUP($D140&amp;"-"&amp;TEXT($A150,"mmm-aaaa"),Informes!$A:$P,COLUMN(Informes!J$1),FALSE)), ""), "")</f>
        <v/>
      </c>
      <c r="N150" s="248"/>
      <c r="O150" s="248"/>
      <c r="P150" s="248"/>
      <c r="Q150" s="248"/>
      <c r="R150" s="252" t="str">
        <f t="shared" si="26"/>
        <v/>
      </c>
      <c r="S150" s="252"/>
      <c r="T150" s="252"/>
      <c r="U150" s="252"/>
      <c r="V150" s="253"/>
      <c r="W150" s="4" t="str">
        <f>IFERROR(VLOOKUP($D140&amp;"-"&amp;TEXT($A150,"mmm-aaaa"),Informes!$A:$P,COLUMN(Informes!K$1),FALSE), "")</f>
        <v/>
      </c>
      <c r="X150" s="34" t="str">
        <f>IFERROR(VLOOKUP($D140&amp;"-"&amp;TEXT($A150,"mmm-aaaa"),Informes!$A:$P,COLUMN(Informes!C$1),FALSE), "")</f>
        <v/>
      </c>
    </row>
    <row r="151" spans="1:24" ht="16.5" customHeight="1" x14ac:dyDescent="0.2">
      <c r="A151" s="34">
        <f t="shared" si="30"/>
        <v>44927</v>
      </c>
      <c r="B151" s="243" t="str">
        <f t="shared" si="27"/>
        <v>Enero</v>
      </c>
      <c r="C151" s="244"/>
      <c r="D151" s="244" t="str">
        <f t="shared" si="28"/>
        <v>Enero</v>
      </c>
      <c r="E151" s="244"/>
      <c r="F151" s="281" t="str">
        <f>IFERROR(IF(VLOOKUP($D140&amp;"-"&amp;TEXT($A151,"mmm-aaaa"),Informes!$A:$P,COLUMN(Informes!H$1),FALSE),"þ","¨"),"¨")</f>
        <v>¨</v>
      </c>
      <c r="G151" s="281"/>
      <c r="H151" s="281"/>
      <c r="I151" s="248" t="str">
        <f>IFERROR(IF(ISBLANK(
VLOOKUP($D140&amp;"-"&amp;TEXT($A151,"mmm-aaaa"),Informes!$A:$P,COLUMN(Informes!I$1),FALSE)), "",
VLOOKUP($D140&amp;"-"&amp;TEXT($A151,"mmm-aaaa"),Informes!$A:$P,COLUMN(Informes!I$1),FALSE)), "")</f>
        <v/>
      </c>
      <c r="J151" s="248"/>
      <c r="K151" s="248"/>
      <c r="L151" s="173" t="str">
        <f t="shared" si="29"/>
        <v>¨</v>
      </c>
      <c r="M151" s="248" t="str">
        <f>IFERROR(IF(OR($X151=$L$7,$X151=$K$5,$X151=$O$5,$X151=$T$5),IF(ISBLANK(
VLOOKUP($D140&amp;"-"&amp;TEXT($A151,"mmm-aaaa"),Informes!$A:$P,COLUMN(Informes!J$1),FALSE)), "",
VLOOKUP($D140&amp;"-"&amp;TEXT($A151,"mmm-aaaa"),Informes!$A:$P,COLUMN(Informes!J$1),FALSE)), ""), "")</f>
        <v/>
      </c>
      <c r="N151" s="248"/>
      <c r="O151" s="248"/>
      <c r="P151" s="248"/>
      <c r="Q151" s="248"/>
      <c r="R151" s="252" t="str">
        <f t="shared" si="26"/>
        <v/>
      </c>
      <c r="S151" s="252"/>
      <c r="T151" s="252"/>
      <c r="U151" s="252"/>
      <c r="V151" s="253"/>
      <c r="W151" s="4" t="str">
        <f>IFERROR(VLOOKUP($D140&amp;"-"&amp;TEXT($A151,"mmm-aaaa"),Informes!$A:$P,COLUMN(Informes!K$1),FALSE), "")</f>
        <v/>
      </c>
      <c r="X151" s="34" t="str">
        <f>IFERROR(VLOOKUP($D140&amp;"-"&amp;TEXT($A151,"mmm-aaaa"),Informes!$A:$P,COLUMN(Informes!C$1),FALSE), "")</f>
        <v/>
      </c>
    </row>
    <row r="152" spans="1:24" ht="16.5" customHeight="1" x14ac:dyDescent="0.2">
      <c r="A152" s="34">
        <f t="shared" si="30"/>
        <v>44958</v>
      </c>
      <c r="B152" s="243" t="str">
        <f t="shared" si="27"/>
        <v>Febrero</v>
      </c>
      <c r="C152" s="244"/>
      <c r="D152" s="244" t="str">
        <f t="shared" si="28"/>
        <v>Enero</v>
      </c>
      <c r="E152" s="244"/>
      <c r="F152" s="281" t="str">
        <f>IFERROR(IF(VLOOKUP($D140&amp;"-"&amp;TEXT($A152,"mmm-aaaa"),Informes!$A:$P,COLUMN(Informes!H$1),FALSE),"þ","¨"),"¨")</f>
        <v>¨</v>
      </c>
      <c r="G152" s="281"/>
      <c r="H152" s="281"/>
      <c r="I152" s="248" t="str">
        <f>IFERROR(IF(ISBLANK(
VLOOKUP($D140&amp;"-"&amp;TEXT($A152,"mmm-aaaa"),Informes!$A:$P,COLUMN(Informes!I$1),FALSE)), "",
VLOOKUP($D140&amp;"-"&amp;TEXT($A152,"mmm-aaaa"),Informes!$A:$P,COLUMN(Informes!I$1),FALSE)), "")</f>
        <v/>
      </c>
      <c r="J152" s="248"/>
      <c r="K152" s="248"/>
      <c r="L152" s="173" t="str">
        <f t="shared" si="29"/>
        <v>¨</v>
      </c>
      <c r="M152" s="248" t="str">
        <f>IFERROR(IF(OR($X152=$L$7,$X152=$K$5,$X152=$O$5,$X152=$T$5),IF(ISBLANK(
VLOOKUP($D140&amp;"-"&amp;TEXT($A152,"mmm-aaaa"),Informes!$A:$P,COLUMN(Informes!J$1),FALSE)), "",
VLOOKUP($D140&amp;"-"&amp;TEXT($A152,"mmm-aaaa"),Informes!$A:$P,COLUMN(Informes!J$1),FALSE)), ""), "")</f>
        <v/>
      </c>
      <c r="N152" s="248"/>
      <c r="O152" s="248"/>
      <c r="P152" s="248"/>
      <c r="Q152" s="248"/>
      <c r="R152" s="252" t="str">
        <f t="shared" si="26"/>
        <v/>
      </c>
      <c r="S152" s="252"/>
      <c r="T152" s="252"/>
      <c r="U152" s="252"/>
      <c r="V152" s="253"/>
      <c r="W152" s="4" t="str">
        <f>IFERROR(VLOOKUP($D140&amp;"-"&amp;TEXT($A152,"mmm-aaaa"),Informes!$A:$P,COLUMN(Informes!K$1),FALSE), "")</f>
        <v/>
      </c>
      <c r="X152" s="34" t="str">
        <f>IFERROR(VLOOKUP($D140&amp;"-"&amp;TEXT($A152,"mmm-aaaa"),Informes!$A:$P,COLUMN(Informes!C$1),FALSE), "")</f>
        <v/>
      </c>
    </row>
    <row r="153" spans="1:24" ht="16.5" customHeight="1" x14ac:dyDescent="0.2">
      <c r="A153" s="34">
        <f t="shared" si="30"/>
        <v>44986</v>
      </c>
      <c r="B153" s="243" t="str">
        <f t="shared" si="27"/>
        <v>Marzo</v>
      </c>
      <c r="C153" s="244"/>
      <c r="D153" s="244" t="str">
        <f t="shared" si="28"/>
        <v>Enero</v>
      </c>
      <c r="E153" s="244"/>
      <c r="F153" s="281" t="str">
        <f>IFERROR(IF(VLOOKUP($D140&amp;"-"&amp;TEXT($A153,"mmm-aaaa"),Informes!$A:$P,COLUMN(Informes!H$1),FALSE),"þ","¨"),"¨")</f>
        <v>¨</v>
      </c>
      <c r="G153" s="281"/>
      <c r="H153" s="281"/>
      <c r="I153" s="248" t="str">
        <f>IFERROR(IF(ISBLANK(
VLOOKUP($D140&amp;"-"&amp;TEXT($A153,"mmm-aaaa"),Informes!$A:$P,COLUMN(Informes!I$1),FALSE)), "",
VLOOKUP($D140&amp;"-"&amp;TEXT($A153,"mmm-aaaa"),Informes!$A:$P,COLUMN(Informes!I$1),FALSE)), "")</f>
        <v/>
      </c>
      <c r="J153" s="248"/>
      <c r="K153" s="248"/>
      <c r="L153" s="173" t="str">
        <f t="shared" si="29"/>
        <v>¨</v>
      </c>
      <c r="M153" s="248" t="str">
        <f>IFERROR(IF(OR($X153=$L$7,$X153=$K$5,$X153=$O$5,$X153=$T$5),IF(ISBLANK(
VLOOKUP($D140&amp;"-"&amp;TEXT($A153,"mmm-aaaa"),Informes!$A:$P,COLUMN(Informes!J$1),FALSE)), "",
VLOOKUP($D140&amp;"-"&amp;TEXT($A153,"mmm-aaaa"),Informes!$A:$P,COLUMN(Informes!J$1),FALSE)), ""), "")</f>
        <v/>
      </c>
      <c r="N153" s="248"/>
      <c r="O153" s="248"/>
      <c r="P153" s="248"/>
      <c r="Q153" s="248"/>
      <c r="R153" s="252" t="str">
        <f t="shared" si="26"/>
        <v/>
      </c>
      <c r="S153" s="252"/>
      <c r="T153" s="252"/>
      <c r="U153" s="252"/>
      <c r="V153" s="253"/>
      <c r="W153" s="4" t="str">
        <f>IFERROR(VLOOKUP($D140&amp;"-"&amp;TEXT($A153,"mmm-aaaa"),Informes!$A:$P,COLUMN(Informes!K$1),FALSE), "")</f>
        <v/>
      </c>
      <c r="X153" s="34" t="str">
        <f>IFERROR(VLOOKUP($D140&amp;"-"&amp;TEXT($A153,"mmm-aaaa"),Informes!$A:$P,COLUMN(Informes!C$1),FALSE), "")</f>
        <v/>
      </c>
    </row>
    <row r="154" spans="1:24" ht="16.5" customHeight="1" x14ac:dyDescent="0.2">
      <c r="A154" s="34">
        <f t="shared" si="30"/>
        <v>45017</v>
      </c>
      <c r="B154" s="243" t="str">
        <f t="shared" si="27"/>
        <v>Abril</v>
      </c>
      <c r="C154" s="244"/>
      <c r="D154" s="244" t="str">
        <f t="shared" si="28"/>
        <v>Enero</v>
      </c>
      <c r="E154" s="244"/>
      <c r="F154" s="281" t="str">
        <f>IFERROR(IF(VLOOKUP($D140&amp;"-"&amp;TEXT($A154,"mmm-aaaa"),Informes!$A:$P,COLUMN(Informes!H$1),FALSE),"þ","¨"),"¨")</f>
        <v>¨</v>
      </c>
      <c r="G154" s="281"/>
      <c r="H154" s="281"/>
      <c r="I154" s="248" t="str">
        <f>IFERROR(IF(ISBLANK(
VLOOKUP($D140&amp;"-"&amp;TEXT($A154,"mmm-aaaa"),Informes!$A:$P,COLUMN(Informes!I$1),FALSE)), "",
VLOOKUP($D140&amp;"-"&amp;TEXT($A154,"mmm-aaaa"),Informes!$A:$P,COLUMN(Informes!I$1),FALSE)), "")</f>
        <v/>
      </c>
      <c r="J154" s="248"/>
      <c r="K154" s="248"/>
      <c r="L154" s="173" t="str">
        <f t="shared" si="29"/>
        <v>¨</v>
      </c>
      <c r="M154" s="248" t="str">
        <f>IFERROR(IF(OR($X154=$L$7,$X154=$K$5,$X154=$O$5,$X154=$T$5),IF(ISBLANK(
VLOOKUP($D140&amp;"-"&amp;TEXT($A154,"mmm-aaaa"),Informes!$A:$P,COLUMN(Informes!J$1),FALSE)), "",
VLOOKUP($D140&amp;"-"&amp;TEXT($A154,"mmm-aaaa"),Informes!$A:$P,COLUMN(Informes!J$1),FALSE)), ""), "")</f>
        <v/>
      </c>
      <c r="N154" s="248"/>
      <c r="O154" s="248"/>
      <c r="P154" s="248"/>
      <c r="Q154" s="248"/>
      <c r="R154" s="252" t="str">
        <f t="shared" si="26"/>
        <v/>
      </c>
      <c r="S154" s="252"/>
      <c r="T154" s="252"/>
      <c r="U154" s="252"/>
      <c r="V154" s="253"/>
      <c r="W154" s="4" t="str">
        <f>IFERROR(VLOOKUP($D140&amp;"-"&amp;TEXT($A154,"mmm-aaaa"),Informes!$A:$P,COLUMN(Informes!K$1),FALSE), "")</f>
        <v/>
      </c>
      <c r="X154" s="34" t="str">
        <f>IFERROR(VLOOKUP($D140&amp;"-"&amp;TEXT($A154,"mmm-aaaa"),Informes!$A:$P,COLUMN(Informes!C$1),FALSE), "")</f>
        <v/>
      </c>
    </row>
    <row r="155" spans="1:24" ht="16.5" customHeight="1" x14ac:dyDescent="0.2">
      <c r="A155" s="34">
        <f t="shared" si="30"/>
        <v>45047</v>
      </c>
      <c r="B155" s="243" t="str">
        <f t="shared" si="27"/>
        <v>Mayo</v>
      </c>
      <c r="C155" s="244"/>
      <c r="D155" s="244" t="str">
        <f t="shared" si="28"/>
        <v>Enero</v>
      </c>
      <c r="E155" s="244"/>
      <c r="F155" s="281" t="str">
        <f>IFERROR(IF(VLOOKUP($D140&amp;"-"&amp;TEXT($A155,"mmm-aaaa"),Informes!$A:$P,COLUMN(Informes!H$1),FALSE),"þ","¨"),"¨")</f>
        <v>¨</v>
      </c>
      <c r="G155" s="281"/>
      <c r="H155" s="281"/>
      <c r="I155" s="248" t="str">
        <f>IFERROR(IF(ISBLANK(
VLOOKUP($D140&amp;"-"&amp;TEXT($A155,"mmm-aaaa"),Informes!$A:$P,COLUMN(Informes!I$1),FALSE)), "",
VLOOKUP($D140&amp;"-"&amp;TEXT($A155,"mmm-aaaa"),Informes!$A:$P,COLUMN(Informes!I$1),FALSE)), "")</f>
        <v/>
      </c>
      <c r="J155" s="248"/>
      <c r="K155" s="248"/>
      <c r="L155" s="173" t="str">
        <f t="shared" si="29"/>
        <v>¨</v>
      </c>
      <c r="M155" s="248" t="str">
        <f>IFERROR(IF(OR($X155=$L$7,$X155=$K$5,$X155=$O$5,$X155=$T$5),IF(ISBLANK(
VLOOKUP($D140&amp;"-"&amp;TEXT($A155,"mmm-aaaa"),Informes!$A:$P,COLUMN(Informes!J$1),FALSE)), "",
VLOOKUP($D140&amp;"-"&amp;TEXT($A155,"mmm-aaaa"),Informes!$A:$P,COLUMN(Informes!J$1),FALSE)), ""), "")</f>
        <v/>
      </c>
      <c r="N155" s="248"/>
      <c r="O155" s="248"/>
      <c r="P155" s="248"/>
      <c r="Q155" s="248"/>
      <c r="R155" s="252" t="str">
        <f t="shared" si="26"/>
        <v/>
      </c>
      <c r="S155" s="252"/>
      <c r="T155" s="252"/>
      <c r="U155" s="252"/>
      <c r="V155" s="253"/>
      <c r="W155" s="4" t="str">
        <f>IFERROR(VLOOKUP($D140&amp;"-"&amp;TEXT($A155,"mmm-aaaa"),Informes!$A:$P,COLUMN(Informes!K$1),FALSE), "")</f>
        <v/>
      </c>
      <c r="X155" s="34" t="str">
        <f>IFERROR(VLOOKUP($D140&amp;"-"&amp;TEXT($A155,"mmm-aaaa"),Informes!$A:$P,COLUMN(Informes!C$1),FALSE), "")</f>
        <v/>
      </c>
    </row>
    <row r="156" spans="1:24" ht="16.5" customHeight="1" x14ac:dyDescent="0.2">
      <c r="A156" s="34">
        <f t="shared" si="30"/>
        <v>45078</v>
      </c>
      <c r="B156" s="243" t="str">
        <f t="shared" si="27"/>
        <v>Junio</v>
      </c>
      <c r="C156" s="244"/>
      <c r="D156" s="244" t="str">
        <f t="shared" si="28"/>
        <v>Enero</v>
      </c>
      <c r="E156" s="244"/>
      <c r="F156" s="281" t="str">
        <f>IFERROR(IF(VLOOKUP($D140&amp;"-"&amp;TEXT($A156,"mmm-aaaa"),Informes!$A:$P,COLUMN(Informes!H$1),FALSE),"þ","¨"),"¨")</f>
        <v>¨</v>
      </c>
      <c r="G156" s="281"/>
      <c r="H156" s="281"/>
      <c r="I156" s="248" t="str">
        <f>IFERROR(IF(ISBLANK(
VLOOKUP($D140&amp;"-"&amp;TEXT($A156,"mmm-aaaa"),Informes!$A:$P,COLUMN(Informes!I$1),FALSE)), "",
VLOOKUP($D140&amp;"-"&amp;TEXT($A156,"mmm-aaaa"),Informes!$A:$P,COLUMN(Informes!I$1),FALSE)), "")</f>
        <v/>
      </c>
      <c r="J156" s="248"/>
      <c r="K156" s="248"/>
      <c r="L156" s="173" t="str">
        <f t="shared" si="29"/>
        <v>¨</v>
      </c>
      <c r="M156" s="248" t="str">
        <f>IFERROR(IF(OR($X156=$L$7,$X156=$K$5,$X156=$O$5,$X156=$T$5),IF(ISBLANK(
VLOOKUP($D140&amp;"-"&amp;TEXT($A156,"mmm-aaaa"),Informes!$A:$P,COLUMN(Informes!J$1),FALSE)), "",
VLOOKUP($D140&amp;"-"&amp;TEXT($A156,"mmm-aaaa"),Informes!$A:$P,COLUMN(Informes!J$1),FALSE)), ""), "")</f>
        <v/>
      </c>
      <c r="N156" s="248"/>
      <c r="O156" s="248"/>
      <c r="P156" s="248"/>
      <c r="Q156" s="248"/>
      <c r="R156" s="252" t="str">
        <f t="shared" si="26"/>
        <v/>
      </c>
      <c r="S156" s="252"/>
      <c r="T156" s="252"/>
      <c r="U156" s="252"/>
      <c r="V156" s="253"/>
      <c r="W156" s="4" t="str">
        <f>IFERROR(VLOOKUP($D140&amp;"-"&amp;TEXT($A156,"mmm-aaaa"),Informes!$A:$P,COLUMN(Informes!K$1),FALSE), "")</f>
        <v/>
      </c>
      <c r="X156" s="34" t="str">
        <f>IFERROR(VLOOKUP($D140&amp;"-"&amp;TEXT($A156,"mmm-aaaa"),Informes!$A:$P,COLUMN(Informes!C$1),FALSE), "")</f>
        <v/>
      </c>
    </row>
    <row r="157" spans="1:24" ht="16.5" customHeight="1" x14ac:dyDescent="0.2">
      <c r="A157" s="34">
        <f t="shared" si="30"/>
        <v>45108</v>
      </c>
      <c r="B157" s="243" t="str">
        <f t="shared" si="27"/>
        <v>Julio</v>
      </c>
      <c r="C157" s="244"/>
      <c r="D157" s="244" t="str">
        <f t="shared" si="28"/>
        <v>Enero</v>
      </c>
      <c r="E157" s="244"/>
      <c r="F157" s="281" t="str">
        <f>IFERROR(IF(VLOOKUP($D140&amp;"-"&amp;TEXT($A157,"mmm-aaaa"),Informes!$A:$P,COLUMN(Informes!H$1),FALSE),"þ","¨"),"¨")</f>
        <v>¨</v>
      </c>
      <c r="G157" s="281"/>
      <c r="H157" s="281"/>
      <c r="I157" s="248" t="str">
        <f>IFERROR(IF(ISBLANK(
VLOOKUP($D140&amp;"-"&amp;TEXT($A157,"mmm-aaaa"),Informes!$A:$P,COLUMN(Informes!I$1),FALSE)), "",
VLOOKUP($D140&amp;"-"&amp;TEXT($A157,"mmm-aaaa"),Informes!$A:$P,COLUMN(Informes!I$1),FALSE)), "")</f>
        <v/>
      </c>
      <c r="J157" s="248"/>
      <c r="K157" s="248"/>
      <c r="L157" s="173" t="str">
        <f t="shared" si="29"/>
        <v>¨</v>
      </c>
      <c r="M157" s="248" t="str">
        <f>IFERROR(IF(OR($X157=$L$7,$X157=$K$5,$X157=$O$5,$X157=$T$5),IF(ISBLANK(
VLOOKUP($D140&amp;"-"&amp;TEXT($A157,"mmm-aaaa"),Informes!$A:$P,COLUMN(Informes!J$1),FALSE)), "",
VLOOKUP($D140&amp;"-"&amp;TEXT($A157,"mmm-aaaa"),Informes!$A:$P,COLUMN(Informes!J$1),FALSE)), ""), "")</f>
        <v/>
      </c>
      <c r="N157" s="248"/>
      <c r="O157" s="248"/>
      <c r="P157" s="248"/>
      <c r="Q157" s="248"/>
      <c r="R157" s="252" t="str">
        <f t="shared" si="26"/>
        <v/>
      </c>
      <c r="S157" s="252"/>
      <c r="T157" s="252"/>
      <c r="U157" s="252"/>
      <c r="V157" s="253"/>
      <c r="W157" s="4" t="str">
        <f>IFERROR(VLOOKUP($D140&amp;"-"&amp;TEXT($A157,"mmm-aaaa"),Informes!$A:$P,COLUMN(Informes!K$1),FALSE), "")</f>
        <v/>
      </c>
      <c r="X157" s="34" t="str">
        <f>IFERROR(VLOOKUP($D140&amp;"-"&amp;TEXT($A157,"mmm-aaaa"),Informes!$A:$P,COLUMN(Informes!C$1),FALSE), "")</f>
        <v/>
      </c>
    </row>
    <row r="158" spans="1:24" ht="16.5" customHeight="1" thickBot="1" x14ac:dyDescent="0.25">
      <c r="A158" s="34">
        <f t="shared" si="30"/>
        <v>45139</v>
      </c>
      <c r="B158" s="264" t="str">
        <f t="shared" si="27"/>
        <v>Agosto</v>
      </c>
      <c r="C158" s="265"/>
      <c r="D158" s="265" t="str">
        <f t="shared" si="28"/>
        <v>Enero</v>
      </c>
      <c r="E158" s="265"/>
      <c r="F158" s="280" t="str">
        <f>IFERROR(IF(VLOOKUP($D140&amp;"-"&amp;TEXT($A158,"mmm-aaaa"),Informes!$A:$P,COLUMN(Informes!H$1),FALSE),"þ","¨"),"¨")</f>
        <v>¨</v>
      </c>
      <c r="G158" s="280"/>
      <c r="H158" s="280"/>
      <c r="I158" s="269" t="str">
        <f>IFERROR(IF(ISBLANK(
VLOOKUP($D140&amp;"-"&amp;TEXT($A158,"mmm-aaaa"),Informes!$A:$P,COLUMN(Informes!I$1),FALSE)), "",
VLOOKUP($D140&amp;"-"&amp;TEXT($A158,"mmm-aaaa"),Informes!$A:$P,COLUMN(Informes!I$1),FALSE)), "")</f>
        <v/>
      </c>
      <c r="J158" s="269"/>
      <c r="K158" s="269"/>
      <c r="L158" s="172" t="str">
        <f t="shared" si="29"/>
        <v>¨</v>
      </c>
      <c r="M158" s="269" t="str">
        <f>IFERROR(IF(OR($X158=$L$7,$X158=$K$5,$X158=$O$5,$X158=$T$5),IF(ISBLANK(
VLOOKUP($D140&amp;"-"&amp;TEXT($A158,"mmm-aaaa"),Informes!$A:$P,COLUMN(Informes!J$1),FALSE)), "",
VLOOKUP($D140&amp;"-"&amp;TEXT($A158,"mmm-aaaa"),Informes!$A:$P,COLUMN(Informes!J$1),FALSE)), ""), "")</f>
        <v/>
      </c>
      <c r="N158" s="269"/>
      <c r="O158" s="269"/>
      <c r="P158" s="269"/>
      <c r="Q158" s="269"/>
      <c r="R158" s="270" t="str">
        <f t="shared" si="26"/>
        <v/>
      </c>
      <c r="S158" s="270"/>
      <c r="T158" s="270"/>
      <c r="U158" s="270"/>
      <c r="V158" s="271"/>
      <c r="W158" s="4" t="str">
        <f>IFERROR(VLOOKUP($D140&amp;"-"&amp;TEXT($A158,"mmm-aaaa"),Informes!$A:$P,COLUMN(Informes!K$1),FALSE), "")</f>
        <v/>
      </c>
      <c r="X158" s="34" t="str">
        <f>IFERROR(VLOOKUP($D140&amp;"-"&amp;TEXT($A158,"mmm-aaaa"),Informes!$A:$P,COLUMN(Informes!C$1),FALSE), "")</f>
        <v/>
      </c>
    </row>
    <row r="159" spans="1:24" ht="16.5" customHeight="1" thickBot="1" x14ac:dyDescent="0.3">
      <c r="D159" s="124"/>
      <c r="E159" s="124"/>
      <c r="F159" s="129"/>
      <c r="G159" s="124" t="str">
        <f>IF(SUM(F147:F158)=0,"",SUM(F147:F158))</f>
        <v/>
      </c>
      <c r="H159" s="124"/>
      <c r="I159" s="124"/>
      <c r="J159" s="130"/>
      <c r="K159" s="124"/>
      <c r="L159" s="131" t="s">
        <v>107</v>
      </c>
      <c r="M159" s="272" t="str">
        <f>IF(SUM(M147:M158)=0,"",SUM(M147:M158))</f>
        <v/>
      </c>
      <c r="N159" s="273"/>
      <c r="O159" s="273"/>
      <c r="P159" s="273"/>
      <c r="Q159" s="274"/>
      <c r="R159" s="275"/>
      <c r="S159" s="276"/>
      <c r="T159" s="276"/>
      <c r="U159" s="276"/>
      <c r="V159" s="277"/>
      <c r="W159" s="4"/>
      <c r="X159" s="4"/>
    </row>
    <row r="160" spans="1:24" ht="16.5" customHeight="1" x14ac:dyDescent="0.2">
      <c r="W160" s="4"/>
      <c r="X160" s="4"/>
    </row>
    <row r="161" spans="1:24" ht="279.75" customHeight="1" x14ac:dyDescent="0.15">
      <c r="B161" s="11"/>
      <c r="C161" s="132" t="s">
        <v>136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 spans="1:24" ht="24" customHeight="1" x14ac:dyDescent="0.2">
      <c r="A162" s="35"/>
      <c r="B162" s="256" t="s">
        <v>127</v>
      </c>
      <c r="C162" s="256"/>
      <c r="D162" s="256"/>
      <c r="E162" s="256"/>
      <c r="F162" s="256"/>
      <c r="G162" s="256"/>
      <c r="H162" s="256"/>
      <c r="I162" s="256"/>
      <c r="J162" s="256"/>
      <c r="K162" s="256"/>
      <c r="L162" s="256"/>
      <c r="M162" s="256"/>
      <c r="N162" s="256"/>
      <c r="O162" s="256"/>
      <c r="P162" s="256"/>
      <c r="Q162" s="256"/>
      <c r="R162" s="256"/>
      <c r="S162" s="256"/>
      <c r="T162" s="256"/>
      <c r="U162" s="256"/>
      <c r="V162" s="256"/>
      <c r="X162" s="2"/>
    </row>
    <row r="163" spans="1:24" ht="15" x14ac:dyDescent="0.2">
      <c r="A163" s="35"/>
      <c r="B163" s="120" t="s">
        <v>128</v>
      </c>
      <c r="D163" s="123">
        <f>D140</f>
        <v>0</v>
      </c>
      <c r="E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5"/>
      <c r="X163" s="2"/>
    </row>
    <row r="164" spans="1:24" ht="17.25" x14ac:dyDescent="0.2">
      <c r="B164" s="120" t="s">
        <v>129</v>
      </c>
      <c r="D164" s="121"/>
      <c r="E164" s="121"/>
      <c r="F164" s="7"/>
      <c r="G164" s="7"/>
      <c r="H164" s="257" t="str">
        <f>H141</f>
        <v/>
      </c>
      <c r="I164" s="257"/>
      <c r="J164" s="257"/>
      <c r="K164" s="257"/>
      <c r="L164" s="257"/>
      <c r="M164" s="257"/>
      <c r="N164" s="257"/>
      <c r="O164" s="257"/>
      <c r="P164" s="127" t="str">
        <f>P141</f>
        <v>¨</v>
      </c>
      <c r="Q164" s="120" t="s">
        <v>75</v>
      </c>
      <c r="S164" s="12"/>
      <c r="T164" s="13"/>
      <c r="U164" s="127" t="str">
        <f>U141</f>
        <v>¨</v>
      </c>
      <c r="V164" s="120" t="s">
        <v>79</v>
      </c>
      <c r="W164" s="12"/>
      <c r="X164" s="6"/>
    </row>
    <row r="165" spans="1:24" ht="17.25" x14ac:dyDescent="0.2">
      <c r="B165" s="120" t="s">
        <v>130</v>
      </c>
      <c r="D165" s="122"/>
      <c r="E165" s="122"/>
      <c r="F165" s="7"/>
      <c r="G165" s="258" t="str">
        <f>G142</f>
        <v/>
      </c>
      <c r="H165" s="258"/>
      <c r="I165" s="258"/>
      <c r="J165" s="258"/>
      <c r="K165" s="258"/>
      <c r="L165" s="258"/>
      <c r="M165" s="258"/>
      <c r="N165" s="258"/>
      <c r="O165" s="258"/>
      <c r="P165" s="128" t="s">
        <v>137</v>
      </c>
      <c r="Q165" s="120" t="s">
        <v>131</v>
      </c>
      <c r="S165" s="12"/>
      <c r="T165" s="12"/>
      <c r="U165" s="128" t="s">
        <v>138</v>
      </c>
      <c r="V165" s="120" t="s">
        <v>61</v>
      </c>
      <c r="W165" s="12"/>
      <c r="X165" s="6"/>
    </row>
    <row r="166" spans="1:24" ht="28.5" customHeight="1" x14ac:dyDescent="0.2">
      <c r="B166" s="127" t="str">
        <f>B143</f>
        <v>¨</v>
      </c>
      <c r="C166" s="125" t="s">
        <v>76</v>
      </c>
      <c r="D166" s="127" t="str">
        <f>D143</f>
        <v>¨</v>
      </c>
      <c r="E166" s="125" t="s">
        <v>81</v>
      </c>
      <c r="F166" s="7"/>
      <c r="G166" s="7"/>
      <c r="H166" s="5"/>
      <c r="I166" s="10"/>
      <c r="J166" s="127" t="str">
        <f>J143</f>
        <v>¨</v>
      </c>
      <c r="K166" s="125" t="s">
        <v>77</v>
      </c>
      <c r="L166" s="5"/>
      <c r="M166" s="5"/>
      <c r="N166" s="127" t="str">
        <f>N143</f>
        <v>¨</v>
      </c>
      <c r="O166" s="125" t="s">
        <v>132</v>
      </c>
      <c r="P166" s="126"/>
      <c r="Q166" s="126"/>
      <c r="R166" s="9"/>
      <c r="S166" s="127" t="str">
        <f>S143</f>
        <v>¨</v>
      </c>
      <c r="T166" s="259" t="s">
        <v>133</v>
      </c>
      <c r="U166" s="259"/>
      <c r="V166" s="259"/>
      <c r="W166" s="13"/>
      <c r="X166" s="6"/>
    </row>
    <row r="167" spans="1:24" ht="4.5" customHeight="1" x14ac:dyDescent="0.2">
      <c r="B167" s="8"/>
      <c r="C167" s="7"/>
      <c r="D167" s="8"/>
      <c r="E167" s="7"/>
      <c r="F167" s="7"/>
      <c r="G167" s="7"/>
      <c r="H167" s="5"/>
      <c r="I167" s="10"/>
      <c r="J167" s="8"/>
      <c r="K167" s="5"/>
      <c r="L167" s="5"/>
      <c r="M167" s="5"/>
      <c r="N167" s="7"/>
      <c r="O167" s="5"/>
      <c r="P167" s="8"/>
      <c r="Q167" s="8"/>
      <c r="R167" s="9"/>
      <c r="S167" s="9"/>
      <c r="T167" s="7"/>
      <c r="U167" s="8"/>
      <c r="V167" s="9"/>
      <c r="W167" s="9"/>
      <c r="X167" s="6"/>
    </row>
    <row r="168" spans="1:24" ht="27" customHeight="1" x14ac:dyDescent="0.25">
      <c r="B168" s="260" t="s">
        <v>17</v>
      </c>
      <c r="C168" s="261"/>
      <c r="D168" s="261"/>
      <c r="E168" s="261"/>
      <c r="F168" s="262" t="s">
        <v>134</v>
      </c>
      <c r="G168" s="262"/>
      <c r="H168" s="262"/>
      <c r="I168" s="262" t="s">
        <v>12</v>
      </c>
      <c r="J168" s="262"/>
      <c r="K168" s="262"/>
      <c r="L168" s="262" t="s">
        <v>105</v>
      </c>
      <c r="M168" s="236" t="s">
        <v>135</v>
      </c>
      <c r="N168" s="236"/>
      <c r="O168" s="236"/>
      <c r="P168" s="236"/>
      <c r="Q168" s="236"/>
      <c r="R168" s="236" t="s">
        <v>101</v>
      </c>
      <c r="S168" s="236"/>
      <c r="T168" s="236"/>
      <c r="U168" s="236"/>
      <c r="V168" s="237"/>
      <c r="W168" s="14"/>
      <c r="X168" s="3"/>
    </row>
    <row r="169" spans="1:24" ht="27.75" customHeight="1" x14ac:dyDescent="0.2">
      <c r="B169" s="240">
        <f>EDATE(B146,12)</f>
        <v>45292</v>
      </c>
      <c r="C169" s="241"/>
      <c r="D169" s="241"/>
      <c r="E169" s="242"/>
      <c r="F169" s="263"/>
      <c r="G169" s="263"/>
      <c r="H169" s="263"/>
      <c r="I169" s="263"/>
      <c r="J169" s="263"/>
      <c r="K169" s="263"/>
      <c r="L169" s="263"/>
      <c r="M169" s="238"/>
      <c r="N169" s="238"/>
      <c r="O169" s="238"/>
      <c r="P169" s="238"/>
      <c r="Q169" s="238"/>
      <c r="R169" s="238"/>
      <c r="S169" s="238"/>
      <c r="T169" s="238"/>
      <c r="U169" s="238"/>
      <c r="V169" s="239"/>
      <c r="W169" s="14"/>
      <c r="X169" s="3"/>
    </row>
    <row r="170" spans="1:24" ht="16.5" customHeight="1" x14ac:dyDescent="0.2">
      <c r="A170" s="34">
        <f>EDATE(B169,-4)</f>
        <v>45170</v>
      </c>
      <c r="B170" s="243" t="str">
        <f>PROPER(TEXT(A170, "mmmm"))</f>
        <v>Septiembre</v>
      </c>
      <c r="C170" s="244"/>
      <c r="D170" s="244"/>
      <c r="E170" s="244"/>
      <c r="F170" s="281" t="str">
        <f>IFERROR(IF(VLOOKUP($D140&amp;"-"&amp;TEXT($A170,"mmm-aaaa"),Informes!$A:$P,COLUMN(Informes!H$1),FALSE),"þ","¨"),"¨")</f>
        <v>¨</v>
      </c>
      <c r="G170" s="281"/>
      <c r="H170" s="281"/>
      <c r="I170" s="248" t="str">
        <f>IFERROR(IF(ISBLANK(
VLOOKUP($D163&amp;"-"&amp;TEXT($A170,"mmm-aaaa"),Informes!$A:$P,COLUMN(Informes!I$1),FALSE)), "",
VLOOKUP($D163&amp;"-"&amp;TEXT($A170,"mmm-aaaa"),Informes!$A:$P,COLUMN(Informes!I$1),FALSE)), "")</f>
        <v/>
      </c>
      <c r="J170" s="248"/>
      <c r="K170" s="248"/>
      <c r="L170" s="173" t="str">
        <f>IFERROR(IF($X170=$L$7,"þ","¨"),"¨")</f>
        <v>¨</v>
      </c>
      <c r="M170" s="248" t="str">
        <f>IFERROR(IF(OR($X170=$L$7,$X170=$K$5,$X170=$O$5,$X170=$T$5),IF(ISBLANK(
VLOOKUP($D140&amp;"-"&amp;TEXT($A170,"mmm-aaaa"),Informes!$A:$P,COLUMN(Informes!J$1),FALSE)), "",
VLOOKUP($D140&amp;"-"&amp;TEXT($A170,"mmm-aaaa"),Informes!$A:$P,COLUMN(Informes!J$1),FALSE)), ""), "")</f>
        <v/>
      </c>
      <c r="N170" s="248"/>
      <c r="O170" s="248"/>
      <c r="P170" s="248"/>
      <c r="Q170" s="248"/>
      <c r="R170" s="252" t="str">
        <f t="shared" ref="R170:R181" si="31">IF(W170=0, "", W170)</f>
        <v/>
      </c>
      <c r="S170" s="252"/>
      <c r="T170" s="252"/>
      <c r="U170" s="252"/>
      <c r="V170" s="253"/>
      <c r="W170" s="4" t="str">
        <f>IFERROR(VLOOKUP($D163&amp;"-"&amp;TEXT($A170,"mmm-aaaa"),Informes!$A:$P,COLUMN(Informes!K$1),FALSE), "")</f>
        <v/>
      </c>
      <c r="X170" s="34" t="str">
        <f>IFERROR(VLOOKUP($D140&amp;"-"&amp;TEXT($A170,"mmm-aaaa"),Informes!$A:$P,COLUMN(Informes!C$1),FALSE), "")</f>
        <v/>
      </c>
    </row>
    <row r="171" spans="1:24" ht="16.5" customHeight="1" x14ac:dyDescent="0.2">
      <c r="A171" s="34">
        <f>EDATE(A170,1)</f>
        <v>45200</v>
      </c>
      <c r="B171" s="243" t="str">
        <f t="shared" ref="B171:B181" si="32">PROPER(TEXT(A171, "mmmm"))</f>
        <v>Octubre</v>
      </c>
      <c r="C171" s="244"/>
      <c r="D171" s="244"/>
      <c r="E171" s="244"/>
      <c r="F171" s="281" t="str">
        <f>IFERROR(IF(VLOOKUP($D140&amp;"-"&amp;TEXT($A171,"mmm-aaaa"),Informes!$A:$P,COLUMN(Informes!H$1),FALSE),"þ","¨"),"¨")</f>
        <v>¨</v>
      </c>
      <c r="G171" s="281"/>
      <c r="H171" s="281"/>
      <c r="I171" s="248" t="str">
        <f>IFERROR(IF(ISBLANK(
VLOOKUP($D163&amp;"-"&amp;TEXT($A171,"mmm-aaaa"),Informes!$A:$P,COLUMN(Informes!I$1),FALSE)), "",
VLOOKUP($D163&amp;"-"&amp;TEXT($A171,"mmm-aaaa"),Informes!$A:$P,COLUMN(Informes!I$1),FALSE)), "")</f>
        <v/>
      </c>
      <c r="J171" s="248"/>
      <c r="K171" s="248"/>
      <c r="L171" s="173" t="str">
        <f t="shared" ref="L171:L181" si="33">IFERROR(IF($X171=$L$7,"þ","¨"),"¨")</f>
        <v>¨</v>
      </c>
      <c r="M171" s="248" t="str">
        <f>IFERROR(IF(OR($X171=$L$7,$X171=$K$5,$X171=$O$5,$X171=$T$5),IF(ISBLANK(
VLOOKUP($D140&amp;"-"&amp;TEXT($A171,"mmm-aaaa"),Informes!$A:$P,COLUMN(Informes!J$1),FALSE)), "",
VLOOKUP($D140&amp;"-"&amp;TEXT($A171,"mmm-aaaa"),Informes!$A:$P,COLUMN(Informes!J$1),FALSE)), ""), "")</f>
        <v/>
      </c>
      <c r="N171" s="248"/>
      <c r="O171" s="248"/>
      <c r="P171" s="248"/>
      <c r="Q171" s="248"/>
      <c r="R171" s="252" t="str">
        <f t="shared" si="31"/>
        <v/>
      </c>
      <c r="S171" s="252"/>
      <c r="T171" s="252"/>
      <c r="U171" s="252"/>
      <c r="V171" s="253"/>
      <c r="W171" s="4" t="str">
        <f>IFERROR(VLOOKUP($D163&amp;"-"&amp;TEXT($A171,"mmm-aaaa"),Informes!$A:$P,COLUMN(Informes!K$1),FALSE), "")</f>
        <v/>
      </c>
      <c r="X171" s="34" t="str">
        <f>IFERROR(VLOOKUP($D140&amp;"-"&amp;TEXT($A171,"mmm-aaaa"),Informes!$A:$P,COLUMN(Informes!C$1),FALSE), "")</f>
        <v/>
      </c>
    </row>
    <row r="172" spans="1:24" ht="16.5" customHeight="1" x14ac:dyDescent="0.2">
      <c r="A172" s="34">
        <f t="shared" ref="A172:A181" si="34">EDATE(A171,1)</f>
        <v>45231</v>
      </c>
      <c r="B172" s="243" t="str">
        <f t="shared" si="32"/>
        <v>Noviembre</v>
      </c>
      <c r="C172" s="244"/>
      <c r="D172" s="244"/>
      <c r="E172" s="244"/>
      <c r="F172" s="281" t="str">
        <f>IFERROR(IF(VLOOKUP($D140&amp;"-"&amp;TEXT($A172,"mmm-aaaa"),Informes!$A:$P,COLUMN(Informes!H$1),FALSE),"þ","¨"),"¨")</f>
        <v>¨</v>
      </c>
      <c r="G172" s="281"/>
      <c r="H172" s="281"/>
      <c r="I172" s="248" t="str">
        <f>IFERROR(IF(ISBLANK(
VLOOKUP($D163&amp;"-"&amp;TEXT($A172,"mmm-aaaa"),Informes!$A:$P,COLUMN(Informes!I$1),FALSE)), "",
VLOOKUP($D163&amp;"-"&amp;TEXT($A172,"mmm-aaaa"),Informes!$A:$P,COLUMN(Informes!I$1),FALSE)), "")</f>
        <v/>
      </c>
      <c r="J172" s="248"/>
      <c r="K172" s="248"/>
      <c r="L172" s="173" t="str">
        <f t="shared" si="33"/>
        <v>¨</v>
      </c>
      <c r="M172" s="248" t="str">
        <f>IFERROR(IF(OR($X172=$L$7,$X172=$K$5,$X172=$O$5,$X172=$T$5),IF(ISBLANK(
VLOOKUP($D140&amp;"-"&amp;TEXT($A172,"mmm-aaaa"),Informes!$A:$P,COLUMN(Informes!J$1),FALSE)), "",
VLOOKUP($D140&amp;"-"&amp;TEXT($A172,"mmm-aaaa"),Informes!$A:$P,COLUMN(Informes!J$1),FALSE)), ""), "")</f>
        <v/>
      </c>
      <c r="N172" s="248"/>
      <c r="O172" s="248"/>
      <c r="P172" s="248"/>
      <c r="Q172" s="248"/>
      <c r="R172" s="252" t="str">
        <f t="shared" si="31"/>
        <v/>
      </c>
      <c r="S172" s="252"/>
      <c r="T172" s="252"/>
      <c r="U172" s="252"/>
      <c r="V172" s="253"/>
      <c r="W172" s="4" t="str">
        <f>IFERROR(VLOOKUP($D163&amp;"-"&amp;TEXT($A172,"mmm-aaaa"),Informes!$A:$P,COLUMN(Informes!K$1),FALSE), "")</f>
        <v/>
      </c>
      <c r="X172" s="34" t="str">
        <f>IFERROR(VLOOKUP($D140&amp;"-"&amp;TEXT($A172,"mmm-aaaa"),Informes!$A:$P,COLUMN(Informes!C$1),FALSE), "")</f>
        <v/>
      </c>
    </row>
    <row r="173" spans="1:24" ht="16.5" customHeight="1" x14ac:dyDescent="0.2">
      <c r="A173" s="34">
        <f t="shared" si="34"/>
        <v>45261</v>
      </c>
      <c r="B173" s="243" t="str">
        <f t="shared" si="32"/>
        <v>Diciembre</v>
      </c>
      <c r="C173" s="244"/>
      <c r="D173" s="244"/>
      <c r="E173" s="244"/>
      <c r="F173" s="281" t="str">
        <f>IFERROR(IF(VLOOKUP($D140&amp;"-"&amp;TEXT($A173,"mmm-aaaa"),Informes!$A:$P,COLUMN(Informes!H$1),FALSE),"þ","¨"),"¨")</f>
        <v>¨</v>
      </c>
      <c r="G173" s="281"/>
      <c r="H173" s="281"/>
      <c r="I173" s="248" t="str">
        <f>IFERROR(IF(ISBLANK(
VLOOKUP($D163&amp;"-"&amp;TEXT($A173,"mmm-aaaa"),Informes!$A:$P,COLUMN(Informes!I$1),FALSE)), "",
VLOOKUP($D163&amp;"-"&amp;TEXT($A173,"mmm-aaaa"),Informes!$A:$P,COLUMN(Informes!I$1),FALSE)), "")</f>
        <v/>
      </c>
      <c r="J173" s="248"/>
      <c r="K173" s="248"/>
      <c r="L173" s="173" t="str">
        <f t="shared" si="33"/>
        <v>¨</v>
      </c>
      <c r="M173" s="248" t="str">
        <f>IFERROR(IF(OR($X173=$L$7,$X173=$K$5,$X173=$O$5,$X173=$T$5),IF(ISBLANK(
VLOOKUP($D140&amp;"-"&amp;TEXT($A173,"mmm-aaaa"),Informes!$A:$P,COLUMN(Informes!J$1),FALSE)), "",
VLOOKUP($D140&amp;"-"&amp;TEXT($A173,"mmm-aaaa"),Informes!$A:$P,COLUMN(Informes!J$1),FALSE)), ""), "")</f>
        <v/>
      </c>
      <c r="N173" s="248"/>
      <c r="O173" s="248"/>
      <c r="P173" s="248"/>
      <c r="Q173" s="248"/>
      <c r="R173" s="252" t="str">
        <f t="shared" si="31"/>
        <v/>
      </c>
      <c r="S173" s="252"/>
      <c r="T173" s="252"/>
      <c r="U173" s="252"/>
      <c r="V173" s="253"/>
      <c r="W173" s="4" t="str">
        <f>IFERROR(VLOOKUP($D163&amp;"-"&amp;TEXT($A173,"mmm-aaaa"),Informes!$A:$P,COLUMN(Informes!K$1),FALSE), "")</f>
        <v/>
      </c>
      <c r="X173" s="34" t="str">
        <f>IFERROR(VLOOKUP($D140&amp;"-"&amp;TEXT($A173,"mmm-aaaa"),Informes!$A:$P,COLUMN(Informes!C$1),FALSE), "")</f>
        <v/>
      </c>
    </row>
    <row r="174" spans="1:24" ht="16.5" customHeight="1" x14ac:dyDescent="0.2">
      <c r="A174" s="34">
        <f t="shared" si="34"/>
        <v>45292</v>
      </c>
      <c r="B174" s="243" t="str">
        <f t="shared" si="32"/>
        <v>Enero</v>
      </c>
      <c r="C174" s="244"/>
      <c r="D174" s="244"/>
      <c r="E174" s="244"/>
      <c r="F174" s="281" t="str">
        <f>IFERROR(IF(VLOOKUP($D140&amp;"-"&amp;TEXT($A174,"mmm-aaaa"),Informes!$A:$P,COLUMN(Informes!H$1),FALSE),"þ","¨"),"¨")</f>
        <v>¨</v>
      </c>
      <c r="G174" s="281"/>
      <c r="H174" s="281"/>
      <c r="I174" s="248" t="str">
        <f>IFERROR(IF(ISBLANK(
VLOOKUP($D163&amp;"-"&amp;TEXT($A174,"mmm-aaaa"),Informes!$A:$P,COLUMN(Informes!I$1),FALSE)), "",
VLOOKUP($D163&amp;"-"&amp;TEXT($A174,"mmm-aaaa"),Informes!$A:$P,COLUMN(Informes!I$1),FALSE)), "")</f>
        <v/>
      </c>
      <c r="J174" s="248"/>
      <c r="K174" s="248"/>
      <c r="L174" s="173" t="str">
        <f t="shared" si="33"/>
        <v>¨</v>
      </c>
      <c r="M174" s="248" t="str">
        <f>IFERROR(IF(OR($X174=$L$7,$X174=$K$5,$X174=$O$5,$X174=$T$5),IF(ISBLANK(
VLOOKUP($D140&amp;"-"&amp;TEXT($A174,"mmm-aaaa"),Informes!$A:$P,COLUMN(Informes!J$1),FALSE)), "",
VLOOKUP($D140&amp;"-"&amp;TEXT($A174,"mmm-aaaa"),Informes!$A:$P,COLUMN(Informes!J$1),FALSE)), ""), "")</f>
        <v/>
      </c>
      <c r="N174" s="248"/>
      <c r="O174" s="248"/>
      <c r="P174" s="248"/>
      <c r="Q174" s="248"/>
      <c r="R174" s="252" t="str">
        <f t="shared" si="31"/>
        <v/>
      </c>
      <c r="S174" s="252"/>
      <c r="T174" s="252"/>
      <c r="U174" s="252"/>
      <c r="V174" s="253"/>
      <c r="W174" s="4" t="str">
        <f>IFERROR(VLOOKUP($D163&amp;"-"&amp;TEXT($A174,"mmm-aaaa"),Informes!$A:$P,COLUMN(Informes!K$1),FALSE), "")</f>
        <v/>
      </c>
      <c r="X174" s="34" t="str">
        <f>IFERROR(VLOOKUP($D140&amp;"-"&amp;TEXT($A174,"mmm-aaaa"),Informes!$A:$P,COLUMN(Informes!C$1),FALSE), "")</f>
        <v/>
      </c>
    </row>
    <row r="175" spans="1:24" ht="16.5" customHeight="1" x14ac:dyDescent="0.2">
      <c r="A175" s="34">
        <f t="shared" si="34"/>
        <v>45323</v>
      </c>
      <c r="B175" s="243" t="str">
        <f t="shared" si="32"/>
        <v>Febrero</v>
      </c>
      <c r="C175" s="244"/>
      <c r="D175" s="244"/>
      <c r="E175" s="244"/>
      <c r="F175" s="281" t="str">
        <f>IFERROR(IF(VLOOKUP($D140&amp;"-"&amp;TEXT($A175,"mmm-aaaa"),Informes!$A:$P,COLUMN(Informes!H$1),FALSE),"þ","¨"),"¨")</f>
        <v>¨</v>
      </c>
      <c r="G175" s="281"/>
      <c r="H175" s="281"/>
      <c r="I175" s="248" t="str">
        <f>IFERROR(IF(ISBLANK(
VLOOKUP($D163&amp;"-"&amp;TEXT($A175,"mmm-aaaa"),Informes!$A:$P,COLUMN(Informes!I$1),FALSE)), "",
VLOOKUP($D163&amp;"-"&amp;TEXT($A175,"mmm-aaaa"),Informes!$A:$P,COLUMN(Informes!I$1),FALSE)), "")</f>
        <v/>
      </c>
      <c r="J175" s="248"/>
      <c r="K175" s="248"/>
      <c r="L175" s="173" t="str">
        <f t="shared" si="33"/>
        <v>¨</v>
      </c>
      <c r="M175" s="248" t="str">
        <f>IFERROR(IF(OR($X175=$L$7,$X175=$K$5,$X175=$O$5,$X175=$T$5),IF(ISBLANK(
VLOOKUP($D140&amp;"-"&amp;TEXT($A175,"mmm-aaaa"),Informes!$A:$P,COLUMN(Informes!J$1),FALSE)), "",
VLOOKUP($D140&amp;"-"&amp;TEXT($A175,"mmm-aaaa"),Informes!$A:$P,COLUMN(Informes!J$1),FALSE)), ""), "")</f>
        <v/>
      </c>
      <c r="N175" s="248"/>
      <c r="O175" s="248"/>
      <c r="P175" s="248"/>
      <c r="Q175" s="248"/>
      <c r="R175" s="252" t="str">
        <f t="shared" si="31"/>
        <v/>
      </c>
      <c r="S175" s="252"/>
      <c r="T175" s="252"/>
      <c r="U175" s="252"/>
      <c r="V175" s="253"/>
      <c r="W175" s="4" t="str">
        <f>IFERROR(VLOOKUP($D163&amp;"-"&amp;TEXT($A175,"mmm-aaaa"),Informes!$A:$P,COLUMN(Informes!K$1),FALSE), "")</f>
        <v/>
      </c>
      <c r="X175" s="34" t="str">
        <f>IFERROR(VLOOKUP($D140&amp;"-"&amp;TEXT($A175,"mmm-aaaa"),Informes!$A:$P,COLUMN(Informes!C$1),FALSE), "")</f>
        <v/>
      </c>
    </row>
    <row r="176" spans="1:24" ht="16.5" customHeight="1" x14ac:dyDescent="0.2">
      <c r="A176" s="34">
        <f t="shared" si="34"/>
        <v>45352</v>
      </c>
      <c r="B176" s="243" t="str">
        <f t="shared" si="32"/>
        <v>Marzo</v>
      </c>
      <c r="C176" s="244"/>
      <c r="D176" s="244"/>
      <c r="E176" s="244"/>
      <c r="F176" s="281" t="str">
        <f>IFERROR(IF(VLOOKUP($D140&amp;"-"&amp;TEXT($A176,"mmm-aaaa"),Informes!$A:$P,COLUMN(Informes!H$1),FALSE),"þ","¨"),"¨")</f>
        <v>¨</v>
      </c>
      <c r="G176" s="281"/>
      <c r="H176" s="281"/>
      <c r="I176" s="248" t="str">
        <f>IFERROR(IF(ISBLANK(
VLOOKUP($D163&amp;"-"&amp;TEXT($A176,"mmm-aaaa"),Informes!$A:$P,COLUMN(Informes!I$1),FALSE)), "",
VLOOKUP($D163&amp;"-"&amp;TEXT($A176,"mmm-aaaa"),Informes!$A:$P,COLUMN(Informes!I$1),FALSE)), "")</f>
        <v/>
      </c>
      <c r="J176" s="248"/>
      <c r="K176" s="248"/>
      <c r="L176" s="173" t="str">
        <f t="shared" si="33"/>
        <v>¨</v>
      </c>
      <c r="M176" s="248" t="str">
        <f>IFERROR(IF(OR($X176=$L$7,$X176=$K$5,$X176=$O$5,$X176=$T$5),IF(ISBLANK(
VLOOKUP($D140&amp;"-"&amp;TEXT($A176,"mmm-aaaa"),Informes!$A:$P,COLUMN(Informes!J$1),FALSE)), "",
VLOOKUP($D140&amp;"-"&amp;TEXT($A176,"mmm-aaaa"),Informes!$A:$P,COLUMN(Informes!J$1),FALSE)), ""), "")</f>
        <v/>
      </c>
      <c r="N176" s="248"/>
      <c r="O176" s="248"/>
      <c r="P176" s="248"/>
      <c r="Q176" s="248"/>
      <c r="R176" s="252" t="str">
        <f t="shared" si="31"/>
        <v/>
      </c>
      <c r="S176" s="252"/>
      <c r="T176" s="252"/>
      <c r="U176" s="252"/>
      <c r="V176" s="253"/>
      <c r="W176" s="4" t="str">
        <f>IFERROR(VLOOKUP($D163&amp;"-"&amp;TEXT($A176,"mmm-aaaa"),Informes!$A:$P,COLUMN(Informes!K$1),FALSE), "")</f>
        <v/>
      </c>
      <c r="X176" s="34" t="str">
        <f>IFERROR(VLOOKUP($D140&amp;"-"&amp;TEXT($A176,"mmm-aaaa"),Informes!$A:$P,COLUMN(Informes!C$1),FALSE), "")</f>
        <v/>
      </c>
    </row>
    <row r="177" spans="1:24" ht="16.5" customHeight="1" x14ac:dyDescent="0.2">
      <c r="A177" s="34">
        <f t="shared" si="34"/>
        <v>45383</v>
      </c>
      <c r="B177" s="243" t="str">
        <f t="shared" si="32"/>
        <v>Abril</v>
      </c>
      <c r="C177" s="244"/>
      <c r="D177" s="244"/>
      <c r="E177" s="244"/>
      <c r="F177" s="281" t="str">
        <f>IFERROR(IF(VLOOKUP($D140&amp;"-"&amp;TEXT($A177,"mmm-aaaa"),Informes!$A:$P,COLUMN(Informes!H$1),FALSE),"þ","¨"),"¨")</f>
        <v>¨</v>
      </c>
      <c r="G177" s="281"/>
      <c r="H177" s="281"/>
      <c r="I177" s="248" t="str">
        <f>IFERROR(IF(ISBLANK(
VLOOKUP($D163&amp;"-"&amp;TEXT($A177,"mmm-aaaa"),Informes!$A:$P,COLUMN(Informes!I$1),FALSE)), "",
VLOOKUP($D163&amp;"-"&amp;TEXT($A177,"mmm-aaaa"),Informes!$A:$P,COLUMN(Informes!I$1),FALSE)), "")</f>
        <v/>
      </c>
      <c r="J177" s="248"/>
      <c r="K177" s="248"/>
      <c r="L177" s="173" t="str">
        <f t="shared" si="33"/>
        <v>¨</v>
      </c>
      <c r="M177" s="248" t="str">
        <f>IFERROR(IF(OR($X177=$L$7,$X177=$K$5,$X177=$O$5,$X177=$T$5),IF(ISBLANK(
VLOOKUP($D140&amp;"-"&amp;TEXT($A177,"mmm-aaaa"),Informes!$A:$P,COLUMN(Informes!J$1),FALSE)), "",
VLOOKUP($D140&amp;"-"&amp;TEXT($A177,"mmm-aaaa"),Informes!$A:$P,COLUMN(Informes!J$1),FALSE)), ""), "")</f>
        <v/>
      </c>
      <c r="N177" s="248"/>
      <c r="O177" s="248"/>
      <c r="P177" s="248"/>
      <c r="Q177" s="248"/>
      <c r="R177" s="252" t="str">
        <f t="shared" si="31"/>
        <v/>
      </c>
      <c r="S177" s="252"/>
      <c r="T177" s="252"/>
      <c r="U177" s="252"/>
      <c r="V177" s="253"/>
      <c r="W177" s="4" t="str">
        <f>IFERROR(VLOOKUP($D163&amp;"-"&amp;TEXT($A177,"mmm-aaaa"),Informes!$A:$P,COLUMN(Informes!K$1),FALSE), "")</f>
        <v/>
      </c>
      <c r="X177" s="34" t="str">
        <f>IFERROR(VLOOKUP($D140&amp;"-"&amp;TEXT($A177,"mmm-aaaa"),Informes!$A:$P,COLUMN(Informes!C$1),FALSE), "")</f>
        <v/>
      </c>
    </row>
    <row r="178" spans="1:24" ht="16.5" customHeight="1" x14ac:dyDescent="0.2">
      <c r="A178" s="34">
        <f t="shared" si="34"/>
        <v>45413</v>
      </c>
      <c r="B178" s="243" t="str">
        <f t="shared" si="32"/>
        <v>Mayo</v>
      </c>
      <c r="C178" s="244"/>
      <c r="D178" s="244"/>
      <c r="E178" s="244"/>
      <c r="F178" s="281" t="str">
        <f>IFERROR(IF(VLOOKUP($D140&amp;"-"&amp;TEXT($A178,"mmm-aaaa"),Informes!$A:$P,COLUMN(Informes!H$1),FALSE),"þ","¨"),"¨")</f>
        <v>¨</v>
      </c>
      <c r="G178" s="281"/>
      <c r="H178" s="281"/>
      <c r="I178" s="248" t="str">
        <f>IFERROR(IF(ISBLANK(
VLOOKUP($D163&amp;"-"&amp;TEXT($A178,"mmm-aaaa"),Informes!$A:$P,COLUMN(Informes!I$1),FALSE)), "",
VLOOKUP($D163&amp;"-"&amp;TEXT($A178,"mmm-aaaa"),Informes!$A:$P,COLUMN(Informes!I$1),FALSE)), "")</f>
        <v/>
      </c>
      <c r="J178" s="248"/>
      <c r="K178" s="248"/>
      <c r="L178" s="173" t="str">
        <f t="shared" si="33"/>
        <v>¨</v>
      </c>
      <c r="M178" s="248" t="str">
        <f>IFERROR(IF(OR($X178=$L$7,$X178=$K$5,$X178=$O$5,$X178=$T$5),IF(ISBLANK(
VLOOKUP($D140&amp;"-"&amp;TEXT($A178,"mmm-aaaa"),Informes!$A:$P,COLUMN(Informes!J$1),FALSE)), "",
VLOOKUP($D140&amp;"-"&amp;TEXT($A178,"mmm-aaaa"),Informes!$A:$P,COLUMN(Informes!J$1),FALSE)), ""), "")</f>
        <v/>
      </c>
      <c r="N178" s="248"/>
      <c r="O178" s="248"/>
      <c r="P178" s="248"/>
      <c r="Q178" s="248"/>
      <c r="R178" s="252" t="str">
        <f t="shared" si="31"/>
        <v/>
      </c>
      <c r="S178" s="252"/>
      <c r="T178" s="252"/>
      <c r="U178" s="252"/>
      <c r="V178" s="253"/>
      <c r="W178" s="4" t="str">
        <f>IFERROR(VLOOKUP($D163&amp;"-"&amp;TEXT($A178,"mmm-aaaa"),Informes!$A:$P,COLUMN(Informes!K$1),FALSE), "")</f>
        <v/>
      </c>
      <c r="X178" s="34" t="str">
        <f>IFERROR(VLOOKUP($D140&amp;"-"&amp;TEXT($A178,"mmm-aaaa"),Informes!$A:$P,COLUMN(Informes!C$1),FALSE), "")</f>
        <v/>
      </c>
    </row>
    <row r="179" spans="1:24" ht="16.5" customHeight="1" x14ac:dyDescent="0.2">
      <c r="A179" s="34">
        <f t="shared" si="34"/>
        <v>45444</v>
      </c>
      <c r="B179" s="243" t="str">
        <f t="shared" si="32"/>
        <v>Junio</v>
      </c>
      <c r="C179" s="244"/>
      <c r="D179" s="244"/>
      <c r="E179" s="244"/>
      <c r="F179" s="281" t="str">
        <f>IFERROR(IF(VLOOKUP($D140&amp;"-"&amp;TEXT($A179,"mmm-aaaa"),Informes!$A:$P,COLUMN(Informes!H$1),FALSE),"þ","¨"),"¨")</f>
        <v>¨</v>
      </c>
      <c r="G179" s="281"/>
      <c r="H179" s="281"/>
      <c r="I179" s="248" t="str">
        <f>IFERROR(IF(ISBLANK(
VLOOKUP($D163&amp;"-"&amp;TEXT($A179,"mmm-aaaa"),Informes!$A:$P,COLUMN(Informes!I$1),FALSE)), "",
VLOOKUP($D163&amp;"-"&amp;TEXT($A179,"mmm-aaaa"),Informes!$A:$P,COLUMN(Informes!I$1),FALSE)), "")</f>
        <v/>
      </c>
      <c r="J179" s="248"/>
      <c r="K179" s="248"/>
      <c r="L179" s="173" t="str">
        <f t="shared" si="33"/>
        <v>¨</v>
      </c>
      <c r="M179" s="248" t="str">
        <f>IFERROR(IF(OR($X179=$L$7,$X179=$K$5,$X179=$O$5,$X179=$T$5),IF(ISBLANK(
VLOOKUP($D140&amp;"-"&amp;TEXT($A179,"mmm-aaaa"),Informes!$A:$P,COLUMN(Informes!J$1),FALSE)), "",
VLOOKUP($D140&amp;"-"&amp;TEXT($A179,"mmm-aaaa"),Informes!$A:$P,COLUMN(Informes!J$1),FALSE)), ""), "")</f>
        <v/>
      </c>
      <c r="N179" s="248"/>
      <c r="O179" s="248"/>
      <c r="P179" s="248"/>
      <c r="Q179" s="248"/>
      <c r="R179" s="252" t="str">
        <f t="shared" si="31"/>
        <v/>
      </c>
      <c r="S179" s="252"/>
      <c r="T179" s="252"/>
      <c r="U179" s="252"/>
      <c r="V179" s="253"/>
      <c r="W179" s="4" t="str">
        <f>IFERROR(VLOOKUP($D163&amp;"-"&amp;TEXT($A179,"mmm-aaaa"),Informes!$A:$P,COLUMN(Informes!K$1),FALSE), "")</f>
        <v/>
      </c>
      <c r="X179" s="34" t="str">
        <f>IFERROR(VLOOKUP($D140&amp;"-"&amp;TEXT($A179,"mmm-aaaa"),Informes!$A:$P,COLUMN(Informes!C$1),FALSE), "")</f>
        <v/>
      </c>
    </row>
    <row r="180" spans="1:24" ht="16.5" customHeight="1" x14ac:dyDescent="0.2">
      <c r="A180" s="34">
        <f t="shared" si="34"/>
        <v>45474</v>
      </c>
      <c r="B180" s="243" t="str">
        <f t="shared" si="32"/>
        <v>Julio</v>
      </c>
      <c r="C180" s="244"/>
      <c r="D180" s="244"/>
      <c r="E180" s="244"/>
      <c r="F180" s="281" t="str">
        <f>IFERROR(IF(VLOOKUP($D140&amp;"-"&amp;TEXT($A180,"mmm-aaaa"),Informes!$A:$P,COLUMN(Informes!H$1),FALSE),"þ","¨"),"¨")</f>
        <v>¨</v>
      </c>
      <c r="G180" s="281"/>
      <c r="H180" s="281"/>
      <c r="I180" s="248" t="str">
        <f>IFERROR(IF(ISBLANK(
VLOOKUP($D163&amp;"-"&amp;TEXT($A180,"mmm-aaaa"),Informes!$A:$P,COLUMN(Informes!I$1),FALSE)), "",
VLOOKUP($D163&amp;"-"&amp;TEXT($A180,"mmm-aaaa"),Informes!$A:$P,COLUMN(Informes!I$1),FALSE)), "")</f>
        <v/>
      </c>
      <c r="J180" s="248"/>
      <c r="K180" s="248"/>
      <c r="L180" s="173" t="str">
        <f t="shared" si="33"/>
        <v>¨</v>
      </c>
      <c r="M180" s="248" t="str">
        <f>IFERROR(IF(OR($X180=$L$7,$X180=$K$5,$X180=$O$5,$X180=$T$5),IF(ISBLANK(
VLOOKUP($D140&amp;"-"&amp;TEXT($A180,"mmm-aaaa"),Informes!$A:$P,COLUMN(Informes!J$1),FALSE)), "",
VLOOKUP($D140&amp;"-"&amp;TEXT($A180,"mmm-aaaa"),Informes!$A:$P,COLUMN(Informes!J$1),FALSE)), ""), "")</f>
        <v/>
      </c>
      <c r="N180" s="248"/>
      <c r="O180" s="248"/>
      <c r="P180" s="248"/>
      <c r="Q180" s="248"/>
      <c r="R180" s="252" t="str">
        <f t="shared" si="31"/>
        <v/>
      </c>
      <c r="S180" s="252"/>
      <c r="T180" s="252"/>
      <c r="U180" s="252"/>
      <c r="V180" s="253"/>
      <c r="W180" s="4" t="str">
        <f>IFERROR(VLOOKUP($D163&amp;"-"&amp;TEXT($A180,"mmm-aaaa"),Informes!$A:$P,COLUMN(Informes!K$1),FALSE), "")</f>
        <v/>
      </c>
      <c r="X180" s="34" t="str">
        <f>IFERROR(VLOOKUP($D140&amp;"-"&amp;TEXT($A180,"mmm-aaaa"),Informes!$A:$P,COLUMN(Informes!C$1),FALSE), "")</f>
        <v/>
      </c>
    </row>
    <row r="181" spans="1:24" ht="16.5" thickBot="1" x14ac:dyDescent="0.25">
      <c r="A181" s="34">
        <f t="shared" si="34"/>
        <v>45505</v>
      </c>
      <c r="B181" s="264" t="str">
        <f t="shared" si="32"/>
        <v>Agosto</v>
      </c>
      <c r="C181" s="265"/>
      <c r="D181" s="265"/>
      <c r="E181" s="265"/>
      <c r="F181" s="280" t="str">
        <f>IFERROR(IF(VLOOKUP($D140&amp;"-"&amp;TEXT($A181,"mmm-aaaa"),Informes!$A:$P,COLUMN(Informes!H$1),FALSE),"þ","¨"),"¨")</f>
        <v>¨</v>
      </c>
      <c r="G181" s="280"/>
      <c r="H181" s="280"/>
      <c r="I181" s="269" t="str">
        <f>IFERROR(IF(ISBLANK(
VLOOKUP($D163&amp;"-"&amp;TEXT($A181,"mmm-aaaa"),Informes!$A:$P,COLUMN(Informes!I$1),FALSE)), "",
VLOOKUP($D163&amp;"-"&amp;TEXT($A181,"mmm-aaaa"),Informes!$A:$P,COLUMN(Informes!I$1),FALSE)), "")</f>
        <v/>
      </c>
      <c r="J181" s="269"/>
      <c r="K181" s="269"/>
      <c r="L181" s="172" t="str">
        <f t="shared" si="33"/>
        <v>¨</v>
      </c>
      <c r="M181" s="269" t="str">
        <f>IFERROR(IF(OR($X181=$L$7,$X181=$K$5,$X181=$O$5,$X181=$T$5),IF(ISBLANK(
VLOOKUP($D140&amp;"-"&amp;TEXT($A181,"mmm-aaaa"),Informes!$A:$P,COLUMN(Informes!J$1),FALSE)), "",
VLOOKUP($D140&amp;"-"&amp;TEXT($A181,"mmm-aaaa"),Informes!$A:$P,COLUMN(Informes!J$1),FALSE)), ""), "")</f>
        <v/>
      </c>
      <c r="N181" s="269"/>
      <c r="O181" s="269"/>
      <c r="P181" s="269"/>
      <c r="Q181" s="269"/>
      <c r="R181" s="270" t="str">
        <f t="shared" si="31"/>
        <v/>
      </c>
      <c r="S181" s="270"/>
      <c r="T181" s="270"/>
      <c r="U181" s="270"/>
      <c r="V181" s="271"/>
      <c r="W181" s="4" t="str">
        <f>IFERROR(VLOOKUP($D163&amp;"-"&amp;TEXT($A181,"mmm-aaaa"),Informes!$A:$P,COLUMN(Informes!K$1),FALSE), "")</f>
        <v/>
      </c>
      <c r="X181" s="34" t="str">
        <f>IFERROR(VLOOKUP($D140&amp;"-"&amp;TEXT($A181,"mmm-aaaa"),Informes!$A:$P,COLUMN(Informes!C$1),FALSE), "")</f>
        <v/>
      </c>
    </row>
    <row r="182" spans="1:24" ht="16.5" thickBot="1" x14ac:dyDescent="0.3">
      <c r="D182" s="124"/>
      <c r="E182" s="124"/>
      <c r="F182" s="129"/>
      <c r="G182" s="124" t="str">
        <f>IF(SUM(F170:F181)=0,"",SUM(F170:F181))</f>
        <v/>
      </c>
      <c r="H182" s="124"/>
      <c r="I182" s="124"/>
      <c r="J182" s="130"/>
      <c r="K182" s="124"/>
      <c r="L182" s="131" t="s">
        <v>107</v>
      </c>
      <c r="M182" s="290" t="str">
        <f>IF(SUM(M170:M181)=0,"",SUM(M170:M181))</f>
        <v/>
      </c>
      <c r="N182" s="291"/>
      <c r="O182" s="291"/>
      <c r="P182" s="291"/>
      <c r="Q182" s="292"/>
      <c r="R182" s="293"/>
      <c r="S182" s="294"/>
      <c r="T182" s="294"/>
      <c r="U182" s="294"/>
      <c r="V182" s="295"/>
      <c r="W182" s="4"/>
      <c r="X182" s="4"/>
    </row>
    <row r="183" spans="1:24" ht="16.5" customHeight="1" x14ac:dyDescent="0.2">
      <c r="W183" s="4"/>
      <c r="X183" s="4"/>
    </row>
    <row r="184" spans="1:24" ht="279.75" customHeight="1" x14ac:dyDescent="0.15">
      <c r="B184" s="11"/>
      <c r="C184" s="132" t="s">
        <v>136</v>
      </c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 spans="1:24" ht="24" customHeight="1" x14ac:dyDescent="0.2">
      <c r="A185" s="35">
        <f>IFERROR(IF(INDEX(ROUNDDOWN(TblPublicadores[Grupo], 0),A186)=$Y$1,A186,0),0)</f>
        <v>0</v>
      </c>
      <c r="B185" s="256" t="s">
        <v>127</v>
      </c>
      <c r="C185" s="256"/>
      <c r="D185" s="256"/>
      <c r="E185" s="256"/>
      <c r="F185" s="256"/>
      <c r="G185" s="256"/>
      <c r="H185" s="256"/>
      <c r="I185" s="256"/>
      <c r="J185" s="256"/>
      <c r="K185" s="256"/>
      <c r="L185" s="256"/>
      <c r="M185" s="256"/>
      <c r="N185" s="256"/>
      <c r="O185" s="256"/>
      <c r="P185" s="256"/>
      <c r="Q185" s="256"/>
      <c r="R185" s="256"/>
      <c r="S185" s="256"/>
      <c r="T185" s="256"/>
      <c r="U185" s="256"/>
      <c r="V185" s="256"/>
    </row>
    <row r="186" spans="1:24" ht="17.25" customHeight="1" x14ac:dyDescent="0.2">
      <c r="A186" s="35">
        <f>A140+1</f>
        <v>5</v>
      </c>
      <c r="B186" s="120" t="s">
        <v>128</v>
      </c>
      <c r="D186" s="286">
        <f>IF(A185=0,0,INDEX(TblPublicadores[Nombre],A185))</f>
        <v>0</v>
      </c>
      <c r="E186" s="286"/>
      <c r="F186" s="286"/>
      <c r="G186" s="286"/>
      <c r="H186" s="286"/>
      <c r="I186" s="286"/>
      <c r="J186" s="286"/>
      <c r="K186" s="286"/>
      <c r="L186" s="286"/>
      <c r="M186" s="286"/>
      <c r="N186" s="286"/>
      <c r="O186" s="286"/>
      <c r="P186" s="286"/>
      <c r="Q186" s="286"/>
      <c r="R186" s="286"/>
      <c r="S186" s="286"/>
      <c r="T186" s="286"/>
      <c r="U186" s="286"/>
      <c r="V186" s="286"/>
      <c r="W186" s="15"/>
      <c r="X186" s="2"/>
    </row>
    <row r="187" spans="1:24" ht="17.25" x14ac:dyDescent="0.2">
      <c r="B187" s="120" t="s">
        <v>129</v>
      </c>
      <c r="D187" s="121"/>
      <c r="E187" s="121"/>
      <c r="F187" s="7"/>
      <c r="G187" s="7"/>
      <c r="H187" s="257" t="str">
        <f>IF(A185=0,"",INDEX(TblPublicadores[Fecha de nacimiento],A185))</f>
        <v/>
      </c>
      <c r="I187" s="257"/>
      <c r="J187" s="257"/>
      <c r="K187" s="257"/>
      <c r="L187" s="257"/>
      <c r="M187" s="257"/>
      <c r="N187" s="257"/>
      <c r="O187" s="257"/>
      <c r="P187" s="128" t="str">
        <f>IF(INDEX(TblPublicadores[Sexo],A185)=Q187,"þ","¨")</f>
        <v>¨</v>
      </c>
      <c r="Q187" s="120" t="s">
        <v>75</v>
      </c>
      <c r="S187" s="12"/>
      <c r="T187" s="13"/>
      <c r="U187" s="128" t="str">
        <f>IF(INDEX(TblPublicadores[Sexo],A185)=V187,"þ","¨")</f>
        <v>¨</v>
      </c>
      <c r="V187" s="120" t="s">
        <v>79</v>
      </c>
      <c r="W187" s="12"/>
      <c r="X187" s="6"/>
    </row>
    <row r="188" spans="1:24" ht="17.25" x14ac:dyDescent="0.2">
      <c r="B188" s="120" t="s">
        <v>130</v>
      </c>
      <c r="D188" s="122"/>
      <c r="E188" s="122"/>
      <c r="F188" s="7"/>
      <c r="G188" s="258" t="str">
        <f>IF(A185=0,"",IF(INDEX(TblPublicadores[Fecha de bautismo],A185)="", "",INDEX(TblPublicadores[Fecha de bautismo],A185)))</f>
        <v/>
      </c>
      <c r="H188" s="258"/>
      <c r="I188" s="258"/>
      <c r="J188" s="258"/>
      <c r="K188" s="258"/>
      <c r="L188" s="258"/>
      <c r="M188" s="258"/>
      <c r="N188" s="258"/>
      <c r="O188" s="258"/>
      <c r="P188" s="128" t="s">
        <v>137</v>
      </c>
      <c r="Q188" s="120" t="s">
        <v>131</v>
      </c>
      <c r="S188" s="12"/>
      <c r="T188" s="12"/>
      <c r="U188" s="128" t="s">
        <v>138</v>
      </c>
      <c r="V188" s="120" t="s">
        <v>61</v>
      </c>
      <c r="W188" s="12"/>
      <c r="X188" s="6"/>
    </row>
    <row r="189" spans="1:24" ht="28.5" customHeight="1" x14ac:dyDescent="0.2">
      <c r="B189" s="127" t="str">
        <f>IF(INDEX(TblPublicadores[Privilegio],A185)=C189,"þ","¨")</f>
        <v>¨</v>
      </c>
      <c r="C189" s="125" t="s">
        <v>76</v>
      </c>
      <c r="D189" s="127" t="str">
        <f>IF(INDEX(TblPublicadores[Privilegio],A185)=E189,"þ","¨")</f>
        <v>¨</v>
      </c>
      <c r="E189" s="125" t="s">
        <v>81</v>
      </c>
      <c r="F189" s="7"/>
      <c r="G189" s="7"/>
      <c r="H189" s="5"/>
      <c r="I189" s="10"/>
      <c r="J189" s="127" t="str">
        <f>IF(INDEX(TblPublicadores[Tipo Publicador],A185)=K189,"þ","¨")</f>
        <v>¨</v>
      </c>
      <c r="K189" s="125" t="s">
        <v>77</v>
      </c>
      <c r="L189" s="5"/>
      <c r="M189" s="5"/>
      <c r="N189" s="127" t="str">
        <f>IF(INDEX(TblPublicadores[Tipo Publicador],A185)=O189,"þ","¨")</f>
        <v>¨</v>
      </c>
      <c r="O189" s="125" t="s">
        <v>132</v>
      </c>
      <c r="P189" s="126"/>
      <c r="Q189" s="126"/>
      <c r="R189" s="9"/>
      <c r="S189" s="127" t="str">
        <f>IF(INDEX(TblPublicadores[Tipo Publicador],A185)=T189,"þ","¨")</f>
        <v>¨</v>
      </c>
      <c r="T189" s="259" t="s">
        <v>133</v>
      </c>
      <c r="U189" s="259"/>
      <c r="V189" s="259"/>
      <c r="W189" s="13"/>
      <c r="X189" s="6"/>
    </row>
    <row r="190" spans="1:24" ht="4.5" customHeight="1" x14ac:dyDescent="0.2">
      <c r="B190" s="8"/>
      <c r="C190" s="7"/>
      <c r="D190" s="8"/>
      <c r="E190" s="7"/>
      <c r="F190" s="7"/>
      <c r="G190" s="7"/>
      <c r="H190" s="5"/>
      <c r="I190" s="10"/>
      <c r="J190" s="8"/>
      <c r="K190" s="5"/>
      <c r="L190" s="5"/>
      <c r="M190" s="5"/>
      <c r="N190" s="7"/>
      <c r="O190" s="5"/>
      <c r="P190" s="8"/>
      <c r="Q190" s="8"/>
      <c r="R190" s="9"/>
      <c r="S190" s="9"/>
      <c r="T190" s="7"/>
      <c r="U190" s="8"/>
      <c r="V190" s="9"/>
      <c r="W190" s="9"/>
      <c r="X190" s="6"/>
    </row>
    <row r="191" spans="1:24" ht="26.25" customHeight="1" x14ac:dyDescent="0.25">
      <c r="B191" s="260" t="s">
        <v>17</v>
      </c>
      <c r="C191" s="261"/>
      <c r="D191" s="261"/>
      <c r="E191" s="261"/>
      <c r="F191" s="262" t="s">
        <v>134</v>
      </c>
      <c r="G191" s="262"/>
      <c r="H191" s="262"/>
      <c r="I191" s="262" t="s">
        <v>12</v>
      </c>
      <c r="J191" s="262"/>
      <c r="K191" s="262"/>
      <c r="L191" s="262" t="s">
        <v>105</v>
      </c>
      <c r="M191" s="236" t="s">
        <v>135</v>
      </c>
      <c r="N191" s="236"/>
      <c r="O191" s="236"/>
      <c r="P191" s="236"/>
      <c r="Q191" s="236"/>
      <c r="R191" s="236" t="s">
        <v>101</v>
      </c>
      <c r="S191" s="236"/>
      <c r="T191" s="236"/>
      <c r="U191" s="236"/>
      <c r="V191" s="237"/>
      <c r="W191" s="14"/>
      <c r="X191" s="3"/>
    </row>
    <row r="192" spans="1:24" ht="27.75" customHeight="1" x14ac:dyDescent="0.2">
      <c r="B192" s="287">
        <v>44927</v>
      </c>
      <c r="C192" s="288"/>
      <c r="D192" s="288"/>
      <c r="E192" s="289"/>
      <c r="F192" s="263"/>
      <c r="G192" s="263"/>
      <c r="H192" s="263"/>
      <c r="I192" s="263"/>
      <c r="J192" s="263"/>
      <c r="K192" s="263"/>
      <c r="L192" s="263"/>
      <c r="M192" s="238"/>
      <c r="N192" s="238"/>
      <c r="O192" s="238"/>
      <c r="P192" s="238"/>
      <c r="Q192" s="238"/>
      <c r="R192" s="238"/>
      <c r="S192" s="238"/>
      <c r="T192" s="238"/>
      <c r="U192" s="238"/>
      <c r="V192" s="239"/>
      <c r="W192" s="14"/>
      <c r="X192" s="3"/>
    </row>
    <row r="193" spans="1:24" ht="16.5" customHeight="1" x14ac:dyDescent="0.2">
      <c r="A193" s="34">
        <f>EDATE(B192,-4)</f>
        <v>44805</v>
      </c>
      <c r="B193" s="243" t="str">
        <f>PROPER(TEXT(A193, "mmmm"))</f>
        <v>Septiembre</v>
      </c>
      <c r="C193" s="244"/>
      <c r="D193" s="244" t="str">
        <f>PROPER(TEXT(C193, "mmmm"))</f>
        <v>Enero</v>
      </c>
      <c r="E193" s="244"/>
      <c r="F193" s="281" t="str">
        <f>IFERROR(IF(VLOOKUP($D186&amp;"-"&amp;TEXT($A193,"mmm-aaaa"),Informes!$A:$P,COLUMN(Informes!H$1),FALSE),"þ","¨"),"¨")</f>
        <v>¨</v>
      </c>
      <c r="G193" s="281"/>
      <c r="H193" s="281"/>
      <c r="I193" s="248" t="str">
        <f>IFERROR(IF(ISBLANK(
VLOOKUP($D186&amp;"-"&amp;TEXT($A193,"mmm-aaaa"),Informes!$A:$P,COLUMN(Informes!I$1),FALSE)), "",
VLOOKUP($D186&amp;"-"&amp;TEXT($A193,"mmm-aaaa"),Informes!$A:$P,COLUMN(Informes!I$1),FALSE)), "")</f>
        <v/>
      </c>
      <c r="J193" s="248"/>
      <c r="K193" s="248"/>
      <c r="L193" s="173" t="str">
        <f>IFERROR(IF($X193=$L$7,"þ","¨"),"¨")</f>
        <v>¨</v>
      </c>
      <c r="M193" s="248" t="str">
        <f>IFERROR(IF(OR($X193=$L$7,$X193=$K$5,$X193=$O$5,$X193=$T$5),IF(ISBLANK(
VLOOKUP($D186&amp;"-"&amp;TEXT($A193,"mmm-aaaa"),Informes!$A:$P,COLUMN(Informes!J$1),FALSE)), "",
VLOOKUP($D186&amp;"-"&amp;TEXT($A193,"mmm-aaaa"),Informes!$A:$P,COLUMN(Informes!J$1),FALSE)), ""), "")</f>
        <v/>
      </c>
      <c r="N193" s="248"/>
      <c r="O193" s="248"/>
      <c r="P193" s="248"/>
      <c r="Q193" s="248"/>
      <c r="R193" s="252" t="str">
        <f t="shared" ref="R193:R204" si="35">IF(W193=0, "", W193)</f>
        <v/>
      </c>
      <c r="S193" s="252"/>
      <c r="T193" s="252"/>
      <c r="U193" s="252"/>
      <c r="V193" s="253"/>
      <c r="W193" s="4" t="str">
        <f>IFERROR(VLOOKUP($D186&amp;"-"&amp;TEXT($A193,"mmm-aaaa"),Informes!$A:$P,COLUMN(Informes!K$1),FALSE), "")</f>
        <v/>
      </c>
      <c r="X193" s="34" t="str">
        <f>IFERROR(VLOOKUP($D186&amp;"-"&amp;TEXT($A193,"mmm-aaaa"),Informes!$A:$P,COLUMN(Informes!C$1),FALSE), "")</f>
        <v/>
      </c>
    </row>
    <row r="194" spans="1:24" ht="16.5" customHeight="1" x14ac:dyDescent="0.2">
      <c r="A194" s="34">
        <f>EDATE(A193,1)</f>
        <v>44835</v>
      </c>
      <c r="B194" s="243" t="str">
        <f t="shared" ref="B194:B204" si="36">PROPER(TEXT(A194, "mmmm"))</f>
        <v>Octubre</v>
      </c>
      <c r="C194" s="244"/>
      <c r="D194" s="244" t="str">
        <f t="shared" ref="D194:D204" si="37">PROPER(TEXT(C194, "mmmm"))</f>
        <v>Enero</v>
      </c>
      <c r="E194" s="244"/>
      <c r="F194" s="281" t="str">
        <f>IFERROR(IF(VLOOKUP($D186&amp;"-"&amp;TEXT($A194,"mmm-aaaa"),Informes!$A:$P,COLUMN(Informes!H$1),FALSE),"þ","¨"),"¨")</f>
        <v>¨</v>
      </c>
      <c r="G194" s="281"/>
      <c r="H194" s="281"/>
      <c r="I194" s="248" t="str">
        <f>IFERROR(IF(ISBLANK(
VLOOKUP($D186&amp;"-"&amp;TEXT($A194,"mmm-aaaa"),Informes!$A:$P,COLUMN(Informes!I$1),FALSE)), "",
VLOOKUP($D186&amp;"-"&amp;TEXT($A194,"mmm-aaaa"),Informes!$A:$P,COLUMN(Informes!I$1),FALSE)), "")</f>
        <v/>
      </c>
      <c r="J194" s="248"/>
      <c r="K194" s="248"/>
      <c r="L194" s="173" t="str">
        <f t="shared" ref="L194:L204" si="38">IFERROR(IF($X194=$L$7,"þ","¨"),"¨")</f>
        <v>¨</v>
      </c>
      <c r="M194" s="248" t="str">
        <f>IFERROR(IF(OR($X194=$L$7,$X194=$K$5,$X194=$O$5,$X194=$T$5),IF(ISBLANK(
VLOOKUP($D186&amp;"-"&amp;TEXT($A194,"mmm-aaaa"),Informes!$A:$P,COLUMN(Informes!J$1),FALSE)), "",
VLOOKUP($D186&amp;"-"&amp;TEXT($A194,"mmm-aaaa"),Informes!$A:$P,COLUMN(Informes!J$1),FALSE)), ""), "")</f>
        <v/>
      </c>
      <c r="N194" s="248"/>
      <c r="O194" s="248"/>
      <c r="P194" s="248"/>
      <c r="Q194" s="248"/>
      <c r="R194" s="252" t="str">
        <f t="shared" si="35"/>
        <v/>
      </c>
      <c r="S194" s="252"/>
      <c r="T194" s="252"/>
      <c r="U194" s="252"/>
      <c r="V194" s="253"/>
      <c r="W194" s="4" t="str">
        <f>IFERROR(VLOOKUP($D186&amp;"-"&amp;TEXT($A194,"mmm-aaaa"),Informes!$A:$P,COLUMN(Informes!K$1),FALSE), "")</f>
        <v/>
      </c>
      <c r="X194" s="34" t="str">
        <f>IFERROR(VLOOKUP($D186&amp;"-"&amp;TEXT($A194,"mmm-aaaa"),Informes!$A:$P,COLUMN(Informes!C$1),FALSE), "")</f>
        <v/>
      </c>
    </row>
    <row r="195" spans="1:24" ht="16.5" customHeight="1" x14ac:dyDescent="0.2">
      <c r="A195" s="34">
        <f t="shared" ref="A195:A204" si="39">EDATE(A194,1)</f>
        <v>44866</v>
      </c>
      <c r="B195" s="243" t="str">
        <f t="shared" si="36"/>
        <v>Noviembre</v>
      </c>
      <c r="C195" s="244"/>
      <c r="D195" s="244" t="str">
        <f t="shared" si="37"/>
        <v>Enero</v>
      </c>
      <c r="E195" s="244"/>
      <c r="F195" s="281" t="str">
        <f>IFERROR(IF(VLOOKUP($D186&amp;"-"&amp;TEXT($A195,"mmm-aaaa"),Informes!$A:$P,COLUMN(Informes!H$1),FALSE),"þ","¨"),"¨")</f>
        <v>¨</v>
      </c>
      <c r="G195" s="281"/>
      <c r="H195" s="281"/>
      <c r="I195" s="248" t="str">
        <f>IFERROR(IF(ISBLANK(
VLOOKUP($D186&amp;"-"&amp;TEXT($A195,"mmm-aaaa"),Informes!$A:$P,COLUMN(Informes!I$1),FALSE)), "",
VLOOKUP($D186&amp;"-"&amp;TEXT($A195,"mmm-aaaa"),Informes!$A:$P,COLUMN(Informes!I$1),FALSE)), "")</f>
        <v/>
      </c>
      <c r="J195" s="248"/>
      <c r="K195" s="248"/>
      <c r="L195" s="173" t="str">
        <f t="shared" si="38"/>
        <v>¨</v>
      </c>
      <c r="M195" s="248" t="str">
        <f>IFERROR(IF(OR($X195=$L$7,$X195=$K$5,$X195=$O$5,$X195=$T$5),IF(ISBLANK(
VLOOKUP($D186&amp;"-"&amp;TEXT($A195,"mmm-aaaa"),Informes!$A:$P,COLUMN(Informes!J$1),FALSE)), "",
VLOOKUP($D186&amp;"-"&amp;TEXT($A195,"mmm-aaaa"),Informes!$A:$P,COLUMN(Informes!J$1),FALSE)), ""), "")</f>
        <v/>
      </c>
      <c r="N195" s="248"/>
      <c r="O195" s="248"/>
      <c r="P195" s="248"/>
      <c r="Q195" s="248"/>
      <c r="R195" s="252" t="str">
        <f t="shared" si="35"/>
        <v/>
      </c>
      <c r="S195" s="252"/>
      <c r="T195" s="252"/>
      <c r="U195" s="252"/>
      <c r="V195" s="253"/>
      <c r="W195" s="4" t="str">
        <f>IFERROR(VLOOKUP($D186&amp;"-"&amp;TEXT($A195,"mmm-aaaa"),Informes!$A:$P,COLUMN(Informes!K$1),FALSE), "")</f>
        <v/>
      </c>
      <c r="X195" s="34" t="str">
        <f>IFERROR(VLOOKUP($D186&amp;"-"&amp;TEXT($A195,"mmm-aaaa"),Informes!$A:$P,COLUMN(Informes!C$1),FALSE), "")</f>
        <v/>
      </c>
    </row>
    <row r="196" spans="1:24" ht="16.5" customHeight="1" x14ac:dyDescent="0.2">
      <c r="A196" s="34">
        <f t="shared" si="39"/>
        <v>44896</v>
      </c>
      <c r="B196" s="243" t="str">
        <f t="shared" si="36"/>
        <v>Diciembre</v>
      </c>
      <c r="C196" s="244"/>
      <c r="D196" s="244" t="str">
        <f t="shared" si="37"/>
        <v>Enero</v>
      </c>
      <c r="E196" s="244"/>
      <c r="F196" s="281" t="str">
        <f>IFERROR(IF(VLOOKUP($D186&amp;"-"&amp;TEXT($A196,"mmm-aaaa"),Informes!$A:$P,COLUMN(Informes!H$1),FALSE),"þ","¨"),"¨")</f>
        <v>¨</v>
      </c>
      <c r="G196" s="281"/>
      <c r="H196" s="281"/>
      <c r="I196" s="248" t="str">
        <f>IFERROR(IF(ISBLANK(
VLOOKUP($D186&amp;"-"&amp;TEXT($A196,"mmm-aaaa"),Informes!$A:$P,COLUMN(Informes!I$1),FALSE)), "",
VLOOKUP($D186&amp;"-"&amp;TEXT($A196,"mmm-aaaa"),Informes!$A:$P,COLUMN(Informes!I$1),FALSE)), "")</f>
        <v/>
      </c>
      <c r="J196" s="248"/>
      <c r="K196" s="248"/>
      <c r="L196" s="173" t="str">
        <f t="shared" si="38"/>
        <v>¨</v>
      </c>
      <c r="M196" s="248" t="str">
        <f>IFERROR(IF(OR($X196=$L$7,$X196=$K$5,$X196=$O$5,$X196=$T$5),IF(ISBLANK(
VLOOKUP($D186&amp;"-"&amp;TEXT($A196,"mmm-aaaa"),Informes!$A:$P,COLUMN(Informes!J$1),FALSE)), "",
VLOOKUP($D186&amp;"-"&amp;TEXT($A196,"mmm-aaaa"),Informes!$A:$P,COLUMN(Informes!J$1),FALSE)), ""), "")</f>
        <v/>
      </c>
      <c r="N196" s="248"/>
      <c r="O196" s="248"/>
      <c r="P196" s="248"/>
      <c r="Q196" s="248"/>
      <c r="R196" s="252" t="str">
        <f t="shared" si="35"/>
        <v/>
      </c>
      <c r="S196" s="252"/>
      <c r="T196" s="252"/>
      <c r="U196" s="252"/>
      <c r="V196" s="253"/>
      <c r="W196" s="4" t="str">
        <f>IFERROR(VLOOKUP($D186&amp;"-"&amp;TEXT($A196,"mmm-aaaa"),Informes!$A:$P,COLUMN(Informes!K$1),FALSE), "")</f>
        <v/>
      </c>
      <c r="X196" s="34" t="str">
        <f>IFERROR(VLOOKUP($D186&amp;"-"&amp;TEXT($A196,"mmm-aaaa"),Informes!$A:$P,COLUMN(Informes!C$1),FALSE), "")</f>
        <v/>
      </c>
    </row>
    <row r="197" spans="1:24" ht="16.5" customHeight="1" x14ac:dyDescent="0.2">
      <c r="A197" s="34">
        <f t="shared" si="39"/>
        <v>44927</v>
      </c>
      <c r="B197" s="243" t="str">
        <f t="shared" si="36"/>
        <v>Enero</v>
      </c>
      <c r="C197" s="244"/>
      <c r="D197" s="244" t="str">
        <f t="shared" si="37"/>
        <v>Enero</v>
      </c>
      <c r="E197" s="244"/>
      <c r="F197" s="281" t="str">
        <f>IFERROR(IF(VLOOKUP($D186&amp;"-"&amp;TEXT($A197,"mmm-aaaa"),Informes!$A:$P,COLUMN(Informes!H$1),FALSE),"þ","¨"),"¨")</f>
        <v>¨</v>
      </c>
      <c r="G197" s="281"/>
      <c r="H197" s="281"/>
      <c r="I197" s="248" t="str">
        <f>IFERROR(IF(ISBLANK(
VLOOKUP($D186&amp;"-"&amp;TEXT($A197,"mmm-aaaa"),Informes!$A:$P,COLUMN(Informes!I$1),FALSE)), "",
VLOOKUP($D186&amp;"-"&amp;TEXT($A197,"mmm-aaaa"),Informes!$A:$P,COLUMN(Informes!I$1),FALSE)), "")</f>
        <v/>
      </c>
      <c r="J197" s="248"/>
      <c r="K197" s="248"/>
      <c r="L197" s="173" t="str">
        <f t="shared" si="38"/>
        <v>¨</v>
      </c>
      <c r="M197" s="248" t="str">
        <f>IFERROR(IF(OR($X197=$L$7,$X197=$K$5,$X197=$O$5,$X197=$T$5),IF(ISBLANK(
VLOOKUP($D186&amp;"-"&amp;TEXT($A197,"mmm-aaaa"),Informes!$A:$P,COLUMN(Informes!J$1),FALSE)), "",
VLOOKUP($D186&amp;"-"&amp;TEXT($A197,"mmm-aaaa"),Informes!$A:$P,COLUMN(Informes!J$1),FALSE)), ""), "")</f>
        <v/>
      </c>
      <c r="N197" s="248"/>
      <c r="O197" s="248"/>
      <c r="P197" s="248"/>
      <c r="Q197" s="248"/>
      <c r="R197" s="252" t="str">
        <f t="shared" si="35"/>
        <v/>
      </c>
      <c r="S197" s="252"/>
      <c r="T197" s="252"/>
      <c r="U197" s="252"/>
      <c r="V197" s="253"/>
      <c r="W197" s="4" t="str">
        <f>IFERROR(VLOOKUP($D186&amp;"-"&amp;TEXT($A197,"mmm-aaaa"),Informes!$A:$P,COLUMN(Informes!K$1),FALSE), "")</f>
        <v/>
      </c>
      <c r="X197" s="34" t="str">
        <f>IFERROR(VLOOKUP($D186&amp;"-"&amp;TEXT($A197,"mmm-aaaa"),Informes!$A:$P,COLUMN(Informes!C$1),FALSE), "")</f>
        <v/>
      </c>
    </row>
    <row r="198" spans="1:24" ht="16.5" customHeight="1" x14ac:dyDescent="0.2">
      <c r="A198" s="34">
        <f t="shared" si="39"/>
        <v>44958</v>
      </c>
      <c r="B198" s="243" t="str">
        <f t="shared" si="36"/>
        <v>Febrero</v>
      </c>
      <c r="C198" s="244"/>
      <c r="D198" s="244" t="str">
        <f t="shared" si="37"/>
        <v>Enero</v>
      </c>
      <c r="E198" s="244"/>
      <c r="F198" s="281" t="str">
        <f>IFERROR(IF(VLOOKUP($D186&amp;"-"&amp;TEXT($A198,"mmm-aaaa"),Informes!$A:$P,COLUMN(Informes!H$1),FALSE),"þ","¨"),"¨")</f>
        <v>¨</v>
      </c>
      <c r="G198" s="281"/>
      <c r="H198" s="281"/>
      <c r="I198" s="248" t="str">
        <f>IFERROR(IF(ISBLANK(
VLOOKUP($D186&amp;"-"&amp;TEXT($A198,"mmm-aaaa"),Informes!$A:$P,COLUMN(Informes!I$1),FALSE)), "",
VLOOKUP($D186&amp;"-"&amp;TEXT($A198,"mmm-aaaa"),Informes!$A:$P,COLUMN(Informes!I$1),FALSE)), "")</f>
        <v/>
      </c>
      <c r="J198" s="248"/>
      <c r="K198" s="248"/>
      <c r="L198" s="173" t="str">
        <f t="shared" si="38"/>
        <v>¨</v>
      </c>
      <c r="M198" s="248" t="str">
        <f>IFERROR(IF(OR($X198=$L$7,$X198=$K$5,$X198=$O$5,$X198=$T$5),IF(ISBLANK(
VLOOKUP($D186&amp;"-"&amp;TEXT($A198,"mmm-aaaa"),Informes!$A:$P,COLUMN(Informes!J$1),FALSE)), "",
VLOOKUP($D186&amp;"-"&amp;TEXT($A198,"mmm-aaaa"),Informes!$A:$P,COLUMN(Informes!J$1),FALSE)), ""), "")</f>
        <v/>
      </c>
      <c r="N198" s="248"/>
      <c r="O198" s="248"/>
      <c r="P198" s="248"/>
      <c r="Q198" s="248"/>
      <c r="R198" s="252" t="str">
        <f t="shared" si="35"/>
        <v/>
      </c>
      <c r="S198" s="252"/>
      <c r="T198" s="252"/>
      <c r="U198" s="252"/>
      <c r="V198" s="253"/>
      <c r="W198" s="4" t="str">
        <f>IFERROR(VLOOKUP($D186&amp;"-"&amp;TEXT($A198,"mmm-aaaa"),Informes!$A:$P,COLUMN(Informes!K$1),FALSE), "")</f>
        <v/>
      </c>
      <c r="X198" s="34" t="str">
        <f>IFERROR(VLOOKUP($D186&amp;"-"&amp;TEXT($A198,"mmm-aaaa"),Informes!$A:$P,COLUMN(Informes!C$1),FALSE), "")</f>
        <v/>
      </c>
    </row>
    <row r="199" spans="1:24" ht="16.5" customHeight="1" x14ac:dyDescent="0.2">
      <c r="A199" s="34">
        <f t="shared" si="39"/>
        <v>44986</v>
      </c>
      <c r="B199" s="243" t="str">
        <f t="shared" si="36"/>
        <v>Marzo</v>
      </c>
      <c r="C199" s="244"/>
      <c r="D199" s="244" t="str">
        <f t="shared" si="37"/>
        <v>Enero</v>
      </c>
      <c r="E199" s="244"/>
      <c r="F199" s="281" t="str">
        <f>IFERROR(IF(VLOOKUP($D186&amp;"-"&amp;TEXT($A199,"mmm-aaaa"),Informes!$A:$P,COLUMN(Informes!H$1),FALSE),"þ","¨"),"¨")</f>
        <v>¨</v>
      </c>
      <c r="G199" s="281"/>
      <c r="H199" s="281"/>
      <c r="I199" s="248" t="str">
        <f>IFERROR(IF(ISBLANK(
VLOOKUP($D186&amp;"-"&amp;TEXT($A199,"mmm-aaaa"),Informes!$A:$P,COLUMN(Informes!I$1),FALSE)), "",
VLOOKUP($D186&amp;"-"&amp;TEXT($A199,"mmm-aaaa"),Informes!$A:$P,COLUMN(Informes!I$1),FALSE)), "")</f>
        <v/>
      </c>
      <c r="J199" s="248"/>
      <c r="K199" s="248"/>
      <c r="L199" s="173" t="str">
        <f t="shared" si="38"/>
        <v>¨</v>
      </c>
      <c r="M199" s="248" t="str">
        <f>IFERROR(IF(OR($X199=$L$7,$X199=$K$5,$X199=$O$5,$X199=$T$5),IF(ISBLANK(
VLOOKUP($D186&amp;"-"&amp;TEXT($A199,"mmm-aaaa"),Informes!$A:$P,COLUMN(Informes!J$1),FALSE)), "",
VLOOKUP($D186&amp;"-"&amp;TEXT($A199,"mmm-aaaa"),Informes!$A:$P,COLUMN(Informes!J$1),FALSE)), ""), "")</f>
        <v/>
      </c>
      <c r="N199" s="248"/>
      <c r="O199" s="248"/>
      <c r="P199" s="248"/>
      <c r="Q199" s="248"/>
      <c r="R199" s="252" t="str">
        <f t="shared" si="35"/>
        <v/>
      </c>
      <c r="S199" s="252"/>
      <c r="T199" s="252"/>
      <c r="U199" s="252"/>
      <c r="V199" s="253"/>
      <c r="W199" s="4" t="str">
        <f>IFERROR(VLOOKUP($D186&amp;"-"&amp;TEXT($A199,"mmm-aaaa"),Informes!$A:$P,COLUMN(Informes!K$1),FALSE), "")</f>
        <v/>
      </c>
      <c r="X199" s="34" t="str">
        <f>IFERROR(VLOOKUP($D186&amp;"-"&amp;TEXT($A199,"mmm-aaaa"),Informes!$A:$P,COLUMN(Informes!C$1),FALSE), "")</f>
        <v/>
      </c>
    </row>
    <row r="200" spans="1:24" ht="16.5" customHeight="1" x14ac:dyDescent="0.2">
      <c r="A200" s="34">
        <f t="shared" si="39"/>
        <v>45017</v>
      </c>
      <c r="B200" s="243" t="str">
        <f t="shared" si="36"/>
        <v>Abril</v>
      </c>
      <c r="C200" s="244"/>
      <c r="D200" s="244" t="str">
        <f t="shared" si="37"/>
        <v>Enero</v>
      </c>
      <c r="E200" s="244"/>
      <c r="F200" s="281" t="str">
        <f>IFERROR(IF(VLOOKUP($D186&amp;"-"&amp;TEXT($A200,"mmm-aaaa"),Informes!$A:$P,COLUMN(Informes!H$1),FALSE),"þ","¨"),"¨")</f>
        <v>¨</v>
      </c>
      <c r="G200" s="281"/>
      <c r="H200" s="281"/>
      <c r="I200" s="248" t="str">
        <f>IFERROR(IF(ISBLANK(
VLOOKUP($D186&amp;"-"&amp;TEXT($A200,"mmm-aaaa"),Informes!$A:$P,COLUMN(Informes!I$1),FALSE)), "",
VLOOKUP($D186&amp;"-"&amp;TEXT($A200,"mmm-aaaa"),Informes!$A:$P,COLUMN(Informes!I$1),FALSE)), "")</f>
        <v/>
      </c>
      <c r="J200" s="248"/>
      <c r="K200" s="248"/>
      <c r="L200" s="173" t="str">
        <f t="shared" si="38"/>
        <v>¨</v>
      </c>
      <c r="M200" s="248" t="str">
        <f>IFERROR(IF(OR($X200=$L$7,$X200=$K$5,$X200=$O$5,$X200=$T$5),IF(ISBLANK(
VLOOKUP($D186&amp;"-"&amp;TEXT($A200,"mmm-aaaa"),Informes!$A:$P,COLUMN(Informes!J$1),FALSE)), "",
VLOOKUP($D186&amp;"-"&amp;TEXT($A200,"mmm-aaaa"),Informes!$A:$P,COLUMN(Informes!J$1),FALSE)), ""), "")</f>
        <v/>
      </c>
      <c r="N200" s="248"/>
      <c r="O200" s="248"/>
      <c r="P200" s="248"/>
      <c r="Q200" s="248"/>
      <c r="R200" s="252" t="str">
        <f t="shared" si="35"/>
        <v/>
      </c>
      <c r="S200" s="252"/>
      <c r="T200" s="252"/>
      <c r="U200" s="252"/>
      <c r="V200" s="253"/>
      <c r="W200" s="4" t="str">
        <f>IFERROR(VLOOKUP($D186&amp;"-"&amp;TEXT($A200,"mmm-aaaa"),Informes!$A:$P,COLUMN(Informes!K$1),FALSE), "")</f>
        <v/>
      </c>
      <c r="X200" s="34" t="str">
        <f>IFERROR(VLOOKUP($D186&amp;"-"&amp;TEXT($A200,"mmm-aaaa"),Informes!$A:$P,COLUMN(Informes!C$1),FALSE), "")</f>
        <v/>
      </c>
    </row>
    <row r="201" spans="1:24" ht="16.5" customHeight="1" x14ac:dyDescent="0.2">
      <c r="A201" s="34">
        <f t="shared" si="39"/>
        <v>45047</v>
      </c>
      <c r="B201" s="243" t="str">
        <f t="shared" si="36"/>
        <v>Mayo</v>
      </c>
      <c r="C201" s="244"/>
      <c r="D201" s="244" t="str">
        <f t="shared" si="37"/>
        <v>Enero</v>
      </c>
      <c r="E201" s="244"/>
      <c r="F201" s="281" t="str">
        <f>IFERROR(IF(VLOOKUP($D186&amp;"-"&amp;TEXT($A201,"mmm-aaaa"),Informes!$A:$P,COLUMN(Informes!H$1),FALSE),"þ","¨"),"¨")</f>
        <v>¨</v>
      </c>
      <c r="G201" s="281"/>
      <c r="H201" s="281"/>
      <c r="I201" s="248" t="str">
        <f>IFERROR(IF(ISBLANK(
VLOOKUP($D186&amp;"-"&amp;TEXT($A201,"mmm-aaaa"),Informes!$A:$P,COLUMN(Informes!I$1),FALSE)), "",
VLOOKUP($D186&amp;"-"&amp;TEXT($A201,"mmm-aaaa"),Informes!$A:$P,COLUMN(Informes!I$1),FALSE)), "")</f>
        <v/>
      </c>
      <c r="J201" s="248"/>
      <c r="K201" s="248"/>
      <c r="L201" s="173" t="str">
        <f t="shared" si="38"/>
        <v>¨</v>
      </c>
      <c r="M201" s="248" t="str">
        <f>IFERROR(IF(OR($X201=$L$7,$X201=$K$5,$X201=$O$5,$X201=$T$5),IF(ISBLANK(
VLOOKUP($D186&amp;"-"&amp;TEXT($A201,"mmm-aaaa"),Informes!$A:$P,COLUMN(Informes!J$1),FALSE)), "",
VLOOKUP($D186&amp;"-"&amp;TEXT($A201,"mmm-aaaa"),Informes!$A:$P,COLUMN(Informes!J$1),FALSE)), ""), "")</f>
        <v/>
      </c>
      <c r="N201" s="248"/>
      <c r="O201" s="248"/>
      <c r="P201" s="248"/>
      <c r="Q201" s="248"/>
      <c r="R201" s="252" t="str">
        <f t="shared" si="35"/>
        <v/>
      </c>
      <c r="S201" s="252"/>
      <c r="T201" s="252"/>
      <c r="U201" s="252"/>
      <c r="V201" s="253"/>
      <c r="W201" s="4" t="str">
        <f>IFERROR(VLOOKUP($D186&amp;"-"&amp;TEXT($A201,"mmm-aaaa"),Informes!$A:$P,COLUMN(Informes!K$1),FALSE), "")</f>
        <v/>
      </c>
      <c r="X201" s="34" t="str">
        <f>IFERROR(VLOOKUP($D186&amp;"-"&amp;TEXT($A201,"mmm-aaaa"),Informes!$A:$P,COLUMN(Informes!C$1),FALSE), "")</f>
        <v/>
      </c>
    </row>
    <row r="202" spans="1:24" ht="16.5" customHeight="1" x14ac:dyDescent="0.2">
      <c r="A202" s="34">
        <f t="shared" si="39"/>
        <v>45078</v>
      </c>
      <c r="B202" s="243" t="str">
        <f t="shared" si="36"/>
        <v>Junio</v>
      </c>
      <c r="C202" s="244"/>
      <c r="D202" s="244" t="str">
        <f t="shared" si="37"/>
        <v>Enero</v>
      </c>
      <c r="E202" s="244"/>
      <c r="F202" s="281" t="str">
        <f>IFERROR(IF(VLOOKUP($D186&amp;"-"&amp;TEXT($A202,"mmm-aaaa"),Informes!$A:$P,COLUMN(Informes!H$1),FALSE),"þ","¨"),"¨")</f>
        <v>¨</v>
      </c>
      <c r="G202" s="281"/>
      <c r="H202" s="281"/>
      <c r="I202" s="248" t="str">
        <f>IFERROR(IF(ISBLANK(
VLOOKUP($D186&amp;"-"&amp;TEXT($A202,"mmm-aaaa"),Informes!$A:$P,COLUMN(Informes!I$1),FALSE)), "",
VLOOKUP($D186&amp;"-"&amp;TEXT($A202,"mmm-aaaa"),Informes!$A:$P,COLUMN(Informes!I$1),FALSE)), "")</f>
        <v/>
      </c>
      <c r="J202" s="248"/>
      <c r="K202" s="248"/>
      <c r="L202" s="173" t="str">
        <f t="shared" si="38"/>
        <v>¨</v>
      </c>
      <c r="M202" s="248" t="str">
        <f>IFERROR(IF(OR($X202=$L$7,$X202=$K$5,$X202=$O$5,$X202=$T$5),IF(ISBLANK(
VLOOKUP($D186&amp;"-"&amp;TEXT($A202,"mmm-aaaa"),Informes!$A:$P,COLUMN(Informes!J$1),FALSE)), "",
VLOOKUP($D186&amp;"-"&amp;TEXT($A202,"mmm-aaaa"),Informes!$A:$P,COLUMN(Informes!J$1),FALSE)), ""), "")</f>
        <v/>
      </c>
      <c r="N202" s="248"/>
      <c r="O202" s="248"/>
      <c r="P202" s="248"/>
      <c r="Q202" s="248"/>
      <c r="R202" s="252" t="str">
        <f t="shared" si="35"/>
        <v/>
      </c>
      <c r="S202" s="252"/>
      <c r="T202" s="252"/>
      <c r="U202" s="252"/>
      <c r="V202" s="253"/>
      <c r="W202" s="4" t="str">
        <f>IFERROR(VLOOKUP($D186&amp;"-"&amp;TEXT($A202,"mmm-aaaa"),Informes!$A:$P,COLUMN(Informes!K$1),FALSE), "")</f>
        <v/>
      </c>
      <c r="X202" s="34" t="str">
        <f>IFERROR(VLOOKUP($D186&amp;"-"&amp;TEXT($A202,"mmm-aaaa"),Informes!$A:$P,COLUMN(Informes!C$1),FALSE), "")</f>
        <v/>
      </c>
    </row>
    <row r="203" spans="1:24" ht="16.5" customHeight="1" x14ac:dyDescent="0.2">
      <c r="A203" s="34">
        <f t="shared" si="39"/>
        <v>45108</v>
      </c>
      <c r="B203" s="243" t="str">
        <f t="shared" si="36"/>
        <v>Julio</v>
      </c>
      <c r="C203" s="244"/>
      <c r="D203" s="244" t="str">
        <f t="shared" si="37"/>
        <v>Enero</v>
      </c>
      <c r="E203" s="244"/>
      <c r="F203" s="281" t="str">
        <f>IFERROR(IF(VLOOKUP($D186&amp;"-"&amp;TEXT($A203,"mmm-aaaa"),Informes!$A:$P,COLUMN(Informes!H$1),FALSE),"þ","¨"),"¨")</f>
        <v>¨</v>
      </c>
      <c r="G203" s="281"/>
      <c r="H203" s="281"/>
      <c r="I203" s="248" t="str">
        <f>IFERROR(IF(ISBLANK(
VLOOKUP($D186&amp;"-"&amp;TEXT($A203,"mmm-aaaa"),Informes!$A:$P,COLUMN(Informes!I$1),FALSE)), "",
VLOOKUP($D186&amp;"-"&amp;TEXT($A203,"mmm-aaaa"),Informes!$A:$P,COLUMN(Informes!I$1),FALSE)), "")</f>
        <v/>
      </c>
      <c r="J203" s="248"/>
      <c r="K203" s="248"/>
      <c r="L203" s="173" t="str">
        <f t="shared" si="38"/>
        <v>¨</v>
      </c>
      <c r="M203" s="248" t="str">
        <f>IFERROR(IF(OR($X203=$L$7,$X203=$K$5,$X203=$O$5,$X203=$T$5),IF(ISBLANK(
VLOOKUP($D186&amp;"-"&amp;TEXT($A203,"mmm-aaaa"),Informes!$A:$P,COLUMN(Informes!J$1),FALSE)), "",
VLOOKUP($D186&amp;"-"&amp;TEXT($A203,"mmm-aaaa"),Informes!$A:$P,COLUMN(Informes!J$1),FALSE)), ""), "")</f>
        <v/>
      </c>
      <c r="N203" s="248"/>
      <c r="O203" s="248"/>
      <c r="P203" s="248"/>
      <c r="Q203" s="248"/>
      <c r="R203" s="252" t="str">
        <f t="shared" si="35"/>
        <v/>
      </c>
      <c r="S203" s="252"/>
      <c r="T203" s="252"/>
      <c r="U203" s="252"/>
      <c r="V203" s="253"/>
      <c r="W203" s="4" t="str">
        <f>IFERROR(VLOOKUP($D186&amp;"-"&amp;TEXT($A203,"mmm-aaaa"),Informes!$A:$P,COLUMN(Informes!K$1),FALSE), "")</f>
        <v/>
      </c>
      <c r="X203" s="34" t="str">
        <f>IFERROR(VLOOKUP($D186&amp;"-"&amp;TEXT($A203,"mmm-aaaa"),Informes!$A:$P,COLUMN(Informes!C$1),FALSE), "")</f>
        <v/>
      </c>
    </row>
    <row r="204" spans="1:24" ht="16.5" thickBot="1" x14ac:dyDescent="0.25">
      <c r="A204" s="34">
        <f t="shared" si="39"/>
        <v>45139</v>
      </c>
      <c r="B204" s="264" t="str">
        <f t="shared" si="36"/>
        <v>Agosto</v>
      </c>
      <c r="C204" s="265"/>
      <c r="D204" s="265" t="str">
        <f t="shared" si="37"/>
        <v>Enero</v>
      </c>
      <c r="E204" s="265"/>
      <c r="F204" s="280" t="str">
        <f>IFERROR(IF(VLOOKUP($D186&amp;"-"&amp;TEXT($A204,"mmm-aaaa"),Informes!$A:$P,COLUMN(Informes!H$1),FALSE),"þ","¨"),"¨")</f>
        <v>¨</v>
      </c>
      <c r="G204" s="280"/>
      <c r="H204" s="280"/>
      <c r="I204" s="269" t="str">
        <f>IFERROR(IF(ISBLANK(
VLOOKUP($D186&amp;"-"&amp;TEXT($A204,"mmm-aaaa"),Informes!$A:$P,COLUMN(Informes!I$1),FALSE)), "",
VLOOKUP($D186&amp;"-"&amp;TEXT($A204,"mmm-aaaa"),Informes!$A:$P,COLUMN(Informes!I$1),FALSE)), "")</f>
        <v/>
      </c>
      <c r="J204" s="269"/>
      <c r="K204" s="269"/>
      <c r="L204" s="172" t="str">
        <f t="shared" si="38"/>
        <v>¨</v>
      </c>
      <c r="M204" s="269" t="str">
        <f>IFERROR(IF(OR($X204=$L$7,$X204=$K$5,$X204=$O$5,$X204=$T$5),IF(ISBLANK(
VLOOKUP($D186&amp;"-"&amp;TEXT($A204,"mmm-aaaa"),Informes!$A:$P,COLUMN(Informes!J$1),FALSE)), "",
VLOOKUP($D186&amp;"-"&amp;TEXT($A204,"mmm-aaaa"),Informes!$A:$P,COLUMN(Informes!J$1),FALSE)), ""), "")</f>
        <v/>
      </c>
      <c r="N204" s="269"/>
      <c r="O204" s="269"/>
      <c r="P204" s="269"/>
      <c r="Q204" s="269"/>
      <c r="R204" s="270" t="str">
        <f t="shared" si="35"/>
        <v/>
      </c>
      <c r="S204" s="270"/>
      <c r="T204" s="270"/>
      <c r="U204" s="270"/>
      <c r="V204" s="271"/>
      <c r="W204" s="4" t="str">
        <f>IFERROR(VLOOKUP($D186&amp;"-"&amp;TEXT($A204,"mmm-aaaa"),Informes!$A:$P,COLUMN(Informes!K$1),FALSE), "")</f>
        <v/>
      </c>
      <c r="X204" s="34" t="str">
        <f>IFERROR(VLOOKUP($D186&amp;"-"&amp;TEXT($A204,"mmm-aaaa"),Informes!$A:$P,COLUMN(Informes!C$1),FALSE), "")</f>
        <v/>
      </c>
    </row>
    <row r="205" spans="1:24" ht="16.5" customHeight="1" thickBot="1" x14ac:dyDescent="0.3">
      <c r="D205" s="124"/>
      <c r="E205" s="124"/>
      <c r="F205" s="129"/>
      <c r="G205" s="124" t="str">
        <f>IF(SUM(F193:F204)=0,"",SUM(F193:F204))</f>
        <v/>
      </c>
      <c r="H205" s="124"/>
      <c r="I205" s="124"/>
      <c r="J205" s="130"/>
      <c r="K205" s="124"/>
      <c r="L205" s="131" t="s">
        <v>107</v>
      </c>
      <c r="M205" s="272" t="str">
        <f>IF(SUM(M193:M204)=0,"",SUM(M193:M204))</f>
        <v/>
      </c>
      <c r="N205" s="273"/>
      <c r="O205" s="273"/>
      <c r="P205" s="273"/>
      <c r="Q205" s="274"/>
      <c r="R205" s="275"/>
      <c r="S205" s="276"/>
      <c r="T205" s="276"/>
      <c r="U205" s="276"/>
      <c r="V205" s="277"/>
      <c r="W205" s="4"/>
      <c r="X205" s="4"/>
    </row>
    <row r="206" spans="1:24" ht="279.75" customHeight="1" x14ac:dyDescent="0.15">
      <c r="B206" s="11"/>
      <c r="C206" s="132" t="s">
        <v>136</v>
      </c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 spans="1:24" ht="24" customHeight="1" x14ac:dyDescent="0.2">
      <c r="A207" s="35"/>
      <c r="B207" s="256" t="s">
        <v>127</v>
      </c>
      <c r="C207" s="256"/>
      <c r="D207" s="256"/>
      <c r="E207" s="256"/>
      <c r="F207" s="256"/>
      <c r="G207" s="256"/>
      <c r="H207" s="256"/>
      <c r="I207" s="256"/>
      <c r="J207" s="256"/>
      <c r="K207" s="256"/>
      <c r="L207" s="256"/>
      <c r="M207" s="256"/>
      <c r="N207" s="256"/>
      <c r="O207" s="256"/>
      <c r="P207" s="256"/>
      <c r="Q207" s="256"/>
      <c r="R207" s="256"/>
      <c r="S207" s="256"/>
      <c r="T207" s="256"/>
      <c r="U207" s="256"/>
      <c r="V207" s="256"/>
      <c r="X207" s="2"/>
    </row>
    <row r="208" spans="1:24" ht="15" x14ac:dyDescent="0.2">
      <c r="A208" s="35"/>
      <c r="B208" s="120" t="s">
        <v>128</v>
      </c>
      <c r="D208" s="123">
        <f>D186</f>
        <v>0</v>
      </c>
      <c r="E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5"/>
      <c r="X208" s="2"/>
    </row>
    <row r="209" spans="1:24" ht="17.25" x14ac:dyDescent="0.2">
      <c r="B209" s="120" t="s">
        <v>129</v>
      </c>
      <c r="D209" s="121"/>
      <c r="E209" s="121"/>
      <c r="F209" s="7"/>
      <c r="G209" s="7"/>
      <c r="H209" s="257" t="str">
        <f>H187</f>
        <v/>
      </c>
      <c r="I209" s="257"/>
      <c r="J209" s="257"/>
      <c r="K209" s="257"/>
      <c r="L209" s="257"/>
      <c r="M209" s="257"/>
      <c r="N209" s="257"/>
      <c r="O209" s="257"/>
      <c r="P209" s="127" t="str">
        <f>P187</f>
        <v>¨</v>
      </c>
      <c r="Q209" s="120" t="s">
        <v>75</v>
      </c>
      <c r="S209" s="12"/>
      <c r="T209" s="13"/>
      <c r="U209" s="127" t="str">
        <f>U187</f>
        <v>¨</v>
      </c>
      <c r="V209" s="120" t="s">
        <v>79</v>
      </c>
      <c r="W209" s="12"/>
      <c r="X209" s="6"/>
    </row>
    <row r="210" spans="1:24" ht="17.25" x14ac:dyDescent="0.2">
      <c r="B210" s="120" t="s">
        <v>130</v>
      </c>
      <c r="D210" s="122"/>
      <c r="E210" s="122"/>
      <c r="F210" s="7"/>
      <c r="G210" s="258" t="str">
        <f>G188</f>
        <v/>
      </c>
      <c r="H210" s="258"/>
      <c r="I210" s="258"/>
      <c r="J210" s="258"/>
      <c r="K210" s="258"/>
      <c r="L210" s="258"/>
      <c r="M210" s="258"/>
      <c r="N210" s="258"/>
      <c r="O210" s="258"/>
      <c r="P210" s="128" t="s">
        <v>137</v>
      </c>
      <c r="Q210" s="120" t="s">
        <v>131</v>
      </c>
      <c r="S210" s="12"/>
      <c r="T210" s="12"/>
      <c r="U210" s="128" t="s">
        <v>138</v>
      </c>
      <c r="V210" s="120" t="s">
        <v>61</v>
      </c>
      <c r="W210" s="12"/>
      <c r="X210" s="6"/>
    </row>
    <row r="211" spans="1:24" ht="28.5" customHeight="1" x14ac:dyDescent="0.2">
      <c r="B211" s="127" t="str">
        <f>B189</f>
        <v>¨</v>
      </c>
      <c r="C211" s="125" t="s">
        <v>76</v>
      </c>
      <c r="D211" s="127" t="str">
        <f>D189</f>
        <v>¨</v>
      </c>
      <c r="E211" s="125" t="s">
        <v>81</v>
      </c>
      <c r="F211" s="7"/>
      <c r="G211" s="7"/>
      <c r="H211" s="5"/>
      <c r="I211" s="10"/>
      <c r="J211" s="127" t="str">
        <f>J189</f>
        <v>¨</v>
      </c>
      <c r="K211" s="125" t="s">
        <v>77</v>
      </c>
      <c r="L211" s="5"/>
      <c r="M211" s="5"/>
      <c r="N211" s="127" t="str">
        <f>N189</f>
        <v>¨</v>
      </c>
      <c r="O211" s="125" t="s">
        <v>132</v>
      </c>
      <c r="P211" s="126"/>
      <c r="Q211" s="126"/>
      <c r="R211" s="9"/>
      <c r="S211" s="127" t="str">
        <f>S189</f>
        <v>¨</v>
      </c>
      <c r="T211" s="259" t="s">
        <v>133</v>
      </c>
      <c r="U211" s="259"/>
      <c r="V211" s="259"/>
      <c r="W211" s="13"/>
      <c r="X211" s="6"/>
    </row>
    <row r="212" spans="1:24" ht="4.5" customHeight="1" thickBot="1" x14ac:dyDescent="0.25">
      <c r="B212" s="8"/>
      <c r="C212" s="7"/>
      <c r="D212" s="8"/>
      <c r="E212" s="7"/>
      <c r="F212" s="7"/>
      <c r="G212" s="7"/>
      <c r="H212" s="5"/>
      <c r="I212" s="10"/>
      <c r="J212" s="8"/>
      <c r="K212" s="5"/>
      <c r="L212" s="5"/>
      <c r="M212" s="5"/>
      <c r="N212" s="7"/>
      <c r="O212" s="5"/>
      <c r="P212" s="8"/>
      <c r="Q212" s="8"/>
      <c r="R212" s="9"/>
      <c r="S212" s="9"/>
      <c r="T212" s="7"/>
      <c r="U212" s="8"/>
      <c r="V212" s="9"/>
      <c r="W212" s="9"/>
      <c r="X212" s="6"/>
    </row>
    <row r="213" spans="1:24" ht="27" customHeight="1" x14ac:dyDescent="0.25">
      <c r="B213" s="260" t="s">
        <v>17</v>
      </c>
      <c r="C213" s="261"/>
      <c r="D213" s="261"/>
      <c r="E213" s="261"/>
      <c r="F213" s="262" t="s">
        <v>134</v>
      </c>
      <c r="G213" s="262"/>
      <c r="H213" s="262"/>
      <c r="I213" s="262" t="s">
        <v>12</v>
      </c>
      <c r="J213" s="262"/>
      <c r="K213" s="262"/>
      <c r="L213" s="262" t="s">
        <v>105</v>
      </c>
      <c r="M213" s="236" t="s">
        <v>135</v>
      </c>
      <c r="N213" s="236"/>
      <c r="O213" s="236"/>
      <c r="P213" s="236"/>
      <c r="Q213" s="236"/>
      <c r="R213" s="236" t="s">
        <v>101</v>
      </c>
      <c r="S213" s="236"/>
      <c r="T213" s="236"/>
      <c r="U213" s="236"/>
      <c r="V213" s="237"/>
      <c r="W213" s="14"/>
      <c r="X213" s="3"/>
    </row>
    <row r="214" spans="1:24" ht="27.75" customHeight="1" x14ac:dyDescent="0.2">
      <c r="B214" s="240">
        <f>EDATE(B192,12)</f>
        <v>45292</v>
      </c>
      <c r="C214" s="241"/>
      <c r="D214" s="241"/>
      <c r="E214" s="242"/>
      <c r="F214" s="263"/>
      <c r="G214" s="263"/>
      <c r="H214" s="263"/>
      <c r="I214" s="263"/>
      <c r="J214" s="263"/>
      <c r="K214" s="263"/>
      <c r="L214" s="263"/>
      <c r="M214" s="238"/>
      <c r="N214" s="238"/>
      <c r="O214" s="238"/>
      <c r="P214" s="238"/>
      <c r="Q214" s="238"/>
      <c r="R214" s="238"/>
      <c r="S214" s="238"/>
      <c r="T214" s="238"/>
      <c r="U214" s="238"/>
      <c r="V214" s="239"/>
      <c r="W214" s="14"/>
      <c r="X214" s="3"/>
    </row>
    <row r="215" spans="1:24" ht="16.5" customHeight="1" x14ac:dyDescent="0.2">
      <c r="A215" s="34">
        <f>EDATE(B214,-4)</f>
        <v>45170</v>
      </c>
      <c r="B215" s="243" t="str">
        <f>PROPER(TEXT(A215, "mmmm"))</f>
        <v>Septiembre</v>
      </c>
      <c r="C215" s="244"/>
      <c r="D215" s="244"/>
      <c r="E215" s="244"/>
      <c r="F215" s="281" t="str">
        <f>IFERROR(IF(VLOOKUP($D186&amp;"-"&amp;TEXT($A215,"mmm-aaaa"),Informes!$A:$P,COLUMN(Informes!H$1),FALSE),"þ","¨"),"¨")</f>
        <v>¨</v>
      </c>
      <c r="G215" s="281"/>
      <c r="H215" s="281"/>
      <c r="I215" s="248" t="str">
        <f>IFERROR(IF(ISBLANK(
VLOOKUP($D208&amp;"-"&amp;TEXT($A215,"mmm-aaaa"),Informes!$A:$P,COLUMN(Informes!I$1),FALSE)), "",
VLOOKUP($D208&amp;"-"&amp;TEXT($A215,"mmm-aaaa"),Informes!$A:$P,COLUMN(Informes!I$1),FALSE)), "")</f>
        <v/>
      </c>
      <c r="J215" s="248"/>
      <c r="K215" s="248"/>
      <c r="L215" s="173" t="str">
        <f>IFERROR(IF($X215=$L$7,"þ","¨"),"¨")</f>
        <v>¨</v>
      </c>
      <c r="M215" s="248" t="str">
        <f>IFERROR(IF(OR($X215=$L$7,$X215=$K$5,$X215=$O$5,$X215=$T$5),IF(ISBLANK(
VLOOKUP($D186&amp;"-"&amp;TEXT($A215,"mmm-aaaa"),Informes!$A:$P,COLUMN(Informes!J$1),FALSE)), "",
VLOOKUP($D186&amp;"-"&amp;TEXT($A215,"mmm-aaaa"),Informes!$A:$P,COLUMN(Informes!J$1),FALSE)), ""), "")</f>
        <v/>
      </c>
      <c r="N215" s="248"/>
      <c r="O215" s="248"/>
      <c r="P215" s="248"/>
      <c r="Q215" s="248"/>
      <c r="R215" s="252" t="str">
        <f t="shared" ref="R215:R226" si="40">IF(W215=0, "", W215)</f>
        <v/>
      </c>
      <c r="S215" s="252"/>
      <c r="T215" s="252"/>
      <c r="U215" s="252"/>
      <c r="V215" s="253"/>
      <c r="W215" s="4" t="str">
        <f>IFERROR(VLOOKUP($D208&amp;"-"&amp;TEXT($A215,"mmm-aaaa"),Informes!$A:$P,COLUMN(Informes!K$1),FALSE), "")</f>
        <v/>
      </c>
      <c r="X215" s="34" t="str">
        <f>IFERROR(VLOOKUP($D186&amp;"-"&amp;TEXT($A215,"mmm-aaaa"),Informes!$A:$P,COLUMN(Informes!C$1),FALSE), "")</f>
        <v/>
      </c>
    </row>
    <row r="216" spans="1:24" ht="16.5" customHeight="1" x14ac:dyDescent="0.2">
      <c r="A216" s="34">
        <f>EDATE(A215,1)</f>
        <v>45200</v>
      </c>
      <c r="B216" s="243" t="str">
        <f t="shared" ref="B216:B226" si="41">PROPER(TEXT(A216, "mmmm"))</f>
        <v>Octubre</v>
      </c>
      <c r="C216" s="244"/>
      <c r="D216" s="244"/>
      <c r="E216" s="244"/>
      <c r="F216" s="281" t="str">
        <f>IFERROR(IF(VLOOKUP($D186&amp;"-"&amp;TEXT($A216,"mmm-aaaa"),Informes!$A:$P,COLUMN(Informes!H$1),FALSE),"þ","¨"),"¨")</f>
        <v>¨</v>
      </c>
      <c r="G216" s="281"/>
      <c r="H216" s="281"/>
      <c r="I216" s="248" t="str">
        <f>IFERROR(IF(ISBLANK(
VLOOKUP($D208&amp;"-"&amp;TEXT($A216,"mmm-aaaa"),Informes!$A:$P,COLUMN(Informes!I$1),FALSE)), "",
VLOOKUP($D208&amp;"-"&amp;TEXT($A216,"mmm-aaaa"),Informes!$A:$P,COLUMN(Informes!I$1),FALSE)), "")</f>
        <v/>
      </c>
      <c r="J216" s="248"/>
      <c r="K216" s="248"/>
      <c r="L216" s="173" t="str">
        <f t="shared" ref="L216:L226" si="42">IFERROR(IF($X216=$L$7,"þ","¨"),"¨")</f>
        <v>¨</v>
      </c>
      <c r="M216" s="248" t="str">
        <f>IFERROR(IF(OR($X216=$L$7,$X216=$K$5,$X216=$O$5,$X216=$T$5),IF(ISBLANK(
VLOOKUP($D186&amp;"-"&amp;TEXT($A216,"mmm-aaaa"),Informes!$A:$P,COLUMN(Informes!J$1),FALSE)), "",
VLOOKUP($D186&amp;"-"&amp;TEXT($A216,"mmm-aaaa"),Informes!$A:$P,COLUMN(Informes!J$1),FALSE)), ""), "")</f>
        <v/>
      </c>
      <c r="N216" s="248"/>
      <c r="O216" s="248"/>
      <c r="P216" s="248"/>
      <c r="Q216" s="248"/>
      <c r="R216" s="252" t="str">
        <f t="shared" si="40"/>
        <v/>
      </c>
      <c r="S216" s="252"/>
      <c r="T216" s="252"/>
      <c r="U216" s="252"/>
      <c r="V216" s="253"/>
      <c r="W216" s="4" t="str">
        <f>IFERROR(VLOOKUP($D208&amp;"-"&amp;TEXT($A216,"mmm-aaaa"),Informes!$A:$P,COLUMN(Informes!K$1),FALSE), "")</f>
        <v/>
      </c>
      <c r="X216" s="34" t="str">
        <f>IFERROR(VLOOKUP($D186&amp;"-"&amp;TEXT($A216,"mmm-aaaa"),Informes!$A:$P,COLUMN(Informes!C$1),FALSE), "")</f>
        <v/>
      </c>
    </row>
    <row r="217" spans="1:24" ht="16.5" customHeight="1" x14ac:dyDescent="0.2">
      <c r="A217" s="34">
        <f t="shared" ref="A217:A226" si="43">EDATE(A216,1)</f>
        <v>45231</v>
      </c>
      <c r="B217" s="243" t="str">
        <f t="shared" si="41"/>
        <v>Noviembre</v>
      </c>
      <c r="C217" s="244"/>
      <c r="D217" s="244"/>
      <c r="E217" s="244"/>
      <c r="F217" s="281" t="str">
        <f>IFERROR(IF(VLOOKUP($D186&amp;"-"&amp;TEXT($A217,"mmm-aaaa"),Informes!$A:$P,COLUMN(Informes!H$1),FALSE),"þ","¨"),"¨")</f>
        <v>¨</v>
      </c>
      <c r="G217" s="281"/>
      <c r="H217" s="281"/>
      <c r="I217" s="248" t="str">
        <f>IFERROR(IF(ISBLANK(
VLOOKUP($D208&amp;"-"&amp;TEXT($A217,"mmm-aaaa"),Informes!$A:$P,COLUMN(Informes!I$1),FALSE)), "",
VLOOKUP($D208&amp;"-"&amp;TEXT($A217,"mmm-aaaa"),Informes!$A:$P,COLUMN(Informes!I$1),FALSE)), "")</f>
        <v/>
      </c>
      <c r="J217" s="248"/>
      <c r="K217" s="248"/>
      <c r="L217" s="173" t="str">
        <f t="shared" si="42"/>
        <v>¨</v>
      </c>
      <c r="M217" s="248" t="str">
        <f>IFERROR(IF(OR($X217=$L$7,$X217=$K$5,$X217=$O$5,$X217=$T$5),IF(ISBLANK(
VLOOKUP($D186&amp;"-"&amp;TEXT($A217,"mmm-aaaa"),Informes!$A:$P,COLUMN(Informes!J$1),FALSE)), "",
VLOOKUP($D186&amp;"-"&amp;TEXT($A217,"mmm-aaaa"),Informes!$A:$P,COLUMN(Informes!J$1),FALSE)), ""), "")</f>
        <v/>
      </c>
      <c r="N217" s="248"/>
      <c r="O217" s="248"/>
      <c r="P217" s="248"/>
      <c r="Q217" s="248"/>
      <c r="R217" s="252" t="str">
        <f t="shared" si="40"/>
        <v/>
      </c>
      <c r="S217" s="252"/>
      <c r="T217" s="252"/>
      <c r="U217" s="252"/>
      <c r="V217" s="253"/>
      <c r="W217" s="4" t="str">
        <f>IFERROR(VLOOKUP($D208&amp;"-"&amp;TEXT($A217,"mmm-aaaa"),Informes!$A:$P,COLUMN(Informes!K$1),FALSE), "")</f>
        <v/>
      </c>
      <c r="X217" s="34" t="str">
        <f>IFERROR(VLOOKUP($D186&amp;"-"&amp;TEXT($A217,"mmm-aaaa"),Informes!$A:$P,COLUMN(Informes!C$1),FALSE), "")</f>
        <v/>
      </c>
    </row>
    <row r="218" spans="1:24" ht="16.5" customHeight="1" x14ac:dyDescent="0.2">
      <c r="A218" s="34">
        <f t="shared" si="43"/>
        <v>45261</v>
      </c>
      <c r="B218" s="243" t="str">
        <f t="shared" si="41"/>
        <v>Diciembre</v>
      </c>
      <c r="C218" s="244"/>
      <c r="D218" s="244"/>
      <c r="E218" s="244"/>
      <c r="F218" s="281" t="str">
        <f>IFERROR(IF(VLOOKUP($D186&amp;"-"&amp;TEXT($A218,"mmm-aaaa"),Informes!$A:$P,COLUMN(Informes!H$1),FALSE),"þ","¨"),"¨")</f>
        <v>¨</v>
      </c>
      <c r="G218" s="281"/>
      <c r="H218" s="281"/>
      <c r="I218" s="248" t="str">
        <f>IFERROR(IF(ISBLANK(
VLOOKUP($D208&amp;"-"&amp;TEXT($A218,"mmm-aaaa"),Informes!$A:$P,COLUMN(Informes!I$1),FALSE)), "",
VLOOKUP($D208&amp;"-"&amp;TEXT($A218,"mmm-aaaa"),Informes!$A:$P,COLUMN(Informes!I$1),FALSE)), "")</f>
        <v/>
      </c>
      <c r="J218" s="248"/>
      <c r="K218" s="248"/>
      <c r="L218" s="173" t="str">
        <f t="shared" si="42"/>
        <v>¨</v>
      </c>
      <c r="M218" s="248" t="str">
        <f>IFERROR(IF(OR($X218=$L$7,$X218=$K$5,$X218=$O$5,$X218=$T$5),IF(ISBLANK(
VLOOKUP($D186&amp;"-"&amp;TEXT($A218,"mmm-aaaa"),Informes!$A:$P,COLUMN(Informes!J$1),FALSE)), "",
VLOOKUP($D186&amp;"-"&amp;TEXT($A218,"mmm-aaaa"),Informes!$A:$P,COLUMN(Informes!J$1),FALSE)), ""), "")</f>
        <v/>
      </c>
      <c r="N218" s="248"/>
      <c r="O218" s="248"/>
      <c r="P218" s="248"/>
      <c r="Q218" s="248"/>
      <c r="R218" s="252" t="str">
        <f t="shared" si="40"/>
        <v/>
      </c>
      <c r="S218" s="252"/>
      <c r="T218" s="252"/>
      <c r="U218" s="252"/>
      <c r="V218" s="253"/>
      <c r="W218" s="4" t="str">
        <f>IFERROR(VLOOKUP($D208&amp;"-"&amp;TEXT($A218,"mmm-aaaa"),Informes!$A:$P,COLUMN(Informes!K$1),FALSE), "")</f>
        <v/>
      </c>
      <c r="X218" s="34" t="str">
        <f>IFERROR(VLOOKUP($D186&amp;"-"&amp;TEXT($A218,"mmm-aaaa"),Informes!$A:$P,COLUMN(Informes!C$1),FALSE), "")</f>
        <v/>
      </c>
    </row>
    <row r="219" spans="1:24" ht="16.5" customHeight="1" x14ac:dyDescent="0.2">
      <c r="A219" s="34">
        <f t="shared" si="43"/>
        <v>45292</v>
      </c>
      <c r="B219" s="243" t="str">
        <f t="shared" si="41"/>
        <v>Enero</v>
      </c>
      <c r="C219" s="244"/>
      <c r="D219" s="244"/>
      <c r="E219" s="244"/>
      <c r="F219" s="281" t="str">
        <f>IFERROR(IF(VLOOKUP($D186&amp;"-"&amp;TEXT($A219,"mmm-aaaa"),Informes!$A:$P,COLUMN(Informes!H$1),FALSE),"þ","¨"),"¨")</f>
        <v>¨</v>
      </c>
      <c r="G219" s="281"/>
      <c r="H219" s="281"/>
      <c r="I219" s="248" t="str">
        <f>IFERROR(IF(ISBLANK(
VLOOKUP($D208&amp;"-"&amp;TEXT($A219,"mmm-aaaa"),Informes!$A:$P,COLUMN(Informes!I$1),FALSE)), "",
VLOOKUP($D208&amp;"-"&amp;TEXT($A219,"mmm-aaaa"),Informes!$A:$P,COLUMN(Informes!I$1),FALSE)), "")</f>
        <v/>
      </c>
      <c r="J219" s="248"/>
      <c r="K219" s="248"/>
      <c r="L219" s="173" t="str">
        <f t="shared" si="42"/>
        <v>¨</v>
      </c>
      <c r="M219" s="248" t="str">
        <f>IFERROR(IF(OR($X219=$L$7,$X219=$K$5,$X219=$O$5,$X219=$T$5),IF(ISBLANK(
VLOOKUP($D186&amp;"-"&amp;TEXT($A219,"mmm-aaaa"),Informes!$A:$P,COLUMN(Informes!J$1),FALSE)), "",
VLOOKUP($D186&amp;"-"&amp;TEXT($A219,"mmm-aaaa"),Informes!$A:$P,COLUMN(Informes!J$1),FALSE)), ""), "")</f>
        <v/>
      </c>
      <c r="N219" s="248"/>
      <c r="O219" s="248"/>
      <c r="P219" s="248"/>
      <c r="Q219" s="248"/>
      <c r="R219" s="252" t="str">
        <f t="shared" si="40"/>
        <v/>
      </c>
      <c r="S219" s="252"/>
      <c r="T219" s="252"/>
      <c r="U219" s="252"/>
      <c r="V219" s="253"/>
      <c r="W219" s="4" t="str">
        <f>IFERROR(VLOOKUP($D208&amp;"-"&amp;TEXT($A219,"mmm-aaaa"),Informes!$A:$P,COLUMN(Informes!K$1),FALSE), "")</f>
        <v/>
      </c>
      <c r="X219" s="34" t="str">
        <f>IFERROR(VLOOKUP($D186&amp;"-"&amp;TEXT($A219,"mmm-aaaa"),Informes!$A:$P,COLUMN(Informes!C$1),FALSE), "")</f>
        <v/>
      </c>
    </row>
    <row r="220" spans="1:24" ht="16.5" customHeight="1" x14ac:dyDescent="0.2">
      <c r="A220" s="34">
        <f t="shared" si="43"/>
        <v>45323</v>
      </c>
      <c r="B220" s="243" t="str">
        <f t="shared" si="41"/>
        <v>Febrero</v>
      </c>
      <c r="C220" s="244"/>
      <c r="D220" s="244"/>
      <c r="E220" s="244"/>
      <c r="F220" s="281" t="str">
        <f>IFERROR(IF(VLOOKUP($D186&amp;"-"&amp;TEXT($A220,"mmm-aaaa"),Informes!$A:$P,COLUMN(Informes!H$1),FALSE),"þ","¨"),"¨")</f>
        <v>¨</v>
      </c>
      <c r="G220" s="281"/>
      <c r="H220" s="281"/>
      <c r="I220" s="248" t="str">
        <f>IFERROR(IF(ISBLANK(
VLOOKUP($D208&amp;"-"&amp;TEXT($A220,"mmm-aaaa"),Informes!$A:$P,COLUMN(Informes!I$1),FALSE)), "",
VLOOKUP($D208&amp;"-"&amp;TEXT($A220,"mmm-aaaa"),Informes!$A:$P,COLUMN(Informes!I$1),FALSE)), "")</f>
        <v/>
      </c>
      <c r="J220" s="248"/>
      <c r="K220" s="248"/>
      <c r="L220" s="173" t="str">
        <f t="shared" si="42"/>
        <v>¨</v>
      </c>
      <c r="M220" s="248" t="str">
        <f>IFERROR(IF(OR($X220=$L$7,$X220=$K$5,$X220=$O$5,$X220=$T$5),IF(ISBLANK(
VLOOKUP($D186&amp;"-"&amp;TEXT($A220,"mmm-aaaa"),Informes!$A:$P,COLUMN(Informes!J$1),FALSE)), "",
VLOOKUP($D186&amp;"-"&amp;TEXT($A220,"mmm-aaaa"),Informes!$A:$P,COLUMN(Informes!J$1),FALSE)), ""), "")</f>
        <v/>
      </c>
      <c r="N220" s="248"/>
      <c r="O220" s="248"/>
      <c r="P220" s="248"/>
      <c r="Q220" s="248"/>
      <c r="R220" s="252" t="str">
        <f t="shared" si="40"/>
        <v/>
      </c>
      <c r="S220" s="252"/>
      <c r="T220" s="252"/>
      <c r="U220" s="252"/>
      <c r="V220" s="253"/>
      <c r="W220" s="4" t="str">
        <f>IFERROR(VLOOKUP($D208&amp;"-"&amp;TEXT($A220,"mmm-aaaa"),Informes!$A:$P,COLUMN(Informes!K$1),FALSE), "")</f>
        <v/>
      </c>
      <c r="X220" s="34" t="str">
        <f>IFERROR(VLOOKUP($D186&amp;"-"&amp;TEXT($A220,"mmm-aaaa"),Informes!$A:$P,COLUMN(Informes!C$1),FALSE), "")</f>
        <v/>
      </c>
    </row>
    <row r="221" spans="1:24" ht="16.5" customHeight="1" x14ac:dyDescent="0.2">
      <c r="A221" s="34">
        <f t="shared" si="43"/>
        <v>45352</v>
      </c>
      <c r="B221" s="243" t="str">
        <f t="shared" si="41"/>
        <v>Marzo</v>
      </c>
      <c r="C221" s="244"/>
      <c r="D221" s="244"/>
      <c r="E221" s="244"/>
      <c r="F221" s="281" t="str">
        <f>IFERROR(IF(VLOOKUP($D186&amp;"-"&amp;TEXT($A221,"mmm-aaaa"),Informes!$A:$P,COLUMN(Informes!H$1),FALSE),"þ","¨"),"¨")</f>
        <v>¨</v>
      </c>
      <c r="G221" s="281"/>
      <c r="H221" s="281"/>
      <c r="I221" s="248" t="str">
        <f>IFERROR(IF(ISBLANK(
VLOOKUP($D208&amp;"-"&amp;TEXT($A221,"mmm-aaaa"),Informes!$A:$P,COLUMN(Informes!I$1),FALSE)), "",
VLOOKUP($D208&amp;"-"&amp;TEXT($A221,"mmm-aaaa"),Informes!$A:$P,COLUMN(Informes!I$1),FALSE)), "")</f>
        <v/>
      </c>
      <c r="J221" s="248"/>
      <c r="K221" s="248"/>
      <c r="L221" s="173" t="str">
        <f t="shared" si="42"/>
        <v>¨</v>
      </c>
      <c r="M221" s="248" t="str">
        <f>IFERROR(IF(OR($X221=$L$7,$X221=$K$5,$X221=$O$5,$X221=$T$5),IF(ISBLANK(
VLOOKUP($D186&amp;"-"&amp;TEXT($A221,"mmm-aaaa"),Informes!$A:$P,COLUMN(Informes!J$1),FALSE)), "",
VLOOKUP($D186&amp;"-"&amp;TEXT($A221,"mmm-aaaa"),Informes!$A:$P,COLUMN(Informes!J$1),FALSE)), ""), "")</f>
        <v/>
      </c>
      <c r="N221" s="248"/>
      <c r="O221" s="248"/>
      <c r="P221" s="248"/>
      <c r="Q221" s="248"/>
      <c r="R221" s="252" t="str">
        <f t="shared" si="40"/>
        <v/>
      </c>
      <c r="S221" s="252"/>
      <c r="T221" s="252"/>
      <c r="U221" s="252"/>
      <c r="V221" s="253"/>
      <c r="W221" s="4" t="str">
        <f>IFERROR(VLOOKUP($D208&amp;"-"&amp;TEXT($A221,"mmm-aaaa"),Informes!$A:$P,COLUMN(Informes!K$1),FALSE), "")</f>
        <v/>
      </c>
      <c r="X221" s="34" t="str">
        <f>IFERROR(VLOOKUP($D186&amp;"-"&amp;TEXT($A221,"mmm-aaaa"),Informes!$A:$P,COLUMN(Informes!C$1),FALSE), "")</f>
        <v/>
      </c>
    </row>
    <row r="222" spans="1:24" ht="16.5" customHeight="1" x14ac:dyDescent="0.2">
      <c r="A222" s="34">
        <f t="shared" si="43"/>
        <v>45383</v>
      </c>
      <c r="B222" s="243" t="str">
        <f t="shared" si="41"/>
        <v>Abril</v>
      </c>
      <c r="C222" s="244"/>
      <c r="D222" s="244"/>
      <c r="E222" s="244"/>
      <c r="F222" s="281" t="str">
        <f>IFERROR(IF(VLOOKUP($D186&amp;"-"&amp;TEXT($A222,"mmm-aaaa"),Informes!$A:$P,COLUMN(Informes!H$1),FALSE),"þ","¨"),"¨")</f>
        <v>¨</v>
      </c>
      <c r="G222" s="281"/>
      <c r="H222" s="281"/>
      <c r="I222" s="248" t="str">
        <f>IFERROR(IF(ISBLANK(
VLOOKUP($D208&amp;"-"&amp;TEXT($A222,"mmm-aaaa"),Informes!$A:$P,COLUMN(Informes!I$1),FALSE)), "",
VLOOKUP($D208&amp;"-"&amp;TEXT($A222,"mmm-aaaa"),Informes!$A:$P,COLUMN(Informes!I$1),FALSE)), "")</f>
        <v/>
      </c>
      <c r="J222" s="248"/>
      <c r="K222" s="248"/>
      <c r="L222" s="173" t="str">
        <f t="shared" si="42"/>
        <v>¨</v>
      </c>
      <c r="M222" s="248" t="str">
        <f>IFERROR(IF(OR($X222=$L$7,$X222=$K$5,$X222=$O$5,$X222=$T$5),IF(ISBLANK(
VLOOKUP($D186&amp;"-"&amp;TEXT($A222,"mmm-aaaa"),Informes!$A:$P,COLUMN(Informes!J$1),FALSE)), "",
VLOOKUP($D186&amp;"-"&amp;TEXT($A222,"mmm-aaaa"),Informes!$A:$P,COLUMN(Informes!J$1),FALSE)), ""), "")</f>
        <v/>
      </c>
      <c r="N222" s="248"/>
      <c r="O222" s="248"/>
      <c r="P222" s="248"/>
      <c r="Q222" s="248"/>
      <c r="R222" s="252" t="str">
        <f t="shared" si="40"/>
        <v/>
      </c>
      <c r="S222" s="252"/>
      <c r="T222" s="252"/>
      <c r="U222" s="252"/>
      <c r="V222" s="253"/>
      <c r="W222" s="4" t="str">
        <f>IFERROR(VLOOKUP($D208&amp;"-"&amp;TEXT($A222,"mmm-aaaa"),Informes!$A:$P,COLUMN(Informes!K$1),FALSE), "")</f>
        <v/>
      </c>
      <c r="X222" s="34" t="str">
        <f>IFERROR(VLOOKUP($D186&amp;"-"&amp;TEXT($A222,"mmm-aaaa"),Informes!$A:$P,COLUMN(Informes!C$1),FALSE), "")</f>
        <v/>
      </c>
    </row>
    <row r="223" spans="1:24" ht="16.5" customHeight="1" x14ac:dyDescent="0.2">
      <c r="A223" s="34">
        <f t="shared" si="43"/>
        <v>45413</v>
      </c>
      <c r="B223" s="243" t="str">
        <f t="shared" si="41"/>
        <v>Mayo</v>
      </c>
      <c r="C223" s="244"/>
      <c r="D223" s="244"/>
      <c r="E223" s="244"/>
      <c r="F223" s="281" t="str">
        <f>IFERROR(IF(VLOOKUP($D186&amp;"-"&amp;TEXT($A223,"mmm-aaaa"),Informes!$A:$P,COLUMN(Informes!H$1),FALSE),"þ","¨"),"¨")</f>
        <v>¨</v>
      </c>
      <c r="G223" s="281"/>
      <c r="H223" s="281"/>
      <c r="I223" s="248" t="str">
        <f>IFERROR(IF(ISBLANK(
VLOOKUP($D208&amp;"-"&amp;TEXT($A223,"mmm-aaaa"),Informes!$A:$P,COLUMN(Informes!I$1),FALSE)), "",
VLOOKUP($D208&amp;"-"&amp;TEXT($A223,"mmm-aaaa"),Informes!$A:$P,COLUMN(Informes!I$1),FALSE)), "")</f>
        <v/>
      </c>
      <c r="J223" s="248"/>
      <c r="K223" s="248"/>
      <c r="L223" s="173" t="str">
        <f t="shared" si="42"/>
        <v>¨</v>
      </c>
      <c r="M223" s="248" t="str">
        <f>IFERROR(IF(OR($X223=$L$7,$X223=$K$5,$X223=$O$5,$X223=$T$5),IF(ISBLANK(
VLOOKUP($D186&amp;"-"&amp;TEXT($A223,"mmm-aaaa"),Informes!$A:$P,COLUMN(Informes!J$1),FALSE)), "",
VLOOKUP($D186&amp;"-"&amp;TEXT($A223,"mmm-aaaa"),Informes!$A:$P,COLUMN(Informes!J$1),FALSE)), ""), "")</f>
        <v/>
      </c>
      <c r="N223" s="248"/>
      <c r="O223" s="248"/>
      <c r="P223" s="248"/>
      <c r="Q223" s="248"/>
      <c r="R223" s="252" t="str">
        <f t="shared" si="40"/>
        <v/>
      </c>
      <c r="S223" s="252"/>
      <c r="T223" s="252"/>
      <c r="U223" s="252"/>
      <c r="V223" s="253"/>
      <c r="W223" s="4" t="str">
        <f>IFERROR(VLOOKUP($D208&amp;"-"&amp;TEXT($A223,"mmm-aaaa"),Informes!$A:$P,COLUMN(Informes!K$1),FALSE), "")</f>
        <v/>
      </c>
      <c r="X223" s="34" t="str">
        <f>IFERROR(VLOOKUP($D186&amp;"-"&amp;TEXT($A223,"mmm-aaaa"),Informes!$A:$P,COLUMN(Informes!C$1),FALSE), "")</f>
        <v/>
      </c>
    </row>
    <row r="224" spans="1:24" ht="16.5" customHeight="1" x14ac:dyDescent="0.2">
      <c r="A224" s="34">
        <f t="shared" si="43"/>
        <v>45444</v>
      </c>
      <c r="B224" s="243" t="str">
        <f t="shared" si="41"/>
        <v>Junio</v>
      </c>
      <c r="C224" s="244"/>
      <c r="D224" s="244"/>
      <c r="E224" s="244"/>
      <c r="F224" s="281" t="str">
        <f>IFERROR(IF(VLOOKUP($D186&amp;"-"&amp;TEXT($A224,"mmm-aaaa"),Informes!$A:$P,COLUMN(Informes!H$1),FALSE),"þ","¨"),"¨")</f>
        <v>¨</v>
      </c>
      <c r="G224" s="281"/>
      <c r="H224" s="281"/>
      <c r="I224" s="248" t="str">
        <f>IFERROR(IF(ISBLANK(
VLOOKUP($D208&amp;"-"&amp;TEXT($A224,"mmm-aaaa"),Informes!$A:$P,COLUMN(Informes!I$1),FALSE)), "",
VLOOKUP($D208&amp;"-"&amp;TEXT($A224,"mmm-aaaa"),Informes!$A:$P,COLUMN(Informes!I$1),FALSE)), "")</f>
        <v/>
      </c>
      <c r="J224" s="248"/>
      <c r="K224" s="248"/>
      <c r="L224" s="173" t="str">
        <f t="shared" si="42"/>
        <v>¨</v>
      </c>
      <c r="M224" s="248" t="str">
        <f>IFERROR(IF(OR($X224=$L$7,$X224=$K$5,$X224=$O$5,$X224=$T$5),IF(ISBLANK(
VLOOKUP($D186&amp;"-"&amp;TEXT($A224,"mmm-aaaa"),Informes!$A:$P,COLUMN(Informes!J$1),FALSE)), "",
VLOOKUP($D186&amp;"-"&amp;TEXT($A224,"mmm-aaaa"),Informes!$A:$P,COLUMN(Informes!J$1),FALSE)), ""), "")</f>
        <v/>
      </c>
      <c r="N224" s="248"/>
      <c r="O224" s="248"/>
      <c r="P224" s="248"/>
      <c r="Q224" s="248"/>
      <c r="R224" s="252" t="str">
        <f t="shared" si="40"/>
        <v/>
      </c>
      <c r="S224" s="252"/>
      <c r="T224" s="252"/>
      <c r="U224" s="252"/>
      <c r="V224" s="253"/>
      <c r="W224" s="4" t="str">
        <f>IFERROR(VLOOKUP($D208&amp;"-"&amp;TEXT($A224,"mmm-aaaa"),Informes!$A:$P,COLUMN(Informes!K$1),FALSE), "")</f>
        <v/>
      </c>
      <c r="X224" s="34" t="str">
        <f>IFERROR(VLOOKUP($D186&amp;"-"&amp;TEXT($A224,"mmm-aaaa"),Informes!$A:$P,COLUMN(Informes!C$1),FALSE), "")</f>
        <v/>
      </c>
    </row>
    <row r="225" spans="1:24" ht="16.5" customHeight="1" x14ac:dyDescent="0.2">
      <c r="A225" s="34">
        <f t="shared" si="43"/>
        <v>45474</v>
      </c>
      <c r="B225" s="243" t="str">
        <f t="shared" si="41"/>
        <v>Julio</v>
      </c>
      <c r="C225" s="244"/>
      <c r="D225" s="244"/>
      <c r="E225" s="244"/>
      <c r="F225" s="281" t="str">
        <f>IFERROR(IF(VLOOKUP($D186&amp;"-"&amp;TEXT($A225,"mmm-aaaa"),Informes!$A:$P,COLUMN(Informes!H$1),FALSE),"þ","¨"),"¨")</f>
        <v>¨</v>
      </c>
      <c r="G225" s="281"/>
      <c r="H225" s="281"/>
      <c r="I225" s="248" t="str">
        <f>IFERROR(IF(ISBLANK(
VLOOKUP($D208&amp;"-"&amp;TEXT($A225,"mmm-aaaa"),Informes!$A:$P,COLUMN(Informes!I$1),FALSE)), "",
VLOOKUP($D208&amp;"-"&amp;TEXT($A225,"mmm-aaaa"),Informes!$A:$P,COLUMN(Informes!I$1),FALSE)), "")</f>
        <v/>
      </c>
      <c r="J225" s="248"/>
      <c r="K225" s="248"/>
      <c r="L225" s="173" t="str">
        <f t="shared" si="42"/>
        <v>¨</v>
      </c>
      <c r="M225" s="248" t="str">
        <f>IFERROR(IF(OR($X225=$L$7,$X225=$K$5,$X225=$O$5,$X225=$T$5),IF(ISBLANK(
VLOOKUP($D186&amp;"-"&amp;TEXT($A225,"mmm-aaaa"),Informes!$A:$P,COLUMN(Informes!J$1),FALSE)), "",
VLOOKUP($D186&amp;"-"&amp;TEXT($A225,"mmm-aaaa"),Informes!$A:$P,COLUMN(Informes!J$1),FALSE)), ""), "")</f>
        <v/>
      </c>
      <c r="N225" s="248"/>
      <c r="O225" s="248"/>
      <c r="P225" s="248"/>
      <c r="Q225" s="248"/>
      <c r="R225" s="252" t="str">
        <f t="shared" si="40"/>
        <v/>
      </c>
      <c r="S225" s="252"/>
      <c r="T225" s="252"/>
      <c r="U225" s="252"/>
      <c r="V225" s="253"/>
      <c r="W225" s="4" t="str">
        <f>IFERROR(VLOOKUP($D208&amp;"-"&amp;TEXT($A225,"mmm-aaaa"),Informes!$A:$P,COLUMN(Informes!K$1),FALSE), "")</f>
        <v/>
      </c>
      <c r="X225" s="34" t="str">
        <f>IFERROR(VLOOKUP($D186&amp;"-"&amp;TEXT($A225,"mmm-aaaa"),Informes!$A:$P,COLUMN(Informes!C$1),FALSE), "")</f>
        <v/>
      </c>
    </row>
    <row r="226" spans="1:24" ht="16.5" customHeight="1" thickBot="1" x14ac:dyDescent="0.25">
      <c r="A226" s="34">
        <f t="shared" si="43"/>
        <v>45505</v>
      </c>
      <c r="B226" s="264" t="str">
        <f t="shared" si="41"/>
        <v>Agosto</v>
      </c>
      <c r="C226" s="265"/>
      <c r="D226" s="265"/>
      <c r="E226" s="265"/>
      <c r="F226" s="280" t="str">
        <f>IFERROR(IF(VLOOKUP($D186&amp;"-"&amp;TEXT($A226,"mmm-aaaa"),Informes!$A:$P,COLUMN(Informes!H$1),FALSE),"þ","¨"),"¨")</f>
        <v>¨</v>
      </c>
      <c r="G226" s="280"/>
      <c r="H226" s="280"/>
      <c r="I226" s="269" t="str">
        <f>IFERROR(IF(ISBLANK(
VLOOKUP($D208&amp;"-"&amp;TEXT($A226,"mmm-aaaa"),Informes!$A:$P,COLUMN(Informes!I$1),FALSE)), "",
VLOOKUP($D208&amp;"-"&amp;TEXT($A226,"mmm-aaaa"),Informes!$A:$P,COLUMN(Informes!I$1),FALSE)), "")</f>
        <v/>
      </c>
      <c r="J226" s="269"/>
      <c r="K226" s="269"/>
      <c r="L226" s="172" t="str">
        <f t="shared" si="42"/>
        <v>¨</v>
      </c>
      <c r="M226" s="269" t="str">
        <f>IFERROR(IF(OR($X226=$L$7,$X226=$K$5,$X226=$O$5,$X226=$T$5),IF(ISBLANK(
VLOOKUP($D186&amp;"-"&amp;TEXT($A226,"mmm-aaaa"),Informes!$A:$P,COLUMN(Informes!J$1),FALSE)), "",
VLOOKUP($D186&amp;"-"&amp;TEXT($A226,"mmm-aaaa"),Informes!$A:$P,COLUMN(Informes!J$1),FALSE)), ""), "")</f>
        <v/>
      </c>
      <c r="N226" s="269"/>
      <c r="O226" s="269"/>
      <c r="P226" s="269"/>
      <c r="Q226" s="269"/>
      <c r="R226" s="270" t="str">
        <f t="shared" si="40"/>
        <v/>
      </c>
      <c r="S226" s="270"/>
      <c r="T226" s="270"/>
      <c r="U226" s="270"/>
      <c r="V226" s="271"/>
      <c r="W226" s="4" t="str">
        <f>IFERROR(VLOOKUP($D208&amp;"-"&amp;TEXT($A226,"mmm-aaaa"),Informes!$A:$P,COLUMN(Informes!K$1),FALSE), "")</f>
        <v/>
      </c>
      <c r="X226" s="34" t="str">
        <f>IFERROR(VLOOKUP($D186&amp;"-"&amp;TEXT($A226,"mmm-aaaa"),Informes!$A:$P,COLUMN(Informes!C$1),FALSE), "")</f>
        <v/>
      </c>
    </row>
    <row r="227" spans="1:24" ht="16.5" customHeight="1" thickBot="1" x14ac:dyDescent="0.3">
      <c r="D227" s="124"/>
      <c r="E227" s="124"/>
      <c r="F227" s="129"/>
      <c r="G227" s="124" t="str">
        <f>IF(SUM(F215:F226)=0,"",SUM(F215:F226))</f>
        <v/>
      </c>
      <c r="H227" s="124"/>
      <c r="I227" s="124"/>
      <c r="J227" s="130"/>
      <c r="K227" s="124"/>
      <c r="L227" s="131" t="s">
        <v>107</v>
      </c>
      <c r="M227" s="272" t="str">
        <f>IF(SUM(M215:M226)=0,"",SUM(M215:M226))</f>
        <v/>
      </c>
      <c r="N227" s="273"/>
      <c r="O227" s="273"/>
      <c r="P227" s="273"/>
      <c r="Q227" s="274"/>
      <c r="R227" s="275"/>
      <c r="S227" s="276"/>
      <c r="T227" s="276"/>
      <c r="U227" s="276"/>
      <c r="V227" s="277"/>
      <c r="W227" s="4"/>
      <c r="X227" s="4"/>
    </row>
    <row r="228" spans="1:24" ht="16.5" customHeight="1" x14ac:dyDescent="0.2">
      <c r="W228" s="4"/>
      <c r="X228" s="4"/>
    </row>
    <row r="229" spans="1:24" ht="279.75" customHeight="1" x14ac:dyDescent="0.15">
      <c r="B229" s="11"/>
      <c r="C229" s="132" t="s">
        <v>136</v>
      </c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 spans="1:24" ht="24" customHeight="1" x14ac:dyDescent="0.2">
      <c r="A230" s="35">
        <f>IFERROR(IF(INDEX(ROUNDDOWN(TblPublicadores[Grupo], 0),A231)=$Y$1,A231,0),0)</f>
        <v>0</v>
      </c>
      <c r="B230" s="256" t="s">
        <v>127</v>
      </c>
      <c r="C230" s="256"/>
      <c r="D230" s="256"/>
      <c r="E230" s="256"/>
      <c r="F230" s="256"/>
      <c r="G230" s="256"/>
      <c r="H230" s="256"/>
      <c r="I230" s="256"/>
      <c r="J230" s="256"/>
      <c r="K230" s="256"/>
      <c r="L230" s="256"/>
      <c r="M230" s="256"/>
      <c r="N230" s="256"/>
      <c r="O230" s="256"/>
      <c r="P230" s="256"/>
      <c r="Q230" s="256"/>
      <c r="R230" s="256"/>
      <c r="S230" s="256"/>
      <c r="T230" s="256"/>
      <c r="U230" s="256"/>
      <c r="V230" s="256"/>
    </row>
    <row r="231" spans="1:24" ht="17.25" customHeight="1" x14ac:dyDescent="0.2">
      <c r="A231" s="35">
        <f>A186+1</f>
        <v>6</v>
      </c>
      <c r="B231" s="120" t="s">
        <v>128</v>
      </c>
      <c r="D231" s="286">
        <f>IF(A230=0,0,INDEX(TblPublicadores[Nombre],A230))</f>
        <v>0</v>
      </c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6"/>
      <c r="P231" s="286"/>
      <c r="Q231" s="286"/>
      <c r="R231" s="286"/>
      <c r="S231" s="286"/>
      <c r="T231" s="286"/>
      <c r="U231" s="286"/>
      <c r="V231" s="286"/>
      <c r="W231" s="15"/>
      <c r="X231" s="2"/>
    </row>
    <row r="232" spans="1:24" ht="17.25" customHeight="1" x14ac:dyDescent="0.2">
      <c r="B232" s="120" t="s">
        <v>129</v>
      </c>
      <c r="D232" s="121"/>
      <c r="E232" s="121"/>
      <c r="F232" s="7"/>
      <c r="G232" s="7"/>
      <c r="H232" s="257" t="str">
        <f>IF(A230=0,"",INDEX(TblPublicadores[Fecha de nacimiento],A230))</f>
        <v/>
      </c>
      <c r="I232" s="257"/>
      <c r="J232" s="257"/>
      <c r="K232" s="257"/>
      <c r="L232" s="257"/>
      <c r="M232" s="257"/>
      <c r="N232" s="257"/>
      <c r="O232" s="257"/>
      <c r="P232" s="128" t="str">
        <f>IF(INDEX(TblPublicadores[Sexo],A230)=Q232,"þ","¨")</f>
        <v>¨</v>
      </c>
      <c r="Q232" s="120" t="s">
        <v>75</v>
      </c>
      <c r="S232" s="12"/>
      <c r="T232" s="13"/>
      <c r="U232" s="128" t="str">
        <f>IF(INDEX(TblPublicadores[Sexo],A230)=V232,"þ","¨")</f>
        <v>¨</v>
      </c>
      <c r="V232" s="120" t="s">
        <v>79</v>
      </c>
      <c r="W232" s="12"/>
      <c r="X232" s="6"/>
    </row>
    <row r="233" spans="1:24" ht="17.25" customHeight="1" x14ac:dyDescent="0.2">
      <c r="B233" s="120" t="s">
        <v>130</v>
      </c>
      <c r="D233" s="122"/>
      <c r="E233" s="122"/>
      <c r="F233" s="7"/>
      <c r="G233" s="258" t="str">
        <f>IF(A230=0,"",IF(INDEX(TblPublicadores[Fecha de bautismo],A230)="", "",INDEX(TblPublicadores[Fecha de bautismo],A230)))</f>
        <v/>
      </c>
      <c r="H233" s="258"/>
      <c r="I233" s="258"/>
      <c r="J233" s="258"/>
      <c r="K233" s="258"/>
      <c r="L233" s="258"/>
      <c r="M233" s="258"/>
      <c r="N233" s="258"/>
      <c r="O233" s="258"/>
      <c r="P233" s="128" t="s">
        <v>137</v>
      </c>
      <c r="Q233" s="120" t="s">
        <v>131</v>
      </c>
      <c r="S233" s="12"/>
      <c r="T233" s="12"/>
      <c r="U233" s="128" t="s">
        <v>138</v>
      </c>
      <c r="V233" s="120" t="s">
        <v>61</v>
      </c>
      <c r="W233" s="12"/>
      <c r="X233" s="6"/>
    </row>
    <row r="234" spans="1:24" ht="28.5" customHeight="1" x14ac:dyDescent="0.2">
      <c r="B234" s="127" t="str">
        <f>IF(INDEX(TblPublicadores[Privilegio],A230)=C234,"þ","¨")</f>
        <v>¨</v>
      </c>
      <c r="C234" s="125" t="s">
        <v>76</v>
      </c>
      <c r="D234" s="127" t="str">
        <f>IF(INDEX(TblPublicadores[Privilegio],A230)=E234,"þ","¨")</f>
        <v>¨</v>
      </c>
      <c r="E234" s="125" t="s">
        <v>81</v>
      </c>
      <c r="F234" s="7"/>
      <c r="G234" s="7"/>
      <c r="H234" s="5"/>
      <c r="I234" s="10"/>
      <c r="J234" s="127" t="str">
        <f>IF(INDEX(TblPublicadores[Tipo Publicador],A230)=K234,"þ","¨")</f>
        <v>¨</v>
      </c>
      <c r="K234" s="125" t="s">
        <v>77</v>
      </c>
      <c r="L234" s="5"/>
      <c r="M234" s="5"/>
      <c r="N234" s="127" t="str">
        <f>IF(INDEX(TblPublicadores[Tipo Publicador],A230)=O234,"þ","¨")</f>
        <v>¨</v>
      </c>
      <c r="O234" s="125" t="s">
        <v>132</v>
      </c>
      <c r="P234" s="126"/>
      <c r="Q234" s="126"/>
      <c r="R234" s="9"/>
      <c r="S234" s="127" t="str">
        <f>IF(INDEX(TblPublicadores[Tipo Publicador],A230)=T234,"þ","¨")</f>
        <v>¨</v>
      </c>
      <c r="T234" s="259" t="s">
        <v>133</v>
      </c>
      <c r="U234" s="259"/>
      <c r="V234" s="259"/>
      <c r="W234" s="13"/>
      <c r="X234" s="6"/>
    </row>
    <row r="235" spans="1:24" ht="4.5" customHeight="1" thickBot="1" x14ac:dyDescent="0.25">
      <c r="B235" s="8"/>
      <c r="C235" s="7"/>
      <c r="D235" s="8"/>
      <c r="E235" s="7"/>
      <c r="F235" s="7"/>
      <c r="G235" s="7"/>
      <c r="H235" s="5"/>
      <c r="I235" s="10"/>
      <c r="J235" s="8"/>
      <c r="K235" s="5"/>
      <c r="L235" s="5"/>
      <c r="M235" s="5"/>
      <c r="N235" s="7"/>
      <c r="O235" s="5"/>
      <c r="P235" s="8"/>
      <c r="Q235" s="8"/>
      <c r="R235" s="9"/>
      <c r="S235" s="9"/>
      <c r="T235" s="7"/>
      <c r="U235" s="8"/>
      <c r="V235" s="9"/>
      <c r="W235" s="9"/>
      <c r="X235" s="6"/>
    </row>
    <row r="236" spans="1:24" ht="26.25" customHeight="1" x14ac:dyDescent="0.25">
      <c r="B236" s="260" t="s">
        <v>17</v>
      </c>
      <c r="C236" s="261"/>
      <c r="D236" s="261"/>
      <c r="E236" s="261"/>
      <c r="F236" s="262" t="s">
        <v>134</v>
      </c>
      <c r="G236" s="262"/>
      <c r="H236" s="262"/>
      <c r="I236" s="262" t="s">
        <v>12</v>
      </c>
      <c r="J236" s="262"/>
      <c r="K236" s="262"/>
      <c r="L236" s="262" t="s">
        <v>105</v>
      </c>
      <c r="M236" s="236" t="s">
        <v>135</v>
      </c>
      <c r="N236" s="236"/>
      <c r="O236" s="236"/>
      <c r="P236" s="236"/>
      <c r="Q236" s="236"/>
      <c r="R236" s="236" t="s">
        <v>101</v>
      </c>
      <c r="S236" s="236"/>
      <c r="T236" s="236"/>
      <c r="U236" s="236"/>
      <c r="V236" s="237"/>
      <c r="W236" s="14"/>
      <c r="X236" s="3"/>
    </row>
    <row r="237" spans="1:24" ht="27.75" customHeight="1" x14ac:dyDescent="0.2">
      <c r="B237" s="240">
        <v>44927</v>
      </c>
      <c r="C237" s="241"/>
      <c r="D237" s="241"/>
      <c r="E237" s="242"/>
      <c r="F237" s="263"/>
      <c r="G237" s="263"/>
      <c r="H237" s="263"/>
      <c r="I237" s="263"/>
      <c r="J237" s="263"/>
      <c r="K237" s="263"/>
      <c r="L237" s="263"/>
      <c r="M237" s="238"/>
      <c r="N237" s="238"/>
      <c r="O237" s="238"/>
      <c r="P237" s="238"/>
      <c r="Q237" s="238"/>
      <c r="R237" s="238"/>
      <c r="S237" s="238"/>
      <c r="T237" s="238"/>
      <c r="U237" s="238"/>
      <c r="V237" s="239"/>
      <c r="W237" s="14"/>
      <c r="X237" s="3"/>
    </row>
    <row r="238" spans="1:24" ht="16.5" customHeight="1" x14ac:dyDescent="0.2">
      <c r="A238" s="34">
        <f>EDATE(B237,-4)</f>
        <v>44805</v>
      </c>
      <c r="B238" s="243" t="str">
        <f>PROPER(TEXT(A238, "mmmm"))</f>
        <v>Septiembre</v>
      </c>
      <c r="C238" s="244"/>
      <c r="D238" s="244" t="str">
        <f>PROPER(TEXT(C238, "mmmm"))</f>
        <v>Enero</v>
      </c>
      <c r="E238" s="244"/>
      <c r="F238" s="281" t="str">
        <f>IFERROR(IF(VLOOKUP($D231&amp;"-"&amp;TEXT($A238,"mmm-aaaa"),Informes!$A:$P,COLUMN(Informes!H$1),FALSE),"þ","¨"),"¨")</f>
        <v>¨</v>
      </c>
      <c r="G238" s="281"/>
      <c r="H238" s="281"/>
      <c r="I238" s="248" t="str">
        <f>IFERROR(IF(ISBLANK(
VLOOKUP($D231&amp;"-"&amp;TEXT($A238,"mmm-aaaa"),Informes!$A:$P,COLUMN(Informes!I$1),FALSE)), "",
VLOOKUP($D231&amp;"-"&amp;TEXT($A238,"mmm-aaaa"),Informes!$A:$P,COLUMN(Informes!I$1),FALSE)), "")</f>
        <v/>
      </c>
      <c r="J238" s="248"/>
      <c r="K238" s="248"/>
      <c r="L238" s="173" t="str">
        <f>IFERROR(IF($X238=$L$7,"þ","¨"),"¨")</f>
        <v>¨</v>
      </c>
      <c r="M238" s="248" t="str">
        <f>IFERROR(IF(OR($X238=$L$7,$X238=$K$5,$X238=$O$5,$X238=$T$5),IF(ISBLANK(
VLOOKUP($D231&amp;"-"&amp;TEXT($A238,"mmm-aaaa"),Informes!$A:$P,COLUMN(Informes!J$1),FALSE)), "",
VLOOKUP($D231&amp;"-"&amp;TEXT($A238,"mmm-aaaa"),Informes!$A:$P,COLUMN(Informes!J$1),FALSE)), ""), "")</f>
        <v/>
      </c>
      <c r="N238" s="248"/>
      <c r="O238" s="248"/>
      <c r="P238" s="248"/>
      <c r="Q238" s="248"/>
      <c r="R238" s="252" t="str">
        <f t="shared" ref="R238:R249" si="44">IF(W238=0, "", W238)</f>
        <v/>
      </c>
      <c r="S238" s="252"/>
      <c r="T238" s="252"/>
      <c r="U238" s="252"/>
      <c r="V238" s="253"/>
      <c r="W238" s="4" t="str">
        <f>IFERROR(VLOOKUP($D231&amp;"-"&amp;TEXT($A238,"mmm-aaaa"),Informes!$A:$P,COLUMN(Informes!K$1),FALSE), "")</f>
        <v/>
      </c>
      <c r="X238" s="34" t="str">
        <f>IFERROR(VLOOKUP($D231&amp;"-"&amp;TEXT($A238,"mmm-aaaa"),Informes!$A:$P,COLUMN(Informes!C$1),FALSE), "")</f>
        <v/>
      </c>
    </row>
    <row r="239" spans="1:24" ht="16.5" customHeight="1" x14ac:dyDescent="0.2">
      <c r="A239" s="34">
        <f>EDATE(A238,1)</f>
        <v>44835</v>
      </c>
      <c r="B239" s="243" t="str">
        <f t="shared" ref="B239:B249" si="45">PROPER(TEXT(A239, "mmmm"))</f>
        <v>Octubre</v>
      </c>
      <c r="C239" s="244"/>
      <c r="D239" s="244" t="str">
        <f t="shared" ref="D239:D249" si="46">PROPER(TEXT(C239, "mmmm"))</f>
        <v>Enero</v>
      </c>
      <c r="E239" s="244"/>
      <c r="F239" s="281" t="str">
        <f>IFERROR(IF(VLOOKUP($D231&amp;"-"&amp;TEXT($A239,"mmm-aaaa"),Informes!$A:$P,COLUMN(Informes!H$1),FALSE),"þ","¨"),"¨")</f>
        <v>¨</v>
      </c>
      <c r="G239" s="281"/>
      <c r="H239" s="281"/>
      <c r="I239" s="248" t="str">
        <f>IFERROR(IF(ISBLANK(
VLOOKUP($D231&amp;"-"&amp;TEXT($A239,"mmm-aaaa"),Informes!$A:$P,COLUMN(Informes!I$1),FALSE)), "",
VLOOKUP($D231&amp;"-"&amp;TEXT($A239,"mmm-aaaa"),Informes!$A:$P,COLUMN(Informes!I$1),FALSE)), "")</f>
        <v/>
      </c>
      <c r="J239" s="248"/>
      <c r="K239" s="248"/>
      <c r="L239" s="173" t="str">
        <f t="shared" ref="L239:L249" si="47">IFERROR(IF($X239=$L$7,"þ","¨"),"¨")</f>
        <v>¨</v>
      </c>
      <c r="M239" s="248" t="str">
        <f>IFERROR(IF(OR($X239=$L$7,$X239=$K$5,$X239=$O$5,$X239=$T$5),IF(ISBLANK(
VLOOKUP($D231&amp;"-"&amp;TEXT($A239,"mmm-aaaa"),Informes!$A:$P,COLUMN(Informes!J$1),FALSE)), "",
VLOOKUP($D231&amp;"-"&amp;TEXT($A239,"mmm-aaaa"),Informes!$A:$P,COLUMN(Informes!J$1),FALSE)), ""), "")</f>
        <v/>
      </c>
      <c r="N239" s="248"/>
      <c r="O239" s="248"/>
      <c r="P239" s="248"/>
      <c r="Q239" s="248"/>
      <c r="R239" s="252" t="str">
        <f t="shared" si="44"/>
        <v/>
      </c>
      <c r="S239" s="252"/>
      <c r="T239" s="252"/>
      <c r="U239" s="252"/>
      <c r="V239" s="253"/>
      <c r="W239" s="4" t="str">
        <f>IFERROR(VLOOKUP($D231&amp;"-"&amp;TEXT($A239,"mmm-aaaa"),Informes!$A:$P,COLUMN(Informes!K$1),FALSE), "")</f>
        <v/>
      </c>
      <c r="X239" s="34" t="str">
        <f>IFERROR(VLOOKUP($D231&amp;"-"&amp;TEXT($A239,"mmm-aaaa"),Informes!$A:$P,COLUMN(Informes!C$1),FALSE), "")</f>
        <v/>
      </c>
    </row>
    <row r="240" spans="1:24" ht="16.5" customHeight="1" x14ac:dyDescent="0.2">
      <c r="A240" s="34">
        <f t="shared" ref="A240:A249" si="48">EDATE(A239,1)</f>
        <v>44866</v>
      </c>
      <c r="B240" s="243" t="str">
        <f t="shared" si="45"/>
        <v>Noviembre</v>
      </c>
      <c r="C240" s="244"/>
      <c r="D240" s="244" t="str">
        <f t="shared" si="46"/>
        <v>Enero</v>
      </c>
      <c r="E240" s="244"/>
      <c r="F240" s="281" t="str">
        <f>IFERROR(IF(VLOOKUP($D231&amp;"-"&amp;TEXT($A240,"mmm-aaaa"),Informes!$A:$P,COLUMN(Informes!H$1),FALSE),"þ","¨"),"¨")</f>
        <v>¨</v>
      </c>
      <c r="G240" s="281"/>
      <c r="H240" s="281"/>
      <c r="I240" s="248" t="str">
        <f>IFERROR(IF(ISBLANK(
VLOOKUP($D231&amp;"-"&amp;TEXT($A240,"mmm-aaaa"),Informes!$A:$P,COLUMN(Informes!I$1),FALSE)), "",
VLOOKUP($D231&amp;"-"&amp;TEXT($A240,"mmm-aaaa"),Informes!$A:$P,COLUMN(Informes!I$1),FALSE)), "")</f>
        <v/>
      </c>
      <c r="J240" s="248"/>
      <c r="K240" s="248"/>
      <c r="L240" s="173" t="str">
        <f t="shared" si="47"/>
        <v>¨</v>
      </c>
      <c r="M240" s="248" t="str">
        <f>IFERROR(IF(OR($X240=$L$7,$X240=$K$5,$X240=$O$5,$X240=$T$5),IF(ISBLANK(
VLOOKUP($D231&amp;"-"&amp;TEXT($A240,"mmm-aaaa"),Informes!$A:$P,COLUMN(Informes!J$1),FALSE)), "",
VLOOKUP($D231&amp;"-"&amp;TEXT($A240,"mmm-aaaa"),Informes!$A:$P,COLUMN(Informes!J$1),FALSE)), ""), "")</f>
        <v/>
      </c>
      <c r="N240" s="248"/>
      <c r="O240" s="248"/>
      <c r="P240" s="248"/>
      <c r="Q240" s="248"/>
      <c r="R240" s="252" t="str">
        <f t="shared" si="44"/>
        <v/>
      </c>
      <c r="S240" s="252"/>
      <c r="T240" s="252"/>
      <c r="U240" s="252"/>
      <c r="V240" s="253"/>
      <c r="W240" s="4" t="str">
        <f>IFERROR(VLOOKUP($D231&amp;"-"&amp;TEXT($A240,"mmm-aaaa"),Informes!$A:$P,COLUMN(Informes!K$1),FALSE), "")</f>
        <v/>
      </c>
      <c r="X240" s="34" t="str">
        <f>IFERROR(VLOOKUP($D231&amp;"-"&amp;TEXT($A240,"mmm-aaaa"),Informes!$A:$P,COLUMN(Informes!C$1),FALSE), "")</f>
        <v/>
      </c>
    </row>
    <row r="241" spans="1:24" ht="16.5" customHeight="1" x14ac:dyDescent="0.2">
      <c r="A241" s="34">
        <f t="shared" si="48"/>
        <v>44896</v>
      </c>
      <c r="B241" s="243" t="str">
        <f t="shared" si="45"/>
        <v>Diciembre</v>
      </c>
      <c r="C241" s="244"/>
      <c r="D241" s="244" t="str">
        <f t="shared" si="46"/>
        <v>Enero</v>
      </c>
      <c r="E241" s="244"/>
      <c r="F241" s="281" t="str">
        <f>IFERROR(IF(VLOOKUP($D231&amp;"-"&amp;TEXT($A241,"mmm-aaaa"),Informes!$A:$P,COLUMN(Informes!H$1),FALSE),"þ","¨"),"¨")</f>
        <v>¨</v>
      </c>
      <c r="G241" s="281"/>
      <c r="H241" s="281"/>
      <c r="I241" s="248" t="str">
        <f>IFERROR(IF(ISBLANK(
VLOOKUP($D231&amp;"-"&amp;TEXT($A241,"mmm-aaaa"),Informes!$A:$P,COLUMN(Informes!I$1),FALSE)), "",
VLOOKUP($D231&amp;"-"&amp;TEXT($A241,"mmm-aaaa"),Informes!$A:$P,COLUMN(Informes!I$1),FALSE)), "")</f>
        <v/>
      </c>
      <c r="J241" s="248"/>
      <c r="K241" s="248"/>
      <c r="L241" s="173" t="str">
        <f t="shared" si="47"/>
        <v>¨</v>
      </c>
      <c r="M241" s="248" t="str">
        <f>IFERROR(IF(OR($X241=$L$7,$X241=$K$5,$X241=$O$5,$X241=$T$5),IF(ISBLANK(
VLOOKUP($D231&amp;"-"&amp;TEXT($A241,"mmm-aaaa"),Informes!$A:$P,COLUMN(Informes!J$1),FALSE)), "",
VLOOKUP($D231&amp;"-"&amp;TEXT($A241,"mmm-aaaa"),Informes!$A:$P,COLUMN(Informes!J$1),FALSE)), ""), "")</f>
        <v/>
      </c>
      <c r="N241" s="248"/>
      <c r="O241" s="248"/>
      <c r="P241" s="248"/>
      <c r="Q241" s="248"/>
      <c r="R241" s="252" t="str">
        <f t="shared" si="44"/>
        <v/>
      </c>
      <c r="S241" s="252"/>
      <c r="T241" s="252"/>
      <c r="U241" s="252"/>
      <c r="V241" s="253"/>
      <c r="W241" s="4" t="str">
        <f>IFERROR(VLOOKUP($D231&amp;"-"&amp;TEXT($A241,"mmm-aaaa"),Informes!$A:$P,COLUMN(Informes!K$1),FALSE), "")</f>
        <v/>
      </c>
      <c r="X241" s="34" t="str">
        <f>IFERROR(VLOOKUP($D231&amp;"-"&amp;TEXT($A241,"mmm-aaaa"),Informes!$A:$P,COLUMN(Informes!C$1),FALSE), "")</f>
        <v/>
      </c>
    </row>
    <row r="242" spans="1:24" ht="16.5" customHeight="1" x14ac:dyDescent="0.2">
      <c r="A242" s="34">
        <f t="shared" si="48"/>
        <v>44927</v>
      </c>
      <c r="B242" s="243" t="str">
        <f t="shared" si="45"/>
        <v>Enero</v>
      </c>
      <c r="C242" s="244"/>
      <c r="D242" s="244" t="str">
        <f t="shared" si="46"/>
        <v>Enero</v>
      </c>
      <c r="E242" s="244"/>
      <c r="F242" s="281" t="str">
        <f>IFERROR(IF(VLOOKUP($D231&amp;"-"&amp;TEXT($A242,"mmm-aaaa"),Informes!$A:$P,COLUMN(Informes!H$1),FALSE),"þ","¨"),"¨")</f>
        <v>¨</v>
      </c>
      <c r="G242" s="281"/>
      <c r="H242" s="281"/>
      <c r="I242" s="248" t="str">
        <f>IFERROR(IF(ISBLANK(
VLOOKUP($D231&amp;"-"&amp;TEXT($A242,"mmm-aaaa"),Informes!$A:$P,COLUMN(Informes!I$1),FALSE)), "",
VLOOKUP($D231&amp;"-"&amp;TEXT($A242,"mmm-aaaa"),Informes!$A:$P,COLUMN(Informes!I$1),FALSE)), "")</f>
        <v/>
      </c>
      <c r="J242" s="248"/>
      <c r="K242" s="248"/>
      <c r="L242" s="173" t="str">
        <f t="shared" si="47"/>
        <v>¨</v>
      </c>
      <c r="M242" s="248" t="str">
        <f>IFERROR(IF(OR($X242=$L$7,$X242=$K$5,$X242=$O$5,$X242=$T$5),IF(ISBLANK(
VLOOKUP($D231&amp;"-"&amp;TEXT($A242,"mmm-aaaa"),Informes!$A:$P,COLUMN(Informes!J$1),FALSE)), "",
VLOOKUP($D231&amp;"-"&amp;TEXT($A242,"mmm-aaaa"),Informes!$A:$P,COLUMN(Informes!J$1),FALSE)), ""), "")</f>
        <v/>
      </c>
      <c r="N242" s="248"/>
      <c r="O242" s="248"/>
      <c r="P242" s="248"/>
      <c r="Q242" s="248"/>
      <c r="R242" s="252" t="str">
        <f t="shared" si="44"/>
        <v/>
      </c>
      <c r="S242" s="252"/>
      <c r="T242" s="252"/>
      <c r="U242" s="252"/>
      <c r="V242" s="253"/>
      <c r="W242" s="4" t="str">
        <f>IFERROR(VLOOKUP($D231&amp;"-"&amp;TEXT($A242,"mmm-aaaa"),Informes!$A:$P,COLUMN(Informes!K$1),FALSE), "")</f>
        <v/>
      </c>
      <c r="X242" s="34" t="str">
        <f>IFERROR(VLOOKUP($D231&amp;"-"&amp;TEXT($A242,"mmm-aaaa"),Informes!$A:$P,COLUMN(Informes!C$1),FALSE), "")</f>
        <v/>
      </c>
    </row>
    <row r="243" spans="1:24" ht="16.5" customHeight="1" x14ac:dyDescent="0.2">
      <c r="A243" s="34">
        <f t="shared" si="48"/>
        <v>44958</v>
      </c>
      <c r="B243" s="243" t="str">
        <f t="shared" si="45"/>
        <v>Febrero</v>
      </c>
      <c r="C243" s="244"/>
      <c r="D243" s="244" t="str">
        <f t="shared" si="46"/>
        <v>Enero</v>
      </c>
      <c r="E243" s="244"/>
      <c r="F243" s="281" t="str">
        <f>IFERROR(IF(VLOOKUP($D231&amp;"-"&amp;TEXT($A243,"mmm-aaaa"),Informes!$A:$P,COLUMN(Informes!H$1),FALSE),"þ","¨"),"¨")</f>
        <v>¨</v>
      </c>
      <c r="G243" s="281"/>
      <c r="H243" s="281"/>
      <c r="I243" s="248" t="str">
        <f>IFERROR(IF(ISBLANK(
VLOOKUP($D231&amp;"-"&amp;TEXT($A243,"mmm-aaaa"),Informes!$A:$P,COLUMN(Informes!I$1),FALSE)), "",
VLOOKUP($D231&amp;"-"&amp;TEXT($A243,"mmm-aaaa"),Informes!$A:$P,COLUMN(Informes!I$1),FALSE)), "")</f>
        <v/>
      </c>
      <c r="J243" s="248"/>
      <c r="K243" s="248"/>
      <c r="L243" s="173" t="str">
        <f t="shared" si="47"/>
        <v>¨</v>
      </c>
      <c r="M243" s="248" t="str">
        <f>IFERROR(IF(OR($X243=$L$7,$X243=$K$5,$X243=$O$5,$X243=$T$5),IF(ISBLANK(
VLOOKUP($D231&amp;"-"&amp;TEXT($A243,"mmm-aaaa"),Informes!$A:$P,COLUMN(Informes!J$1),FALSE)), "",
VLOOKUP($D231&amp;"-"&amp;TEXT($A243,"mmm-aaaa"),Informes!$A:$P,COLUMN(Informes!J$1),FALSE)), ""), "")</f>
        <v/>
      </c>
      <c r="N243" s="248"/>
      <c r="O243" s="248"/>
      <c r="P243" s="248"/>
      <c r="Q243" s="248"/>
      <c r="R243" s="252" t="str">
        <f t="shared" si="44"/>
        <v/>
      </c>
      <c r="S243" s="252"/>
      <c r="T243" s="252"/>
      <c r="U243" s="252"/>
      <c r="V243" s="253"/>
      <c r="W243" s="4" t="str">
        <f>IFERROR(VLOOKUP($D231&amp;"-"&amp;TEXT($A243,"mmm-aaaa"),Informes!$A:$P,COLUMN(Informes!K$1),FALSE), "")</f>
        <v/>
      </c>
      <c r="X243" s="34" t="str">
        <f>IFERROR(VLOOKUP($D231&amp;"-"&amp;TEXT($A243,"mmm-aaaa"),Informes!$A:$P,COLUMN(Informes!C$1),FALSE), "")</f>
        <v/>
      </c>
    </row>
    <row r="244" spans="1:24" ht="16.5" customHeight="1" x14ac:dyDescent="0.2">
      <c r="A244" s="34">
        <f t="shared" si="48"/>
        <v>44986</v>
      </c>
      <c r="B244" s="243" t="str">
        <f t="shared" si="45"/>
        <v>Marzo</v>
      </c>
      <c r="C244" s="244"/>
      <c r="D244" s="244" t="str">
        <f t="shared" si="46"/>
        <v>Enero</v>
      </c>
      <c r="E244" s="244"/>
      <c r="F244" s="281" t="str">
        <f>IFERROR(IF(VLOOKUP($D231&amp;"-"&amp;TEXT($A244,"mmm-aaaa"),Informes!$A:$P,COLUMN(Informes!H$1),FALSE),"þ","¨"),"¨")</f>
        <v>¨</v>
      </c>
      <c r="G244" s="281"/>
      <c r="H244" s="281"/>
      <c r="I244" s="248" t="str">
        <f>IFERROR(IF(ISBLANK(
VLOOKUP($D231&amp;"-"&amp;TEXT($A244,"mmm-aaaa"),Informes!$A:$P,COLUMN(Informes!I$1),FALSE)), "",
VLOOKUP($D231&amp;"-"&amp;TEXT($A244,"mmm-aaaa"),Informes!$A:$P,COLUMN(Informes!I$1),FALSE)), "")</f>
        <v/>
      </c>
      <c r="J244" s="248"/>
      <c r="K244" s="248"/>
      <c r="L244" s="173" t="str">
        <f t="shared" si="47"/>
        <v>¨</v>
      </c>
      <c r="M244" s="248" t="str">
        <f>IFERROR(IF(OR($X244=$L$7,$X244=$K$5,$X244=$O$5,$X244=$T$5),IF(ISBLANK(
VLOOKUP($D231&amp;"-"&amp;TEXT($A244,"mmm-aaaa"),Informes!$A:$P,COLUMN(Informes!J$1),FALSE)), "",
VLOOKUP($D231&amp;"-"&amp;TEXT($A244,"mmm-aaaa"),Informes!$A:$P,COLUMN(Informes!J$1),FALSE)), ""), "")</f>
        <v/>
      </c>
      <c r="N244" s="248"/>
      <c r="O244" s="248"/>
      <c r="P244" s="248"/>
      <c r="Q244" s="248"/>
      <c r="R244" s="252" t="str">
        <f t="shared" si="44"/>
        <v/>
      </c>
      <c r="S244" s="252"/>
      <c r="T244" s="252"/>
      <c r="U244" s="252"/>
      <c r="V244" s="253"/>
      <c r="W244" s="4" t="str">
        <f>IFERROR(VLOOKUP($D231&amp;"-"&amp;TEXT($A244,"mmm-aaaa"),Informes!$A:$P,COLUMN(Informes!K$1),FALSE), "")</f>
        <v/>
      </c>
      <c r="X244" s="34" t="str">
        <f>IFERROR(VLOOKUP($D231&amp;"-"&amp;TEXT($A244,"mmm-aaaa"),Informes!$A:$P,COLUMN(Informes!C$1),FALSE), "")</f>
        <v/>
      </c>
    </row>
    <row r="245" spans="1:24" ht="16.5" customHeight="1" x14ac:dyDescent="0.2">
      <c r="A245" s="34">
        <f t="shared" si="48"/>
        <v>45017</v>
      </c>
      <c r="B245" s="243" t="str">
        <f t="shared" si="45"/>
        <v>Abril</v>
      </c>
      <c r="C245" s="244"/>
      <c r="D245" s="244" t="str">
        <f t="shared" si="46"/>
        <v>Enero</v>
      </c>
      <c r="E245" s="244"/>
      <c r="F245" s="281" t="str">
        <f>IFERROR(IF(VLOOKUP($D231&amp;"-"&amp;TEXT($A245,"mmm-aaaa"),Informes!$A:$P,COLUMN(Informes!H$1),FALSE),"þ","¨"),"¨")</f>
        <v>¨</v>
      </c>
      <c r="G245" s="281"/>
      <c r="H245" s="281"/>
      <c r="I245" s="248" t="str">
        <f>IFERROR(IF(ISBLANK(
VLOOKUP($D231&amp;"-"&amp;TEXT($A245,"mmm-aaaa"),Informes!$A:$P,COLUMN(Informes!I$1),FALSE)), "",
VLOOKUP($D231&amp;"-"&amp;TEXT($A245,"mmm-aaaa"),Informes!$A:$P,COLUMN(Informes!I$1),FALSE)), "")</f>
        <v/>
      </c>
      <c r="J245" s="248"/>
      <c r="K245" s="248"/>
      <c r="L245" s="173" t="str">
        <f t="shared" si="47"/>
        <v>¨</v>
      </c>
      <c r="M245" s="248" t="str">
        <f>IFERROR(IF(OR($X245=$L$7,$X245=$K$5,$X245=$O$5,$X245=$T$5),IF(ISBLANK(
VLOOKUP($D231&amp;"-"&amp;TEXT($A245,"mmm-aaaa"),Informes!$A:$P,COLUMN(Informes!J$1),FALSE)), "",
VLOOKUP($D231&amp;"-"&amp;TEXT($A245,"mmm-aaaa"),Informes!$A:$P,COLUMN(Informes!J$1),FALSE)), ""), "")</f>
        <v/>
      </c>
      <c r="N245" s="248"/>
      <c r="O245" s="248"/>
      <c r="P245" s="248"/>
      <c r="Q245" s="248"/>
      <c r="R245" s="252" t="str">
        <f t="shared" si="44"/>
        <v/>
      </c>
      <c r="S245" s="252"/>
      <c r="T245" s="252"/>
      <c r="U245" s="252"/>
      <c r="V245" s="253"/>
      <c r="W245" s="4" t="str">
        <f>IFERROR(VLOOKUP($D231&amp;"-"&amp;TEXT($A245,"mmm-aaaa"),Informes!$A:$P,COLUMN(Informes!K$1),FALSE), "")</f>
        <v/>
      </c>
      <c r="X245" s="34" t="str">
        <f>IFERROR(VLOOKUP($D231&amp;"-"&amp;TEXT($A245,"mmm-aaaa"),Informes!$A:$P,COLUMN(Informes!C$1),FALSE), "")</f>
        <v/>
      </c>
    </row>
    <row r="246" spans="1:24" ht="16.5" customHeight="1" x14ac:dyDescent="0.2">
      <c r="A246" s="34">
        <f t="shared" si="48"/>
        <v>45047</v>
      </c>
      <c r="B246" s="243" t="str">
        <f t="shared" si="45"/>
        <v>Mayo</v>
      </c>
      <c r="C246" s="244"/>
      <c r="D246" s="244" t="str">
        <f t="shared" si="46"/>
        <v>Enero</v>
      </c>
      <c r="E246" s="244"/>
      <c r="F246" s="281" t="str">
        <f>IFERROR(IF(VLOOKUP($D231&amp;"-"&amp;TEXT($A246,"mmm-aaaa"),Informes!$A:$P,COLUMN(Informes!H$1),FALSE),"þ","¨"),"¨")</f>
        <v>¨</v>
      </c>
      <c r="G246" s="281"/>
      <c r="H246" s="281"/>
      <c r="I246" s="248" t="str">
        <f>IFERROR(IF(ISBLANK(
VLOOKUP($D231&amp;"-"&amp;TEXT($A246,"mmm-aaaa"),Informes!$A:$P,COLUMN(Informes!I$1),FALSE)), "",
VLOOKUP($D231&amp;"-"&amp;TEXT($A246,"mmm-aaaa"),Informes!$A:$P,COLUMN(Informes!I$1),FALSE)), "")</f>
        <v/>
      </c>
      <c r="J246" s="248"/>
      <c r="K246" s="248"/>
      <c r="L246" s="173" t="str">
        <f t="shared" si="47"/>
        <v>¨</v>
      </c>
      <c r="M246" s="248" t="str">
        <f>IFERROR(IF(OR($X246=$L$7,$X246=$K$5,$X246=$O$5,$X246=$T$5),IF(ISBLANK(
VLOOKUP($D231&amp;"-"&amp;TEXT($A246,"mmm-aaaa"),Informes!$A:$P,COLUMN(Informes!J$1),FALSE)), "",
VLOOKUP($D231&amp;"-"&amp;TEXT($A246,"mmm-aaaa"),Informes!$A:$P,COLUMN(Informes!J$1),FALSE)), ""), "")</f>
        <v/>
      </c>
      <c r="N246" s="248"/>
      <c r="O246" s="248"/>
      <c r="P246" s="248"/>
      <c r="Q246" s="248"/>
      <c r="R246" s="252" t="str">
        <f t="shared" si="44"/>
        <v/>
      </c>
      <c r="S246" s="252"/>
      <c r="T246" s="252"/>
      <c r="U246" s="252"/>
      <c r="V246" s="253"/>
      <c r="W246" s="4" t="str">
        <f>IFERROR(VLOOKUP($D231&amp;"-"&amp;TEXT($A246,"mmm-aaaa"),Informes!$A:$P,COLUMN(Informes!K$1),FALSE), "")</f>
        <v/>
      </c>
      <c r="X246" s="34" t="str">
        <f>IFERROR(VLOOKUP($D231&amp;"-"&amp;TEXT($A246,"mmm-aaaa"),Informes!$A:$P,COLUMN(Informes!C$1),FALSE), "")</f>
        <v/>
      </c>
    </row>
    <row r="247" spans="1:24" ht="16.5" customHeight="1" x14ac:dyDescent="0.2">
      <c r="A247" s="34">
        <f t="shared" si="48"/>
        <v>45078</v>
      </c>
      <c r="B247" s="243" t="str">
        <f t="shared" si="45"/>
        <v>Junio</v>
      </c>
      <c r="C247" s="244"/>
      <c r="D247" s="244" t="str">
        <f t="shared" si="46"/>
        <v>Enero</v>
      </c>
      <c r="E247" s="244"/>
      <c r="F247" s="281" t="str">
        <f>IFERROR(IF(VLOOKUP($D231&amp;"-"&amp;TEXT($A247,"mmm-aaaa"),Informes!$A:$P,COLUMN(Informes!H$1),FALSE),"þ","¨"),"¨")</f>
        <v>¨</v>
      </c>
      <c r="G247" s="281"/>
      <c r="H247" s="281"/>
      <c r="I247" s="248" t="str">
        <f>IFERROR(IF(ISBLANK(
VLOOKUP($D231&amp;"-"&amp;TEXT($A247,"mmm-aaaa"),Informes!$A:$P,COLUMN(Informes!I$1),FALSE)), "",
VLOOKUP($D231&amp;"-"&amp;TEXT($A247,"mmm-aaaa"),Informes!$A:$P,COLUMN(Informes!I$1),FALSE)), "")</f>
        <v/>
      </c>
      <c r="J247" s="248"/>
      <c r="K247" s="248"/>
      <c r="L247" s="173" t="str">
        <f t="shared" si="47"/>
        <v>¨</v>
      </c>
      <c r="M247" s="248" t="str">
        <f>IFERROR(IF(OR($X247=$L$7,$X247=$K$5,$X247=$O$5,$X247=$T$5),IF(ISBLANK(
VLOOKUP($D231&amp;"-"&amp;TEXT($A247,"mmm-aaaa"),Informes!$A:$P,COLUMN(Informes!J$1),FALSE)), "",
VLOOKUP($D231&amp;"-"&amp;TEXT($A247,"mmm-aaaa"),Informes!$A:$P,COLUMN(Informes!J$1),FALSE)), ""), "")</f>
        <v/>
      </c>
      <c r="N247" s="248"/>
      <c r="O247" s="248"/>
      <c r="P247" s="248"/>
      <c r="Q247" s="248"/>
      <c r="R247" s="252" t="str">
        <f t="shared" si="44"/>
        <v/>
      </c>
      <c r="S247" s="252"/>
      <c r="T247" s="252"/>
      <c r="U247" s="252"/>
      <c r="V247" s="253"/>
      <c r="W247" s="4" t="str">
        <f>IFERROR(VLOOKUP($D231&amp;"-"&amp;TEXT($A247,"mmm-aaaa"),Informes!$A:$P,COLUMN(Informes!K$1),FALSE), "")</f>
        <v/>
      </c>
      <c r="X247" s="34" t="str">
        <f>IFERROR(VLOOKUP($D231&amp;"-"&amp;TEXT($A247,"mmm-aaaa"),Informes!$A:$P,COLUMN(Informes!C$1),FALSE), "")</f>
        <v/>
      </c>
    </row>
    <row r="248" spans="1:24" ht="16.5" customHeight="1" x14ac:dyDescent="0.2">
      <c r="A248" s="34">
        <f t="shared" si="48"/>
        <v>45108</v>
      </c>
      <c r="B248" s="243" t="str">
        <f t="shared" si="45"/>
        <v>Julio</v>
      </c>
      <c r="C248" s="244"/>
      <c r="D248" s="244" t="str">
        <f t="shared" si="46"/>
        <v>Enero</v>
      </c>
      <c r="E248" s="244"/>
      <c r="F248" s="281" t="str">
        <f>IFERROR(IF(VLOOKUP($D231&amp;"-"&amp;TEXT($A248,"mmm-aaaa"),Informes!$A:$P,COLUMN(Informes!H$1),FALSE),"þ","¨"),"¨")</f>
        <v>¨</v>
      </c>
      <c r="G248" s="281"/>
      <c r="H248" s="281"/>
      <c r="I248" s="248" t="str">
        <f>IFERROR(IF(ISBLANK(
VLOOKUP($D231&amp;"-"&amp;TEXT($A248,"mmm-aaaa"),Informes!$A:$P,COLUMN(Informes!I$1),FALSE)), "",
VLOOKUP($D231&amp;"-"&amp;TEXT($A248,"mmm-aaaa"),Informes!$A:$P,COLUMN(Informes!I$1),FALSE)), "")</f>
        <v/>
      </c>
      <c r="J248" s="248"/>
      <c r="K248" s="248"/>
      <c r="L248" s="173" t="str">
        <f t="shared" si="47"/>
        <v>¨</v>
      </c>
      <c r="M248" s="248" t="str">
        <f>IFERROR(IF(OR($X248=$L$7,$X248=$K$5,$X248=$O$5,$X248=$T$5),IF(ISBLANK(
VLOOKUP($D231&amp;"-"&amp;TEXT($A248,"mmm-aaaa"),Informes!$A:$P,COLUMN(Informes!J$1),FALSE)), "",
VLOOKUP($D231&amp;"-"&amp;TEXT($A248,"mmm-aaaa"),Informes!$A:$P,COLUMN(Informes!J$1),FALSE)), ""), "")</f>
        <v/>
      </c>
      <c r="N248" s="248"/>
      <c r="O248" s="248"/>
      <c r="P248" s="248"/>
      <c r="Q248" s="248"/>
      <c r="R248" s="252" t="str">
        <f t="shared" si="44"/>
        <v/>
      </c>
      <c r="S248" s="252"/>
      <c r="T248" s="252"/>
      <c r="U248" s="252"/>
      <c r="V248" s="253"/>
      <c r="W248" s="4" t="str">
        <f>IFERROR(VLOOKUP($D231&amp;"-"&amp;TEXT($A248,"mmm-aaaa"),Informes!$A:$P,COLUMN(Informes!K$1),FALSE), "")</f>
        <v/>
      </c>
      <c r="X248" s="34" t="str">
        <f>IFERROR(VLOOKUP($D231&amp;"-"&amp;TEXT($A248,"mmm-aaaa"),Informes!$A:$P,COLUMN(Informes!C$1),FALSE), "")</f>
        <v/>
      </c>
    </row>
    <row r="249" spans="1:24" ht="16.5" customHeight="1" thickBot="1" x14ac:dyDescent="0.25">
      <c r="A249" s="34">
        <f t="shared" si="48"/>
        <v>45139</v>
      </c>
      <c r="B249" s="264" t="str">
        <f t="shared" si="45"/>
        <v>Agosto</v>
      </c>
      <c r="C249" s="265"/>
      <c r="D249" s="265" t="str">
        <f t="shared" si="46"/>
        <v>Enero</v>
      </c>
      <c r="E249" s="265"/>
      <c r="F249" s="280" t="str">
        <f>IFERROR(IF(VLOOKUP($D231&amp;"-"&amp;TEXT($A249,"mmm-aaaa"),Informes!$A:$P,COLUMN(Informes!H$1),FALSE),"þ","¨"),"¨")</f>
        <v>¨</v>
      </c>
      <c r="G249" s="280"/>
      <c r="H249" s="280"/>
      <c r="I249" s="269" t="str">
        <f>IFERROR(IF(ISBLANK(
VLOOKUP($D231&amp;"-"&amp;TEXT($A249,"mmm-aaaa"),Informes!$A:$P,COLUMN(Informes!I$1),FALSE)), "",
VLOOKUP($D231&amp;"-"&amp;TEXT($A249,"mmm-aaaa"),Informes!$A:$P,COLUMN(Informes!I$1),FALSE)), "")</f>
        <v/>
      </c>
      <c r="J249" s="269"/>
      <c r="K249" s="269"/>
      <c r="L249" s="172" t="str">
        <f t="shared" si="47"/>
        <v>¨</v>
      </c>
      <c r="M249" s="269" t="str">
        <f>IFERROR(IF(OR($X249=$L$7,$X249=$K$5,$X249=$O$5,$X249=$T$5),IF(ISBLANK(
VLOOKUP($D231&amp;"-"&amp;TEXT($A249,"mmm-aaaa"),Informes!$A:$P,COLUMN(Informes!J$1),FALSE)), "",
VLOOKUP($D231&amp;"-"&amp;TEXT($A249,"mmm-aaaa"),Informes!$A:$P,COLUMN(Informes!J$1),FALSE)), ""), "")</f>
        <v/>
      </c>
      <c r="N249" s="269"/>
      <c r="O249" s="269"/>
      <c r="P249" s="269"/>
      <c r="Q249" s="269"/>
      <c r="R249" s="270" t="str">
        <f t="shared" si="44"/>
        <v/>
      </c>
      <c r="S249" s="270"/>
      <c r="T249" s="270"/>
      <c r="U249" s="270"/>
      <c r="V249" s="271"/>
      <c r="W249" s="4" t="str">
        <f>IFERROR(VLOOKUP($D231&amp;"-"&amp;TEXT($A249,"mmm-aaaa"),Informes!$A:$P,COLUMN(Informes!K$1),FALSE), "")</f>
        <v/>
      </c>
      <c r="X249" s="34" t="str">
        <f>IFERROR(VLOOKUP($D231&amp;"-"&amp;TEXT($A249,"mmm-aaaa"),Informes!$A:$P,COLUMN(Informes!C$1),FALSE), "")</f>
        <v/>
      </c>
    </row>
    <row r="250" spans="1:24" ht="16.5" customHeight="1" thickBot="1" x14ac:dyDescent="0.3">
      <c r="D250" s="124"/>
      <c r="E250" s="124"/>
      <c r="F250" s="129"/>
      <c r="G250" s="124" t="str">
        <f>IF(SUM(F238:F249)=0,"",SUM(F238:F249))</f>
        <v/>
      </c>
      <c r="H250" s="124"/>
      <c r="I250" s="124"/>
      <c r="J250" s="130"/>
      <c r="K250" s="124"/>
      <c r="L250" s="131" t="s">
        <v>107</v>
      </c>
      <c r="M250" s="272" t="str">
        <f>IF(SUM(M238:M249)=0,"",SUM(M238:M249))</f>
        <v/>
      </c>
      <c r="N250" s="273"/>
      <c r="O250" s="273"/>
      <c r="P250" s="273"/>
      <c r="Q250" s="274"/>
      <c r="R250" s="275"/>
      <c r="S250" s="276"/>
      <c r="T250" s="276"/>
      <c r="U250" s="276"/>
      <c r="V250" s="277"/>
      <c r="W250" s="4"/>
      <c r="X250" s="4"/>
    </row>
    <row r="251" spans="1:24" ht="16.5" customHeight="1" x14ac:dyDescent="0.2">
      <c r="W251" s="4"/>
      <c r="X251" s="4"/>
    </row>
    <row r="252" spans="1:24" ht="279.75" customHeight="1" x14ac:dyDescent="0.15">
      <c r="B252" s="11"/>
      <c r="C252" s="132" t="s">
        <v>136</v>
      </c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 spans="1:24" ht="24" customHeight="1" x14ac:dyDescent="0.2">
      <c r="A253" s="35"/>
      <c r="B253" s="256" t="s">
        <v>127</v>
      </c>
      <c r="C253" s="256"/>
      <c r="D253" s="256"/>
      <c r="E253" s="256"/>
      <c r="F253" s="256"/>
      <c r="G253" s="256"/>
      <c r="H253" s="256"/>
      <c r="I253" s="256"/>
      <c r="J253" s="256"/>
      <c r="K253" s="256"/>
      <c r="L253" s="256"/>
      <c r="M253" s="256"/>
      <c r="N253" s="256"/>
      <c r="O253" s="256"/>
      <c r="P253" s="256"/>
      <c r="Q253" s="256"/>
      <c r="R253" s="256"/>
      <c r="S253" s="256"/>
      <c r="T253" s="256"/>
      <c r="U253" s="256"/>
      <c r="V253" s="256"/>
      <c r="X253" s="2"/>
    </row>
    <row r="254" spans="1:24" ht="15" x14ac:dyDescent="0.2">
      <c r="A254" s="35"/>
      <c r="B254" s="120" t="s">
        <v>128</v>
      </c>
      <c r="D254" s="123">
        <f>D231</f>
        <v>0</v>
      </c>
      <c r="E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5"/>
      <c r="X254" s="2"/>
    </row>
    <row r="255" spans="1:24" ht="17.25" x14ac:dyDescent="0.2">
      <c r="B255" s="120" t="s">
        <v>129</v>
      </c>
      <c r="D255" s="121"/>
      <c r="E255" s="121"/>
      <c r="F255" s="7"/>
      <c r="G255" s="7"/>
      <c r="H255" s="257" t="str">
        <f>H232</f>
        <v/>
      </c>
      <c r="I255" s="257"/>
      <c r="J255" s="257"/>
      <c r="K255" s="257"/>
      <c r="L255" s="257"/>
      <c r="M255" s="257"/>
      <c r="N255" s="257"/>
      <c r="O255" s="257"/>
      <c r="P255" s="127" t="str">
        <f>P232</f>
        <v>¨</v>
      </c>
      <c r="Q255" s="120" t="s">
        <v>75</v>
      </c>
      <c r="S255" s="12"/>
      <c r="T255" s="13"/>
      <c r="U255" s="127" t="str">
        <f>U232</f>
        <v>¨</v>
      </c>
      <c r="V255" s="120" t="s">
        <v>79</v>
      </c>
      <c r="W255" s="12"/>
      <c r="X255" s="6"/>
    </row>
    <row r="256" spans="1:24" ht="17.25" x14ac:dyDescent="0.2">
      <c r="B256" s="120" t="s">
        <v>130</v>
      </c>
      <c r="D256" s="122"/>
      <c r="E256" s="122"/>
      <c r="F256" s="7"/>
      <c r="G256" s="258" t="str">
        <f>G233</f>
        <v/>
      </c>
      <c r="H256" s="258"/>
      <c r="I256" s="258"/>
      <c r="J256" s="258"/>
      <c r="K256" s="258"/>
      <c r="L256" s="258"/>
      <c r="M256" s="258"/>
      <c r="N256" s="258"/>
      <c r="O256" s="258"/>
      <c r="P256" s="128" t="s">
        <v>137</v>
      </c>
      <c r="Q256" s="120" t="s">
        <v>131</v>
      </c>
      <c r="S256" s="12"/>
      <c r="T256" s="12"/>
      <c r="U256" s="128" t="s">
        <v>138</v>
      </c>
      <c r="V256" s="120" t="s">
        <v>61</v>
      </c>
      <c r="W256" s="12"/>
      <c r="X256" s="6"/>
    </row>
    <row r="257" spans="1:24" ht="28.5" customHeight="1" x14ac:dyDescent="0.2">
      <c r="B257" s="127" t="str">
        <f>B234</f>
        <v>¨</v>
      </c>
      <c r="C257" s="125" t="s">
        <v>76</v>
      </c>
      <c r="D257" s="127" t="str">
        <f>D234</f>
        <v>¨</v>
      </c>
      <c r="E257" s="125" t="s">
        <v>81</v>
      </c>
      <c r="F257" s="7"/>
      <c r="G257" s="7"/>
      <c r="H257" s="5"/>
      <c r="I257" s="10"/>
      <c r="J257" s="127" t="str">
        <f>J234</f>
        <v>¨</v>
      </c>
      <c r="K257" s="125" t="s">
        <v>77</v>
      </c>
      <c r="L257" s="5"/>
      <c r="M257" s="5"/>
      <c r="N257" s="127" t="str">
        <f>N234</f>
        <v>¨</v>
      </c>
      <c r="O257" s="125" t="s">
        <v>132</v>
      </c>
      <c r="P257" s="126"/>
      <c r="Q257" s="126"/>
      <c r="R257" s="9"/>
      <c r="S257" s="127" t="str">
        <f>S234</f>
        <v>¨</v>
      </c>
      <c r="T257" s="259" t="s">
        <v>133</v>
      </c>
      <c r="U257" s="259"/>
      <c r="V257" s="259"/>
      <c r="W257" s="13"/>
      <c r="X257" s="6"/>
    </row>
    <row r="258" spans="1:24" ht="4.5" customHeight="1" thickBot="1" x14ac:dyDescent="0.25">
      <c r="B258" s="8"/>
      <c r="C258" s="7"/>
      <c r="D258" s="8"/>
      <c r="E258" s="7"/>
      <c r="F258" s="7"/>
      <c r="G258" s="7"/>
      <c r="H258" s="5"/>
      <c r="I258" s="10"/>
      <c r="J258" s="8"/>
      <c r="K258" s="5"/>
      <c r="L258" s="5"/>
      <c r="M258" s="5"/>
      <c r="N258" s="7"/>
      <c r="O258" s="5"/>
      <c r="P258" s="8"/>
      <c r="Q258" s="8"/>
      <c r="R258" s="9"/>
      <c r="S258" s="9"/>
      <c r="T258" s="7"/>
      <c r="U258" s="8"/>
      <c r="V258" s="9"/>
      <c r="W258" s="9"/>
      <c r="X258" s="6"/>
    </row>
    <row r="259" spans="1:24" ht="27" customHeight="1" x14ac:dyDescent="0.25">
      <c r="B259" s="260" t="s">
        <v>17</v>
      </c>
      <c r="C259" s="261"/>
      <c r="D259" s="261"/>
      <c r="E259" s="261"/>
      <c r="F259" s="262" t="s">
        <v>134</v>
      </c>
      <c r="G259" s="262"/>
      <c r="H259" s="262"/>
      <c r="I259" s="262" t="s">
        <v>12</v>
      </c>
      <c r="J259" s="262"/>
      <c r="K259" s="262"/>
      <c r="L259" s="262" t="s">
        <v>105</v>
      </c>
      <c r="M259" s="236" t="s">
        <v>135</v>
      </c>
      <c r="N259" s="236"/>
      <c r="O259" s="236"/>
      <c r="P259" s="236"/>
      <c r="Q259" s="236"/>
      <c r="R259" s="236" t="s">
        <v>101</v>
      </c>
      <c r="S259" s="236"/>
      <c r="T259" s="236"/>
      <c r="U259" s="236"/>
      <c r="V259" s="237"/>
      <c r="W259" s="14"/>
      <c r="X259" s="3"/>
    </row>
    <row r="260" spans="1:24" ht="27.75" customHeight="1" x14ac:dyDescent="0.2">
      <c r="B260" s="240">
        <f>EDATE(B237,12)</f>
        <v>45292</v>
      </c>
      <c r="C260" s="241"/>
      <c r="D260" s="241"/>
      <c r="E260" s="242"/>
      <c r="F260" s="263"/>
      <c r="G260" s="263"/>
      <c r="H260" s="263"/>
      <c r="I260" s="263"/>
      <c r="J260" s="263"/>
      <c r="K260" s="263"/>
      <c r="L260" s="263"/>
      <c r="M260" s="238"/>
      <c r="N260" s="238"/>
      <c r="O260" s="238"/>
      <c r="P260" s="238"/>
      <c r="Q260" s="238"/>
      <c r="R260" s="238"/>
      <c r="S260" s="238"/>
      <c r="T260" s="238"/>
      <c r="U260" s="238"/>
      <c r="V260" s="239"/>
      <c r="W260" s="14"/>
      <c r="X260" s="3"/>
    </row>
    <row r="261" spans="1:24" ht="16.5" customHeight="1" x14ac:dyDescent="0.2">
      <c r="A261" s="34">
        <f>EDATE(B260,-4)</f>
        <v>45170</v>
      </c>
      <c r="B261" s="243" t="str">
        <f>PROPER(TEXT(A261, "mmmm"))</f>
        <v>Septiembre</v>
      </c>
      <c r="C261" s="244"/>
      <c r="D261" s="244"/>
      <c r="E261" s="244"/>
      <c r="F261" s="281" t="str">
        <f>IFERROR(IF(VLOOKUP($D231&amp;"-"&amp;TEXT($A261,"mmm-aaaa"),Informes!$A:$P,COLUMN(Informes!H$1),FALSE),"þ","¨"),"¨")</f>
        <v>¨</v>
      </c>
      <c r="G261" s="281"/>
      <c r="H261" s="281"/>
      <c r="I261" s="248" t="str">
        <f>IFERROR(IF(ISBLANK(
VLOOKUP($D254&amp;"-"&amp;TEXT($A261,"mmm-aaaa"),Informes!$A:$P,COLUMN(Informes!I$1),FALSE)), "",
VLOOKUP($D254&amp;"-"&amp;TEXT($A261,"mmm-aaaa"),Informes!$A:$P,COLUMN(Informes!I$1),FALSE)), "")</f>
        <v/>
      </c>
      <c r="J261" s="248"/>
      <c r="K261" s="248"/>
      <c r="L261" s="173" t="str">
        <f>IFERROR(IF($X261=$L$7,"þ","¨"),"¨")</f>
        <v>¨</v>
      </c>
      <c r="M261" s="248" t="str">
        <f>IFERROR(IF(OR($X261=$L$7,$X261=$K$5,$X261=$O$5,$X261=$T$5),IF(ISBLANK(
VLOOKUP($D231&amp;"-"&amp;TEXT($A261,"mmm-aaaa"),Informes!$A:$P,COLUMN(Informes!J$1),FALSE)), "",
VLOOKUP($D231&amp;"-"&amp;TEXT($A261,"mmm-aaaa"),Informes!$A:$P,COLUMN(Informes!J$1),FALSE)), ""), "")</f>
        <v/>
      </c>
      <c r="N261" s="248"/>
      <c r="O261" s="248"/>
      <c r="P261" s="248"/>
      <c r="Q261" s="248"/>
      <c r="R261" s="252" t="str">
        <f t="shared" ref="R261:R272" si="49">IF(W261=0, "", W261)</f>
        <v/>
      </c>
      <c r="S261" s="252"/>
      <c r="T261" s="252"/>
      <c r="U261" s="252"/>
      <c r="V261" s="253"/>
      <c r="W261" s="4" t="str">
        <f>IFERROR(VLOOKUP($D254&amp;"-"&amp;TEXT($A261,"mmm-aaaa"),Informes!$A:$P,COLUMN(Informes!K$1),FALSE), "")</f>
        <v/>
      </c>
      <c r="X261" s="34" t="str">
        <f>IFERROR(VLOOKUP($D231&amp;"-"&amp;TEXT($A261,"mmm-aaaa"),Informes!$A:$P,COLUMN(Informes!C$1),FALSE), "")</f>
        <v/>
      </c>
    </row>
    <row r="262" spans="1:24" ht="16.5" customHeight="1" x14ac:dyDescent="0.2">
      <c r="A262" s="34">
        <f>EDATE(A261,1)</f>
        <v>45200</v>
      </c>
      <c r="B262" s="243" t="str">
        <f t="shared" ref="B262:B272" si="50">PROPER(TEXT(A262, "mmmm"))</f>
        <v>Octubre</v>
      </c>
      <c r="C262" s="244"/>
      <c r="D262" s="244"/>
      <c r="E262" s="244"/>
      <c r="F262" s="281" t="str">
        <f>IFERROR(IF(VLOOKUP($D231&amp;"-"&amp;TEXT($A262,"mmm-aaaa"),Informes!$A:$P,COLUMN(Informes!H$1),FALSE),"þ","¨"),"¨")</f>
        <v>¨</v>
      </c>
      <c r="G262" s="281"/>
      <c r="H262" s="281"/>
      <c r="I262" s="248" t="str">
        <f>IFERROR(IF(ISBLANK(
VLOOKUP($D254&amp;"-"&amp;TEXT($A262,"mmm-aaaa"),Informes!$A:$P,COLUMN(Informes!I$1),FALSE)), "",
VLOOKUP($D254&amp;"-"&amp;TEXT($A262,"mmm-aaaa"),Informes!$A:$P,COLUMN(Informes!I$1),FALSE)), "")</f>
        <v/>
      </c>
      <c r="J262" s="248"/>
      <c r="K262" s="248"/>
      <c r="L262" s="173" t="str">
        <f t="shared" ref="L262:L272" si="51">IFERROR(IF($X262=$L$7,"þ","¨"),"¨")</f>
        <v>¨</v>
      </c>
      <c r="M262" s="248" t="str">
        <f>IFERROR(IF(OR($X262=$L$7,$X262=$K$5,$X262=$O$5,$X262=$T$5),IF(ISBLANK(
VLOOKUP($D231&amp;"-"&amp;TEXT($A262,"mmm-aaaa"),Informes!$A:$P,COLUMN(Informes!J$1),FALSE)), "",
VLOOKUP($D231&amp;"-"&amp;TEXT($A262,"mmm-aaaa"),Informes!$A:$P,COLUMN(Informes!J$1),FALSE)), ""), "")</f>
        <v/>
      </c>
      <c r="N262" s="248"/>
      <c r="O262" s="248"/>
      <c r="P262" s="248"/>
      <c r="Q262" s="248"/>
      <c r="R262" s="252" t="str">
        <f t="shared" si="49"/>
        <v/>
      </c>
      <c r="S262" s="252"/>
      <c r="T262" s="252"/>
      <c r="U262" s="252"/>
      <c r="V262" s="253"/>
      <c r="W262" s="4" t="str">
        <f>IFERROR(VLOOKUP($D254&amp;"-"&amp;TEXT($A262,"mmm-aaaa"),Informes!$A:$P,COLUMN(Informes!K$1),FALSE), "")</f>
        <v/>
      </c>
      <c r="X262" s="34" t="str">
        <f>IFERROR(VLOOKUP($D231&amp;"-"&amp;TEXT($A262,"mmm-aaaa"),Informes!$A:$P,COLUMN(Informes!C$1),FALSE), "")</f>
        <v/>
      </c>
    </row>
    <row r="263" spans="1:24" ht="16.5" customHeight="1" x14ac:dyDescent="0.2">
      <c r="A263" s="34">
        <f t="shared" ref="A263:A272" si="52">EDATE(A262,1)</f>
        <v>45231</v>
      </c>
      <c r="B263" s="243" t="str">
        <f t="shared" si="50"/>
        <v>Noviembre</v>
      </c>
      <c r="C263" s="244"/>
      <c r="D263" s="244"/>
      <c r="E263" s="244"/>
      <c r="F263" s="281" t="str">
        <f>IFERROR(IF(VLOOKUP($D231&amp;"-"&amp;TEXT($A263,"mmm-aaaa"),Informes!$A:$P,COLUMN(Informes!H$1),FALSE),"þ","¨"),"¨")</f>
        <v>¨</v>
      </c>
      <c r="G263" s="281"/>
      <c r="H263" s="281"/>
      <c r="I263" s="248" t="str">
        <f>IFERROR(IF(ISBLANK(
VLOOKUP($D254&amp;"-"&amp;TEXT($A263,"mmm-aaaa"),Informes!$A:$P,COLUMN(Informes!I$1),FALSE)), "",
VLOOKUP($D254&amp;"-"&amp;TEXT($A263,"mmm-aaaa"),Informes!$A:$P,COLUMN(Informes!I$1),FALSE)), "")</f>
        <v/>
      </c>
      <c r="J263" s="248"/>
      <c r="K263" s="248"/>
      <c r="L263" s="173" t="str">
        <f t="shared" si="51"/>
        <v>¨</v>
      </c>
      <c r="M263" s="248" t="str">
        <f>IFERROR(IF(OR($X263=$L$7,$X263=$K$5,$X263=$O$5,$X263=$T$5),IF(ISBLANK(
VLOOKUP($D231&amp;"-"&amp;TEXT($A263,"mmm-aaaa"),Informes!$A:$P,COLUMN(Informes!J$1),FALSE)), "",
VLOOKUP($D231&amp;"-"&amp;TEXT($A263,"mmm-aaaa"),Informes!$A:$P,COLUMN(Informes!J$1),FALSE)), ""), "")</f>
        <v/>
      </c>
      <c r="N263" s="248"/>
      <c r="O263" s="248"/>
      <c r="P263" s="248"/>
      <c r="Q263" s="248"/>
      <c r="R263" s="252" t="str">
        <f t="shared" si="49"/>
        <v/>
      </c>
      <c r="S263" s="252"/>
      <c r="T263" s="252"/>
      <c r="U263" s="252"/>
      <c r="V263" s="253"/>
      <c r="W263" s="4" t="str">
        <f>IFERROR(VLOOKUP($D254&amp;"-"&amp;TEXT($A263,"mmm-aaaa"),Informes!$A:$P,COLUMN(Informes!K$1),FALSE), "")</f>
        <v/>
      </c>
      <c r="X263" s="34" t="str">
        <f>IFERROR(VLOOKUP($D231&amp;"-"&amp;TEXT($A263,"mmm-aaaa"),Informes!$A:$P,COLUMN(Informes!C$1),FALSE), "")</f>
        <v/>
      </c>
    </row>
    <row r="264" spans="1:24" ht="16.5" customHeight="1" x14ac:dyDescent="0.2">
      <c r="A264" s="34">
        <f t="shared" si="52"/>
        <v>45261</v>
      </c>
      <c r="B264" s="243" t="str">
        <f t="shared" si="50"/>
        <v>Diciembre</v>
      </c>
      <c r="C264" s="244"/>
      <c r="D264" s="244"/>
      <c r="E264" s="244"/>
      <c r="F264" s="281" t="str">
        <f>IFERROR(IF(VLOOKUP($D231&amp;"-"&amp;TEXT($A264,"mmm-aaaa"),Informes!$A:$P,COLUMN(Informes!H$1),FALSE),"þ","¨"),"¨")</f>
        <v>¨</v>
      </c>
      <c r="G264" s="281"/>
      <c r="H264" s="281"/>
      <c r="I264" s="248" t="str">
        <f>IFERROR(IF(ISBLANK(
VLOOKUP($D254&amp;"-"&amp;TEXT($A264,"mmm-aaaa"),Informes!$A:$P,COLUMN(Informes!I$1),FALSE)), "",
VLOOKUP($D254&amp;"-"&amp;TEXT($A264,"mmm-aaaa"),Informes!$A:$P,COLUMN(Informes!I$1),FALSE)), "")</f>
        <v/>
      </c>
      <c r="J264" s="248"/>
      <c r="K264" s="248"/>
      <c r="L264" s="173" t="str">
        <f t="shared" si="51"/>
        <v>¨</v>
      </c>
      <c r="M264" s="248" t="str">
        <f>IFERROR(IF(OR($X264=$L$7,$X264=$K$5,$X264=$O$5,$X264=$T$5),IF(ISBLANK(
VLOOKUP($D231&amp;"-"&amp;TEXT($A264,"mmm-aaaa"),Informes!$A:$P,COLUMN(Informes!J$1),FALSE)), "",
VLOOKUP($D231&amp;"-"&amp;TEXT($A264,"mmm-aaaa"),Informes!$A:$P,COLUMN(Informes!J$1),FALSE)), ""), "")</f>
        <v/>
      </c>
      <c r="N264" s="248"/>
      <c r="O264" s="248"/>
      <c r="P264" s="248"/>
      <c r="Q264" s="248"/>
      <c r="R264" s="252" t="str">
        <f t="shared" si="49"/>
        <v/>
      </c>
      <c r="S264" s="252"/>
      <c r="T264" s="252"/>
      <c r="U264" s="252"/>
      <c r="V264" s="253"/>
      <c r="W264" s="4" t="str">
        <f>IFERROR(VLOOKUP($D254&amp;"-"&amp;TEXT($A264,"mmm-aaaa"),Informes!$A:$P,COLUMN(Informes!K$1),FALSE), "")</f>
        <v/>
      </c>
      <c r="X264" s="34" t="str">
        <f>IFERROR(VLOOKUP($D231&amp;"-"&amp;TEXT($A264,"mmm-aaaa"),Informes!$A:$P,COLUMN(Informes!C$1),FALSE), "")</f>
        <v/>
      </c>
    </row>
    <row r="265" spans="1:24" ht="16.5" customHeight="1" x14ac:dyDescent="0.2">
      <c r="A265" s="34">
        <f t="shared" si="52"/>
        <v>45292</v>
      </c>
      <c r="B265" s="243" t="str">
        <f t="shared" si="50"/>
        <v>Enero</v>
      </c>
      <c r="C265" s="244"/>
      <c r="D265" s="244"/>
      <c r="E265" s="244"/>
      <c r="F265" s="281" t="str">
        <f>IFERROR(IF(VLOOKUP($D231&amp;"-"&amp;TEXT($A265,"mmm-aaaa"),Informes!$A:$P,COLUMN(Informes!H$1),FALSE),"þ","¨"),"¨")</f>
        <v>¨</v>
      </c>
      <c r="G265" s="281"/>
      <c r="H265" s="281"/>
      <c r="I265" s="248" t="str">
        <f>IFERROR(IF(ISBLANK(
VLOOKUP($D254&amp;"-"&amp;TEXT($A265,"mmm-aaaa"),Informes!$A:$P,COLUMN(Informes!I$1),FALSE)), "",
VLOOKUP($D254&amp;"-"&amp;TEXT($A265,"mmm-aaaa"),Informes!$A:$P,COLUMN(Informes!I$1),FALSE)), "")</f>
        <v/>
      </c>
      <c r="J265" s="248"/>
      <c r="K265" s="248"/>
      <c r="L265" s="173" t="str">
        <f t="shared" si="51"/>
        <v>¨</v>
      </c>
      <c r="M265" s="248" t="str">
        <f>IFERROR(IF(OR($X265=$L$7,$X265=$K$5,$X265=$O$5,$X265=$T$5),IF(ISBLANK(
VLOOKUP($D231&amp;"-"&amp;TEXT($A265,"mmm-aaaa"),Informes!$A:$P,COLUMN(Informes!J$1),FALSE)), "",
VLOOKUP($D231&amp;"-"&amp;TEXT($A265,"mmm-aaaa"),Informes!$A:$P,COLUMN(Informes!J$1),FALSE)), ""), "")</f>
        <v/>
      </c>
      <c r="N265" s="248"/>
      <c r="O265" s="248"/>
      <c r="P265" s="248"/>
      <c r="Q265" s="248"/>
      <c r="R265" s="252" t="str">
        <f t="shared" si="49"/>
        <v/>
      </c>
      <c r="S265" s="252"/>
      <c r="T265" s="252"/>
      <c r="U265" s="252"/>
      <c r="V265" s="253"/>
      <c r="W265" s="4" t="str">
        <f>IFERROR(VLOOKUP($D254&amp;"-"&amp;TEXT($A265,"mmm-aaaa"),Informes!$A:$P,COLUMN(Informes!K$1),FALSE), "")</f>
        <v/>
      </c>
      <c r="X265" s="34" t="str">
        <f>IFERROR(VLOOKUP($D231&amp;"-"&amp;TEXT($A265,"mmm-aaaa"),Informes!$A:$P,COLUMN(Informes!C$1),FALSE), "")</f>
        <v/>
      </c>
    </row>
    <row r="266" spans="1:24" ht="16.5" customHeight="1" x14ac:dyDescent="0.2">
      <c r="A266" s="34">
        <f t="shared" si="52"/>
        <v>45323</v>
      </c>
      <c r="B266" s="243" t="str">
        <f t="shared" si="50"/>
        <v>Febrero</v>
      </c>
      <c r="C266" s="244"/>
      <c r="D266" s="244"/>
      <c r="E266" s="244"/>
      <c r="F266" s="281" t="str">
        <f>IFERROR(IF(VLOOKUP($D231&amp;"-"&amp;TEXT($A266,"mmm-aaaa"),Informes!$A:$P,COLUMN(Informes!H$1),FALSE),"þ","¨"),"¨")</f>
        <v>¨</v>
      </c>
      <c r="G266" s="281"/>
      <c r="H266" s="281"/>
      <c r="I266" s="248" t="str">
        <f>IFERROR(IF(ISBLANK(
VLOOKUP($D254&amp;"-"&amp;TEXT($A266,"mmm-aaaa"),Informes!$A:$P,COLUMN(Informes!I$1),FALSE)), "",
VLOOKUP($D254&amp;"-"&amp;TEXT($A266,"mmm-aaaa"),Informes!$A:$P,COLUMN(Informes!I$1),FALSE)), "")</f>
        <v/>
      </c>
      <c r="J266" s="248"/>
      <c r="K266" s="248"/>
      <c r="L266" s="173" t="str">
        <f t="shared" si="51"/>
        <v>¨</v>
      </c>
      <c r="M266" s="248" t="str">
        <f>IFERROR(IF(OR($X266=$L$7,$X266=$K$5,$X266=$O$5,$X266=$T$5),IF(ISBLANK(
VLOOKUP($D231&amp;"-"&amp;TEXT($A266,"mmm-aaaa"),Informes!$A:$P,COLUMN(Informes!J$1),FALSE)), "",
VLOOKUP($D231&amp;"-"&amp;TEXT($A266,"mmm-aaaa"),Informes!$A:$P,COLUMN(Informes!J$1),FALSE)), ""), "")</f>
        <v/>
      </c>
      <c r="N266" s="248"/>
      <c r="O266" s="248"/>
      <c r="P266" s="248"/>
      <c r="Q266" s="248"/>
      <c r="R266" s="252" t="str">
        <f t="shared" si="49"/>
        <v/>
      </c>
      <c r="S266" s="252"/>
      <c r="T266" s="252"/>
      <c r="U266" s="252"/>
      <c r="V266" s="253"/>
      <c r="W266" s="4" t="str">
        <f>IFERROR(VLOOKUP($D254&amp;"-"&amp;TEXT($A266,"mmm-aaaa"),Informes!$A:$P,COLUMN(Informes!K$1),FALSE), "")</f>
        <v/>
      </c>
      <c r="X266" s="34" t="str">
        <f>IFERROR(VLOOKUP($D231&amp;"-"&amp;TEXT($A266,"mmm-aaaa"),Informes!$A:$P,COLUMN(Informes!C$1),FALSE), "")</f>
        <v/>
      </c>
    </row>
    <row r="267" spans="1:24" ht="16.5" customHeight="1" x14ac:dyDescent="0.2">
      <c r="A267" s="34">
        <f t="shared" si="52"/>
        <v>45352</v>
      </c>
      <c r="B267" s="243" t="str">
        <f t="shared" si="50"/>
        <v>Marzo</v>
      </c>
      <c r="C267" s="244"/>
      <c r="D267" s="244"/>
      <c r="E267" s="244"/>
      <c r="F267" s="281" t="str">
        <f>IFERROR(IF(VLOOKUP($D231&amp;"-"&amp;TEXT($A267,"mmm-aaaa"),Informes!$A:$P,COLUMN(Informes!H$1),FALSE),"þ","¨"),"¨")</f>
        <v>¨</v>
      </c>
      <c r="G267" s="281"/>
      <c r="H267" s="281"/>
      <c r="I267" s="248" t="str">
        <f>IFERROR(IF(ISBLANK(
VLOOKUP($D254&amp;"-"&amp;TEXT($A267,"mmm-aaaa"),Informes!$A:$P,COLUMN(Informes!I$1),FALSE)), "",
VLOOKUP($D254&amp;"-"&amp;TEXT($A267,"mmm-aaaa"),Informes!$A:$P,COLUMN(Informes!I$1),FALSE)), "")</f>
        <v/>
      </c>
      <c r="J267" s="248"/>
      <c r="K267" s="248"/>
      <c r="L267" s="173" t="str">
        <f t="shared" si="51"/>
        <v>¨</v>
      </c>
      <c r="M267" s="248" t="str">
        <f>IFERROR(IF(OR($X267=$L$7,$X267=$K$5,$X267=$O$5,$X267=$T$5),IF(ISBLANK(
VLOOKUP($D231&amp;"-"&amp;TEXT($A267,"mmm-aaaa"),Informes!$A:$P,COLUMN(Informes!J$1),FALSE)), "",
VLOOKUP($D231&amp;"-"&amp;TEXT($A267,"mmm-aaaa"),Informes!$A:$P,COLUMN(Informes!J$1),FALSE)), ""), "")</f>
        <v/>
      </c>
      <c r="N267" s="248"/>
      <c r="O267" s="248"/>
      <c r="P267" s="248"/>
      <c r="Q267" s="248"/>
      <c r="R267" s="252" t="str">
        <f t="shared" si="49"/>
        <v/>
      </c>
      <c r="S267" s="252"/>
      <c r="T267" s="252"/>
      <c r="U267" s="252"/>
      <c r="V267" s="253"/>
      <c r="W267" s="4" t="str">
        <f>IFERROR(VLOOKUP($D254&amp;"-"&amp;TEXT($A267,"mmm-aaaa"),Informes!$A:$P,COLUMN(Informes!K$1),FALSE), "")</f>
        <v/>
      </c>
      <c r="X267" s="34" t="str">
        <f>IFERROR(VLOOKUP($D231&amp;"-"&amp;TEXT($A267,"mmm-aaaa"),Informes!$A:$P,COLUMN(Informes!C$1),FALSE), "")</f>
        <v/>
      </c>
    </row>
    <row r="268" spans="1:24" ht="16.5" customHeight="1" x14ac:dyDescent="0.2">
      <c r="A268" s="34">
        <f t="shared" si="52"/>
        <v>45383</v>
      </c>
      <c r="B268" s="243" t="str">
        <f t="shared" si="50"/>
        <v>Abril</v>
      </c>
      <c r="C268" s="244"/>
      <c r="D268" s="244"/>
      <c r="E268" s="244"/>
      <c r="F268" s="281" t="str">
        <f>IFERROR(IF(VLOOKUP($D231&amp;"-"&amp;TEXT($A268,"mmm-aaaa"),Informes!$A:$P,COLUMN(Informes!H$1),FALSE),"þ","¨"),"¨")</f>
        <v>¨</v>
      </c>
      <c r="G268" s="281"/>
      <c r="H268" s="281"/>
      <c r="I268" s="248" t="str">
        <f>IFERROR(IF(ISBLANK(
VLOOKUP($D254&amp;"-"&amp;TEXT($A268,"mmm-aaaa"),Informes!$A:$P,COLUMN(Informes!I$1),FALSE)), "",
VLOOKUP($D254&amp;"-"&amp;TEXT($A268,"mmm-aaaa"),Informes!$A:$P,COLUMN(Informes!I$1),FALSE)), "")</f>
        <v/>
      </c>
      <c r="J268" s="248"/>
      <c r="K268" s="248"/>
      <c r="L268" s="173" t="str">
        <f t="shared" si="51"/>
        <v>¨</v>
      </c>
      <c r="M268" s="248" t="str">
        <f>IFERROR(IF(OR($X268=$L$7,$X268=$K$5,$X268=$O$5,$X268=$T$5),IF(ISBLANK(
VLOOKUP($D231&amp;"-"&amp;TEXT($A268,"mmm-aaaa"),Informes!$A:$P,COLUMN(Informes!J$1),FALSE)), "",
VLOOKUP($D231&amp;"-"&amp;TEXT($A268,"mmm-aaaa"),Informes!$A:$P,COLUMN(Informes!J$1),FALSE)), ""), "")</f>
        <v/>
      </c>
      <c r="N268" s="248"/>
      <c r="O268" s="248"/>
      <c r="P268" s="248"/>
      <c r="Q268" s="248"/>
      <c r="R268" s="252" t="str">
        <f t="shared" si="49"/>
        <v/>
      </c>
      <c r="S268" s="252"/>
      <c r="T268" s="252"/>
      <c r="U268" s="252"/>
      <c r="V268" s="253"/>
      <c r="W268" s="4" t="str">
        <f>IFERROR(VLOOKUP($D254&amp;"-"&amp;TEXT($A268,"mmm-aaaa"),Informes!$A:$P,COLUMN(Informes!K$1),FALSE), "")</f>
        <v/>
      </c>
      <c r="X268" s="34" t="str">
        <f>IFERROR(VLOOKUP($D231&amp;"-"&amp;TEXT($A268,"mmm-aaaa"),Informes!$A:$P,COLUMN(Informes!C$1),FALSE), "")</f>
        <v/>
      </c>
    </row>
    <row r="269" spans="1:24" ht="16.5" customHeight="1" x14ac:dyDescent="0.2">
      <c r="A269" s="34">
        <f t="shared" si="52"/>
        <v>45413</v>
      </c>
      <c r="B269" s="243" t="str">
        <f t="shared" si="50"/>
        <v>Mayo</v>
      </c>
      <c r="C269" s="244"/>
      <c r="D269" s="244"/>
      <c r="E269" s="244"/>
      <c r="F269" s="281" t="str">
        <f>IFERROR(IF(VLOOKUP($D231&amp;"-"&amp;TEXT($A269,"mmm-aaaa"),Informes!$A:$P,COLUMN(Informes!H$1),FALSE),"þ","¨"),"¨")</f>
        <v>¨</v>
      </c>
      <c r="G269" s="281"/>
      <c r="H269" s="281"/>
      <c r="I269" s="248" t="str">
        <f>IFERROR(IF(ISBLANK(
VLOOKUP($D254&amp;"-"&amp;TEXT($A269,"mmm-aaaa"),Informes!$A:$P,COLUMN(Informes!I$1),FALSE)), "",
VLOOKUP($D254&amp;"-"&amp;TEXT($A269,"mmm-aaaa"),Informes!$A:$P,COLUMN(Informes!I$1),FALSE)), "")</f>
        <v/>
      </c>
      <c r="J269" s="248"/>
      <c r="K269" s="248"/>
      <c r="L269" s="173" t="str">
        <f t="shared" si="51"/>
        <v>¨</v>
      </c>
      <c r="M269" s="248" t="str">
        <f>IFERROR(IF(OR($X269=$L$7,$X269=$K$5,$X269=$O$5,$X269=$T$5),IF(ISBLANK(
VLOOKUP($D231&amp;"-"&amp;TEXT($A269,"mmm-aaaa"),Informes!$A:$P,COLUMN(Informes!J$1),FALSE)), "",
VLOOKUP($D231&amp;"-"&amp;TEXT($A269,"mmm-aaaa"),Informes!$A:$P,COLUMN(Informes!J$1),FALSE)), ""), "")</f>
        <v/>
      </c>
      <c r="N269" s="248"/>
      <c r="O269" s="248"/>
      <c r="P269" s="248"/>
      <c r="Q269" s="248"/>
      <c r="R269" s="252" t="str">
        <f t="shared" si="49"/>
        <v/>
      </c>
      <c r="S269" s="252"/>
      <c r="T269" s="252"/>
      <c r="U269" s="252"/>
      <c r="V269" s="253"/>
      <c r="W269" s="4" t="str">
        <f>IFERROR(VLOOKUP($D254&amp;"-"&amp;TEXT($A269,"mmm-aaaa"),Informes!$A:$P,COLUMN(Informes!K$1),FALSE), "")</f>
        <v/>
      </c>
      <c r="X269" s="34" t="str">
        <f>IFERROR(VLOOKUP($D231&amp;"-"&amp;TEXT($A269,"mmm-aaaa"),Informes!$A:$P,COLUMN(Informes!C$1),FALSE), "")</f>
        <v/>
      </c>
    </row>
    <row r="270" spans="1:24" ht="16.5" customHeight="1" x14ac:dyDescent="0.2">
      <c r="A270" s="34">
        <f t="shared" si="52"/>
        <v>45444</v>
      </c>
      <c r="B270" s="243" t="str">
        <f t="shared" si="50"/>
        <v>Junio</v>
      </c>
      <c r="C270" s="244"/>
      <c r="D270" s="244"/>
      <c r="E270" s="244"/>
      <c r="F270" s="281" t="str">
        <f>IFERROR(IF(VLOOKUP($D231&amp;"-"&amp;TEXT($A270,"mmm-aaaa"),Informes!$A:$P,COLUMN(Informes!H$1),FALSE),"þ","¨"),"¨")</f>
        <v>¨</v>
      </c>
      <c r="G270" s="281"/>
      <c r="H270" s="281"/>
      <c r="I270" s="248" t="str">
        <f>IFERROR(IF(ISBLANK(
VLOOKUP($D254&amp;"-"&amp;TEXT($A270,"mmm-aaaa"),Informes!$A:$P,COLUMN(Informes!I$1),FALSE)), "",
VLOOKUP($D254&amp;"-"&amp;TEXT($A270,"mmm-aaaa"),Informes!$A:$P,COLUMN(Informes!I$1),FALSE)), "")</f>
        <v/>
      </c>
      <c r="J270" s="248"/>
      <c r="K270" s="248"/>
      <c r="L270" s="173" t="str">
        <f t="shared" si="51"/>
        <v>¨</v>
      </c>
      <c r="M270" s="248" t="str">
        <f>IFERROR(IF(OR($X270=$L$7,$X270=$K$5,$X270=$O$5,$X270=$T$5),IF(ISBLANK(
VLOOKUP($D231&amp;"-"&amp;TEXT($A270,"mmm-aaaa"),Informes!$A:$P,COLUMN(Informes!J$1),FALSE)), "",
VLOOKUP($D231&amp;"-"&amp;TEXT($A270,"mmm-aaaa"),Informes!$A:$P,COLUMN(Informes!J$1),FALSE)), ""), "")</f>
        <v/>
      </c>
      <c r="N270" s="248"/>
      <c r="O270" s="248"/>
      <c r="P270" s="248"/>
      <c r="Q270" s="248"/>
      <c r="R270" s="252" t="str">
        <f t="shared" si="49"/>
        <v/>
      </c>
      <c r="S270" s="252"/>
      <c r="T270" s="252"/>
      <c r="U270" s="252"/>
      <c r="V270" s="253"/>
      <c r="W270" s="4" t="str">
        <f>IFERROR(VLOOKUP($D254&amp;"-"&amp;TEXT($A270,"mmm-aaaa"),Informes!$A:$P,COLUMN(Informes!K$1),FALSE), "")</f>
        <v/>
      </c>
      <c r="X270" s="34" t="str">
        <f>IFERROR(VLOOKUP($D231&amp;"-"&amp;TEXT($A270,"mmm-aaaa"),Informes!$A:$P,COLUMN(Informes!C$1),FALSE), "")</f>
        <v/>
      </c>
    </row>
    <row r="271" spans="1:24" ht="16.5" customHeight="1" x14ac:dyDescent="0.2">
      <c r="A271" s="34">
        <f t="shared" si="52"/>
        <v>45474</v>
      </c>
      <c r="B271" s="243" t="str">
        <f t="shared" si="50"/>
        <v>Julio</v>
      </c>
      <c r="C271" s="244"/>
      <c r="D271" s="244"/>
      <c r="E271" s="244"/>
      <c r="F271" s="281" t="str">
        <f>IFERROR(IF(VLOOKUP($D231&amp;"-"&amp;TEXT($A271,"mmm-aaaa"),Informes!$A:$P,COLUMN(Informes!H$1),FALSE),"þ","¨"),"¨")</f>
        <v>¨</v>
      </c>
      <c r="G271" s="281"/>
      <c r="H271" s="281"/>
      <c r="I271" s="248" t="str">
        <f>IFERROR(IF(ISBLANK(
VLOOKUP($D254&amp;"-"&amp;TEXT($A271,"mmm-aaaa"),Informes!$A:$P,COLUMN(Informes!I$1),FALSE)), "",
VLOOKUP($D254&amp;"-"&amp;TEXT($A271,"mmm-aaaa"),Informes!$A:$P,COLUMN(Informes!I$1),FALSE)), "")</f>
        <v/>
      </c>
      <c r="J271" s="248"/>
      <c r="K271" s="248"/>
      <c r="L271" s="173" t="str">
        <f t="shared" si="51"/>
        <v>¨</v>
      </c>
      <c r="M271" s="248" t="str">
        <f>IFERROR(IF(OR($X271=$L$7,$X271=$K$5,$X271=$O$5,$X271=$T$5),IF(ISBLANK(
VLOOKUP($D231&amp;"-"&amp;TEXT($A271,"mmm-aaaa"),Informes!$A:$P,COLUMN(Informes!J$1),FALSE)), "",
VLOOKUP($D231&amp;"-"&amp;TEXT($A271,"mmm-aaaa"),Informes!$A:$P,COLUMN(Informes!J$1),FALSE)), ""), "")</f>
        <v/>
      </c>
      <c r="N271" s="248"/>
      <c r="O271" s="248"/>
      <c r="P271" s="248"/>
      <c r="Q271" s="248"/>
      <c r="R271" s="252" t="str">
        <f t="shared" si="49"/>
        <v/>
      </c>
      <c r="S271" s="252"/>
      <c r="T271" s="252"/>
      <c r="U271" s="252"/>
      <c r="V271" s="253"/>
      <c r="W271" s="4" t="str">
        <f>IFERROR(VLOOKUP($D254&amp;"-"&amp;TEXT($A271,"mmm-aaaa"),Informes!$A:$P,COLUMN(Informes!K$1),FALSE), "")</f>
        <v/>
      </c>
      <c r="X271" s="34" t="str">
        <f>IFERROR(VLOOKUP($D231&amp;"-"&amp;TEXT($A271,"mmm-aaaa"),Informes!$A:$P,COLUMN(Informes!C$1),FALSE), "")</f>
        <v/>
      </c>
    </row>
    <row r="272" spans="1:24" ht="16.5" customHeight="1" thickBot="1" x14ac:dyDescent="0.25">
      <c r="A272" s="34">
        <f t="shared" si="52"/>
        <v>45505</v>
      </c>
      <c r="B272" s="264" t="str">
        <f t="shared" si="50"/>
        <v>Agosto</v>
      </c>
      <c r="C272" s="265"/>
      <c r="D272" s="265"/>
      <c r="E272" s="265"/>
      <c r="F272" s="280" t="str">
        <f>IFERROR(IF(VLOOKUP($D231&amp;"-"&amp;TEXT($A272,"mmm-aaaa"),Informes!$A:$P,COLUMN(Informes!H$1),FALSE),"þ","¨"),"¨")</f>
        <v>¨</v>
      </c>
      <c r="G272" s="280"/>
      <c r="H272" s="280"/>
      <c r="I272" s="269" t="str">
        <f>IFERROR(IF(ISBLANK(
VLOOKUP($D254&amp;"-"&amp;TEXT($A272,"mmm-aaaa"),Informes!$A:$P,COLUMN(Informes!I$1),FALSE)), "",
VLOOKUP($D254&amp;"-"&amp;TEXT($A272,"mmm-aaaa"),Informes!$A:$P,COLUMN(Informes!I$1),FALSE)), "")</f>
        <v/>
      </c>
      <c r="J272" s="269"/>
      <c r="K272" s="269"/>
      <c r="L272" s="172" t="str">
        <f t="shared" si="51"/>
        <v>¨</v>
      </c>
      <c r="M272" s="269" t="str">
        <f>IFERROR(IF(OR($X272=$L$7,$X272=$K$5,$X272=$O$5,$X272=$T$5),IF(ISBLANK(
VLOOKUP($D231&amp;"-"&amp;TEXT($A272,"mmm-aaaa"),Informes!$A:$P,COLUMN(Informes!J$1),FALSE)), "",
VLOOKUP($D231&amp;"-"&amp;TEXT($A272,"mmm-aaaa"),Informes!$A:$P,COLUMN(Informes!J$1),FALSE)), ""), "")</f>
        <v/>
      </c>
      <c r="N272" s="269"/>
      <c r="O272" s="269"/>
      <c r="P272" s="269"/>
      <c r="Q272" s="269"/>
      <c r="R272" s="270" t="str">
        <f t="shared" si="49"/>
        <v/>
      </c>
      <c r="S272" s="270"/>
      <c r="T272" s="270"/>
      <c r="U272" s="270"/>
      <c r="V272" s="271"/>
      <c r="W272" s="4" t="str">
        <f>IFERROR(VLOOKUP($D254&amp;"-"&amp;TEXT($A272,"mmm-aaaa"),Informes!$A:$P,COLUMN(Informes!K$1),FALSE), "")</f>
        <v/>
      </c>
      <c r="X272" s="34" t="str">
        <f>IFERROR(VLOOKUP($D231&amp;"-"&amp;TEXT($A272,"mmm-aaaa"),Informes!$A:$P,COLUMN(Informes!C$1),FALSE), "")</f>
        <v/>
      </c>
    </row>
    <row r="273" spans="1:24" ht="16.5" customHeight="1" thickBot="1" x14ac:dyDescent="0.3">
      <c r="D273" s="124"/>
      <c r="E273" s="124"/>
      <c r="F273" s="129"/>
      <c r="G273" s="124" t="str">
        <f>IF(SUM(F261:F272)=0,"",SUM(F261:F272))</f>
        <v/>
      </c>
      <c r="H273" s="124"/>
      <c r="I273" s="124"/>
      <c r="J273" s="130"/>
      <c r="K273" s="124"/>
      <c r="L273" s="131" t="s">
        <v>107</v>
      </c>
      <c r="M273" s="272" t="str">
        <f>IF(SUM(M261:M272)=0,"",SUM(M261:M272))</f>
        <v/>
      </c>
      <c r="N273" s="273"/>
      <c r="O273" s="273"/>
      <c r="P273" s="273"/>
      <c r="Q273" s="274"/>
      <c r="R273" s="275"/>
      <c r="S273" s="276"/>
      <c r="T273" s="276"/>
      <c r="U273" s="276"/>
      <c r="V273" s="277"/>
      <c r="W273" s="4"/>
      <c r="X273" s="4"/>
    </row>
    <row r="274" spans="1:24" ht="16.5" customHeight="1" x14ac:dyDescent="0.2">
      <c r="W274" s="4"/>
      <c r="X274" s="4"/>
    </row>
    <row r="275" spans="1:24" ht="279.75" customHeight="1" x14ac:dyDescent="0.15">
      <c r="B275" s="11"/>
      <c r="C275" s="132" t="s">
        <v>136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 spans="1:24" ht="24" customHeight="1" x14ac:dyDescent="0.2">
      <c r="A276" s="35">
        <f>IFERROR(IF(INDEX(ROUNDDOWN(TblPublicadores[Grupo], 0),A277)=$Y$1,A277,0),0)</f>
        <v>0</v>
      </c>
      <c r="B276" s="256" t="s">
        <v>127</v>
      </c>
      <c r="C276" s="256"/>
      <c r="D276" s="256"/>
      <c r="E276" s="256"/>
      <c r="F276" s="256"/>
      <c r="G276" s="256"/>
      <c r="H276" s="256"/>
      <c r="I276" s="256"/>
      <c r="J276" s="256"/>
      <c r="K276" s="256"/>
      <c r="L276" s="256"/>
      <c r="M276" s="256"/>
      <c r="N276" s="256"/>
      <c r="O276" s="256"/>
      <c r="P276" s="256"/>
      <c r="Q276" s="256"/>
      <c r="R276" s="256"/>
      <c r="S276" s="256"/>
      <c r="T276" s="256"/>
      <c r="U276" s="256"/>
      <c r="V276" s="256"/>
    </row>
    <row r="277" spans="1:24" ht="17.25" customHeight="1" x14ac:dyDescent="0.2">
      <c r="A277" s="35">
        <f>A231+1</f>
        <v>7</v>
      </c>
      <c r="B277" s="120" t="s">
        <v>128</v>
      </c>
      <c r="D277" s="286">
        <f>IF(A276=0,0,INDEX(TblPublicadores[Nombre],A276))</f>
        <v>0</v>
      </c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286"/>
      <c r="P277" s="286"/>
      <c r="Q277" s="286"/>
      <c r="R277" s="286"/>
      <c r="S277" s="286"/>
      <c r="T277" s="286"/>
      <c r="U277" s="286"/>
      <c r="V277" s="286"/>
      <c r="W277" s="15"/>
      <c r="X277" s="2"/>
    </row>
    <row r="278" spans="1:24" ht="17.25" customHeight="1" x14ac:dyDescent="0.2">
      <c r="B278" s="120" t="s">
        <v>129</v>
      </c>
      <c r="D278" s="121"/>
      <c r="E278" s="121"/>
      <c r="F278" s="7"/>
      <c r="G278" s="7"/>
      <c r="H278" s="257" t="str">
        <f>IF(A276=0,"",INDEX(TblPublicadores[Fecha de nacimiento],A276))</f>
        <v/>
      </c>
      <c r="I278" s="257"/>
      <c r="J278" s="257"/>
      <c r="K278" s="257"/>
      <c r="L278" s="257"/>
      <c r="M278" s="257"/>
      <c r="N278" s="257"/>
      <c r="O278" s="257"/>
      <c r="P278" s="128" t="str">
        <f>IF(INDEX(TblPublicadores[Sexo],A276)=Q278,"þ","¨")</f>
        <v>¨</v>
      </c>
      <c r="Q278" s="120" t="s">
        <v>75</v>
      </c>
      <c r="S278" s="12"/>
      <c r="T278" s="13"/>
      <c r="U278" s="128" t="str">
        <f>IF(INDEX(TblPublicadores[Sexo],A276)=V278,"þ","¨")</f>
        <v>¨</v>
      </c>
      <c r="V278" s="120" t="s">
        <v>79</v>
      </c>
      <c r="W278" s="12"/>
      <c r="X278" s="6"/>
    </row>
    <row r="279" spans="1:24" ht="17.25" customHeight="1" x14ac:dyDescent="0.2">
      <c r="B279" s="120" t="s">
        <v>130</v>
      </c>
      <c r="D279" s="122"/>
      <c r="E279" s="122"/>
      <c r="F279" s="7"/>
      <c r="G279" s="258" t="str">
        <f>IF(A276=0,"",IF(INDEX(TblPublicadores[Fecha de bautismo],A276)="", "",INDEX(TblPublicadores[Fecha de bautismo],A276)))</f>
        <v/>
      </c>
      <c r="H279" s="258"/>
      <c r="I279" s="258"/>
      <c r="J279" s="258"/>
      <c r="K279" s="258"/>
      <c r="L279" s="258"/>
      <c r="M279" s="258"/>
      <c r="N279" s="258"/>
      <c r="O279" s="258"/>
      <c r="P279" s="128" t="s">
        <v>137</v>
      </c>
      <c r="Q279" s="120" t="s">
        <v>131</v>
      </c>
      <c r="S279" s="12"/>
      <c r="T279" s="12"/>
      <c r="U279" s="128" t="s">
        <v>138</v>
      </c>
      <c r="V279" s="120" t="s">
        <v>61</v>
      </c>
      <c r="W279" s="12"/>
      <c r="X279" s="6"/>
    </row>
    <row r="280" spans="1:24" ht="28.5" customHeight="1" x14ac:dyDescent="0.2">
      <c r="B280" s="127" t="str">
        <f>IF(INDEX(TblPublicadores[Privilegio],A276)=C280,"þ","¨")</f>
        <v>¨</v>
      </c>
      <c r="C280" s="125" t="s">
        <v>76</v>
      </c>
      <c r="D280" s="127" t="str">
        <f>IF(INDEX(TblPublicadores[Privilegio],A276)=E280,"þ","¨")</f>
        <v>¨</v>
      </c>
      <c r="E280" s="125" t="s">
        <v>81</v>
      </c>
      <c r="F280" s="7"/>
      <c r="G280" s="7"/>
      <c r="H280" s="5"/>
      <c r="I280" s="10"/>
      <c r="J280" s="127" t="str">
        <f>IF(INDEX(TblPublicadores[Tipo Publicador],A276)=K280,"þ","¨")</f>
        <v>¨</v>
      </c>
      <c r="K280" s="125" t="s">
        <v>77</v>
      </c>
      <c r="L280" s="5"/>
      <c r="M280" s="5"/>
      <c r="N280" s="127" t="str">
        <f>IF(INDEX(TblPublicadores[Tipo Publicador],A276)=O280,"þ","¨")</f>
        <v>¨</v>
      </c>
      <c r="O280" s="125" t="s">
        <v>132</v>
      </c>
      <c r="P280" s="126"/>
      <c r="Q280" s="126"/>
      <c r="R280" s="9"/>
      <c r="S280" s="127" t="str">
        <f>IF(INDEX(TblPublicadores[Tipo Publicador],A276)=T280,"þ","¨")</f>
        <v>¨</v>
      </c>
      <c r="T280" s="259" t="s">
        <v>133</v>
      </c>
      <c r="U280" s="259"/>
      <c r="V280" s="259"/>
      <c r="W280" s="13"/>
      <c r="X280" s="6"/>
    </row>
    <row r="281" spans="1:24" ht="4.5" customHeight="1" thickBot="1" x14ac:dyDescent="0.25">
      <c r="B281" s="8"/>
      <c r="C281" s="7"/>
      <c r="D281" s="8"/>
      <c r="E281" s="7"/>
      <c r="F281" s="7"/>
      <c r="G281" s="7"/>
      <c r="H281" s="5"/>
      <c r="I281" s="10"/>
      <c r="J281" s="8"/>
      <c r="K281" s="5"/>
      <c r="L281" s="5"/>
      <c r="M281" s="5"/>
      <c r="N281" s="7"/>
      <c r="O281" s="5"/>
      <c r="P281" s="8"/>
      <c r="Q281" s="8"/>
      <c r="R281" s="9"/>
      <c r="S281" s="9"/>
      <c r="T281" s="7"/>
      <c r="U281" s="8"/>
      <c r="V281" s="9"/>
      <c r="W281" s="9"/>
      <c r="X281" s="6"/>
    </row>
    <row r="282" spans="1:24" ht="26.25" customHeight="1" x14ac:dyDescent="0.25">
      <c r="B282" s="260" t="s">
        <v>17</v>
      </c>
      <c r="C282" s="261"/>
      <c r="D282" s="261"/>
      <c r="E282" s="261"/>
      <c r="F282" s="262" t="s">
        <v>134</v>
      </c>
      <c r="G282" s="262"/>
      <c r="H282" s="262"/>
      <c r="I282" s="262" t="s">
        <v>12</v>
      </c>
      <c r="J282" s="262"/>
      <c r="K282" s="262"/>
      <c r="L282" s="262" t="s">
        <v>105</v>
      </c>
      <c r="M282" s="236" t="s">
        <v>135</v>
      </c>
      <c r="N282" s="236"/>
      <c r="O282" s="236"/>
      <c r="P282" s="236"/>
      <c r="Q282" s="236"/>
      <c r="R282" s="236" t="s">
        <v>101</v>
      </c>
      <c r="S282" s="236"/>
      <c r="T282" s="236"/>
      <c r="U282" s="236"/>
      <c r="V282" s="237"/>
      <c r="W282" s="14"/>
      <c r="X282" s="3"/>
    </row>
    <row r="283" spans="1:24" ht="27.75" customHeight="1" x14ac:dyDescent="0.2">
      <c r="B283" s="240">
        <v>44927</v>
      </c>
      <c r="C283" s="241"/>
      <c r="D283" s="241"/>
      <c r="E283" s="242"/>
      <c r="F283" s="263"/>
      <c r="G283" s="263"/>
      <c r="H283" s="263"/>
      <c r="I283" s="263"/>
      <c r="J283" s="263"/>
      <c r="K283" s="263"/>
      <c r="L283" s="263"/>
      <c r="M283" s="238"/>
      <c r="N283" s="238"/>
      <c r="O283" s="238"/>
      <c r="P283" s="238"/>
      <c r="Q283" s="238"/>
      <c r="R283" s="238"/>
      <c r="S283" s="238"/>
      <c r="T283" s="238"/>
      <c r="U283" s="238"/>
      <c r="V283" s="239"/>
      <c r="W283" s="14"/>
      <c r="X283" s="3"/>
    </row>
    <row r="284" spans="1:24" ht="16.5" customHeight="1" x14ac:dyDescent="0.2">
      <c r="A284" s="34">
        <f>EDATE(B283,-4)</f>
        <v>44805</v>
      </c>
      <c r="B284" s="243" t="str">
        <f>PROPER(TEXT(A284, "mmmm"))</f>
        <v>Septiembre</v>
      </c>
      <c r="C284" s="244"/>
      <c r="D284" s="244" t="str">
        <f>PROPER(TEXT(C284, "mmmm"))</f>
        <v>Enero</v>
      </c>
      <c r="E284" s="244"/>
      <c r="F284" s="281" t="str">
        <f>IFERROR(IF(VLOOKUP($D277&amp;"-"&amp;TEXT($A284,"mmm-aaaa"),Informes!$A:$P,COLUMN(Informes!H$1),FALSE),"þ","¨"),"¨")</f>
        <v>¨</v>
      </c>
      <c r="G284" s="281"/>
      <c r="H284" s="281"/>
      <c r="I284" s="248" t="str">
        <f>IFERROR(IF(ISBLANK(
VLOOKUP($D277&amp;"-"&amp;TEXT($A284,"mmm-aaaa"),Informes!$A:$P,COLUMN(Informes!I$1),FALSE)), "",
VLOOKUP($D277&amp;"-"&amp;TEXT($A284,"mmm-aaaa"),Informes!$A:$P,COLUMN(Informes!I$1),FALSE)), "")</f>
        <v/>
      </c>
      <c r="J284" s="248"/>
      <c r="K284" s="248"/>
      <c r="L284" s="173" t="str">
        <f>IFERROR(IF($X284=$L$7,"þ","¨"),"¨")</f>
        <v>¨</v>
      </c>
      <c r="M284" s="248" t="str">
        <f>IFERROR(IF(OR($X284=$L$7,$X284=$K$5,$X284=$O$5,$X284=$T$5),IF(ISBLANK(
VLOOKUP($D277&amp;"-"&amp;TEXT($A284,"mmm-aaaa"),Informes!$A:$P,COLUMN(Informes!J$1),FALSE)), "",
VLOOKUP($D277&amp;"-"&amp;TEXT($A284,"mmm-aaaa"),Informes!$A:$P,COLUMN(Informes!J$1),FALSE)), ""), "")</f>
        <v/>
      </c>
      <c r="N284" s="248"/>
      <c r="O284" s="248"/>
      <c r="P284" s="248"/>
      <c r="Q284" s="248"/>
      <c r="R284" s="252" t="str">
        <f t="shared" ref="R284:R295" si="53">IF(W284=0, "", W284)</f>
        <v/>
      </c>
      <c r="S284" s="252"/>
      <c r="T284" s="252"/>
      <c r="U284" s="252"/>
      <c r="V284" s="253"/>
      <c r="W284" s="4" t="str">
        <f>IFERROR(VLOOKUP($D277&amp;"-"&amp;TEXT($A284,"mmm-aaaa"),Informes!$A:$P,COLUMN(Informes!K$1),FALSE), "")</f>
        <v/>
      </c>
      <c r="X284" s="34" t="str">
        <f>IFERROR(VLOOKUP($D277&amp;"-"&amp;TEXT($A284,"mmm-aaaa"),Informes!$A:$P,COLUMN(Informes!C$1),FALSE), "")</f>
        <v/>
      </c>
    </row>
    <row r="285" spans="1:24" ht="16.5" customHeight="1" x14ac:dyDescent="0.2">
      <c r="A285" s="34">
        <f>EDATE(A284,1)</f>
        <v>44835</v>
      </c>
      <c r="B285" s="243" t="str">
        <f t="shared" ref="B285:B295" si="54">PROPER(TEXT(A285, "mmmm"))</f>
        <v>Octubre</v>
      </c>
      <c r="C285" s="244"/>
      <c r="D285" s="244" t="str">
        <f t="shared" ref="D285:D295" si="55">PROPER(TEXT(C285, "mmmm"))</f>
        <v>Enero</v>
      </c>
      <c r="E285" s="244"/>
      <c r="F285" s="281" t="str">
        <f>IFERROR(IF(VLOOKUP($D277&amp;"-"&amp;TEXT($A285,"mmm-aaaa"),Informes!$A:$P,COLUMN(Informes!H$1),FALSE),"þ","¨"),"¨")</f>
        <v>¨</v>
      </c>
      <c r="G285" s="281"/>
      <c r="H285" s="281"/>
      <c r="I285" s="248" t="str">
        <f>IFERROR(IF(ISBLANK(
VLOOKUP($D277&amp;"-"&amp;TEXT($A285,"mmm-aaaa"),Informes!$A:$P,COLUMN(Informes!I$1),FALSE)), "",
VLOOKUP($D277&amp;"-"&amp;TEXT($A285,"mmm-aaaa"),Informes!$A:$P,COLUMN(Informes!I$1),FALSE)), "")</f>
        <v/>
      </c>
      <c r="J285" s="248"/>
      <c r="K285" s="248"/>
      <c r="L285" s="173" t="str">
        <f t="shared" ref="L285:L295" si="56">IFERROR(IF($X285=$L$7,"þ","¨"),"¨")</f>
        <v>¨</v>
      </c>
      <c r="M285" s="248" t="str">
        <f>IFERROR(IF(OR($X285=$L$7,$X285=$K$5,$X285=$O$5,$X285=$T$5),IF(ISBLANK(
VLOOKUP($D277&amp;"-"&amp;TEXT($A285,"mmm-aaaa"),Informes!$A:$P,COLUMN(Informes!J$1),FALSE)), "",
VLOOKUP($D277&amp;"-"&amp;TEXT($A285,"mmm-aaaa"),Informes!$A:$P,COLUMN(Informes!J$1),FALSE)), ""), "")</f>
        <v/>
      </c>
      <c r="N285" s="248"/>
      <c r="O285" s="248"/>
      <c r="P285" s="248"/>
      <c r="Q285" s="248"/>
      <c r="R285" s="252" t="str">
        <f t="shared" si="53"/>
        <v/>
      </c>
      <c r="S285" s="252"/>
      <c r="T285" s="252"/>
      <c r="U285" s="252"/>
      <c r="V285" s="253"/>
      <c r="W285" s="4" t="str">
        <f>IFERROR(VLOOKUP($D277&amp;"-"&amp;TEXT($A285,"mmm-aaaa"),Informes!$A:$P,COLUMN(Informes!K$1),FALSE), "")</f>
        <v/>
      </c>
      <c r="X285" s="34" t="str">
        <f>IFERROR(VLOOKUP($D277&amp;"-"&amp;TEXT($A285,"mmm-aaaa"),Informes!$A:$P,COLUMN(Informes!C$1),FALSE), "")</f>
        <v/>
      </c>
    </row>
    <row r="286" spans="1:24" ht="16.5" customHeight="1" x14ac:dyDescent="0.2">
      <c r="A286" s="34">
        <f t="shared" ref="A286:A295" si="57">EDATE(A285,1)</f>
        <v>44866</v>
      </c>
      <c r="B286" s="243" t="str">
        <f t="shared" si="54"/>
        <v>Noviembre</v>
      </c>
      <c r="C286" s="244"/>
      <c r="D286" s="244" t="str">
        <f t="shared" si="55"/>
        <v>Enero</v>
      </c>
      <c r="E286" s="244"/>
      <c r="F286" s="281" t="str">
        <f>IFERROR(IF(VLOOKUP($D277&amp;"-"&amp;TEXT($A286,"mmm-aaaa"),Informes!$A:$P,COLUMN(Informes!H$1),FALSE),"þ","¨"),"¨")</f>
        <v>¨</v>
      </c>
      <c r="G286" s="281"/>
      <c r="H286" s="281"/>
      <c r="I286" s="248" t="str">
        <f>IFERROR(IF(ISBLANK(
VLOOKUP($D277&amp;"-"&amp;TEXT($A286,"mmm-aaaa"),Informes!$A:$P,COLUMN(Informes!I$1),FALSE)), "",
VLOOKUP($D277&amp;"-"&amp;TEXT($A286,"mmm-aaaa"),Informes!$A:$P,COLUMN(Informes!I$1),FALSE)), "")</f>
        <v/>
      </c>
      <c r="J286" s="248"/>
      <c r="K286" s="248"/>
      <c r="L286" s="173" t="str">
        <f t="shared" si="56"/>
        <v>¨</v>
      </c>
      <c r="M286" s="248" t="str">
        <f>IFERROR(IF(OR($X286=$L$7,$X286=$K$5,$X286=$O$5,$X286=$T$5),IF(ISBLANK(
VLOOKUP($D277&amp;"-"&amp;TEXT($A286,"mmm-aaaa"),Informes!$A:$P,COLUMN(Informes!J$1),FALSE)), "",
VLOOKUP($D277&amp;"-"&amp;TEXT($A286,"mmm-aaaa"),Informes!$A:$P,COLUMN(Informes!J$1),FALSE)), ""), "")</f>
        <v/>
      </c>
      <c r="N286" s="248"/>
      <c r="O286" s="248"/>
      <c r="P286" s="248"/>
      <c r="Q286" s="248"/>
      <c r="R286" s="252" t="str">
        <f t="shared" si="53"/>
        <v/>
      </c>
      <c r="S286" s="252"/>
      <c r="T286" s="252"/>
      <c r="U286" s="252"/>
      <c r="V286" s="253"/>
      <c r="W286" s="4" t="str">
        <f>IFERROR(VLOOKUP($D277&amp;"-"&amp;TEXT($A286,"mmm-aaaa"),Informes!$A:$P,COLUMN(Informes!K$1),FALSE), "")</f>
        <v/>
      </c>
      <c r="X286" s="34" t="str">
        <f>IFERROR(VLOOKUP($D277&amp;"-"&amp;TEXT($A286,"mmm-aaaa"),Informes!$A:$P,COLUMN(Informes!C$1),FALSE), "")</f>
        <v/>
      </c>
    </row>
    <row r="287" spans="1:24" ht="16.5" customHeight="1" x14ac:dyDescent="0.2">
      <c r="A287" s="34">
        <f t="shared" si="57"/>
        <v>44896</v>
      </c>
      <c r="B287" s="243" t="str">
        <f t="shared" si="54"/>
        <v>Diciembre</v>
      </c>
      <c r="C287" s="244"/>
      <c r="D287" s="244" t="str">
        <f t="shared" si="55"/>
        <v>Enero</v>
      </c>
      <c r="E287" s="244"/>
      <c r="F287" s="281" t="str">
        <f>IFERROR(IF(VLOOKUP($D277&amp;"-"&amp;TEXT($A287,"mmm-aaaa"),Informes!$A:$P,COLUMN(Informes!H$1),FALSE),"þ","¨"),"¨")</f>
        <v>¨</v>
      </c>
      <c r="G287" s="281"/>
      <c r="H287" s="281"/>
      <c r="I287" s="248" t="str">
        <f>IFERROR(IF(ISBLANK(
VLOOKUP($D277&amp;"-"&amp;TEXT($A287,"mmm-aaaa"),Informes!$A:$P,COLUMN(Informes!I$1),FALSE)), "",
VLOOKUP($D277&amp;"-"&amp;TEXT($A287,"mmm-aaaa"),Informes!$A:$P,COLUMN(Informes!I$1),FALSE)), "")</f>
        <v/>
      </c>
      <c r="J287" s="248"/>
      <c r="K287" s="248"/>
      <c r="L287" s="173" t="str">
        <f t="shared" si="56"/>
        <v>¨</v>
      </c>
      <c r="M287" s="248" t="str">
        <f>IFERROR(IF(OR($X287=$L$7,$X287=$K$5,$X287=$O$5,$X287=$T$5),IF(ISBLANK(
VLOOKUP($D277&amp;"-"&amp;TEXT($A287,"mmm-aaaa"),Informes!$A:$P,COLUMN(Informes!J$1),FALSE)), "",
VLOOKUP($D277&amp;"-"&amp;TEXT($A287,"mmm-aaaa"),Informes!$A:$P,COLUMN(Informes!J$1),FALSE)), ""), "")</f>
        <v/>
      </c>
      <c r="N287" s="248"/>
      <c r="O287" s="248"/>
      <c r="P287" s="248"/>
      <c r="Q287" s="248"/>
      <c r="R287" s="252" t="str">
        <f t="shared" si="53"/>
        <v/>
      </c>
      <c r="S287" s="252"/>
      <c r="T287" s="252"/>
      <c r="U287" s="252"/>
      <c r="V287" s="253"/>
      <c r="W287" s="4" t="str">
        <f>IFERROR(VLOOKUP($D277&amp;"-"&amp;TEXT($A287,"mmm-aaaa"),Informes!$A:$P,COLUMN(Informes!K$1),FALSE), "")</f>
        <v/>
      </c>
      <c r="X287" s="34" t="str">
        <f>IFERROR(VLOOKUP($D277&amp;"-"&amp;TEXT($A287,"mmm-aaaa"),Informes!$A:$P,COLUMN(Informes!C$1),FALSE), "")</f>
        <v/>
      </c>
    </row>
    <row r="288" spans="1:24" ht="16.5" customHeight="1" x14ac:dyDescent="0.2">
      <c r="A288" s="34">
        <f t="shared" si="57"/>
        <v>44927</v>
      </c>
      <c r="B288" s="243" t="str">
        <f t="shared" si="54"/>
        <v>Enero</v>
      </c>
      <c r="C288" s="244"/>
      <c r="D288" s="244" t="str">
        <f t="shared" si="55"/>
        <v>Enero</v>
      </c>
      <c r="E288" s="244"/>
      <c r="F288" s="281" t="str">
        <f>IFERROR(IF(VLOOKUP($D277&amp;"-"&amp;TEXT($A288,"mmm-aaaa"),Informes!$A:$P,COLUMN(Informes!H$1),FALSE),"þ","¨"),"¨")</f>
        <v>¨</v>
      </c>
      <c r="G288" s="281"/>
      <c r="H288" s="281"/>
      <c r="I288" s="248" t="str">
        <f>IFERROR(IF(ISBLANK(
VLOOKUP($D277&amp;"-"&amp;TEXT($A288,"mmm-aaaa"),Informes!$A:$P,COLUMN(Informes!I$1),FALSE)), "",
VLOOKUP($D277&amp;"-"&amp;TEXT($A288,"mmm-aaaa"),Informes!$A:$P,COLUMN(Informes!I$1),FALSE)), "")</f>
        <v/>
      </c>
      <c r="J288" s="248"/>
      <c r="K288" s="248"/>
      <c r="L288" s="173" t="str">
        <f t="shared" si="56"/>
        <v>¨</v>
      </c>
      <c r="M288" s="248" t="str">
        <f>IFERROR(IF(OR($X288=$L$7,$X288=$K$5,$X288=$O$5,$X288=$T$5),IF(ISBLANK(
VLOOKUP($D277&amp;"-"&amp;TEXT($A288,"mmm-aaaa"),Informes!$A:$P,COLUMN(Informes!J$1),FALSE)), "",
VLOOKUP($D277&amp;"-"&amp;TEXT($A288,"mmm-aaaa"),Informes!$A:$P,COLUMN(Informes!J$1),FALSE)), ""), "")</f>
        <v/>
      </c>
      <c r="N288" s="248"/>
      <c r="O288" s="248"/>
      <c r="P288" s="248"/>
      <c r="Q288" s="248"/>
      <c r="R288" s="252" t="str">
        <f t="shared" si="53"/>
        <v/>
      </c>
      <c r="S288" s="252"/>
      <c r="T288" s="252"/>
      <c r="U288" s="252"/>
      <c r="V288" s="253"/>
      <c r="W288" s="4" t="str">
        <f>IFERROR(VLOOKUP($D277&amp;"-"&amp;TEXT($A288,"mmm-aaaa"),Informes!$A:$P,COLUMN(Informes!K$1),FALSE), "")</f>
        <v/>
      </c>
      <c r="X288" s="34" t="str">
        <f>IFERROR(VLOOKUP($D277&amp;"-"&amp;TEXT($A288,"mmm-aaaa"),Informes!$A:$P,COLUMN(Informes!C$1),FALSE), "")</f>
        <v/>
      </c>
    </row>
    <row r="289" spans="1:24" ht="16.5" customHeight="1" x14ac:dyDescent="0.2">
      <c r="A289" s="34">
        <f t="shared" si="57"/>
        <v>44958</v>
      </c>
      <c r="B289" s="243" t="str">
        <f t="shared" si="54"/>
        <v>Febrero</v>
      </c>
      <c r="C289" s="244"/>
      <c r="D289" s="244" t="str">
        <f t="shared" si="55"/>
        <v>Enero</v>
      </c>
      <c r="E289" s="244"/>
      <c r="F289" s="281" t="str">
        <f>IFERROR(IF(VLOOKUP($D277&amp;"-"&amp;TEXT($A289,"mmm-aaaa"),Informes!$A:$P,COLUMN(Informes!H$1),FALSE),"þ","¨"),"¨")</f>
        <v>¨</v>
      </c>
      <c r="G289" s="281"/>
      <c r="H289" s="281"/>
      <c r="I289" s="248" t="str">
        <f>IFERROR(IF(ISBLANK(
VLOOKUP($D277&amp;"-"&amp;TEXT($A289,"mmm-aaaa"),Informes!$A:$P,COLUMN(Informes!I$1),FALSE)), "",
VLOOKUP($D277&amp;"-"&amp;TEXT($A289,"mmm-aaaa"),Informes!$A:$P,COLUMN(Informes!I$1),FALSE)), "")</f>
        <v/>
      </c>
      <c r="J289" s="248"/>
      <c r="K289" s="248"/>
      <c r="L289" s="173" t="str">
        <f t="shared" si="56"/>
        <v>¨</v>
      </c>
      <c r="M289" s="248" t="str">
        <f>IFERROR(IF(OR($X289=$L$7,$X289=$K$5,$X289=$O$5,$X289=$T$5),IF(ISBLANK(
VLOOKUP($D277&amp;"-"&amp;TEXT($A289,"mmm-aaaa"),Informes!$A:$P,COLUMN(Informes!J$1),FALSE)), "",
VLOOKUP($D277&amp;"-"&amp;TEXT($A289,"mmm-aaaa"),Informes!$A:$P,COLUMN(Informes!J$1),FALSE)), ""), "")</f>
        <v/>
      </c>
      <c r="N289" s="248"/>
      <c r="O289" s="248"/>
      <c r="P289" s="248"/>
      <c r="Q289" s="248"/>
      <c r="R289" s="252" t="str">
        <f t="shared" si="53"/>
        <v/>
      </c>
      <c r="S289" s="252"/>
      <c r="T289" s="252"/>
      <c r="U289" s="252"/>
      <c r="V289" s="253"/>
      <c r="W289" s="4" t="str">
        <f>IFERROR(VLOOKUP($D277&amp;"-"&amp;TEXT($A289,"mmm-aaaa"),Informes!$A:$P,COLUMN(Informes!K$1),FALSE), "")</f>
        <v/>
      </c>
      <c r="X289" s="34" t="str">
        <f>IFERROR(VLOOKUP($D277&amp;"-"&amp;TEXT($A289,"mmm-aaaa"),Informes!$A:$P,COLUMN(Informes!C$1),FALSE), "")</f>
        <v/>
      </c>
    </row>
    <row r="290" spans="1:24" ht="16.5" customHeight="1" x14ac:dyDescent="0.2">
      <c r="A290" s="34">
        <f t="shared" si="57"/>
        <v>44986</v>
      </c>
      <c r="B290" s="243" t="str">
        <f t="shared" si="54"/>
        <v>Marzo</v>
      </c>
      <c r="C290" s="244"/>
      <c r="D290" s="244" t="str">
        <f t="shared" si="55"/>
        <v>Enero</v>
      </c>
      <c r="E290" s="244"/>
      <c r="F290" s="281" t="str">
        <f>IFERROR(IF(VLOOKUP($D277&amp;"-"&amp;TEXT($A290,"mmm-aaaa"),Informes!$A:$P,COLUMN(Informes!H$1),FALSE),"þ","¨"),"¨")</f>
        <v>¨</v>
      </c>
      <c r="G290" s="281"/>
      <c r="H290" s="281"/>
      <c r="I290" s="248" t="str">
        <f>IFERROR(IF(ISBLANK(
VLOOKUP($D277&amp;"-"&amp;TEXT($A290,"mmm-aaaa"),Informes!$A:$P,COLUMN(Informes!I$1),FALSE)), "",
VLOOKUP($D277&amp;"-"&amp;TEXT($A290,"mmm-aaaa"),Informes!$A:$P,COLUMN(Informes!I$1),FALSE)), "")</f>
        <v/>
      </c>
      <c r="J290" s="248"/>
      <c r="K290" s="248"/>
      <c r="L290" s="173" t="str">
        <f t="shared" si="56"/>
        <v>¨</v>
      </c>
      <c r="M290" s="248" t="str">
        <f>IFERROR(IF(OR($X290=$L$7,$X290=$K$5,$X290=$O$5,$X290=$T$5),IF(ISBLANK(
VLOOKUP($D277&amp;"-"&amp;TEXT($A290,"mmm-aaaa"),Informes!$A:$P,COLUMN(Informes!J$1),FALSE)), "",
VLOOKUP($D277&amp;"-"&amp;TEXT($A290,"mmm-aaaa"),Informes!$A:$P,COLUMN(Informes!J$1),FALSE)), ""), "")</f>
        <v/>
      </c>
      <c r="N290" s="248"/>
      <c r="O290" s="248"/>
      <c r="P290" s="248"/>
      <c r="Q290" s="248"/>
      <c r="R290" s="252" t="str">
        <f t="shared" si="53"/>
        <v/>
      </c>
      <c r="S290" s="252"/>
      <c r="T290" s="252"/>
      <c r="U290" s="252"/>
      <c r="V290" s="253"/>
      <c r="W290" s="4" t="str">
        <f>IFERROR(VLOOKUP($D277&amp;"-"&amp;TEXT($A290,"mmm-aaaa"),Informes!$A:$P,COLUMN(Informes!K$1),FALSE), "")</f>
        <v/>
      </c>
      <c r="X290" s="34" t="str">
        <f>IFERROR(VLOOKUP($D277&amp;"-"&amp;TEXT($A290,"mmm-aaaa"),Informes!$A:$P,COLUMN(Informes!C$1),FALSE), "")</f>
        <v/>
      </c>
    </row>
    <row r="291" spans="1:24" ht="16.5" customHeight="1" x14ac:dyDescent="0.2">
      <c r="A291" s="34">
        <f t="shared" si="57"/>
        <v>45017</v>
      </c>
      <c r="B291" s="243" t="str">
        <f t="shared" si="54"/>
        <v>Abril</v>
      </c>
      <c r="C291" s="244"/>
      <c r="D291" s="244" t="str">
        <f t="shared" si="55"/>
        <v>Enero</v>
      </c>
      <c r="E291" s="244"/>
      <c r="F291" s="281" t="str">
        <f>IFERROR(IF(VLOOKUP($D277&amp;"-"&amp;TEXT($A291,"mmm-aaaa"),Informes!$A:$P,COLUMN(Informes!H$1),FALSE),"þ","¨"),"¨")</f>
        <v>¨</v>
      </c>
      <c r="G291" s="281"/>
      <c r="H291" s="281"/>
      <c r="I291" s="248" t="str">
        <f>IFERROR(IF(ISBLANK(
VLOOKUP($D277&amp;"-"&amp;TEXT($A291,"mmm-aaaa"),Informes!$A:$P,COLUMN(Informes!I$1),FALSE)), "",
VLOOKUP($D277&amp;"-"&amp;TEXT($A291,"mmm-aaaa"),Informes!$A:$P,COLUMN(Informes!I$1),FALSE)), "")</f>
        <v/>
      </c>
      <c r="J291" s="248"/>
      <c r="K291" s="248"/>
      <c r="L291" s="173" t="str">
        <f t="shared" si="56"/>
        <v>¨</v>
      </c>
      <c r="M291" s="248" t="str">
        <f>IFERROR(IF(OR($X291=$L$7,$X291=$K$5,$X291=$O$5,$X291=$T$5),IF(ISBLANK(
VLOOKUP($D277&amp;"-"&amp;TEXT($A291,"mmm-aaaa"),Informes!$A:$P,COLUMN(Informes!J$1),FALSE)), "",
VLOOKUP($D277&amp;"-"&amp;TEXT($A291,"mmm-aaaa"),Informes!$A:$P,COLUMN(Informes!J$1),FALSE)), ""), "")</f>
        <v/>
      </c>
      <c r="N291" s="248"/>
      <c r="O291" s="248"/>
      <c r="P291" s="248"/>
      <c r="Q291" s="248"/>
      <c r="R291" s="252" t="str">
        <f t="shared" si="53"/>
        <v/>
      </c>
      <c r="S291" s="252"/>
      <c r="T291" s="252"/>
      <c r="U291" s="252"/>
      <c r="V291" s="253"/>
      <c r="W291" s="4" t="str">
        <f>IFERROR(VLOOKUP($D277&amp;"-"&amp;TEXT($A291,"mmm-aaaa"),Informes!$A:$P,COLUMN(Informes!K$1),FALSE), "")</f>
        <v/>
      </c>
      <c r="X291" s="34" t="str">
        <f>IFERROR(VLOOKUP($D277&amp;"-"&amp;TEXT($A291,"mmm-aaaa"),Informes!$A:$P,COLUMN(Informes!C$1),FALSE), "")</f>
        <v/>
      </c>
    </row>
    <row r="292" spans="1:24" ht="16.5" customHeight="1" x14ac:dyDescent="0.2">
      <c r="A292" s="34">
        <f t="shared" si="57"/>
        <v>45047</v>
      </c>
      <c r="B292" s="243" t="str">
        <f t="shared" si="54"/>
        <v>Mayo</v>
      </c>
      <c r="C292" s="244"/>
      <c r="D292" s="244" t="str">
        <f t="shared" si="55"/>
        <v>Enero</v>
      </c>
      <c r="E292" s="244"/>
      <c r="F292" s="281" t="str">
        <f>IFERROR(IF(VLOOKUP($D277&amp;"-"&amp;TEXT($A292,"mmm-aaaa"),Informes!$A:$P,COLUMN(Informes!H$1),FALSE),"þ","¨"),"¨")</f>
        <v>¨</v>
      </c>
      <c r="G292" s="281"/>
      <c r="H292" s="281"/>
      <c r="I292" s="248" t="str">
        <f>IFERROR(IF(ISBLANK(
VLOOKUP($D277&amp;"-"&amp;TEXT($A292,"mmm-aaaa"),Informes!$A:$P,COLUMN(Informes!I$1),FALSE)), "",
VLOOKUP($D277&amp;"-"&amp;TEXT($A292,"mmm-aaaa"),Informes!$A:$P,COLUMN(Informes!I$1),FALSE)), "")</f>
        <v/>
      </c>
      <c r="J292" s="248"/>
      <c r="K292" s="248"/>
      <c r="L292" s="173" t="str">
        <f t="shared" si="56"/>
        <v>¨</v>
      </c>
      <c r="M292" s="248" t="str">
        <f>IFERROR(IF(OR($X292=$L$7,$X292=$K$5,$X292=$O$5,$X292=$T$5),IF(ISBLANK(
VLOOKUP($D277&amp;"-"&amp;TEXT($A292,"mmm-aaaa"),Informes!$A:$P,COLUMN(Informes!J$1),FALSE)), "",
VLOOKUP($D277&amp;"-"&amp;TEXT($A292,"mmm-aaaa"),Informes!$A:$P,COLUMN(Informes!J$1),FALSE)), ""), "")</f>
        <v/>
      </c>
      <c r="N292" s="248"/>
      <c r="O292" s="248"/>
      <c r="P292" s="248"/>
      <c r="Q292" s="248"/>
      <c r="R292" s="252" t="str">
        <f t="shared" si="53"/>
        <v/>
      </c>
      <c r="S292" s="252"/>
      <c r="T292" s="252"/>
      <c r="U292" s="252"/>
      <c r="V292" s="253"/>
      <c r="W292" s="4" t="str">
        <f>IFERROR(VLOOKUP($D277&amp;"-"&amp;TEXT($A292,"mmm-aaaa"),Informes!$A:$P,COLUMN(Informes!K$1),FALSE), "")</f>
        <v/>
      </c>
      <c r="X292" s="34" t="str">
        <f>IFERROR(VLOOKUP($D277&amp;"-"&amp;TEXT($A292,"mmm-aaaa"),Informes!$A:$P,COLUMN(Informes!C$1),FALSE), "")</f>
        <v/>
      </c>
    </row>
    <row r="293" spans="1:24" ht="16.5" customHeight="1" x14ac:dyDescent="0.2">
      <c r="A293" s="34">
        <f t="shared" si="57"/>
        <v>45078</v>
      </c>
      <c r="B293" s="243" t="str">
        <f t="shared" si="54"/>
        <v>Junio</v>
      </c>
      <c r="C293" s="244"/>
      <c r="D293" s="244" t="str">
        <f t="shared" si="55"/>
        <v>Enero</v>
      </c>
      <c r="E293" s="244"/>
      <c r="F293" s="281" t="str">
        <f>IFERROR(IF(VLOOKUP($D277&amp;"-"&amp;TEXT($A293,"mmm-aaaa"),Informes!$A:$P,COLUMN(Informes!H$1),FALSE),"þ","¨"),"¨")</f>
        <v>¨</v>
      </c>
      <c r="G293" s="281"/>
      <c r="H293" s="281"/>
      <c r="I293" s="248" t="str">
        <f>IFERROR(IF(ISBLANK(
VLOOKUP($D277&amp;"-"&amp;TEXT($A293,"mmm-aaaa"),Informes!$A:$P,COLUMN(Informes!I$1),FALSE)), "",
VLOOKUP($D277&amp;"-"&amp;TEXT($A293,"mmm-aaaa"),Informes!$A:$P,COLUMN(Informes!I$1),FALSE)), "")</f>
        <v/>
      </c>
      <c r="J293" s="248"/>
      <c r="K293" s="248"/>
      <c r="L293" s="173" t="str">
        <f t="shared" si="56"/>
        <v>¨</v>
      </c>
      <c r="M293" s="248" t="str">
        <f>IFERROR(IF(OR($X293=$L$7,$X293=$K$5,$X293=$O$5,$X293=$T$5),IF(ISBLANK(
VLOOKUP($D277&amp;"-"&amp;TEXT($A293,"mmm-aaaa"),Informes!$A:$P,COLUMN(Informes!J$1),FALSE)), "",
VLOOKUP($D277&amp;"-"&amp;TEXT($A293,"mmm-aaaa"),Informes!$A:$P,COLUMN(Informes!J$1),FALSE)), ""), "")</f>
        <v/>
      </c>
      <c r="N293" s="248"/>
      <c r="O293" s="248"/>
      <c r="P293" s="248"/>
      <c r="Q293" s="248"/>
      <c r="R293" s="252" t="str">
        <f t="shared" si="53"/>
        <v/>
      </c>
      <c r="S293" s="252"/>
      <c r="T293" s="252"/>
      <c r="U293" s="252"/>
      <c r="V293" s="253"/>
      <c r="W293" s="4" t="str">
        <f>IFERROR(VLOOKUP($D277&amp;"-"&amp;TEXT($A293,"mmm-aaaa"),Informes!$A:$P,COLUMN(Informes!K$1),FALSE), "")</f>
        <v/>
      </c>
      <c r="X293" s="34" t="str">
        <f>IFERROR(VLOOKUP($D277&amp;"-"&amp;TEXT($A293,"mmm-aaaa"),Informes!$A:$P,COLUMN(Informes!C$1),FALSE), "")</f>
        <v/>
      </c>
    </row>
    <row r="294" spans="1:24" ht="16.5" customHeight="1" x14ac:dyDescent="0.2">
      <c r="A294" s="34">
        <f t="shared" si="57"/>
        <v>45108</v>
      </c>
      <c r="B294" s="243" t="str">
        <f t="shared" si="54"/>
        <v>Julio</v>
      </c>
      <c r="C294" s="244"/>
      <c r="D294" s="244" t="str">
        <f t="shared" si="55"/>
        <v>Enero</v>
      </c>
      <c r="E294" s="244"/>
      <c r="F294" s="281" t="str">
        <f>IFERROR(IF(VLOOKUP($D277&amp;"-"&amp;TEXT($A294,"mmm-aaaa"),Informes!$A:$P,COLUMN(Informes!H$1),FALSE),"þ","¨"),"¨")</f>
        <v>¨</v>
      </c>
      <c r="G294" s="281"/>
      <c r="H294" s="281"/>
      <c r="I294" s="248" t="str">
        <f>IFERROR(IF(ISBLANK(
VLOOKUP($D277&amp;"-"&amp;TEXT($A294,"mmm-aaaa"),Informes!$A:$P,COLUMN(Informes!I$1),FALSE)), "",
VLOOKUP($D277&amp;"-"&amp;TEXT($A294,"mmm-aaaa"),Informes!$A:$P,COLUMN(Informes!I$1),FALSE)), "")</f>
        <v/>
      </c>
      <c r="J294" s="248"/>
      <c r="K294" s="248"/>
      <c r="L294" s="173" t="str">
        <f t="shared" si="56"/>
        <v>¨</v>
      </c>
      <c r="M294" s="248" t="str">
        <f>IFERROR(IF(OR($X294=$L$7,$X294=$K$5,$X294=$O$5,$X294=$T$5),IF(ISBLANK(
VLOOKUP($D277&amp;"-"&amp;TEXT($A294,"mmm-aaaa"),Informes!$A:$P,COLUMN(Informes!J$1),FALSE)), "",
VLOOKUP($D277&amp;"-"&amp;TEXT($A294,"mmm-aaaa"),Informes!$A:$P,COLUMN(Informes!J$1),FALSE)), ""), "")</f>
        <v/>
      </c>
      <c r="N294" s="248"/>
      <c r="O294" s="248"/>
      <c r="P294" s="248"/>
      <c r="Q294" s="248"/>
      <c r="R294" s="252" t="str">
        <f t="shared" si="53"/>
        <v/>
      </c>
      <c r="S294" s="252"/>
      <c r="T294" s="252"/>
      <c r="U294" s="252"/>
      <c r="V294" s="253"/>
      <c r="W294" s="4" t="str">
        <f>IFERROR(VLOOKUP($D277&amp;"-"&amp;TEXT($A294,"mmm-aaaa"),Informes!$A:$P,COLUMN(Informes!K$1),FALSE), "")</f>
        <v/>
      </c>
      <c r="X294" s="34" t="str">
        <f>IFERROR(VLOOKUP($D277&amp;"-"&amp;TEXT($A294,"mmm-aaaa"),Informes!$A:$P,COLUMN(Informes!C$1),FALSE), "")</f>
        <v/>
      </c>
    </row>
    <row r="295" spans="1:24" ht="16.5" customHeight="1" thickBot="1" x14ac:dyDescent="0.25">
      <c r="A295" s="34">
        <f t="shared" si="57"/>
        <v>45139</v>
      </c>
      <c r="B295" s="264" t="str">
        <f t="shared" si="54"/>
        <v>Agosto</v>
      </c>
      <c r="C295" s="265"/>
      <c r="D295" s="265" t="str">
        <f t="shared" si="55"/>
        <v>Enero</v>
      </c>
      <c r="E295" s="265"/>
      <c r="F295" s="280" t="str">
        <f>IFERROR(IF(VLOOKUP($D277&amp;"-"&amp;TEXT($A295,"mmm-aaaa"),Informes!$A:$P,COLUMN(Informes!H$1),FALSE),"þ","¨"),"¨")</f>
        <v>¨</v>
      </c>
      <c r="G295" s="280"/>
      <c r="H295" s="280"/>
      <c r="I295" s="269" t="str">
        <f>IFERROR(IF(ISBLANK(
VLOOKUP($D277&amp;"-"&amp;TEXT($A295,"mmm-aaaa"),Informes!$A:$P,COLUMN(Informes!I$1),FALSE)), "",
VLOOKUP($D277&amp;"-"&amp;TEXT($A295,"mmm-aaaa"),Informes!$A:$P,COLUMN(Informes!I$1),FALSE)), "")</f>
        <v/>
      </c>
      <c r="J295" s="269"/>
      <c r="K295" s="269"/>
      <c r="L295" s="172" t="str">
        <f t="shared" si="56"/>
        <v>¨</v>
      </c>
      <c r="M295" s="269" t="str">
        <f>IFERROR(IF(OR($X295=$L$7,$X295=$K$5,$X295=$O$5,$X295=$T$5),IF(ISBLANK(
VLOOKUP($D277&amp;"-"&amp;TEXT($A295,"mmm-aaaa"),Informes!$A:$P,COLUMN(Informes!J$1),FALSE)), "",
VLOOKUP($D277&amp;"-"&amp;TEXT($A295,"mmm-aaaa"),Informes!$A:$P,COLUMN(Informes!J$1),FALSE)), ""), "")</f>
        <v/>
      </c>
      <c r="N295" s="269"/>
      <c r="O295" s="269"/>
      <c r="P295" s="269"/>
      <c r="Q295" s="269"/>
      <c r="R295" s="270" t="str">
        <f t="shared" si="53"/>
        <v/>
      </c>
      <c r="S295" s="270"/>
      <c r="T295" s="270"/>
      <c r="U295" s="270"/>
      <c r="V295" s="271"/>
      <c r="W295" s="4" t="str">
        <f>IFERROR(VLOOKUP($D277&amp;"-"&amp;TEXT($A295,"mmm-aaaa"),Informes!$A:$P,COLUMN(Informes!K$1),FALSE), "")</f>
        <v/>
      </c>
      <c r="X295" s="34" t="str">
        <f>IFERROR(VLOOKUP($D277&amp;"-"&amp;TEXT($A295,"mmm-aaaa"),Informes!$A:$P,COLUMN(Informes!C$1),FALSE), "")</f>
        <v/>
      </c>
    </row>
    <row r="296" spans="1:24" ht="16.5" customHeight="1" thickBot="1" x14ac:dyDescent="0.3">
      <c r="D296" s="124"/>
      <c r="E296" s="124"/>
      <c r="F296" s="129"/>
      <c r="G296" s="124" t="str">
        <f>IF(SUM(F284:F295)=0,"",SUM(F284:F295))</f>
        <v/>
      </c>
      <c r="H296" s="124"/>
      <c r="I296" s="124"/>
      <c r="J296" s="130"/>
      <c r="K296" s="124"/>
      <c r="L296" s="131" t="s">
        <v>107</v>
      </c>
      <c r="M296" s="272" t="str">
        <f>IF(SUM(M284:M295)=0,"",SUM(M284:M295))</f>
        <v/>
      </c>
      <c r="N296" s="273"/>
      <c r="O296" s="273"/>
      <c r="P296" s="273"/>
      <c r="Q296" s="274"/>
      <c r="R296" s="275"/>
      <c r="S296" s="276"/>
      <c r="T296" s="276"/>
      <c r="U296" s="276"/>
      <c r="V296" s="277"/>
      <c r="W296" s="4"/>
      <c r="X296" s="4"/>
    </row>
    <row r="297" spans="1:24" ht="16.5" customHeight="1" x14ac:dyDescent="0.2">
      <c r="W297" s="4"/>
      <c r="X297" s="4"/>
    </row>
    <row r="298" spans="1:24" ht="279.75" customHeight="1" x14ac:dyDescent="0.15">
      <c r="B298" s="11"/>
      <c r="C298" s="132" t="s">
        <v>136</v>
      </c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 spans="1:24" ht="24" customHeight="1" x14ac:dyDescent="0.2">
      <c r="A299" s="35"/>
      <c r="B299" s="256" t="s">
        <v>127</v>
      </c>
      <c r="C299" s="256"/>
      <c r="D299" s="256"/>
      <c r="E299" s="256"/>
      <c r="F299" s="256"/>
      <c r="G299" s="256"/>
      <c r="H299" s="256"/>
      <c r="I299" s="256"/>
      <c r="J299" s="256"/>
      <c r="K299" s="256"/>
      <c r="L299" s="256"/>
      <c r="M299" s="256"/>
      <c r="N299" s="256"/>
      <c r="O299" s="256"/>
      <c r="P299" s="256"/>
      <c r="Q299" s="256"/>
      <c r="R299" s="256"/>
      <c r="S299" s="256"/>
      <c r="T299" s="256"/>
      <c r="U299" s="256"/>
      <c r="V299" s="256"/>
      <c r="X299" s="2"/>
    </row>
    <row r="300" spans="1:24" ht="15" x14ac:dyDescent="0.2">
      <c r="A300" s="35"/>
      <c r="B300" s="120" t="s">
        <v>128</v>
      </c>
      <c r="D300" s="123">
        <f>D277</f>
        <v>0</v>
      </c>
      <c r="E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5"/>
      <c r="X300" s="2"/>
    </row>
    <row r="301" spans="1:24" ht="17.25" x14ac:dyDescent="0.2">
      <c r="B301" s="120" t="s">
        <v>129</v>
      </c>
      <c r="D301" s="121"/>
      <c r="E301" s="121"/>
      <c r="F301" s="7"/>
      <c r="G301" s="7"/>
      <c r="H301" s="257" t="str">
        <f>H278</f>
        <v/>
      </c>
      <c r="I301" s="257"/>
      <c r="J301" s="257"/>
      <c r="K301" s="257"/>
      <c r="L301" s="257"/>
      <c r="M301" s="257"/>
      <c r="N301" s="257"/>
      <c r="O301" s="257"/>
      <c r="P301" s="127" t="str">
        <f>P278</f>
        <v>¨</v>
      </c>
      <c r="Q301" s="120" t="s">
        <v>75</v>
      </c>
      <c r="S301" s="12"/>
      <c r="T301" s="13"/>
      <c r="U301" s="127" t="str">
        <f>U278</f>
        <v>¨</v>
      </c>
      <c r="V301" s="120" t="s">
        <v>79</v>
      </c>
      <c r="W301" s="12"/>
      <c r="X301" s="6"/>
    </row>
    <row r="302" spans="1:24" ht="17.25" x14ac:dyDescent="0.2">
      <c r="B302" s="120" t="s">
        <v>130</v>
      </c>
      <c r="D302" s="122"/>
      <c r="E302" s="122"/>
      <c r="F302" s="7"/>
      <c r="G302" s="258" t="str">
        <f>G279</f>
        <v/>
      </c>
      <c r="H302" s="258"/>
      <c r="I302" s="258"/>
      <c r="J302" s="258"/>
      <c r="K302" s="258"/>
      <c r="L302" s="258"/>
      <c r="M302" s="258"/>
      <c r="N302" s="258"/>
      <c r="O302" s="258"/>
      <c r="P302" s="128" t="s">
        <v>137</v>
      </c>
      <c r="Q302" s="120" t="s">
        <v>131</v>
      </c>
      <c r="S302" s="12"/>
      <c r="T302" s="12"/>
      <c r="U302" s="128" t="s">
        <v>138</v>
      </c>
      <c r="V302" s="120" t="s">
        <v>61</v>
      </c>
      <c r="W302" s="12"/>
      <c r="X302" s="6"/>
    </row>
    <row r="303" spans="1:24" ht="28.5" customHeight="1" x14ac:dyDescent="0.2">
      <c r="B303" s="127" t="str">
        <f>B280</f>
        <v>¨</v>
      </c>
      <c r="C303" s="125" t="s">
        <v>76</v>
      </c>
      <c r="D303" s="127" t="str">
        <f>D280</f>
        <v>¨</v>
      </c>
      <c r="E303" s="125" t="s">
        <v>81</v>
      </c>
      <c r="F303" s="7"/>
      <c r="G303" s="7"/>
      <c r="H303" s="5"/>
      <c r="I303" s="10"/>
      <c r="J303" s="127" t="str">
        <f>J280</f>
        <v>¨</v>
      </c>
      <c r="K303" s="125" t="s">
        <v>77</v>
      </c>
      <c r="L303" s="5"/>
      <c r="M303" s="5"/>
      <c r="N303" s="127" t="str">
        <f>N280</f>
        <v>¨</v>
      </c>
      <c r="O303" s="125" t="s">
        <v>132</v>
      </c>
      <c r="P303" s="126"/>
      <c r="Q303" s="126"/>
      <c r="R303" s="9"/>
      <c r="S303" s="127" t="str">
        <f>S280</f>
        <v>¨</v>
      </c>
      <c r="T303" s="259" t="s">
        <v>133</v>
      </c>
      <c r="U303" s="259"/>
      <c r="V303" s="259"/>
      <c r="W303" s="13"/>
      <c r="X303" s="6"/>
    </row>
    <row r="304" spans="1:24" ht="4.5" customHeight="1" thickBot="1" x14ac:dyDescent="0.25">
      <c r="B304" s="8"/>
      <c r="C304" s="7"/>
      <c r="D304" s="8"/>
      <c r="E304" s="7"/>
      <c r="F304" s="7"/>
      <c r="G304" s="7"/>
      <c r="H304" s="5"/>
      <c r="I304" s="10"/>
      <c r="J304" s="8"/>
      <c r="K304" s="5"/>
      <c r="L304" s="5"/>
      <c r="M304" s="5"/>
      <c r="N304" s="7"/>
      <c r="O304" s="5"/>
      <c r="P304" s="8"/>
      <c r="Q304" s="8"/>
      <c r="R304" s="9"/>
      <c r="S304" s="9"/>
      <c r="T304" s="7"/>
      <c r="U304" s="8"/>
      <c r="V304" s="9"/>
      <c r="W304" s="9"/>
      <c r="X304" s="6"/>
    </row>
    <row r="305" spans="1:24" ht="27" customHeight="1" x14ac:dyDescent="0.25">
      <c r="B305" s="260" t="s">
        <v>17</v>
      </c>
      <c r="C305" s="261"/>
      <c r="D305" s="261"/>
      <c r="E305" s="261"/>
      <c r="F305" s="262" t="s">
        <v>134</v>
      </c>
      <c r="G305" s="262"/>
      <c r="H305" s="262"/>
      <c r="I305" s="262" t="s">
        <v>12</v>
      </c>
      <c r="J305" s="262"/>
      <c r="K305" s="262"/>
      <c r="L305" s="262" t="s">
        <v>105</v>
      </c>
      <c r="M305" s="236" t="s">
        <v>135</v>
      </c>
      <c r="N305" s="236"/>
      <c r="O305" s="236"/>
      <c r="P305" s="236"/>
      <c r="Q305" s="236"/>
      <c r="R305" s="236" t="s">
        <v>101</v>
      </c>
      <c r="S305" s="236"/>
      <c r="T305" s="236"/>
      <c r="U305" s="236"/>
      <c r="V305" s="237"/>
      <c r="W305" s="14"/>
      <c r="X305" s="3"/>
    </row>
    <row r="306" spans="1:24" ht="27.75" customHeight="1" x14ac:dyDescent="0.2">
      <c r="B306" s="240">
        <f>EDATE(B283,12)</f>
        <v>45292</v>
      </c>
      <c r="C306" s="241"/>
      <c r="D306" s="241"/>
      <c r="E306" s="242"/>
      <c r="F306" s="263"/>
      <c r="G306" s="263"/>
      <c r="H306" s="263"/>
      <c r="I306" s="263"/>
      <c r="J306" s="263"/>
      <c r="K306" s="263"/>
      <c r="L306" s="263"/>
      <c r="M306" s="238"/>
      <c r="N306" s="238"/>
      <c r="O306" s="238"/>
      <c r="P306" s="238"/>
      <c r="Q306" s="238"/>
      <c r="R306" s="238"/>
      <c r="S306" s="238"/>
      <c r="T306" s="238"/>
      <c r="U306" s="238"/>
      <c r="V306" s="239"/>
      <c r="W306" s="14"/>
      <c r="X306" s="3"/>
    </row>
    <row r="307" spans="1:24" ht="16.5" customHeight="1" x14ac:dyDescent="0.2">
      <c r="A307" s="34">
        <f>EDATE(B306,-4)</f>
        <v>45170</v>
      </c>
      <c r="B307" s="243" t="str">
        <f>PROPER(TEXT(A307, "mmmm"))</f>
        <v>Septiembre</v>
      </c>
      <c r="C307" s="244"/>
      <c r="D307" s="244"/>
      <c r="E307" s="244"/>
      <c r="F307" s="281" t="str">
        <f>IFERROR(IF(VLOOKUP($D277&amp;"-"&amp;TEXT($A307,"mmm-aaaa"),Informes!$A:$P,COLUMN(Informes!H$1),FALSE),"þ","¨"),"¨")</f>
        <v>¨</v>
      </c>
      <c r="G307" s="281"/>
      <c r="H307" s="281"/>
      <c r="I307" s="248" t="str">
        <f>IFERROR(IF(ISBLANK(
VLOOKUP($D300&amp;"-"&amp;TEXT($A307,"mmm-aaaa"),Informes!$A:$P,COLUMN(Informes!I$1),FALSE)), "",
VLOOKUP($D300&amp;"-"&amp;TEXT($A307,"mmm-aaaa"),Informes!$A:$P,COLUMN(Informes!I$1),FALSE)), "")</f>
        <v/>
      </c>
      <c r="J307" s="248"/>
      <c r="K307" s="248"/>
      <c r="L307" s="173" t="str">
        <f>IFERROR(IF($X307=$L$7,"þ","¨"),"¨")</f>
        <v>¨</v>
      </c>
      <c r="M307" s="248" t="str">
        <f>IFERROR(IF(OR($X307=$L$7,$X307=$K$5,$X307=$O$5,$X307=$T$5),IF(ISBLANK(
VLOOKUP($D277&amp;"-"&amp;TEXT($A307,"mmm-aaaa"),Informes!$A:$P,COLUMN(Informes!J$1),FALSE)), "",
VLOOKUP($D277&amp;"-"&amp;TEXT($A307,"mmm-aaaa"),Informes!$A:$P,COLUMN(Informes!J$1),FALSE)), ""), "")</f>
        <v/>
      </c>
      <c r="N307" s="248"/>
      <c r="O307" s="248"/>
      <c r="P307" s="248"/>
      <c r="Q307" s="248"/>
      <c r="R307" s="252" t="str">
        <f t="shared" ref="R307:R318" si="58">IF(W307=0, "", W307)</f>
        <v/>
      </c>
      <c r="S307" s="252"/>
      <c r="T307" s="252"/>
      <c r="U307" s="252"/>
      <c r="V307" s="253"/>
      <c r="W307" s="4" t="str">
        <f>IFERROR(VLOOKUP($D300&amp;"-"&amp;TEXT($A307,"mmm-aaaa"),Informes!$A:$P,COLUMN(Informes!K$1),FALSE), "")</f>
        <v/>
      </c>
      <c r="X307" s="34" t="str">
        <f>IFERROR(VLOOKUP($D277&amp;"-"&amp;TEXT($A307,"mmm-aaaa"),Informes!$A:$P,COLUMN(Informes!C$1),FALSE), "")</f>
        <v/>
      </c>
    </row>
    <row r="308" spans="1:24" ht="16.5" customHeight="1" x14ac:dyDescent="0.2">
      <c r="A308" s="34">
        <f>EDATE(A307,1)</f>
        <v>45200</v>
      </c>
      <c r="B308" s="243" t="str">
        <f t="shared" ref="B308:B318" si="59">PROPER(TEXT(A308, "mmmm"))</f>
        <v>Octubre</v>
      </c>
      <c r="C308" s="244"/>
      <c r="D308" s="244"/>
      <c r="E308" s="244"/>
      <c r="F308" s="281" t="str">
        <f>IFERROR(IF(VLOOKUP($D277&amp;"-"&amp;TEXT($A308,"mmm-aaaa"),Informes!$A:$P,COLUMN(Informes!H$1),FALSE),"þ","¨"),"¨")</f>
        <v>¨</v>
      </c>
      <c r="G308" s="281"/>
      <c r="H308" s="281"/>
      <c r="I308" s="248" t="str">
        <f>IFERROR(IF(ISBLANK(
VLOOKUP($D300&amp;"-"&amp;TEXT($A308,"mmm-aaaa"),Informes!$A:$P,COLUMN(Informes!I$1),FALSE)), "",
VLOOKUP($D300&amp;"-"&amp;TEXT($A308,"mmm-aaaa"),Informes!$A:$P,COLUMN(Informes!I$1),FALSE)), "")</f>
        <v/>
      </c>
      <c r="J308" s="248"/>
      <c r="K308" s="248"/>
      <c r="L308" s="173" t="str">
        <f t="shared" ref="L308:L318" si="60">IFERROR(IF($X308=$L$7,"þ","¨"),"¨")</f>
        <v>¨</v>
      </c>
      <c r="M308" s="248" t="str">
        <f>IFERROR(IF(OR($X308=$L$7,$X308=$K$5,$X308=$O$5,$X308=$T$5),IF(ISBLANK(
VLOOKUP($D277&amp;"-"&amp;TEXT($A308,"mmm-aaaa"),Informes!$A:$P,COLUMN(Informes!J$1),FALSE)), "",
VLOOKUP($D277&amp;"-"&amp;TEXT($A308,"mmm-aaaa"),Informes!$A:$P,COLUMN(Informes!J$1),FALSE)), ""), "")</f>
        <v/>
      </c>
      <c r="N308" s="248"/>
      <c r="O308" s="248"/>
      <c r="P308" s="248"/>
      <c r="Q308" s="248"/>
      <c r="R308" s="252" t="str">
        <f t="shared" si="58"/>
        <v/>
      </c>
      <c r="S308" s="252"/>
      <c r="T308" s="252"/>
      <c r="U308" s="252"/>
      <c r="V308" s="253"/>
      <c r="W308" s="4" t="str">
        <f>IFERROR(VLOOKUP($D300&amp;"-"&amp;TEXT($A308,"mmm-aaaa"),Informes!$A:$P,COLUMN(Informes!K$1),FALSE), "")</f>
        <v/>
      </c>
      <c r="X308" s="34" t="str">
        <f>IFERROR(VLOOKUP($D277&amp;"-"&amp;TEXT($A308,"mmm-aaaa"),Informes!$A:$P,COLUMN(Informes!C$1),FALSE), "")</f>
        <v/>
      </c>
    </row>
    <row r="309" spans="1:24" ht="16.5" customHeight="1" x14ac:dyDescent="0.2">
      <c r="A309" s="34">
        <f t="shared" ref="A309:A318" si="61">EDATE(A308,1)</f>
        <v>45231</v>
      </c>
      <c r="B309" s="243" t="str">
        <f t="shared" si="59"/>
        <v>Noviembre</v>
      </c>
      <c r="C309" s="244"/>
      <c r="D309" s="244"/>
      <c r="E309" s="244"/>
      <c r="F309" s="281" t="str">
        <f>IFERROR(IF(VLOOKUP($D277&amp;"-"&amp;TEXT($A309,"mmm-aaaa"),Informes!$A:$P,COLUMN(Informes!H$1),FALSE),"þ","¨"),"¨")</f>
        <v>¨</v>
      </c>
      <c r="G309" s="281"/>
      <c r="H309" s="281"/>
      <c r="I309" s="248" t="str">
        <f>IFERROR(IF(ISBLANK(
VLOOKUP($D300&amp;"-"&amp;TEXT($A309,"mmm-aaaa"),Informes!$A:$P,COLUMN(Informes!I$1),FALSE)), "",
VLOOKUP($D300&amp;"-"&amp;TEXT($A309,"mmm-aaaa"),Informes!$A:$P,COLUMN(Informes!I$1),FALSE)), "")</f>
        <v/>
      </c>
      <c r="J309" s="248"/>
      <c r="K309" s="248"/>
      <c r="L309" s="173" t="str">
        <f t="shared" si="60"/>
        <v>¨</v>
      </c>
      <c r="M309" s="248" t="str">
        <f>IFERROR(IF(OR($X309=$L$7,$X309=$K$5,$X309=$O$5,$X309=$T$5),IF(ISBLANK(
VLOOKUP($D277&amp;"-"&amp;TEXT($A309,"mmm-aaaa"),Informes!$A:$P,COLUMN(Informes!J$1),FALSE)), "",
VLOOKUP($D277&amp;"-"&amp;TEXT($A309,"mmm-aaaa"),Informes!$A:$P,COLUMN(Informes!J$1),FALSE)), ""), "")</f>
        <v/>
      </c>
      <c r="N309" s="248"/>
      <c r="O309" s="248"/>
      <c r="P309" s="248"/>
      <c r="Q309" s="248"/>
      <c r="R309" s="252" t="str">
        <f t="shared" si="58"/>
        <v/>
      </c>
      <c r="S309" s="252"/>
      <c r="T309" s="252"/>
      <c r="U309" s="252"/>
      <c r="V309" s="253"/>
      <c r="W309" s="4" t="str">
        <f>IFERROR(VLOOKUP($D300&amp;"-"&amp;TEXT($A309,"mmm-aaaa"),Informes!$A:$P,COLUMN(Informes!K$1),FALSE), "")</f>
        <v/>
      </c>
      <c r="X309" s="34" t="str">
        <f>IFERROR(VLOOKUP($D277&amp;"-"&amp;TEXT($A309,"mmm-aaaa"),Informes!$A:$P,COLUMN(Informes!C$1),FALSE), "")</f>
        <v/>
      </c>
    </row>
    <row r="310" spans="1:24" ht="16.5" customHeight="1" x14ac:dyDescent="0.2">
      <c r="A310" s="34">
        <f t="shared" si="61"/>
        <v>45261</v>
      </c>
      <c r="B310" s="243" t="str">
        <f t="shared" si="59"/>
        <v>Diciembre</v>
      </c>
      <c r="C310" s="244"/>
      <c r="D310" s="244"/>
      <c r="E310" s="244"/>
      <c r="F310" s="281" t="str">
        <f>IFERROR(IF(VLOOKUP($D277&amp;"-"&amp;TEXT($A310,"mmm-aaaa"),Informes!$A:$P,COLUMN(Informes!H$1),FALSE),"þ","¨"),"¨")</f>
        <v>¨</v>
      </c>
      <c r="G310" s="281"/>
      <c r="H310" s="281"/>
      <c r="I310" s="248" t="str">
        <f>IFERROR(IF(ISBLANK(
VLOOKUP($D300&amp;"-"&amp;TEXT($A310,"mmm-aaaa"),Informes!$A:$P,COLUMN(Informes!I$1),FALSE)), "",
VLOOKUP($D300&amp;"-"&amp;TEXT($A310,"mmm-aaaa"),Informes!$A:$P,COLUMN(Informes!I$1),FALSE)), "")</f>
        <v/>
      </c>
      <c r="J310" s="248"/>
      <c r="K310" s="248"/>
      <c r="L310" s="173" t="str">
        <f t="shared" si="60"/>
        <v>¨</v>
      </c>
      <c r="M310" s="248" t="str">
        <f>IFERROR(IF(OR($X310=$L$7,$X310=$K$5,$X310=$O$5,$X310=$T$5),IF(ISBLANK(
VLOOKUP($D277&amp;"-"&amp;TEXT($A310,"mmm-aaaa"),Informes!$A:$P,COLUMN(Informes!J$1),FALSE)), "",
VLOOKUP($D277&amp;"-"&amp;TEXT($A310,"mmm-aaaa"),Informes!$A:$P,COLUMN(Informes!J$1),FALSE)), ""), "")</f>
        <v/>
      </c>
      <c r="N310" s="248"/>
      <c r="O310" s="248"/>
      <c r="P310" s="248"/>
      <c r="Q310" s="248"/>
      <c r="R310" s="252" t="str">
        <f t="shared" si="58"/>
        <v/>
      </c>
      <c r="S310" s="252"/>
      <c r="T310" s="252"/>
      <c r="U310" s="252"/>
      <c r="V310" s="253"/>
      <c r="W310" s="4" t="str">
        <f>IFERROR(VLOOKUP($D300&amp;"-"&amp;TEXT($A310,"mmm-aaaa"),Informes!$A:$P,COLUMN(Informes!K$1),FALSE), "")</f>
        <v/>
      </c>
      <c r="X310" s="34" t="str">
        <f>IFERROR(VLOOKUP($D277&amp;"-"&amp;TEXT($A310,"mmm-aaaa"),Informes!$A:$P,COLUMN(Informes!C$1),FALSE), "")</f>
        <v/>
      </c>
    </row>
    <row r="311" spans="1:24" ht="16.5" customHeight="1" x14ac:dyDescent="0.2">
      <c r="A311" s="34">
        <f t="shared" si="61"/>
        <v>45292</v>
      </c>
      <c r="B311" s="243" t="str">
        <f t="shared" si="59"/>
        <v>Enero</v>
      </c>
      <c r="C311" s="244"/>
      <c r="D311" s="244"/>
      <c r="E311" s="244"/>
      <c r="F311" s="281" t="str">
        <f>IFERROR(IF(VLOOKUP($D277&amp;"-"&amp;TEXT($A311,"mmm-aaaa"),Informes!$A:$P,COLUMN(Informes!H$1),FALSE),"þ","¨"),"¨")</f>
        <v>¨</v>
      </c>
      <c r="G311" s="281"/>
      <c r="H311" s="281"/>
      <c r="I311" s="248" t="str">
        <f>IFERROR(IF(ISBLANK(
VLOOKUP($D300&amp;"-"&amp;TEXT($A311,"mmm-aaaa"),Informes!$A:$P,COLUMN(Informes!I$1),FALSE)), "",
VLOOKUP($D300&amp;"-"&amp;TEXT($A311,"mmm-aaaa"),Informes!$A:$P,COLUMN(Informes!I$1),FALSE)), "")</f>
        <v/>
      </c>
      <c r="J311" s="248"/>
      <c r="K311" s="248"/>
      <c r="L311" s="173" t="str">
        <f t="shared" si="60"/>
        <v>¨</v>
      </c>
      <c r="M311" s="248" t="str">
        <f>IFERROR(IF(OR($X311=$L$7,$X311=$K$5,$X311=$O$5,$X311=$T$5),IF(ISBLANK(
VLOOKUP($D277&amp;"-"&amp;TEXT($A311,"mmm-aaaa"),Informes!$A:$P,COLUMN(Informes!J$1),FALSE)), "",
VLOOKUP($D277&amp;"-"&amp;TEXT($A311,"mmm-aaaa"),Informes!$A:$P,COLUMN(Informes!J$1),FALSE)), ""), "")</f>
        <v/>
      </c>
      <c r="N311" s="248"/>
      <c r="O311" s="248"/>
      <c r="P311" s="248"/>
      <c r="Q311" s="248"/>
      <c r="R311" s="252" t="str">
        <f t="shared" si="58"/>
        <v/>
      </c>
      <c r="S311" s="252"/>
      <c r="T311" s="252"/>
      <c r="U311" s="252"/>
      <c r="V311" s="253"/>
      <c r="W311" s="4" t="str">
        <f>IFERROR(VLOOKUP($D300&amp;"-"&amp;TEXT($A311,"mmm-aaaa"),Informes!$A:$P,COLUMN(Informes!K$1),FALSE), "")</f>
        <v/>
      </c>
      <c r="X311" s="34" t="str">
        <f>IFERROR(VLOOKUP($D277&amp;"-"&amp;TEXT($A311,"mmm-aaaa"),Informes!$A:$P,COLUMN(Informes!C$1),FALSE), "")</f>
        <v/>
      </c>
    </row>
    <row r="312" spans="1:24" ht="16.5" customHeight="1" x14ac:dyDescent="0.2">
      <c r="A312" s="34">
        <f t="shared" si="61"/>
        <v>45323</v>
      </c>
      <c r="B312" s="243" t="str">
        <f t="shared" si="59"/>
        <v>Febrero</v>
      </c>
      <c r="C312" s="244"/>
      <c r="D312" s="244"/>
      <c r="E312" s="244"/>
      <c r="F312" s="281" t="str">
        <f>IFERROR(IF(VLOOKUP($D277&amp;"-"&amp;TEXT($A312,"mmm-aaaa"),Informes!$A:$P,COLUMN(Informes!H$1),FALSE),"þ","¨"),"¨")</f>
        <v>¨</v>
      </c>
      <c r="G312" s="281"/>
      <c r="H312" s="281"/>
      <c r="I312" s="248" t="str">
        <f>IFERROR(IF(ISBLANK(
VLOOKUP($D300&amp;"-"&amp;TEXT($A312,"mmm-aaaa"),Informes!$A:$P,COLUMN(Informes!I$1),FALSE)), "",
VLOOKUP($D300&amp;"-"&amp;TEXT($A312,"mmm-aaaa"),Informes!$A:$P,COLUMN(Informes!I$1),FALSE)), "")</f>
        <v/>
      </c>
      <c r="J312" s="248"/>
      <c r="K312" s="248"/>
      <c r="L312" s="173" t="str">
        <f t="shared" si="60"/>
        <v>¨</v>
      </c>
      <c r="M312" s="248" t="str">
        <f>IFERROR(IF(OR($X312=$L$7,$X312=$K$5,$X312=$O$5,$X312=$T$5),IF(ISBLANK(
VLOOKUP($D277&amp;"-"&amp;TEXT($A312,"mmm-aaaa"),Informes!$A:$P,COLUMN(Informes!J$1),FALSE)), "",
VLOOKUP($D277&amp;"-"&amp;TEXT($A312,"mmm-aaaa"),Informes!$A:$P,COLUMN(Informes!J$1),FALSE)), ""), "")</f>
        <v/>
      </c>
      <c r="N312" s="248"/>
      <c r="O312" s="248"/>
      <c r="P312" s="248"/>
      <c r="Q312" s="248"/>
      <c r="R312" s="252" t="str">
        <f t="shared" si="58"/>
        <v/>
      </c>
      <c r="S312" s="252"/>
      <c r="T312" s="252"/>
      <c r="U312" s="252"/>
      <c r="V312" s="253"/>
      <c r="W312" s="4" t="str">
        <f>IFERROR(VLOOKUP($D300&amp;"-"&amp;TEXT($A312,"mmm-aaaa"),Informes!$A:$P,COLUMN(Informes!K$1),FALSE), "")</f>
        <v/>
      </c>
      <c r="X312" s="34" t="str">
        <f>IFERROR(VLOOKUP($D277&amp;"-"&amp;TEXT($A312,"mmm-aaaa"),Informes!$A:$P,COLUMN(Informes!C$1),FALSE), "")</f>
        <v/>
      </c>
    </row>
    <row r="313" spans="1:24" ht="16.5" customHeight="1" x14ac:dyDescent="0.2">
      <c r="A313" s="34">
        <f t="shared" si="61"/>
        <v>45352</v>
      </c>
      <c r="B313" s="243" t="str">
        <f t="shared" si="59"/>
        <v>Marzo</v>
      </c>
      <c r="C313" s="244"/>
      <c r="D313" s="244"/>
      <c r="E313" s="244"/>
      <c r="F313" s="281" t="str">
        <f>IFERROR(IF(VLOOKUP($D277&amp;"-"&amp;TEXT($A313,"mmm-aaaa"),Informes!$A:$P,COLUMN(Informes!H$1),FALSE),"þ","¨"),"¨")</f>
        <v>¨</v>
      </c>
      <c r="G313" s="281"/>
      <c r="H313" s="281"/>
      <c r="I313" s="248" t="str">
        <f>IFERROR(IF(ISBLANK(
VLOOKUP($D300&amp;"-"&amp;TEXT($A313,"mmm-aaaa"),Informes!$A:$P,COLUMN(Informes!I$1),FALSE)), "",
VLOOKUP($D300&amp;"-"&amp;TEXT($A313,"mmm-aaaa"),Informes!$A:$P,COLUMN(Informes!I$1),FALSE)), "")</f>
        <v/>
      </c>
      <c r="J313" s="248"/>
      <c r="K313" s="248"/>
      <c r="L313" s="173" t="str">
        <f t="shared" si="60"/>
        <v>¨</v>
      </c>
      <c r="M313" s="248" t="str">
        <f>IFERROR(IF(OR($X313=$L$7,$X313=$K$5,$X313=$O$5,$X313=$T$5),IF(ISBLANK(
VLOOKUP($D277&amp;"-"&amp;TEXT($A313,"mmm-aaaa"),Informes!$A:$P,COLUMN(Informes!J$1),FALSE)), "",
VLOOKUP($D277&amp;"-"&amp;TEXT($A313,"mmm-aaaa"),Informes!$A:$P,COLUMN(Informes!J$1),FALSE)), ""), "")</f>
        <v/>
      </c>
      <c r="N313" s="248"/>
      <c r="O313" s="248"/>
      <c r="P313" s="248"/>
      <c r="Q313" s="248"/>
      <c r="R313" s="252" t="str">
        <f t="shared" si="58"/>
        <v/>
      </c>
      <c r="S313" s="252"/>
      <c r="T313" s="252"/>
      <c r="U313" s="252"/>
      <c r="V313" s="253"/>
      <c r="W313" s="4" t="str">
        <f>IFERROR(VLOOKUP($D300&amp;"-"&amp;TEXT($A313,"mmm-aaaa"),Informes!$A:$P,COLUMN(Informes!K$1),FALSE), "")</f>
        <v/>
      </c>
      <c r="X313" s="34" t="str">
        <f>IFERROR(VLOOKUP($D277&amp;"-"&amp;TEXT($A313,"mmm-aaaa"),Informes!$A:$P,COLUMN(Informes!C$1),FALSE), "")</f>
        <v/>
      </c>
    </row>
    <row r="314" spans="1:24" ht="16.5" customHeight="1" x14ac:dyDescent="0.2">
      <c r="A314" s="34">
        <f t="shared" si="61"/>
        <v>45383</v>
      </c>
      <c r="B314" s="243" t="str">
        <f t="shared" si="59"/>
        <v>Abril</v>
      </c>
      <c r="C314" s="244"/>
      <c r="D314" s="244"/>
      <c r="E314" s="244"/>
      <c r="F314" s="281" t="str">
        <f>IFERROR(IF(VLOOKUP($D277&amp;"-"&amp;TEXT($A314,"mmm-aaaa"),Informes!$A:$P,COLUMN(Informes!H$1),FALSE),"þ","¨"),"¨")</f>
        <v>¨</v>
      </c>
      <c r="G314" s="281"/>
      <c r="H314" s="281"/>
      <c r="I314" s="248" t="str">
        <f>IFERROR(IF(ISBLANK(
VLOOKUP($D300&amp;"-"&amp;TEXT($A314,"mmm-aaaa"),Informes!$A:$P,COLUMN(Informes!I$1),FALSE)), "",
VLOOKUP($D300&amp;"-"&amp;TEXT($A314,"mmm-aaaa"),Informes!$A:$P,COLUMN(Informes!I$1),FALSE)), "")</f>
        <v/>
      </c>
      <c r="J314" s="248"/>
      <c r="K314" s="248"/>
      <c r="L314" s="173" t="str">
        <f t="shared" si="60"/>
        <v>¨</v>
      </c>
      <c r="M314" s="248" t="str">
        <f>IFERROR(IF(OR($X314=$L$7,$X314=$K$5,$X314=$O$5,$X314=$T$5),IF(ISBLANK(
VLOOKUP($D277&amp;"-"&amp;TEXT($A314,"mmm-aaaa"),Informes!$A:$P,COLUMN(Informes!J$1),FALSE)), "",
VLOOKUP($D277&amp;"-"&amp;TEXT($A314,"mmm-aaaa"),Informes!$A:$P,COLUMN(Informes!J$1),FALSE)), ""), "")</f>
        <v/>
      </c>
      <c r="N314" s="248"/>
      <c r="O314" s="248"/>
      <c r="P314" s="248"/>
      <c r="Q314" s="248"/>
      <c r="R314" s="252" t="str">
        <f t="shared" si="58"/>
        <v/>
      </c>
      <c r="S314" s="252"/>
      <c r="T314" s="252"/>
      <c r="U314" s="252"/>
      <c r="V314" s="253"/>
      <c r="W314" s="4" t="str">
        <f>IFERROR(VLOOKUP($D300&amp;"-"&amp;TEXT($A314,"mmm-aaaa"),Informes!$A:$P,COLUMN(Informes!K$1),FALSE), "")</f>
        <v/>
      </c>
      <c r="X314" s="34" t="str">
        <f>IFERROR(VLOOKUP($D277&amp;"-"&amp;TEXT($A314,"mmm-aaaa"),Informes!$A:$P,COLUMN(Informes!C$1),FALSE), "")</f>
        <v/>
      </c>
    </row>
    <row r="315" spans="1:24" ht="16.5" customHeight="1" x14ac:dyDescent="0.2">
      <c r="A315" s="34">
        <f t="shared" si="61"/>
        <v>45413</v>
      </c>
      <c r="B315" s="243" t="str">
        <f t="shared" si="59"/>
        <v>Mayo</v>
      </c>
      <c r="C315" s="244"/>
      <c r="D315" s="244"/>
      <c r="E315" s="244"/>
      <c r="F315" s="281" t="str">
        <f>IFERROR(IF(VLOOKUP($D277&amp;"-"&amp;TEXT($A315,"mmm-aaaa"),Informes!$A:$P,COLUMN(Informes!H$1),FALSE),"þ","¨"),"¨")</f>
        <v>¨</v>
      </c>
      <c r="G315" s="281"/>
      <c r="H315" s="281"/>
      <c r="I315" s="248" t="str">
        <f>IFERROR(IF(ISBLANK(
VLOOKUP($D300&amp;"-"&amp;TEXT($A315,"mmm-aaaa"),Informes!$A:$P,COLUMN(Informes!I$1),FALSE)), "",
VLOOKUP($D300&amp;"-"&amp;TEXT($A315,"mmm-aaaa"),Informes!$A:$P,COLUMN(Informes!I$1),FALSE)), "")</f>
        <v/>
      </c>
      <c r="J315" s="248"/>
      <c r="K315" s="248"/>
      <c r="L315" s="173" t="str">
        <f t="shared" si="60"/>
        <v>¨</v>
      </c>
      <c r="M315" s="248" t="str">
        <f>IFERROR(IF(OR($X315=$L$7,$X315=$K$5,$X315=$O$5,$X315=$T$5),IF(ISBLANK(
VLOOKUP($D277&amp;"-"&amp;TEXT($A315,"mmm-aaaa"),Informes!$A:$P,COLUMN(Informes!J$1),FALSE)), "",
VLOOKUP($D277&amp;"-"&amp;TEXT($A315,"mmm-aaaa"),Informes!$A:$P,COLUMN(Informes!J$1),FALSE)), ""), "")</f>
        <v/>
      </c>
      <c r="N315" s="248"/>
      <c r="O315" s="248"/>
      <c r="P315" s="248"/>
      <c r="Q315" s="248"/>
      <c r="R315" s="252" t="str">
        <f t="shared" si="58"/>
        <v/>
      </c>
      <c r="S315" s="252"/>
      <c r="T315" s="252"/>
      <c r="U315" s="252"/>
      <c r="V315" s="253"/>
      <c r="W315" s="4" t="str">
        <f>IFERROR(VLOOKUP($D300&amp;"-"&amp;TEXT($A315,"mmm-aaaa"),Informes!$A:$P,COLUMN(Informes!K$1),FALSE), "")</f>
        <v/>
      </c>
      <c r="X315" s="34" t="str">
        <f>IFERROR(VLOOKUP($D277&amp;"-"&amp;TEXT($A315,"mmm-aaaa"),Informes!$A:$P,COLUMN(Informes!C$1),FALSE), "")</f>
        <v/>
      </c>
    </row>
    <row r="316" spans="1:24" ht="16.5" customHeight="1" x14ac:dyDescent="0.2">
      <c r="A316" s="34">
        <f t="shared" si="61"/>
        <v>45444</v>
      </c>
      <c r="B316" s="243" t="str">
        <f t="shared" si="59"/>
        <v>Junio</v>
      </c>
      <c r="C316" s="244"/>
      <c r="D316" s="244"/>
      <c r="E316" s="244"/>
      <c r="F316" s="281" t="str">
        <f>IFERROR(IF(VLOOKUP($D277&amp;"-"&amp;TEXT($A316,"mmm-aaaa"),Informes!$A:$P,COLUMN(Informes!H$1),FALSE),"þ","¨"),"¨")</f>
        <v>¨</v>
      </c>
      <c r="G316" s="281"/>
      <c r="H316" s="281"/>
      <c r="I316" s="248" t="str">
        <f>IFERROR(IF(ISBLANK(
VLOOKUP($D300&amp;"-"&amp;TEXT($A316,"mmm-aaaa"),Informes!$A:$P,COLUMN(Informes!I$1),FALSE)), "",
VLOOKUP($D300&amp;"-"&amp;TEXT($A316,"mmm-aaaa"),Informes!$A:$P,COLUMN(Informes!I$1),FALSE)), "")</f>
        <v/>
      </c>
      <c r="J316" s="248"/>
      <c r="K316" s="248"/>
      <c r="L316" s="173" t="str">
        <f t="shared" si="60"/>
        <v>¨</v>
      </c>
      <c r="M316" s="248" t="str">
        <f>IFERROR(IF(OR($X316=$L$7,$X316=$K$5,$X316=$O$5,$X316=$T$5),IF(ISBLANK(
VLOOKUP($D277&amp;"-"&amp;TEXT($A316,"mmm-aaaa"),Informes!$A:$P,COLUMN(Informes!J$1),FALSE)), "",
VLOOKUP($D277&amp;"-"&amp;TEXT($A316,"mmm-aaaa"),Informes!$A:$P,COLUMN(Informes!J$1),FALSE)), ""), "")</f>
        <v/>
      </c>
      <c r="N316" s="248"/>
      <c r="O316" s="248"/>
      <c r="P316" s="248"/>
      <c r="Q316" s="248"/>
      <c r="R316" s="252" t="str">
        <f t="shared" si="58"/>
        <v/>
      </c>
      <c r="S316" s="252"/>
      <c r="T316" s="252"/>
      <c r="U316" s="252"/>
      <c r="V316" s="253"/>
      <c r="W316" s="4" t="str">
        <f>IFERROR(VLOOKUP($D300&amp;"-"&amp;TEXT($A316,"mmm-aaaa"),Informes!$A:$P,COLUMN(Informes!K$1),FALSE), "")</f>
        <v/>
      </c>
      <c r="X316" s="34" t="str">
        <f>IFERROR(VLOOKUP($D277&amp;"-"&amp;TEXT($A316,"mmm-aaaa"),Informes!$A:$P,COLUMN(Informes!C$1),FALSE), "")</f>
        <v/>
      </c>
    </row>
    <row r="317" spans="1:24" ht="16.5" customHeight="1" x14ac:dyDescent="0.2">
      <c r="A317" s="34">
        <f t="shared" si="61"/>
        <v>45474</v>
      </c>
      <c r="B317" s="243" t="str">
        <f t="shared" si="59"/>
        <v>Julio</v>
      </c>
      <c r="C317" s="244"/>
      <c r="D317" s="244"/>
      <c r="E317" s="244"/>
      <c r="F317" s="281" t="str">
        <f>IFERROR(IF(VLOOKUP($D277&amp;"-"&amp;TEXT($A317,"mmm-aaaa"),Informes!$A:$P,COLUMN(Informes!H$1),FALSE),"þ","¨"),"¨")</f>
        <v>¨</v>
      </c>
      <c r="G317" s="281"/>
      <c r="H317" s="281"/>
      <c r="I317" s="248" t="str">
        <f>IFERROR(IF(ISBLANK(
VLOOKUP($D300&amp;"-"&amp;TEXT($A317,"mmm-aaaa"),Informes!$A:$P,COLUMN(Informes!I$1),FALSE)), "",
VLOOKUP($D300&amp;"-"&amp;TEXT($A317,"mmm-aaaa"),Informes!$A:$P,COLUMN(Informes!I$1),FALSE)), "")</f>
        <v/>
      </c>
      <c r="J317" s="248"/>
      <c r="K317" s="248"/>
      <c r="L317" s="173" t="str">
        <f t="shared" si="60"/>
        <v>¨</v>
      </c>
      <c r="M317" s="248" t="str">
        <f>IFERROR(IF(OR($X317=$L$7,$X317=$K$5,$X317=$O$5,$X317=$T$5),IF(ISBLANK(
VLOOKUP($D277&amp;"-"&amp;TEXT($A317,"mmm-aaaa"),Informes!$A:$P,COLUMN(Informes!J$1),FALSE)), "",
VLOOKUP($D277&amp;"-"&amp;TEXT($A317,"mmm-aaaa"),Informes!$A:$P,COLUMN(Informes!J$1),FALSE)), ""), "")</f>
        <v/>
      </c>
      <c r="N317" s="248"/>
      <c r="O317" s="248"/>
      <c r="P317" s="248"/>
      <c r="Q317" s="248"/>
      <c r="R317" s="252" t="str">
        <f t="shared" si="58"/>
        <v/>
      </c>
      <c r="S317" s="252"/>
      <c r="T317" s="252"/>
      <c r="U317" s="252"/>
      <c r="V317" s="253"/>
      <c r="W317" s="4" t="str">
        <f>IFERROR(VLOOKUP($D300&amp;"-"&amp;TEXT($A317,"mmm-aaaa"),Informes!$A:$P,COLUMN(Informes!K$1),FALSE), "")</f>
        <v/>
      </c>
      <c r="X317" s="34" t="str">
        <f>IFERROR(VLOOKUP($D277&amp;"-"&amp;TEXT($A317,"mmm-aaaa"),Informes!$A:$P,COLUMN(Informes!C$1),FALSE), "")</f>
        <v/>
      </c>
    </row>
    <row r="318" spans="1:24" ht="16.5" customHeight="1" thickBot="1" x14ac:dyDescent="0.25">
      <c r="A318" s="34">
        <f t="shared" si="61"/>
        <v>45505</v>
      </c>
      <c r="B318" s="264" t="str">
        <f t="shared" si="59"/>
        <v>Agosto</v>
      </c>
      <c r="C318" s="265"/>
      <c r="D318" s="265"/>
      <c r="E318" s="265"/>
      <c r="F318" s="280" t="str">
        <f>IFERROR(IF(VLOOKUP($D277&amp;"-"&amp;TEXT($A318,"mmm-aaaa"),Informes!$A:$P,COLUMN(Informes!H$1),FALSE),"þ","¨"),"¨")</f>
        <v>¨</v>
      </c>
      <c r="G318" s="280"/>
      <c r="H318" s="280"/>
      <c r="I318" s="269" t="str">
        <f>IFERROR(IF(ISBLANK(
VLOOKUP($D300&amp;"-"&amp;TEXT($A318,"mmm-aaaa"),Informes!$A:$P,COLUMN(Informes!I$1),FALSE)), "",
VLOOKUP($D300&amp;"-"&amp;TEXT($A318,"mmm-aaaa"),Informes!$A:$P,COLUMN(Informes!I$1),FALSE)), "")</f>
        <v/>
      </c>
      <c r="J318" s="269"/>
      <c r="K318" s="269"/>
      <c r="L318" s="172" t="str">
        <f t="shared" si="60"/>
        <v>¨</v>
      </c>
      <c r="M318" s="269" t="str">
        <f>IFERROR(IF(OR($X318=$L$7,$X318=$K$5,$X318=$O$5,$X318=$T$5),IF(ISBLANK(
VLOOKUP($D277&amp;"-"&amp;TEXT($A318,"mmm-aaaa"),Informes!$A:$P,COLUMN(Informes!J$1),FALSE)), "",
VLOOKUP($D277&amp;"-"&amp;TEXT($A318,"mmm-aaaa"),Informes!$A:$P,COLUMN(Informes!J$1),FALSE)), ""), "")</f>
        <v/>
      </c>
      <c r="N318" s="269"/>
      <c r="O318" s="269"/>
      <c r="P318" s="269"/>
      <c r="Q318" s="269"/>
      <c r="R318" s="270" t="str">
        <f t="shared" si="58"/>
        <v/>
      </c>
      <c r="S318" s="270"/>
      <c r="T318" s="270"/>
      <c r="U318" s="270"/>
      <c r="V318" s="271"/>
      <c r="W318" s="4" t="str">
        <f>IFERROR(VLOOKUP($D300&amp;"-"&amp;TEXT($A318,"mmm-aaaa"),Informes!$A:$P,COLUMN(Informes!K$1),FALSE), "")</f>
        <v/>
      </c>
      <c r="X318" s="34" t="str">
        <f>IFERROR(VLOOKUP($D277&amp;"-"&amp;TEXT($A318,"mmm-aaaa"),Informes!$A:$P,COLUMN(Informes!C$1),FALSE), "")</f>
        <v/>
      </c>
    </row>
    <row r="319" spans="1:24" ht="16.5" customHeight="1" thickBot="1" x14ac:dyDescent="0.3">
      <c r="D319" s="124"/>
      <c r="E319" s="124"/>
      <c r="F319" s="129"/>
      <c r="G319" s="124" t="str">
        <f>IF(SUM(F307:F318)=0,"",SUM(F307:F318))</f>
        <v/>
      </c>
      <c r="H319" s="124"/>
      <c r="I319" s="124"/>
      <c r="J319" s="130"/>
      <c r="K319" s="124"/>
      <c r="L319" s="131" t="s">
        <v>107</v>
      </c>
      <c r="M319" s="272" t="str">
        <f>IF(SUM(M307:M318)=0,"",SUM(M307:M318))</f>
        <v/>
      </c>
      <c r="N319" s="273"/>
      <c r="O319" s="273"/>
      <c r="P319" s="273"/>
      <c r="Q319" s="274"/>
      <c r="R319" s="275"/>
      <c r="S319" s="276"/>
      <c r="T319" s="276"/>
      <c r="U319" s="276"/>
      <c r="V319" s="277"/>
      <c r="W319" s="4"/>
      <c r="X319" s="4"/>
    </row>
    <row r="320" spans="1:24" ht="16.5" customHeight="1" x14ac:dyDescent="0.2">
      <c r="W320" s="4"/>
      <c r="X320" s="4"/>
    </row>
    <row r="321" spans="1:24" ht="279.75" customHeight="1" x14ac:dyDescent="0.15">
      <c r="B321" s="11"/>
      <c r="C321" s="132" t="s">
        <v>136</v>
      </c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 spans="1:24" ht="24" customHeight="1" x14ac:dyDescent="0.2">
      <c r="A322" s="35">
        <f>IFERROR(IF(INDEX(ROUNDDOWN(TblPublicadores[Grupo], 0),A323)=$Y$1,A323,0),0)</f>
        <v>0</v>
      </c>
      <c r="B322" s="256" t="s">
        <v>127</v>
      </c>
      <c r="C322" s="256"/>
      <c r="D322" s="256"/>
      <c r="E322" s="256"/>
      <c r="F322" s="256"/>
      <c r="G322" s="256"/>
      <c r="H322" s="256"/>
      <c r="I322" s="256"/>
      <c r="J322" s="256"/>
      <c r="K322" s="256"/>
      <c r="L322" s="256"/>
      <c r="M322" s="256"/>
      <c r="N322" s="256"/>
      <c r="O322" s="256"/>
      <c r="P322" s="256"/>
      <c r="Q322" s="256"/>
      <c r="R322" s="256"/>
      <c r="S322" s="256"/>
      <c r="T322" s="256"/>
      <c r="U322" s="256"/>
      <c r="V322" s="256"/>
    </row>
    <row r="323" spans="1:24" ht="17.25" customHeight="1" x14ac:dyDescent="0.2">
      <c r="A323" s="35">
        <f>A277+1</f>
        <v>8</v>
      </c>
      <c r="B323" s="120" t="s">
        <v>128</v>
      </c>
      <c r="D323" s="286">
        <f>IF(A322=0,0,INDEX(TblPublicadores[Nombre],A322))</f>
        <v>0</v>
      </c>
      <c r="E323" s="286"/>
      <c r="F323" s="286"/>
      <c r="G323" s="286"/>
      <c r="H323" s="286"/>
      <c r="I323" s="286"/>
      <c r="J323" s="286"/>
      <c r="K323" s="286"/>
      <c r="L323" s="286"/>
      <c r="M323" s="286"/>
      <c r="N323" s="286"/>
      <c r="O323" s="286"/>
      <c r="P323" s="286"/>
      <c r="Q323" s="286"/>
      <c r="R323" s="286"/>
      <c r="S323" s="286"/>
      <c r="T323" s="286"/>
      <c r="U323" s="286"/>
      <c r="V323" s="286"/>
      <c r="W323" s="15"/>
      <c r="X323" s="2"/>
    </row>
    <row r="324" spans="1:24" ht="17.25" customHeight="1" x14ac:dyDescent="0.2">
      <c r="B324" s="120" t="s">
        <v>129</v>
      </c>
      <c r="D324" s="121"/>
      <c r="E324" s="121"/>
      <c r="F324" s="7"/>
      <c r="G324" s="7"/>
      <c r="H324" s="257" t="str">
        <f>IF(A322=0,"",INDEX(TblPublicadores[Fecha de nacimiento],A322))</f>
        <v/>
      </c>
      <c r="I324" s="257"/>
      <c r="J324" s="257"/>
      <c r="K324" s="257"/>
      <c r="L324" s="257"/>
      <c r="M324" s="257"/>
      <c r="N324" s="257"/>
      <c r="O324" s="257"/>
      <c r="P324" s="128" t="str">
        <f>IF(INDEX(TblPublicadores[Sexo],A322)=Q324,"þ","¨")</f>
        <v>¨</v>
      </c>
      <c r="Q324" s="120" t="s">
        <v>75</v>
      </c>
      <c r="S324" s="12"/>
      <c r="T324" s="13"/>
      <c r="U324" s="128" t="str">
        <f>IF(INDEX(TblPublicadores[Sexo],A322)=V324,"þ","¨")</f>
        <v>¨</v>
      </c>
      <c r="V324" s="120" t="s">
        <v>79</v>
      </c>
      <c r="W324" s="12"/>
      <c r="X324" s="6"/>
    </row>
    <row r="325" spans="1:24" ht="17.25" customHeight="1" x14ac:dyDescent="0.2">
      <c r="B325" s="120" t="s">
        <v>130</v>
      </c>
      <c r="D325" s="122"/>
      <c r="E325" s="122"/>
      <c r="F325" s="7"/>
      <c r="G325" s="258" t="str">
        <f>IF(A322=0,"",IF(INDEX(TblPublicadores[Fecha de bautismo],A322)="", "",INDEX(TblPublicadores[Fecha de bautismo],A322)))</f>
        <v/>
      </c>
      <c r="H325" s="258"/>
      <c r="I325" s="258"/>
      <c r="J325" s="258"/>
      <c r="K325" s="258"/>
      <c r="L325" s="258"/>
      <c r="M325" s="258"/>
      <c r="N325" s="258"/>
      <c r="O325" s="258"/>
      <c r="P325" s="128" t="s">
        <v>137</v>
      </c>
      <c r="Q325" s="120" t="s">
        <v>131</v>
      </c>
      <c r="S325" s="12"/>
      <c r="T325" s="12"/>
      <c r="U325" s="128" t="s">
        <v>138</v>
      </c>
      <c r="V325" s="120" t="s">
        <v>61</v>
      </c>
      <c r="W325" s="12"/>
      <c r="X325" s="6"/>
    </row>
    <row r="326" spans="1:24" ht="28.5" customHeight="1" x14ac:dyDescent="0.2">
      <c r="B326" s="127" t="str">
        <f>IF(INDEX(TblPublicadores[Privilegio],A322)=C326,"þ","¨")</f>
        <v>¨</v>
      </c>
      <c r="C326" s="125" t="s">
        <v>76</v>
      </c>
      <c r="D326" s="127" t="str">
        <f>IF(INDEX(TblPublicadores[Privilegio],A322)=E326,"þ","¨")</f>
        <v>¨</v>
      </c>
      <c r="E326" s="125" t="s">
        <v>81</v>
      </c>
      <c r="F326" s="7"/>
      <c r="G326" s="7"/>
      <c r="H326" s="5"/>
      <c r="I326" s="10"/>
      <c r="J326" s="127" t="str">
        <f>IF(INDEX(TblPublicadores[Tipo Publicador],A322)=K326,"þ","¨")</f>
        <v>¨</v>
      </c>
      <c r="K326" s="125" t="s">
        <v>77</v>
      </c>
      <c r="L326" s="5"/>
      <c r="M326" s="5"/>
      <c r="N326" s="127" t="str">
        <f>IF(INDEX(TblPublicadores[Tipo Publicador],A322)=O326,"þ","¨")</f>
        <v>¨</v>
      </c>
      <c r="O326" s="125" t="s">
        <v>132</v>
      </c>
      <c r="P326" s="126"/>
      <c r="Q326" s="126"/>
      <c r="R326" s="9"/>
      <c r="S326" s="127" t="str">
        <f>IF(INDEX(TblPublicadores[Tipo Publicador],A322)=T326,"þ","¨")</f>
        <v>¨</v>
      </c>
      <c r="T326" s="259" t="s">
        <v>133</v>
      </c>
      <c r="U326" s="259"/>
      <c r="V326" s="259"/>
      <c r="W326" s="13"/>
      <c r="X326" s="6"/>
    </row>
    <row r="327" spans="1:24" ht="4.5" customHeight="1" thickBot="1" x14ac:dyDescent="0.25">
      <c r="B327" s="8"/>
      <c r="C327" s="7"/>
      <c r="D327" s="8"/>
      <c r="E327" s="7"/>
      <c r="F327" s="7"/>
      <c r="G327" s="7"/>
      <c r="H327" s="5"/>
      <c r="I327" s="10"/>
      <c r="J327" s="8"/>
      <c r="K327" s="5"/>
      <c r="L327" s="5"/>
      <c r="M327" s="5"/>
      <c r="N327" s="7"/>
      <c r="O327" s="5"/>
      <c r="P327" s="8"/>
      <c r="Q327" s="8"/>
      <c r="R327" s="9"/>
      <c r="S327" s="9"/>
      <c r="T327" s="7"/>
      <c r="U327" s="8"/>
      <c r="V327" s="9"/>
      <c r="W327" s="9"/>
      <c r="X327" s="6"/>
    </row>
    <row r="328" spans="1:24" ht="26.25" customHeight="1" x14ac:dyDescent="0.25">
      <c r="B328" s="260" t="s">
        <v>17</v>
      </c>
      <c r="C328" s="261"/>
      <c r="D328" s="261"/>
      <c r="E328" s="261"/>
      <c r="F328" s="262" t="s">
        <v>134</v>
      </c>
      <c r="G328" s="262"/>
      <c r="H328" s="262"/>
      <c r="I328" s="262" t="s">
        <v>12</v>
      </c>
      <c r="J328" s="262"/>
      <c r="K328" s="262"/>
      <c r="L328" s="262" t="s">
        <v>105</v>
      </c>
      <c r="M328" s="236" t="s">
        <v>135</v>
      </c>
      <c r="N328" s="236"/>
      <c r="O328" s="236"/>
      <c r="P328" s="236"/>
      <c r="Q328" s="236"/>
      <c r="R328" s="236" t="s">
        <v>101</v>
      </c>
      <c r="S328" s="236"/>
      <c r="T328" s="236"/>
      <c r="U328" s="236"/>
      <c r="V328" s="237"/>
      <c r="W328" s="14"/>
      <c r="X328" s="3"/>
    </row>
    <row r="329" spans="1:24" ht="27.75" customHeight="1" x14ac:dyDescent="0.2">
      <c r="B329" s="240">
        <v>44927</v>
      </c>
      <c r="C329" s="241"/>
      <c r="D329" s="241"/>
      <c r="E329" s="242"/>
      <c r="F329" s="263"/>
      <c r="G329" s="263"/>
      <c r="H329" s="263"/>
      <c r="I329" s="263"/>
      <c r="J329" s="263"/>
      <c r="K329" s="263"/>
      <c r="L329" s="263"/>
      <c r="M329" s="238"/>
      <c r="N329" s="238"/>
      <c r="O329" s="238"/>
      <c r="P329" s="238"/>
      <c r="Q329" s="238"/>
      <c r="R329" s="238"/>
      <c r="S329" s="238"/>
      <c r="T329" s="238"/>
      <c r="U329" s="238"/>
      <c r="V329" s="239"/>
      <c r="W329" s="14"/>
      <c r="X329" s="3"/>
    </row>
    <row r="330" spans="1:24" ht="16.5" customHeight="1" x14ac:dyDescent="0.2">
      <c r="A330" s="34">
        <f>EDATE(B329,-4)</f>
        <v>44805</v>
      </c>
      <c r="B330" s="243" t="str">
        <f>PROPER(TEXT(A330, "mmmm"))</f>
        <v>Septiembre</v>
      </c>
      <c r="C330" s="244"/>
      <c r="D330" s="244" t="str">
        <f>PROPER(TEXT(C330, "mmmm"))</f>
        <v>Enero</v>
      </c>
      <c r="E330" s="244"/>
      <c r="F330" s="281" t="str">
        <f>IFERROR(IF(VLOOKUP($D323&amp;"-"&amp;TEXT($A330,"mmm-aaaa"),Informes!$A:$P,COLUMN(Informes!H$1),FALSE),"þ","¨"),"¨")</f>
        <v>¨</v>
      </c>
      <c r="G330" s="281"/>
      <c r="H330" s="281"/>
      <c r="I330" s="248" t="str">
        <f>IFERROR(IF(ISBLANK(
VLOOKUP($D323&amp;"-"&amp;TEXT($A330,"mmm-aaaa"),Informes!$A:$P,COLUMN(Informes!I$1),FALSE)), "",
VLOOKUP($D323&amp;"-"&amp;TEXT($A330,"mmm-aaaa"),Informes!$A:$P,COLUMN(Informes!I$1),FALSE)), "")</f>
        <v/>
      </c>
      <c r="J330" s="248"/>
      <c r="K330" s="248"/>
      <c r="L330" s="173" t="str">
        <f>IFERROR(IF($X330=$L$7,"þ","¨"),"¨")</f>
        <v>¨</v>
      </c>
      <c r="M330" s="248" t="str">
        <f>IFERROR(IF(OR($X330=$L$7,$X330=$K$5,$X330=$O$5,$X330=$T$5),IF(ISBLANK(
VLOOKUP($D323&amp;"-"&amp;TEXT($A330,"mmm-aaaa"),Informes!$A:$P,COLUMN(Informes!J$1),FALSE)), "",
VLOOKUP($D323&amp;"-"&amp;TEXT($A330,"mmm-aaaa"),Informes!$A:$P,COLUMN(Informes!J$1),FALSE)), ""), "")</f>
        <v/>
      </c>
      <c r="N330" s="248"/>
      <c r="O330" s="248"/>
      <c r="P330" s="248"/>
      <c r="Q330" s="248"/>
      <c r="R330" s="252" t="str">
        <f t="shared" ref="R330:R341" si="62">IF(W330=0, "", W330)</f>
        <v/>
      </c>
      <c r="S330" s="252"/>
      <c r="T330" s="252"/>
      <c r="U330" s="252"/>
      <c r="V330" s="253"/>
      <c r="W330" s="4" t="str">
        <f>IFERROR(VLOOKUP($D323&amp;"-"&amp;TEXT($A330,"mmm-aaaa"),Informes!$A:$P,COLUMN(Informes!K$1),FALSE), "")</f>
        <v/>
      </c>
      <c r="X330" s="34" t="str">
        <f>IFERROR(VLOOKUP($D323&amp;"-"&amp;TEXT($A330,"mmm-aaaa"),Informes!$A:$P,COLUMN(Informes!C$1),FALSE), "")</f>
        <v/>
      </c>
    </row>
    <row r="331" spans="1:24" ht="16.5" customHeight="1" x14ac:dyDescent="0.2">
      <c r="A331" s="34">
        <f>EDATE(A330,1)</f>
        <v>44835</v>
      </c>
      <c r="B331" s="243" t="str">
        <f t="shared" ref="B331:B341" si="63">PROPER(TEXT(A331, "mmmm"))</f>
        <v>Octubre</v>
      </c>
      <c r="C331" s="244"/>
      <c r="D331" s="244" t="str">
        <f t="shared" ref="D331:D341" si="64">PROPER(TEXT(C331, "mmmm"))</f>
        <v>Enero</v>
      </c>
      <c r="E331" s="244"/>
      <c r="F331" s="281" t="str">
        <f>IFERROR(IF(VLOOKUP($D323&amp;"-"&amp;TEXT($A331,"mmm-aaaa"),Informes!$A:$P,COLUMN(Informes!H$1),FALSE),"þ","¨"),"¨")</f>
        <v>¨</v>
      </c>
      <c r="G331" s="281"/>
      <c r="H331" s="281"/>
      <c r="I331" s="248" t="str">
        <f>IFERROR(IF(ISBLANK(
VLOOKUP($D323&amp;"-"&amp;TEXT($A331,"mmm-aaaa"),Informes!$A:$P,COLUMN(Informes!I$1),FALSE)), "",
VLOOKUP($D323&amp;"-"&amp;TEXT($A331,"mmm-aaaa"),Informes!$A:$P,COLUMN(Informes!I$1),FALSE)), "")</f>
        <v/>
      </c>
      <c r="J331" s="248"/>
      <c r="K331" s="248"/>
      <c r="L331" s="173" t="str">
        <f t="shared" ref="L331:L341" si="65">IFERROR(IF($X331=$L$7,"þ","¨"),"¨")</f>
        <v>¨</v>
      </c>
      <c r="M331" s="248" t="str">
        <f>IFERROR(IF(OR($X331=$L$7,$X331=$K$5,$X331=$O$5,$X331=$T$5),IF(ISBLANK(
VLOOKUP($D323&amp;"-"&amp;TEXT($A331,"mmm-aaaa"),Informes!$A:$P,COLUMN(Informes!J$1),FALSE)), "",
VLOOKUP($D323&amp;"-"&amp;TEXT($A331,"mmm-aaaa"),Informes!$A:$P,COLUMN(Informes!J$1),FALSE)), ""), "")</f>
        <v/>
      </c>
      <c r="N331" s="248"/>
      <c r="O331" s="248"/>
      <c r="P331" s="248"/>
      <c r="Q331" s="248"/>
      <c r="R331" s="252" t="str">
        <f t="shared" si="62"/>
        <v/>
      </c>
      <c r="S331" s="252"/>
      <c r="T331" s="252"/>
      <c r="U331" s="252"/>
      <c r="V331" s="253"/>
      <c r="W331" s="4" t="str">
        <f>IFERROR(VLOOKUP($D323&amp;"-"&amp;TEXT($A331,"mmm-aaaa"),Informes!$A:$P,COLUMN(Informes!K$1),FALSE), "")</f>
        <v/>
      </c>
      <c r="X331" s="34" t="str">
        <f>IFERROR(VLOOKUP($D323&amp;"-"&amp;TEXT($A331,"mmm-aaaa"),Informes!$A:$P,COLUMN(Informes!C$1),FALSE), "")</f>
        <v/>
      </c>
    </row>
    <row r="332" spans="1:24" ht="16.5" customHeight="1" x14ac:dyDescent="0.2">
      <c r="A332" s="34">
        <f t="shared" ref="A332:A341" si="66">EDATE(A331,1)</f>
        <v>44866</v>
      </c>
      <c r="B332" s="243" t="str">
        <f t="shared" si="63"/>
        <v>Noviembre</v>
      </c>
      <c r="C332" s="244"/>
      <c r="D332" s="244" t="str">
        <f t="shared" si="64"/>
        <v>Enero</v>
      </c>
      <c r="E332" s="244"/>
      <c r="F332" s="281" t="str">
        <f>IFERROR(IF(VLOOKUP($D323&amp;"-"&amp;TEXT($A332,"mmm-aaaa"),Informes!$A:$P,COLUMN(Informes!H$1),FALSE),"þ","¨"),"¨")</f>
        <v>¨</v>
      </c>
      <c r="G332" s="281"/>
      <c r="H332" s="281"/>
      <c r="I332" s="248" t="str">
        <f>IFERROR(IF(ISBLANK(
VLOOKUP($D323&amp;"-"&amp;TEXT($A332,"mmm-aaaa"),Informes!$A:$P,COLUMN(Informes!I$1),FALSE)), "",
VLOOKUP($D323&amp;"-"&amp;TEXT($A332,"mmm-aaaa"),Informes!$A:$P,COLUMN(Informes!I$1),FALSE)), "")</f>
        <v/>
      </c>
      <c r="J332" s="248"/>
      <c r="K332" s="248"/>
      <c r="L332" s="173" t="str">
        <f t="shared" si="65"/>
        <v>¨</v>
      </c>
      <c r="M332" s="248" t="str">
        <f>IFERROR(IF(OR($X332=$L$7,$X332=$K$5,$X332=$O$5,$X332=$T$5),IF(ISBLANK(
VLOOKUP($D323&amp;"-"&amp;TEXT($A332,"mmm-aaaa"),Informes!$A:$P,COLUMN(Informes!J$1),FALSE)), "",
VLOOKUP($D323&amp;"-"&amp;TEXT($A332,"mmm-aaaa"),Informes!$A:$P,COLUMN(Informes!J$1),FALSE)), ""), "")</f>
        <v/>
      </c>
      <c r="N332" s="248"/>
      <c r="O332" s="248"/>
      <c r="P332" s="248"/>
      <c r="Q332" s="248"/>
      <c r="R332" s="252" t="str">
        <f t="shared" si="62"/>
        <v/>
      </c>
      <c r="S332" s="252"/>
      <c r="T332" s="252"/>
      <c r="U332" s="252"/>
      <c r="V332" s="253"/>
      <c r="W332" s="4" t="str">
        <f>IFERROR(VLOOKUP($D323&amp;"-"&amp;TEXT($A332,"mmm-aaaa"),Informes!$A:$P,COLUMN(Informes!K$1),FALSE), "")</f>
        <v/>
      </c>
      <c r="X332" s="34" t="str">
        <f>IFERROR(VLOOKUP($D323&amp;"-"&amp;TEXT($A332,"mmm-aaaa"),Informes!$A:$P,COLUMN(Informes!C$1),FALSE), "")</f>
        <v/>
      </c>
    </row>
    <row r="333" spans="1:24" ht="16.5" customHeight="1" x14ac:dyDescent="0.2">
      <c r="A333" s="34">
        <f t="shared" si="66"/>
        <v>44896</v>
      </c>
      <c r="B333" s="243" t="str">
        <f t="shared" si="63"/>
        <v>Diciembre</v>
      </c>
      <c r="C333" s="244"/>
      <c r="D333" s="244" t="str">
        <f t="shared" si="64"/>
        <v>Enero</v>
      </c>
      <c r="E333" s="244"/>
      <c r="F333" s="281" t="str">
        <f>IFERROR(IF(VLOOKUP($D323&amp;"-"&amp;TEXT($A333,"mmm-aaaa"),Informes!$A:$P,COLUMN(Informes!H$1),FALSE),"þ","¨"),"¨")</f>
        <v>¨</v>
      </c>
      <c r="G333" s="281"/>
      <c r="H333" s="281"/>
      <c r="I333" s="248" t="str">
        <f>IFERROR(IF(ISBLANK(
VLOOKUP($D323&amp;"-"&amp;TEXT($A333,"mmm-aaaa"),Informes!$A:$P,COLUMN(Informes!I$1),FALSE)), "",
VLOOKUP($D323&amp;"-"&amp;TEXT($A333,"mmm-aaaa"),Informes!$A:$P,COLUMN(Informes!I$1),FALSE)), "")</f>
        <v/>
      </c>
      <c r="J333" s="248"/>
      <c r="K333" s="248"/>
      <c r="L333" s="173" t="str">
        <f t="shared" si="65"/>
        <v>¨</v>
      </c>
      <c r="M333" s="248" t="str">
        <f>IFERROR(IF(OR($X333=$L$7,$X333=$K$5,$X333=$O$5,$X333=$T$5),IF(ISBLANK(
VLOOKUP($D323&amp;"-"&amp;TEXT($A333,"mmm-aaaa"),Informes!$A:$P,COLUMN(Informes!J$1),FALSE)), "",
VLOOKUP($D323&amp;"-"&amp;TEXT($A333,"mmm-aaaa"),Informes!$A:$P,COLUMN(Informes!J$1),FALSE)), ""), "")</f>
        <v/>
      </c>
      <c r="N333" s="248"/>
      <c r="O333" s="248"/>
      <c r="P333" s="248"/>
      <c r="Q333" s="248"/>
      <c r="R333" s="252" t="str">
        <f t="shared" si="62"/>
        <v/>
      </c>
      <c r="S333" s="252"/>
      <c r="T333" s="252"/>
      <c r="U333" s="252"/>
      <c r="V333" s="253"/>
      <c r="W333" s="4" t="str">
        <f>IFERROR(VLOOKUP($D323&amp;"-"&amp;TEXT($A333,"mmm-aaaa"),Informes!$A:$P,COLUMN(Informes!K$1),FALSE), "")</f>
        <v/>
      </c>
      <c r="X333" s="34" t="str">
        <f>IFERROR(VLOOKUP($D323&amp;"-"&amp;TEXT($A333,"mmm-aaaa"),Informes!$A:$P,COLUMN(Informes!C$1),FALSE), "")</f>
        <v/>
      </c>
    </row>
    <row r="334" spans="1:24" ht="16.5" customHeight="1" x14ac:dyDescent="0.2">
      <c r="A334" s="34">
        <f t="shared" si="66"/>
        <v>44927</v>
      </c>
      <c r="B334" s="243" t="str">
        <f t="shared" si="63"/>
        <v>Enero</v>
      </c>
      <c r="C334" s="244"/>
      <c r="D334" s="244" t="str">
        <f t="shared" si="64"/>
        <v>Enero</v>
      </c>
      <c r="E334" s="244"/>
      <c r="F334" s="281" t="str">
        <f>IFERROR(IF(VLOOKUP($D323&amp;"-"&amp;TEXT($A334,"mmm-aaaa"),Informes!$A:$P,COLUMN(Informes!H$1),FALSE),"þ","¨"),"¨")</f>
        <v>¨</v>
      </c>
      <c r="G334" s="281"/>
      <c r="H334" s="281"/>
      <c r="I334" s="248" t="str">
        <f>IFERROR(IF(ISBLANK(
VLOOKUP($D323&amp;"-"&amp;TEXT($A334,"mmm-aaaa"),Informes!$A:$P,COLUMN(Informes!I$1),FALSE)), "",
VLOOKUP($D323&amp;"-"&amp;TEXT($A334,"mmm-aaaa"),Informes!$A:$P,COLUMN(Informes!I$1),FALSE)), "")</f>
        <v/>
      </c>
      <c r="J334" s="248"/>
      <c r="K334" s="248"/>
      <c r="L334" s="173" t="str">
        <f t="shared" si="65"/>
        <v>¨</v>
      </c>
      <c r="M334" s="248" t="str">
        <f>IFERROR(IF(OR($X334=$L$7,$X334=$K$5,$X334=$O$5,$X334=$T$5),IF(ISBLANK(
VLOOKUP($D323&amp;"-"&amp;TEXT($A334,"mmm-aaaa"),Informes!$A:$P,COLUMN(Informes!J$1),FALSE)), "",
VLOOKUP($D323&amp;"-"&amp;TEXT($A334,"mmm-aaaa"),Informes!$A:$P,COLUMN(Informes!J$1),FALSE)), ""), "")</f>
        <v/>
      </c>
      <c r="N334" s="248"/>
      <c r="O334" s="248"/>
      <c r="P334" s="248"/>
      <c r="Q334" s="248"/>
      <c r="R334" s="252" t="str">
        <f t="shared" si="62"/>
        <v/>
      </c>
      <c r="S334" s="252"/>
      <c r="T334" s="252"/>
      <c r="U334" s="252"/>
      <c r="V334" s="253"/>
      <c r="W334" s="4" t="str">
        <f>IFERROR(VLOOKUP($D323&amp;"-"&amp;TEXT($A334,"mmm-aaaa"),Informes!$A:$P,COLUMN(Informes!K$1),FALSE), "")</f>
        <v/>
      </c>
      <c r="X334" s="34" t="str">
        <f>IFERROR(VLOOKUP($D323&amp;"-"&amp;TEXT($A334,"mmm-aaaa"),Informes!$A:$P,COLUMN(Informes!C$1),FALSE), "")</f>
        <v/>
      </c>
    </row>
    <row r="335" spans="1:24" ht="16.5" customHeight="1" x14ac:dyDescent="0.2">
      <c r="A335" s="34">
        <f t="shared" si="66"/>
        <v>44958</v>
      </c>
      <c r="B335" s="243" t="str">
        <f t="shared" si="63"/>
        <v>Febrero</v>
      </c>
      <c r="C335" s="244"/>
      <c r="D335" s="244" t="str">
        <f t="shared" si="64"/>
        <v>Enero</v>
      </c>
      <c r="E335" s="244"/>
      <c r="F335" s="281" t="str">
        <f>IFERROR(IF(VLOOKUP($D323&amp;"-"&amp;TEXT($A335,"mmm-aaaa"),Informes!$A:$P,COLUMN(Informes!H$1),FALSE),"þ","¨"),"¨")</f>
        <v>¨</v>
      </c>
      <c r="G335" s="281"/>
      <c r="H335" s="281"/>
      <c r="I335" s="248" t="str">
        <f>IFERROR(IF(ISBLANK(
VLOOKUP($D323&amp;"-"&amp;TEXT($A335,"mmm-aaaa"),Informes!$A:$P,COLUMN(Informes!I$1),FALSE)), "",
VLOOKUP($D323&amp;"-"&amp;TEXT($A335,"mmm-aaaa"),Informes!$A:$P,COLUMN(Informes!I$1),FALSE)), "")</f>
        <v/>
      </c>
      <c r="J335" s="248"/>
      <c r="K335" s="248"/>
      <c r="L335" s="173" t="str">
        <f t="shared" si="65"/>
        <v>¨</v>
      </c>
      <c r="M335" s="248" t="str">
        <f>IFERROR(IF(OR($X335=$L$7,$X335=$K$5,$X335=$O$5,$X335=$T$5),IF(ISBLANK(
VLOOKUP($D323&amp;"-"&amp;TEXT($A335,"mmm-aaaa"),Informes!$A:$P,COLUMN(Informes!J$1),FALSE)), "",
VLOOKUP($D323&amp;"-"&amp;TEXT($A335,"mmm-aaaa"),Informes!$A:$P,COLUMN(Informes!J$1),FALSE)), ""), "")</f>
        <v/>
      </c>
      <c r="N335" s="248"/>
      <c r="O335" s="248"/>
      <c r="P335" s="248"/>
      <c r="Q335" s="248"/>
      <c r="R335" s="252" t="str">
        <f t="shared" si="62"/>
        <v/>
      </c>
      <c r="S335" s="252"/>
      <c r="T335" s="252"/>
      <c r="U335" s="252"/>
      <c r="V335" s="253"/>
      <c r="W335" s="4" t="str">
        <f>IFERROR(VLOOKUP($D323&amp;"-"&amp;TEXT($A335,"mmm-aaaa"),Informes!$A:$P,COLUMN(Informes!K$1),FALSE), "")</f>
        <v/>
      </c>
      <c r="X335" s="34" t="str">
        <f>IFERROR(VLOOKUP($D323&amp;"-"&amp;TEXT($A335,"mmm-aaaa"),Informes!$A:$P,COLUMN(Informes!C$1),FALSE), "")</f>
        <v/>
      </c>
    </row>
    <row r="336" spans="1:24" ht="16.5" customHeight="1" x14ac:dyDescent="0.2">
      <c r="A336" s="34">
        <f t="shared" si="66"/>
        <v>44986</v>
      </c>
      <c r="B336" s="243" t="str">
        <f t="shared" si="63"/>
        <v>Marzo</v>
      </c>
      <c r="C336" s="244"/>
      <c r="D336" s="244" t="str">
        <f t="shared" si="64"/>
        <v>Enero</v>
      </c>
      <c r="E336" s="244"/>
      <c r="F336" s="281" t="str">
        <f>IFERROR(IF(VLOOKUP($D323&amp;"-"&amp;TEXT($A336,"mmm-aaaa"),Informes!$A:$P,COLUMN(Informes!H$1),FALSE),"þ","¨"),"¨")</f>
        <v>¨</v>
      </c>
      <c r="G336" s="281"/>
      <c r="H336" s="281"/>
      <c r="I336" s="248" t="str">
        <f>IFERROR(IF(ISBLANK(
VLOOKUP($D323&amp;"-"&amp;TEXT($A336,"mmm-aaaa"),Informes!$A:$P,COLUMN(Informes!I$1),FALSE)), "",
VLOOKUP($D323&amp;"-"&amp;TEXT($A336,"mmm-aaaa"),Informes!$A:$P,COLUMN(Informes!I$1),FALSE)), "")</f>
        <v/>
      </c>
      <c r="J336" s="248"/>
      <c r="K336" s="248"/>
      <c r="L336" s="173" t="str">
        <f t="shared" si="65"/>
        <v>¨</v>
      </c>
      <c r="M336" s="248" t="str">
        <f>IFERROR(IF(OR($X336=$L$7,$X336=$K$5,$X336=$O$5,$X336=$T$5),IF(ISBLANK(
VLOOKUP($D323&amp;"-"&amp;TEXT($A336,"mmm-aaaa"),Informes!$A:$P,COLUMN(Informes!J$1),FALSE)), "",
VLOOKUP($D323&amp;"-"&amp;TEXT($A336,"mmm-aaaa"),Informes!$A:$P,COLUMN(Informes!J$1),FALSE)), ""), "")</f>
        <v/>
      </c>
      <c r="N336" s="248"/>
      <c r="O336" s="248"/>
      <c r="P336" s="248"/>
      <c r="Q336" s="248"/>
      <c r="R336" s="252" t="str">
        <f t="shared" si="62"/>
        <v/>
      </c>
      <c r="S336" s="252"/>
      <c r="T336" s="252"/>
      <c r="U336" s="252"/>
      <c r="V336" s="253"/>
      <c r="W336" s="4" t="str">
        <f>IFERROR(VLOOKUP($D323&amp;"-"&amp;TEXT($A336,"mmm-aaaa"),Informes!$A:$P,COLUMN(Informes!K$1),FALSE), "")</f>
        <v/>
      </c>
      <c r="X336" s="34" t="str">
        <f>IFERROR(VLOOKUP($D323&amp;"-"&amp;TEXT($A336,"mmm-aaaa"),Informes!$A:$P,COLUMN(Informes!C$1),FALSE), "")</f>
        <v/>
      </c>
    </row>
    <row r="337" spans="1:24" ht="16.5" customHeight="1" x14ac:dyDescent="0.2">
      <c r="A337" s="34">
        <f t="shared" si="66"/>
        <v>45017</v>
      </c>
      <c r="B337" s="243" t="str">
        <f t="shared" si="63"/>
        <v>Abril</v>
      </c>
      <c r="C337" s="244"/>
      <c r="D337" s="244" t="str">
        <f t="shared" si="64"/>
        <v>Enero</v>
      </c>
      <c r="E337" s="244"/>
      <c r="F337" s="281" t="str">
        <f>IFERROR(IF(VLOOKUP($D323&amp;"-"&amp;TEXT($A337,"mmm-aaaa"),Informes!$A:$P,COLUMN(Informes!H$1),FALSE),"þ","¨"),"¨")</f>
        <v>¨</v>
      </c>
      <c r="G337" s="281"/>
      <c r="H337" s="281"/>
      <c r="I337" s="248" t="str">
        <f>IFERROR(IF(ISBLANK(
VLOOKUP($D323&amp;"-"&amp;TEXT($A337,"mmm-aaaa"),Informes!$A:$P,COLUMN(Informes!I$1),FALSE)), "",
VLOOKUP($D323&amp;"-"&amp;TEXT($A337,"mmm-aaaa"),Informes!$A:$P,COLUMN(Informes!I$1),FALSE)), "")</f>
        <v/>
      </c>
      <c r="J337" s="248"/>
      <c r="K337" s="248"/>
      <c r="L337" s="173" t="str">
        <f t="shared" si="65"/>
        <v>¨</v>
      </c>
      <c r="M337" s="248" t="str">
        <f>IFERROR(IF(OR($X337=$L$7,$X337=$K$5,$X337=$O$5,$X337=$T$5),IF(ISBLANK(
VLOOKUP($D323&amp;"-"&amp;TEXT($A337,"mmm-aaaa"),Informes!$A:$P,COLUMN(Informes!J$1),FALSE)), "",
VLOOKUP($D323&amp;"-"&amp;TEXT($A337,"mmm-aaaa"),Informes!$A:$P,COLUMN(Informes!J$1),FALSE)), ""), "")</f>
        <v/>
      </c>
      <c r="N337" s="248"/>
      <c r="O337" s="248"/>
      <c r="P337" s="248"/>
      <c r="Q337" s="248"/>
      <c r="R337" s="252" t="str">
        <f t="shared" si="62"/>
        <v/>
      </c>
      <c r="S337" s="252"/>
      <c r="T337" s="252"/>
      <c r="U337" s="252"/>
      <c r="V337" s="253"/>
      <c r="W337" s="4" t="str">
        <f>IFERROR(VLOOKUP($D323&amp;"-"&amp;TEXT($A337,"mmm-aaaa"),Informes!$A:$P,COLUMN(Informes!K$1),FALSE), "")</f>
        <v/>
      </c>
      <c r="X337" s="34" t="str">
        <f>IFERROR(VLOOKUP($D323&amp;"-"&amp;TEXT($A337,"mmm-aaaa"),Informes!$A:$P,COLUMN(Informes!C$1),FALSE), "")</f>
        <v/>
      </c>
    </row>
    <row r="338" spans="1:24" ht="16.5" customHeight="1" x14ac:dyDescent="0.2">
      <c r="A338" s="34">
        <f t="shared" si="66"/>
        <v>45047</v>
      </c>
      <c r="B338" s="243" t="str">
        <f t="shared" si="63"/>
        <v>Mayo</v>
      </c>
      <c r="C338" s="244"/>
      <c r="D338" s="244" t="str">
        <f t="shared" si="64"/>
        <v>Enero</v>
      </c>
      <c r="E338" s="244"/>
      <c r="F338" s="281" t="str">
        <f>IFERROR(IF(VLOOKUP($D323&amp;"-"&amp;TEXT($A338,"mmm-aaaa"),Informes!$A:$P,COLUMN(Informes!H$1),FALSE),"þ","¨"),"¨")</f>
        <v>¨</v>
      </c>
      <c r="G338" s="281"/>
      <c r="H338" s="281"/>
      <c r="I338" s="248" t="str">
        <f>IFERROR(IF(ISBLANK(
VLOOKUP($D323&amp;"-"&amp;TEXT($A338,"mmm-aaaa"),Informes!$A:$P,COLUMN(Informes!I$1),FALSE)), "",
VLOOKUP($D323&amp;"-"&amp;TEXT($A338,"mmm-aaaa"),Informes!$A:$P,COLUMN(Informes!I$1),FALSE)), "")</f>
        <v/>
      </c>
      <c r="J338" s="248"/>
      <c r="K338" s="248"/>
      <c r="L338" s="173" t="str">
        <f t="shared" si="65"/>
        <v>¨</v>
      </c>
      <c r="M338" s="248" t="str">
        <f>IFERROR(IF(OR($X338=$L$7,$X338=$K$5,$X338=$O$5,$X338=$T$5),IF(ISBLANK(
VLOOKUP($D323&amp;"-"&amp;TEXT($A338,"mmm-aaaa"),Informes!$A:$P,COLUMN(Informes!J$1),FALSE)), "",
VLOOKUP($D323&amp;"-"&amp;TEXT($A338,"mmm-aaaa"),Informes!$A:$P,COLUMN(Informes!J$1),FALSE)), ""), "")</f>
        <v/>
      </c>
      <c r="N338" s="248"/>
      <c r="O338" s="248"/>
      <c r="P338" s="248"/>
      <c r="Q338" s="248"/>
      <c r="R338" s="252" t="str">
        <f t="shared" si="62"/>
        <v/>
      </c>
      <c r="S338" s="252"/>
      <c r="T338" s="252"/>
      <c r="U338" s="252"/>
      <c r="V338" s="253"/>
      <c r="W338" s="4" t="str">
        <f>IFERROR(VLOOKUP($D323&amp;"-"&amp;TEXT($A338,"mmm-aaaa"),Informes!$A:$P,COLUMN(Informes!K$1),FALSE), "")</f>
        <v/>
      </c>
      <c r="X338" s="34" t="str">
        <f>IFERROR(VLOOKUP($D323&amp;"-"&amp;TEXT($A338,"mmm-aaaa"),Informes!$A:$P,COLUMN(Informes!C$1),FALSE), "")</f>
        <v/>
      </c>
    </row>
    <row r="339" spans="1:24" ht="16.5" customHeight="1" x14ac:dyDescent="0.2">
      <c r="A339" s="34">
        <f t="shared" si="66"/>
        <v>45078</v>
      </c>
      <c r="B339" s="243" t="str">
        <f t="shared" si="63"/>
        <v>Junio</v>
      </c>
      <c r="C339" s="244"/>
      <c r="D339" s="244" t="str">
        <f t="shared" si="64"/>
        <v>Enero</v>
      </c>
      <c r="E339" s="244"/>
      <c r="F339" s="281" t="str">
        <f>IFERROR(IF(VLOOKUP($D323&amp;"-"&amp;TEXT($A339,"mmm-aaaa"),Informes!$A:$P,COLUMN(Informes!H$1),FALSE),"þ","¨"),"¨")</f>
        <v>¨</v>
      </c>
      <c r="G339" s="281"/>
      <c r="H339" s="281"/>
      <c r="I339" s="248" t="str">
        <f>IFERROR(IF(ISBLANK(
VLOOKUP($D323&amp;"-"&amp;TEXT($A339,"mmm-aaaa"),Informes!$A:$P,COLUMN(Informes!I$1),FALSE)), "",
VLOOKUP($D323&amp;"-"&amp;TEXT($A339,"mmm-aaaa"),Informes!$A:$P,COLUMN(Informes!I$1),FALSE)), "")</f>
        <v/>
      </c>
      <c r="J339" s="248"/>
      <c r="K339" s="248"/>
      <c r="L339" s="173" t="str">
        <f t="shared" si="65"/>
        <v>¨</v>
      </c>
      <c r="M339" s="248" t="str">
        <f>IFERROR(IF(OR($X339=$L$7,$X339=$K$5,$X339=$O$5,$X339=$T$5),IF(ISBLANK(
VLOOKUP($D323&amp;"-"&amp;TEXT($A339,"mmm-aaaa"),Informes!$A:$P,COLUMN(Informes!J$1),FALSE)), "",
VLOOKUP($D323&amp;"-"&amp;TEXT($A339,"mmm-aaaa"),Informes!$A:$P,COLUMN(Informes!J$1),FALSE)), ""), "")</f>
        <v/>
      </c>
      <c r="N339" s="248"/>
      <c r="O339" s="248"/>
      <c r="P339" s="248"/>
      <c r="Q339" s="248"/>
      <c r="R339" s="252" t="str">
        <f t="shared" si="62"/>
        <v/>
      </c>
      <c r="S339" s="252"/>
      <c r="T339" s="252"/>
      <c r="U339" s="252"/>
      <c r="V339" s="253"/>
      <c r="W339" s="4" t="str">
        <f>IFERROR(VLOOKUP($D323&amp;"-"&amp;TEXT($A339,"mmm-aaaa"),Informes!$A:$P,COLUMN(Informes!K$1),FALSE), "")</f>
        <v/>
      </c>
      <c r="X339" s="34" t="str">
        <f>IFERROR(VLOOKUP($D323&amp;"-"&amp;TEXT($A339,"mmm-aaaa"),Informes!$A:$P,COLUMN(Informes!C$1),FALSE), "")</f>
        <v/>
      </c>
    </row>
    <row r="340" spans="1:24" ht="16.5" customHeight="1" x14ac:dyDescent="0.2">
      <c r="A340" s="34">
        <f t="shared" si="66"/>
        <v>45108</v>
      </c>
      <c r="B340" s="243" t="str">
        <f t="shared" si="63"/>
        <v>Julio</v>
      </c>
      <c r="C340" s="244"/>
      <c r="D340" s="244" t="str">
        <f t="shared" si="64"/>
        <v>Enero</v>
      </c>
      <c r="E340" s="244"/>
      <c r="F340" s="281" t="str">
        <f>IFERROR(IF(VLOOKUP($D323&amp;"-"&amp;TEXT($A340,"mmm-aaaa"),Informes!$A:$P,COLUMN(Informes!H$1),FALSE),"þ","¨"),"¨")</f>
        <v>¨</v>
      </c>
      <c r="G340" s="281"/>
      <c r="H340" s="281"/>
      <c r="I340" s="248" t="str">
        <f>IFERROR(IF(ISBLANK(
VLOOKUP($D323&amp;"-"&amp;TEXT($A340,"mmm-aaaa"),Informes!$A:$P,COLUMN(Informes!I$1),FALSE)), "",
VLOOKUP($D323&amp;"-"&amp;TEXT($A340,"mmm-aaaa"),Informes!$A:$P,COLUMN(Informes!I$1),FALSE)), "")</f>
        <v/>
      </c>
      <c r="J340" s="248"/>
      <c r="K340" s="248"/>
      <c r="L340" s="173" t="str">
        <f t="shared" si="65"/>
        <v>¨</v>
      </c>
      <c r="M340" s="248" t="str">
        <f>IFERROR(IF(OR($X340=$L$7,$X340=$K$5,$X340=$O$5,$X340=$T$5),IF(ISBLANK(
VLOOKUP($D323&amp;"-"&amp;TEXT($A340,"mmm-aaaa"),Informes!$A:$P,COLUMN(Informes!J$1),FALSE)), "",
VLOOKUP($D323&amp;"-"&amp;TEXT($A340,"mmm-aaaa"),Informes!$A:$P,COLUMN(Informes!J$1),FALSE)), ""), "")</f>
        <v/>
      </c>
      <c r="N340" s="248"/>
      <c r="O340" s="248"/>
      <c r="P340" s="248"/>
      <c r="Q340" s="248"/>
      <c r="R340" s="252" t="str">
        <f t="shared" si="62"/>
        <v/>
      </c>
      <c r="S340" s="252"/>
      <c r="T340" s="252"/>
      <c r="U340" s="252"/>
      <c r="V340" s="253"/>
      <c r="W340" s="4" t="str">
        <f>IFERROR(VLOOKUP($D323&amp;"-"&amp;TEXT($A340,"mmm-aaaa"),Informes!$A:$P,COLUMN(Informes!K$1),FALSE), "")</f>
        <v/>
      </c>
      <c r="X340" s="34" t="str">
        <f>IFERROR(VLOOKUP($D323&amp;"-"&amp;TEXT($A340,"mmm-aaaa"),Informes!$A:$P,COLUMN(Informes!C$1),FALSE), "")</f>
        <v/>
      </c>
    </row>
    <row r="341" spans="1:24" ht="16.5" customHeight="1" thickBot="1" x14ac:dyDescent="0.25">
      <c r="A341" s="34">
        <f t="shared" si="66"/>
        <v>45139</v>
      </c>
      <c r="B341" s="264" t="str">
        <f t="shared" si="63"/>
        <v>Agosto</v>
      </c>
      <c r="C341" s="265"/>
      <c r="D341" s="265" t="str">
        <f t="shared" si="64"/>
        <v>Enero</v>
      </c>
      <c r="E341" s="265"/>
      <c r="F341" s="280" t="str">
        <f>IFERROR(IF(VLOOKUP($D323&amp;"-"&amp;TEXT($A341,"mmm-aaaa"),Informes!$A:$P,COLUMN(Informes!H$1),FALSE),"þ","¨"),"¨")</f>
        <v>¨</v>
      </c>
      <c r="G341" s="280"/>
      <c r="H341" s="280"/>
      <c r="I341" s="269" t="str">
        <f>IFERROR(IF(ISBLANK(
VLOOKUP($D323&amp;"-"&amp;TEXT($A341,"mmm-aaaa"),Informes!$A:$P,COLUMN(Informes!I$1),FALSE)), "",
VLOOKUP($D323&amp;"-"&amp;TEXT($A341,"mmm-aaaa"),Informes!$A:$P,COLUMN(Informes!I$1),FALSE)), "")</f>
        <v/>
      </c>
      <c r="J341" s="269"/>
      <c r="K341" s="269"/>
      <c r="L341" s="172" t="str">
        <f t="shared" si="65"/>
        <v>¨</v>
      </c>
      <c r="M341" s="269" t="str">
        <f>IFERROR(IF(OR($X341=$L$7,$X341=$K$5,$X341=$O$5,$X341=$T$5),IF(ISBLANK(
VLOOKUP($D323&amp;"-"&amp;TEXT($A341,"mmm-aaaa"),Informes!$A:$P,COLUMN(Informes!J$1),FALSE)), "",
VLOOKUP($D323&amp;"-"&amp;TEXT($A341,"mmm-aaaa"),Informes!$A:$P,COLUMN(Informes!J$1),FALSE)), ""), "")</f>
        <v/>
      </c>
      <c r="N341" s="269"/>
      <c r="O341" s="269"/>
      <c r="P341" s="269"/>
      <c r="Q341" s="269"/>
      <c r="R341" s="270" t="str">
        <f t="shared" si="62"/>
        <v/>
      </c>
      <c r="S341" s="270"/>
      <c r="T341" s="270"/>
      <c r="U341" s="270"/>
      <c r="V341" s="271"/>
      <c r="W341" s="4" t="str">
        <f>IFERROR(VLOOKUP($D323&amp;"-"&amp;TEXT($A341,"mmm-aaaa"),Informes!$A:$P,COLUMN(Informes!K$1),FALSE), "")</f>
        <v/>
      </c>
      <c r="X341" s="34" t="str">
        <f>IFERROR(VLOOKUP($D323&amp;"-"&amp;TEXT($A341,"mmm-aaaa"),Informes!$A:$P,COLUMN(Informes!C$1),FALSE), "")</f>
        <v/>
      </c>
    </row>
    <row r="342" spans="1:24" ht="16.5" customHeight="1" thickBot="1" x14ac:dyDescent="0.3">
      <c r="D342" s="124"/>
      <c r="E342" s="124"/>
      <c r="F342" s="129"/>
      <c r="G342" s="124" t="str">
        <f>IF(SUM(F330:F341)=0,"",SUM(F330:F341))</f>
        <v/>
      </c>
      <c r="H342" s="124"/>
      <c r="I342" s="124"/>
      <c r="J342" s="130"/>
      <c r="K342" s="124"/>
      <c r="L342" s="131" t="s">
        <v>107</v>
      </c>
      <c r="M342" s="272" t="str">
        <f>IF(SUM(M330:M341)=0,"",SUM(M330:M341))</f>
        <v/>
      </c>
      <c r="N342" s="273"/>
      <c r="O342" s="273"/>
      <c r="P342" s="273"/>
      <c r="Q342" s="274"/>
      <c r="R342" s="275"/>
      <c r="S342" s="276"/>
      <c r="T342" s="276"/>
      <c r="U342" s="276"/>
      <c r="V342" s="277"/>
      <c r="W342" s="4"/>
      <c r="X342" s="4"/>
    </row>
    <row r="343" spans="1:24" ht="16.5" customHeight="1" x14ac:dyDescent="0.2">
      <c r="W343" s="4"/>
      <c r="X343" s="4"/>
    </row>
    <row r="344" spans="1:24" ht="279.75" customHeight="1" x14ac:dyDescent="0.15">
      <c r="B344" s="11"/>
      <c r="C344" s="132" t="s">
        <v>136</v>
      </c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 spans="1:24" ht="24" customHeight="1" x14ac:dyDescent="0.2">
      <c r="A345" s="35"/>
      <c r="B345" s="256" t="s">
        <v>127</v>
      </c>
      <c r="C345" s="256"/>
      <c r="D345" s="256"/>
      <c r="E345" s="256"/>
      <c r="F345" s="256"/>
      <c r="G345" s="256"/>
      <c r="H345" s="256"/>
      <c r="I345" s="256"/>
      <c r="J345" s="256"/>
      <c r="K345" s="256"/>
      <c r="L345" s="256"/>
      <c r="M345" s="256"/>
      <c r="N345" s="256"/>
      <c r="O345" s="256"/>
      <c r="P345" s="256"/>
      <c r="Q345" s="256"/>
      <c r="R345" s="256"/>
      <c r="S345" s="256"/>
      <c r="T345" s="256"/>
      <c r="U345" s="256"/>
      <c r="V345" s="256"/>
      <c r="X345" s="2"/>
    </row>
    <row r="346" spans="1:24" ht="15" x14ac:dyDescent="0.2">
      <c r="A346" s="35"/>
      <c r="B346" s="120" t="s">
        <v>128</v>
      </c>
      <c r="D346" s="123">
        <f>D323</f>
        <v>0</v>
      </c>
      <c r="E346" s="175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5"/>
      <c r="X346" s="2"/>
    </row>
    <row r="347" spans="1:24" ht="17.25" x14ac:dyDescent="0.2">
      <c r="B347" s="120" t="s">
        <v>129</v>
      </c>
      <c r="D347" s="121"/>
      <c r="E347" s="121"/>
      <c r="F347" s="7"/>
      <c r="G347" s="7"/>
      <c r="H347" s="257" t="str">
        <f>H324</f>
        <v/>
      </c>
      <c r="I347" s="257"/>
      <c r="J347" s="257"/>
      <c r="K347" s="257"/>
      <c r="L347" s="257"/>
      <c r="M347" s="257"/>
      <c r="N347" s="257"/>
      <c r="O347" s="257"/>
      <c r="P347" s="127" t="str">
        <f>P324</f>
        <v>¨</v>
      </c>
      <c r="Q347" s="120" t="s">
        <v>75</v>
      </c>
      <c r="S347" s="12"/>
      <c r="T347" s="13"/>
      <c r="U347" s="127" t="str">
        <f>U324</f>
        <v>¨</v>
      </c>
      <c r="V347" s="120" t="s">
        <v>79</v>
      </c>
      <c r="W347" s="12"/>
      <c r="X347" s="6"/>
    </row>
    <row r="348" spans="1:24" ht="17.25" x14ac:dyDescent="0.2">
      <c r="B348" s="120" t="s">
        <v>130</v>
      </c>
      <c r="D348" s="122"/>
      <c r="E348" s="122"/>
      <c r="F348" s="7"/>
      <c r="G348" s="258" t="str">
        <f>G325</f>
        <v/>
      </c>
      <c r="H348" s="258"/>
      <c r="I348" s="258"/>
      <c r="J348" s="258"/>
      <c r="K348" s="258"/>
      <c r="L348" s="258"/>
      <c r="M348" s="258"/>
      <c r="N348" s="258"/>
      <c r="O348" s="258"/>
      <c r="P348" s="128" t="s">
        <v>137</v>
      </c>
      <c r="Q348" s="120" t="s">
        <v>131</v>
      </c>
      <c r="S348" s="12"/>
      <c r="T348" s="12"/>
      <c r="U348" s="128" t="s">
        <v>138</v>
      </c>
      <c r="V348" s="120" t="s">
        <v>61</v>
      </c>
      <c r="W348" s="12"/>
      <c r="X348" s="6"/>
    </row>
    <row r="349" spans="1:24" ht="28.5" customHeight="1" x14ac:dyDescent="0.2">
      <c r="B349" s="127" t="str">
        <f>B326</f>
        <v>¨</v>
      </c>
      <c r="C349" s="125" t="s">
        <v>76</v>
      </c>
      <c r="D349" s="127" t="str">
        <f>D326</f>
        <v>¨</v>
      </c>
      <c r="E349" s="125" t="s">
        <v>81</v>
      </c>
      <c r="F349" s="7"/>
      <c r="G349" s="7"/>
      <c r="H349" s="5"/>
      <c r="I349" s="10"/>
      <c r="J349" s="127" t="str">
        <f>J326</f>
        <v>¨</v>
      </c>
      <c r="K349" s="125" t="s">
        <v>77</v>
      </c>
      <c r="L349" s="5"/>
      <c r="M349" s="5"/>
      <c r="N349" s="127" t="str">
        <f>N326</f>
        <v>¨</v>
      </c>
      <c r="O349" s="125" t="s">
        <v>132</v>
      </c>
      <c r="P349" s="126"/>
      <c r="Q349" s="126"/>
      <c r="R349" s="9"/>
      <c r="S349" s="127" t="str">
        <f>S326</f>
        <v>¨</v>
      </c>
      <c r="T349" s="259" t="s">
        <v>133</v>
      </c>
      <c r="U349" s="259"/>
      <c r="V349" s="259"/>
      <c r="W349" s="13"/>
      <c r="X349" s="6"/>
    </row>
    <row r="350" spans="1:24" ht="4.5" customHeight="1" thickBot="1" x14ac:dyDescent="0.25">
      <c r="B350" s="8"/>
      <c r="C350" s="7"/>
      <c r="D350" s="8"/>
      <c r="E350" s="7"/>
      <c r="F350" s="7"/>
      <c r="G350" s="7"/>
      <c r="H350" s="5"/>
      <c r="I350" s="10"/>
      <c r="J350" s="8"/>
      <c r="K350" s="5"/>
      <c r="L350" s="5"/>
      <c r="M350" s="5"/>
      <c r="N350" s="7"/>
      <c r="O350" s="5"/>
      <c r="P350" s="8"/>
      <c r="Q350" s="8"/>
      <c r="R350" s="9"/>
      <c r="S350" s="9"/>
      <c r="T350" s="7"/>
      <c r="U350" s="8"/>
      <c r="V350" s="9"/>
      <c r="W350" s="9"/>
      <c r="X350" s="6"/>
    </row>
    <row r="351" spans="1:24" ht="27" customHeight="1" x14ac:dyDescent="0.25">
      <c r="B351" s="260" t="s">
        <v>17</v>
      </c>
      <c r="C351" s="261"/>
      <c r="D351" s="261"/>
      <c r="E351" s="261"/>
      <c r="F351" s="262" t="s">
        <v>134</v>
      </c>
      <c r="G351" s="262"/>
      <c r="H351" s="262"/>
      <c r="I351" s="262" t="s">
        <v>12</v>
      </c>
      <c r="J351" s="262"/>
      <c r="K351" s="262"/>
      <c r="L351" s="262" t="s">
        <v>105</v>
      </c>
      <c r="M351" s="236" t="s">
        <v>135</v>
      </c>
      <c r="N351" s="236"/>
      <c r="O351" s="236"/>
      <c r="P351" s="236"/>
      <c r="Q351" s="236"/>
      <c r="R351" s="236" t="s">
        <v>101</v>
      </c>
      <c r="S351" s="236"/>
      <c r="T351" s="236"/>
      <c r="U351" s="236"/>
      <c r="V351" s="237"/>
      <c r="W351" s="14"/>
      <c r="X351" s="3"/>
    </row>
    <row r="352" spans="1:24" ht="27.75" customHeight="1" x14ac:dyDescent="0.2">
      <c r="B352" s="240">
        <f>EDATE(B329,12)</f>
        <v>45292</v>
      </c>
      <c r="C352" s="241"/>
      <c r="D352" s="241"/>
      <c r="E352" s="242"/>
      <c r="F352" s="263"/>
      <c r="G352" s="263"/>
      <c r="H352" s="263"/>
      <c r="I352" s="263"/>
      <c r="J352" s="263"/>
      <c r="K352" s="263"/>
      <c r="L352" s="263"/>
      <c r="M352" s="238"/>
      <c r="N352" s="238"/>
      <c r="O352" s="238"/>
      <c r="P352" s="238"/>
      <c r="Q352" s="238"/>
      <c r="R352" s="238"/>
      <c r="S352" s="238"/>
      <c r="T352" s="238"/>
      <c r="U352" s="238"/>
      <c r="V352" s="239"/>
      <c r="W352" s="14"/>
      <c r="X352" s="3"/>
    </row>
    <row r="353" spans="1:24" ht="16.5" customHeight="1" x14ac:dyDescent="0.2">
      <c r="A353" s="34">
        <f>EDATE(B352,-4)</f>
        <v>45170</v>
      </c>
      <c r="B353" s="243" t="str">
        <f>PROPER(TEXT(A353, "mmmm"))</f>
        <v>Septiembre</v>
      </c>
      <c r="C353" s="244"/>
      <c r="D353" s="244"/>
      <c r="E353" s="244"/>
      <c r="F353" s="281" t="str">
        <f>IFERROR(IF(VLOOKUP($D323&amp;"-"&amp;TEXT($A353,"mmm-aaaa"),Informes!$A:$P,COLUMN(Informes!H$1),FALSE),"þ","¨"),"¨")</f>
        <v>¨</v>
      </c>
      <c r="G353" s="281"/>
      <c r="H353" s="281"/>
      <c r="I353" s="248" t="str">
        <f>IFERROR(IF(ISBLANK(
VLOOKUP($D346&amp;"-"&amp;TEXT($A353,"mmm-aaaa"),Informes!$A:$P,COLUMN(Informes!I$1),FALSE)), "",
VLOOKUP($D346&amp;"-"&amp;TEXT($A353,"mmm-aaaa"),Informes!$A:$P,COLUMN(Informes!I$1),FALSE)), "")</f>
        <v/>
      </c>
      <c r="J353" s="248"/>
      <c r="K353" s="248"/>
      <c r="L353" s="173" t="str">
        <f>IFERROR(IF($X353=$L$7,"þ","¨"),"¨")</f>
        <v>¨</v>
      </c>
      <c r="M353" s="248" t="str">
        <f>IFERROR(IF(OR($X353=$L$7,$X353=$K$5,$X353=$O$5,$X353=$T$5),IF(ISBLANK(
VLOOKUP($D323&amp;"-"&amp;TEXT($A353,"mmm-aaaa"),Informes!$A:$P,COLUMN(Informes!J$1),FALSE)), "",
VLOOKUP($D323&amp;"-"&amp;TEXT($A353,"mmm-aaaa"),Informes!$A:$P,COLUMN(Informes!J$1),FALSE)), ""), "")</f>
        <v/>
      </c>
      <c r="N353" s="248"/>
      <c r="O353" s="248"/>
      <c r="P353" s="248"/>
      <c r="Q353" s="248"/>
      <c r="R353" s="252" t="str">
        <f t="shared" ref="R353:R364" si="67">IF(W353=0, "", W353)</f>
        <v/>
      </c>
      <c r="S353" s="252"/>
      <c r="T353" s="252"/>
      <c r="U353" s="252"/>
      <c r="V353" s="253"/>
      <c r="W353" s="4" t="str">
        <f>IFERROR(VLOOKUP($D346&amp;"-"&amp;TEXT($A353,"mmm-aaaa"),Informes!$A:$P,COLUMN(Informes!K$1),FALSE), "")</f>
        <v/>
      </c>
      <c r="X353" s="34" t="str">
        <f>IFERROR(VLOOKUP($D323&amp;"-"&amp;TEXT($A353,"mmm-aaaa"),Informes!$A:$P,COLUMN(Informes!C$1),FALSE), "")</f>
        <v/>
      </c>
    </row>
    <row r="354" spans="1:24" ht="16.5" customHeight="1" x14ac:dyDescent="0.2">
      <c r="A354" s="34">
        <f>EDATE(A353,1)</f>
        <v>45200</v>
      </c>
      <c r="B354" s="243" t="str">
        <f t="shared" ref="B354:B364" si="68">PROPER(TEXT(A354, "mmmm"))</f>
        <v>Octubre</v>
      </c>
      <c r="C354" s="244"/>
      <c r="D354" s="244"/>
      <c r="E354" s="244"/>
      <c r="F354" s="281" t="str">
        <f>IFERROR(IF(VLOOKUP($D323&amp;"-"&amp;TEXT($A354,"mmm-aaaa"),Informes!$A:$P,COLUMN(Informes!H$1),FALSE),"þ","¨"),"¨")</f>
        <v>¨</v>
      </c>
      <c r="G354" s="281"/>
      <c r="H354" s="281"/>
      <c r="I354" s="248" t="str">
        <f>IFERROR(IF(ISBLANK(
VLOOKUP($D346&amp;"-"&amp;TEXT($A354,"mmm-aaaa"),Informes!$A:$P,COLUMN(Informes!I$1),FALSE)), "",
VLOOKUP($D346&amp;"-"&amp;TEXT($A354,"mmm-aaaa"),Informes!$A:$P,COLUMN(Informes!I$1),FALSE)), "")</f>
        <v/>
      </c>
      <c r="J354" s="248"/>
      <c r="K354" s="248"/>
      <c r="L354" s="173" t="str">
        <f t="shared" ref="L354:L364" si="69">IFERROR(IF($X354=$L$7,"þ","¨"),"¨")</f>
        <v>¨</v>
      </c>
      <c r="M354" s="248" t="str">
        <f>IFERROR(IF(OR($X354=$L$7,$X354=$K$5,$X354=$O$5,$X354=$T$5),IF(ISBLANK(
VLOOKUP($D323&amp;"-"&amp;TEXT($A354,"mmm-aaaa"),Informes!$A:$P,COLUMN(Informes!J$1),FALSE)), "",
VLOOKUP($D323&amp;"-"&amp;TEXT($A354,"mmm-aaaa"),Informes!$A:$P,COLUMN(Informes!J$1),FALSE)), ""), "")</f>
        <v/>
      </c>
      <c r="N354" s="248"/>
      <c r="O354" s="248"/>
      <c r="P354" s="248"/>
      <c r="Q354" s="248"/>
      <c r="R354" s="252" t="str">
        <f t="shared" si="67"/>
        <v/>
      </c>
      <c r="S354" s="252"/>
      <c r="T354" s="252"/>
      <c r="U354" s="252"/>
      <c r="V354" s="253"/>
      <c r="W354" s="4" t="str">
        <f>IFERROR(VLOOKUP($D346&amp;"-"&amp;TEXT($A354,"mmm-aaaa"),Informes!$A:$P,COLUMN(Informes!K$1),FALSE), "")</f>
        <v/>
      </c>
      <c r="X354" s="34" t="str">
        <f>IFERROR(VLOOKUP($D323&amp;"-"&amp;TEXT($A354,"mmm-aaaa"),Informes!$A:$P,COLUMN(Informes!C$1),FALSE), "")</f>
        <v/>
      </c>
    </row>
    <row r="355" spans="1:24" ht="16.5" customHeight="1" x14ac:dyDescent="0.2">
      <c r="A355" s="34">
        <f t="shared" ref="A355:A364" si="70">EDATE(A354,1)</f>
        <v>45231</v>
      </c>
      <c r="B355" s="243" t="str">
        <f t="shared" si="68"/>
        <v>Noviembre</v>
      </c>
      <c r="C355" s="244"/>
      <c r="D355" s="244"/>
      <c r="E355" s="244"/>
      <c r="F355" s="281" t="str">
        <f>IFERROR(IF(VLOOKUP($D323&amp;"-"&amp;TEXT($A355,"mmm-aaaa"),Informes!$A:$P,COLUMN(Informes!H$1),FALSE),"þ","¨"),"¨")</f>
        <v>¨</v>
      </c>
      <c r="G355" s="281"/>
      <c r="H355" s="281"/>
      <c r="I355" s="248" t="str">
        <f>IFERROR(IF(ISBLANK(
VLOOKUP($D346&amp;"-"&amp;TEXT($A355,"mmm-aaaa"),Informes!$A:$P,COLUMN(Informes!I$1),FALSE)), "",
VLOOKUP($D346&amp;"-"&amp;TEXT($A355,"mmm-aaaa"),Informes!$A:$P,COLUMN(Informes!I$1),FALSE)), "")</f>
        <v/>
      </c>
      <c r="J355" s="248"/>
      <c r="K355" s="248"/>
      <c r="L355" s="173" t="str">
        <f t="shared" si="69"/>
        <v>¨</v>
      </c>
      <c r="M355" s="248" t="str">
        <f>IFERROR(IF(OR($X355=$L$7,$X355=$K$5,$X355=$O$5,$X355=$T$5),IF(ISBLANK(
VLOOKUP($D323&amp;"-"&amp;TEXT($A355,"mmm-aaaa"),Informes!$A:$P,COLUMN(Informes!J$1),FALSE)), "",
VLOOKUP($D323&amp;"-"&amp;TEXT($A355,"mmm-aaaa"),Informes!$A:$P,COLUMN(Informes!J$1),FALSE)), ""), "")</f>
        <v/>
      </c>
      <c r="N355" s="248"/>
      <c r="O355" s="248"/>
      <c r="P355" s="248"/>
      <c r="Q355" s="248"/>
      <c r="R355" s="252" t="str">
        <f t="shared" si="67"/>
        <v/>
      </c>
      <c r="S355" s="252"/>
      <c r="T355" s="252"/>
      <c r="U355" s="252"/>
      <c r="V355" s="253"/>
      <c r="W355" s="4" t="str">
        <f>IFERROR(VLOOKUP($D346&amp;"-"&amp;TEXT($A355,"mmm-aaaa"),Informes!$A:$P,COLUMN(Informes!K$1),FALSE), "")</f>
        <v/>
      </c>
      <c r="X355" s="34" t="str">
        <f>IFERROR(VLOOKUP($D323&amp;"-"&amp;TEXT($A355,"mmm-aaaa"),Informes!$A:$P,COLUMN(Informes!C$1),FALSE), "")</f>
        <v/>
      </c>
    </row>
    <row r="356" spans="1:24" ht="16.5" customHeight="1" x14ac:dyDescent="0.2">
      <c r="A356" s="34">
        <f t="shared" si="70"/>
        <v>45261</v>
      </c>
      <c r="B356" s="243" t="str">
        <f t="shared" si="68"/>
        <v>Diciembre</v>
      </c>
      <c r="C356" s="244"/>
      <c r="D356" s="244"/>
      <c r="E356" s="244"/>
      <c r="F356" s="281" t="str">
        <f>IFERROR(IF(VLOOKUP($D323&amp;"-"&amp;TEXT($A356,"mmm-aaaa"),Informes!$A:$P,COLUMN(Informes!H$1),FALSE),"þ","¨"),"¨")</f>
        <v>¨</v>
      </c>
      <c r="G356" s="281"/>
      <c r="H356" s="281"/>
      <c r="I356" s="248" t="str">
        <f>IFERROR(IF(ISBLANK(
VLOOKUP($D346&amp;"-"&amp;TEXT($A356,"mmm-aaaa"),Informes!$A:$P,COLUMN(Informes!I$1),FALSE)), "",
VLOOKUP($D346&amp;"-"&amp;TEXT($A356,"mmm-aaaa"),Informes!$A:$P,COLUMN(Informes!I$1),FALSE)), "")</f>
        <v/>
      </c>
      <c r="J356" s="248"/>
      <c r="K356" s="248"/>
      <c r="L356" s="173" t="str">
        <f t="shared" si="69"/>
        <v>¨</v>
      </c>
      <c r="M356" s="248" t="str">
        <f>IFERROR(IF(OR($X356=$L$7,$X356=$K$5,$X356=$O$5,$X356=$T$5),IF(ISBLANK(
VLOOKUP($D323&amp;"-"&amp;TEXT($A356,"mmm-aaaa"),Informes!$A:$P,COLUMN(Informes!J$1),FALSE)), "",
VLOOKUP($D323&amp;"-"&amp;TEXT($A356,"mmm-aaaa"),Informes!$A:$P,COLUMN(Informes!J$1),FALSE)), ""), "")</f>
        <v/>
      </c>
      <c r="N356" s="248"/>
      <c r="O356" s="248"/>
      <c r="P356" s="248"/>
      <c r="Q356" s="248"/>
      <c r="R356" s="252" t="str">
        <f t="shared" si="67"/>
        <v/>
      </c>
      <c r="S356" s="252"/>
      <c r="T356" s="252"/>
      <c r="U356" s="252"/>
      <c r="V356" s="253"/>
      <c r="W356" s="4" t="str">
        <f>IFERROR(VLOOKUP($D346&amp;"-"&amp;TEXT($A356,"mmm-aaaa"),Informes!$A:$P,COLUMN(Informes!K$1),FALSE), "")</f>
        <v/>
      </c>
      <c r="X356" s="34" t="str">
        <f>IFERROR(VLOOKUP($D323&amp;"-"&amp;TEXT($A356,"mmm-aaaa"),Informes!$A:$P,COLUMN(Informes!C$1),FALSE), "")</f>
        <v/>
      </c>
    </row>
    <row r="357" spans="1:24" ht="16.5" customHeight="1" x14ac:dyDescent="0.2">
      <c r="A357" s="34">
        <f t="shared" si="70"/>
        <v>45292</v>
      </c>
      <c r="B357" s="243" t="str">
        <f t="shared" si="68"/>
        <v>Enero</v>
      </c>
      <c r="C357" s="244"/>
      <c r="D357" s="244"/>
      <c r="E357" s="244"/>
      <c r="F357" s="281" t="str">
        <f>IFERROR(IF(VLOOKUP($D323&amp;"-"&amp;TEXT($A357,"mmm-aaaa"),Informes!$A:$P,COLUMN(Informes!H$1),FALSE),"þ","¨"),"¨")</f>
        <v>¨</v>
      </c>
      <c r="G357" s="281"/>
      <c r="H357" s="281"/>
      <c r="I357" s="248" t="str">
        <f>IFERROR(IF(ISBLANK(
VLOOKUP($D346&amp;"-"&amp;TEXT($A357,"mmm-aaaa"),Informes!$A:$P,COLUMN(Informes!I$1),FALSE)), "",
VLOOKUP($D346&amp;"-"&amp;TEXT($A357,"mmm-aaaa"),Informes!$A:$P,COLUMN(Informes!I$1),FALSE)), "")</f>
        <v/>
      </c>
      <c r="J357" s="248"/>
      <c r="K357" s="248"/>
      <c r="L357" s="173" t="str">
        <f t="shared" si="69"/>
        <v>¨</v>
      </c>
      <c r="M357" s="248" t="str">
        <f>IFERROR(IF(OR($X357=$L$7,$X357=$K$5,$X357=$O$5,$X357=$T$5),IF(ISBLANK(
VLOOKUP($D323&amp;"-"&amp;TEXT($A357,"mmm-aaaa"),Informes!$A:$P,COLUMN(Informes!J$1),FALSE)), "",
VLOOKUP($D323&amp;"-"&amp;TEXT($A357,"mmm-aaaa"),Informes!$A:$P,COLUMN(Informes!J$1),FALSE)), ""), "")</f>
        <v/>
      </c>
      <c r="N357" s="248"/>
      <c r="O357" s="248"/>
      <c r="P357" s="248"/>
      <c r="Q357" s="248"/>
      <c r="R357" s="252" t="str">
        <f t="shared" si="67"/>
        <v/>
      </c>
      <c r="S357" s="252"/>
      <c r="T357" s="252"/>
      <c r="U357" s="252"/>
      <c r="V357" s="253"/>
      <c r="W357" s="4" t="str">
        <f>IFERROR(VLOOKUP($D346&amp;"-"&amp;TEXT($A357,"mmm-aaaa"),Informes!$A:$P,COLUMN(Informes!K$1),FALSE), "")</f>
        <v/>
      </c>
      <c r="X357" s="34" t="str">
        <f>IFERROR(VLOOKUP($D323&amp;"-"&amp;TEXT($A357,"mmm-aaaa"),Informes!$A:$P,COLUMN(Informes!C$1),FALSE), "")</f>
        <v/>
      </c>
    </row>
    <row r="358" spans="1:24" ht="16.5" customHeight="1" x14ac:dyDescent="0.2">
      <c r="A358" s="34">
        <f t="shared" si="70"/>
        <v>45323</v>
      </c>
      <c r="B358" s="243" t="str">
        <f t="shared" si="68"/>
        <v>Febrero</v>
      </c>
      <c r="C358" s="244"/>
      <c r="D358" s="244"/>
      <c r="E358" s="244"/>
      <c r="F358" s="281" t="str">
        <f>IFERROR(IF(VLOOKUP($D323&amp;"-"&amp;TEXT($A358,"mmm-aaaa"),Informes!$A:$P,COLUMN(Informes!H$1),FALSE),"þ","¨"),"¨")</f>
        <v>¨</v>
      </c>
      <c r="G358" s="281"/>
      <c r="H358" s="281"/>
      <c r="I358" s="248" t="str">
        <f>IFERROR(IF(ISBLANK(
VLOOKUP($D346&amp;"-"&amp;TEXT($A358,"mmm-aaaa"),Informes!$A:$P,COLUMN(Informes!I$1),FALSE)), "",
VLOOKUP($D346&amp;"-"&amp;TEXT($A358,"mmm-aaaa"),Informes!$A:$P,COLUMN(Informes!I$1),FALSE)), "")</f>
        <v/>
      </c>
      <c r="J358" s="248"/>
      <c r="K358" s="248"/>
      <c r="L358" s="173" t="str">
        <f t="shared" si="69"/>
        <v>¨</v>
      </c>
      <c r="M358" s="248" t="str">
        <f>IFERROR(IF(OR($X358=$L$7,$X358=$K$5,$X358=$O$5,$X358=$T$5),IF(ISBLANK(
VLOOKUP($D323&amp;"-"&amp;TEXT($A358,"mmm-aaaa"),Informes!$A:$P,COLUMN(Informes!J$1),FALSE)), "",
VLOOKUP($D323&amp;"-"&amp;TEXT($A358,"mmm-aaaa"),Informes!$A:$P,COLUMN(Informes!J$1),FALSE)), ""), "")</f>
        <v/>
      </c>
      <c r="N358" s="248"/>
      <c r="O358" s="248"/>
      <c r="P358" s="248"/>
      <c r="Q358" s="248"/>
      <c r="R358" s="252" t="str">
        <f t="shared" si="67"/>
        <v/>
      </c>
      <c r="S358" s="252"/>
      <c r="T358" s="252"/>
      <c r="U358" s="252"/>
      <c r="V358" s="253"/>
      <c r="W358" s="4" t="str">
        <f>IFERROR(VLOOKUP($D346&amp;"-"&amp;TEXT($A358,"mmm-aaaa"),Informes!$A:$P,COLUMN(Informes!K$1),FALSE), "")</f>
        <v/>
      </c>
      <c r="X358" s="34" t="str">
        <f>IFERROR(VLOOKUP($D323&amp;"-"&amp;TEXT($A358,"mmm-aaaa"),Informes!$A:$P,COLUMN(Informes!C$1),FALSE), "")</f>
        <v/>
      </c>
    </row>
    <row r="359" spans="1:24" ht="16.5" customHeight="1" x14ac:dyDescent="0.2">
      <c r="A359" s="34">
        <f t="shared" si="70"/>
        <v>45352</v>
      </c>
      <c r="B359" s="243" t="str">
        <f t="shared" si="68"/>
        <v>Marzo</v>
      </c>
      <c r="C359" s="244"/>
      <c r="D359" s="244"/>
      <c r="E359" s="244"/>
      <c r="F359" s="281" t="str">
        <f>IFERROR(IF(VLOOKUP($D323&amp;"-"&amp;TEXT($A359,"mmm-aaaa"),Informes!$A:$P,COLUMN(Informes!H$1),FALSE),"þ","¨"),"¨")</f>
        <v>¨</v>
      </c>
      <c r="G359" s="281"/>
      <c r="H359" s="281"/>
      <c r="I359" s="248" t="str">
        <f>IFERROR(IF(ISBLANK(
VLOOKUP($D346&amp;"-"&amp;TEXT($A359,"mmm-aaaa"),Informes!$A:$P,COLUMN(Informes!I$1),FALSE)), "",
VLOOKUP($D346&amp;"-"&amp;TEXT($A359,"mmm-aaaa"),Informes!$A:$P,COLUMN(Informes!I$1),FALSE)), "")</f>
        <v/>
      </c>
      <c r="J359" s="248"/>
      <c r="K359" s="248"/>
      <c r="L359" s="173" t="str">
        <f t="shared" si="69"/>
        <v>¨</v>
      </c>
      <c r="M359" s="248" t="str">
        <f>IFERROR(IF(OR($X359=$L$7,$X359=$K$5,$X359=$O$5,$X359=$T$5),IF(ISBLANK(
VLOOKUP($D323&amp;"-"&amp;TEXT($A359,"mmm-aaaa"),Informes!$A:$P,COLUMN(Informes!J$1),FALSE)), "",
VLOOKUP($D323&amp;"-"&amp;TEXT($A359,"mmm-aaaa"),Informes!$A:$P,COLUMN(Informes!J$1),FALSE)), ""), "")</f>
        <v/>
      </c>
      <c r="N359" s="248"/>
      <c r="O359" s="248"/>
      <c r="P359" s="248"/>
      <c r="Q359" s="248"/>
      <c r="R359" s="252" t="str">
        <f t="shared" si="67"/>
        <v/>
      </c>
      <c r="S359" s="252"/>
      <c r="T359" s="252"/>
      <c r="U359" s="252"/>
      <c r="V359" s="253"/>
      <c r="W359" s="4" t="str">
        <f>IFERROR(VLOOKUP($D346&amp;"-"&amp;TEXT($A359,"mmm-aaaa"),Informes!$A:$P,COLUMN(Informes!K$1),FALSE), "")</f>
        <v/>
      </c>
      <c r="X359" s="34" t="str">
        <f>IFERROR(VLOOKUP($D323&amp;"-"&amp;TEXT($A359,"mmm-aaaa"),Informes!$A:$P,COLUMN(Informes!C$1),FALSE), "")</f>
        <v/>
      </c>
    </row>
    <row r="360" spans="1:24" ht="16.5" customHeight="1" x14ac:dyDescent="0.2">
      <c r="A360" s="34">
        <f t="shared" si="70"/>
        <v>45383</v>
      </c>
      <c r="B360" s="243" t="str">
        <f t="shared" si="68"/>
        <v>Abril</v>
      </c>
      <c r="C360" s="244"/>
      <c r="D360" s="244"/>
      <c r="E360" s="244"/>
      <c r="F360" s="281" t="str">
        <f>IFERROR(IF(VLOOKUP($D323&amp;"-"&amp;TEXT($A360,"mmm-aaaa"),Informes!$A:$P,COLUMN(Informes!H$1),FALSE),"þ","¨"),"¨")</f>
        <v>¨</v>
      </c>
      <c r="G360" s="281"/>
      <c r="H360" s="281"/>
      <c r="I360" s="248" t="str">
        <f>IFERROR(IF(ISBLANK(
VLOOKUP($D346&amp;"-"&amp;TEXT($A360,"mmm-aaaa"),Informes!$A:$P,COLUMN(Informes!I$1),FALSE)), "",
VLOOKUP($D346&amp;"-"&amp;TEXT($A360,"mmm-aaaa"),Informes!$A:$P,COLUMN(Informes!I$1),FALSE)), "")</f>
        <v/>
      </c>
      <c r="J360" s="248"/>
      <c r="K360" s="248"/>
      <c r="L360" s="173" t="str">
        <f t="shared" si="69"/>
        <v>¨</v>
      </c>
      <c r="M360" s="248" t="str">
        <f>IFERROR(IF(OR($X360=$L$7,$X360=$K$5,$X360=$O$5,$X360=$T$5),IF(ISBLANK(
VLOOKUP($D323&amp;"-"&amp;TEXT($A360,"mmm-aaaa"),Informes!$A:$P,COLUMN(Informes!J$1),FALSE)), "",
VLOOKUP($D323&amp;"-"&amp;TEXT($A360,"mmm-aaaa"),Informes!$A:$P,COLUMN(Informes!J$1),FALSE)), ""), "")</f>
        <v/>
      </c>
      <c r="N360" s="248"/>
      <c r="O360" s="248"/>
      <c r="P360" s="248"/>
      <c r="Q360" s="248"/>
      <c r="R360" s="252" t="str">
        <f t="shared" si="67"/>
        <v/>
      </c>
      <c r="S360" s="252"/>
      <c r="T360" s="252"/>
      <c r="U360" s="252"/>
      <c r="V360" s="253"/>
      <c r="W360" s="4" t="str">
        <f>IFERROR(VLOOKUP($D346&amp;"-"&amp;TEXT($A360,"mmm-aaaa"),Informes!$A:$P,COLUMN(Informes!K$1),FALSE), "")</f>
        <v/>
      </c>
      <c r="X360" s="34" t="str">
        <f>IFERROR(VLOOKUP($D323&amp;"-"&amp;TEXT($A360,"mmm-aaaa"),Informes!$A:$P,COLUMN(Informes!C$1),FALSE), "")</f>
        <v/>
      </c>
    </row>
    <row r="361" spans="1:24" ht="16.5" customHeight="1" x14ac:dyDescent="0.2">
      <c r="A361" s="34">
        <f t="shared" si="70"/>
        <v>45413</v>
      </c>
      <c r="B361" s="243" t="str">
        <f t="shared" si="68"/>
        <v>Mayo</v>
      </c>
      <c r="C361" s="244"/>
      <c r="D361" s="244"/>
      <c r="E361" s="244"/>
      <c r="F361" s="281" t="str">
        <f>IFERROR(IF(VLOOKUP($D323&amp;"-"&amp;TEXT($A361,"mmm-aaaa"),Informes!$A:$P,COLUMN(Informes!H$1),FALSE),"þ","¨"),"¨")</f>
        <v>¨</v>
      </c>
      <c r="G361" s="281"/>
      <c r="H361" s="281"/>
      <c r="I361" s="248" t="str">
        <f>IFERROR(IF(ISBLANK(
VLOOKUP($D346&amp;"-"&amp;TEXT($A361,"mmm-aaaa"),Informes!$A:$P,COLUMN(Informes!I$1),FALSE)), "",
VLOOKUP($D346&amp;"-"&amp;TEXT($A361,"mmm-aaaa"),Informes!$A:$P,COLUMN(Informes!I$1),FALSE)), "")</f>
        <v/>
      </c>
      <c r="J361" s="248"/>
      <c r="K361" s="248"/>
      <c r="L361" s="173" t="str">
        <f t="shared" si="69"/>
        <v>¨</v>
      </c>
      <c r="M361" s="248" t="str">
        <f>IFERROR(IF(OR($X361=$L$7,$X361=$K$5,$X361=$O$5,$X361=$T$5),IF(ISBLANK(
VLOOKUP($D323&amp;"-"&amp;TEXT($A361,"mmm-aaaa"),Informes!$A:$P,COLUMN(Informes!J$1),FALSE)), "",
VLOOKUP($D323&amp;"-"&amp;TEXT($A361,"mmm-aaaa"),Informes!$A:$P,COLUMN(Informes!J$1),FALSE)), ""), "")</f>
        <v/>
      </c>
      <c r="N361" s="248"/>
      <c r="O361" s="248"/>
      <c r="P361" s="248"/>
      <c r="Q361" s="248"/>
      <c r="R361" s="252" t="str">
        <f t="shared" si="67"/>
        <v/>
      </c>
      <c r="S361" s="252"/>
      <c r="T361" s="252"/>
      <c r="U361" s="252"/>
      <c r="V361" s="253"/>
      <c r="W361" s="4" t="str">
        <f>IFERROR(VLOOKUP($D346&amp;"-"&amp;TEXT($A361,"mmm-aaaa"),Informes!$A:$P,COLUMN(Informes!K$1),FALSE), "")</f>
        <v/>
      </c>
      <c r="X361" s="34" t="str">
        <f>IFERROR(VLOOKUP($D323&amp;"-"&amp;TEXT($A361,"mmm-aaaa"),Informes!$A:$P,COLUMN(Informes!C$1),FALSE), "")</f>
        <v/>
      </c>
    </row>
    <row r="362" spans="1:24" ht="16.5" customHeight="1" x14ac:dyDescent="0.2">
      <c r="A362" s="34">
        <f t="shared" si="70"/>
        <v>45444</v>
      </c>
      <c r="B362" s="243" t="str">
        <f t="shared" si="68"/>
        <v>Junio</v>
      </c>
      <c r="C362" s="244"/>
      <c r="D362" s="244"/>
      <c r="E362" s="244"/>
      <c r="F362" s="281" t="str">
        <f>IFERROR(IF(VLOOKUP($D323&amp;"-"&amp;TEXT($A362,"mmm-aaaa"),Informes!$A:$P,COLUMN(Informes!H$1),FALSE),"þ","¨"),"¨")</f>
        <v>¨</v>
      </c>
      <c r="G362" s="281"/>
      <c r="H362" s="281"/>
      <c r="I362" s="248" t="str">
        <f>IFERROR(IF(ISBLANK(
VLOOKUP($D346&amp;"-"&amp;TEXT($A362,"mmm-aaaa"),Informes!$A:$P,COLUMN(Informes!I$1),FALSE)), "",
VLOOKUP($D346&amp;"-"&amp;TEXT($A362,"mmm-aaaa"),Informes!$A:$P,COLUMN(Informes!I$1),FALSE)), "")</f>
        <v/>
      </c>
      <c r="J362" s="248"/>
      <c r="K362" s="248"/>
      <c r="L362" s="173" t="str">
        <f t="shared" si="69"/>
        <v>¨</v>
      </c>
      <c r="M362" s="248" t="str">
        <f>IFERROR(IF(OR($X362=$L$7,$X362=$K$5,$X362=$O$5,$X362=$T$5),IF(ISBLANK(
VLOOKUP($D323&amp;"-"&amp;TEXT($A362,"mmm-aaaa"),Informes!$A:$P,COLUMN(Informes!J$1),FALSE)), "",
VLOOKUP($D323&amp;"-"&amp;TEXT($A362,"mmm-aaaa"),Informes!$A:$P,COLUMN(Informes!J$1),FALSE)), ""), "")</f>
        <v/>
      </c>
      <c r="N362" s="248"/>
      <c r="O362" s="248"/>
      <c r="P362" s="248"/>
      <c r="Q362" s="248"/>
      <c r="R362" s="252" t="str">
        <f t="shared" si="67"/>
        <v/>
      </c>
      <c r="S362" s="252"/>
      <c r="T362" s="252"/>
      <c r="U362" s="252"/>
      <c r="V362" s="253"/>
      <c r="W362" s="4" t="str">
        <f>IFERROR(VLOOKUP($D346&amp;"-"&amp;TEXT($A362,"mmm-aaaa"),Informes!$A:$P,COLUMN(Informes!K$1),FALSE), "")</f>
        <v/>
      </c>
      <c r="X362" s="34" t="str">
        <f>IFERROR(VLOOKUP($D323&amp;"-"&amp;TEXT($A362,"mmm-aaaa"),Informes!$A:$P,COLUMN(Informes!C$1),FALSE), "")</f>
        <v/>
      </c>
    </row>
    <row r="363" spans="1:24" ht="16.5" customHeight="1" x14ac:dyDescent="0.2">
      <c r="A363" s="34">
        <f t="shared" si="70"/>
        <v>45474</v>
      </c>
      <c r="B363" s="243" t="str">
        <f t="shared" si="68"/>
        <v>Julio</v>
      </c>
      <c r="C363" s="244"/>
      <c r="D363" s="244"/>
      <c r="E363" s="244"/>
      <c r="F363" s="281" t="str">
        <f>IFERROR(IF(VLOOKUP($D323&amp;"-"&amp;TEXT($A363,"mmm-aaaa"),Informes!$A:$P,COLUMN(Informes!H$1),FALSE),"þ","¨"),"¨")</f>
        <v>¨</v>
      </c>
      <c r="G363" s="281"/>
      <c r="H363" s="281"/>
      <c r="I363" s="248" t="str">
        <f>IFERROR(IF(ISBLANK(
VLOOKUP($D346&amp;"-"&amp;TEXT($A363,"mmm-aaaa"),Informes!$A:$P,COLUMN(Informes!I$1),FALSE)), "",
VLOOKUP($D346&amp;"-"&amp;TEXT($A363,"mmm-aaaa"),Informes!$A:$P,COLUMN(Informes!I$1),FALSE)), "")</f>
        <v/>
      </c>
      <c r="J363" s="248"/>
      <c r="K363" s="248"/>
      <c r="L363" s="173" t="str">
        <f t="shared" si="69"/>
        <v>¨</v>
      </c>
      <c r="M363" s="248" t="str">
        <f>IFERROR(IF(OR($X363=$L$7,$X363=$K$5,$X363=$O$5,$X363=$T$5),IF(ISBLANK(
VLOOKUP($D323&amp;"-"&amp;TEXT($A363,"mmm-aaaa"),Informes!$A:$P,COLUMN(Informes!J$1),FALSE)), "",
VLOOKUP($D323&amp;"-"&amp;TEXT($A363,"mmm-aaaa"),Informes!$A:$P,COLUMN(Informes!J$1),FALSE)), ""), "")</f>
        <v/>
      </c>
      <c r="N363" s="248"/>
      <c r="O363" s="248"/>
      <c r="P363" s="248"/>
      <c r="Q363" s="248"/>
      <c r="R363" s="252" t="str">
        <f t="shared" si="67"/>
        <v/>
      </c>
      <c r="S363" s="252"/>
      <c r="T363" s="252"/>
      <c r="U363" s="252"/>
      <c r="V363" s="253"/>
      <c r="W363" s="4" t="str">
        <f>IFERROR(VLOOKUP($D346&amp;"-"&amp;TEXT($A363,"mmm-aaaa"),Informes!$A:$P,COLUMN(Informes!K$1),FALSE), "")</f>
        <v/>
      </c>
      <c r="X363" s="34" t="str">
        <f>IFERROR(VLOOKUP($D323&amp;"-"&amp;TEXT($A363,"mmm-aaaa"),Informes!$A:$P,COLUMN(Informes!C$1),FALSE), "")</f>
        <v/>
      </c>
    </row>
    <row r="364" spans="1:24" ht="16.5" customHeight="1" thickBot="1" x14ac:dyDescent="0.25">
      <c r="A364" s="34">
        <f t="shared" si="70"/>
        <v>45505</v>
      </c>
      <c r="B364" s="264" t="str">
        <f t="shared" si="68"/>
        <v>Agosto</v>
      </c>
      <c r="C364" s="265"/>
      <c r="D364" s="265"/>
      <c r="E364" s="265"/>
      <c r="F364" s="280" t="str">
        <f>IFERROR(IF(VLOOKUP($D323&amp;"-"&amp;TEXT($A364,"mmm-aaaa"),Informes!$A:$P,COLUMN(Informes!H$1),FALSE),"þ","¨"),"¨")</f>
        <v>¨</v>
      </c>
      <c r="G364" s="280"/>
      <c r="H364" s="280"/>
      <c r="I364" s="269" t="str">
        <f>IFERROR(IF(ISBLANK(
VLOOKUP($D346&amp;"-"&amp;TEXT($A364,"mmm-aaaa"),Informes!$A:$P,COLUMN(Informes!I$1),FALSE)), "",
VLOOKUP($D346&amp;"-"&amp;TEXT($A364,"mmm-aaaa"),Informes!$A:$P,COLUMN(Informes!I$1),FALSE)), "")</f>
        <v/>
      </c>
      <c r="J364" s="269"/>
      <c r="K364" s="269"/>
      <c r="L364" s="172" t="str">
        <f t="shared" si="69"/>
        <v>¨</v>
      </c>
      <c r="M364" s="269" t="str">
        <f>IFERROR(IF(OR($X364=$L$7,$X364=$K$5,$X364=$O$5,$X364=$T$5),IF(ISBLANK(
VLOOKUP($D323&amp;"-"&amp;TEXT($A364,"mmm-aaaa"),Informes!$A:$P,COLUMN(Informes!J$1),FALSE)), "",
VLOOKUP($D323&amp;"-"&amp;TEXT($A364,"mmm-aaaa"),Informes!$A:$P,COLUMN(Informes!J$1),FALSE)), ""), "")</f>
        <v/>
      </c>
      <c r="N364" s="269"/>
      <c r="O364" s="269"/>
      <c r="P364" s="269"/>
      <c r="Q364" s="269"/>
      <c r="R364" s="270" t="str">
        <f t="shared" si="67"/>
        <v/>
      </c>
      <c r="S364" s="270"/>
      <c r="T364" s="270"/>
      <c r="U364" s="270"/>
      <c r="V364" s="271"/>
      <c r="W364" s="4" t="str">
        <f>IFERROR(VLOOKUP($D346&amp;"-"&amp;TEXT($A364,"mmm-aaaa"),Informes!$A:$P,COLUMN(Informes!K$1),FALSE), "")</f>
        <v/>
      </c>
      <c r="X364" s="34" t="str">
        <f>IFERROR(VLOOKUP($D323&amp;"-"&amp;TEXT($A364,"mmm-aaaa"),Informes!$A:$P,COLUMN(Informes!C$1),FALSE), "")</f>
        <v/>
      </c>
    </row>
    <row r="365" spans="1:24" ht="16.5" customHeight="1" thickBot="1" x14ac:dyDescent="0.3">
      <c r="D365" s="124"/>
      <c r="E365" s="124"/>
      <c r="F365" s="129"/>
      <c r="G365" s="124" t="str">
        <f>IF(SUM(F353:F364)=0,"",SUM(F353:F364))</f>
        <v/>
      </c>
      <c r="H365" s="124"/>
      <c r="I365" s="124"/>
      <c r="J365" s="130"/>
      <c r="K365" s="124"/>
      <c r="L365" s="131" t="s">
        <v>107</v>
      </c>
      <c r="M365" s="272" t="str">
        <f>IF(SUM(M353:M364)=0,"",SUM(M353:M364))</f>
        <v/>
      </c>
      <c r="N365" s="273"/>
      <c r="O365" s="273"/>
      <c r="P365" s="273"/>
      <c r="Q365" s="274"/>
      <c r="R365" s="275"/>
      <c r="S365" s="276"/>
      <c r="T365" s="276"/>
      <c r="U365" s="276"/>
      <c r="V365" s="277"/>
      <c r="W365" s="4"/>
      <c r="X365" s="4"/>
    </row>
    <row r="366" spans="1:24" ht="16.5" customHeight="1" x14ac:dyDescent="0.2">
      <c r="W366" s="4"/>
      <c r="X366" s="4"/>
    </row>
    <row r="367" spans="1:24" ht="279.75" customHeight="1" x14ac:dyDescent="0.15">
      <c r="B367" s="11"/>
      <c r="C367" s="132" t="s">
        <v>136</v>
      </c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 spans="1:24" ht="24" customHeight="1" x14ac:dyDescent="0.2">
      <c r="A368" s="35">
        <f>IFERROR(IF(INDEX(ROUNDDOWN(TblPublicadores[Grupo], 0),A369)=$Y$1,A369,0),0)</f>
        <v>0</v>
      </c>
      <c r="B368" s="256" t="s">
        <v>127</v>
      </c>
      <c r="C368" s="256"/>
      <c r="D368" s="256"/>
      <c r="E368" s="256"/>
      <c r="F368" s="256"/>
      <c r="G368" s="256"/>
      <c r="H368" s="256"/>
      <c r="I368" s="256"/>
      <c r="J368" s="256"/>
      <c r="K368" s="256"/>
      <c r="L368" s="256"/>
      <c r="M368" s="256"/>
      <c r="N368" s="256"/>
      <c r="O368" s="256"/>
      <c r="P368" s="256"/>
      <c r="Q368" s="256"/>
      <c r="R368" s="256"/>
      <c r="S368" s="256"/>
      <c r="T368" s="256"/>
      <c r="U368" s="256"/>
      <c r="V368" s="256"/>
    </row>
    <row r="369" spans="1:24" ht="17.25" customHeight="1" x14ac:dyDescent="0.2">
      <c r="A369" s="35">
        <f>A323+1</f>
        <v>9</v>
      </c>
      <c r="B369" s="120" t="s">
        <v>128</v>
      </c>
      <c r="D369" s="286">
        <f>IF(A368=0,0,INDEX(TblPublicadores[Nombre],A368))</f>
        <v>0</v>
      </c>
      <c r="E369" s="286"/>
      <c r="F369" s="286"/>
      <c r="G369" s="286"/>
      <c r="H369" s="286"/>
      <c r="I369" s="286"/>
      <c r="J369" s="286"/>
      <c r="K369" s="286"/>
      <c r="L369" s="286"/>
      <c r="M369" s="286"/>
      <c r="N369" s="286"/>
      <c r="O369" s="286"/>
      <c r="P369" s="286"/>
      <c r="Q369" s="286"/>
      <c r="R369" s="286"/>
      <c r="S369" s="286"/>
      <c r="T369" s="286"/>
      <c r="U369" s="286"/>
      <c r="V369" s="286"/>
      <c r="W369" s="15"/>
      <c r="X369" s="2"/>
    </row>
    <row r="370" spans="1:24" ht="17.25" customHeight="1" x14ac:dyDescent="0.2">
      <c r="B370" s="120" t="s">
        <v>129</v>
      </c>
      <c r="D370" s="121"/>
      <c r="E370" s="121"/>
      <c r="F370" s="7"/>
      <c r="G370" s="7"/>
      <c r="H370" s="257" t="str">
        <f>IF(A368=0,"",INDEX(TblPublicadores[Fecha de nacimiento],A368))</f>
        <v/>
      </c>
      <c r="I370" s="257"/>
      <c r="J370" s="257"/>
      <c r="K370" s="257"/>
      <c r="L370" s="257"/>
      <c r="M370" s="257"/>
      <c r="N370" s="257"/>
      <c r="O370" s="257"/>
      <c r="P370" s="128" t="str">
        <f>IF(INDEX(TblPublicadores[Sexo],A368)=Q370,"þ","¨")</f>
        <v>¨</v>
      </c>
      <c r="Q370" s="120" t="s">
        <v>75</v>
      </c>
      <c r="S370" s="12"/>
      <c r="T370" s="13"/>
      <c r="U370" s="128" t="str">
        <f>IF(INDEX(TblPublicadores[Sexo],A368)=V370,"þ","¨")</f>
        <v>¨</v>
      </c>
      <c r="V370" s="120" t="s">
        <v>79</v>
      </c>
      <c r="W370" s="12"/>
      <c r="X370" s="6"/>
    </row>
    <row r="371" spans="1:24" ht="17.25" customHeight="1" x14ac:dyDescent="0.2">
      <c r="B371" s="120" t="s">
        <v>130</v>
      </c>
      <c r="D371" s="122"/>
      <c r="E371" s="122"/>
      <c r="F371" s="7"/>
      <c r="G371" s="258" t="str">
        <f>IF(A368=0,"",IF(INDEX(TblPublicadores[Fecha de bautismo],A368)="", "",INDEX(TblPublicadores[Fecha de bautismo],A368)))</f>
        <v/>
      </c>
      <c r="H371" s="258"/>
      <c r="I371" s="258"/>
      <c r="J371" s="258"/>
      <c r="K371" s="258"/>
      <c r="L371" s="258"/>
      <c r="M371" s="258"/>
      <c r="N371" s="258"/>
      <c r="O371" s="258"/>
      <c r="P371" s="128" t="s">
        <v>137</v>
      </c>
      <c r="Q371" s="120" t="s">
        <v>131</v>
      </c>
      <c r="S371" s="12"/>
      <c r="T371" s="12"/>
      <c r="U371" s="128" t="s">
        <v>138</v>
      </c>
      <c r="V371" s="120" t="s">
        <v>61</v>
      </c>
      <c r="W371" s="12"/>
      <c r="X371" s="6"/>
    </row>
    <row r="372" spans="1:24" ht="28.5" customHeight="1" x14ac:dyDescent="0.2">
      <c r="B372" s="127" t="str">
        <f>IF(INDEX(TblPublicadores[Privilegio],A368)=C372,"þ","¨")</f>
        <v>¨</v>
      </c>
      <c r="C372" s="125" t="s">
        <v>76</v>
      </c>
      <c r="D372" s="127" t="str">
        <f>IF(INDEX(TblPublicadores[Privilegio],A368)=E372,"þ","¨")</f>
        <v>¨</v>
      </c>
      <c r="E372" s="125" t="s">
        <v>81</v>
      </c>
      <c r="F372" s="7"/>
      <c r="G372" s="7"/>
      <c r="H372" s="5"/>
      <c r="I372" s="10"/>
      <c r="J372" s="127" t="str">
        <f>IF(INDEX(TblPublicadores[Tipo Publicador],A368)=K372,"þ","¨")</f>
        <v>¨</v>
      </c>
      <c r="K372" s="125" t="s">
        <v>77</v>
      </c>
      <c r="L372" s="5"/>
      <c r="M372" s="5"/>
      <c r="N372" s="127" t="str">
        <f>IF(INDEX(TblPublicadores[Tipo Publicador],A368)=O372,"þ","¨")</f>
        <v>¨</v>
      </c>
      <c r="O372" s="125" t="s">
        <v>132</v>
      </c>
      <c r="P372" s="126"/>
      <c r="Q372" s="126"/>
      <c r="R372" s="9"/>
      <c r="S372" s="127" t="str">
        <f>IF(INDEX(TblPublicadores[Tipo Publicador],A368)=T372,"þ","¨")</f>
        <v>¨</v>
      </c>
      <c r="T372" s="259" t="s">
        <v>133</v>
      </c>
      <c r="U372" s="259"/>
      <c r="V372" s="259"/>
      <c r="W372" s="13"/>
      <c r="X372" s="6"/>
    </row>
    <row r="373" spans="1:24" ht="4.5" customHeight="1" thickBot="1" x14ac:dyDescent="0.25">
      <c r="B373" s="8"/>
      <c r="C373" s="7"/>
      <c r="D373" s="8"/>
      <c r="E373" s="7"/>
      <c r="F373" s="7"/>
      <c r="G373" s="7"/>
      <c r="H373" s="5"/>
      <c r="I373" s="10"/>
      <c r="J373" s="8"/>
      <c r="K373" s="5"/>
      <c r="L373" s="5"/>
      <c r="M373" s="5"/>
      <c r="N373" s="7"/>
      <c r="O373" s="5"/>
      <c r="P373" s="8"/>
      <c r="Q373" s="8"/>
      <c r="R373" s="9"/>
      <c r="S373" s="9"/>
      <c r="T373" s="7"/>
      <c r="U373" s="8"/>
      <c r="V373" s="9"/>
      <c r="W373" s="9"/>
      <c r="X373" s="6"/>
    </row>
    <row r="374" spans="1:24" ht="26.25" customHeight="1" x14ac:dyDescent="0.25">
      <c r="B374" s="260" t="s">
        <v>17</v>
      </c>
      <c r="C374" s="261"/>
      <c r="D374" s="261"/>
      <c r="E374" s="261"/>
      <c r="F374" s="262" t="s">
        <v>134</v>
      </c>
      <c r="G374" s="262"/>
      <c r="H374" s="262"/>
      <c r="I374" s="262" t="s">
        <v>12</v>
      </c>
      <c r="J374" s="262"/>
      <c r="K374" s="262"/>
      <c r="L374" s="262" t="s">
        <v>105</v>
      </c>
      <c r="M374" s="236" t="s">
        <v>135</v>
      </c>
      <c r="N374" s="236"/>
      <c r="O374" s="236"/>
      <c r="P374" s="236"/>
      <c r="Q374" s="236"/>
      <c r="R374" s="236" t="s">
        <v>101</v>
      </c>
      <c r="S374" s="236"/>
      <c r="T374" s="236"/>
      <c r="U374" s="236"/>
      <c r="V374" s="237"/>
      <c r="W374" s="14"/>
      <c r="X374" s="3"/>
    </row>
    <row r="375" spans="1:24" ht="27.75" customHeight="1" x14ac:dyDescent="0.2">
      <c r="B375" s="240">
        <v>44927</v>
      </c>
      <c r="C375" s="241"/>
      <c r="D375" s="241"/>
      <c r="E375" s="242"/>
      <c r="F375" s="263"/>
      <c r="G375" s="263"/>
      <c r="H375" s="263"/>
      <c r="I375" s="263"/>
      <c r="J375" s="263"/>
      <c r="K375" s="263"/>
      <c r="L375" s="263"/>
      <c r="M375" s="238"/>
      <c r="N375" s="238"/>
      <c r="O375" s="238"/>
      <c r="P375" s="238"/>
      <c r="Q375" s="238"/>
      <c r="R375" s="238"/>
      <c r="S375" s="238"/>
      <c r="T375" s="238"/>
      <c r="U375" s="238"/>
      <c r="V375" s="239"/>
      <c r="W375" s="14"/>
      <c r="X375" s="3"/>
    </row>
    <row r="376" spans="1:24" ht="16.5" customHeight="1" x14ac:dyDescent="0.2">
      <c r="A376" s="34">
        <f>EDATE(B375,-4)</f>
        <v>44805</v>
      </c>
      <c r="B376" s="243" t="str">
        <f>PROPER(TEXT(A376, "mmmm"))</f>
        <v>Septiembre</v>
      </c>
      <c r="C376" s="244"/>
      <c r="D376" s="244" t="str">
        <f>PROPER(TEXT(C376, "mmmm"))</f>
        <v>Enero</v>
      </c>
      <c r="E376" s="244"/>
      <c r="F376" s="281" t="str">
        <f>IFERROR(IF(VLOOKUP($D369&amp;"-"&amp;TEXT($A376,"mmm-aaaa"),Informes!$A:$P,COLUMN(Informes!H$1),FALSE),"þ","¨"),"¨")</f>
        <v>¨</v>
      </c>
      <c r="G376" s="281"/>
      <c r="H376" s="281"/>
      <c r="I376" s="248" t="str">
        <f>IFERROR(IF(ISBLANK(
VLOOKUP($D369&amp;"-"&amp;TEXT($A376,"mmm-aaaa"),Informes!$A:$P,COLUMN(Informes!I$1),FALSE)), "",
VLOOKUP($D369&amp;"-"&amp;TEXT($A376,"mmm-aaaa"),Informes!$A:$P,COLUMN(Informes!I$1),FALSE)), "")</f>
        <v/>
      </c>
      <c r="J376" s="248"/>
      <c r="K376" s="248"/>
      <c r="L376" s="173" t="str">
        <f>IFERROR(IF($X376=$L$7,"þ","¨"),"¨")</f>
        <v>¨</v>
      </c>
      <c r="M376" s="248" t="str">
        <f>IFERROR(IF(OR($X376=$L$7,$X376=$K$5,$X376=$O$5,$X376=$T$5),IF(ISBLANK(
VLOOKUP($D369&amp;"-"&amp;TEXT($A376,"mmm-aaaa"),Informes!$A:$P,COLUMN(Informes!J$1),FALSE)), "",
VLOOKUP($D369&amp;"-"&amp;TEXT($A376,"mmm-aaaa"),Informes!$A:$P,COLUMN(Informes!J$1),FALSE)), ""), "")</f>
        <v/>
      </c>
      <c r="N376" s="248"/>
      <c r="O376" s="248"/>
      <c r="P376" s="248"/>
      <c r="Q376" s="248"/>
      <c r="R376" s="252" t="str">
        <f t="shared" ref="R376:R387" si="71">IF(W376=0, "", W376)</f>
        <v/>
      </c>
      <c r="S376" s="252"/>
      <c r="T376" s="252"/>
      <c r="U376" s="252"/>
      <c r="V376" s="253"/>
      <c r="W376" s="4" t="str">
        <f>IFERROR(VLOOKUP($D369&amp;"-"&amp;TEXT($A376,"mmm-aaaa"),Informes!$A:$P,COLUMN(Informes!K$1),FALSE), "")</f>
        <v/>
      </c>
      <c r="X376" s="34" t="str">
        <f>IFERROR(VLOOKUP($D369&amp;"-"&amp;TEXT($A376,"mmm-aaaa"),Informes!$A:$P,COLUMN(Informes!C$1),FALSE), "")</f>
        <v/>
      </c>
    </row>
    <row r="377" spans="1:24" ht="16.5" customHeight="1" x14ac:dyDescent="0.2">
      <c r="A377" s="34">
        <f>EDATE(A376,1)</f>
        <v>44835</v>
      </c>
      <c r="B377" s="243" t="str">
        <f t="shared" ref="B377:B387" si="72">PROPER(TEXT(A377, "mmmm"))</f>
        <v>Octubre</v>
      </c>
      <c r="C377" s="244"/>
      <c r="D377" s="244" t="str">
        <f t="shared" ref="D377:D387" si="73">PROPER(TEXT(C377, "mmmm"))</f>
        <v>Enero</v>
      </c>
      <c r="E377" s="244"/>
      <c r="F377" s="281" t="str">
        <f>IFERROR(IF(VLOOKUP($D369&amp;"-"&amp;TEXT($A377,"mmm-aaaa"),Informes!$A:$P,COLUMN(Informes!H$1),FALSE),"þ","¨"),"¨")</f>
        <v>¨</v>
      </c>
      <c r="G377" s="281"/>
      <c r="H377" s="281"/>
      <c r="I377" s="248" t="str">
        <f>IFERROR(IF(ISBLANK(
VLOOKUP($D369&amp;"-"&amp;TEXT($A377,"mmm-aaaa"),Informes!$A:$P,COLUMN(Informes!I$1),FALSE)), "",
VLOOKUP($D369&amp;"-"&amp;TEXT($A377,"mmm-aaaa"),Informes!$A:$P,COLUMN(Informes!I$1),FALSE)), "")</f>
        <v/>
      </c>
      <c r="J377" s="248"/>
      <c r="K377" s="248"/>
      <c r="L377" s="173" t="str">
        <f t="shared" ref="L377:L387" si="74">IFERROR(IF($X377=$L$7,"þ","¨"),"¨")</f>
        <v>¨</v>
      </c>
      <c r="M377" s="248" t="str">
        <f>IFERROR(IF(OR($X377=$L$7,$X377=$K$5,$X377=$O$5,$X377=$T$5),IF(ISBLANK(
VLOOKUP($D369&amp;"-"&amp;TEXT($A377,"mmm-aaaa"),Informes!$A:$P,COLUMN(Informes!J$1),FALSE)), "",
VLOOKUP($D369&amp;"-"&amp;TEXT($A377,"mmm-aaaa"),Informes!$A:$P,COLUMN(Informes!J$1),FALSE)), ""), "")</f>
        <v/>
      </c>
      <c r="N377" s="248"/>
      <c r="O377" s="248"/>
      <c r="P377" s="248"/>
      <c r="Q377" s="248"/>
      <c r="R377" s="252" t="str">
        <f t="shared" si="71"/>
        <v/>
      </c>
      <c r="S377" s="252"/>
      <c r="T377" s="252"/>
      <c r="U377" s="252"/>
      <c r="V377" s="253"/>
      <c r="W377" s="4" t="str">
        <f>IFERROR(VLOOKUP($D369&amp;"-"&amp;TEXT($A377,"mmm-aaaa"),Informes!$A:$P,COLUMN(Informes!K$1),FALSE), "")</f>
        <v/>
      </c>
      <c r="X377" s="34" t="str">
        <f>IFERROR(VLOOKUP($D369&amp;"-"&amp;TEXT($A377,"mmm-aaaa"),Informes!$A:$P,COLUMN(Informes!C$1),FALSE), "")</f>
        <v/>
      </c>
    </row>
    <row r="378" spans="1:24" ht="16.5" customHeight="1" x14ac:dyDescent="0.2">
      <c r="A378" s="34">
        <f t="shared" ref="A378:A387" si="75">EDATE(A377,1)</f>
        <v>44866</v>
      </c>
      <c r="B378" s="243" t="str">
        <f t="shared" si="72"/>
        <v>Noviembre</v>
      </c>
      <c r="C378" s="244"/>
      <c r="D378" s="244" t="str">
        <f t="shared" si="73"/>
        <v>Enero</v>
      </c>
      <c r="E378" s="244"/>
      <c r="F378" s="281" t="str">
        <f>IFERROR(IF(VLOOKUP($D369&amp;"-"&amp;TEXT($A378,"mmm-aaaa"),Informes!$A:$P,COLUMN(Informes!H$1),FALSE),"þ","¨"),"¨")</f>
        <v>¨</v>
      </c>
      <c r="G378" s="281"/>
      <c r="H378" s="281"/>
      <c r="I378" s="248" t="str">
        <f>IFERROR(IF(ISBLANK(
VLOOKUP($D369&amp;"-"&amp;TEXT($A378,"mmm-aaaa"),Informes!$A:$P,COLUMN(Informes!I$1),FALSE)), "",
VLOOKUP($D369&amp;"-"&amp;TEXT($A378,"mmm-aaaa"),Informes!$A:$P,COLUMN(Informes!I$1),FALSE)), "")</f>
        <v/>
      </c>
      <c r="J378" s="248"/>
      <c r="K378" s="248"/>
      <c r="L378" s="173" t="str">
        <f t="shared" si="74"/>
        <v>¨</v>
      </c>
      <c r="M378" s="248" t="str">
        <f>IFERROR(IF(OR($X378=$L$7,$X378=$K$5,$X378=$O$5,$X378=$T$5),IF(ISBLANK(
VLOOKUP($D369&amp;"-"&amp;TEXT($A378,"mmm-aaaa"),Informes!$A:$P,COLUMN(Informes!J$1),FALSE)), "",
VLOOKUP($D369&amp;"-"&amp;TEXT($A378,"mmm-aaaa"),Informes!$A:$P,COLUMN(Informes!J$1),FALSE)), ""), "")</f>
        <v/>
      </c>
      <c r="N378" s="248"/>
      <c r="O378" s="248"/>
      <c r="P378" s="248"/>
      <c r="Q378" s="248"/>
      <c r="R378" s="252" t="str">
        <f t="shared" si="71"/>
        <v/>
      </c>
      <c r="S378" s="252"/>
      <c r="T378" s="252"/>
      <c r="U378" s="252"/>
      <c r="V378" s="253"/>
      <c r="W378" s="4" t="str">
        <f>IFERROR(VLOOKUP($D369&amp;"-"&amp;TEXT($A378,"mmm-aaaa"),Informes!$A:$P,COLUMN(Informes!K$1),FALSE), "")</f>
        <v/>
      </c>
      <c r="X378" s="34" t="str">
        <f>IFERROR(VLOOKUP($D369&amp;"-"&amp;TEXT($A378,"mmm-aaaa"),Informes!$A:$P,COLUMN(Informes!C$1),FALSE), "")</f>
        <v/>
      </c>
    </row>
    <row r="379" spans="1:24" ht="16.5" customHeight="1" x14ac:dyDescent="0.2">
      <c r="A379" s="34">
        <f t="shared" si="75"/>
        <v>44896</v>
      </c>
      <c r="B379" s="243" t="str">
        <f t="shared" si="72"/>
        <v>Diciembre</v>
      </c>
      <c r="C379" s="244"/>
      <c r="D379" s="244" t="str">
        <f t="shared" si="73"/>
        <v>Enero</v>
      </c>
      <c r="E379" s="244"/>
      <c r="F379" s="281" t="str">
        <f>IFERROR(IF(VLOOKUP($D369&amp;"-"&amp;TEXT($A379,"mmm-aaaa"),Informes!$A:$P,COLUMN(Informes!H$1),FALSE),"þ","¨"),"¨")</f>
        <v>¨</v>
      </c>
      <c r="G379" s="281"/>
      <c r="H379" s="281"/>
      <c r="I379" s="248" t="str">
        <f>IFERROR(IF(ISBLANK(
VLOOKUP($D369&amp;"-"&amp;TEXT($A379,"mmm-aaaa"),Informes!$A:$P,COLUMN(Informes!I$1),FALSE)), "",
VLOOKUP($D369&amp;"-"&amp;TEXT($A379,"mmm-aaaa"),Informes!$A:$P,COLUMN(Informes!I$1),FALSE)), "")</f>
        <v/>
      </c>
      <c r="J379" s="248"/>
      <c r="K379" s="248"/>
      <c r="L379" s="173" t="str">
        <f t="shared" si="74"/>
        <v>¨</v>
      </c>
      <c r="M379" s="248" t="str">
        <f>IFERROR(IF(OR($X379=$L$7,$X379=$K$5,$X379=$O$5,$X379=$T$5),IF(ISBLANK(
VLOOKUP($D369&amp;"-"&amp;TEXT($A379,"mmm-aaaa"),Informes!$A:$P,COLUMN(Informes!J$1),FALSE)), "",
VLOOKUP($D369&amp;"-"&amp;TEXT($A379,"mmm-aaaa"),Informes!$A:$P,COLUMN(Informes!J$1),FALSE)), ""), "")</f>
        <v/>
      </c>
      <c r="N379" s="248"/>
      <c r="O379" s="248"/>
      <c r="P379" s="248"/>
      <c r="Q379" s="248"/>
      <c r="R379" s="252" t="str">
        <f t="shared" si="71"/>
        <v/>
      </c>
      <c r="S379" s="252"/>
      <c r="T379" s="252"/>
      <c r="U379" s="252"/>
      <c r="V379" s="253"/>
      <c r="W379" s="4" t="str">
        <f>IFERROR(VLOOKUP($D369&amp;"-"&amp;TEXT($A379,"mmm-aaaa"),Informes!$A:$P,COLUMN(Informes!K$1),FALSE), "")</f>
        <v/>
      </c>
      <c r="X379" s="34" t="str">
        <f>IFERROR(VLOOKUP($D369&amp;"-"&amp;TEXT($A379,"mmm-aaaa"),Informes!$A:$P,COLUMN(Informes!C$1),FALSE), "")</f>
        <v/>
      </c>
    </row>
    <row r="380" spans="1:24" ht="16.5" customHeight="1" x14ac:dyDescent="0.2">
      <c r="A380" s="34">
        <f t="shared" si="75"/>
        <v>44927</v>
      </c>
      <c r="B380" s="243" t="str">
        <f t="shared" si="72"/>
        <v>Enero</v>
      </c>
      <c r="C380" s="244"/>
      <c r="D380" s="244" t="str">
        <f t="shared" si="73"/>
        <v>Enero</v>
      </c>
      <c r="E380" s="244"/>
      <c r="F380" s="281" t="str">
        <f>IFERROR(IF(VLOOKUP($D369&amp;"-"&amp;TEXT($A380,"mmm-aaaa"),Informes!$A:$P,COLUMN(Informes!H$1),FALSE),"þ","¨"),"¨")</f>
        <v>¨</v>
      </c>
      <c r="G380" s="281"/>
      <c r="H380" s="281"/>
      <c r="I380" s="248" t="str">
        <f>IFERROR(IF(ISBLANK(
VLOOKUP($D369&amp;"-"&amp;TEXT($A380,"mmm-aaaa"),Informes!$A:$P,COLUMN(Informes!I$1),FALSE)), "",
VLOOKUP($D369&amp;"-"&amp;TEXT($A380,"mmm-aaaa"),Informes!$A:$P,COLUMN(Informes!I$1),FALSE)), "")</f>
        <v/>
      </c>
      <c r="J380" s="248"/>
      <c r="K380" s="248"/>
      <c r="L380" s="173" t="str">
        <f t="shared" si="74"/>
        <v>¨</v>
      </c>
      <c r="M380" s="248" t="str">
        <f>IFERROR(IF(OR($X380=$L$7,$X380=$K$5,$X380=$O$5,$X380=$T$5),IF(ISBLANK(
VLOOKUP($D369&amp;"-"&amp;TEXT($A380,"mmm-aaaa"),Informes!$A:$P,COLUMN(Informes!J$1),FALSE)), "",
VLOOKUP($D369&amp;"-"&amp;TEXT($A380,"mmm-aaaa"),Informes!$A:$P,COLUMN(Informes!J$1),FALSE)), ""), "")</f>
        <v/>
      </c>
      <c r="N380" s="248"/>
      <c r="O380" s="248"/>
      <c r="P380" s="248"/>
      <c r="Q380" s="248"/>
      <c r="R380" s="252" t="str">
        <f t="shared" si="71"/>
        <v/>
      </c>
      <c r="S380" s="252"/>
      <c r="T380" s="252"/>
      <c r="U380" s="252"/>
      <c r="V380" s="253"/>
      <c r="W380" s="4" t="str">
        <f>IFERROR(VLOOKUP($D369&amp;"-"&amp;TEXT($A380,"mmm-aaaa"),Informes!$A:$P,COLUMN(Informes!K$1),FALSE), "")</f>
        <v/>
      </c>
      <c r="X380" s="34" t="str">
        <f>IFERROR(VLOOKUP($D369&amp;"-"&amp;TEXT($A380,"mmm-aaaa"),Informes!$A:$P,COLUMN(Informes!C$1),FALSE), "")</f>
        <v/>
      </c>
    </row>
    <row r="381" spans="1:24" ht="16.5" customHeight="1" x14ac:dyDescent="0.2">
      <c r="A381" s="34">
        <f t="shared" si="75"/>
        <v>44958</v>
      </c>
      <c r="B381" s="243" t="str">
        <f t="shared" si="72"/>
        <v>Febrero</v>
      </c>
      <c r="C381" s="244"/>
      <c r="D381" s="244" t="str">
        <f t="shared" si="73"/>
        <v>Enero</v>
      </c>
      <c r="E381" s="244"/>
      <c r="F381" s="281" t="str">
        <f>IFERROR(IF(VLOOKUP($D369&amp;"-"&amp;TEXT($A381,"mmm-aaaa"),Informes!$A:$P,COLUMN(Informes!H$1),FALSE),"þ","¨"),"¨")</f>
        <v>¨</v>
      </c>
      <c r="G381" s="281"/>
      <c r="H381" s="281"/>
      <c r="I381" s="248" t="str">
        <f>IFERROR(IF(ISBLANK(
VLOOKUP($D369&amp;"-"&amp;TEXT($A381,"mmm-aaaa"),Informes!$A:$P,COLUMN(Informes!I$1),FALSE)), "",
VLOOKUP($D369&amp;"-"&amp;TEXT($A381,"mmm-aaaa"),Informes!$A:$P,COLUMN(Informes!I$1),FALSE)), "")</f>
        <v/>
      </c>
      <c r="J381" s="248"/>
      <c r="K381" s="248"/>
      <c r="L381" s="173" t="str">
        <f t="shared" si="74"/>
        <v>¨</v>
      </c>
      <c r="M381" s="248" t="str">
        <f>IFERROR(IF(OR($X381=$L$7,$X381=$K$5,$X381=$O$5,$X381=$T$5),IF(ISBLANK(
VLOOKUP($D369&amp;"-"&amp;TEXT($A381,"mmm-aaaa"),Informes!$A:$P,COLUMN(Informes!J$1),FALSE)), "",
VLOOKUP($D369&amp;"-"&amp;TEXT($A381,"mmm-aaaa"),Informes!$A:$P,COLUMN(Informes!J$1),FALSE)), ""), "")</f>
        <v/>
      </c>
      <c r="N381" s="248"/>
      <c r="O381" s="248"/>
      <c r="P381" s="248"/>
      <c r="Q381" s="248"/>
      <c r="R381" s="252" t="str">
        <f t="shared" si="71"/>
        <v/>
      </c>
      <c r="S381" s="252"/>
      <c r="T381" s="252"/>
      <c r="U381" s="252"/>
      <c r="V381" s="253"/>
      <c r="W381" s="4" t="str">
        <f>IFERROR(VLOOKUP($D369&amp;"-"&amp;TEXT($A381,"mmm-aaaa"),Informes!$A:$P,COLUMN(Informes!K$1),FALSE), "")</f>
        <v/>
      </c>
      <c r="X381" s="34" t="str">
        <f>IFERROR(VLOOKUP($D369&amp;"-"&amp;TEXT($A381,"mmm-aaaa"),Informes!$A:$P,COLUMN(Informes!C$1),FALSE), "")</f>
        <v/>
      </c>
    </row>
    <row r="382" spans="1:24" ht="16.5" customHeight="1" x14ac:dyDescent="0.2">
      <c r="A382" s="34">
        <f t="shared" si="75"/>
        <v>44986</v>
      </c>
      <c r="B382" s="243" t="str">
        <f t="shared" si="72"/>
        <v>Marzo</v>
      </c>
      <c r="C382" s="244"/>
      <c r="D382" s="244" t="str">
        <f t="shared" si="73"/>
        <v>Enero</v>
      </c>
      <c r="E382" s="244"/>
      <c r="F382" s="281" t="str">
        <f>IFERROR(IF(VLOOKUP($D369&amp;"-"&amp;TEXT($A382,"mmm-aaaa"),Informes!$A:$P,COLUMN(Informes!H$1),FALSE),"þ","¨"),"¨")</f>
        <v>¨</v>
      </c>
      <c r="G382" s="281"/>
      <c r="H382" s="281"/>
      <c r="I382" s="248" t="str">
        <f>IFERROR(IF(ISBLANK(
VLOOKUP($D369&amp;"-"&amp;TEXT($A382,"mmm-aaaa"),Informes!$A:$P,COLUMN(Informes!I$1),FALSE)), "",
VLOOKUP($D369&amp;"-"&amp;TEXT($A382,"mmm-aaaa"),Informes!$A:$P,COLUMN(Informes!I$1),FALSE)), "")</f>
        <v/>
      </c>
      <c r="J382" s="248"/>
      <c r="K382" s="248"/>
      <c r="L382" s="173" t="str">
        <f t="shared" si="74"/>
        <v>¨</v>
      </c>
      <c r="M382" s="248" t="str">
        <f>IFERROR(IF(OR($X382=$L$7,$X382=$K$5,$X382=$O$5,$X382=$T$5),IF(ISBLANK(
VLOOKUP($D369&amp;"-"&amp;TEXT($A382,"mmm-aaaa"),Informes!$A:$P,COLUMN(Informes!J$1),FALSE)), "",
VLOOKUP($D369&amp;"-"&amp;TEXT($A382,"mmm-aaaa"),Informes!$A:$P,COLUMN(Informes!J$1),FALSE)), ""), "")</f>
        <v/>
      </c>
      <c r="N382" s="248"/>
      <c r="O382" s="248"/>
      <c r="P382" s="248"/>
      <c r="Q382" s="248"/>
      <c r="R382" s="252" t="str">
        <f t="shared" si="71"/>
        <v/>
      </c>
      <c r="S382" s="252"/>
      <c r="T382" s="252"/>
      <c r="U382" s="252"/>
      <c r="V382" s="253"/>
      <c r="W382" s="4" t="str">
        <f>IFERROR(VLOOKUP($D369&amp;"-"&amp;TEXT($A382,"mmm-aaaa"),Informes!$A:$P,COLUMN(Informes!K$1),FALSE), "")</f>
        <v/>
      </c>
      <c r="X382" s="34" t="str">
        <f>IFERROR(VLOOKUP($D369&amp;"-"&amp;TEXT($A382,"mmm-aaaa"),Informes!$A:$P,COLUMN(Informes!C$1),FALSE), "")</f>
        <v/>
      </c>
    </row>
    <row r="383" spans="1:24" ht="16.5" customHeight="1" x14ac:dyDescent="0.2">
      <c r="A383" s="34">
        <f t="shared" si="75"/>
        <v>45017</v>
      </c>
      <c r="B383" s="243" t="str">
        <f t="shared" si="72"/>
        <v>Abril</v>
      </c>
      <c r="C383" s="244"/>
      <c r="D383" s="244" t="str">
        <f t="shared" si="73"/>
        <v>Enero</v>
      </c>
      <c r="E383" s="244"/>
      <c r="F383" s="281" t="str">
        <f>IFERROR(IF(VLOOKUP($D369&amp;"-"&amp;TEXT($A383,"mmm-aaaa"),Informes!$A:$P,COLUMN(Informes!H$1),FALSE),"þ","¨"),"¨")</f>
        <v>¨</v>
      </c>
      <c r="G383" s="281"/>
      <c r="H383" s="281"/>
      <c r="I383" s="248" t="str">
        <f>IFERROR(IF(ISBLANK(
VLOOKUP($D369&amp;"-"&amp;TEXT($A383,"mmm-aaaa"),Informes!$A:$P,COLUMN(Informes!I$1),FALSE)), "",
VLOOKUP($D369&amp;"-"&amp;TEXT($A383,"mmm-aaaa"),Informes!$A:$P,COLUMN(Informes!I$1),FALSE)), "")</f>
        <v/>
      </c>
      <c r="J383" s="248"/>
      <c r="K383" s="248"/>
      <c r="L383" s="173" t="str">
        <f t="shared" si="74"/>
        <v>¨</v>
      </c>
      <c r="M383" s="248" t="str">
        <f>IFERROR(IF(OR($X383=$L$7,$X383=$K$5,$X383=$O$5,$X383=$T$5),IF(ISBLANK(
VLOOKUP($D369&amp;"-"&amp;TEXT($A383,"mmm-aaaa"),Informes!$A:$P,COLUMN(Informes!J$1),FALSE)), "",
VLOOKUP($D369&amp;"-"&amp;TEXT($A383,"mmm-aaaa"),Informes!$A:$P,COLUMN(Informes!J$1),FALSE)), ""), "")</f>
        <v/>
      </c>
      <c r="N383" s="248"/>
      <c r="O383" s="248"/>
      <c r="P383" s="248"/>
      <c r="Q383" s="248"/>
      <c r="R383" s="252" t="str">
        <f t="shared" si="71"/>
        <v/>
      </c>
      <c r="S383" s="252"/>
      <c r="T383" s="252"/>
      <c r="U383" s="252"/>
      <c r="V383" s="253"/>
      <c r="W383" s="4" t="str">
        <f>IFERROR(VLOOKUP($D369&amp;"-"&amp;TEXT($A383,"mmm-aaaa"),Informes!$A:$P,COLUMN(Informes!K$1),FALSE), "")</f>
        <v/>
      </c>
      <c r="X383" s="34" t="str">
        <f>IFERROR(VLOOKUP($D369&amp;"-"&amp;TEXT($A383,"mmm-aaaa"),Informes!$A:$P,COLUMN(Informes!C$1),FALSE), "")</f>
        <v/>
      </c>
    </row>
    <row r="384" spans="1:24" ht="16.5" customHeight="1" x14ac:dyDescent="0.2">
      <c r="A384" s="34">
        <f t="shared" si="75"/>
        <v>45047</v>
      </c>
      <c r="B384" s="243" t="str">
        <f t="shared" si="72"/>
        <v>Mayo</v>
      </c>
      <c r="C384" s="244"/>
      <c r="D384" s="244" t="str">
        <f t="shared" si="73"/>
        <v>Enero</v>
      </c>
      <c r="E384" s="244"/>
      <c r="F384" s="281" t="str">
        <f>IFERROR(IF(VLOOKUP($D369&amp;"-"&amp;TEXT($A384,"mmm-aaaa"),Informes!$A:$P,COLUMN(Informes!H$1),FALSE),"þ","¨"),"¨")</f>
        <v>¨</v>
      </c>
      <c r="G384" s="281"/>
      <c r="H384" s="281"/>
      <c r="I384" s="248" t="str">
        <f>IFERROR(IF(ISBLANK(
VLOOKUP($D369&amp;"-"&amp;TEXT($A384,"mmm-aaaa"),Informes!$A:$P,COLUMN(Informes!I$1),FALSE)), "",
VLOOKUP($D369&amp;"-"&amp;TEXT($A384,"mmm-aaaa"),Informes!$A:$P,COLUMN(Informes!I$1),FALSE)), "")</f>
        <v/>
      </c>
      <c r="J384" s="248"/>
      <c r="K384" s="248"/>
      <c r="L384" s="173" t="str">
        <f t="shared" si="74"/>
        <v>¨</v>
      </c>
      <c r="M384" s="248" t="str">
        <f>IFERROR(IF(OR($X384=$L$7,$X384=$K$5,$X384=$O$5,$X384=$T$5),IF(ISBLANK(
VLOOKUP($D369&amp;"-"&amp;TEXT($A384,"mmm-aaaa"),Informes!$A:$P,COLUMN(Informes!J$1),FALSE)), "",
VLOOKUP($D369&amp;"-"&amp;TEXT($A384,"mmm-aaaa"),Informes!$A:$P,COLUMN(Informes!J$1),FALSE)), ""), "")</f>
        <v/>
      </c>
      <c r="N384" s="248"/>
      <c r="O384" s="248"/>
      <c r="P384" s="248"/>
      <c r="Q384" s="248"/>
      <c r="R384" s="252" t="str">
        <f t="shared" si="71"/>
        <v/>
      </c>
      <c r="S384" s="252"/>
      <c r="T384" s="252"/>
      <c r="U384" s="252"/>
      <c r="V384" s="253"/>
      <c r="W384" s="4" t="str">
        <f>IFERROR(VLOOKUP($D369&amp;"-"&amp;TEXT($A384,"mmm-aaaa"),Informes!$A:$P,COLUMN(Informes!K$1),FALSE), "")</f>
        <v/>
      </c>
      <c r="X384" s="34" t="str">
        <f>IFERROR(VLOOKUP($D369&amp;"-"&amp;TEXT($A384,"mmm-aaaa"),Informes!$A:$P,COLUMN(Informes!C$1),FALSE), "")</f>
        <v/>
      </c>
    </row>
    <row r="385" spans="1:24" ht="16.5" customHeight="1" x14ac:dyDescent="0.2">
      <c r="A385" s="34">
        <f t="shared" si="75"/>
        <v>45078</v>
      </c>
      <c r="B385" s="243" t="str">
        <f t="shared" si="72"/>
        <v>Junio</v>
      </c>
      <c r="C385" s="244"/>
      <c r="D385" s="244" t="str">
        <f t="shared" si="73"/>
        <v>Enero</v>
      </c>
      <c r="E385" s="244"/>
      <c r="F385" s="281" t="str">
        <f>IFERROR(IF(VLOOKUP($D369&amp;"-"&amp;TEXT($A385,"mmm-aaaa"),Informes!$A:$P,COLUMN(Informes!H$1),FALSE),"þ","¨"),"¨")</f>
        <v>¨</v>
      </c>
      <c r="G385" s="281"/>
      <c r="H385" s="281"/>
      <c r="I385" s="248" t="str">
        <f>IFERROR(IF(ISBLANK(
VLOOKUP($D369&amp;"-"&amp;TEXT($A385,"mmm-aaaa"),Informes!$A:$P,COLUMN(Informes!I$1),FALSE)), "",
VLOOKUP($D369&amp;"-"&amp;TEXT($A385,"mmm-aaaa"),Informes!$A:$P,COLUMN(Informes!I$1),FALSE)), "")</f>
        <v/>
      </c>
      <c r="J385" s="248"/>
      <c r="K385" s="248"/>
      <c r="L385" s="173" t="str">
        <f t="shared" si="74"/>
        <v>¨</v>
      </c>
      <c r="M385" s="248" t="str">
        <f>IFERROR(IF(OR($X385=$L$7,$X385=$K$5,$X385=$O$5,$X385=$T$5),IF(ISBLANK(
VLOOKUP($D369&amp;"-"&amp;TEXT($A385,"mmm-aaaa"),Informes!$A:$P,COLUMN(Informes!J$1),FALSE)), "",
VLOOKUP($D369&amp;"-"&amp;TEXT($A385,"mmm-aaaa"),Informes!$A:$P,COLUMN(Informes!J$1),FALSE)), ""), "")</f>
        <v/>
      </c>
      <c r="N385" s="248"/>
      <c r="O385" s="248"/>
      <c r="P385" s="248"/>
      <c r="Q385" s="248"/>
      <c r="R385" s="252" t="str">
        <f t="shared" si="71"/>
        <v/>
      </c>
      <c r="S385" s="252"/>
      <c r="T385" s="252"/>
      <c r="U385" s="252"/>
      <c r="V385" s="253"/>
      <c r="W385" s="4" t="str">
        <f>IFERROR(VLOOKUP($D369&amp;"-"&amp;TEXT($A385,"mmm-aaaa"),Informes!$A:$P,COLUMN(Informes!K$1),FALSE), "")</f>
        <v/>
      </c>
      <c r="X385" s="34" t="str">
        <f>IFERROR(VLOOKUP($D369&amp;"-"&amp;TEXT($A385,"mmm-aaaa"),Informes!$A:$P,COLUMN(Informes!C$1),FALSE), "")</f>
        <v/>
      </c>
    </row>
    <row r="386" spans="1:24" ht="16.5" customHeight="1" x14ac:dyDescent="0.2">
      <c r="A386" s="34">
        <f t="shared" si="75"/>
        <v>45108</v>
      </c>
      <c r="B386" s="243" t="str">
        <f t="shared" si="72"/>
        <v>Julio</v>
      </c>
      <c r="C386" s="244"/>
      <c r="D386" s="244" t="str">
        <f t="shared" si="73"/>
        <v>Enero</v>
      </c>
      <c r="E386" s="244"/>
      <c r="F386" s="281" t="str">
        <f>IFERROR(IF(VLOOKUP($D369&amp;"-"&amp;TEXT($A386,"mmm-aaaa"),Informes!$A:$P,COLUMN(Informes!H$1),FALSE),"þ","¨"),"¨")</f>
        <v>¨</v>
      </c>
      <c r="G386" s="281"/>
      <c r="H386" s="281"/>
      <c r="I386" s="248" t="str">
        <f>IFERROR(IF(ISBLANK(
VLOOKUP($D369&amp;"-"&amp;TEXT($A386,"mmm-aaaa"),Informes!$A:$P,COLUMN(Informes!I$1),FALSE)), "",
VLOOKUP($D369&amp;"-"&amp;TEXT($A386,"mmm-aaaa"),Informes!$A:$P,COLUMN(Informes!I$1),FALSE)), "")</f>
        <v/>
      </c>
      <c r="J386" s="248"/>
      <c r="K386" s="248"/>
      <c r="L386" s="173" t="str">
        <f t="shared" si="74"/>
        <v>¨</v>
      </c>
      <c r="M386" s="248" t="str">
        <f>IFERROR(IF(OR($X386=$L$7,$X386=$K$5,$X386=$O$5,$X386=$T$5),IF(ISBLANK(
VLOOKUP($D369&amp;"-"&amp;TEXT($A386,"mmm-aaaa"),Informes!$A:$P,COLUMN(Informes!J$1),FALSE)), "",
VLOOKUP($D369&amp;"-"&amp;TEXT($A386,"mmm-aaaa"),Informes!$A:$P,COLUMN(Informes!J$1),FALSE)), ""), "")</f>
        <v/>
      </c>
      <c r="N386" s="248"/>
      <c r="O386" s="248"/>
      <c r="P386" s="248"/>
      <c r="Q386" s="248"/>
      <c r="R386" s="252" t="str">
        <f t="shared" si="71"/>
        <v/>
      </c>
      <c r="S386" s="252"/>
      <c r="T386" s="252"/>
      <c r="U386" s="252"/>
      <c r="V386" s="253"/>
      <c r="W386" s="4" t="str">
        <f>IFERROR(VLOOKUP($D369&amp;"-"&amp;TEXT($A386,"mmm-aaaa"),Informes!$A:$P,COLUMN(Informes!K$1),FALSE), "")</f>
        <v/>
      </c>
      <c r="X386" s="34" t="str">
        <f>IFERROR(VLOOKUP($D369&amp;"-"&amp;TEXT($A386,"mmm-aaaa"),Informes!$A:$P,COLUMN(Informes!C$1),FALSE), "")</f>
        <v/>
      </c>
    </row>
    <row r="387" spans="1:24" ht="16.5" customHeight="1" thickBot="1" x14ac:dyDescent="0.25">
      <c r="A387" s="34">
        <f t="shared" si="75"/>
        <v>45139</v>
      </c>
      <c r="B387" s="264" t="str">
        <f t="shared" si="72"/>
        <v>Agosto</v>
      </c>
      <c r="C387" s="265"/>
      <c r="D387" s="265" t="str">
        <f t="shared" si="73"/>
        <v>Enero</v>
      </c>
      <c r="E387" s="265"/>
      <c r="F387" s="280" t="str">
        <f>IFERROR(IF(VLOOKUP($D369&amp;"-"&amp;TEXT($A387,"mmm-aaaa"),Informes!$A:$P,COLUMN(Informes!H$1),FALSE),"þ","¨"),"¨")</f>
        <v>¨</v>
      </c>
      <c r="G387" s="280"/>
      <c r="H387" s="280"/>
      <c r="I387" s="269" t="str">
        <f>IFERROR(IF(ISBLANK(
VLOOKUP($D369&amp;"-"&amp;TEXT($A387,"mmm-aaaa"),Informes!$A:$P,COLUMN(Informes!I$1),FALSE)), "",
VLOOKUP($D369&amp;"-"&amp;TEXT($A387,"mmm-aaaa"),Informes!$A:$P,COLUMN(Informes!I$1),FALSE)), "")</f>
        <v/>
      </c>
      <c r="J387" s="269"/>
      <c r="K387" s="269"/>
      <c r="L387" s="172" t="str">
        <f t="shared" si="74"/>
        <v>¨</v>
      </c>
      <c r="M387" s="269" t="str">
        <f>IFERROR(IF(OR($X387=$L$7,$X387=$K$5,$X387=$O$5,$X387=$T$5),IF(ISBLANK(
VLOOKUP($D369&amp;"-"&amp;TEXT($A387,"mmm-aaaa"),Informes!$A:$P,COLUMN(Informes!J$1),FALSE)), "",
VLOOKUP($D369&amp;"-"&amp;TEXT($A387,"mmm-aaaa"),Informes!$A:$P,COLUMN(Informes!J$1),FALSE)), ""), "")</f>
        <v/>
      </c>
      <c r="N387" s="269"/>
      <c r="O387" s="269"/>
      <c r="P387" s="269"/>
      <c r="Q387" s="269"/>
      <c r="R387" s="270" t="str">
        <f t="shared" si="71"/>
        <v/>
      </c>
      <c r="S387" s="270"/>
      <c r="T387" s="270"/>
      <c r="U387" s="270"/>
      <c r="V387" s="271"/>
      <c r="W387" s="4" t="str">
        <f>IFERROR(VLOOKUP($D369&amp;"-"&amp;TEXT($A387,"mmm-aaaa"),Informes!$A:$P,COLUMN(Informes!K$1),FALSE), "")</f>
        <v/>
      </c>
      <c r="X387" s="34" t="str">
        <f>IFERROR(VLOOKUP($D369&amp;"-"&amp;TEXT($A387,"mmm-aaaa"),Informes!$A:$P,COLUMN(Informes!C$1),FALSE), "")</f>
        <v/>
      </c>
    </row>
    <row r="388" spans="1:24" ht="16.5" customHeight="1" thickBot="1" x14ac:dyDescent="0.3">
      <c r="D388" s="124"/>
      <c r="E388" s="124"/>
      <c r="F388" s="129"/>
      <c r="G388" s="124" t="str">
        <f>IF(SUM(F376:F387)=0,"",SUM(F376:F387))</f>
        <v/>
      </c>
      <c r="H388" s="124"/>
      <c r="I388" s="124"/>
      <c r="J388" s="130"/>
      <c r="K388" s="124"/>
      <c r="L388" s="131" t="s">
        <v>107</v>
      </c>
      <c r="M388" s="272" t="str">
        <f>IF(SUM(M376:M387)=0,"",SUM(M376:M387))</f>
        <v/>
      </c>
      <c r="N388" s="273"/>
      <c r="O388" s="273"/>
      <c r="P388" s="273"/>
      <c r="Q388" s="274"/>
      <c r="R388" s="275"/>
      <c r="S388" s="276"/>
      <c r="T388" s="276"/>
      <c r="U388" s="276"/>
      <c r="V388" s="277"/>
      <c r="W388" s="4"/>
      <c r="X388" s="4"/>
    </row>
    <row r="389" spans="1:24" ht="16.5" customHeight="1" x14ac:dyDescent="0.2">
      <c r="W389" s="4"/>
      <c r="X389" s="4"/>
    </row>
    <row r="390" spans="1:24" ht="279.75" customHeight="1" x14ac:dyDescent="0.15">
      <c r="B390" s="11"/>
      <c r="C390" s="132" t="s">
        <v>136</v>
      </c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 spans="1:24" ht="24" customHeight="1" x14ac:dyDescent="0.2">
      <c r="A391" s="35"/>
      <c r="B391" s="256" t="s">
        <v>127</v>
      </c>
      <c r="C391" s="256"/>
      <c r="D391" s="256"/>
      <c r="E391" s="256"/>
      <c r="F391" s="256"/>
      <c r="G391" s="256"/>
      <c r="H391" s="256"/>
      <c r="I391" s="256"/>
      <c r="J391" s="256"/>
      <c r="K391" s="256"/>
      <c r="L391" s="256"/>
      <c r="M391" s="256"/>
      <c r="N391" s="256"/>
      <c r="O391" s="256"/>
      <c r="P391" s="256"/>
      <c r="Q391" s="256"/>
      <c r="R391" s="256"/>
      <c r="S391" s="256"/>
      <c r="T391" s="256"/>
      <c r="U391" s="256"/>
      <c r="V391" s="256"/>
      <c r="X391" s="2"/>
    </row>
    <row r="392" spans="1:24" ht="15" x14ac:dyDescent="0.2">
      <c r="A392" s="35"/>
      <c r="B392" s="120" t="s">
        <v>128</v>
      </c>
      <c r="D392" s="123">
        <f>D369</f>
        <v>0</v>
      </c>
      <c r="E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5"/>
      <c r="X392" s="2"/>
    </row>
    <row r="393" spans="1:24" ht="17.25" x14ac:dyDescent="0.2">
      <c r="B393" s="120" t="s">
        <v>129</v>
      </c>
      <c r="D393" s="121"/>
      <c r="E393" s="121"/>
      <c r="F393" s="7"/>
      <c r="G393" s="7"/>
      <c r="H393" s="257" t="str">
        <f>H370</f>
        <v/>
      </c>
      <c r="I393" s="257"/>
      <c r="J393" s="257"/>
      <c r="K393" s="257"/>
      <c r="L393" s="257"/>
      <c r="M393" s="257"/>
      <c r="N393" s="257"/>
      <c r="O393" s="257"/>
      <c r="P393" s="127" t="str">
        <f>P370</f>
        <v>¨</v>
      </c>
      <c r="Q393" s="120" t="s">
        <v>75</v>
      </c>
      <c r="S393" s="12"/>
      <c r="T393" s="13"/>
      <c r="U393" s="127" t="str">
        <f>U370</f>
        <v>¨</v>
      </c>
      <c r="V393" s="120" t="s">
        <v>79</v>
      </c>
      <c r="W393" s="12"/>
      <c r="X393" s="6"/>
    </row>
    <row r="394" spans="1:24" ht="17.25" x14ac:dyDescent="0.2">
      <c r="B394" s="120" t="s">
        <v>130</v>
      </c>
      <c r="D394" s="122"/>
      <c r="E394" s="122"/>
      <c r="F394" s="7"/>
      <c r="G394" s="258" t="str">
        <f>G371</f>
        <v/>
      </c>
      <c r="H394" s="258"/>
      <c r="I394" s="258"/>
      <c r="J394" s="258"/>
      <c r="K394" s="258"/>
      <c r="L394" s="258"/>
      <c r="M394" s="258"/>
      <c r="N394" s="258"/>
      <c r="O394" s="258"/>
      <c r="P394" s="128" t="s">
        <v>137</v>
      </c>
      <c r="Q394" s="120" t="s">
        <v>131</v>
      </c>
      <c r="S394" s="12"/>
      <c r="T394" s="12"/>
      <c r="U394" s="128" t="s">
        <v>138</v>
      </c>
      <c r="V394" s="120" t="s">
        <v>61</v>
      </c>
      <c r="W394" s="12"/>
      <c r="X394" s="6"/>
    </row>
    <row r="395" spans="1:24" ht="28.5" customHeight="1" x14ac:dyDescent="0.2">
      <c r="B395" s="127" t="str">
        <f>B372</f>
        <v>¨</v>
      </c>
      <c r="C395" s="125" t="s">
        <v>76</v>
      </c>
      <c r="D395" s="127" t="str">
        <f>D372</f>
        <v>¨</v>
      </c>
      <c r="E395" s="125" t="s">
        <v>81</v>
      </c>
      <c r="F395" s="7"/>
      <c r="G395" s="7"/>
      <c r="H395" s="5"/>
      <c r="I395" s="10"/>
      <c r="J395" s="127" t="str">
        <f>J372</f>
        <v>¨</v>
      </c>
      <c r="K395" s="125" t="s">
        <v>77</v>
      </c>
      <c r="L395" s="5"/>
      <c r="M395" s="5"/>
      <c r="N395" s="127" t="str">
        <f>N372</f>
        <v>¨</v>
      </c>
      <c r="O395" s="125" t="s">
        <v>132</v>
      </c>
      <c r="P395" s="126"/>
      <c r="Q395" s="126"/>
      <c r="R395" s="9"/>
      <c r="S395" s="127" t="str">
        <f>S372</f>
        <v>¨</v>
      </c>
      <c r="T395" s="259" t="s">
        <v>133</v>
      </c>
      <c r="U395" s="259"/>
      <c r="V395" s="259"/>
      <c r="W395" s="13"/>
      <c r="X395" s="6"/>
    </row>
    <row r="396" spans="1:24" ht="4.5" customHeight="1" thickBot="1" x14ac:dyDescent="0.25">
      <c r="B396" s="8"/>
      <c r="C396" s="7"/>
      <c r="D396" s="8"/>
      <c r="E396" s="7"/>
      <c r="F396" s="7"/>
      <c r="G396" s="7"/>
      <c r="H396" s="5"/>
      <c r="I396" s="10"/>
      <c r="J396" s="8"/>
      <c r="K396" s="5"/>
      <c r="L396" s="5"/>
      <c r="M396" s="5"/>
      <c r="N396" s="7"/>
      <c r="O396" s="5"/>
      <c r="P396" s="8"/>
      <c r="Q396" s="8"/>
      <c r="R396" s="9"/>
      <c r="S396" s="9"/>
      <c r="T396" s="7"/>
      <c r="U396" s="8"/>
      <c r="V396" s="9"/>
      <c r="W396" s="9"/>
      <c r="X396" s="6"/>
    </row>
    <row r="397" spans="1:24" ht="27" customHeight="1" x14ac:dyDescent="0.25">
      <c r="B397" s="260" t="s">
        <v>17</v>
      </c>
      <c r="C397" s="261"/>
      <c r="D397" s="261"/>
      <c r="E397" s="261"/>
      <c r="F397" s="262" t="s">
        <v>134</v>
      </c>
      <c r="G397" s="262"/>
      <c r="H397" s="262"/>
      <c r="I397" s="262" t="s">
        <v>12</v>
      </c>
      <c r="J397" s="262"/>
      <c r="K397" s="262"/>
      <c r="L397" s="262" t="s">
        <v>105</v>
      </c>
      <c r="M397" s="236" t="s">
        <v>135</v>
      </c>
      <c r="N397" s="236"/>
      <c r="O397" s="236"/>
      <c r="P397" s="236"/>
      <c r="Q397" s="236"/>
      <c r="R397" s="236" t="s">
        <v>101</v>
      </c>
      <c r="S397" s="236"/>
      <c r="T397" s="236"/>
      <c r="U397" s="236"/>
      <c r="V397" s="237"/>
      <c r="W397" s="14"/>
      <c r="X397" s="3"/>
    </row>
    <row r="398" spans="1:24" ht="27.75" customHeight="1" x14ac:dyDescent="0.2">
      <c r="B398" s="240">
        <f>EDATE(B375,12)</f>
        <v>45292</v>
      </c>
      <c r="C398" s="241"/>
      <c r="D398" s="241"/>
      <c r="E398" s="242"/>
      <c r="F398" s="263"/>
      <c r="G398" s="263"/>
      <c r="H398" s="263"/>
      <c r="I398" s="263"/>
      <c r="J398" s="263"/>
      <c r="K398" s="263"/>
      <c r="L398" s="263"/>
      <c r="M398" s="238"/>
      <c r="N398" s="238"/>
      <c r="O398" s="238"/>
      <c r="P398" s="238"/>
      <c r="Q398" s="238"/>
      <c r="R398" s="238"/>
      <c r="S398" s="238"/>
      <c r="T398" s="238"/>
      <c r="U398" s="238"/>
      <c r="V398" s="239"/>
      <c r="W398" s="14"/>
      <c r="X398" s="3"/>
    </row>
    <row r="399" spans="1:24" ht="16.5" customHeight="1" x14ac:dyDescent="0.2">
      <c r="A399" s="34">
        <f>EDATE(B398,-4)</f>
        <v>45170</v>
      </c>
      <c r="B399" s="243" t="str">
        <f>PROPER(TEXT(A399, "mmmm"))</f>
        <v>Septiembre</v>
      </c>
      <c r="C399" s="244"/>
      <c r="D399" s="244"/>
      <c r="E399" s="244"/>
      <c r="F399" s="281" t="str">
        <f>IFERROR(IF(VLOOKUP($D369&amp;"-"&amp;TEXT($A399,"mmm-aaaa"),Informes!$A:$P,COLUMN(Informes!H$1),FALSE),"þ","¨"),"¨")</f>
        <v>¨</v>
      </c>
      <c r="G399" s="281"/>
      <c r="H399" s="281"/>
      <c r="I399" s="248" t="str">
        <f>IFERROR(IF(ISBLANK(
VLOOKUP($D392&amp;"-"&amp;TEXT($A399,"mmm-aaaa"),Informes!$A:$P,COLUMN(Informes!I$1),FALSE)), "",
VLOOKUP($D392&amp;"-"&amp;TEXT($A399,"mmm-aaaa"),Informes!$A:$P,COLUMN(Informes!I$1),FALSE)), "")</f>
        <v/>
      </c>
      <c r="J399" s="248"/>
      <c r="K399" s="248"/>
      <c r="L399" s="173" t="str">
        <f>IFERROR(IF($X399=$L$7,"þ","¨"),"¨")</f>
        <v>¨</v>
      </c>
      <c r="M399" s="248" t="str">
        <f>IFERROR(IF(OR($X399=$L$7,$X399=$K$5,$X399=$O$5,$X399=$T$5),IF(ISBLANK(
VLOOKUP($D369&amp;"-"&amp;TEXT($A399,"mmm-aaaa"),Informes!$A:$P,COLUMN(Informes!J$1),FALSE)), "",
VLOOKUP($D369&amp;"-"&amp;TEXT($A399,"mmm-aaaa"),Informes!$A:$P,COLUMN(Informes!J$1),FALSE)), ""), "")</f>
        <v/>
      </c>
      <c r="N399" s="248"/>
      <c r="O399" s="248"/>
      <c r="P399" s="248"/>
      <c r="Q399" s="248"/>
      <c r="R399" s="252" t="str">
        <f t="shared" ref="R399:R410" si="76">IF(W399=0, "", W399)</f>
        <v/>
      </c>
      <c r="S399" s="252"/>
      <c r="T399" s="252"/>
      <c r="U399" s="252"/>
      <c r="V399" s="253"/>
      <c r="W399" s="4" t="str">
        <f>IFERROR(VLOOKUP($D392&amp;"-"&amp;TEXT($A399,"mmm-aaaa"),Informes!$A:$P,COLUMN(Informes!K$1),FALSE), "")</f>
        <v/>
      </c>
      <c r="X399" s="34" t="str">
        <f>IFERROR(VLOOKUP($D369&amp;"-"&amp;TEXT($A399,"mmm-aaaa"),Informes!$A:$P,COLUMN(Informes!C$1),FALSE), "")</f>
        <v/>
      </c>
    </row>
    <row r="400" spans="1:24" ht="16.5" customHeight="1" x14ac:dyDescent="0.2">
      <c r="A400" s="34">
        <f>EDATE(A399,1)</f>
        <v>45200</v>
      </c>
      <c r="B400" s="243" t="str">
        <f t="shared" ref="B400:B410" si="77">PROPER(TEXT(A400, "mmmm"))</f>
        <v>Octubre</v>
      </c>
      <c r="C400" s="244"/>
      <c r="D400" s="244"/>
      <c r="E400" s="244"/>
      <c r="F400" s="281" t="str">
        <f>IFERROR(IF(VLOOKUP($D369&amp;"-"&amp;TEXT($A400,"mmm-aaaa"),Informes!$A:$P,COLUMN(Informes!H$1),FALSE),"þ","¨"),"¨")</f>
        <v>¨</v>
      </c>
      <c r="G400" s="281"/>
      <c r="H400" s="281"/>
      <c r="I400" s="248" t="str">
        <f>IFERROR(IF(ISBLANK(
VLOOKUP($D392&amp;"-"&amp;TEXT($A400,"mmm-aaaa"),Informes!$A:$P,COLUMN(Informes!I$1),FALSE)), "",
VLOOKUP($D392&amp;"-"&amp;TEXT($A400,"mmm-aaaa"),Informes!$A:$P,COLUMN(Informes!I$1),FALSE)), "")</f>
        <v/>
      </c>
      <c r="J400" s="248"/>
      <c r="K400" s="248"/>
      <c r="L400" s="173" t="str">
        <f t="shared" ref="L400:L410" si="78">IFERROR(IF($X400=$L$7,"þ","¨"),"¨")</f>
        <v>¨</v>
      </c>
      <c r="M400" s="248" t="str">
        <f>IFERROR(IF(OR($X400=$L$7,$X400=$K$5,$X400=$O$5,$X400=$T$5),IF(ISBLANK(
VLOOKUP($D369&amp;"-"&amp;TEXT($A400,"mmm-aaaa"),Informes!$A:$P,COLUMN(Informes!J$1),FALSE)), "",
VLOOKUP($D369&amp;"-"&amp;TEXT($A400,"mmm-aaaa"),Informes!$A:$P,COLUMN(Informes!J$1),FALSE)), ""), "")</f>
        <v/>
      </c>
      <c r="N400" s="248"/>
      <c r="O400" s="248"/>
      <c r="P400" s="248"/>
      <c r="Q400" s="248"/>
      <c r="R400" s="252" t="str">
        <f t="shared" si="76"/>
        <v/>
      </c>
      <c r="S400" s="252"/>
      <c r="T400" s="252"/>
      <c r="U400" s="252"/>
      <c r="V400" s="253"/>
      <c r="W400" s="4" t="str">
        <f>IFERROR(VLOOKUP($D392&amp;"-"&amp;TEXT($A400,"mmm-aaaa"),Informes!$A:$P,COLUMN(Informes!K$1),FALSE), "")</f>
        <v/>
      </c>
      <c r="X400" s="34" t="str">
        <f>IFERROR(VLOOKUP($D369&amp;"-"&amp;TEXT($A400,"mmm-aaaa"),Informes!$A:$P,COLUMN(Informes!C$1),FALSE), "")</f>
        <v/>
      </c>
    </row>
    <row r="401" spans="1:24" ht="16.5" customHeight="1" x14ac:dyDescent="0.2">
      <c r="A401" s="34">
        <f t="shared" ref="A401:A410" si="79">EDATE(A400,1)</f>
        <v>45231</v>
      </c>
      <c r="B401" s="243" t="str">
        <f t="shared" si="77"/>
        <v>Noviembre</v>
      </c>
      <c r="C401" s="244"/>
      <c r="D401" s="244"/>
      <c r="E401" s="244"/>
      <c r="F401" s="281" t="str">
        <f>IFERROR(IF(VLOOKUP($D369&amp;"-"&amp;TEXT($A401,"mmm-aaaa"),Informes!$A:$P,COLUMN(Informes!H$1),FALSE),"þ","¨"),"¨")</f>
        <v>¨</v>
      </c>
      <c r="G401" s="281"/>
      <c r="H401" s="281"/>
      <c r="I401" s="248" t="str">
        <f>IFERROR(IF(ISBLANK(
VLOOKUP($D392&amp;"-"&amp;TEXT($A401,"mmm-aaaa"),Informes!$A:$P,COLUMN(Informes!I$1),FALSE)), "",
VLOOKUP($D392&amp;"-"&amp;TEXT($A401,"mmm-aaaa"),Informes!$A:$P,COLUMN(Informes!I$1),FALSE)), "")</f>
        <v/>
      </c>
      <c r="J401" s="248"/>
      <c r="K401" s="248"/>
      <c r="L401" s="173" t="str">
        <f t="shared" si="78"/>
        <v>¨</v>
      </c>
      <c r="M401" s="248" t="str">
        <f>IFERROR(IF(OR($X401=$L$7,$X401=$K$5,$X401=$O$5,$X401=$T$5),IF(ISBLANK(
VLOOKUP($D369&amp;"-"&amp;TEXT($A401,"mmm-aaaa"),Informes!$A:$P,COLUMN(Informes!J$1),FALSE)), "",
VLOOKUP($D369&amp;"-"&amp;TEXT($A401,"mmm-aaaa"),Informes!$A:$P,COLUMN(Informes!J$1),FALSE)), ""), "")</f>
        <v/>
      </c>
      <c r="N401" s="248"/>
      <c r="O401" s="248"/>
      <c r="P401" s="248"/>
      <c r="Q401" s="248"/>
      <c r="R401" s="252" t="str">
        <f t="shared" si="76"/>
        <v/>
      </c>
      <c r="S401" s="252"/>
      <c r="T401" s="252"/>
      <c r="U401" s="252"/>
      <c r="V401" s="253"/>
      <c r="W401" s="4" t="str">
        <f>IFERROR(VLOOKUP($D392&amp;"-"&amp;TEXT($A401,"mmm-aaaa"),Informes!$A:$P,COLUMN(Informes!K$1),FALSE), "")</f>
        <v/>
      </c>
      <c r="X401" s="34" t="str">
        <f>IFERROR(VLOOKUP($D369&amp;"-"&amp;TEXT($A401,"mmm-aaaa"),Informes!$A:$P,COLUMN(Informes!C$1),FALSE), "")</f>
        <v/>
      </c>
    </row>
    <row r="402" spans="1:24" ht="16.5" customHeight="1" x14ac:dyDescent="0.2">
      <c r="A402" s="34">
        <f t="shared" si="79"/>
        <v>45261</v>
      </c>
      <c r="B402" s="243" t="str">
        <f t="shared" si="77"/>
        <v>Diciembre</v>
      </c>
      <c r="C402" s="244"/>
      <c r="D402" s="244"/>
      <c r="E402" s="244"/>
      <c r="F402" s="281" t="str">
        <f>IFERROR(IF(VLOOKUP($D369&amp;"-"&amp;TEXT($A402,"mmm-aaaa"),Informes!$A:$P,COLUMN(Informes!H$1),FALSE),"þ","¨"),"¨")</f>
        <v>¨</v>
      </c>
      <c r="G402" s="281"/>
      <c r="H402" s="281"/>
      <c r="I402" s="248" t="str">
        <f>IFERROR(IF(ISBLANK(
VLOOKUP($D392&amp;"-"&amp;TEXT($A402,"mmm-aaaa"),Informes!$A:$P,COLUMN(Informes!I$1),FALSE)), "",
VLOOKUP($D392&amp;"-"&amp;TEXT($A402,"mmm-aaaa"),Informes!$A:$P,COLUMN(Informes!I$1),FALSE)), "")</f>
        <v/>
      </c>
      <c r="J402" s="248"/>
      <c r="K402" s="248"/>
      <c r="L402" s="173" t="str">
        <f t="shared" si="78"/>
        <v>¨</v>
      </c>
      <c r="M402" s="248" t="str">
        <f>IFERROR(IF(OR($X402=$L$7,$X402=$K$5,$X402=$O$5,$X402=$T$5),IF(ISBLANK(
VLOOKUP($D369&amp;"-"&amp;TEXT($A402,"mmm-aaaa"),Informes!$A:$P,COLUMN(Informes!J$1),FALSE)), "",
VLOOKUP($D369&amp;"-"&amp;TEXT($A402,"mmm-aaaa"),Informes!$A:$P,COLUMN(Informes!J$1),FALSE)), ""), "")</f>
        <v/>
      </c>
      <c r="N402" s="248"/>
      <c r="O402" s="248"/>
      <c r="P402" s="248"/>
      <c r="Q402" s="248"/>
      <c r="R402" s="252" t="str">
        <f t="shared" si="76"/>
        <v/>
      </c>
      <c r="S402" s="252"/>
      <c r="T402" s="252"/>
      <c r="U402" s="252"/>
      <c r="V402" s="253"/>
      <c r="W402" s="4" t="str">
        <f>IFERROR(VLOOKUP($D392&amp;"-"&amp;TEXT($A402,"mmm-aaaa"),Informes!$A:$P,COLUMN(Informes!K$1),FALSE), "")</f>
        <v/>
      </c>
      <c r="X402" s="34" t="str">
        <f>IFERROR(VLOOKUP($D369&amp;"-"&amp;TEXT($A402,"mmm-aaaa"),Informes!$A:$P,COLUMN(Informes!C$1),FALSE), "")</f>
        <v/>
      </c>
    </row>
    <row r="403" spans="1:24" ht="16.5" customHeight="1" x14ac:dyDescent="0.2">
      <c r="A403" s="34">
        <f t="shared" si="79"/>
        <v>45292</v>
      </c>
      <c r="B403" s="243" t="str">
        <f t="shared" si="77"/>
        <v>Enero</v>
      </c>
      <c r="C403" s="244"/>
      <c r="D403" s="244"/>
      <c r="E403" s="244"/>
      <c r="F403" s="281" t="str">
        <f>IFERROR(IF(VLOOKUP($D369&amp;"-"&amp;TEXT($A403,"mmm-aaaa"),Informes!$A:$P,COLUMN(Informes!H$1),FALSE),"þ","¨"),"¨")</f>
        <v>¨</v>
      </c>
      <c r="G403" s="281"/>
      <c r="H403" s="281"/>
      <c r="I403" s="248" t="str">
        <f>IFERROR(IF(ISBLANK(
VLOOKUP($D392&amp;"-"&amp;TEXT($A403,"mmm-aaaa"),Informes!$A:$P,COLUMN(Informes!I$1),FALSE)), "",
VLOOKUP($D392&amp;"-"&amp;TEXT($A403,"mmm-aaaa"),Informes!$A:$P,COLUMN(Informes!I$1),FALSE)), "")</f>
        <v/>
      </c>
      <c r="J403" s="248"/>
      <c r="K403" s="248"/>
      <c r="L403" s="173" t="str">
        <f t="shared" si="78"/>
        <v>¨</v>
      </c>
      <c r="M403" s="248" t="str">
        <f>IFERROR(IF(OR($X403=$L$7,$X403=$K$5,$X403=$O$5,$X403=$T$5),IF(ISBLANK(
VLOOKUP($D369&amp;"-"&amp;TEXT($A403,"mmm-aaaa"),Informes!$A:$P,COLUMN(Informes!J$1),FALSE)), "",
VLOOKUP($D369&amp;"-"&amp;TEXT($A403,"mmm-aaaa"),Informes!$A:$P,COLUMN(Informes!J$1),FALSE)), ""), "")</f>
        <v/>
      </c>
      <c r="N403" s="248"/>
      <c r="O403" s="248"/>
      <c r="P403" s="248"/>
      <c r="Q403" s="248"/>
      <c r="R403" s="252" t="str">
        <f t="shared" si="76"/>
        <v/>
      </c>
      <c r="S403" s="252"/>
      <c r="T403" s="252"/>
      <c r="U403" s="252"/>
      <c r="V403" s="253"/>
      <c r="W403" s="4" t="str">
        <f>IFERROR(VLOOKUP($D392&amp;"-"&amp;TEXT($A403,"mmm-aaaa"),Informes!$A:$P,COLUMN(Informes!K$1),FALSE), "")</f>
        <v/>
      </c>
      <c r="X403" s="34" t="str">
        <f>IFERROR(VLOOKUP($D369&amp;"-"&amp;TEXT($A403,"mmm-aaaa"),Informes!$A:$P,COLUMN(Informes!C$1),FALSE), "")</f>
        <v/>
      </c>
    </row>
    <row r="404" spans="1:24" ht="16.5" customHeight="1" x14ac:dyDescent="0.2">
      <c r="A404" s="34">
        <f t="shared" si="79"/>
        <v>45323</v>
      </c>
      <c r="B404" s="243" t="str">
        <f t="shared" si="77"/>
        <v>Febrero</v>
      </c>
      <c r="C404" s="244"/>
      <c r="D404" s="244"/>
      <c r="E404" s="244"/>
      <c r="F404" s="281" t="str">
        <f>IFERROR(IF(VLOOKUP($D369&amp;"-"&amp;TEXT($A404,"mmm-aaaa"),Informes!$A:$P,COLUMN(Informes!H$1),FALSE),"þ","¨"),"¨")</f>
        <v>¨</v>
      </c>
      <c r="G404" s="281"/>
      <c r="H404" s="281"/>
      <c r="I404" s="248" t="str">
        <f>IFERROR(IF(ISBLANK(
VLOOKUP($D392&amp;"-"&amp;TEXT($A404,"mmm-aaaa"),Informes!$A:$P,COLUMN(Informes!I$1),FALSE)), "",
VLOOKUP($D392&amp;"-"&amp;TEXT($A404,"mmm-aaaa"),Informes!$A:$P,COLUMN(Informes!I$1),FALSE)), "")</f>
        <v/>
      </c>
      <c r="J404" s="248"/>
      <c r="K404" s="248"/>
      <c r="L404" s="173" t="str">
        <f t="shared" si="78"/>
        <v>¨</v>
      </c>
      <c r="M404" s="248" t="str">
        <f>IFERROR(IF(OR($X404=$L$7,$X404=$K$5,$X404=$O$5,$X404=$T$5),IF(ISBLANK(
VLOOKUP($D369&amp;"-"&amp;TEXT($A404,"mmm-aaaa"),Informes!$A:$P,COLUMN(Informes!J$1),FALSE)), "",
VLOOKUP($D369&amp;"-"&amp;TEXT($A404,"mmm-aaaa"),Informes!$A:$P,COLUMN(Informes!J$1),FALSE)), ""), "")</f>
        <v/>
      </c>
      <c r="N404" s="248"/>
      <c r="O404" s="248"/>
      <c r="P404" s="248"/>
      <c r="Q404" s="248"/>
      <c r="R404" s="252" t="str">
        <f t="shared" si="76"/>
        <v/>
      </c>
      <c r="S404" s="252"/>
      <c r="T404" s="252"/>
      <c r="U404" s="252"/>
      <c r="V404" s="253"/>
      <c r="W404" s="4" t="str">
        <f>IFERROR(VLOOKUP($D392&amp;"-"&amp;TEXT($A404,"mmm-aaaa"),Informes!$A:$P,COLUMN(Informes!K$1),FALSE), "")</f>
        <v/>
      </c>
      <c r="X404" s="34" t="str">
        <f>IFERROR(VLOOKUP($D369&amp;"-"&amp;TEXT($A404,"mmm-aaaa"),Informes!$A:$P,COLUMN(Informes!C$1),FALSE), "")</f>
        <v/>
      </c>
    </row>
    <row r="405" spans="1:24" ht="16.5" customHeight="1" x14ac:dyDescent="0.2">
      <c r="A405" s="34">
        <f t="shared" si="79"/>
        <v>45352</v>
      </c>
      <c r="B405" s="243" t="str">
        <f t="shared" si="77"/>
        <v>Marzo</v>
      </c>
      <c r="C405" s="244"/>
      <c r="D405" s="244"/>
      <c r="E405" s="244"/>
      <c r="F405" s="281" t="str">
        <f>IFERROR(IF(VLOOKUP($D369&amp;"-"&amp;TEXT($A405,"mmm-aaaa"),Informes!$A:$P,COLUMN(Informes!H$1),FALSE),"þ","¨"),"¨")</f>
        <v>¨</v>
      </c>
      <c r="G405" s="281"/>
      <c r="H405" s="281"/>
      <c r="I405" s="248" t="str">
        <f>IFERROR(IF(ISBLANK(
VLOOKUP($D392&amp;"-"&amp;TEXT($A405,"mmm-aaaa"),Informes!$A:$P,COLUMN(Informes!I$1),FALSE)), "",
VLOOKUP($D392&amp;"-"&amp;TEXT($A405,"mmm-aaaa"),Informes!$A:$P,COLUMN(Informes!I$1),FALSE)), "")</f>
        <v/>
      </c>
      <c r="J405" s="248"/>
      <c r="K405" s="248"/>
      <c r="L405" s="173" t="str">
        <f t="shared" si="78"/>
        <v>¨</v>
      </c>
      <c r="M405" s="248" t="str">
        <f>IFERROR(IF(OR($X405=$L$7,$X405=$K$5,$X405=$O$5,$X405=$T$5),IF(ISBLANK(
VLOOKUP($D369&amp;"-"&amp;TEXT($A405,"mmm-aaaa"),Informes!$A:$P,COLUMN(Informes!J$1),FALSE)), "",
VLOOKUP($D369&amp;"-"&amp;TEXT($A405,"mmm-aaaa"),Informes!$A:$P,COLUMN(Informes!J$1),FALSE)), ""), "")</f>
        <v/>
      </c>
      <c r="N405" s="248"/>
      <c r="O405" s="248"/>
      <c r="P405" s="248"/>
      <c r="Q405" s="248"/>
      <c r="R405" s="252" t="str">
        <f t="shared" si="76"/>
        <v/>
      </c>
      <c r="S405" s="252"/>
      <c r="T405" s="252"/>
      <c r="U405" s="252"/>
      <c r="V405" s="253"/>
      <c r="W405" s="4" t="str">
        <f>IFERROR(VLOOKUP($D392&amp;"-"&amp;TEXT($A405,"mmm-aaaa"),Informes!$A:$P,COLUMN(Informes!K$1),FALSE), "")</f>
        <v/>
      </c>
      <c r="X405" s="34" t="str">
        <f>IFERROR(VLOOKUP($D369&amp;"-"&amp;TEXT($A405,"mmm-aaaa"),Informes!$A:$P,COLUMN(Informes!C$1),FALSE), "")</f>
        <v/>
      </c>
    </row>
    <row r="406" spans="1:24" ht="16.5" customHeight="1" x14ac:dyDescent="0.2">
      <c r="A406" s="34">
        <f t="shared" si="79"/>
        <v>45383</v>
      </c>
      <c r="B406" s="243" t="str">
        <f t="shared" si="77"/>
        <v>Abril</v>
      </c>
      <c r="C406" s="244"/>
      <c r="D406" s="244"/>
      <c r="E406" s="244"/>
      <c r="F406" s="281" t="str">
        <f>IFERROR(IF(VLOOKUP($D369&amp;"-"&amp;TEXT($A406,"mmm-aaaa"),Informes!$A:$P,COLUMN(Informes!H$1),FALSE),"þ","¨"),"¨")</f>
        <v>¨</v>
      </c>
      <c r="G406" s="281"/>
      <c r="H406" s="281"/>
      <c r="I406" s="248" t="str">
        <f>IFERROR(IF(ISBLANK(
VLOOKUP($D392&amp;"-"&amp;TEXT($A406,"mmm-aaaa"),Informes!$A:$P,COLUMN(Informes!I$1),FALSE)), "",
VLOOKUP($D392&amp;"-"&amp;TEXT($A406,"mmm-aaaa"),Informes!$A:$P,COLUMN(Informes!I$1),FALSE)), "")</f>
        <v/>
      </c>
      <c r="J406" s="248"/>
      <c r="K406" s="248"/>
      <c r="L406" s="173" t="str">
        <f t="shared" si="78"/>
        <v>¨</v>
      </c>
      <c r="M406" s="248" t="str">
        <f>IFERROR(IF(OR($X406=$L$7,$X406=$K$5,$X406=$O$5,$X406=$T$5),IF(ISBLANK(
VLOOKUP($D369&amp;"-"&amp;TEXT($A406,"mmm-aaaa"),Informes!$A:$P,COLUMN(Informes!J$1),FALSE)), "",
VLOOKUP($D369&amp;"-"&amp;TEXT($A406,"mmm-aaaa"),Informes!$A:$P,COLUMN(Informes!J$1),FALSE)), ""), "")</f>
        <v/>
      </c>
      <c r="N406" s="248"/>
      <c r="O406" s="248"/>
      <c r="P406" s="248"/>
      <c r="Q406" s="248"/>
      <c r="R406" s="252" t="str">
        <f t="shared" si="76"/>
        <v/>
      </c>
      <c r="S406" s="252"/>
      <c r="T406" s="252"/>
      <c r="U406" s="252"/>
      <c r="V406" s="253"/>
      <c r="W406" s="4" t="str">
        <f>IFERROR(VLOOKUP($D392&amp;"-"&amp;TEXT($A406,"mmm-aaaa"),Informes!$A:$P,COLUMN(Informes!K$1),FALSE), "")</f>
        <v/>
      </c>
      <c r="X406" s="34" t="str">
        <f>IFERROR(VLOOKUP($D369&amp;"-"&amp;TEXT($A406,"mmm-aaaa"),Informes!$A:$P,COLUMN(Informes!C$1),FALSE), "")</f>
        <v/>
      </c>
    </row>
    <row r="407" spans="1:24" ht="16.5" customHeight="1" x14ac:dyDescent="0.2">
      <c r="A407" s="34">
        <f t="shared" si="79"/>
        <v>45413</v>
      </c>
      <c r="B407" s="243" t="str">
        <f t="shared" si="77"/>
        <v>Mayo</v>
      </c>
      <c r="C407" s="244"/>
      <c r="D407" s="244"/>
      <c r="E407" s="244"/>
      <c r="F407" s="281" t="str">
        <f>IFERROR(IF(VLOOKUP($D369&amp;"-"&amp;TEXT($A407,"mmm-aaaa"),Informes!$A:$P,COLUMN(Informes!H$1),FALSE),"þ","¨"),"¨")</f>
        <v>¨</v>
      </c>
      <c r="G407" s="281"/>
      <c r="H407" s="281"/>
      <c r="I407" s="248" t="str">
        <f>IFERROR(IF(ISBLANK(
VLOOKUP($D392&amp;"-"&amp;TEXT($A407,"mmm-aaaa"),Informes!$A:$P,COLUMN(Informes!I$1),FALSE)), "",
VLOOKUP($D392&amp;"-"&amp;TEXT($A407,"mmm-aaaa"),Informes!$A:$P,COLUMN(Informes!I$1),FALSE)), "")</f>
        <v/>
      </c>
      <c r="J407" s="248"/>
      <c r="K407" s="248"/>
      <c r="L407" s="173" t="str">
        <f t="shared" si="78"/>
        <v>¨</v>
      </c>
      <c r="M407" s="248" t="str">
        <f>IFERROR(IF(OR($X407=$L$7,$X407=$K$5,$X407=$O$5,$X407=$T$5),IF(ISBLANK(
VLOOKUP($D369&amp;"-"&amp;TEXT($A407,"mmm-aaaa"),Informes!$A:$P,COLUMN(Informes!J$1),FALSE)), "",
VLOOKUP($D369&amp;"-"&amp;TEXT($A407,"mmm-aaaa"),Informes!$A:$P,COLUMN(Informes!J$1),FALSE)), ""), "")</f>
        <v/>
      </c>
      <c r="N407" s="248"/>
      <c r="O407" s="248"/>
      <c r="P407" s="248"/>
      <c r="Q407" s="248"/>
      <c r="R407" s="252" t="str">
        <f t="shared" si="76"/>
        <v/>
      </c>
      <c r="S407" s="252"/>
      <c r="T407" s="252"/>
      <c r="U407" s="252"/>
      <c r="V407" s="253"/>
      <c r="W407" s="4" t="str">
        <f>IFERROR(VLOOKUP($D392&amp;"-"&amp;TEXT($A407,"mmm-aaaa"),Informes!$A:$P,COLUMN(Informes!K$1),FALSE), "")</f>
        <v/>
      </c>
      <c r="X407" s="34" t="str">
        <f>IFERROR(VLOOKUP($D369&amp;"-"&amp;TEXT($A407,"mmm-aaaa"),Informes!$A:$P,COLUMN(Informes!C$1),FALSE), "")</f>
        <v/>
      </c>
    </row>
    <row r="408" spans="1:24" ht="16.5" customHeight="1" x14ac:dyDescent="0.2">
      <c r="A408" s="34">
        <f t="shared" si="79"/>
        <v>45444</v>
      </c>
      <c r="B408" s="243" t="str">
        <f t="shared" si="77"/>
        <v>Junio</v>
      </c>
      <c r="C408" s="244"/>
      <c r="D408" s="244"/>
      <c r="E408" s="244"/>
      <c r="F408" s="281" t="str">
        <f>IFERROR(IF(VLOOKUP($D369&amp;"-"&amp;TEXT($A408,"mmm-aaaa"),Informes!$A:$P,COLUMN(Informes!H$1),FALSE),"þ","¨"),"¨")</f>
        <v>¨</v>
      </c>
      <c r="G408" s="281"/>
      <c r="H408" s="281"/>
      <c r="I408" s="248" t="str">
        <f>IFERROR(IF(ISBLANK(
VLOOKUP($D392&amp;"-"&amp;TEXT($A408,"mmm-aaaa"),Informes!$A:$P,COLUMN(Informes!I$1),FALSE)), "",
VLOOKUP($D392&amp;"-"&amp;TEXT($A408,"mmm-aaaa"),Informes!$A:$P,COLUMN(Informes!I$1),FALSE)), "")</f>
        <v/>
      </c>
      <c r="J408" s="248"/>
      <c r="K408" s="248"/>
      <c r="L408" s="173" t="str">
        <f t="shared" si="78"/>
        <v>¨</v>
      </c>
      <c r="M408" s="248" t="str">
        <f>IFERROR(IF(OR($X408=$L$7,$X408=$K$5,$X408=$O$5,$X408=$T$5),IF(ISBLANK(
VLOOKUP($D369&amp;"-"&amp;TEXT($A408,"mmm-aaaa"),Informes!$A:$P,COLUMN(Informes!J$1),FALSE)), "",
VLOOKUP($D369&amp;"-"&amp;TEXT($A408,"mmm-aaaa"),Informes!$A:$P,COLUMN(Informes!J$1),FALSE)), ""), "")</f>
        <v/>
      </c>
      <c r="N408" s="248"/>
      <c r="O408" s="248"/>
      <c r="P408" s="248"/>
      <c r="Q408" s="248"/>
      <c r="R408" s="252" t="str">
        <f t="shared" si="76"/>
        <v/>
      </c>
      <c r="S408" s="252"/>
      <c r="T408" s="252"/>
      <c r="U408" s="252"/>
      <c r="V408" s="253"/>
      <c r="W408" s="4" t="str">
        <f>IFERROR(VLOOKUP($D392&amp;"-"&amp;TEXT($A408,"mmm-aaaa"),Informes!$A:$P,COLUMN(Informes!K$1),FALSE), "")</f>
        <v/>
      </c>
      <c r="X408" s="34" t="str">
        <f>IFERROR(VLOOKUP($D369&amp;"-"&amp;TEXT($A408,"mmm-aaaa"),Informes!$A:$P,COLUMN(Informes!C$1),FALSE), "")</f>
        <v/>
      </c>
    </row>
    <row r="409" spans="1:24" ht="16.5" customHeight="1" x14ac:dyDescent="0.2">
      <c r="A409" s="34">
        <f t="shared" si="79"/>
        <v>45474</v>
      </c>
      <c r="B409" s="243" t="str">
        <f t="shared" si="77"/>
        <v>Julio</v>
      </c>
      <c r="C409" s="244"/>
      <c r="D409" s="244"/>
      <c r="E409" s="244"/>
      <c r="F409" s="281" t="str">
        <f>IFERROR(IF(VLOOKUP($D369&amp;"-"&amp;TEXT($A409,"mmm-aaaa"),Informes!$A:$P,COLUMN(Informes!H$1),FALSE),"þ","¨"),"¨")</f>
        <v>¨</v>
      </c>
      <c r="G409" s="281"/>
      <c r="H409" s="281"/>
      <c r="I409" s="248" t="str">
        <f>IFERROR(IF(ISBLANK(
VLOOKUP($D392&amp;"-"&amp;TEXT($A409,"mmm-aaaa"),Informes!$A:$P,COLUMN(Informes!I$1),FALSE)), "",
VLOOKUP($D392&amp;"-"&amp;TEXT($A409,"mmm-aaaa"),Informes!$A:$P,COLUMN(Informes!I$1),FALSE)), "")</f>
        <v/>
      </c>
      <c r="J409" s="248"/>
      <c r="K409" s="248"/>
      <c r="L409" s="173" t="str">
        <f t="shared" si="78"/>
        <v>¨</v>
      </c>
      <c r="M409" s="248" t="str">
        <f>IFERROR(IF(OR($X409=$L$7,$X409=$K$5,$X409=$O$5,$X409=$T$5),IF(ISBLANK(
VLOOKUP($D369&amp;"-"&amp;TEXT($A409,"mmm-aaaa"),Informes!$A:$P,COLUMN(Informes!J$1),FALSE)), "",
VLOOKUP($D369&amp;"-"&amp;TEXT($A409,"mmm-aaaa"),Informes!$A:$P,COLUMN(Informes!J$1),FALSE)), ""), "")</f>
        <v/>
      </c>
      <c r="N409" s="248"/>
      <c r="O409" s="248"/>
      <c r="P409" s="248"/>
      <c r="Q409" s="248"/>
      <c r="R409" s="252" t="str">
        <f t="shared" si="76"/>
        <v/>
      </c>
      <c r="S409" s="252"/>
      <c r="T409" s="252"/>
      <c r="U409" s="252"/>
      <c r="V409" s="253"/>
      <c r="W409" s="4" t="str">
        <f>IFERROR(VLOOKUP($D392&amp;"-"&amp;TEXT($A409,"mmm-aaaa"),Informes!$A:$P,COLUMN(Informes!K$1),FALSE), "")</f>
        <v/>
      </c>
      <c r="X409" s="34" t="str">
        <f>IFERROR(VLOOKUP($D369&amp;"-"&amp;TEXT($A409,"mmm-aaaa"),Informes!$A:$P,COLUMN(Informes!C$1),FALSE), "")</f>
        <v/>
      </c>
    </row>
    <row r="410" spans="1:24" ht="16.5" customHeight="1" thickBot="1" x14ac:dyDescent="0.25">
      <c r="A410" s="34">
        <f t="shared" si="79"/>
        <v>45505</v>
      </c>
      <c r="B410" s="264" t="str">
        <f t="shared" si="77"/>
        <v>Agosto</v>
      </c>
      <c r="C410" s="265"/>
      <c r="D410" s="265"/>
      <c r="E410" s="265"/>
      <c r="F410" s="280" t="str">
        <f>IFERROR(IF(VLOOKUP($D369&amp;"-"&amp;TEXT($A410,"mmm-aaaa"),Informes!$A:$P,COLUMN(Informes!H$1),FALSE),"þ","¨"),"¨")</f>
        <v>¨</v>
      </c>
      <c r="G410" s="280"/>
      <c r="H410" s="280"/>
      <c r="I410" s="269" t="str">
        <f>IFERROR(IF(ISBLANK(
VLOOKUP($D392&amp;"-"&amp;TEXT($A410,"mmm-aaaa"),Informes!$A:$P,COLUMN(Informes!I$1),FALSE)), "",
VLOOKUP($D392&amp;"-"&amp;TEXT($A410,"mmm-aaaa"),Informes!$A:$P,COLUMN(Informes!I$1),FALSE)), "")</f>
        <v/>
      </c>
      <c r="J410" s="269"/>
      <c r="K410" s="269"/>
      <c r="L410" s="172" t="str">
        <f t="shared" si="78"/>
        <v>¨</v>
      </c>
      <c r="M410" s="269" t="str">
        <f>IFERROR(IF(OR($X410=$L$7,$X410=$K$5,$X410=$O$5,$X410=$T$5),IF(ISBLANK(
VLOOKUP($D369&amp;"-"&amp;TEXT($A410,"mmm-aaaa"),Informes!$A:$P,COLUMN(Informes!J$1),FALSE)), "",
VLOOKUP($D369&amp;"-"&amp;TEXT($A410,"mmm-aaaa"),Informes!$A:$P,COLUMN(Informes!J$1),FALSE)), ""), "")</f>
        <v/>
      </c>
      <c r="N410" s="269"/>
      <c r="O410" s="269"/>
      <c r="P410" s="269"/>
      <c r="Q410" s="269"/>
      <c r="R410" s="270" t="str">
        <f t="shared" si="76"/>
        <v/>
      </c>
      <c r="S410" s="270"/>
      <c r="T410" s="270"/>
      <c r="U410" s="270"/>
      <c r="V410" s="271"/>
      <c r="W410" s="4" t="str">
        <f>IFERROR(VLOOKUP($D392&amp;"-"&amp;TEXT($A410,"mmm-aaaa"),Informes!$A:$P,COLUMN(Informes!K$1),FALSE), "")</f>
        <v/>
      </c>
      <c r="X410" s="34" t="str">
        <f>IFERROR(VLOOKUP($D369&amp;"-"&amp;TEXT($A410,"mmm-aaaa"),Informes!$A:$P,COLUMN(Informes!C$1),FALSE), "")</f>
        <v/>
      </c>
    </row>
    <row r="411" spans="1:24" ht="16.5" customHeight="1" thickBot="1" x14ac:dyDescent="0.3">
      <c r="D411" s="124"/>
      <c r="E411" s="124"/>
      <c r="F411" s="129"/>
      <c r="G411" s="124" t="str">
        <f>IF(SUM(F399:F410)=0,"",SUM(F399:F410))</f>
        <v/>
      </c>
      <c r="H411" s="124"/>
      <c r="I411" s="124"/>
      <c r="J411" s="130"/>
      <c r="K411" s="124"/>
      <c r="L411" s="131" t="s">
        <v>107</v>
      </c>
      <c r="M411" s="272" t="str">
        <f>IF(SUM(M399:M410)=0,"",SUM(M399:M410))</f>
        <v/>
      </c>
      <c r="N411" s="273"/>
      <c r="O411" s="273"/>
      <c r="P411" s="273"/>
      <c r="Q411" s="274"/>
      <c r="R411" s="275"/>
      <c r="S411" s="276"/>
      <c r="T411" s="276"/>
      <c r="U411" s="276"/>
      <c r="V411" s="277"/>
      <c r="W411" s="4"/>
      <c r="X411" s="4"/>
    </row>
    <row r="412" spans="1:24" ht="16.5" customHeight="1" x14ac:dyDescent="0.2">
      <c r="W412" s="4"/>
      <c r="X412" s="4"/>
    </row>
    <row r="413" spans="1:24" ht="279.75" customHeight="1" x14ac:dyDescent="0.15">
      <c r="B413" s="11"/>
      <c r="C413" s="132" t="s">
        <v>136</v>
      </c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 spans="1:24" ht="24" customHeight="1" x14ac:dyDescent="0.2">
      <c r="A414" s="35">
        <f>IFERROR(IF(INDEX(ROUNDDOWN(TblPublicadores[Grupo], 0),A415)=$Y$1,A415,0),0)</f>
        <v>0</v>
      </c>
      <c r="B414" s="256" t="s">
        <v>127</v>
      </c>
      <c r="C414" s="256"/>
      <c r="D414" s="256"/>
      <c r="E414" s="256"/>
      <c r="F414" s="256"/>
      <c r="G414" s="256"/>
      <c r="H414" s="256"/>
      <c r="I414" s="256"/>
      <c r="J414" s="256"/>
      <c r="K414" s="256"/>
      <c r="L414" s="256"/>
      <c r="M414" s="256"/>
      <c r="N414" s="256"/>
      <c r="O414" s="256"/>
      <c r="P414" s="256"/>
      <c r="Q414" s="256"/>
      <c r="R414" s="256"/>
      <c r="S414" s="256"/>
      <c r="T414" s="256"/>
      <c r="U414" s="256"/>
      <c r="V414" s="256"/>
    </row>
    <row r="415" spans="1:24" ht="17.25" customHeight="1" x14ac:dyDescent="0.2">
      <c r="A415" s="35">
        <f>A369+1</f>
        <v>10</v>
      </c>
      <c r="B415" s="120" t="s">
        <v>128</v>
      </c>
      <c r="D415" s="286">
        <f>IF(A414=0,0,INDEX(TblPublicadores[Nombre],A414))</f>
        <v>0</v>
      </c>
      <c r="E415" s="286"/>
      <c r="F415" s="286"/>
      <c r="G415" s="286"/>
      <c r="H415" s="286"/>
      <c r="I415" s="286"/>
      <c r="J415" s="286"/>
      <c r="K415" s="286"/>
      <c r="L415" s="286"/>
      <c r="M415" s="286"/>
      <c r="N415" s="286"/>
      <c r="O415" s="286"/>
      <c r="P415" s="286"/>
      <c r="Q415" s="286"/>
      <c r="R415" s="286"/>
      <c r="S415" s="286"/>
      <c r="T415" s="286"/>
      <c r="U415" s="286"/>
      <c r="V415" s="286"/>
      <c r="W415" s="15"/>
      <c r="X415" s="2"/>
    </row>
    <row r="416" spans="1:24" ht="17.25" customHeight="1" x14ac:dyDescent="0.2">
      <c r="B416" s="120" t="s">
        <v>129</v>
      </c>
      <c r="D416" s="121"/>
      <c r="E416" s="121"/>
      <c r="F416" s="7"/>
      <c r="G416" s="7"/>
      <c r="H416" s="257" t="str">
        <f>IF(A414=0,"",INDEX(TblPublicadores[Fecha de nacimiento],A414))</f>
        <v/>
      </c>
      <c r="I416" s="257"/>
      <c r="J416" s="257"/>
      <c r="K416" s="257"/>
      <c r="L416" s="257"/>
      <c r="M416" s="257"/>
      <c r="N416" s="257"/>
      <c r="O416" s="257"/>
      <c r="P416" s="128" t="str">
        <f>IF(INDEX(TblPublicadores[Sexo],A414)=Q416,"þ","¨")</f>
        <v>¨</v>
      </c>
      <c r="Q416" s="120" t="s">
        <v>75</v>
      </c>
      <c r="S416" s="12"/>
      <c r="T416" s="13"/>
      <c r="U416" s="128" t="str">
        <f>IF(INDEX(TblPublicadores[Sexo],A414)=V416,"þ","¨")</f>
        <v>¨</v>
      </c>
      <c r="V416" s="120" t="s">
        <v>79</v>
      </c>
      <c r="W416" s="12"/>
      <c r="X416" s="6"/>
    </row>
    <row r="417" spans="1:24" ht="17.25" customHeight="1" x14ac:dyDescent="0.2">
      <c r="B417" s="120" t="s">
        <v>130</v>
      </c>
      <c r="D417" s="122"/>
      <c r="E417" s="122"/>
      <c r="F417" s="7"/>
      <c r="G417" s="258" t="str">
        <f>IF(A414=0,"",IF(INDEX(TblPublicadores[Fecha de bautismo],A414)="", "",INDEX(TblPublicadores[Fecha de bautismo],A414)))</f>
        <v/>
      </c>
      <c r="H417" s="258"/>
      <c r="I417" s="258"/>
      <c r="J417" s="258"/>
      <c r="K417" s="258"/>
      <c r="L417" s="258"/>
      <c r="M417" s="258"/>
      <c r="N417" s="258"/>
      <c r="O417" s="258"/>
      <c r="P417" s="128" t="s">
        <v>137</v>
      </c>
      <c r="Q417" s="120" t="s">
        <v>131</v>
      </c>
      <c r="S417" s="12"/>
      <c r="T417" s="12"/>
      <c r="U417" s="128" t="s">
        <v>138</v>
      </c>
      <c r="V417" s="120" t="s">
        <v>61</v>
      </c>
      <c r="W417" s="12"/>
      <c r="X417" s="6"/>
    </row>
    <row r="418" spans="1:24" ht="28.5" customHeight="1" x14ac:dyDescent="0.2">
      <c r="B418" s="127" t="str">
        <f>IF(INDEX(TblPublicadores[Privilegio],A414)=C418,"þ","¨")</f>
        <v>¨</v>
      </c>
      <c r="C418" s="125" t="s">
        <v>76</v>
      </c>
      <c r="D418" s="127" t="str">
        <f>IF(INDEX(TblPublicadores[Privilegio],A414)=E418,"þ","¨")</f>
        <v>¨</v>
      </c>
      <c r="E418" s="125" t="s">
        <v>81</v>
      </c>
      <c r="F418" s="7"/>
      <c r="G418" s="7"/>
      <c r="H418" s="5"/>
      <c r="I418" s="10"/>
      <c r="J418" s="127" t="str">
        <f>IF(INDEX(TblPublicadores[Tipo Publicador],A414)=K418,"þ","¨")</f>
        <v>¨</v>
      </c>
      <c r="K418" s="125" t="s">
        <v>77</v>
      </c>
      <c r="L418" s="5"/>
      <c r="M418" s="5"/>
      <c r="N418" s="127" t="str">
        <f>IF(INDEX(TblPublicadores[Tipo Publicador],A414)=O418,"þ","¨")</f>
        <v>¨</v>
      </c>
      <c r="O418" s="125" t="s">
        <v>132</v>
      </c>
      <c r="P418" s="126"/>
      <c r="Q418" s="126"/>
      <c r="R418" s="9"/>
      <c r="S418" s="127" t="str">
        <f>IF(INDEX(TblPublicadores[Tipo Publicador],A414)=T418,"þ","¨")</f>
        <v>¨</v>
      </c>
      <c r="T418" s="259" t="s">
        <v>133</v>
      </c>
      <c r="U418" s="259"/>
      <c r="V418" s="259"/>
      <c r="W418" s="13"/>
      <c r="X418" s="6"/>
    </row>
    <row r="419" spans="1:24" ht="4.5" customHeight="1" thickBot="1" x14ac:dyDescent="0.25">
      <c r="B419" s="8"/>
      <c r="C419" s="7"/>
      <c r="D419" s="8"/>
      <c r="E419" s="7"/>
      <c r="F419" s="7"/>
      <c r="G419" s="7"/>
      <c r="H419" s="5"/>
      <c r="I419" s="10"/>
      <c r="J419" s="8"/>
      <c r="K419" s="5"/>
      <c r="L419" s="5"/>
      <c r="M419" s="5"/>
      <c r="N419" s="7"/>
      <c r="O419" s="5"/>
      <c r="P419" s="8"/>
      <c r="Q419" s="8"/>
      <c r="R419" s="9"/>
      <c r="S419" s="9"/>
      <c r="T419" s="7"/>
      <c r="U419" s="8"/>
      <c r="V419" s="9"/>
      <c r="W419" s="9"/>
      <c r="X419" s="6"/>
    </row>
    <row r="420" spans="1:24" ht="26.25" customHeight="1" x14ac:dyDescent="0.25">
      <c r="B420" s="260" t="s">
        <v>17</v>
      </c>
      <c r="C420" s="261"/>
      <c r="D420" s="261"/>
      <c r="E420" s="261"/>
      <c r="F420" s="262" t="s">
        <v>134</v>
      </c>
      <c r="G420" s="262"/>
      <c r="H420" s="262"/>
      <c r="I420" s="262" t="s">
        <v>12</v>
      </c>
      <c r="J420" s="262"/>
      <c r="K420" s="262"/>
      <c r="L420" s="262" t="s">
        <v>105</v>
      </c>
      <c r="M420" s="236" t="s">
        <v>135</v>
      </c>
      <c r="N420" s="236"/>
      <c r="O420" s="236"/>
      <c r="P420" s="236"/>
      <c r="Q420" s="236"/>
      <c r="R420" s="236" t="s">
        <v>101</v>
      </c>
      <c r="S420" s="236"/>
      <c r="T420" s="236"/>
      <c r="U420" s="236"/>
      <c r="V420" s="237"/>
      <c r="W420" s="14"/>
      <c r="X420" s="3"/>
    </row>
    <row r="421" spans="1:24" ht="27.75" customHeight="1" x14ac:dyDescent="0.2">
      <c r="B421" s="240">
        <v>44927</v>
      </c>
      <c r="C421" s="241"/>
      <c r="D421" s="241"/>
      <c r="E421" s="242"/>
      <c r="F421" s="263"/>
      <c r="G421" s="263"/>
      <c r="H421" s="263"/>
      <c r="I421" s="263"/>
      <c r="J421" s="263"/>
      <c r="K421" s="263"/>
      <c r="L421" s="263"/>
      <c r="M421" s="238"/>
      <c r="N421" s="238"/>
      <c r="O421" s="238"/>
      <c r="P421" s="238"/>
      <c r="Q421" s="238"/>
      <c r="R421" s="238"/>
      <c r="S421" s="238"/>
      <c r="T421" s="238"/>
      <c r="U421" s="238"/>
      <c r="V421" s="239"/>
      <c r="W421" s="14"/>
      <c r="X421" s="3"/>
    </row>
    <row r="422" spans="1:24" ht="16.5" customHeight="1" x14ac:dyDescent="0.2">
      <c r="A422" s="34">
        <f>EDATE(B421,-4)</f>
        <v>44805</v>
      </c>
      <c r="B422" s="243" t="str">
        <f>PROPER(TEXT(A422, "mmmm"))</f>
        <v>Septiembre</v>
      </c>
      <c r="C422" s="244"/>
      <c r="D422" s="244" t="str">
        <f>PROPER(TEXT(C422, "mmmm"))</f>
        <v>Enero</v>
      </c>
      <c r="E422" s="244"/>
      <c r="F422" s="281" t="str">
        <f>IFERROR(IF(VLOOKUP($D415&amp;"-"&amp;TEXT($A422,"mmm-aaaa"),Informes!$A:$P,COLUMN(Informes!H$1),FALSE),"þ","¨"),"¨")</f>
        <v>¨</v>
      </c>
      <c r="G422" s="281"/>
      <c r="H422" s="281"/>
      <c r="I422" s="248" t="str">
        <f>IFERROR(IF(ISBLANK(
VLOOKUP($D415&amp;"-"&amp;TEXT($A422,"mmm-aaaa"),Informes!$A:$P,COLUMN(Informes!I$1),FALSE)), "",
VLOOKUP($D415&amp;"-"&amp;TEXT($A422,"mmm-aaaa"),Informes!$A:$P,COLUMN(Informes!I$1),FALSE)), "")</f>
        <v/>
      </c>
      <c r="J422" s="248"/>
      <c r="K422" s="248"/>
      <c r="L422" s="173" t="str">
        <f>IFERROR(IF($X422=$L$7,"þ","¨"),"¨")</f>
        <v>¨</v>
      </c>
      <c r="M422" s="248" t="str">
        <f>IFERROR(IF(OR($X422=$L$7,$X422=$K$5,$X422=$O$5,$X422=$T$5),IF(ISBLANK(
VLOOKUP($D415&amp;"-"&amp;TEXT($A422,"mmm-aaaa"),Informes!$A:$P,COLUMN(Informes!J$1),FALSE)), "",
VLOOKUP($D415&amp;"-"&amp;TEXT($A422,"mmm-aaaa"),Informes!$A:$P,COLUMN(Informes!J$1),FALSE)), ""), "")</f>
        <v/>
      </c>
      <c r="N422" s="248"/>
      <c r="O422" s="248"/>
      <c r="P422" s="248"/>
      <c r="Q422" s="248"/>
      <c r="R422" s="252" t="str">
        <f t="shared" ref="R422:R433" si="80">IF(W422=0, "", W422)</f>
        <v/>
      </c>
      <c r="S422" s="252"/>
      <c r="T422" s="252"/>
      <c r="U422" s="252"/>
      <c r="V422" s="253"/>
      <c r="W422" s="4" t="str">
        <f>IFERROR(VLOOKUP($D415&amp;"-"&amp;TEXT($A422,"mmm-aaaa"),Informes!$A:$P,COLUMN(Informes!K$1),FALSE), "")</f>
        <v/>
      </c>
      <c r="X422" s="34" t="str">
        <f>IFERROR(VLOOKUP($D415&amp;"-"&amp;TEXT($A422,"mmm-aaaa"),Informes!$A:$P,COLUMN(Informes!C$1),FALSE), "")</f>
        <v/>
      </c>
    </row>
    <row r="423" spans="1:24" ht="16.5" customHeight="1" x14ac:dyDescent="0.2">
      <c r="A423" s="34">
        <f>EDATE(A422,1)</f>
        <v>44835</v>
      </c>
      <c r="B423" s="243" t="str">
        <f t="shared" ref="B423:B433" si="81">PROPER(TEXT(A423, "mmmm"))</f>
        <v>Octubre</v>
      </c>
      <c r="C423" s="244"/>
      <c r="D423" s="244" t="str">
        <f t="shared" ref="D423:D433" si="82">PROPER(TEXT(C423, "mmmm"))</f>
        <v>Enero</v>
      </c>
      <c r="E423" s="244"/>
      <c r="F423" s="281" t="str">
        <f>IFERROR(IF(VLOOKUP($D415&amp;"-"&amp;TEXT($A423,"mmm-aaaa"),Informes!$A:$P,COLUMN(Informes!H$1),FALSE),"þ","¨"),"¨")</f>
        <v>¨</v>
      </c>
      <c r="G423" s="281"/>
      <c r="H423" s="281"/>
      <c r="I423" s="248" t="str">
        <f>IFERROR(IF(ISBLANK(
VLOOKUP($D415&amp;"-"&amp;TEXT($A423,"mmm-aaaa"),Informes!$A:$P,COLUMN(Informes!I$1),FALSE)), "",
VLOOKUP($D415&amp;"-"&amp;TEXT($A423,"mmm-aaaa"),Informes!$A:$P,COLUMN(Informes!I$1),FALSE)), "")</f>
        <v/>
      </c>
      <c r="J423" s="248"/>
      <c r="K423" s="248"/>
      <c r="L423" s="173" t="str">
        <f t="shared" ref="L423:L433" si="83">IFERROR(IF($X423=$L$7,"þ","¨"),"¨")</f>
        <v>¨</v>
      </c>
      <c r="M423" s="248" t="str">
        <f>IFERROR(IF(OR($X423=$L$7,$X423=$K$5,$X423=$O$5,$X423=$T$5),IF(ISBLANK(
VLOOKUP($D415&amp;"-"&amp;TEXT($A423,"mmm-aaaa"),Informes!$A:$P,COLUMN(Informes!J$1),FALSE)), "",
VLOOKUP($D415&amp;"-"&amp;TEXT($A423,"mmm-aaaa"),Informes!$A:$P,COLUMN(Informes!J$1),FALSE)), ""), "")</f>
        <v/>
      </c>
      <c r="N423" s="248"/>
      <c r="O423" s="248"/>
      <c r="P423" s="248"/>
      <c r="Q423" s="248"/>
      <c r="R423" s="252" t="str">
        <f t="shared" si="80"/>
        <v/>
      </c>
      <c r="S423" s="252"/>
      <c r="T423" s="252"/>
      <c r="U423" s="252"/>
      <c r="V423" s="253"/>
      <c r="W423" s="4" t="str">
        <f>IFERROR(VLOOKUP($D415&amp;"-"&amp;TEXT($A423,"mmm-aaaa"),Informes!$A:$P,COLUMN(Informes!K$1),FALSE), "")</f>
        <v/>
      </c>
      <c r="X423" s="34" t="str">
        <f>IFERROR(VLOOKUP($D415&amp;"-"&amp;TEXT($A423,"mmm-aaaa"),Informes!$A:$P,COLUMN(Informes!C$1),FALSE), "")</f>
        <v/>
      </c>
    </row>
    <row r="424" spans="1:24" ht="16.5" customHeight="1" x14ac:dyDescent="0.2">
      <c r="A424" s="34">
        <f t="shared" ref="A424:A433" si="84">EDATE(A423,1)</f>
        <v>44866</v>
      </c>
      <c r="B424" s="243" t="str">
        <f t="shared" si="81"/>
        <v>Noviembre</v>
      </c>
      <c r="C424" s="244"/>
      <c r="D424" s="244" t="str">
        <f t="shared" si="82"/>
        <v>Enero</v>
      </c>
      <c r="E424" s="244"/>
      <c r="F424" s="281" t="str">
        <f>IFERROR(IF(VLOOKUP($D415&amp;"-"&amp;TEXT($A424,"mmm-aaaa"),Informes!$A:$P,COLUMN(Informes!H$1),FALSE),"þ","¨"),"¨")</f>
        <v>¨</v>
      </c>
      <c r="G424" s="281"/>
      <c r="H424" s="281"/>
      <c r="I424" s="248" t="str">
        <f>IFERROR(IF(ISBLANK(
VLOOKUP($D415&amp;"-"&amp;TEXT($A424,"mmm-aaaa"),Informes!$A:$P,COLUMN(Informes!I$1),FALSE)), "",
VLOOKUP($D415&amp;"-"&amp;TEXT($A424,"mmm-aaaa"),Informes!$A:$P,COLUMN(Informes!I$1),FALSE)), "")</f>
        <v/>
      </c>
      <c r="J424" s="248"/>
      <c r="K424" s="248"/>
      <c r="L424" s="173" t="str">
        <f t="shared" si="83"/>
        <v>¨</v>
      </c>
      <c r="M424" s="248" t="str">
        <f>IFERROR(IF(OR($X424=$L$7,$X424=$K$5,$X424=$O$5,$X424=$T$5),IF(ISBLANK(
VLOOKUP($D415&amp;"-"&amp;TEXT($A424,"mmm-aaaa"),Informes!$A:$P,COLUMN(Informes!J$1),FALSE)), "",
VLOOKUP($D415&amp;"-"&amp;TEXT($A424,"mmm-aaaa"),Informes!$A:$P,COLUMN(Informes!J$1),FALSE)), ""), "")</f>
        <v/>
      </c>
      <c r="N424" s="248"/>
      <c r="O424" s="248"/>
      <c r="P424" s="248"/>
      <c r="Q424" s="248"/>
      <c r="R424" s="252" t="str">
        <f t="shared" si="80"/>
        <v/>
      </c>
      <c r="S424" s="252"/>
      <c r="T424" s="252"/>
      <c r="U424" s="252"/>
      <c r="V424" s="253"/>
      <c r="W424" s="4" t="str">
        <f>IFERROR(VLOOKUP($D415&amp;"-"&amp;TEXT($A424,"mmm-aaaa"),Informes!$A:$P,COLUMN(Informes!K$1),FALSE), "")</f>
        <v/>
      </c>
      <c r="X424" s="34" t="str">
        <f>IFERROR(VLOOKUP($D415&amp;"-"&amp;TEXT($A424,"mmm-aaaa"),Informes!$A:$P,COLUMN(Informes!C$1),FALSE), "")</f>
        <v/>
      </c>
    </row>
    <row r="425" spans="1:24" ht="16.5" customHeight="1" x14ac:dyDescent="0.2">
      <c r="A425" s="34">
        <f t="shared" si="84"/>
        <v>44896</v>
      </c>
      <c r="B425" s="243" t="str">
        <f t="shared" si="81"/>
        <v>Diciembre</v>
      </c>
      <c r="C425" s="244"/>
      <c r="D425" s="244" t="str">
        <f t="shared" si="82"/>
        <v>Enero</v>
      </c>
      <c r="E425" s="244"/>
      <c r="F425" s="281" t="str">
        <f>IFERROR(IF(VLOOKUP($D415&amp;"-"&amp;TEXT($A425,"mmm-aaaa"),Informes!$A:$P,COLUMN(Informes!H$1),FALSE),"þ","¨"),"¨")</f>
        <v>¨</v>
      </c>
      <c r="G425" s="281"/>
      <c r="H425" s="281"/>
      <c r="I425" s="248" t="str">
        <f>IFERROR(IF(ISBLANK(
VLOOKUP($D415&amp;"-"&amp;TEXT($A425,"mmm-aaaa"),Informes!$A:$P,COLUMN(Informes!I$1),FALSE)), "",
VLOOKUP($D415&amp;"-"&amp;TEXT($A425,"mmm-aaaa"),Informes!$A:$P,COLUMN(Informes!I$1),FALSE)), "")</f>
        <v/>
      </c>
      <c r="J425" s="248"/>
      <c r="K425" s="248"/>
      <c r="L425" s="173" t="str">
        <f t="shared" si="83"/>
        <v>¨</v>
      </c>
      <c r="M425" s="248" t="str">
        <f>IFERROR(IF(OR($X425=$L$7,$X425=$K$5,$X425=$O$5,$X425=$T$5),IF(ISBLANK(
VLOOKUP($D415&amp;"-"&amp;TEXT($A425,"mmm-aaaa"),Informes!$A:$P,COLUMN(Informes!J$1),FALSE)), "",
VLOOKUP($D415&amp;"-"&amp;TEXT($A425,"mmm-aaaa"),Informes!$A:$P,COLUMN(Informes!J$1),FALSE)), ""), "")</f>
        <v/>
      </c>
      <c r="N425" s="248"/>
      <c r="O425" s="248"/>
      <c r="P425" s="248"/>
      <c r="Q425" s="248"/>
      <c r="R425" s="252" t="str">
        <f t="shared" si="80"/>
        <v/>
      </c>
      <c r="S425" s="252"/>
      <c r="T425" s="252"/>
      <c r="U425" s="252"/>
      <c r="V425" s="253"/>
      <c r="W425" s="4" t="str">
        <f>IFERROR(VLOOKUP($D415&amp;"-"&amp;TEXT($A425,"mmm-aaaa"),Informes!$A:$P,COLUMN(Informes!K$1),FALSE), "")</f>
        <v/>
      </c>
      <c r="X425" s="34" t="str">
        <f>IFERROR(VLOOKUP($D415&amp;"-"&amp;TEXT($A425,"mmm-aaaa"),Informes!$A:$P,COLUMN(Informes!C$1),FALSE), "")</f>
        <v/>
      </c>
    </row>
    <row r="426" spans="1:24" ht="16.5" customHeight="1" x14ac:dyDescent="0.2">
      <c r="A426" s="34">
        <f t="shared" si="84"/>
        <v>44927</v>
      </c>
      <c r="B426" s="243" t="str">
        <f t="shared" si="81"/>
        <v>Enero</v>
      </c>
      <c r="C426" s="244"/>
      <c r="D426" s="244" t="str">
        <f t="shared" si="82"/>
        <v>Enero</v>
      </c>
      <c r="E426" s="244"/>
      <c r="F426" s="281" t="str">
        <f>IFERROR(IF(VLOOKUP($D415&amp;"-"&amp;TEXT($A426,"mmm-aaaa"),Informes!$A:$P,COLUMN(Informes!H$1),FALSE),"þ","¨"),"¨")</f>
        <v>¨</v>
      </c>
      <c r="G426" s="281"/>
      <c r="H426" s="281"/>
      <c r="I426" s="248" t="str">
        <f>IFERROR(IF(ISBLANK(
VLOOKUP($D415&amp;"-"&amp;TEXT($A426,"mmm-aaaa"),Informes!$A:$P,COLUMN(Informes!I$1),FALSE)), "",
VLOOKUP($D415&amp;"-"&amp;TEXT($A426,"mmm-aaaa"),Informes!$A:$P,COLUMN(Informes!I$1),FALSE)), "")</f>
        <v/>
      </c>
      <c r="J426" s="248"/>
      <c r="K426" s="248"/>
      <c r="L426" s="173" t="str">
        <f t="shared" si="83"/>
        <v>¨</v>
      </c>
      <c r="M426" s="248" t="str">
        <f>IFERROR(IF(OR($X426=$L$7,$X426=$K$5,$X426=$O$5,$X426=$T$5),IF(ISBLANK(
VLOOKUP($D415&amp;"-"&amp;TEXT($A426,"mmm-aaaa"),Informes!$A:$P,COLUMN(Informes!J$1),FALSE)), "",
VLOOKUP($D415&amp;"-"&amp;TEXT($A426,"mmm-aaaa"),Informes!$A:$P,COLUMN(Informes!J$1),FALSE)), ""), "")</f>
        <v/>
      </c>
      <c r="N426" s="248"/>
      <c r="O426" s="248"/>
      <c r="P426" s="248"/>
      <c r="Q426" s="248"/>
      <c r="R426" s="252" t="str">
        <f t="shared" si="80"/>
        <v/>
      </c>
      <c r="S426" s="252"/>
      <c r="T426" s="252"/>
      <c r="U426" s="252"/>
      <c r="V426" s="253"/>
      <c r="W426" s="4" t="str">
        <f>IFERROR(VLOOKUP($D415&amp;"-"&amp;TEXT($A426,"mmm-aaaa"),Informes!$A:$P,COLUMN(Informes!K$1),FALSE), "")</f>
        <v/>
      </c>
      <c r="X426" s="34" t="str">
        <f>IFERROR(VLOOKUP($D415&amp;"-"&amp;TEXT($A426,"mmm-aaaa"),Informes!$A:$P,COLUMN(Informes!C$1),FALSE), "")</f>
        <v/>
      </c>
    </row>
    <row r="427" spans="1:24" ht="16.5" customHeight="1" x14ac:dyDescent="0.2">
      <c r="A427" s="34">
        <f t="shared" si="84"/>
        <v>44958</v>
      </c>
      <c r="B427" s="243" t="str">
        <f t="shared" si="81"/>
        <v>Febrero</v>
      </c>
      <c r="C427" s="244"/>
      <c r="D427" s="244" t="str">
        <f t="shared" si="82"/>
        <v>Enero</v>
      </c>
      <c r="E427" s="244"/>
      <c r="F427" s="281" t="str">
        <f>IFERROR(IF(VLOOKUP($D415&amp;"-"&amp;TEXT($A427,"mmm-aaaa"),Informes!$A:$P,COLUMN(Informes!H$1),FALSE),"þ","¨"),"¨")</f>
        <v>¨</v>
      </c>
      <c r="G427" s="281"/>
      <c r="H427" s="281"/>
      <c r="I427" s="248" t="str">
        <f>IFERROR(IF(ISBLANK(
VLOOKUP($D415&amp;"-"&amp;TEXT($A427,"mmm-aaaa"),Informes!$A:$P,COLUMN(Informes!I$1),FALSE)), "",
VLOOKUP($D415&amp;"-"&amp;TEXT($A427,"mmm-aaaa"),Informes!$A:$P,COLUMN(Informes!I$1),FALSE)), "")</f>
        <v/>
      </c>
      <c r="J427" s="248"/>
      <c r="K427" s="248"/>
      <c r="L427" s="173" t="str">
        <f t="shared" si="83"/>
        <v>¨</v>
      </c>
      <c r="M427" s="248" t="str">
        <f>IFERROR(IF(OR($X427=$L$7,$X427=$K$5,$X427=$O$5,$X427=$T$5),IF(ISBLANK(
VLOOKUP($D415&amp;"-"&amp;TEXT($A427,"mmm-aaaa"),Informes!$A:$P,COLUMN(Informes!J$1),FALSE)), "",
VLOOKUP($D415&amp;"-"&amp;TEXT($A427,"mmm-aaaa"),Informes!$A:$P,COLUMN(Informes!J$1),FALSE)), ""), "")</f>
        <v/>
      </c>
      <c r="N427" s="248"/>
      <c r="O427" s="248"/>
      <c r="P427" s="248"/>
      <c r="Q427" s="248"/>
      <c r="R427" s="252" t="str">
        <f t="shared" si="80"/>
        <v/>
      </c>
      <c r="S427" s="252"/>
      <c r="T427" s="252"/>
      <c r="U427" s="252"/>
      <c r="V427" s="253"/>
      <c r="W427" s="4" t="str">
        <f>IFERROR(VLOOKUP($D415&amp;"-"&amp;TEXT($A427,"mmm-aaaa"),Informes!$A:$P,COLUMN(Informes!K$1),FALSE), "")</f>
        <v/>
      </c>
      <c r="X427" s="34" t="str">
        <f>IFERROR(VLOOKUP($D415&amp;"-"&amp;TEXT($A427,"mmm-aaaa"),Informes!$A:$P,COLUMN(Informes!C$1),FALSE), "")</f>
        <v/>
      </c>
    </row>
    <row r="428" spans="1:24" ht="16.5" customHeight="1" x14ac:dyDescent="0.2">
      <c r="A428" s="34">
        <f t="shared" si="84"/>
        <v>44986</v>
      </c>
      <c r="B428" s="243" t="str">
        <f t="shared" si="81"/>
        <v>Marzo</v>
      </c>
      <c r="C428" s="244"/>
      <c r="D428" s="244" t="str">
        <f t="shared" si="82"/>
        <v>Enero</v>
      </c>
      <c r="E428" s="244"/>
      <c r="F428" s="281" t="str">
        <f>IFERROR(IF(VLOOKUP($D415&amp;"-"&amp;TEXT($A428,"mmm-aaaa"),Informes!$A:$P,COLUMN(Informes!H$1),FALSE),"þ","¨"),"¨")</f>
        <v>¨</v>
      </c>
      <c r="G428" s="281"/>
      <c r="H428" s="281"/>
      <c r="I428" s="248" t="str">
        <f>IFERROR(IF(ISBLANK(
VLOOKUP($D415&amp;"-"&amp;TEXT($A428,"mmm-aaaa"),Informes!$A:$P,COLUMN(Informes!I$1),FALSE)), "",
VLOOKUP($D415&amp;"-"&amp;TEXT($A428,"mmm-aaaa"),Informes!$A:$P,COLUMN(Informes!I$1),FALSE)), "")</f>
        <v/>
      </c>
      <c r="J428" s="248"/>
      <c r="K428" s="248"/>
      <c r="L428" s="173" t="str">
        <f t="shared" si="83"/>
        <v>¨</v>
      </c>
      <c r="M428" s="248" t="str">
        <f>IFERROR(IF(OR($X428=$L$7,$X428=$K$5,$X428=$O$5,$X428=$T$5),IF(ISBLANK(
VLOOKUP($D415&amp;"-"&amp;TEXT($A428,"mmm-aaaa"),Informes!$A:$P,COLUMN(Informes!J$1),FALSE)), "",
VLOOKUP($D415&amp;"-"&amp;TEXT($A428,"mmm-aaaa"),Informes!$A:$P,COLUMN(Informes!J$1),FALSE)), ""), "")</f>
        <v/>
      </c>
      <c r="N428" s="248"/>
      <c r="O428" s="248"/>
      <c r="P428" s="248"/>
      <c r="Q428" s="248"/>
      <c r="R428" s="252" t="str">
        <f t="shared" si="80"/>
        <v/>
      </c>
      <c r="S428" s="252"/>
      <c r="T428" s="252"/>
      <c r="U428" s="252"/>
      <c r="V428" s="253"/>
      <c r="W428" s="4" t="str">
        <f>IFERROR(VLOOKUP($D415&amp;"-"&amp;TEXT($A428,"mmm-aaaa"),Informes!$A:$P,COLUMN(Informes!K$1),FALSE), "")</f>
        <v/>
      </c>
      <c r="X428" s="34" t="str">
        <f>IFERROR(VLOOKUP($D415&amp;"-"&amp;TEXT($A428,"mmm-aaaa"),Informes!$A:$P,COLUMN(Informes!C$1),FALSE), "")</f>
        <v/>
      </c>
    </row>
    <row r="429" spans="1:24" ht="16.5" customHeight="1" x14ac:dyDescent="0.2">
      <c r="A429" s="34">
        <f t="shared" si="84"/>
        <v>45017</v>
      </c>
      <c r="B429" s="243" t="str">
        <f t="shared" si="81"/>
        <v>Abril</v>
      </c>
      <c r="C429" s="244"/>
      <c r="D429" s="244" t="str">
        <f t="shared" si="82"/>
        <v>Enero</v>
      </c>
      <c r="E429" s="244"/>
      <c r="F429" s="281" t="str">
        <f>IFERROR(IF(VLOOKUP($D415&amp;"-"&amp;TEXT($A429,"mmm-aaaa"),Informes!$A:$P,COLUMN(Informes!H$1),FALSE),"þ","¨"),"¨")</f>
        <v>¨</v>
      </c>
      <c r="G429" s="281"/>
      <c r="H429" s="281"/>
      <c r="I429" s="248" t="str">
        <f>IFERROR(IF(ISBLANK(
VLOOKUP($D415&amp;"-"&amp;TEXT($A429,"mmm-aaaa"),Informes!$A:$P,COLUMN(Informes!I$1),FALSE)), "",
VLOOKUP($D415&amp;"-"&amp;TEXT($A429,"mmm-aaaa"),Informes!$A:$P,COLUMN(Informes!I$1),FALSE)), "")</f>
        <v/>
      </c>
      <c r="J429" s="248"/>
      <c r="K429" s="248"/>
      <c r="L429" s="173" t="str">
        <f t="shared" si="83"/>
        <v>¨</v>
      </c>
      <c r="M429" s="248" t="str">
        <f>IFERROR(IF(OR($X429=$L$7,$X429=$K$5,$X429=$O$5,$X429=$T$5),IF(ISBLANK(
VLOOKUP($D415&amp;"-"&amp;TEXT($A429,"mmm-aaaa"),Informes!$A:$P,COLUMN(Informes!J$1),FALSE)), "",
VLOOKUP($D415&amp;"-"&amp;TEXT($A429,"mmm-aaaa"),Informes!$A:$P,COLUMN(Informes!J$1),FALSE)), ""), "")</f>
        <v/>
      </c>
      <c r="N429" s="248"/>
      <c r="O429" s="248"/>
      <c r="P429" s="248"/>
      <c r="Q429" s="248"/>
      <c r="R429" s="252" t="str">
        <f t="shared" si="80"/>
        <v/>
      </c>
      <c r="S429" s="252"/>
      <c r="T429" s="252"/>
      <c r="U429" s="252"/>
      <c r="V429" s="253"/>
      <c r="W429" s="4" t="str">
        <f>IFERROR(VLOOKUP($D415&amp;"-"&amp;TEXT($A429,"mmm-aaaa"),Informes!$A:$P,COLUMN(Informes!K$1),FALSE), "")</f>
        <v/>
      </c>
      <c r="X429" s="34" t="str">
        <f>IFERROR(VLOOKUP($D415&amp;"-"&amp;TEXT($A429,"mmm-aaaa"),Informes!$A:$P,COLUMN(Informes!C$1),FALSE), "")</f>
        <v/>
      </c>
    </row>
    <row r="430" spans="1:24" ht="16.5" customHeight="1" x14ac:dyDescent="0.2">
      <c r="A430" s="34">
        <f t="shared" si="84"/>
        <v>45047</v>
      </c>
      <c r="B430" s="243" t="str">
        <f t="shared" si="81"/>
        <v>Mayo</v>
      </c>
      <c r="C430" s="244"/>
      <c r="D430" s="244" t="str">
        <f t="shared" si="82"/>
        <v>Enero</v>
      </c>
      <c r="E430" s="244"/>
      <c r="F430" s="281" t="str">
        <f>IFERROR(IF(VLOOKUP($D415&amp;"-"&amp;TEXT($A430,"mmm-aaaa"),Informes!$A:$P,COLUMN(Informes!H$1),FALSE),"þ","¨"),"¨")</f>
        <v>¨</v>
      </c>
      <c r="G430" s="281"/>
      <c r="H430" s="281"/>
      <c r="I430" s="248" t="str">
        <f>IFERROR(IF(ISBLANK(
VLOOKUP($D415&amp;"-"&amp;TEXT($A430,"mmm-aaaa"),Informes!$A:$P,COLUMN(Informes!I$1),FALSE)), "",
VLOOKUP($D415&amp;"-"&amp;TEXT($A430,"mmm-aaaa"),Informes!$A:$P,COLUMN(Informes!I$1),FALSE)), "")</f>
        <v/>
      </c>
      <c r="J430" s="248"/>
      <c r="K430" s="248"/>
      <c r="L430" s="173" t="str">
        <f t="shared" si="83"/>
        <v>¨</v>
      </c>
      <c r="M430" s="248" t="str">
        <f>IFERROR(IF(OR($X430=$L$7,$X430=$K$5,$X430=$O$5,$X430=$T$5),IF(ISBLANK(
VLOOKUP($D415&amp;"-"&amp;TEXT($A430,"mmm-aaaa"),Informes!$A:$P,COLUMN(Informes!J$1),FALSE)), "",
VLOOKUP($D415&amp;"-"&amp;TEXT($A430,"mmm-aaaa"),Informes!$A:$P,COLUMN(Informes!J$1),FALSE)), ""), "")</f>
        <v/>
      </c>
      <c r="N430" s="248"/>
      <c r="O430" s="248"/>
      <c r="P430" s="248"/>
      <c r="Q430" s="248"/>
      <c r="R430" s="252" t="str">
        <f t="shared" si="80"/>
        <v/>
      </c>
      <c r="S430" s="252"/>
      <c r="T430" s="252"/>
      <c r="U430" s="252"/>
      <c r="V430" s="253"/>
      <c r="W430" s="4" t="str">
        <f>IFERROR(VLOOKUP($D415&amp;"-"&amp;TEXT($A430,"mmm-aaaa"),Informes!$A:$P,COLUMN(Informes!K$1),FALSE), "")</f>
        <v/>
      </c>
      <c r="X430" s="34" t="str">
        <f>IFERROR(VLOOKUP($D415&amp;"-"&amp;TEXT($A430,"mmm-aaaa"),Informes!$A:$P,COLUMN(Informes!C$1),FALSE), "")</f>
        <v/>
      </c>
    </row>
    <row r="431" spans="1:24" ht="16.5" customHeight="1" x14ac:dyDescent="0.2">
      <c r="A431" s="34">
        <f t="shared" si="84"/>
        <v>45078</v>
      </c>
      <c r="B431" s="243" t="str">
        <f t="shared" si="81"/>
        <v>Junio</v>
      </c>
      <c r="C431" s="244"/>
      <c r="D431" s="244" t="str">
        <f t="shared" si="82"/>
        <v>Enero</v>
      </c>
      <c r="E431" s="244"/>
      <c r="F431" s="281" t="str">
        <f>IFERROR(IF(VLOOKUP($D415&amp;"-"&amp;TEXT($A431,"mmm-aaaa"),Informes!$A:$P,COLUMN(Informes!H$1),FALSE),"þ","¨"),"¨")</f>
        <v>¨</v>
      </c>
      <c r="G431" s="281"/>
      <c r="H431" s="281"/>
      <c r="I431" s="248" t="str">
        <f>IFERROR(IF(ISBLANK(
VLOOKUP($D415&amp;"-"&amp;TEXT($A431,"mmm-aaaa"),Informes!$A:$P,COLUMN(Informes!I$1),FALSE)), "",
VLOOKUP($D415&amp;"-"&amp;TEXT($A431,"mmm-aaaa"),Informes!$A:$P,COLUMN(Informes!I$1),FALSE)), "")</f>
        <v/>
      </c>
      <c r="J431" s="248"/>
      <c r="K431" s="248"/>
      <c r="L431" s="173" t="str">
        <f t="shared" si="83"/>
        <v>¨</v>
      </c>
      <c r="M431" s="248" t="str">
        <f>IFERROR(IF(OR($X431=$L$7,$X431=$K$5,$X431=$O$5,$X431=$T$5),IF(ISBLANK(
VLOOKUP($D415&amp;"-"&amp;TEXT($A431,"mmm-aaaa"),Informes!$A:$P,COLUMN(Informes!J$1),FALSE)), "",
VLOOKUP($D415&amp;"-"&amp;TEXT($A431,"mmm-aaaa"),Informes!$A:$P,COLUMN(Informes!J$1),FALSE)), ""), "")</f>
        <v/>
      </c>
      <c r="N431" s="248"/>
      <c r="O431" s="248"/>
      <c r="P431" s="248"/>
      <c r="Q431" s="248"/>
      <c r="R431" s="252" t="str">
        <f t="shared" si="80"/>
        <v/>
      </c>
      <c r="S431" s="252"/>
      <c r="T431" s="252"/>
      <c r="U431" s="252"/>
      <c r="V431" s="253"/>
      <c r="W431" s="4" t="str">
        <f>IFERROR(VLOOKUP($D415&amp;"-"&amp;TEXT($A431,"mmm-aaaa"),Informes!$A:$P,COLUMN(Informes!K$1),FALSE), "")</f>
        <v/>
      </c>
      <c r="X431" s="34" t="str">
        <f>IFERROR(VLOOKUP($D415&amp;"-"&amp;TEXT($A431,"mmm-aaaa"),Informes!$A:$P,COLUMN(Informes!C$1),FALSE), "")</f>
        <v/>
      </c>
    </row>
    <row r="432" spans="1:24" ht="16.5" customHeight="1" x14ac:dyDescent="0.2">
      <c r="A432" s="34">
        <f t="shared" si="84"/>
        <v>45108</v>
      </c>
      <c r="B432" s="243" t="str">
        <f t="shared" si="81"/>
        <v>Julio</v>
      </c>
      <c r="C432" s="244"/>
      <c r="D432" s="244" t="str">
        <f t="shared" si="82"/>
        <v>Enero</v>
      </c>
      <c r="E432" s="244"/>
      <c r="F432" s="281" t="str">
        <f>IFERROR(IF(VLOOKUP($D415&amp;"-"&amp;TEXT($A432,"mmm-aaaa"),Informes!$A:$P,COLUMN(Informes!H$1),FALSE),"þ","¨"),"¨")</f>
        <v>¨</v>
      </c>
      <c r="G432" s="281"/>
      <c r="H432" s="281"/>
      <c r="I432" s="248" t="str">
        <f>IFERROR(IF(ISBLANK(
VLOOKUP($D415&amp;"-"&amp;TEXT($A432,"mmm-aaaa"),Informes!$A:$P,COLUMN(Informes!I$1),FALSE)), "",
VLOOKUP($D415&amp;"-"&amp;TEXT($A432,"mmm-aaaa"),Informes!$A:$P,COLUMN(Informes!I$1),FALSE)), "")</f>
        <v/>
      </c>
      <c r="J432" s="248"/>
      <c r="K432" s="248"/>
      <c r="L432" s="173" t="str">
        <f t="shared" si="83"/>
        <v>¨</v>
      </c>
      <c r="M432" s="248" t="str">
        <f>IFERROR(IF(OR($X432=$L$7,$X432=$K$5,$X432=$O$5,$X432=$T$5),IF(ISBLANK(
VLOOKUP($D415&amp;"-"&amp;TEXT($A432,"mmm-aaaa"),Informes!$A:$P,COLUMN(Informes!J$1),FALSE)), "",
VLOOKUP($D415&amp;"-"&amp;TEXT($A432,"mmm-aaaa"),Informes!$A:$P,COLUMN(Informes!J$1),FALSE)), ""), "")</f>
        <v/>
      </c>
      <c r="N432" s="248"/>
      <c r="O432" s="248"/>
      <c r="P432" s="248"/>
      <c r="Q432" s="248"/>
      <c r="R432" s="252" t="str">
        <f t="shared" si="80"/>
        <v/>
      </c>
      <c r="S432" s="252"/>
      <c r="T432" s="252"/>
      <c r="U432" s="252"/>
      <c r="V432" s="253"/>
      <c r="W432" s="4" t="str">
        <f>IFERROR(VLOOKUP($D415&amp;"-"&amp;TEXT($A432,"mmm-aaaa"),Informes!$A:$P,COLUMN(Informes!K$1),FALSE), "")</f>
        <v/>
      </c>
      <c r="X432" s="34" t="str">
        <f>IFERROR(VLOOKUP($D415&amp;"-"&amp;TEXT($A432,"mmm-aaaa"),Informes!$A:$P,COLUMN(Informes!C$1),FALSE), "")</f>
        <v/>
      </c>
    </row>
    <row r="433" spans="1:24" ht="16.5" customHeight="1" thickBot="1" x14ac:dyDescent="0.25">
      <c r="A433" s="34">
        <f t="shared" si="84"/>
        <v>45139</v>
      </c>
      <c r="B433" s="264" t="str">
        <f t="shared" si="81"/>
        <v>Agosto</v>
      </c>
      <c r="C433" s="265"/>
      <c r="D433" s="265" t="str">
        <f t="shared" si="82"/>
        <v>Enero</v>
      </c>
      <c r="E433" s="265"/>
      <c r="F433" s="280" t="str">
        <f>IFERROR(IF(VLOOKUP($D415&amp;"-"&amp;TEXT($A433,"mmm-aaaa"),Informes!$A:$P,COLUMN(Informes!H$1),FALSE),"þ","¨"),"¨")</f>
        <v>¨</v>
      </c>
      <c r="G433" s="280"/>
      <c r="H433" s="280"/>
      <c r="I433" s="269" t="str">
        <f>IFERROR(IF(ISBLANK(
VLOOKUP($D415&amp;"-"&amp;TEXT($A433,"mmm-aaaa"),Informes!$A:$P,COLUMN(Informes!I$1),FALSE)), "",
VLOOKUP($D415&amp;"-"&amp;TEXT($A433,"mmm-aaaa"),Informes!$A:$P,COLUMN(Informes!I$1),FALSE)), "")</f>
        <v/>
      </c>
      <c r="J433" s="269"/>
      <c r="K433" s="269"/>
      <c r="L433" s="172" t="str">
        <f t="shared" si="83"/>
        <v>¨</v>
      </c>
      <c r="M433" s="269" t="str">
        <f>IFERROR(IF(OR($X433=$L$7,$X433=$K$5,$X433=$O$5,$X433=$T$5),IF(ISBLANK(
VLOOKUP($D415&amp;"-"&amp;TEXT($A433,"mmm-aaaa"),Informes!$A:$P,COLUMN(Informes!J$1),FALSE)), "",
VLOOKUP($D415&amp;"-"&amp;TEXT($A433,"mmm-aaaa"),Informes!$A:$P,COLUMN(Informes!J$1),FALSE)), ""), "")</f>
        <v/>
      </c>
      <c r="N433" s="269"/>
      <c r="O433" s="269"/>
      <c r="P433" s="269"/>
      <c r="Q433" s="269"/>
      <c r="R433" s="270" t="str">
        <f t="shared" si="80"/>
        <v/>
      </c>
      <c r="S433" s="270"/>
      <c r="T433" s="270"/>
      <c r="U433" s="270"/>
      <c r="V433" s="271"/>
      <c r="W433" s="4" t="str">
        <f>IFERROR(VLOOKUP($D415&amp;"-"&amp;TEXT($A433,"mmm-aaaa"),Informes!$A:$P,COLUMN(Informes!K$1),FALSE), "")</f>
        <v/>
      </c>
      <c r="X433" s="34" t="str">
        <f>IFERROR(VLOOKUP($D415&amp;"-"&amp;TEXT($A433,"mmm-aaaa"),Informes!$A:$P,COLUMN(Informes!C$1),FALSE), "")</f>
        <v/>
      </c>
    </row>
    <row r="434" spans="1:24" ht="16.5" customHeight="1" thickBot="1" x14ac:dyDescent="0.3">
      <c r="D434" s="124"/>
      <c r="E434" s="124"/>
      <c r="F434" s="129"/>
      <c r="G434" s="124" t="str">
        <f>IF(SUM(F422:F433)=0,"",SUM(F422:F433))</f>
        <v/>
      </c>
      <c r="H434" s="124"/>
      <c r="I434" s="124"/>
      <c r="J434" s="130"/>
      <c r="K434" s="124"/>
      <c r="L434" s="131" t="s">
        <v>107</v>
      </c>
      <c r="M434" s="272" t="str">
        <f>IF(SUM(M422:M433)=0,"",SUM(M422:M433))</f>
        <v/>
      </c>
      <c r="N434" s="273"/>
      <c r="O434" s="273"/>
      <c r="P434" s="273"/>
      <c r="Q434" s="274"/>
      <c r="R434" s="275"/>
      <c r="S434" s="276"/>
      <c r="T434" s="276"/>
      <c r="U434" s="276"/>
      <c r="V434" s="277"/>
      <c r="W434" s="4"/>
      <c r="X434" s="4"/>
    </row>
    <row r="435" spans="1:24" ht="16.5" customHeight="1" x14ac:dyDescent="0.2">
      <c r="W435" s="4"/>
      <c r="X435" s="4"/>
    </row>
    <row r="436" spans="1:24" ht="279.75" customHeight="1" x14ac:dyDescent="0.15">
      <c r="B436" s="11"/>
      <c r="C436" s="132" t="s">
        <v>136</v>
      </c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 spans="1:24" ht="24" customHeight="1" x14ac:dyDescent="0.2">
      <c r="A437" s="35"/>
      <c r="B437" s="256" t="s">
        <v>127</v>
      </c>
      <c r="C437" s="256"/>
      <c r="D437" s="256"/>
      <c r="E437" s="256"/>
      <c r="F437" s="256"/>
      <c r="G437" s="256"/>
      <c r="H437" s="256"/>
      <c r="I437" s="256"/>
      <c r="J437" s="256"/>
      <c r="K437" s="256"/>
      <c r="L437" s="256"/>
      <c r="M437" s="256"/>
      <c r="N437" s="256"/>
      <c r="O437" s="256"/>
      <c r="P437" s="256"/>
      <c r="Q437" s="256"/>
      <c r="R437" s="256"/>
      <c r="S437" s="256"/>
      <c r="T437" s="256"/>
      <c r="U437" s="256"/>
      <c r="V437" s="256"/>
      <c r="X437" s="2"/>
    </row>
    <row r="438" spans="1:24" ht="15" x14ac:dyDescent="0.2">
      <c r="A438" s="35"/>
      <c r="B438" s="120" t="s">
        <v>128</v>
      </c>
      <c r="D438" s="123">
        <f>D415</f>
        <v>0</v>
      </c>
      <c r="E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5"/>
      <c r="X438" s="2"/>
    </row>
    <row r="439" spans="1:24" ht="17.25" x14ac:dyDescent="0.2">
      <c r="B439" s="120" t="s">
        <v>129</v>
      </c>
      <c r="D439" s="121"/>
      <c r="E439" s="121"/>
      <c r="F439" s="7"/>
      <c r="G439" s="7"/>
      <c r="H439" s="257" t="str">
        <f>H416</f>
        <v/>
      </c>
      <c r="I439" s="257"/>
      <c r="J439" s="257"/>
      <c r="K439" s="257"/>
      <c r="L439" s="257"/>
      <c r="M439" s="257"/>
      <c r="N439" s="257"/>
      <c r="O439" s="257"/>
      <c r="P439" s="127" t="str">
        <f>P416</f>
        <v>¨</v>
      </c>
      <c r="Q439" s="120" t="s">
        <v>75</v>
      </c>
      <c r="S439" s="12"/>
      <c r="T439" s="13"/>
      <c r="U439" s="127" t="str">
        <f>U416</f>
        <v>¨</v>
      </c>
      <c r="V439" s="120" t="s">
        <v>79</v>
      </c>
      <c r="W439" s="12"/>
      <c r="X439" s="6"/>
    </row>
    <row r="440" spans="1:24" ht="17.25" x14ac:dyDescent="0.2">
      <c r="B440" s="120" t="s">
        <v>130</v>
      </c>
      <c r="D440" s="122"/>
      <c r="E440" s="122"/>
      <c r="F440" s="7"/>
      <c r="G440" s="258" t="str">
        <f>G417</f>
        <v/>
      </c>
      <c r="H440" s="258"/>
      <c r="I440" s="258"/>
      <c r="J440" s="258"/>
      <c r="K440" s="258"/>
      <c r="L440" s="258"/>
      <c r="M440" s="258"/>
      <c r="N440" s="258"/>
      <c r="O440" s="258"/>
      <c r="P440" s="128" t="s">
        <v>137</v>
      </c>
      <c r="Q440" s="120" t="s">
        <v>131</v>
      </c>
      <c r="S440" s="12"/>
      <c r="T440" s="12"/>
      <c r="U440" s="128" t="s">
        <v>138</v>
      </c>
      <c r="V440" s="120" t="s">
        <v>61</v>
      </c>
      <c r="W440" s="12"/>
      <c r="X440" s="6"/>
    </row>
    <row r="441" spans="1:24" ht="28.5" customHeight="1" x14ac:dyDescent="0.2">
      <c r="B441" s="127" t="str">
        <f>B418</f>
        <v>¨</v>
      </c>
      <c r="C441" s="125" t="s">
        <v>76</v>
      </c>
      <c r="D441" s="127" t="str">
        <f>D418</f>
        <v>¨</v>
      </c>
      <c r="E441" s="125" t="s">
        <v>81</v>
      </c>
      <c r="F441" s="7"/>
      <c r="G441" s="7"/>
      <c r="H441" s="5"/>
      <c r="I441" s="10"/>
      <c r="J441" s="127" t="str">
        <f>J418</f>
        <v>¨</v>
      </c>
      <c r="K441" s="125" t="s">
        <v>77</v>
      </c>
      <c r="L441" s="5"/>
      <c r="M441" s="5"/>
      <c r="N441" s="127" t="str">
        <f>N418</f>
        <v>¨</v>
      </c>
      <c r="O441" s="125" t="s">
        <v>132</v>
      </c>
      <c r="P441" s="126"/>
      <c r="Q441" s="126"/>
      <c r="R441" s="9"/>
      <c r="S441" s="127" t="str">
        <f>S418</f>
        <v>¨</v>
      </c>
      <c r="T441" s="259" t="s">
        <v>133</v>
      </c>
      <c r="U441" s="259"/>
      <c r="V441" s="259"/>
      <c r="W441" s="13"/>
      <c r="X441" s="6"/>
    </row>
    <row r="442" spans="1:24" ht="4.5" customHeight="1" thickBot="1" x14ac:dyDescent="0.25">
      <c r="B442" s="8"/>
      <c r="C442" s="7"/>
      <c r="D442" s="8"/>
      <c r="E442" s="7"/>
      <c r="F442" s="7"/>
      <c r="G442" s="7"/>
      <c r="H442" s="5"/>
      <c r="I442" s="10"/>
      <c r="J442" s="8"/>
      <c r="K442" s="5"/>
      <c r="L442" s="5"/>
      <c r="M442" s="5"/>
      <c r="N442" s="7"/>
      <c r="O442" s="5"/>
      <c r="P442" s="8"/>
      <c r="Q442" s="8"/>
      <c r="R442" s="9"/>
      <c r="S442" s="9"/>
      <c r="T442" s="7"/>
      <c r="U442" s="8"/>
      <c r="V442" s="9"/>
      <c r="W442" s="9"/>
      <c r="X442" s="6"/>
    </row>
    <row r="443" spans="1:24" ht="27" customHeight="1" x14ac:dyDescent="0.25">
      <c r="B443" s="260" t="s">
        <v>17</v>
      </c>
      <c r="C443" s="261"/>
      <c r="D443" s="261"/>
      <c r="E443" s="261"/>
      <c r="F443" s="262" t="s">
        <v>134</v>
      </c>
      <c r="G443" s="262"/>
      <c r="H443" s="262"/>
      <c r="I443" s="262" t="s">
        <v>12</v>
      </c>
      <c r="J443" s="262"/>
      <c r="K443" s="262"/>
      <c r="L443" s="262" t="s">
        <v>105</v>
      </c>
      <c r="M443" s="236" t="s">
        <v>135</v>
      </c>
      <c r="N443" s="236"/>
      <c r="O443" s="236"/>
      <c r="P443" s="236"/>
      <c r="Q443" s="236"/>
      <c r="R443" s="236" t="s">
        <v>101</v>
      </c>
      <c r="S443" s="236"/>
      <c r="T443" s="236"/>
      <c r="U443" s="236"/>
      <c r="V443" s="237"/>
      <c r="W443" s="14"/>
      <c r="X443" s="3"/>
    </row>
    <row r="444" spans="1:24" ht="27.75" customHeight="1" x14ac:dyDescent="0.2">
      <c r="B444" s="240">
        <f>EDATE(B421,12)</f>
        <v>45292</v>
      </c>
      <c r="C444" s="241"/>
      <c r="D444" s="241"/>
      <c r="E444" s="242"/>
      <c r="F444" s="263"/>
      <c r="G444" s="263"/>
      <c r="H444" s="263"/>
      <c r="I444" s="263"/>
      <c r="J444" s="263"/>
      <c r="K444" s="263"/>
      <c r="L444" s="263"/>
      <c r="M444" s="238"/>
      <c r="N444" s="238"/>
      <c r="O444" s="238"/>
      <c r="P444" s="238"/>
      <c r="Q444" s="238"/>
      <c r="R444" s="238"/>
      <c r="S444" s="238"/>
      <c r="T444" s="238"/>
      <c r="U444" s="238"/>
      <c r="V444" s="239"/>
      <c r="W444" s="14"/>
      <c r="X444" s="3"/>
    </row>
    <row r="445" spans="1:24" ht="16.5" customHeight="1" x14ac:dyDescent="0.2">
      <c r="A445" s="34">
        <f>EDATE(B444,-4)</f>
        <v>45170</v>
      </c>
      <c r="B445" s="243" t="str">
        <f>PROPER(TEXT(A445, "mmmm"))</f>
        <v>Septiembre</v>
      </c>
      <c r="C445" s="244"/>
      <c r="D445" s="244"/>
      <c r="E445" s="244"/>
      <c r="F445" s="281" t="str">
        <f>IFERROR(IF(VLOOKUP($D415&amp;"-"&amp;TEXT($A445,"mmm-aaaa"),Informes!$A:$P,COLUMN(Informes!H$1),FALSE),"þ","¨"),"¨")</f>
        <v>¨</v>
      </c>
      <c r="G445" s="281"/>
      <c r="H445" s="281"/>
      <c r="I445" s="248" t="str">
        <f>IFERROR(IF(ISBLANK(
VLOOKUP($D438&amp;"-"&amp;TEXT($A445,"mmm-aaaa"),Informes!$A:$P,COLUMN(Informes!I$1),FALSE)), "",
VLOOKUP($D438&amp;"-"&amp;TEXT($A445,"mmm-aaaa"),Informes!$A:$P,COLUMN(Informes!I$1),FALSE)), "")</f>
        <v/>
      </c>
      <c r="J445" s="248"/>
      <c r="K445" s="248"/>
      <c r="L445" s="173" t="str">
        <f>IFERROR(IF($X445=$L$7,"þ","¨"),"¨")</f>
        <v>¨</v>
      </c>
      <c r="M445" s="248" t="str">
        <f>IFERROR(IF(OR($X445=$L$7,$X445=$K$5,$X445=$O$5,$X445=$T$5),IF(ISBLANK(
VLOOKUP($D415&amp;"-"&amp;TEXT($A445,"mmm-aaaa"),Informes!$A:$P,COLUMN(Informes!J$1),FALSE)), "",
VLOOKUP($D415&amp;"-"&amp;TEXT($A445,"mmm-aaaa"),Informes!$A:$P,COLUMN(Informes!J$1),FALSE)), ""), "")</f>
        <v/>
      </c>
      <c r="N445" s="248"/>
      <c r="O445" s="248"/>
      <c r="P445" s="248"/>
      <c r="Q445" s="248"/>
      <c r="R445" s="252" t="str">
        <f t="shared" ref="R445:R456" si="85">IF(W445=0, "", W445)</f>
        <v/>
      </c>
      <c r="S445" s="252"/>
      <c r="T445" s="252"/>
      <c r="U445" s="252"/>
      <c r="V445" s="253"/>
      <c r="W445" s="4" t="str">
        <f>IFERROR(VLOOKUP($D438&amp;"-"&amp;TEXT($A445,"mmm-aaaa"),Informes!$A:$P,COLUMN(Informes!K$1),FALSE), "")</f>
        <v/>
      </c>
      <c r="X445" s="34" t="str">
        <f>IFERROR(VLOOKUP($D415&amp;"-"&amp;TEXT($A445,"mmm-aaaa"),Informes!$A:$P,COLUMN(Informes!C$1),FALSE), "")</f>
        <v/>
      </c>
    </row>
    <row r="446" spans="1:24" ht="16.5" customHeight="1" x14ac:dyDescent="0.2">
      <c r="A446" s="34">
        <f>EDATE(A445,1)</f>
        <v>45200</v>
      </c>
      <c r="B446" s="243" t="str">
        <f t="shared" ref="B446:B456" si="86">PROPER(TEXT(A446, "mmmm"))</f>
        <v>Octubre</v>
      </c>
      <c r="C446" s="244"/>
      <c r="D446" s="244"/>
      <c r="E446" s="244"/>
      <c r="F446" s="281" t="str">
        <f>IFERROR(IF(VLOOKUP($D415&amp;"-"&amp;TEXT($A446,"mmm-aaaa"),Informes!$A:$P,COLUMN(Informes!H$1),FALSE),"þ","¨"),"¨")</f>
        <v>¨</v>
      </c>
      <c r="G446" s="281"/>
      <c r="H446" s="281"/>
      <c r="I446" s="248" t="str">
        <f>IFERROR(IF(ISBLANK(
VLOOKUP($D438&amp;"-"&amp;TEXT($A446,"mmm-aaaa"),Informes!$A:$P,COLUMN(Informes!I$1),FALSE)), "",
VLOOKUP($D438&amp;"-"&amp;TEXT($A446,"mmm-aaaa"),Informes!$A:$P,COLUMN(Informes!I$1),FALSE)), "")</f>
        <v/>
      </c>
      <c r="J446" s="248"/>
      <c r="K446" s="248"/>
      <c r="L446" s="173" t="str">
        <f t="shared" ref="L446:L456" si="87">IFERROR(IF($X446=$L$7,"þ","¨"),"¨")</f>
        <v>¨</v>
      </c>
      <c r="M446" s="248" t="str">
        <f>IFERROR(IF(OR($X446=$L$7,$X446=$K$5,$X446=$O$5,$X446=$T$5),IF(ISBLANK(
VLOOKUP($D415&amp;"-"&amp;TEXT($A446,"mmm-aaaa"),Informes!$A:$P,COLUMN(Informes!J$1),FALSE)), "",
VLOOKUP($D415&amp;"-"&amp;TEXT($A446,"mmm-aaaa"),Informes!$A:$P,COLUMN(Informes!J$1),FALSE)), ""), "")</f>
        <v/>
      </c>
      <c r="N446" s="248"/>
      <c r="O446" s="248"/>
      <c r="P446" s="248"/>
      <c r="Q446" s="248"/>
      <c r="R446" s="252" t="str">
        <f t="shared" si="85"/>
        <v/>
      </c>
      <c r="S446" s="252"/>
      <c r="T446" s="252"/>
      <c r="U446" s="252"/>
      <c r="V446" s="253"/>
      <c r="W446" s="4" t="str">
        <f>IFERROR(VLOOKUP($D438&amp;"-"&amp;TEXT($A446,"mmm-aaaa"),Informes!$A:$P,COLUMN(Informes!K$1),FALSE), "")</f>
        <v/>
      </c>
      <c r="X446" s="34" t="str">
        <f>IFERROR(VLOOKUP($D415&amp;"-"&amp;TEXT($A446,"mmm-aaaa"),Informes!$A:$P,COLUMN(Informes!C$1),FALSE), "")</f>
        <v/>
      </c>
    </row>
    <row r="447" spans="1:24" ht="16.5" customHeight="1" x14ac:dyDescent="0.2">
      <c r="A447" s="34">
        <f t="shared" ref="A447:A456" si="88">EDATE(A446,1)</f>
        <v>45231</v>
      </c>
      <c r="B447" s="243" t="str">
        <f t="shared" si="86"/>
        <v>Noviembre</v>
      </c>
      <c r="C447" s="244"/>
      <c r="D447" s="244"/>
      <c r="E447" s="244"/>
      <c r="F447" s="281" t="str">
        <f>IFERROR(IF(VLOOKUP($D415&amp;"-"&amp;TEXT($A447,"mmm-aaaa"),Informes!$A:$P,COLUMN(Informes!H$1),FALSE),"þ","¨"),"¨")</f>
        <v>¨</v>
      </c>
      <c r="G447" s="281"/>
      <c r="H447" s="281"/>
      <c r="I447" s="248" t="str">
        <f>IFERROR(IF(ISBLANK(
VLOOKUP($D438&amp;"-"&amp;TEXT($A447,"mmm-aaaa"),Informes!$A:$P,COLUMN(Informes!I$1),FALSE)), "",
VLOOKUP($D438&amp;"-"&amp;TEXT($A447,"mmm-aaaa"),Informes!$A:$P,COLUMN(Informes!I$1),FALSE)), "")</f>
        <v/>
      </c>
      <c r="J447" s="248"/>
      <c r="K447" s="248"/>
      <c r="L447" s="173" t="str">
        <f t="shared" si="87"/>
        <v>¨</v>
      </c>
      <c r="M447" s="248" t="str">
        <f>IFERROR(IF(OR($X447=$L$7,$X447=$K$5,$X447=$O$5,$X447=$T$5),IF(ISBLANK(
VLOOKUP($D415&amp;"-"&amp;TEXT($A447,"mmm-aaaa"),Informes!$A:$P,COLUMN(Informes!J$1),FALSE)), "",
VLOOKUP($D415&amp;"-"&amp;TEXT($A447,"mmm-aaaa"),Informes!$A:$P,COLUMN(Informes!J$1),FALSE)), ""), "")</f>
        <v/>
      </c>
      <c r="N447" s="248"/>
      <c r="O447" s="248"/>
      <c r="P447" s="248"/>
      <c r="Q447" s="248"/>
      <c r="R447" s="252" t="str">
        <f t="shared" si="85"/>
        <v/>
      </c>
      <c r="S447" s="252"/>
      <c r="T447" s="252"/>
      <c r="U447" s="252"/>
      <c r="V447" s="253"/>
      <c r="W447" s="4" t="str">
        <f>IFERROR(VLOOKUP($D438&amp;"-"&amp;TEXT($A447,"mmm-aaaa"),Informes!$A:$P,COLUMN(Informes!K$1),FALSE), "")</f>
        <v/>
      </c>
      <c r="X447" s="34" t="str">
        <f>IFERROR(VLOOKUP($D415&amp;"-"&amp;TEXT($A447,"mmm-aaaa"),Informes!$A:$P,COLUMN(Informes!C$1),FALSE), "")</f>
        <v/>
      </c>
    </row>
    <row r="448" spans="1:24" ht="16.5" customHeight="1" x14ac:dyDescent="0.2">
      <c r="A448" s="34">
        <f t="shared" si="88"/>
        <v>45261</v>
      </c>
      <c r="B448" s="243" t="str">
        <f t="shared" si="86"/>
        <v>Diciembre</v>
      </c>
      <c r="C448" s="244"/>
      <c r="D448" s="244"/>
      <c r="E448" s="244"/>
      <c r="F448" s="281" t="str">
        <f>IFERROR(IF(VLOOKUP($D415&amp;"-"&amp;TEXT($A448,"mmm-aaaa"),Informes!$A:$P,COLUMN(Informes!H$1),FALSE),"þ","¨"),"¨")</f>
        <v>¨</v>
      </c>
      <c r="G448" s="281"/>
      <c r="H448" s="281"/>
      <c r="I448" s="248" t="str">
        <f>IFERROR(IF(ISBLANK(
VLOOKUP($D438&amp;"-"&amp;TEXT($A448,"mmm-aaaa"),Informes!$A:$P,COLUMN(Informes!I$1),FALSE)), "",
VLOOKUP($D438&amp;"-"&amp;TEXT($A448,"mmm-aaaa"),Informes!$A:$P,COLUMN(Informes!I$1),FALSE)), "")</f>
        <v/>
      </c>
      <c r="J448" s="248"/>
      <c r="K448" s="248"/>
      <c r="L448" s="173" t="str">
        <f t="shared" si="87"/>
        <v>¨</v>
      </c>
      <c r="M448" s="248" t="str">
        <f>IFERROR(IF(OR($X448=$L$7,$X448=$K$5,$X448=$O$5,$X448=$T$5),IF(ISBLANK(
VLOOKUP($D415&amp;"-"&amp;TEXT($A448,"mmm-aaaa"),Informes!$A:$P,COLUMN(Informes!J$1),FALSE)), "",
VLOOKUP($D415&amp;"-"&amp;TEXT($A448,"mmm-aaaa"),Informes!$A:$P,COLUMN(Informes!J$1),FALSE)), ""), "")</f>
        <v/>
      </c>
      <c r="N448" s="248"/>
      <c r="O448" s="248"/>
      <c r="P448" s="248"/>
      <c r="Q448" s="248"/>
      <c r="R448" s="252" t="str">
        <f t="shared" si="85"/>
        <v/>
      </c>
      <c r="S448" s="252"/>
      <c r="T448" s="252"/>
      <c r="U448" s="252"/>
      <c r="V448" s="253"/>
      <c r="W448" s="4" t="str">
        <f>IFERROR(VLOOKUP($D438&amp;"-"&amp;TEXT($A448,"mmm-aaaa"),Informes!$A:$P,COLUMN(Informes!K$1),FALSE), "")</f>
        <v/>
      </c>
      <c r="X448" s="34" t="str">
        <f>IFERROR(VLOOKUP($D415&amp;"-"&amp;TEXT($A448,"mmm-aaaa"),Informes!$A:$P,COLUMN(Informes!C$1),FALSE), "")</f>
        <v/>
      </c>
    </row>
    <row r="449" spans="1:24" ht="16.5" customHeight="1" x14ac:dyDescent="0.2">
      <c r="A449" s="34">
        <f t="shared" si="88"/>
        <v>45292</v>
      </c>
      <c r="B449" s="243" t="str">
        <f t="shared" si="86"/>
        <v>Enero</v>
      </c>
      <c r="C449" s="244"/>
      <c r="D449" s="244"/>
      <c r="E449" s="244"/>
      <c r="F449" s="281" t="str">
        <f>IFERROR(IF(VLOOKUP($D415&amp;"-"&amp;TEXT($A449,"mmm-aaaa"),Informes!$A:$P,COLUMN(Informes!H$1),FALSE),"þ","¨"),"¨")</f>
        <v>¨</v>
      </c>
      <c r="G449" s="281"/>
      <c r="H449" s="281"/>
      <c r="I449" s="248" t="str">
        <f>IFERROR(IF(ISBLANK(
VLOOKUP($D438&amp;"-"&amp;TEXT($A449,"mmm-aaaa"),Informes!$A:$P,COLUMN(Informes!I$1),FALSE)), "",
VLOOKUP($D438&amp;"-"&amp;TEXT($A449,"mmm-aaaa"),Informes!$A:$P,COLUMN(Informes!I$1),FALSE)), "")</f>
        <v/>
      </c>
      <c r="J449" s="248"/>
      <c r="K449" s="248"/>
      <c r="L449" s="173" t="str">
        <f t="shared" si="87"/>
        <v>¨</v>
      </c>
      <c r="M449" s="248" t="str">
        <f>IFERROR(IF(OR($X449=$L$7,$X449=$K$5,$X449=$O$5,$X449=$T$5),IF(ISBLANK(
VLOOKUP($D415&amp;"-"&amp;TEXT($A449,"mmm-aaaa"),Informes!$A:$P,COLUMN(Informes!J$1),FALSE)), "",
VLOOKUP($D415&amp;"-"&amp;TEXT($A449,"mmm-aaaa"),Informes!$A:$P,COLUMN(Informes!J$1),FALSE)), ""), "")</f>
        <v/>
      </c>
      <c r="N449" s="248"/>
      <c r="O449" s="248"/>
      <c r="P449" s="248"/>
      <c r="Q449" s="248"/>
      <c r="R449" s="252" t="str">
        <f t="shared" si="85"/>
        <v/>
      </c>
      <c r="S449" s="252"/>
      <c r="T449" s="252"/>
      <c r="U449" s="252"/>
      <c r="V449" s="253"/>
      <c r="W449" s="4" t="str">
        <f>IFERROR(VLOOKUP($D438&amp;"-"&amp;TEXT($A449,"mmm-aaaa"),Informes!$A:$P,COLUMN(Informes!K$1),FALSE), "")</f>
        <v/>
      </c>
      <c r="X449" s="34" t="str">
        <f>IFERROR(VLOOKUP($D415&amp;"-"&amp;TEXT($A449,"mmm-aaaa"),Informes!$A:$P,COLUMN(Informes!C$1),FALSE), "")</f>
        <v/>
      </c>
    </row>
    <row r="450" spans="1:24" ht="16.5" customHeight="1" x14ac:dyDescent="0.2">
      <c r="A450" s="34">
        <f t="shared" si="88"/>
        <v>45323</v>
      </c>
      <c r="B450" s="243" t="str">
        <f t="shared" si="86"/>
        <v>Febrero</v>
      </c>
      <c r="C450" s="244"/>
      <c r="D450" s="244"/>
      <c r="E450" s="244"/>
      <c r="F450" s="281" t="str">
        <f>IFERROR(IF(VLOOKUP($D415&amp;"-"&amp;TEXT($A450,"mmm-aaaa"),Informes!$A:$P,COLUMN(Informes!H$1),FALSE),"þ","¨"),"¨")</f>
        <v>¨</v>
      </c>
      <c r="G450" s="281"/>
      <c r="H450" s="281"/>
      <c r="I450" s="248" t="str">
        <f>IFERROR(IF(ISBLANK(
VLOOKUP($D438&amp;"-"&amp;TEXT($A450,"mmm-aaaa"),Informes!$A:$P,COLUMN(Informes!I$1),FALSE)), "",
VLOOKUP($D438&amp;"-"&amp;TEXT($A450,"mmm-aaaa"),Informes!$A:$P,COLUMN(Informes!I$1),FALSE)), "")</f>
        <v/>
      </c>
      <c r="J450" s="248"/>
      <c r="K450" s="248"/>
      <c r="L450" s="173" t="str">
        <f t="shared" si="87"/>
        <v>¨</v>
      </c>
      <c r="M450" s="248" t="str">
        <f>IFERROR(IF(OR($X450=$L$7,$X450=$K$5,$X450=$O$5,$X450=$T$5),IF(ISBLANK(
VLOOKUP($D415&amp;"-"&amp;TEXT($A450,"mmm-aaaa"),Informes!$A:$P,COLUMN(Informes!J$1),FALSE)), "",
VLOOKUP($D415&amp;"-"&amp;TEXT($A450,"mmm-aaaa"),Informes!$A:$P,COLUMN(Informes!J$1),FALSE)), ""), "")</f>
        <v/>
      </c>
      <c r="N450" s="248"/>
      <c r="O450" s="248"/>
      <c r="P450" s="248"/>
      <c r="Q450" s="248"/>
      <c r="R450" s="252" t="str">
        <f t="shared" si="85"/>
        <v/>
      </c>
      <c r="S450" s="252"/>
      <c r="T450" s="252"/>
      <c r="U450" s="252"/>
      <c r="V450" s="253"/>
      <c r="W450" s="4" t="str">
        <f>IFERROR(VLOOKUP($D438&amp;"-"&amp;TEXT($A450,"mmm-aaaa"),Informes!$A:$P,COLUMN(Informes!K$1),FALSE), "")</f>
        <v/>
      </c>
      <c r="X450" s="34" t="str">
        <f>IFERROR(VLOOKUP($D415&amp;"-"&amp;TEXT($A450,"mmm-aaaa"),Informes!$A:$P,COLUMN(Informes!C$1),FALSE), "")</f>
        <v/>
      </c>
    </row>
    <row r="451" spans="1:24" ht="16.5" customHeight="1" x14ac:dyDescent="0.2">
      <c r="A451" s="34">
        <f t="shared" si="88"/>
        <v>45352</v>
      </c>
      <c r="B451" s="243" t="str">
        <f t="shared" si="86"/>
        <v>Marzo</v>
      </c>
      <c r="C451" s="244"/>
      <c r="D451" s="244"/>
      <c r="E451" s="244"/>
      <c r="F451" s="281" t="str">
        <f>IFERROR(IF(VLOOKUP($D415&amp;"-"&amp;TEXT($A451,"mmm-aaaa"),Informes!$A:$P,COLUMN(Informes!H$1),FALSE),"þ","¨"),"¨")</f>
        <v>¨</v>
      </c>
      <c r="G451" s="281"/>
      <c r="H451" s="281"/>
      <c r="I451" s="248" t="str">
        <f>IFERROR(IF(ISBLANK(
VLOOKUP($D438&amp;"-"&amp;TEXT($A451,"mmm-aaaa"),Informes!$A:$P,COLUMN(Informes!I$1),FALSE)), "",
VLOOKUP($D438&amp;"-"&amp;TEXT($A451,"mmm-aaaa"),Informes!$A:$P,COLUMN(Informes!I$1),FALSE)), "")</f>
        <v/>
      </c>
      <c r="J451" s="248"/>
      <c r="K451" s="248"/>
      <c r="L451" s="173" t="str">
        <f t="shared" si="87"/>
        <v>¨</v>
      </c>
      <c r="M451" s="248" t="str">
        <f>IFERROR(IF(OR($X451=$L$7,$X451=$K$5,$X451=$O$5,$X451=$T$5),IF(ISBLANK(
VLOOKUP($D415&amp;"-"&amp;TEXT($A451,"mmm-aaaa"),Informes!$A:$P,COLUMN(Informes!J$1),FALSE)), "",
VLOOKUP($D415&amp;"-"&amp;TEXT($A451,"mmm-aaaa"),Informes!$A:$P,COLUMN(Informes!J$1),FALSE)), ""), "")</f>
        <v/>
      </c>
      <c r="N451" s="248"/>
      <c r="O451" s="248"/>
      <c r="P451" s="248"/>
      <c r="Q451" s="248"/>
      <c r="R451" s="252" t="str">
        <f t="shared" si="85"/>
        <v/>
      </c>
      <c r="S451" s="252"/>
      <c r="T451" s="252"/>
      <c r="U451" s="252"/>
      <c r="V451" s="253"/>
      <c r="W451" s="4" t="str">
        <f>IFERROR(VLOOKUP($D438&amp;"-"&amp;TEXT($A451,"mmm-aaaa"),Informes!$A:$P,COLUMN(Informes!K$1),FALSE), "")</f>
        <v/>
      </c>
      <c r="X451" s="34" t="str">
        <f>IFERROR(VLOOKUP($D415&amp;"-"&amp;TEXT($A451,"mmm-aaaa"),Informes!$A:$P,COLUMN(Informes!C$1),FALSE), "")</f>
        <v/>
      </c>
    </row>
    <row r="452" spans="1:24" ht="16.5" customHeight="1" x14ac:dyDescent="0.2">
      <c r="A452" s="34">
        <f t="shared" si="88"/>
        <v>45383</v>
      </c>
      <c r="B452" s="243" t="str">
        <f t="shared" si="86"/>
        <v>Abril</v>
      </c>
      <c r="C452" s="244"/>
      <c r="D452" s="244"/>
      <c r="E452" s="244"/>
      <c r="F452" s="281" t="str">
        <f>IFERROR(IF(VLOOKUP($D415&amp;"-"&amp;TEXT($A452,"mmm-aaaa"),Informes!$A:$P,COLUMN(Informes!H$1),FALSE),"þ","¨"),"¨")</f>
        <v>¨</v>
      </c>
      <c r="G452" s="281"/>
      <c r="H452" s="281"/>
      <c r="I452" s="248" t="str">
        <f>IFERROR(IF(ISBLANK(
VLOOKUP($D438&amp;"-"&amp;TEXT($A452,"mmm-aaaa"),Informes!$A:$P,COLUMN(Informes!I$1),FALSE)), "",
VLOOKUP($D438&amp;"-"&amp;TEXT($A452,"mmm-aaaa"),Informes!$A:$P,COLUMN(Informes!I$1),FALSE)), "")</f>
        <v/>
      </c>
      <c r="J452" s="248"/>
      <c r="K452" s="248"/>
      <c r="L452" s="173" t="str">
        <f t="shared" si="87"/>
        <v>¨</v>
      </c>
      <c r="M452" s="248" t="str">
        <f>IFERROR(IF(OR($X452=$L$7,$X452=$K$5,$X452=$O$5,$X452=$T$5),IF(ISBLANK(
VLOOKUP($D415&amp;"-"&amp;TEXT($A452,"mmm-aaaa"),Informes!$A:$P,COLUMN(Informes!J$1),FALSE)), "",
VLOOKUP($D415&amp;"-"&amp;TEXT($A452,"mmm-aaaa"),Informes!$A:$P,COLUMN(Informes!J$1),FALSE)), ""), "")</f>
        <v/>
      </c>
      <c r="N452" s="248"/>
      <c r="O452" s="248"/>
      <c r="P452" s="248"/>
      <c r="Q452" s="248"/>
      <c r="R452" s="252" t="str">
        <f t="shared" si="85"/>
        <v/>
      </c>
      <c r="S452" s="252"/>
      <c r="T452" s="252"/>
      <c r="U452" s="252"/>
      <c r="V452" s="253"/>
      <c r="W452" s="4" t="str">
        <f>IFERROR(VLOOKUP($D438&amp;"-"&amp;TEXT($A452,"mmm-aaaa"),Informes!$A:$P,COLUMN(Informes!K$1),FALSE), "")</f>
        <v/>
      </c>
      <c r="X452" s="34" t="str">
        <f>IFERROR(VLOOKUP($D415&amp;"-"&amp;TEXT($A452,"mmm-aaaa"),Informes!$A:$P,COLUMN(Informes!C$1),FALSE), "")</f>
        <v/>
      </c>
    </row>
    <row r="453" spans="1:24" ht="16.5" customHeight="1" x14ac:dyDescent="0.2">
      <c r="A453" s="34">
        <f t="shared" si="88"/>
        <v>45413</v>
      </c>
      <c r="B453" s="243" t="str">
        <f t="shared" si="86"/>
        <v>Mayo</v>
      </c>
      <c r="C453" s="244"/>
      <c r="D453" s="244"/>
      <c r="E453" s="244"/>
      <c r="F453" s="281" t="str">
        <f>IFERROR(IF(VLOOKUP($D415&amp;"-"&amp;TEXT($A453,"mmm-aaaa"),Informes!$A:$P,COLUMN(Informes!H$1),FALSE),"þ","¨"),"¨")</f>
        <v>¨</v>
      </c>
      <c r="G453" s="281"/>
      <c r="H453" s="281"/>
      <c r="I453" s="248" t="str">
        <f>IFERROR(IF(ISBLANK(
VLOOKUP($D438&amp;"-"&amp;TEXT($A453,"mmm-aaaa"),Informes!$A:$P,COLUMN(Informes!I$1),FALSE)), "",
VLOOKUP($D438&amp;"-"&amp;TEXT($A453,"mmm-aaaa"),Informes!$A:$P,COLUMN(Informes!I$1),FALSE)), "")</f>
        <v/>
      </c>
      <c r="J453" s="248"/>
      <c r="K453" s="248"/>
      <c r="L453" s="173" t="str">
        <f t="shared" si="87"/>
        <v>¨</v>
      </c>
      <c r="M453" s="248" t="str">
        <f>IFERROR(IF(OR($X453=$L$7,$X453=$K$5,$X453=$O$5,$X453=$T$5),IF(ISBLANK(
VLOOKUP($D415&amp;"-"&amp;TEXT($A453,"mmm-aaaa"),Informes!$A:$P,COLUMN(Informes!J$1),FALSE)), "",
VLOOKUP($D415&amp;"-"&amp;TEXT($A453,"mmm-aaaa"),Informes!$A:$P,COLUMN(Informes!J$1),FALSE)), ""), "")</f>
        <v/>
      </c>
      <c r="N453" s="248"/>
      <c r="O453" s="248"/>
      <c r="P453" s="248"/>
      <c r="Q453" s="248"/>
      <c r="R453" s="252" t="str">
        <f t="shared" si="85"/>
        <v/>
      </c>
      <c r="S453" s="252"/>
      <c r="T453" s="252"/>
      <c r="U453" s="252"/>
      <c r="V453" s="253"/>
      <c r="W453" s="4" t="str">
        <f>IFERROR(VLOOKUP($D438&amp;"-"&amp;TEXT($A453,"mmm-aaaa"),Informes!$A:$P,COLUMN(Informes!K$1),FALSE), "")</f>
        <v/>
      </c>
      <c r="X453" s="34" t="str">
        <f>IFERROR(VLOOKUP($D415&amp;"-"&amp;TEXT($A453,"mmm-aaaa"),Informes!$A:$P,COLUMN(Informes!C$1),FALSE), "")</f>
        <v/>
      </c>
    </row>
    <row r="454" spans="1:24" ht="16.5" customHeight="1" x14ac:dyDescent="0.2">
      <c r="A454" s="34">
        <f t="shared" si="88"/>
        <v>45444</v>
      </c>
      <c r="B454" s="243" t="str">
        <f t="shared" si="86"/>
        <v>Junio</v>
      </c>
      <c r="C454" s="244"/>
      <c r="D454" s="244"/>
      <c r="E454" s="244"/>
      <c r="F454" s="281" t="str">
        <f>IFERROR(IF(VLOOKUP($D415&amp;"-"&amp;TEXT($A454,"mmm-aaaa"),Informes!$A:$P,COLUMN(Informes!H$1),FALSE),"þ","¨"),"¨")</f>
        <v>¨</v>
      </c>
      <c r="G454" s="281"/>
      <c r="H454" s="281"/>
      <c r="I454" s="248" t="str">
        <f>IFERROR(IF(ISBLANK(
VLOOKUP($D438&amp;"-"&amp;TEXT($A454,"mmm-aaaa"),Informes!$A:$P,COLUMN(Informes!I$1),FALSE)), "",
VLOOKUP($D438&amp;"-"&amp;TEXT($A454,"mmm-aaaa"),Informes!$A:$P,COLUMN(Informes!I$1),FALSE)), "")</f>
        <v/>
      </c>
      <c r="J454" s="248"/>
      <c r="K454" s="248"/>
      <c r="L454" s="173" t="str">
        <f t="shared" si="87"/>
        <v>¨</v>
      </c>
      <c r="M454" s="248" t="str">
        <f>IFERROR(IF(OR($X454=$L$7,$X454=$K$5,$X454=$O$5,$X454=$T$5),IF(ISBLANK(
VLOOKUP($D415&amp;"-"&amp;TEXT($A454,"mmm-aaaa"),Informes!$A:$P,COLUMN(Informes!J$1),FALSE)), "",
VLOOKUP($D415&amp;"-"&amp;TEXT($A454,"mmm-aaaa"),Informes!$A:$P,COLUMN(Informes!J$1),FALSE)), ""), "")</f>
        <v/>
      </c>
      <c r="N454" s="248"/>
      <c r="O454" s="248"/>
      <c r="P454" s="248"/>
      <c r="Q454" s="248"/>
      <c r="R454" s="252" t="str">
        <f t="shared" si="85"/>
        <v/>
      </c>
      <c r="S454" s="252"/>
      <c r="T454" s="252"/>
      <c r="U454" s="252"/>
      <c r="V454" s="253"/>
      <c r="W454" s="4" t="str">
        <f>IFERROR(VLOOKUP($D438&amp;"-"&amp;TEXT($A454,"mmm-aaaa"),Informes!$A:$P,COLUMN(Informes!K$1),FALSE), "")</f>
        <v/>
      </c>
      <c r="X454" s="34" t="str">
        <f>IFERROR(VLOOKUP($D415&amp;"-"&amp;TEXT($A454,"mmm-aaaa"),Informes!$A:$P,COLUMN(Informes!C$1),FALSE), "")</f>
        <v/>
      </c>
    </row>
    <row r="455" spans="1:24" ht="16.5" customHeight="1" x14ac:dyDescent="0.2">
      <c r="A455" s="34">
        <f t="shared" si="88"/>
        <v>45474</v>
      </c>
      <c r="B455" s="243" t="str">
        <f t="shared" si="86"/>
        <v>Julio</v>
      </c>
      <c r="C455" s="244"/>
      <c r="D455" s="244"/>
      <c r="E455" s="244"/>
      <c r="F455" s="281" t="str">
        <f>IFERROR(IF(VLOOKUP($D415&amp;"-"&amp;TEXT($A455,"mmm-aaaa"),Informes!$A:$P,COLUMN(Informes!H$1),FALSE),"þ","¨"),"¨")</f>
        <v>¨</v>
      </c>
      <c r="G455" s="281"/>
      <c r="H455" s="281"/>
      <c r="I455" s="248" t="str">
        <f>IFERROR(IF(ISBLANK(
VLOOKUP($D438&amp;"-"&amp;TEXT($A455,"mmm-aaaa"),Informes!$A:$P,COLUMN(Informes!I$1),FALSE)), "",
VLOOKUP($D438&amp;"-"&amp;TEXT($A455,"mmm-aaaa"),Informes!$A:$P,COLUMN(Informes!I$1),FALSE)), "")</f>
        <v/>
      </c>
      <c r="J455" s="248"/>
      <c r="K455" s="248"/>
      <c r="L455" s="173" t="str">
        <f t="shared" si="87"/>
        <v>¨</v>
      </c>
      <c r="M455" s="248" t="str">
        <f>IFERROR(IF(OR($X455=$L$7,$X455=$K$5,$X455=$O$5,$X455=$T$5),IF(ISBLANK(
VLOOKUP($D415&amp;"-"&amp;TEXT($A455,"mmm-aaaa"),Informes!$A:$P,COLUMN(Informes!J$1),FALSE)), "",
VLOOKUP($D415&amp;"-"&amp;TEXT($A455,"mmm-aaaa"),Informes!$A:$P,COLUMN(Informes!J$1),FALSE)), ""), "")</f>
        <v/>
      </c>
      <c r="N455" s="248"/>
      <c r="O455" s="248"/>
      <c r="P455" s="248"/>
      <c r="Q455" s="248"/>
      <c r="R455" s="252" t="str">
        <f t="shared" si="85"/>
        <v/>
      </c>
      <c r="S455" s="252"/>
      <c r="T455" s="252"/>
      <c r="U455" s="252"/>
      <c r="V455" s="253"/>
      <c r="W455" s="4" t="str">
        <f>IFERROR(VLOOKUP($D438&amp;"-"&amp;TEXT($A455,"mmm-aaaa"),Informes!$A:$P,COLUMN(Informes!K$1),FALSE), "")</f>
        <v/>
      </c>
      <c r="X455" s="34" t="str">
        <f>IFERROR(VLOOKUP($D415&amp;"-"&amp;TEXT($A455,"mmm-aaaa"),Informes!$A:$P,COLUMN(Informes!C$1),FALSE), "")</f>
        <v/>
      </c>
    </row>
    <row r="456" spans="1:24" ht="16.5" customHeight="1" thickBot="1" x14ac:dyDescent="0.25">
      <c r="A456" s="34">
        <f t="shared" si="88"/>
        <v>45505</v>
      </c>
      <c r="B456" s="264" t="str">
        <f t="shared" si="86"/>
        <v>Agosto</v>
      </c>
      <c r="C456" s="265"/>
      <c r="D456" s="265"/>
      <c r="E456" s="265"/>
      <c r="F456" s="280" t="str">
        <f>IFERROR(IF(VLOOKUP($D415&amp;"-"&amp;TEXT($A456,"mmm-aaaa"),Informes!$A:$P,COLUMN(Informes!H$1),FALSE),"þ","¨"),"¨")</f>
        <v>¨</v>
      </c>
      <c r="G456" s="280"/>
      <c r="H456" s="280"/>
      <c r="I456" s="269" t="str">
        <f>IFERROR(IF(ISBLANK(
VLOOKUP($D438&amp;"-"&amp;TEXT($A456,"mmm-aaaa"),Informes!$A:$P,COLUMN(Informes!I$1),FALSE)), "",
VLOOKUP($D438&amp;"-"&amp;TEXT($A456,"mmm-aaaa"),Informes!$A:$P,COLUMN(Informes!I$1),FALSE)), "")</f>
        <v/>
      </c>
      <c r="J456" s="269"/>
      <c r="K456" s="269"/>
      <c r="L456" s="172" t="str">
        <f t="shared" si="87"/>
        <v>¨</v>
      </c>
      <c r="M456" s="269" t="str">
        <f>IFERROR(IF(OR($X456=$L$7,$X456=$K$5,$X456=$O$5,$X456=$T$5),IF(ISBLANK(
VLOOKUP($D415&amp;"-"&amp;TEXT($A456,"mmm-aaaa"),Informes!$A:$P,COLUMN(Informes!J$1),FALSE)), "",
VLOOKUP($D415&amp;"-"&amp;TEXT($A456,"mmm-aaaa"),Informes!$A:$P,COLUMN(Informes!J$1),FALSE)), ""), "")</f>
        <v/>
      </c>
      <c r="N456" s="269"/>
      <c r="O456" s="269"/>
      <c r="P456" s="269"/>
      <c r="Q456" s="269"/>
      <c r="R456" s="270" t="str">
        <f t="shared" si="85"/>
        <v/>
      </c>
      <c r="S456" s="270"/>
      <c r="T456" s="270"/>
      <c r="U456" s="270"/>
      <c r="V456" s="271"/>
      <c r="W456" s="4" t="str">
        <f>IFERROR(VLOOKUP($D438&amp;"-"&amp;TEXT($A456,"mmm-aaaa"),Informes!$A:$P,COLUMN(Informes!K$1),FALSE), "")</f>
        <v/>
      </c>
      <c r="X456" s="34" t="str">
        <f>IFERROR(VLOOKUP($D415&amp;"-"&amp;TEXT($A456,"mmm-aaaa"),Informes!$A:$P,COLUMN(Informes!C$1),FALSE), "")</f>
        <v/>
      </c>
    </row>
    <row r="457" spans="1:24" ht="16.5" customHeight="1" thickBot="1" x14ac:dyDescent="0.3">
      <c r="D457" s="124"/>
      <c r="E457" s="124"/>
      <c r="F457" s="129"/>
      <c r="G457" s="124" t="str">
        <f>IF(SUM(F445:F456)=0,"",SUM(F445:F456))</f>
        <v/>
      </c>
      <c r="H457" s="124"/>
      <c r="I457" s="124"/>
      <c r="J457" s="130"/>
      <c r="K457" s="124"/>
      <c r="L457" s="131" t="s">
        <v>107</v>
      </c>
      <c r="M457" s="272" t="str">
        <f>IF(SUM(M445:M456)=0,"",SUM(M445:M456))</f>
        <v/>
      </c>
      <c r="N457" s="273"/>
      <c r="O457" s="273"/>
      <c r="P457" s="273"/>
      <c r="Q457" s="274"/>
      <c r="R457" s="275"/>
      <c r="S457" s="276"/>
      <c r="T457" s="276"/>
      <c r="U457" s="276"/>
      <c r="V457" s="277"/>
      <c r="W457" s="4"/>
      <c r="X457" s="4"/>
    </row>
    <row r="458" spans="1:24" ht="16.5" customHeight="1" x14ac:dyDescent="0.2">
      <c r="W458" s="4"/>
      <c r="X458" s="4"/>
    </row>
    <row r="459" spans="1:24" ht="279.75" customHeight="1" x14ac:dyDescent="0.15">
      <c r="B459" s="11"/>
      <c r="C459" s="132" t="s">
        <v>136</v>
      </c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 spans="1:24" ht="24" customHeight="1" x14ac:dyDescent="0.2">
      <c r="A460" s="35">
        <f>IFERROR(IF(INDEX(ROUNDDOWN(TblPublicadores[Grupo], 0),A461)=$Y$1,A461,0),0)</f>
        <v>0</v>
      </c>
      <c r="B460" s="256" t="s">
        <v>127</v>
      </c>
      <c r="C460" s="256"/>
      <c r="D460" s="256"/>
      <c r="E460" s="256"/>
      <c r="F460" s="256"/>
      <c r="G460" s="256"/>
      <c r="H460" s="256"/>
      <c r="I460" s="256"/>
      <c r="J460" s="256"/>
      <c r="K460" s="256"/>
      <c r="L460" s="256"/>
      <c r="M460" s="256"/>
      <c r="N460" s="256"/>
      <c r="O460" s="256"/>
      <c r="P460" s="256"/>
      <c r="Q460" s="256"/>
      <c r="R460" s="256"/>
      <c r="S460" s="256"/>
      <c r="T460" s="256"/>
      <c r="U460" s="256"/>
      <c r="V460" s="256"/>
    </row>
    <row r="461" spans="1:24" ht="17.25" customHeight="1" x14ac:dyDescent="0.2">
      <c r="A461" s="35">
        <f>A415+1</f>
        <v>11</v>
      </c>
      <c r="B461" s="120" t="s">
        <v>128</v>
      </c>
      <c r="D461" s="286">
        <f>IF(A460=0,0,INDEX(TblPublicadores[Nombre],A460))</f>
        <v>0</v>
      </c>
      <c r="E461" s="286"/>
      <c r="F461" s="286"/>
      <c r="G461" s="286"/>
      <c r="H461" s="286"/>
      <c r="I461" s="286"/>
      <c r="J461" s="286"/>
      <c r="K461" s="286"/>
      <c r="L461" s="286"/>
      <c r="M461" s="286"/>
      <c r="N461" s="286"/>
      <c r="O461" s="286"/>
      <c r="P461" s="286"/>
      <c r="Q461" s="286"/>
      <c r="R461" s="286"/>
      <c r="S461" s="286"/>
      <c r="T461" s="286"/>
      <c r="U461" s="286"/>
      <c r="V461" s="286"/>
      <c r="W461" s="15"/>
      <c r="X461" s="2"/>
    </row>
    <row r="462" spans="1:24" ht="17.25" customHeight="1" x14ac:dyDescent="0.2">
      <c r="B462" s="120" t="s">
        <v>129</v>
      </c>
      <c r="D462" s="121"/>
      <c r="E462" s="121"/>
      <c r="F462" s="7"/>
      <c r="G462" s="7"/>
      <c r="H462" s="257" t="str">
        <f>IF(A460=0,"",INDEX(TblPublicadores[Fecha de nacimiento],A460))</f>
        <v/>
      </c>
      <c r="I462" s="257"/>
      <c r="J462" s="257"/>
      <c r="K462" s="257"/>
      <c r="L462" s="257"/>
      <c r="M462" s="257"/>
      <c r="N462" s="257"/>
      <c r="O462" s="257"/>
      <c r="P462" s="128" t="str">
        <f>IF(INDEX(TblPublicadores[Sexo],A460)=Q462,"þ","¨")</f>
        <v>¨</v>
      </c>
      <c r="Q462" s="120" t="s">
        <v>75</v>
      </c>
      <c r="S462" s="12"/>
      <c r="T462" s="13"/>
      <c r="U462" s="128" t="str">
        <f>IF(INDEX(TblPublicadores[Sexo],A460)=V462,"þ","¨")</f>
        <v>¨</v>
      </c>
      <c r="V462" s="120" t="s">
        <v>79</v>
      </c>
      <c r="W462" s="12"/>
      <c r="X462" s="6"/>
    </row>
    <row r="463" spans="1:24" ht="17.25" customHeight="1" x14ac:dyDescent="0.2">
      <c r="B463" s="120" t="s">
        <v>130</v>
      </c>
      <c r="D463" s="122"/>
      <c r="E463" s="122"/>
      <c r="F463" s="7"/>
      <c r="G463" s="258" t="str">
        <f>IF(A460=0,"",IF(INDEX(TblPublicadores[Fecha de bautismo],A460)="", "",INDEX(TblPublicadores[Fecha de bautismo],A460)))</f>
        <v/>
      </c>
      <c r="H463" s="258"/>
      <c r="I463" s="258"/>
      <c r="J463" s="258"/>
      <c r="K463" s="258"/>
      <c r="L463" s="258"/>
      <c r="M463" s="258"/>
      <c r="N463" s="258"/>
      <c r="O463" s="258"/>
      <c r="P463" s="128" t="s">
        <v>137</v>
      </c>
      <c r="Q463" s="120" t="s">
        <v>131</v>
      </c>
      <c r="S463" s="12"/>
      <c r="T463" s="12"/>
      <c r="U463" s="128" t="s">
        <v>138</v>
      </c>
      <c r="V463" s="120" t="s">
        <v>61</v>
      </c>
      <c r="W463" s="12"/>
      <c r="X463" s="6"/>
    </row>
    <row r="464" spans="1:24" ht="28.5" customHeight="1" x14ac:dyDescent="0.2">
      <c r="B464" s="127" t="str">
        <f>IF(INDEX(TblPublicadores[Privilegio],A460)=C464,"þ","¨")</f>
        <v>¨</v>
      </c>
      <c r="C464" s="125" t="s">
        <v>76</v>
      </c>
      <c r="D464" s="127" t="str">
        <f>IF(INDEX(TblPublicadores[Privilegio],A460)=E464,"þ","¨")</f>
        <v>¨</v>
      </c>
      <c r="E464" s="125" t="s">
        <v>81</v>
      </c>
      <c r="F464" s="7"/>
      <c r="G464" s="7"/>
      <c r="H464" s="5"/>
      <c r="I464" s="10"/>
      <c r="J464" s="127" t="str">
        <f>IF(INDEX(TblPublicadores[Tipo Publicador],A460)=K464,"þ","¨")</f>
        <v>¨</v>
      </c>
      <c r="K464" s="125" t="s">
        <v>77</v>
      </c>
      <c r="L464" s="5"/>
      <c r="M464" s="5"/>
      <c r="N464" s="127" t="str">
        <f>IF(INDEX(TblPublicadores[Tipo Publicador],A460)=O464,"þ","¨")</f>
        <v>¨</v>
      </c>
      <c r="O464" s="125" t="s">
        <v>132</v>
      </c>
      <c r="P464" s="126"/>
      <c r="Q464" s="126"/>
      <c r="R464" s="9"/>
      <c r="S464" s="127" t="str">
        <f>IF(INDEX(TblPublicadores[Tipo Publicador],A460)=T464,"þ","¨")</f>
        <v>¨</v>
      </c>
      <c r="T464" s="259" t="s">
        <v>133</v>
      </c>
      <c r="U464" s="259"/>
      <c r="V464" s="259"/>
      <c r="W464" s="13"/>
      <c r="X464" s="6"/>
    </row>
    <row r="465" spans="1:24" ht="4.5" customHeight="1" thickBot="1" x14ac:dyDescent="0.25">
      <c r="B465" s="8"/>
      <c r="C465" s="7"/>
      <c r="D465" s="8"/>
      <c r="E465" s="7"/>
      <c r="F465" s="7"/>
      <c r="G465" s="7"/>
      <c r="H465" s="5"/>
      <c r="I465" s="10"/>
      <c r="J465" s="8"/>
      <c r="K465" s="5"/>
      <c r="L465" s="5"/>
      <c r="M465" s="5"/>
      <c r="N465" s="7"/>
      <c r="O465" s="5"/>
      <c r="P465" s="8"/>
      <c r="Q465" s="8"/>
      <c r="R465" s="9"/>
      <c r="S465" s="9"/>
      <c r="T465" s="7"/>
      <c r="U465" s="8"/>
      <c r="V465" s="9"/>
      <c r="W465" s="9"/>
      <c r="X465" s="6"/>
    </row>
    <row r="466" spans="1:24" ht="26.25" customHeight="1" x14ac:dyDescent="0.25">
      <c r="B466" s="260" t="s">
        <v>17</v>
      </c>
      <c r="C466" s="261"/>
      <c r="D466" s="261"/>
      <c r="E466" s="261"/>
      <c r="F466" s="262" t="s">
        <v>134</v>
      </c>
      <c r="G466" s="262"/>
      <c r="H466" s="262"/>
      <c r="I466" s="262" t="s">
        <v>12</v>
      </c>
      <c r="J466" s="262"/>
      <c r="K466" s="262"/>
      <c r="L466" s="262" t="s">
        <v>105</v>
      </c>
      <c r="M466" s="236" t="s">
        <v>135</v>
      </c>
      <c r="N466" s="236"/>
      <c r="O466" s="236"/>
      <c r="P466" s="236"/>
      <c r="Q466" s="236"/>
      <c r="R466" s="236" t="s">
        <v>101</v>
      </c>
      <c r="S466" s="236"/>
      <c r="T466" s="236"/>
      <c r="U466" s="236"/>
      <c r="V466" s="237"/>
      <c r="W466" s="14"/>
      <c r="X466" s="3"/>
    </row>
    <row r="467" spans="1:24" ht="27.75" customHeight="1" x14ac:dyDescent="0.2">
      <c r="B467" s="240">
        <v>44927</v>
      </c>
      <c r="C467" s="241"/>
      <c r="D467" s="241"/>
      <c r="E467" s="242"/>
      <c r="F467" s="263"/>
      <c r="G467" s="263"/>
      <c r="H467" s="263"/>
      <c r="I467" s="263"/>
      <c r="J467" s="263"/>
      <c r="K467" s="263"/>
      <c r="L467" s="263"/>
      <c r="M467" s="238"/>
      <c r="N467" s="238"/>
      <c r="O467" s="238"/>
      <c r="P467" s="238"/>
      <c r="Q467" s="238"/>
      <c r="R467" s="238"/>
      <c r="S467" s="238"/>
      <c r="T467" s="238"/>
      <c r="U467" s="238"/>
      <c r="V467" s="239"/>
      <c r="W467" s="14"/>
      <c r="X467" s="3"/>
    </row>
    <row r="468" spans="1:24" ht="16.5" customHeight="1" x14ac:dyDescent="0.2">
      <c r="A468" s="34">
        <f>EDATE(B467,-4)</f>
        <v>44805</v>
      </c>
      <c r="B468" s="243" t="str">
        <f>PROPER(TEXT(A468, "mmmm"))</f>
        <v>Septiembre</v>
      </c>
      <c r="C468" s="244"/>
      <c r="D468" s="244" t="str">
        <f>PROPER(TEXT(C468, "mmmm"))</f>
        <v>Enero</v>
      </c>
      <c r="E468" s="244"/>
      <c r="F468" s="281" t="str">
        <f>IFERROR(IF(VLOOKUP($D461&amp;"-"&amp;TEXT($A468,"mmm-aaaa"),Informes!$A:$P,COLUMN(Informes!H$1),FALSE),"þ","¨"),"¨")</f>
        <v>¨</v>
      </c>
      <c r="G468" s="281"/>
      <c r="H468" s="281"/>
      <c r="I468" s="248" t="str">
        <f>IFERROR(IF(ISBLANK(
VLOOKUP($D461&amp;"-"&amp;TEXT($A468,"mmm-aaaa"),Informes!$A:$P,COLUMN(Informes!I$1),FALSE)), "",
VLOOKUP($D461&amp;"-"&amp;TEXT($A468,"mmm-aaaa"),Informes!$A:$P,COLUMN(Informes!I$1),FALSE)), "")</f>
        <v/>
      </c>
      <c r="J468" s="248"/>
      <c r="K468" s="248"/>
      <c r="L468" s="173" t="str">
        <f>IFERROR(IF($X468=$L$7,"þ","¨"),"¨")</f>
        <v>¨</v>
      </c>
      <c r="M468" s="248" t="str">
        <f>IFERROR(IF(OR($X468=$L$7,$X468=$K$5,$X468=$O$5,$X468=$T$5),IF(ISBLANK(
VLOOKUP($D461&amp;"-"&amp;TEXT($A468,"mmm-aaaa"),Informes!$A:$P,COLUMN(Informes!J$1),FALSE)), "",
VLOOKUP($D461&amp;"-"&amp;TEXT($A468,"mmm-aaaa"),Informes!$A:$P,COLUMN(Informes!J$1),FALSE)), ""), "")</f>
        <v/>
      </c>
      <c r="N468" s="248"/>
      <c r="O468" s="248"/>
      <c r="P468" s="248"/>
      <c r="Q468" s="248"/>
      <c r="R468" s="252" t="str">
        <f t="shared" ref="R468:R479" si="89">IF(W468=0, "", W468)</f>
        <v/>
      </c>
      <c r="S468" s="252"/>
      <c r="T468" s="252"/>
      <c r="U468" s="252"/>
      <c r="V468" s="253"/>
      <c r="W468" s="4" t="str">
        <f>IFERROR(VLOOKUP($D461&amp;"-"&amp;TEXT($A468,"mmm-aaaa"),Informes!$A:$P,COLUMN(Informes!K$1),FALSE), "")</f>
        <v/>
      </c>
      <c r="X468" s="34" t="str">
        <f>IFERROR(VLOOKUP($D461&amp;"-"&amp;TEXT($A468,"mmm-aaaa"),Informes!$A:$P,COLUMN(Informes!C$1),FALSE), "")</f>
        <v/>
      </c>
    </row>
    <row r="469" spans="1:24" ht="16.5" customHeight="1" x14ac:dyDescent="0.2">
      <c r="A469" s="34">
        <f>EDATE(A468,1)</f>
        <v>44835</v>
      </c>
      <c r="B469" s="243" t="str">
        <f t="shared" ref="B469:B479" si="90">PROPER(TEXT(A469, "mmmm"))</f>
        <v>Octubre</v>
      </c>
      <c r="C469" s="244"/>
      <c r="D469" s="244" t="str">
        <f t="shared" ref="D469:D479" si="91">PROPER(TEXT(C469, "mmmm"))</f>
        <v>Enero</v>
      </c>
      <c r="E469" s="244"/>
      <c r="F469" s="281" t="str">
        <f>IFERROR(IF(VLOOKUP($D461&amp;"-"&amp;TEXT($A469,"mmm-aaaa"),Informes!$A:$P,COLUMN(Informes!H$1),FALSE),"þ","¨"),"¨")</f>
        <v>¨</v>
      </c>
      <c r="G469" s="281"/>
      <c r="H469" s="281"/>
      <c r="I469" s="248" t="str">
        <f>IFERROR(IF(ISBLANK(
VLOOKUP($D461&amp;"-"&amp;TEXT($A469,"mmm-aaaa"),Informes!$A:$P,COLUMN(Informes!I$1),FALSE)), "",
VLOOKUP($D461&amp;"-"&amp;TEXT($A469,"mmm-aaaa"),Informes!$A:$P,COLUMN(Informes!I$1),FALSE)), "")</f>
        <v/>
      </c>
      <c r="J469" s="248"/>
      <c r="K469" s="248"/>
      <c r="L469" s="173" t="str">
        <f t="shared" ref="L469:L479" si="92">IFERROR(IF($X469=$L$7,"þ","¨"),"¨")</f>
        <v>¨</v>
      </c>
      <c r="M469" s="248" t="str">
        <f>IFERROR(IF(OR($X469=$L$7,$X469=$K$5,$X469=$O$5,$X469=$T$5),IF(ISBLANK(
VLOOKUP($D461&amp;"-"&amp;TEXT($A469,"mmm-aaaa"),Informes!$A:$P,COLUMN(Informes!J$1),FALSE)), "",
VLOOKUP($D461&amp;"-"&amp;TEXT($A469,"mmm-aaaa"),Informes!$A:$P,COLUMN(Informes!J$1),FALSE)), ""), "")</f>
        <v/>
      </c>
      <c r="N469" s="248"/>
      <c r="O469" s="248"/>
      <c r="P469" s="248"/>
      <c r="Q469" s="248"/>
      <c r="R469" s="252" t="str">
        <f t="shared" si="89"/>
        <v/>
      </c>
      <c r="S469" s="252"/>
      <c r="T469" s="252"/>
      <c r="U469" s="252"/>
      <c r="V469" s="253"/>
      <c r="W469" s="4" t="str">
        <f>IFERROR(VLOOKUP($D461&amp;"-"&amp;TEXT($A469,"mmm-aaaa"),Informes!$A:$P,COLUMN(Informes!K$1),FALSE), "")</f>
        <v/>
      </c>
      <c r="X469" s="34" t="str">
        <f>IFERROR(VLOOKUP($D461&amp;"-"&amp;TEXT($A469,"mmm-aaaa"),Informes!$A:$P,COLUMN(Informes!C$1),FALSE), "")</f>
        <v/>
      </c>
    </row>
    <row r="470" spans="1:24" ht="16.5" customHeight="1" x14ac:dyDescent="0.2">
      <c r="A470" s="34">
        <f t="shared" ref="A470:A479" si="93">EDATE(A469,1)</f>
        <v>44866</v>
      </c>
      <c r="B470" s="243" t="str">
        <f t="shared" si="90"/>
        <v>Noviembre</v>
      </c>
      <c r="C470" s="244"/>
      <c r="D470" s="244" t="str">
        <f t="shared" si="91"/>
        <v>Enero</v>
      </c>
      <c r="E470" s="244"/>
      <c r="F470" s="281" t="str">
        <f>IFERROR(IF(VLOOKUP($D461&amp;"-"&amp;TEXT($A470,"mmm-aaaa"),Informes!$A:$P,COLUMN(Informes!H$1),FALSE),"þ","¨"),"¨")</f>
        <v>¨</v>
      </c>
      <c r="G470" s="281"/>
      <c r="H470" s="281"/>
      <c r="I470" s="248" t="str">
        <f>IFERROR(IF(ISBLANK(
VLOOKUP($D461&amp;"-"&amp;TEXT($A470,"mmm-aaaa"),Informes!$A:$P,COLUMN(Informes!I$1),FALSE)), "",
VLOOKUP($D461&amp;"-"&amp;TEXT($A470,"mmm-aaaa"),Informes!$A:$P,COLUMN(Informes!I$1),FALSE)), "")</f>
        <v/>
      </c>
      <c r="J470" s="248"/>
      <c r="K470" s="248"/>
      <c r="L470" s="173" t="str">
        <f t="shared" si="92"/>
        <v>¨</v>
      </c>
      <c r="M470" s="248" t="str">
        <f>IFERROR(IF(OR($X470=$L$7,$X470=$K$5,$X470=$O$5,$X470=$T$5),IF(ISBLANK(
VLOOKUP($D461&amp;"-"&amp;TEXT($A470,"mmm-aaaa"),Informes!$A:$P,COLUMN(Informes!J$1),FALSE)), "",
VLOOKUP($D461&amp;"-"&amp;TEXT($A470,"mmm-aaaa"),Informes!$A:$P,COLUMN(Informes!J$1),FALSE)), ""), "")</f>
        <v/>
      </c>
      <c r="N470" s="248"/>
      <c r="O470" s="248"/>
      <c r="P470" s="248"/>
      <c r="Q470" s="248"/>
      <c r="R470" s="252" t="str">
        <f t="shared" si="89"/>
        <v/>
      </c>
      <c r="S470" s="252"/>
      <c r="T470" s="252"/>
      <c r="U470" s="252"/>
      <c r="V470" s="253"/>
      <c r="W470" s="4" t="str">
        <f>IFERROR(VLOOKUP($D461&amp;"-"&amp;TEXT($A470,"mmm-aaaa"),Informes!$A:$P,COLUMN(Informes!K$1),FALSE), "")</f>
        <v/>
      </c>
      <c r="X470" s="34" t="str">
        <f>IFERROR(VLOOKUP($D461&amp;"-"&amp;TEXT($A470,"mmm-aaaa"),Informes!$A:$P,COLUMN(Informes!C$1),FALSE), "")</f>
        <v/>
      </c>
    </row>
    <row r="471" spans="1:24" ht="16.5" customHeight="1" x14ac:dyDescent="0.2">
      <c r="A471" s="34">
        <f t="shared" si="93"/>
        <v>44896</v>
      </c>
      <c r="B471" s="243" t="str">
        <f t="shared" si="90"/>
        <v>Diciembre</v>
      </c>
      <c r="C471" s="244"/>
      <c r="D471" s="244" t="str">
        <f t="shared" si="91"/>
        <v>Enero</v>
      </c>
      <c r="E471" s="244"/>
      <c r="F471" s="281" t="str">
        <f>IFERROR(IF(VLOOKUP($D461&amp;"-"&amp;TEXT($A471,"mmm-aaaa"),Informes!$A:$P,COLUMN(Informes!H$1),FALSE),"þ","¨"),"¨")</f>
        <v>¨</v>
      </c>
      <c r="G471" s="281"/>
      <c r="H471" s="281"/>
      <c r="I471" s="248" t="str">
        <f>IFERROR(IF(ISBLANK(
VLOOKUP($D461&amp;"-"&amp;TEXT($A471,"mmm-aaaa"),Informes!$A:$P,COLUMN(Informes!I$1),FALSE)), "",
VLOOKUP($D461&amp;"-"&amp;TEXT($A471,"mmm-aaaa"),Informes!$A:$P,COLUMN(Informes!I$1),FALSE)), "")</f>
        <v/>
      </c>
      <c r="J471" s="248"/>
      <c r="K471" s="248"/>
      <c r="L471" s="173" t="str">
        <f t="shared" si="92"/>
        <v>¨</v>
      </c>
      <c r="M471" s="248" t="str">
        <f>IFERROR(IF(OR($X471=$L$7,$X471=$K$5,$X471=$O$5,$X471=$T$5),IF(ISBLANK(
VLOOKUP($D461&amp;"-"&amp;TEXT($A471,"mmm-aaaa"),Informes!$A:$P,COLUMN(Informes!J$1),FALSE)), "",
VLOOKUP($D461&amp;"-"&amp;TEXT($A471,"mmm-aaaa"),Informes!$A:$P,COLUMN(Informes!J$1),FALSE)), ""), "")</f>
        <v/>
      </c>
      <c r="N471" s="248"/>
      <c r="O471" s="248"/>
      <c r="P471" s="248"/>
      <c r="Q471" s="248"/>
      <c r="R471" s="252" t="str">
        <f t="shared" si="89"/>
        <v/>
      </c>
      <c r="S471" s="252"/>
      <c r="T471" s="252"/>
      <c r="U471" s="252"/>
      <c r="V471" s="253"/>
      <c r="W471" s="4" t="str">
        <f>IFERROR(VLOOKUP($D461&amp;"-"&amp;TEXT($A471,"mmm-aaaa"),Informes!$A:$P,COLUMN(Informes!K$1),FALSE), "")</f>
        <v/>
      </c>
      <c r="X471" s="34" t="str">
        <f>IFERROR(VLOOKUP($D461&amp;"-"&amp;TEXT($A471,"mmm-aaaa"),Informes!$A:$P,COLUMN(Informes!C$1),FALSE), "")</f>
        <v/>
      </c>
    </row>
    <row r="472" spans="1:24" ht="16.5" customHeight="1" x14ac:dyDescent="0.2">
      <c r="A472" s="34">
        <f t="shared" si="93"/>
        <v>44927</v>
      </c>
      <c r="B472" s="243" t="str">
        <f t="shared" si="90"/>
        <v>Enero</v>
      </c>
      <c r="C472" s="244"/>
      <c r="D472" s="244" t="str">
        <f t="shared" si="91"/>
        <v>Enero</v>
      </c>
      <c r="E472" s="244"/>
      <c r="F472" s="281" t="str">
        <f>IFERROR(IF(VLOOKUP($D461&amp;"-"&amp;TEXT($A472,"mmm-aaaa"),Informes!$A:$P,COLUMN(Informes!H$1),FALSE),"þ","¨"),"¨")</f>
        <v>¨</v>
      </c>
      <c r="G472" s="281"/>
      <c r="H472" s="281"/>
      <c r="I472" s="248" t="str">
        <f>IFERROR(IF(ISBLANK(
VLOOKUP($D461&amp;"-"&amp;TEXT($A472,"mmm-aaaa"),Informes!$A:$P,COLUMN(Informes!I$1),FALSE)), "",
VLOOKUP($D461&amp;"-"&amp;TEXT($A472,"mmm-aaaa"),Informes!$A:$P,COLUMN(Informes!I$1),FALSE)), "")</f>
        <v/>
      </c>
      <c r="J472" s="248"/>
      <c r="K472" s="248"/>
      <c r="L472" s="173" t="str">
        <f t="shared" si="92"/>
        <v>¨</v>
      </c>
      <c r="M472" s="248" t="str">
        <f>IFERROR(IF(OR($X472=$L$7,$X472=$K$5,$X472=$O$5,$X472=$T$5),IF(ISBLANK(
VLOOKUP($D461&amp;"-"&amp;TEXT($A472,"mmm-aaaa"),Informes!$A:$P,COLUMN(Informes!J$1),FALSE)), "",
VLOOKUP($D461&amp;"-"&amp;TEXT($A472,"mmm-aaaa"),Informes!$A:$P,COLUMN(Informes!J$1),FALSE)), ""), "")</f>
        <v/>
      </c>
      <c r="N472" s="248"/>
      <c r="O472" s="248"/>
      <c r="P472" s="248"/>
      <c r="Q472" s="248"/>
      <c r="R472" s="252" t="str">
        <f t="shared" si="89"/>
        <v/>
      </c>
      <c r="S472" s="252"/>
      <c r="T472" s="252"/>
      <c r="U472" s="252"/>
      <c r="V472" s="253"/>
      <c r="W472" s="4" t="str">
        <f>IFERROR(VLOOKUP($D461&amp;"-"&amp;TEXT($A472,"mmm-aaaa"),Informes!$A:$P,COLUMN(Informes!K$1),FALSE), "")</f>
        <v/>
      </c>
      <c r="X472" s="34" t="str">
        <f>IFERROR(VLOOKUP($D461&amp;"-"&amp;TEXT($A472,"mmm-aaaa"),Informes!$A:$P,COLUMN(Informes!C$1),FALSE), "")</f>
        <v/>
      </c>
    </row>
    <row r="473" spans="1:24" ht="16.5" customHeight="1" x14ac:dyDescent="0.2">
      <c r="A473" s="34">
        <f t="shared" si="93"/>
        <v>44958</v>
      </c>
      <c r="B473" s="243" t="str">
        <f t="shared" si="90"/>
        <v>Febrero</v>
      </c>
      <c r="C473" s="244"/>
      <c r="D473" s="244" t="str">
        <f t="shared" si="91"/>
        <v>Enero</v>
      </c>
      <c r="E473" s="244"/>
      <c r="F473" s="281" t="str">
        <f>IFERROR(IF(VLOOKUP($D461&amp;"-"&amp;TEXT($A473,"mmm-aaaa"),Informes!$A:$P,COLUMN(Informes!H$1),FALSE),"þ","¨"),"¨")</f>
        <v>¨</v>
      </c>
      <c r="G473" s="281"/>
      <c r="H473" s="281"/>
      <c r="I473" s="248" t="str">
        <f>IFERROR(IF(ISBLANK(
VLOOKUP($D461&amp;"-"&amp;TEXT($A473,"mmm-aaaa"),Informes!$A:$P,COLUMN(Informes!I$1),FALSE)), "",
VLOOKUP($D461&amp;"-"&amp;TEXT($A473,"mmm-aaaa"),Informes!$A:$P,COLUMN(Informes!I$1),FALSE)), "")</f>
        <v/>
      </c>
      <c r="J473" s="248"/>
      <c r="K473" s="248"/>
      <c r="L473" s="173" t="str">
        <f t="shared" si="92"/>
        <v>¨</v>
      </c>
      <c r="M473" s="248" t="str">
        <f>IFERROR(IF(OR($X473=$L$7,$X473=$K$5,$X473=$O$5,$X473=$T$5),IF(ISBLANK(
VLOOKUP($D461&amp;"-"&amp;TEXT($A473,"mmm-aaaa"),Informes!$A:$P,COLUMN(Informes!J$1),FALSE)), "",
VLOOKUP($D461&amp;"-"&amp;TEXT($A473,"mmm-aaaa"),Informes!$A:$P,COLUMN(Informes!J$1),FALSE)), ""), "")</f>
        <v/>
      </c>
      <c r="N473" s="248"/>
      <c r="O473" s="248"/>
      <c r="P473" s="248"/>
      <c r="Q473" s="248"/>
      <c r="R473" s="252" t="str">
        <f t="shared" si="89"/>
        <v/>
      </c>
      <c r="S473" s="252"/>
      <c r="T473" s="252"/>
      <c r="U473" s="252"/>
      <c r="V473" s="253"/>
      <c r="W473" s="4" t="str">
        <f>IFERROR(VLOOKUP($D461&amp;"-"&amp;TEXT($A473,"mmm-aaaa"),Informes!$A:$P,COLUMN(Informes!K$1),FALSE), "")</f>
        <v/>
      </c>
      <c r="X473" s="34" t="str">
        <f>IFERROR(VLOOKUP($D461&amp;"-"&amp;TEXT($A473,"mmm-aaaa"),Informes!$A:$P,COLUMN(Informes!C$1),FALSE), "")</f>
        <v/>
      </c>
    </row>
    <row r="474" spans="1:24" ht="16.5" customHeight="1" x14ac:dyDescent="0.2">
      <c r="A474" s="34">
        <f t="shared" si="93"/>
        <v>44986</v>
      </c>
      <c r="B474" s="243" t="str">
        <f t="shared" si="90"/>
        <v>Marzo</v>
      </c>
      <c r="C474" s="244"/>
      <c r="D474" s="244" t="str">
        <f t="shared" si="91"/>
        <v>Enero</v>
      </c>
      <c r="E474" s="244"/>
      <c r="F474" s="281" t="str">
        <f>IFERROR(IF(VLOOKUP($D461&amp;"-"&amp;TEXT($A474,"mmm-aaaa"),Informes!$A:$P,COLUMN(Informes!H$1),FALSE),"þ","¨"),"¨")</f>
        <v>¨</v>
      </c>
      <c r="G474" s="281"/>
      <c r="H474" s="281"/>
      <c r="I474" s="248" t="str">
        <f>IFERROR(IF(ISBLANK(
VLOOKUP($D461&amp;"-"&amp;TEXT($A474,"mmm-aaaa"),Informes!$A:$P,COLUMN(Informes!I$1),FALSE)), "",
VLOOKUP($D461&amp;"-"&amp;TEXT($A474,"mmm-aaaa"),Informes!$A:$P,COLUMN(Informes!I$1),FALSE)), "")</f>
        <v/>
      </c>
      <c r="J474" s="248"/>
      <c r="K474" s="248"/>
      <c r="L474" s="173" t="str">
        <f t="shared" si="92"/>
        <v>¨</v>
      </c>
      <c r="M474" s="248" t="str">
        <f>IFERROR(IF(OR($X474=$L$7,$X474=$K$5,$X474=$O$5,$X474=$T$5),IF(ISBLANK(
VLOOKUP($D461&amp;"-"&amp;TEXT($A474,"mmm-aaaa"),Informes!$A:$P,COLUMN(Informes!J$1),FALSE)), "",
VLOOKUP($D461&amp;"-"&amp;TEXT($A474,"mmm-aaaa"),Informes!$A:$P,COLUMN(Informes!J$1),FALSE)), ""), "")</f>
        <v/>
      </c>
      <c r="N474" s="248"/>
      <c r="O474" s="248"/>
      <c r="P474" s="248"/>
      <c r="Q474" s="248"/>
      <c r="R474" s="252" t="str">
        <f t="shared" si="89"/>
        <v/>
      </c>
      <c r="S474" s="252"/>
      <c r="T474" s="252"/>
      <c r="U474" s="252"/>
      <c r="V474" s="253"/>
      <c r="W474" s="4" t="str">
        <f>IFERROR(VLOOKUP($D461&amp;"-"&amp;TEXT($A474,"mmm-aaaa"),Informes!$A:$P,COLUMN(Informes!K$1),FALSE), "")</f>
        <v/>
      </c>
      <c r="X474" s="34" t="str">
        <f>IFERROR(VLOOKUP($D461&amp;"-"&amp;TEXT($A474,"mmm-aaaa"),Informes!$A:$P,COLUMN(Informes!C$1),FALSE), "")</f>
        <v/>
      </c>
    </row>
    <row r="475" spans="1:24" ht="16.5" customHeight="1" x14ac:dyDescent="0.2">
      <c r="A475" s="34">
        <f t="shared" si="93"/>
        <v>45017</v>
      </c>
      <c r="B475" s="243" t="str">
        <f t="shared" si="90"/>
        <v>Abril</v>
      </c>
      <c r="C475" s="244"/>
      <c r="D475" s="244" t="str">
        <f t="shared" si="91"/>
        <v>Enero</v>
      </c>
      <c r="E475" s="244"/>
      <c r="F475" s="281" t="str">
        <f>IFERROR(IF(VLOOKUP($D461&amp;"-"&amp;TEXT($A475,"mmm-aaaa"),Informes!$A:$P,COLUMN(Informes!H$1),FALSE),"þ","¨"),"¨")</f>
        <v>¨</v>
      </c>
      <c r="G475" s="281"/>
      <c r="H475" s="281"/>
      <c r="I475" s="248" t="str">
        <f>IFERROR(IF(ISBLANK(
VLOOKUP($D461&amp;"-"&amp;TEXT($A475,"mmm-aaaa"),Informes!$A:$P,COLUMN(Informes!I$1),FALSE)), "",
VLOOKUP($D461&amp;"-"&amp;TEXT($A475,"mmm-aaaa"),Informes!$A:$P,COLUMN(Informes!I$1),FALSE)), "")</f>
        <v/>
      </c>
      <c r="J475" s="248"/>
      <c r="K475" s="248"/>
      <c r="L475" s="173" t="str">
        <f t="shared" si="92"/>
        <v>¨</v>
      </c>
      <c r="M475" s="248" t="str">
        <f>IFERROR(IF(OR($X475=$L$7,$X475=$K$5,$X475=$O$5,$X475=$T$5),IF(ISBLANK(
VLOOKUP($D461&amp;"-"&amp;TEXT($A475,"mmm-aaaa"),Informes!$A:$P,COLUMN(Informes!J$1),FALSE)), "",
VLOOKUP($D461&amp;"-"&amp;TEXT($A475,"mmm-aaaa"),Informes!$A:$P,COLUMN(Informes!J$1),FALSE)), ""), "")</f>
        <v/>
      </c>
      <c r="N475" s="248"/>
      <c r="O475" s="248"/>
      <c r="P475" s="248"/>
      <c r="Q475" s="248"/>
      <c r="R475" s="252" t="str">
        <f t="shared" si="89"/>
        <v/>
      </c>
      <c r="S475" s="252"/>
      <c r="T475" s="252"/>
      <c r="U475" s="252"/>
      <c r="V475" s="253"/>
      <c r="W475" s="4" t="str">
        <f>IFERROR(VLOOKUP($D461&amp;"-"&amp;TEXT($A475,"mmm-aaaa"),Informes!$A:$P,COLUMN(Informes!K$1),FALSE), "")</f>
        <v/>
      </c>
      <c r="X475" s="34" t="str">
        <f>IFERROR(VLOOKUP($D461&amp;"-"&amp;TEXT($A475,"mmm-aaaa"),Informes!$A:$P,COLUMN(Informes!C$1),FALSE), "")</f>
        <v/>
      </c>
    </row>
    <row r="476" spans="1:24" ht="16.5" customHeight="1" x14ac:dyDescent="0.2">
      <c r="A476" s="34">
        <f t="shared" si="93"/>
        <v>45047</v>
      </c>
      <c r="B476" s="243" t="str">
        <f t="shared" si="90"/>
        <v>Mayo</v>
      </c>
      <c r="C476" s="244"/>
      <c r="D476" s="244" t="str">
        <f t="shared" si="91"/>
        <v>Enero</v>
      </c>
      <c r="E476" s="244"/>
      <c r="F476" s="281" t="str">
        <f>IFERROR(IF(VLOOKUP($D461&amp;"-"&amp;TEXT($A476,"mmm-aaaa"),Informes!$A:$P,COLUMN(Informes!H$1),FALSE),"þ","¨"),"¨")</f>
        <v>¨</v>
      </c>
      <c r="G476" s="281"/>
      <c r="H476" s="281"/>
      <c r="I476" s="248" t="str">
        <f>IFERROR(IF(ISBLANK(
VLOOKUP($D461&amp;"-"&amp;TEXT($A476,"mmm-aaaa"),Informes!$A:$P,COLUMN(Informes!I$1),FALSE)), "",
VLOOKUP($D461&amp;"-"&amp;TEXT($A476,"mmm-aaaa"),Informes!$A:$P,COLUMN(Informes!I$1),FALSE)), "")</f>
        <v/>
      </c>
      <c r="J476" s="248"/>
      <c r="K476" s="248"/>
      <c r="L476" s="173" t="str">
        <f t="shared" si="92"/>
        <v>¨</v>
      </c>
      <c r="M476" s="248" t="str">
        <f>IFERROR(IF(OR($X476=$L$7,$X476=$K$5,$X476=$O$5,$X476=$T$5),IF(ISBLANK(
VLOOKUP($D461&amp;"-"&amp;TEXT($A476,"mmm-aaaa"),Informes!$A:$P,COLUMN(Informes!J$1),FALSE)), "",
VLOOKUP($D461&amp;"-"&amp;TEXT($A476,"mmm-aaaa"),Informes!$A:$P,COLUMN(Informes!J$1),FALSE)), ""), "")</f>
        <v/>
      </c>
      <c r="N476" s="248"/>
      <c r="O476" s="248"/>
      <c r="P476" s="248"/>
      <c r="Q476" s="248"/>
      <c r="R476" s="252" t="str">
        <f t="shared" si="89"/>
        <v/>
      </c>
      <c r="S476" s="252"/>
      <c r="T476" s="252"/>
      <c r="U476" s="252"/>
      <c r="V476" s="253"/>
      <c r="W476" s="4" t="str">
        <f>IFERROR(VLOOKUP($D461&amp;"-"&amp;TEXT($A476,"mmm-aaaa"),Informes!$A:$P,COLUMN(Informes!K$1),FALSE), "")</f>
        <v/>
      </c>
      <c r="X476" s="34" t="str">
        <f>IFERROR(VLOOKUP($D461&amp;"-"&amp;TEXT($A476,"mmm-aaaa"),Informes!$A:$P,COLUMN(Informes!C$1),FALSE), "")</f>
        <v/>
      </c>
    </row>
    <row r="477" spans="1:24" ht="16.5" customHeight="1" x14ac:dyDescent="0.2">
      <c r="A477" s="34">
        <f t="shared" si="93"/>
        <v>45078</v>
      </c>
      <c r="B477" s="243" t="str">
        <f t="shared" si="90"/>
        <v>Junio</v>
      </c>
      <c r="C477" s="244"/>
      <c r="D477" s="244" t="str">
        <f t="shared" si="91"/>
        <v>Enero</v>
      </c>
      <c r="E477" s="244"/>
      <c r="F477" s="281" t="str">
        <f>IFERROR(IF(VLOOKUP($D461&amp;"-"&amp;TEXT($A477,"mmm-aaaa"),Informes!$A:$P,COLUMN(Informes!H$1),FALSE),"þ","¨"),"¨")</f>
        <v>¨</v>
      </c>
      <c r="G477" s="281"/>
      <c r="H477" s="281"/>
      <c r="I477" s="248" t="str">
        <f>IFERROR(IF(ISBLANK(
VLOOKUP($D461&amp;"-"&amp;TEXT($A477,"mmm-aaaa"),Informes!$A:$P,COLUMN(Informes!I$1),FALSE)), "",
VLOOKUP($D461&amp;"-"&amp;TEXT($A477,"mmm-aaaa"),Informes!$A:$P,COLUMN(Informes!I$1),FALSE)), "")</f>
        <v/>
      </c>
      <c r="J477" s="248"/>
      <c r="K477" s="248"/>
      <c r="L477" s="173" t="str">
        <f t="shared" si="92"/>
        <v>¨</v>
      </c>
      <c r="M477" s="248" t="str">
        <f>IFERROR(IF(OR($X477=$L$7,$X477=$K$5,$X477=$O$5,$X477=$T$5),IF(ISBLANK(
VLOOKUP($D461&amp;"-"&amp;TEXT($A477,"mmm-aaaa"),Informes!$A:$P,COLUMN(Informes!J$1),FALSE)), "",
VLOOKUP($D461&amp;"-"&amp;TEXT($A477,"mmm-aaaa"),Informes!$A:$P,COLUMN(Informes!J$1),FALSE)), ""), "")</f>
        <v/>
      </c>
      <c r="N477" s="248"/>
      <c r="O477" s="248"/>
      <c r="P477" s="248"/>
      <c r="Q477" s="248"/>
      <c r="R477" s="252" t="str">
        <f t="shared" si="89"/>
        <v/>
      </c>
      <c r="S477" s="252"/>
      <c r="T477" s="252"/>
      <c r="U477" s="252"/>
      <c r="V477" s="253"/>
      <c r="W477" s="4" t="str">
        <f>IFERROR(VLOOKUP($D461&amp;"-"&amp;TEXT($A477,"mmm-aaaa"),Informes!$A:$P,COLUMN(Informes!K$1),FALSE), "")</f>
        <v/>
      </c>
      <c r="X477" s="34" t="str">
        <f>IFERROR(VLOOKUP($D461&amp;"-"&amp;TEXT($A477,"mmm-aaaa"),Informes!$A:$P,COLUMN(Informes!C$1),FALSE), "")</f>
        <v/>
      </c>
    </row>
    <row r="478" spans="1:24" ht="16.5" customHeight="1" x14ac:dyDescent="0.2">
      <c r="A478" s="34">
        <f t="shared" si="93"/>
        <v>45108</v>
      </c>
      <c r="B478" s="243" t="str">
        <f t="shared" si="90"/>
        <v>Julio</v>
      </c>
      <c r="C478" s="244"/>
      <c r="D478" s="244" t="str">
        <f t="shared" si="91"/>
        <v>Enero</v>
      </c>
      <c r="E478" s="244"/>
      <c r="F478" s="281" t="str">
        <f>IFERROR(IF(VLOOKUP($D461&amp;"-"&amp;TEXT($A478,"mmm-aaaa"),Informes!$A:$P,COLUMN(Informes!H$1),FALSE),"þ","¨"),"¨")</f>
        <v>¨</v>
      </c>
      <c r="G478" s="281"/>
      <c r="H478" s="281"/>
      <c r="I478" s="248" t="str">
        <f>IFERROR(IF(ISBLANK(
VLOOKUP($D461&amp;"-"&amp;TEXT($A478,"mmm-aaaa"),Informes!$A:$P,COLUMN(Informes!I$1),FALSE)), "",
VLOOKUP($D461&amp;"-"&amp;TEXT($A478,"mmm-aaaa"),Informes!$A:$P,COLUMN(Informes!I$1),FALSE)), "")</f>
        <v/>
      </c>
      <c r="J478" s="248"/>
      <c r="K478" s="248"/>
      <c r="L478" s="173" t="str">
        <f t="shared" si="92"/>
        <v>¨</v>
      </c>
      <c r="M478" s="248" t="str">
        <f>IFERROR(IF(OR($X478=$L$7,$X478=$K$5,$X478=$O$5,$X478=$T$5),IF(ISBLANK(
VLOOKUP($D461&amp;"-"&amp;TEXT($A478,"mmm-aaaa"),Informes!$A:$P,COLUMN(Informes!J$1),FALSE)), "",
VLOOKUP($D461&amp;"-"&amp;TEXT($A478,"mmm-aaaa"),Informes!$A:$P,COLUMN(Informes!J$1),FALSE)), ""), "")</f>
        <v/>
      </c>
      <c r="N478" s="248"/>
      <c r="O478" s="248"/>
      <c r="P478" s="248"/>
      <c r="Q478" s="248"/>
      <c r="R478" s="252" t="str">
        <f t="shared" si="89"/>
        <v/>
      </c>
      <c r="S478" s="252"/>
      <c r="T478" s="252"/>
      <c r="U478" s="252"/>
      <c r="V478" s="253"/>
      <c r="W478" s="4" t="str">
        <f>IFERROR(VLOOKUP($D461&amp;"-"&amp;TEXT($A478,"mmm-aaaa"),Informes!$A:$P,COLUMN(Informes!K$1),FALSE), "")</f>
        <v/>
      </c>
      <c r="X478" s="34" t="str">
        <f>IFERROR(VLOOKUP($D461&amp;"-"&amp;TEXT($A478,"mmm-aaaa"),Informes!$A:$P,COLUMN(Informes!C$1),FALSE), "")</f>
        <v/>
      </c>
    </row>
    <row r="479" spans="1:24" ht="16.5" customHeight="1" thickBot="1" x14ac:dyDescent="0.25">
      <c r="A479" s="34">
        <f t="shared" si="93"/>
        <v>45139</v>
      </c>
      <c r="B479" s="264" t="str">
        <f t="shared" si="90"/>
        <v>Agosto</v>
      </c>
      <c r="C479" s="265"/>
      <c r="D479" s="265" t="str">
        <f t="shared" si="91"/>
        <v>Enero</v>
      </c>
      <c r="E479" s="265"/>
      <c r="F479" s="280" t="str">
        <f>IFERROR(IF(VLOOKUP($D461&amp;"-"&amp;TEXT($A479,"mmm-aaaa"),Informes!$A:$P,COLUMN(Informes!H$1),FALSE),"þ","¨"),"¨")</f>
        <v>¨</v>
      </c>
      <c r="G479" s="280"/>
      <c r="H479" s="280"/>
      <c r="I479" s="269" t="str">
        <f>IFERROR(IF(ISBLANK(
VLOOKUP($D461&amp;"-"&amp;TEXT($A479,"mmm-aaaa"),Informes!$A:$P,COLUMN(Informes!I$1),FALSE)), "",
VLOOKUP($D461&amp;"-"&amp;TEXT($A479,"mmm-aaaa"),Informes!$A:$P,COLUMN(Informes!I$1),FALSE)), "")</f>
        <v/>
      </c>
      <c r="J479" s="269"/>
      <c r="K479" s="269"/>
      <c r="L479" s="172" t="str">
        <f t="shared" si="92"/>
        <v>¨</v>
      </c>
      <c r="M479" s="269" t="str">
        <f>IFERROR(IF(OR($X479=$L$7,$X479=$K$5,$X479=$O$5,$X479=$T$5),IF(ISBLANK(
VLOOKUP($D461&amp;"-"&amp;TEXT($A479,"mmm-aaaa"),Informes!$A:$P,COLUMN(Informes!J$1),FALSE)), "",
VLOOKUP($D461&amp;"-"&amp;TEXT($A479,"mmm-aaaa"),Informes!$A:$P,COLUMN(Informes!J$1),FALSE)), ""), "")</f>
        <v/>
      </c>
      <c r="N479" s="269"/>
      <c r="O479" s="269"/>
      <c r="P479" s="269"/>
      <c r="Q479" s="269"/>
      <c r="R479" s="270" t="str">
        <f t="shared" si="89"/>
        <v/>
      </c>
      <c r="S479" s="270"/>
      <c r="T479" s="270"/>
      <c r="U479" s="270"/>
      <c r="V479" s="271"/>
      <c r="W479" s="4" t="str">
        <f>IFERROR(VLOOKUP($D461&amp;"-"&amp;TEXT($A479,"mmm-aaaa"),Informes!$A:$P,COLUMN(Informes!K$1),FALSE), "")</f>
        <v/>
      </c>
      <c r="X479" s="34" t="str">
        <f>IFERROR(VLOOKUP($D461&amp;"-"&amp;TEXT($A479,"mmm-aaaa"),Informes!$A:$P,COLUMN(Informes!C$1),FALSE), "")</f>
        <v/>
      </c>
    </row>
    <row r="480" spans="1:24" ht="16.5" customHeight="1" thickBot="1" x14ac:dyDescent="0.3">
      <c r="D480" s="124"/>
      <c r="E480" s="124"/>
      <c r="F480" s="129"/>
      <c r="G480" s="124" t="str">
        <f>IF(SUM(F468:F479)=0,"",SUM(F468:F479))</f>
        <v/>
      </c>
      <c r="H480" s="124"/>
      <c r="I480" s="124"/>
      <c r="J480" s="130"/>
      <c r="K480" s="124"/>
      <c r="L480" s="131" t="s">
        <v>107</v>
      </c>
      <c r="M480" s="272" t="str">
        <f>IF(SUM(M468:M479)=0,"",SUM(M468:M479))</f>
        <v/>
      </c>
      <c r="N480" s="273"/>
      <c r="O480" s="273"/>
      <c r="P480" s="273"/>
      <c r="Q480" s="274"/>
      <c r="R480" s="275"/>
      <c r="S480" s="276"/>
      <c r="T480" s="276"/>
      <c r="U480" s="276"/>
      <c r="V480" s="277"/>
      <c r="W480" s="4"/>
      <c r="X480" s="4"/>
    </row>
    <row r="481" spans="1:24" ht="16.5" customHeight="1" x14ac:dyDescent="0.2">
      <c r="W481" s="4"/>
      <c r="X481" s="4"/>
    </row>
    <row r="482" spans="1:24" ht="279.75" customHeight="1" x14ac:dyDescent="0.15">
      <c r="B482" s="11"/>
      <c r="C482" s="132" t="s">
        <v>136</v>
      </c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 spans="1:24" ht="24" customHeight="1" x14ac:dyDescent="0.2">
      <c r="A483" s="35"/>
      <c r="B483" s="256" t="s">
        <v>127</v>
      </c>
      <c r="C483" s="256"/>
      <c r="D483" s="256"/>
      <c r="E483" s="256"/>
      <c r="F483" s="256"/>
      <c r="G483" s="256"/>
      <c r="H483" s="256"/>
      <c r="I483" s="256"/>
      <c r="J483" s="256"/>
      <c r="K483" s="256"/>
      <c r="L483" s="256"/>
      <c r="M483" s="256"/>
      <c r="N483" s="256"/>
      <c r="O483" s="256"/>
      <c r="P483" s="256"/>
      <c r="Q483" s="256"/>
      <c r="R483" s="256"/>
      <c r="S483" s="256"/>
      <c r="T483" s="256"/>
      <c r="U483" s="256"/>
      <c r="V483" s="256"/>
      <c r="X483" s="2"/>
    </row>
    <row r="484" spans="1:24" ht="15" x14ac:dyDescent="0.2">
      <c r="A484" s="35"/>
      <c r="B484" s="120" t="s">
        <v>128</v>
      </c>
      <c r="D484" s="123">
        <f>D461</f>
        <v>0</v>
      </c>
      <c r="E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5"/>
      <c r="X484" s="2"/>
    </row>
    <row r="485" spans="1:24" ht="17.25" x14ac:dyDescent="0.2">
      <c r="B485" s="120" t="s">
        <v>129</v>
      </c>
      <c r="D485" s="121"/>
      <c r="E485" s="121"/>
      <c r="F485" s="7"/>
      <c r="G485" s="7"/>
      <c r="H485" s="257" t="str">
        <f>H462</f>
        <v/>
      </c>
      <c r="I485" s="257"/>
      <c r="J485" s="257"/>
      <c r="K485" s="257"/>
      <c r="L485" s="257"/>
      <c r="M485" s="257"/>
      <c r="N485" s="257"/>
      <c r="O485" s="257"/>
      <c r="P485" s="127" t="str">
        <f>P462</f>
        <v>¨</v>
      </c>
      <c r="Q485" s="120" t="s">
        <v>75</v>
      </c>
      <c r="S485" s="12"/>
      <c r="T485" s="13"/>
      <c r="U485" s="127" t="str">
        <f>U462</f>
        <v>¨</v>
      </c>
      <c r="V485" s="120" t="s">
        <v>79</v>
      </c>
      <c r="W485" s="12"/>
      <c r="X485" s="6"/>
    </row>
    <row r="486" spans="1:24" ht="17.25" x14ac:dyDescent="0.2">
      <c r="B486" s="120" t="s">
        <v>130</v>
      </c>
      <c r="D486" s="122"/>
      <c r="E486" s="122"/>
      <c r="F486" s="7"/>
      <c r="G486" s="258" t="str">
        <f>G463</f>
        <v/>
      </c>
      <c r="H486" s="258"/>
      <c r="I486" s="258"/>
      <c r="J486" s="258"/>
      <c r="K486" s="258"/>
      <c r="L486" s="258"/>
      <c r="M486" s="258"/>
      <c r="N486" s="258"/>
      <c r="O486" s="258"/>
      <c r="P486" s="128" t="s">
        <v>137</v>
      </c>
      <c r="Q486" s="120" t="s">
        <v>131</v>
      </c>
      <c r="S486" s="12"/>
      <c r="T486" s="12"/>
      <c r="U486" s="128" t="s">
        <v>138</v>
      </c>
      <c r="V486" s="120" t="s">
        <v>61</v>
      </c>
      <c r="W486" s="12"/>
      <c r="X486" s="6"/>
    </row>
    <row r="487" spans="1:24" ht="28.5" customHeight="1" x14ac:dyDescent="0.2">
      <c r="B487" s="127" t="str">
        <f>B464</f>
        <v>¨</v>
      </c>
      <c r="C487" s="125" t="s">
        <v>76</v>
      </c>
      <c r="D487" s="127" t="str">
        <f>D464</f>
        <v>¨</v>
      </c>
      <c r="E487" s="125" t="s">
        <v>81</v>
      </c>
      <c r="F487" s="7"/>
      <c r="G487" s="7"/>
      <c r="H487" s="5"/>
      <c r="I487" s="10"/>
      <c r="J487" s="127" t="str">
        <f>J464</f>
        <v>¨</v>
      </c>
      <c r="K487" s="125" t="s">
        <v>77</v>
      </c>
      <c r="L487" s="5"/>
      <c r="M487" s="5"/>
      <c r="N487" s="127" t="str">
        <f>N464</f>
        <v>¨</v>
      </c>
      <c r="O487" s="125" t="s">
        <v>132</v>
      </c>
      <c r="P487" s="126"/>
      <c r="Q487" s="126"/>
      <c r="R487" s="9"/>
      <c r="S487" s="127" t="str">
        <f>S464</f>
        <v>¨</v>
      </c>
      <c r="T487" s="259" t="s">
        <v>133</v>
      </c>
      <c r="U487" s="259"/>
      <c r="V487" s="259"/>
      <c r="W487" s="13"/>
      <c r="X487" s="6"/>
    </row>
    <row r="488" spans="1:24" ht="4.5" customHeight="1" thickBot="1" x14ac:dyDescent="0.25">
      <c r="B488" s="8"/>
      <c r="C488" s="7"/>
      <c r="D488" s="8"/>
      <c r="E488" s="7"/>
      <c r="F488" s="7"/>
      <c r="G488" s="7"/>
      <c r="H488" s="5"/>
      <c r="I488" s="10"/>
      <c r="J488" s="8"/>
      <c r="K488" s="5"/>
      <c r="L488" s="5"/>
      <c r="M488" s="5"/>
      <c r="N488" s="7"/>
      <c r="O488" s="5"/>
      <c r="P488" s="8"/>
      <c r="Q488" s="8"/>
      <c r="R488" s="9"/>
      <c r="S488" s="9"/>
      <c r="T488" s="7"/>
      <c r="U488" s="8"/>
      <c r="V488" s="9"/>
      <c r="W488" s="9"/>
      <c r="X488" s="6"/>
    </row>
    <row r="489" spans="1:24" ht="27" customHeight="1" x14ac:dyDescent="0.25">
      <c r="B489" s="260" t="s">
        <v>17</v>
      </c>
      <c r="C489" s="261"/>
      <c r="D489" s="261"/>
      <c r="E489" s="261"/>
      <c r="F489" s="262" t="s">
        <v>134</v>
      </c>
      <c r="G489" s="262"/>
      <c r="H489" s="262"/>
      <c r="I489" s="262" t="s">
        <v>12</v>
      </c>
      <c r="J489" s="262"/>
      <c r="K489" s="262"/>
      <c r="L489" s="262" t="s">
        <v>105</v>
      </c>
      <c r="M489" s="236" t="s">
        <v>135</v>
      </c>
      <c r="N489" s="236"/>
      <c r="O489" s="236"/>
      <c r="P489" s="236"/>
      <c r="Q489" s="236"/>
      <c r="R489" s="236" t="s">
        <v>101</v>
      </c>
      <c r="S489" s="236"/>
      <c r="T489" s="236"/>
      <c r="U489" s="236"/>
      <c r="V489" s="237"/>
      <c r="W489" s="14"/>
      <c r="X489" s="3"/>
    </row>
    <row r="490" spans="1:24" ht="27.75" customHeight="1" x14ac:dyDescent="0.2">
      <c r="B490" s="240">
        <f>EDATE(B467,12)</f>
        <v>45292</v>
      </c>
      <c r="C490" s="241"/>
      <c r="D490" s="241"/>
      <c r="E490" s="242"/>
      <c r="F490" s="263"/>
      <c r="G490" s="263"/>
      <c r="H490" s="263"/>
      <c r="I490" s="263"/>
      <c r="J490" s="263"/>
      <c r="K490" s="263"/>
      <c r="L490" s="263"/>
      <c r="M490" s="238"/>
      <c r="N490" s="238"/>
      <c r="O490" s="238"/>
      <c r="P490" s="238"/>
      <c r="Q490" s="238"/>
      <c r="R490" s="238"/>
      <c r="S490" s="238"/>
      <c r="T490" s="238"/>
      <c r="U490" s="238"/>
      <c r="V490" s="239"/>
      <c r="W490" s="14"/>
      <c r="X490" s="3"/>
    </row>
    <row r="491" spans="1:24" ht="16.5" customHeight="1" x14ac:dyDescent="0.2">
      <c r="A491" s="34">
        <f>EDATE(B490,-4)</f>
        <v>45170</v>
      </c>
      <c r="B491" s="243" t="str">
        <f>PROPER(TEXT(A491, "mmmm"))</f>
        <v>Septiembre</v>
      </c>
      <c r="C491" s="244"/>
      <c r="D491" s="244"/>
      <c r="E491" s="244"/>
      <c r="F491" s="281" t="str">
        <f>IFERROR(IF(VLOOKUP($D461&amp;"-"&amp;TEXT($A491,"mmm-aaaa"),Informes!$A:$P,COLUMN(Informes!H$1),FALSE),"þ","¨"),"¨")</f>
        <v>¨</v>
      </c>
      <c r="G491" s="281"/>
      <c r="H491" s="281"/>
      <c r="I491" s="248" t="str">
        <f>IFERROR(IF(ISBLANK(
VLOOKUP($D484&amp;"-"&amp;TEXT($A491,"mmm-aaaa"),Informes!$A:$P,COLUMN(Informes!I$1),FALSE)), "",
VLOOKUP($D484&amp;"-"&amp;TEXT($A491,"mmm-aaaa"),Informes!$A:$P,COLUMN(Informes!I$1),FALSE)), "")</f>
        <v/>
      </c>
      <c r="J491" s="248"/>
      <c r="K491" s="248"/>
      <c r="L491" s="173" t="str">
        <f>IFERROR(IF($X491=$L$7,"þ","¨"),"¨")</f>
        <v>¨</v>
      </c>
      <c r="M491" s="248" t="str">
        <f>IFERROR(IF(OR($X491=$L$7,$X491=$K$5,$X491=$O$5,$X491=$T$5),IF(ISBLANK(
VLOOKUP($D461&amp;"-"&amp;TEXT($A491,"mmm-aaaa"),Informes!$A:$P,COLUMN(Informes!J$1),FALSE)), "",
VLOOKUP($D461&amp;"-"&amp;TEXT($A491,"mmm-aaaa"),Informes!$A:$P,COLUMN(Informes!J$1),FALSE)), ""), "")</f>
        <v/>
      </c>
      <c r="N491" s="248"/>
      <c r="O491" s="248"/>
      <c r="P491" s="248"/>
      <c r="Q491" s="248"/>
      <c r="R491" s="252" t="str">
        <f t="shared" ref="R491:R502" si="94">IF(W491=0, "", W491)</f>
        <v/>
      </c>
      <c r="S491" s="252"/>
      <c r="T491" s="252"/>
      <c r="U491" s="252"/>
      <c r="V491" s="253"/>
      <c r="W491" s="4" t="str">
        <f>IFERROR(VLOOKUP($D484&amp;"-"&amp;TEXT($A491,"mmm-aaaa"),Informes!$A:$P,COLUMN(Informes!K$1),FALSE), "")</f>
        <v/>
      </c>
      <c r="X491" s="34" t="str">
        <f>IFERROR(VLOOKUP($D461&amp;"-"&amp;TEXT($A491,"mmm-aaaa"),Informes!$A:$P,COLUMN(Informes!C$1),FALSE), "")</f>
        <v/>
      </c>
    </row>
    <row r="492" spans="1:24" ht="16.5" customHeight="1" x14ac:dyDescent="0.2">
      <c r="A492" s="34">
        <f>EDATE(A491,1)</f>
        <v>45200</v>
      </c>
      <c r="B492" s="243" t="str">
        <f t="shared" ref="B492:B502" si="95">PROPER(TEXT(A492, "mmmm"))</f>
        <v>Octubre</v>
      </c>
      <c r="C492" s="244"/>
      <c r="D492" s="244"/>
      <c r="E492" s="244"/>
      <c r="F492" s="281" t="str">
        <f>IFERROR(IF(VLOOKUP($D461&amp;"-"&amp;TEXT($A492,"mmm-aaaa"),Informes!$A:$P,COLUMN(Informes!H$1),FALSE),"þ","¨"),"¨")</f>
        <v>¨</v>
      </c>
      <c r="G492" s="281"/>
      <c r="H492" s="281"/>
      <c r="I492" s="248" t="str">
        <f>IFERROR(IF(ISBLANK(
VLOOKUP($D484&amp;"-"&amp;TEXT($A492,"mmm-aaaa"),Informes!$A:$P,COLUMN(Informes!I$1),FALSE)), "",
VLOOKUP($D484&amp;"-"&amp;TEXT($A492,"mmm-aaaa"),Informes!$A:$P,COLUMN(Informes!I$1),FALSE)), "")</f>
        <v/>
      </c>
      <c r="J492" s="248"/>
      <c r="K492" s="248"/>
      <c r="L492" s="173" t="str">
        <f t="shared" ref="L492:L502" si="96">IFERROR(IF($X492=$L$7,"þ","¨"),"¨")</f>
        <v>¨</v>
      </c>
      <c r="M492" s="248" t="str">
        <f>IFERROR(IF(OR($X492=$L$7,$X492=$K$5,$X492=$O$5,$X492=$T$5),IF(ISBLANK(
VLOOKUP($D461&amp;"-"&amp;TEXT($A492,"mmm-aaaa"),Informes!$A:$P,COLUMN(Informes!J$1),FALSE)), "",
VLOOKUP($D461&amp;"-"&amp;TEXT($A492,"mmm-aaaa"),Informes!$A:$P,COLUMN(Informes!J$1),FALSE)), ""), "")</f>
        <v/>
      </c>
      <c r="N492" s="248"/>
      <c r="O492" s="248"/>
      <c r="P492" s="248"/>
      <c r="Q492" s="248"/>
      <c r="R492" s="252" t="str">
        <f t="shared" si="94"/>
        <v/>
      </c>
      <c r="S492" s="252"/>
      <c r="T492" s="252"/>
      <c r="U492" s="252"/>
      <c r="V492" s="253"/>
      <c r="W492" s="4" t="str">
        <f>IFERROR(VLOOKUP($D484&amp;"-"&amp;TEXT($A492,"mmm-aaaa"),Informes!$A:$P,COLUMN(Informes!K$1),FALSE), "")</f>
        <v/>
      </c>
      <c r="X492" s="34" t="str">
        <f>IFERROR(VLOOKUP($D461&amp;"-"&amp;TEXT($A492,"mmm-aaaa"),Informes!$A:$P,COLUMN(Informes!C$1),FALSE), "")</f>
        <v/>
      </c>
    </row>
    <row r="493" spans="1:24" ht="16.5" customHeight="1" x14ac:dyDescent="0.2">
      <c r="A493" s="34">
        <f t="shared" ref="A493:A502" si="97">EDATE(A492,1)</f>
        <v>45231</v>
      </c>
      <c r="B493" s="243" t="str">
        <f t="shared" si="95"/>
        <v>Noviembre</v>
      </c>
      <c r="C493" s="244"/>
      <c r="D493" s="244"/>
      <c r="E493" s="244"/>
      <c r="F493" s="281" t="str">
        <f>IFERROR(IF(VLOOKUP($D461&amp;"-"&amp;TEXT($A493,"mmm-aaaa"),Informes!$A:$P,COLUMN(Informes!H$1),FALSE),"þ","¨"),"¨")</f>
        <v>¨</v>
      </c>
      <c r="G493" s="281"/>
      <c r="H493" s="281"/>
      <c r="I493" s="248" t="str">
        <f>IFERROR(IF(ISBLANK(
VLOOKUP($D484&amp;"-"&amp;TEXT($A493,"mmm-aaaa"),Informes!$A:$P,COLUMN(Informes!I$1),FALSE)), "",
VLOOKUP($D484&amp;"-"&amp;TEXT($A493,"mmm-aaaa"),Informes!$A:$P,COLUMN(Informes!I$1),FALSE)), "")</f>
        <v/>
      </c>
      <c r="J493" s="248"/>
      <c r="K493" s="248"/>
      <c r="L493" s="173" t="str">
        <f t="shared" si="96"/>
        <v>¨</v>
      </c>
      <c r="M493" s="248" t="str">
        <f>IFERROR(IF(OR($X493=$L$7,$X493=$K$5,$X493=$O$5,$X493=$T$5),IF(ISBLANK(
VLOOKUP($D461&amp;"-"&amp;TEXT($A493,"mmm-aaaa"),Informes!$A:$P,COLUMN(Informes!J$1),FALSE)), "",
VLOOKUP($D461&amp;"-"&amp;TEXT($A493,"mmm-aaaa"),Informes!$A:$P,COLUMN(Informes!J$1),FALSE)), ""), "")</f>
        <v/>
      </c>
      <c r="N493" s="248"/>
      <c r="O493" s="248"/>
      <c r="P493" s="248"/>
      <c r="Q493" s="248"/>
      <c r="R493" s="252" t="str">
        <f t="shared" si="94"/>
        <v/>
      </c>
      <c r="S493" s="252"/>
      <c r="T493" s="252"/>
      <c r="U493" s="252"/>
      <c r="V493" s="253"/>
      <c r="W493" s="4" t="str">
        <f>IFERROR(VLOOKUP($D484&amp;"-"&amp;TEXT($A493,"mmm-aaaa"),Informes!$A:$P,COLUMN(Informes!K$1),FALSE), "")</f>
        <v/>
      </c>
      <c r="X493" s="34" t="str">
        <f>IFERROR(VLOOKUP($D461&amp;"-"&amp;TEXT($A493,"mmm-aaaa"),Informes!$A:$P,COLUMN(Informes!C$1),FALSE), "")</f>
        <v/>
      </c>
    </row>
    <row r="494" spans="1:24" ht="16.5" customHeight="1" x14ac:dyDescent="0.2">
      <c r="A494" s="34">
        <f t="shared" si="97"/>
        <v>45261</v>
      </c>
      <c r="B494" s="243" t="str">
        <f t="shared" si="95"/>
        <v>Diciembre</v>
      </c>
      <c r="C494" s="244"/>
      <c r="D494" s="244"/>
      <c r="E494" s="244"/>
      <c r="F494" s="281" t="str">
        <f>IFERROR(IF(VLOOKUP($D461&amp;"-"&amp;TEXT($A494,"mmm-aaaa"),Informes!$A:$P,COLUMN(Informes!H$1),FALSE),"þ","¨"),"¨")</f>
        <v>¨</v>
      </c>
      <c r="G494" s="281"/>
      <c r="H494" s="281"/>
      <c r="I494" s="248" t="str">
        <f>IFERROR(IF(ISBLANK(
VLOOKUP($D484&amp;"-"&amp;TEXT($A494,"mmm-aaaa"),Informes!$A:$P,COLUMN(Informes!I$1),FALSE)), "",
VLOOKUP($D484&amp;"-"&amp;TEXT($A494,"mmm-aaaa"),Informes!$A:$P,COLUMN(Informes!I$1),FALSE)), "")</f>
        <v/>
      </c>
      <c r="J494" s="248"/>
      <c r="K494" s="248"/>
      <c r="L494" s="173" t="str">
        <f t="shared" si="96"/>
        <v>¨</v>
      </c>
      <c r="M494" s="248" t="str">
        <f>IFERROR(IF(OR($X494=$L$7,$X494=$K$5,$X494=$O$5,$X494=$T$5),IF(ISBLANK(
VLOOKUP($D461&amp;"-"&amp;TEXT($A494,"mmm-aaaa"),Informes!$A:$P,COLUMN(Informes!J$1),FALSE)), "",
VLOOKUP($D461&amp;"-"&amp;TEXT($A494,"mmm-aaaa"),Informes!$A:$P,COLUMN(Informes!J$1),FALSE)), ""), "")</f>
        <v/>
      </c>
      <c r="N494" s="248"/>
      <c r="O494" s="248"/>
      <c r="P494" s="248"/>
      <c r="Q494" s="248"/>
      <c r="R494" s="252" t="str">
        <f t="shared" si="94"/>
        <v/>
      </c>
      <c r="S494" s="252"/>
      <c r="T494" s="252"/>
      <c r="U494" s="252"/>
      <c r="V494" s="253"/>
      <c r="W494" s="4" t="str">
        <f>IFERROR(VLOOKUP($D484&amp;"-"&amp;TEXT($A494,"mmm-aaaa"),Informes!$A:$P,COLUMN(Informes!K$1),FALSE), "")</f>
        <v/>
      </c>
      <c r="X494" s="34" t="str">
        <f>IFERROR(VLOOKUP($D461&amp;"-"&amp;TEXT($A494,"mmm-aaaa"),Informes!$A:$P,COLUMN(Informes!C$1),FALSE), "")</f>
        <v/>
      </c>
    </row>
    <row r="495" spans="1:24" ht="16.5" customHeight="1" x14ac:dyDescent="0.2">
      <c r="A495" s="34">
        <f t="shared" si="97"/>
        <v>45292</v>
      </c>
      <c r="B495" s="243" t="str">
        <f t="shared" si="95"/>
        <v>Enero</v>
      </c>
      <c r="C495" s="244"/>
      <c r="D495" s="244"/>
      <c r="E495" s="244"/>
      <c r="F495" s="281" t="str">
        <f>IFERROR(IF(VLOOKUP($D461&amp;"-"&amp;TEXT($A495,"mmm-aaaa"),Informes!$A:$P,COLUMN(Informes!H$1),FALSE),"þ","¨"),"¨")</f>
        <v>¨</v>
      </c>
      <c r="G495" s="281"/>
      <c r="H495" s="281"/>
      <c r="I495" s="248" t="str">
        <f>IFERROR(IF(ISBLANK(
VLOOKUP($D484&amp;"-"&amp;TEXT($A495,"mmm-aaaa"),Informes!$A:$P,COLUMN(Informes!I$1),FALSE)), "",
VLOOKUP($D484&amp;"-"&amp;TEXT($A495,"mmm-aaaa"),Informes!$A:$P,COLUMN(Informes!I$1),FALSE)), "")</f>
        <v/>
      </c>
      <c r="J495" s="248"/>
      <c r="K495" s="248"/>
      <c r="L495" s="173" t="str">
        <f t="shared" si="96"/>
        <v>¨</v>
      </c>
      <c r="M495" s="248" t="str">
        <f>IFERROR(IF(OR($X495=$L$7,$X495=$K$5,$X495=$O$5,$X495=$T$5),IF(ISBLANK(
VLOOKUP($D461&amp;"-"&amp;TEXT($A495,"mmm-aaaa"),Informes!$A:$P,COLUMN(Informes!J$1),FALSE)), "",
VLOOKUP($D461&amp;"-"&amp;TEXT($A495,"mmm-aaaa"),Informes!$A:$P,COLUMN(Informes!J$1),FALSE)), ""), "")</f>
        <v/>
      </c>
      <c r="N495" s="248"/>
      <c r="O495" s="248"/>
      <c r="P495" s="248"/>
      <c r="Q495" s="248"/>
      <c r="R495" s="252" t="str">
        <f t="shared" si="94"/>
        <v/>
      </c>
      <c r="S495" s="252"/>
      <c r="T495" s="252"/>
      <c r="U495" s="252"/>
      <c r="V495" s="253"/>
      <c r="W495" s="4" t="str">
        <f>IFERROR(VLOOKUP($D484&amp;"-"&amp;TEXT($A495,"mmm-aaaa"),Informes!$A:$P,COLUMN(Informes!K$1),FALSE), "")</f>
        <v/>
      </c>
      <c r="X495" s="34" t="str">
        <f>IFERROR(VLOOKUP($D461&amp;"-"&amp;TEXT($A495,"mmm-aaaa"),Informes!$A:$P,COLUMN(Informes!C$1),FALSE), "")</f>
        <v/>
      </c>
    </row>
    <row r="496" spans="1:24" ht="16.5" customHeight="1" x14ac:dyDescent="0.2">
      <c r="A496" s="34">
        <f t="shared" si="97"/>
        <v>45323</v>
      </c>
      <c r="B496" s="243" t="str">
        <f t="shared" si="95"/>
        <v>Febrero</v>
      </c>
      <c r="C496" s="244"/>
      <c r="D496" s="244"/>
      <c r="E496" s="244"/>
      <c r="F496" s="281" t="str">
        <f>IFERROR(IF(VLOOKUP($D461&amp;"-"&amp;TEXT($A496,"mmm-aaaa"),Informes!$A:$P,COLUMN(Informes!H$1),FALSE),"þ","¨"),"¨")</f>
        <v>¨</v>
      </c>
      <c r="G496" s="281"/>
      <c r="H496" s="281"/>
      <c r="I496" s="248" t="str">
        <f>IFERROR(IF(ISBLANK(
VLOOKUP($D484&amp;"-"&amp;TEXT($A496,"mmm-aaaa"),Informes!$A:$P,COLUMN(Informes!I$1),FALSE)), "",
VLOOKUP($D484&amp;"-"&amp;TEXT($A496,"mmm-aaaa"),Informes!$A:$P,COLUMN(Informes!I$1),FALSE)), "")</f>
        <v/>
      </c>
      <c r="J496" s="248"/>
      <c r="K496" s="248"/>
      <c r="L496" s="173" t="str">
        <f t="shared" si="96"/>
        <v>¨</v>
      </c>
      <c r="M496" s="248" t="str">
        <f>IFERROR(IF(OR($X496=$L$7,$X496=$K$5,$X496=$O$5,$X496=$T$5),IF(ISBLANK(
VLOOKUP($D461&amp;"-"&amp;TEXT($A496,"mmm-aaaa"),Informes!$A:$P,COLUMN(Informes!J$1),FALSE)), "",
VLOOKUP($D461&amp;"-"&amp;TEXT($A496,"mmm-aaaa"),Informes!$A:$P,COLUMN(Informes!J$1),FALSE)), ""), "")</f>
        <v/>
      </c>
      <c r="N496" s="248"/>
      <c r="O496" s="248"/>
      <c r="P496" s="248"/>
      <c r="Q496" s="248"/>
      <c r="R496" s="252" t="str">
        <f t="shared" si="94"/>
        <v/>
      </c>
      <c r="S496" s="252"/>
      <c r="T496" s="252"/>
      <c r="U496" s="252"/>
      <c r="V496" s="253"/>
      <c r="W496" s="4" t="str">
        <f>IFERROR(VLOOKUP($D484&amp;"-"&amp;TEXT($A496,"mmm-aaaa"),Informes!$A:$P,COLUMN(Informes!K$1),FALSE), "")</f>
        <v/>
      </c>
      <c r="X496" s="34" t="str">
        <f>IFERROR(VLOOKUP($D461&amp;"-"&amp;TEXT($A496,"mmm-aaaa"),Informes!$A:$P,COLUMN(Informes!C$1),FALSE), "")</f>
        <v/>
      </c>
    </row>
    <row r="497" spans="1:24" ht="16.5" customHeight="1" x14ac:dyDescent="0.2">
      <c r="A497" s="34">
        <f t="shared" si="97"/>
        <v>45352</v>
      </c>
      <c r="B497" s="243" t="str">
        <f t="shared" si="95"/>
        <v>Marzo</v>
      </c>
      <c r="C497" s="244"/>
      <c r="D497" s="244"/>
      <c r="E497" s="244"/>
      <c r="F497" s="281" t="str">
        <f>IFERROR(IF(VLOOKUP($D461&amp;"-"&amp;TEXT($A497,"mmm-aaaa"),Informes!$A:$P,COLUMN(Informes!H$1),FALSE),"þ","¨"),"¨")</f>
        <v>¨</v>
      </c>
      <c r="G497" s="281"/>
      <c r="H497" s="281"/>
      <c r="I497" s="248" t="str">
        <f>IFERROR(IF(ISBLANK(
VLOOKUP($D484&amp;"-"&amp;TEXT($A497,"mmm-aaaa"),Informes!$A:$P,COLUMN(Informes!I$1),FALSE)), "",
VLOOKUP($D484&amp;"-"&amp;TEXT($A497,"mmm-aaaa"),Informes!$A:$P,COLUMN(Informes!I$1),FALSE)), "")</f>
        <v/>
      </c>
      <c r="J497" s="248"/>
      <c r="K497" s="248"/>
      <c r="L497" s="173" t="str">
        <f t="shared" si="96"/>
        <v>¨</v>
      </c>
      <c r="M497" s="248" t="str">
        <f>IFERROR(IF(OR($X497=$L$7,$X497=$K$5,$X497=$O$5,$X497=$T$5),IF(ISBLANK(
VLOOKUP($D461&amp;"-"&amp;TEXT($A497,"mmm-aaaa"),Informes!$A:$P,COLUMN(Informes!J$1),FALSE)), "",
VLOOKUP($D461&amp;"-"&amp;TEXT($A497,"mmm-aaaa"),Informes!$A:$P,COLUMN(Informes!J$1),FALSE)), ""), "")</f>
        <v/>
      </c>
      <c r="N497" s="248"/>
      <c r="O497" s="248"/>
      <c r="P497" s="248"/>
      <c r="Q497" s="248"/>
      <c r="R497" s="252" t="str">
        <f t="shared" si="94"/>
        <v/>
      </c>
      <c r="S497" s="252"/>
      <c r="T497" s="252"/>
      <c r="U497" s="252"/>
      <c r="V497" s="253"/>
      <c r="W497" s="4" t="str">
        <f>IFERROR(VLOOKUP($D484&amp;"-"&amp;TEXT($A497,"mmm-aaaa"),Informes!$A:$P,COLUMN(Informes!K$1),FALSE), "")</f>
        <v/>
      </c>
      <c r="X497" s="34" t="str">
        <f>IFERROR(VLOOKUP($D461&amp;"-"&amp;TEXT($A497,"mmm-aaaa"),Informes!$A:$P,COLUMN(Informes!C$1),FALSE), "")</f>
        <v/>
      </c>
    </row>
    <row r="498" spans="1:24" ht="16.5" customHeight="1" x14ac:dyDescent="0.2">
      <c r="A498" s="34">
        <f t="shared" si="97"/>
        <v>45383</v>
      </c>
      <c r="B498" s="243" t="str">
        <f t="shared" si="95"/>
        <v>Abril</v>
      </c>
      <c r="C498" s="244"/>
      <c r="D498" s="244"/>
      <c r="E498" s="244"/>
      <c r="F498" s="281" t="str">
        <f>IFERROR(IF(VLOOKUP($D461&amp;"-"&amp;TEXT($A498,"mmm-aaaa"),Informes!$A:$P,COLUMN(Informes!H$1),FALSE),"þ","¨"),"¨")</f>
        <v>¨</v>
      </c>
      <c r="G498" s="281"/>
      <c r="H498" s="281"/>
      <c r="I498" s="248" t="str">
        <f>IFERROR(IF(ISBLANK(
VLOOKUP($D484&amp;"-"&amp;TEXT($A498,"mmm-aaaa"),Informes!$A:$P,COLUMN(Informes!I$1),FALSE)), "",
VLOOKUP($D484&amp;"-"&amp;TEXT($A498,"mmm-aaaa"),Informes!$A:$P,COLUMN(Informes!I$1),FALSE)), "")</f>
        <v/>
      </c>
      <c r="J498" s="248"/>
      <c r="K498" s="248"/>
      <c r="L498" s="173" t="str">
        <f t="shared" si="96"/>
        <v>¨</v>
      </c>
      <c r="M498" s="248" t="str">
        <f>IFERROR(IF(OR($X498=$L$7,$X498=$K$5,$X498=$O$5,$X498=$T$5),IF(ISBLANK(
VLOOKUP($D461&amp;"-"&amp;TEXT($A498,"mmm-aaaa"),Informes!$A:$P,COLUMN(Informes!J$1),FALSE)), "",
VLOOKUP($D461&amp;"-"&amp;TEXT($A498,"mmm-aaaa"),Informes!$A:$P,COLUMN(Informes!J$1),FALSE)), ""), "")</f>
        <v/>
      </c>
      <c r="N498" s="248"/>
      <c r="O498" s="248"/>
      <c r="P498" s="248"/>
      <c r="Q498" s="248"/>
      <c r="R498" s="252" t="str">
        <f t="shared" si="94"/>
        <v/>
      </c>
      <c r="S498" s="252"/>
      <c r="T498" s="252"/>
      <c r="U498" s="252"/>
      <c r="V498" s="253"/>
      <c r="W498" s="4" t="str">
        <f>IFERROR(VLOOKUP($D484&amp;"-"&amp;TEXT($A498,"mmm-aaaa"),Informes!$A:$P,COLUMN(Informes!K$1),FALSE), "")</f>
        <v/>
      </c>
      <c r="X498" s="34" t="str">
        <f>IFERROR(VLOOKUP($D461&amp;"-"&amp;TEXT($A498,"mmm-aaaa"),Informes!$A:$P,COLUMN(Informes!C$1),FALSE), "")</f>
        <v/>
      </c>
    </row>
    <row r="499" spans="1:24" ht="16.5" customHeight="1" x14ac:dyDescent="0.2">
      <c r="A499" s="34">
        <f t="shared" si="97"/>
        <v>45413</v>
      </c>
      <c r="B499" s="243" t="str">
        <f t="shared" si="95"/>
        <v>Mayo</v>
      </c>
      <c r="C499" s="244"/>
      <c r="D499" s="244"/>
      <c r="E499" s="244"/>
      <c r="F499" s="281" t="str">
        <f>IFERROR(IF(VLOOKUP($D461&amp;"-"&amp;TEXT($A499,"mmm-aaaa"),Informes!$A:$P,COLUMN(Informes!H$1),FALSE),"þ","¨"),"¨")</f>
        <v>¨</v>
      </c>
      <c r="G499" s="281"/>
      <c r="H499" s="281"/>
      <c r="I499" s="248" t="str">
        <f>IFERROR(IF(ISBLANK(
VLOOKUP($D484&amp;"-"&amp;TEXT($A499,"mmm-aaaa"),Informes!$A:$P,COLUMN(Informes!I$1),FALSE)), "",
VLOOKUP($D484&amp;"-"&amp;TEXT($A499,"mmm-aaaa"),Informes!$A:$P,COLUMN(Informes!I$1),FALSE)), "")</f>
        <v/>
      </c>
      <c r="J499" s="248"/>
      <c r="K499" s="248"/>
      <c r="L499" s="173" t="str">
        <f t="shared" si="96"/>
        <v>¨</v>
      </c>
      <c r="M499" s="248" t="str">
        <f>IFERROR(IF(OR($X499=$L$7,$X499=$K$5,$X499=$O$5,$X499=$T$5),IF(ISBLANK(
VLOOKUP($D461&amp;"-"&amp;TEXT($A499,"mmm-aaaa"),Informes!$A:$P,COLUMN(Informes!J$1),FALSE)), "",
VLOOKUP($D461&amp;"-"&amp;TEXT($A499,"mmm-aaaa"),Informes!$A:$P,COLUMN(Informes!J$1),FALSE)), ""), "")</f>
        <v/>
      </c>
      <c r="N499" s="248"/>
      <c r="O499" s="248"/>
      <c r="P499" s="248"/>
      <c r="Q499" s="248"/>
      <c r="R499" s="252" t="str">
        <f t="shared" si="94"/>
        <v/>
      </c>
      <c r="S499" s="252"/>
      <c r="T499" s="252"/>
      <c r="U499" s="252"/>
      <c r="V499" s="253"/>
      <c r="W499" s="4" t="str">
        <f>IFERROR(VLOOKUP($D484&amp;"-"&amp;TEXT($A499,"mmm-aaaa"),Informes!$A:$P,COLUMN(Informes!K$1),FALSE), "")</f>
        <v/>
      </c>
      <c r="X499" s="34" t="str">
        <f>IFERROR(VLOOKUP($D461&amp;"-"&amp;TEXT($A499,"mmm-aaaa"),Informes!$A:$P,COLUMN(Informes!C$1),FALSE), "")</f>
        <v/>
      </c>
    </row>
    <row r="500" spans="1:24" ht="16.5" customHeight="1" x14ac:dyDescent="0.2">
      <c r="A500" s="34">
        <f t="shared" si="97"/>
        <v>45444</v>
      </c>
      <c r="B500" s="243" t="str">
        <f t="shared" si="95"/>
        <v>Junio</v>
      </c>
      <c r="C500" s="244"/>
      <c r="D500" s="244"/>
      <c r="E500" s="244"/>
      <c r="F500" s="281" t="str">
        <f>IFERROR(IF(VLOOKUP($D461&amp;"-"&amp;TEXT($A500,"mmm-aaaa"),Informes!$A:$P,COLUMN(Informes!H$1),FALSE),"þ","¨"),"¨")</f>
        <v>¨</v>
      </c>
      <c r="G500" s="281"/>
      <c r="H500" s="281"/>
      <c r="I500" s="248" t="str">
        <f>IFERROR(IF(ISBLANK(
VLOOKUP($D484&amp;"-"&amp;TEXT($A500,"mmm-aaaa"),Informes!$A:$P,COLUMN(Informes!I$1),FALSE)), "",
VLOOKUP($D484&amp;"-"&amp;TEXT($A500,"mmm-aaaa"),Informes!$A:$P,COLUMN(Informes!I$1),FALSE)), "")</f>
        <v/>
      </c>
      <c r="J500" s="248"/>
      <c r="K500" s="248"/>
      <c r="L500" s="173" t="str">
        <f t="shared" si="96"/>
        <v>¨</v>
      </c>
      <c r="M500" s="248" t="str">
        <f>IFERROR(IF(OR($X500=$L$7,$X500=$K$5,$X500=$O$5,$X500=$T$5),IF(ISBLANK(
VLOOKUP($D461&amp;"-"&amp;TEXT($A500,"mmm-aaaa"),Informes!$A:$P,COLUMN(Informes!J$1),FALSE)), "",
VLOOKUP($D461&amp;"-"&amp;TEXT($A500,"mmm-aaaa"),Informes!$A:$P,COLUMN(Informes!J$1),FALSE)), ""), "")</f>
        <v/>
      </c>
      <c r="N500" s="248"/>
      <c r="O500" s="248"/>
      <c r="P500" s="248"/>
      <c r="Q500" s="248"/>
      <c r="R500" s="252" t="str">
        <f t="shared" si="94"/>
        <v/>
      </c>
      <c r="S500" s="252"/>
      <c r="T500" s="252"/>
      <c r="U500" s="252"/>
      <c r="V500" s="253"/>
      <c r="W500" s="4" t="str">
        <f>IFERROR(VLOOKUP($D484&amp;"-"&amp;TEXT($A500,"mmm-aaaa"),Informes!$A:$P,COLUMN(Informes!K$1),FALSE), "")</f>
        <v/>
      </c>
      <c r="X500" s="34" t="str">
        <f>IFERROR(VLOOKUP($D461&amp;"-"&amp;TEXT($A500,"mmm-aaaa"),Informes!$A:$P,COLUMN(Informes!C$1),FALSE), "")</f>
        <v/>
      </c>
    </row>
    <row r="501" spans="1:24" ht="16.5" customHeight="1" x14ac:dyDescent="0.2">
      <c r="A501" s="34">
        <f t="shared" si="97"/>
        <v>45474</v>
      </c>
      <c r="B501" s="243" t="str">
        <f t="shared" si="95"/>
        <v>Julio</v>
      </c>
      <c r="C501" s="244"/>
      <c r="D501" s="244"/>
      <c r="E501" s="244"/>
      <c r="F501" s="281" t="str">
        <f>IFERROR(IF(VLOOKUP($D461&amp;"-"&amp;TEXT($A501,"mmm-aaaa"),Informes!$A:$P,COLUMN(Informes!H$1),FALSE),"þ","¨"),"¨")</f>
        <v>¨</v>
      </c>
      <c r="G501" s="281"/>
      <c r="H501" s="281"/>
      <c r="I501" s="248" t="str">
        <f>IFERROR(IF(ISBLANK(
VLOOKUP($D484&amp;"-"&amp;TEXT($A501,"mmm-aaaa"),Informes!$A:$P,COLUMN(Informes!I$1),FALSE)), "",
VLOOKUP($D484&amp;"-"&amp;TEXT($A501,"mmm-aaaa"),Informes!$A:$P,COLUMN(Informes!I$1),FALSE)), "")</f>
        <v/>
      </c>
      <c r="J501" s="248"/>
      <c r="K501" s="248"/>
      <c r="L501" s="173" t="str">
        <f t="shared" si="96"/>
        <v>¨</v>
      </c>
      <c r="M501" s="248" t="str">
        <f>IFERROR(IF(OR($X501=$L$7,$X501=$K$5,$X501=$O$5,$X501=$T$5),IF(ISBLANK(
VLOOKUP($D461&amp;"-"&amp;TEXT($A501,"mmm-aaaa"),Informes!$A:$P,COLUMN(Informes!J$1),FALSE)), "",
VLOOKUP($D461&amp;"-"&amp;TEXT($A501,"mmm-aaaa"),Informes!$A:$P,COLUMN(Informes!J$1),FALSE)), ""), "")</f>
        <v/>
      </c>
      <c r="N501" s="248"/>
      <c r="O501" s="248"/>
      <c r="P501" s="248"/>
      <c r="Q501" s="248"/>
      <c r="R501" s="252" t="str">
        <f t="shared" si="94"/>
        <v/>
      </c>
      <c r="S501" s="252"/>
      <c r="T501" s="252"/>
      <c r="U501" s="252"/>
      <c r="V501" s="253"/>
      <c r="W501" s="4" t="str">
        <f>IFERROR(VLOOKUP($D484&amp;"-"&amp;TEXT($A501,"mmm-aaaa"),Informes!$A:$P,COLUMN(Informes!K$1),FALSE), "")</f>
        <v/>
      </c>
      <c r="X501" s="34" t="str">
        <f>IFERROR(VLOOKUP($D461&amp;"-"&amp;TEXT($A501,"mmm-aaaa"),Informes!$A:$P,COLUMN(Informes!C$1),FALSE), "")</f>
        <v/>
      </c>
    </row>
    <row r="502" spans="1:24" ht="16.5" customHeight="1" thickBot="1" x14ac:dyDescent="0.25">
      <c r="A502" s="34">
        <f t="shared" si="97"/>
        <v>45505</v>
      </c>
      <c r="B502" s="264" t="str">
        <f t="shared" si="95"/>
        <v>Agosto</v>
      </c>
      <c r="C502" s="265"/>
      <c r="D502" s="265"/>
      <c r="E502" s="265"/>
      <c r="F502" s="280" t="str">
        <f>IFERROR(IF(VLOOKUP($D461&amp;"-"&amp;TEXT($A502,"mmm-aaaa"),Informes!$A:$P,COLUMN(Informes!H$1),FALSE),"þ","¨"),"¨")</f>
        <v>¨</v>
      </c>
      <c r="G502" s="280"/>
      <c r="H502" s="280"/>
      <c r="I502" s="269" t="str">
        <f>IFERROR(IF(ISBLANK(
VLOOKUP($D484&amp;"-"&amp;TEXT($A502,"mmm-aaaa"),Informes!$A:$P,COLUMN(Informes!I$1),FALSE)), "",
VLOOKUP($D484&amp;"-"&amp;TEXT($A502,"mmm-aaaa"),Informes!$A:$P,COLUMN(Informes!I$1),FALSE)), "")</f>
        <v/>
      </c>
      <c r="J502" s="269"/>
      <c r="K502" s="269"/>
      <c r="L502" s="172" t="str">
        <f t="shared" si="96"/>
        <v>¨</v>
      </c>
      <c r="M502" s="269" t="str">
        <f>IFERROR(IF(OR($X502=$L$7,$X502=$K$5,$X502=$O$5,$X502=$T$5),IF(ISBLANK(
VLOOKUP($D461&amp;"-"&amp;TEXT($A502,"mmm-aaaa"),Informes!$A:$P,COLUMN(Informes!J$1),FALSE)), "",
VLOOKUP($D461&amp;"-"&amp;TEXT($A502,"mmm-aaaa"),Informes!$A:$P,COLUMN(Informes!J$1),FALSE)), ""), "")</f>
        <v/>
      </c>
      <c r="N502" s="269"/>
      <c r="O502" s="269"/>
      <c r="P502" s="269"/>
      <c r="Q502" s="269"/>
      <c r="R502" s="270" t="str">
        <f t="shared" si="94"/>
        <v/>
      </c>
      <c r="S502" s="270"/>
      <c r="T502" s="270"/>
      <c r="U502" s="270"/>
      <c r="V502" s="271"/>
      <c r="W502" s="4" t="str">
        <f>IFERROR(VLOOKUP($D484&amp;"-"&amp;TEXT($A502,"mmm-aaaa"),Informes!$A:$P,COLUMN(Informes!K$1),FALSE), "")</f>
        <v/>
      </c>
      <c r="X502" s="34" t="str">
        <f>IFERROR(VLOOKUP($D461&amp;"-"&amp;TEXT($A502,"mmm-aaaa"),Informes!$A:$P,COLUMN(Informes!C$1),FALSE), "")</f>
        <v/>
      </c>
    </row>
    <row r="503" spans="1:24" ht="16.5" customHeight="1" thickBot="1" x14ac:dyDescent="0.3">
      <c r="D503" s="124"/>
      <c r="E503" s="124"/>
      <c r="F503" s="129"/>
      <c r="G503" s="124" t="str">
        <f>IF(SUM(F491:F502)=0,"",SUM(F491:F502))</f>
        <v/>
      </c>
      <c r="H503" s="124"/>
      <c r="I503" s="124"/>
      <c r="J503" s="130"/>
      <c r="K503" s="124"/>
      <c r="L503" s="131" t="s">
        <v>107</v>
      </c>
      <c r="M503" s="272" t="str">
        <f>IF(SUM(M491:M502)=0,"",SUM(M491:M502))</f>
        <v/>
      </c>
      <c r="N503" s="273"/>
      <c r="O503" s="273"/>
      <c r="P503" s="273"/>
      <c r="Q503" s="274"/>
      <c r="R503" s="275"/>
      <c r="S503" s="276"/>
      <c r="T503" s="276"/>
      <c r="U503" s="276"/>
      <c r="V503" s="277"/>
      <c r="W503" s="4"/>
      <c r="X503" s="4"/>
    </row>
    <row r="504" spans="1:24" ht="16.5" customHeight="1" x14ac:dyDescent="0.2">
      <c r="W504" s="4"/>
      <c r="X504" s="4"/>
    </row>
    <row r="505" spans="1:24" ht="279.75" customHeight="1" x14ac:dyDescent="0.15">
      <c r="B505" s="11"/>
      <c r="C505" s="132" t="s">
        <v>136</v>
      </c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r="506" spans="1:24" ht="24" customHeight="1" x14ac:dyDescent="0.2">
      <c r="A506" s="35">
        <f>IFERROR(IF(INDEX(ROUNDDOWN(TblPublicadores[Grupo], 0),A507)=$Y$1,A507,0),0)</f>
        <v>0</v>
      </c>
      <c r="B506" s="256" t="s">
        <v>127</v>
      </c>
      <c r="C506" s="256"/>
      <c r="D506" s="256"/>
      <c r="E506" s="256"/>
      <c r="F506" s="256"/>
      <c r="G506" s="256"/>
      <c r="H506" s="256"/>
      <c r="I506" s="256"/>
      <c r="J506" s="256"/>
      <c r="K506" s="256"/>
      <c r="L506" s="256"/>
      <c r="M506" s="256"/>
      <c r="N506" s="256"/>
      <c r="O506" s="256"/>
      <c r="P506" s="256"/>
      <c r="Q506" s="256"/>
      <c r="R506" s="256"/>
      <c r="S506" s="256"/>
      <c r="T506" s="256"/>
      <c r="U506" s="256"/>
      <c r="V506" s="256"/>
    </row>
    <row r="507" spans="1:24" ht="17.25" customHeight="1" x14ac:dyDescent="0.2">
      <c r="A507" s="35">
        <f>A461+1</f>
        <v>12</v>
      </c>
      <c r="B507" s="120" t="s">
        <v>128</v>
      </c>
      <c r="D507" s="286">
        <f>IF(A506=0,0,INDEX(TblPublicadores[Nombre],A506))</f>
        <v>0</v>
      </c>
      <c r="E507" s="286"/>
      <c r="F507" s="286"/>
      <c r="G507" s="286"/>
      <c r="H507" s="286"/>
      <c r="I507" s="286"/>
      <c r="J507" s="286"/>
      <c r="K507" s="286"/>
      <c r="L507" s="286"/>
      <c r="M507" s="286"/>
      <c r="N507" s="286"/>
      <c r="O507" s="286"/>
      <c r="P507" s="286"/>
      <c r="Q507" s="286"/>
      <c r="R507" s="286"/>
      <c r="S507" s="286"/>
      <c r="T507" s="286"/>
      <c r="U507" s="286"/>
      <c r="V507" s="286"/>
      <c r="W507" s="15"/>
      <c r="X507" s="2"/>
    </row>
    <row r="508" spans="1:24" ht="17.25" customHeight="1" x14ac:dyDescent="0.2">
      <c r="B508" s="120" t="s">
        <v>129</v>
      </c>
      <c r="D508" s="121"/>
      <c r="E508" s="121"/>
      <c r="F508" s="7"/>
      <c r="G508" s="7"/>
      <c r="H508" s="257" t="str">
        <f>IF(A506=0,"",INDEX(TblPublicadores[Fecha de nacimiento],A506))</f>
        <v/>
      </c>
      <c r="I508" s="257"/>
      <c r="J508" s="257"/>
      <c r="K508" s="257"/>
      <c r="L508" s="257"/>
      <c r="M508" s="257"/>
      <c r="N508" s="257"/>
      <c r="O508" s="257"/>
      <c r="P508" s="128" t="str">
        <f>IF(INDEX(TblPublicadores[Sexo],A506)=Q508,"þ","¨")</f>
        <v>¨</v>
      </c>
      <c r="Q508" s="120" t="s">
        <v>75</v>
      </c>
      <c r="S508" s="12"/>
      <c r="T508" s="13"/>
      <c r="U508" s="128" t="str">
        <f>IF(INDEX(TblPublicadores[Sexo],A506)=V508,"þ","¨")</f>
        <v>¨</v>
      </c>
      <c r="V508" s="120" t="s">
        <v>79</v>
      </c>
      <c r="W508" s="12"/>
      <c r="X508" s="6"/>
    </row>
    <row r="509" spans="1:24" ht="17.25" customHeight="1" x14ac:dyDescent="0.2">
      <c r="B509" s="120" t="s">
        <v>130</v>
      </c>
      <c r="D509" s="122"/>
      <c r="E509" s="122"/>
      <c r="F509" s="7"/>
      <c r="G509" s="258" t="str">
        <f>IF(A506=0,"",IF(INDEX(TblPublicadores[Fecha de bautismo],A506)="", "",INDEX(TblPublicadores[Fecha de bautismo],A506)))</f>
        <v/>
      </c>
      <c r="H509" s="258"/>
      <c r="I509" s="258"/>
      <c r="J509" s="258"/>
      <c r="K509" s="258"/>
      <c r="L509" s="258"/>
      <c r="M509" s="258"/>
      <c r="N509" s="258"/>
      <c r="O509" s="258"/>
      <c r="P509" s="128" t="s">
        <v>137</v>
      </c>
      <c r="Q509" s="120" t="s">
        <v>131</v>
      </c>
      <c r="S509" s="12"/>
      <c r="T509" s="12"/>
      <c r="U509" s="128" t="s">
        <v>138</v>
      </c>
      <c r="V509" s="120" t="s">
        <v>61</v>
      </c>
      <c r="W509" s="12"/>
      <c r="X509" s="6"/>
    </row>
    <row r="510" spans="1:24" ht="28.5" customHeight="1" x14ac:dyDescent="0.2">
      <c r="B510" s="127" t="str">
        <f>IF(INDEX(TblPublicadores[Privilegio],A506)=C510,"þ","¨")</f>
        <v>¨</v>
      </c>
      <c r="C510" s="125" t="s">
        <v>76</v>
      </c>
      <c r="D510" s="127" t="str">
        <f>IF(INDEX(TblPublicadores[Privilegio],A506)=E510,"þ","¨")</f>
        <v>¨</v>
      </c>
      <c r="E510" s="125" t="s">
        <v>81</v>
      </c>
      <c r="F510" s="7"/>
      <c r="G510" s="7"/>
      <c r="H510" s="5"/>
      <c r="I510" s="10"/>
      <c r="J510" s="127" t="str">
        <f>IF(INDEX(TblPublicadores[Tipo Publicador],A506)=K510,"þ","¨")</f>
        <v>¨</v>
      </c>
      <c r="K510" s="125" t="s">
        <v>77</v>
      </c>
      <c r="L510" s="5"/>
      <c r="M510" s="5"/>
      <c r="N510" s="127" t="str">
        <f>IF(INDEX(TblPublicadores[Tipo Publicador],A506)=O510,"þ","¨")</f>
        <v>¨</v>
      </c>
      <c r="O510" s="125" t="s">
        <v>132</v>
      </c>
      <c r="P510" s="126"/>
      <c r="Q510" s="126"/>
      <c r="R510" s="9"/>
      <c r="S510" s="127" t="str">
        <f>IF(INDEX(TblPublicadores[Tipo Publicador],A506)=T510,"þ","¨")</f>
        <v>¨</v>
      </c>
      <c r="T510" s="259" t="s">
        <v>133</v>
      </c>
      <c r="U510" s="259"/>
      <c r="V510" s="259"/>
      <c r="W510" s="13"/>
      <c r="X510" s="6"/>
    </row>
    <row r="511" spans="1:24" ht="4.5" customHeight="1" thickBot="1" x14ac:dyDescent="0.25">
      <c r="B511" s="8"/>
      <c r="C511" s="7"/>
      <c r="D511" s="8"/>
      <c r="E511" s="7"/>
      <c r="F511" s="7"/>
      <c r="G511" s="7"/>
      <c r="H511" s="5"/>
      <c r="I511" s="10"/>
      <c r="J511" s="8"/>
      <c r="K511" s="5"/>
      <c r="L511" s="5"/>
      <c r="M511" s="5"/>
      <c r="N511" s="7"/>
      <c r="O511" s="5"/>
      <c r="P511" s="8"/>
      <c r="Q511" s="8"/>
      <c r="R511" s="9"/>
      <c r="S511" s="9"/>
      <c r="T511" s="7"/>
      <c r="U511" s="8"/>
      <c r="V511" s="9"/>
      <c r="W511" s="9"/>
      <c r="X511" s="6"/>
    </row>
    <row r="512" spans="1:24" ht="26.25" customHeight="1" x14ac:dyDescent="0.25">
      <c r="B512" s="260" t="s">
        <v>17</v>
      </c>
      <c r="C512" s="261"/>
      <c r="D512" s="261"/>
      <c r="E512" s="261"/>
      <c r="F512" s="262" t="s">
        <v>134</v>
      </c>
      <c r="G512" s="262"/>
      <c r="H512" s="262"/>
      <c r="I512" s="262" t="s">
        <v>12</v>
      </c>
      <c r="J512" s="262"/>
      <c r="K512" s="262"/>
      <c r="L512" s="262" t="s">
        <v>105</v>
      </c>
      <c r="M512" s="236" t="s">
        <v>135</v>
      </c>
      <c r="N512" s="236"/>
      <c r="O512" s="236"/>
      <c r="P512" s="236"/>
      <c r="Q512" s="236"/>
      <c r="R512" s="236" t="s">
        <v>101</v>
      </c>
      <c r="S512" s="236"/>
      <c r="T512" s="236"/>
      <c r="U512" s="236"/>
      <c r="V512" s="237"/>
      <c r="W512" s="14"/>
      <c r="X512" s="3"/>
    </row>
    <row r="513" spans="1:24" ht="27.75" customHeight="1" x14ac:dyDescent="0.2">
      <c r="B513" s="240">
        <v>44927</v>
      </c>
      <c r="C513" s="241"/>
      <c r="D513" s="241"/>
      <c r="E513" s="242"/>
      <c r="F513" s="263"/>
      <c r="G513" s="263"/>
      <c r="H513" s="263"/>
      <c r="I513" s="263"/>
      <c r="J513" s="263"/>
      <c r="K513" s="263"/>
      <c r="L513" s="263"/>
      <c r="M513" s="238"/>
      <c r="N513" s="238"/>
      <c r="O513" s="238"/>
      <c r="P513" s="238"/>
      <c r="Q513" s="238"/>
      <c r="R513" s="238"/>
      <c r="S513" s="238"/>
      <c r="T513" s="238"/>
      <c r="U513" s="238"/>
      <c r="V513" s="239"/>
      <c r="W513" s="14"/>
      <c r="X513" s="3"/>
    </row>
    <row r="514" spans="1:24" ht="16.5" customHeight="1" x14ac:dyDescent="0.2">
      <c r="A514" s="34">
        <f>EDATE(B513,-4)</f>
        <v>44805</v>
      </c>
      <c r="B514" s="243" t="str">
        <f>PROPER(TEXT(A514, "mmmm"))</f>
        <v>Septiembre</v>
      </c>
      <c r="C514" s="244"/>
      <c r="D514" s="244" t="str">
        <f>PROPER(TEXT(C514, "mmmm"))</f>
        <v>Enero</v>
      </c>
      <c r="E514" s="244"/>
      <c r="F514" s="281" t="str">
        <f>IFERROR(IF(VLOOKUP($D507&amp;"-"&amp;TEXT($A514,"mmm-aaaa"),Informes!$A:$P,COLUMN(Informes!H$1),FALSE),"þ","¨"),"¨")</f>
        <v>¨</v>
      </c>
      <c r="G514" s="281"/>
      <c r="H514" s="281"/>
      <c r="I514" s="248" t="str">
        <f>IFERROR(IF(ISBLANK(
VLOOKUP($D507&amp;"-"&amp;TEXT($A514,"mmm-aaaa"),Informes!$A:$P,COLUMN(Informes!I$1),FALSE)), "",
VLOOKUP($D507&amp;"-"&amp;TEXT($A514,"mmm-aaaa"),Informes!$A:$P,COLUMN(Informes!I$1),FALSE)), "")</f>
        <v/>
      </c>
      <c r="J514" s="248"/>
      <c r="K514" s="248"/>
      <c r="L514" s="173" t="str">
        <f>IFERROR(IF($X514=$L$7,"þ","¨"),"¨")</f>
        <v>¨</v>
      </c>
      <c r="M514" s="248" t="str">
        <f>IFERROR(IF(OR($X514=$L$7,$X514=$K$5,$X514=$O$5,$X514=$T$5),IF(ISBLANK(
VLOOKUP($D507&amp;"-"&amp;TEXT($A514,"mmm-aaaa"),Informes!$A:$P,COLUMN(Informes!J$1),FALSE)), "",
VLOOKUP($D507&amp;"-"&amp;TEXT($A514,"mmm-aaaa"),Informes!$A:$P,COLUMN(Informes!J$1),FALSE)), ""), "")</f>
        <v/>
      </c>
      <c r="N514" s="248"/>
      <c r="O514" s="248"/>
      <c r="P514" s="248"/>
      <c r="Q514" s="248"/>
      <c r="R514" s="252" t="str">
        <f t="shared" ref="R514:R525" si="98">IF(W514=0, "", W514)</f>
        <v/>
      </c>
      <c r="S514" s="252"/>
      <c r="T514" s="252"/>
      <c r="U514" s="252"/>
      <c r="V514" s="253"/>
      <c r="W514" s="4" t="str">
        <f>IFERROR(VLOOKUP($D507&amp;"-"&amp;TEXT($A514,"mmm-aaaa"),Informes!$A:$P,COLUMN(Informes!K$1),FALSE), "")</f>
        <v/>
      </c>
      <c r="X514" s="34" t="str">
        <f>IFERROR(VLOOKUP($D507&amp;"-"&amp;TEXT($A514,"mmm-aaaa"),Informes!$A:$P,COLUMN(Informes!C$1),FALSE), "")</f>
        <v/>
      </c>
    </row>
    <row r="515" spans="1:24" ht="16.5" customHeight="1" x14ac:dyDescent="0.2">
      <c r="A515" s="34">
        <f>EDATE(A514,1)</f>
        <v>44835</v>
      </c>
      <c r="B515" s="243" t="str">
        <f t="shared" ref="B515:B525" si="99">PROPER(TEXT(A515, "mmmm"))</f>
        <v>Octubre</v>
      </c>
      <c r="C515" s="244"/>
      <c r="D515" s="244" t="str">
        <f t="shared" ref="D515:D525" si="100">PROPER(TEXT(C515, "mmmm"))</f>
        <v>Enero</v>
      </c>
      <c r="E515" s="244"/>
      <c r="F515" s="281" t="str">
        <f>IFERROR(IF(VLOOKUP($D507&amp;"-"&amp;TEXT($A515,"mmm-aaaa"),Informes!$A:$P,COLUMN(Informes!H$1),FALSE),"þ","¨"),"¨")</f>
        <v>¨</v>
      </c>
      <c r="G515" s="281"/>
      <c r="H515" s="281"/>
      <c r="I515" s="248" t="str">
        <f>IFERROR(IF(ISBLANK(
VLOOKUP($D507&amp;"-"&amp;TEXT($A515,"mmm-aaaa"),Informes!$A:$P,COLUMN(Informes!I$1),FALSE)), "",
VLOOKUP($D507&amp;"-"&amp;TEXT($A515,"mmm-aaaa"),Informes!$A:$P,COLUMN(Informes!I$1),FALSE)), "")</f>
        <v/>
      </c>
      <c r="J515" s="248"/>
      <c r="K515" s="248"/>
      <c r="L515" s="173" t="str">
        <f t="shared" ref="L515:L525" si="101">IFERROR(IF($X515=$L$7,"þ","¨"),"¨")</f>
        <v>¨</v>
      </c>
      <c r="M515" s="248" t="str">
        <f>IFERROR(IF(OR($X515=$L$7,$X515=$K$5,$X515=$O$5,$X515=$T$5),IF(ISBLANK(
VLOOKUP($D507&amp;"-"&amp;TEXT($A515,"mmm-aaaa"),Informes!$A:$P,COLUMN(Informes!J$1),FALSE)), "",
VLOOKUP($D507&amp;"-"&amp;TEXT($A515,"mmm-aaaa"),Informes!$A:$P,COLUMN(Informes!J$1),FALSE)), ""), "")</f>
        <v/>
      </c>
      <c r="N515" s="248"/>
      <c r="O515" s="248"/>
      <c r="P515" s="248"/>
      <c r="Q515" s="248"/>
      <c r="R515" s="252" t="str">
        <f t="shared" si="98"/>
        <v/>
      </c>
      <c r="S515" s="252"/>
      <c r="T515" s="252"/>
      <c r="U515" s="252"/>
      <c r="V515" s="253"/>
      <c r="W515" s="4" t="str">
        <f>IFERROR(VLOOKUP($D507&amp;"-"&amp;TEXT($A515,"mmm-aaaa"),Informes!$A:$P,COLUMN(Informes!K$1),FALSE), "")</f>
        <v/>
      </c>
      <c r="X515" s="34" t="str">
        <f>IFERROR(VLOOKUP($D507&amp;"-"&amp;TEXT($A515,"mmm-aaaa"),Informes!$A:$P,COLUMN(Informes!C$1),FALSE), "")</f>
        <v/>
      </c>
    </row>
    <row r="516" spans="1:24" ht="16.5" customHeight="1" x14ac:dyDescent="0.2">
      <c r="A516" s="34">
        <f t="shared" ref="A516:A525" si="102">EDATE(A515,1)</f>
        <v>44866</v>
      </c>
      <c r="B516" s="243" t="str">
        <f t="shared" si="99"/>
        <v>Noviembre</v>
      </c>
      <c r="C516" s="244"/>
      <c r="D516" s="244" t="str">
        <f t="shared" si="100"/>
        <v>Enero</v>
      </c>
      <c r="E516" s="244"/>
      <c r="F516" s="281" t="str">
        <f>IFERROR(IF(VLOOKUP($D507&amp;"-"&amp;TEXT($A516,"mmm-aaaa"),Informes!$A:$P,COLUMN(Informes!H$1),FALSE),"þ","¨"),"¨")</f>
        <v>¨</v>
      </c>
      <c r="G516" s="281"/>
      <c r="H516" s="281"/>
      <c r="I516" s="248" t="str">
        <f>IFERROR(IF(ISBLANK(
VLOOKUP($D507&amp;"-"&amp;TEXT($A516,"mmm-aaaa"),Informes!$A:$P,COLUMN(Informes!I$1),FALSE)), "",
VLOOKUP($D507&amp;"-"&amp;TEXT($A516,"mmm-aaaa"),Informes!$A:$P,COLUMN(Informes!I$1),FALSE)), "")</f>
        <v/>
      </c>
      <c r="J516" s="248"/>
      <c r="K516" s="248"/>
      <c r="L516" s="173" t="str">
        <f t="shared" si="101"/>
        <v>¨</v>
      </c>
      <c r="M516" s="248" t="str">
        <f>IFERROR(IF(OR($X516=$L$7,$X516=$K$5,$X516=$O$5,$X516=$T$5),IF(ISBLANK(
VLOOKUP($D507&amp;"-"&amp;TEXT($A516,"mmm-aaaa"),Informes!$A:$P,COLUMN(Informes!J$1),FALSE)), "",
VLOOKUP($D507&amp;"-"&amp;TEXT($A516,"mmm-aaaa"),Informes!$A:$P,COLUMN(Informes!J$1),FALSE)), ""), "")</f>
        <v/>
      </c>
      <c r="N516" s="248"/>
      <c r="O516" s="248"/>
      <c r="P516" s="248"/>
      <c r="Q516" s="248"/>
      <c r="R516" s="252" t="str">
        <f t="shared" si="98"/>
        <v/>
      </c>
      <c r="S516" s="252"/>
      <c r="T516" s="252"/>
      <c r="U516" s="252"/>
      <c r="V516" s="253"/>
      <c r="W516" s="4" t="str">
        <f>IFERROR(VLOOKUP($D507&amp;"-"&amp;TEXT($A516,"mmm-aaaa"),Informes!$A:$P,COLUMN(Informes!K$1),FALSE), "")</f>
        <v/>
      </c>
      <c r="X516" s="34" t="str">
        <f>IFERROR(VLOOKUP($D507&amp;"-"&amp;TEXT($A516,"mmm-aaaa"),Informes!$A:$P,COLUMN(Informes!C$1),FALSE), "")</f>
        <v/>
      </c>
    </row>
    <row r="517" spans="1:24" ht="16.5" customHeight="1" x14ac:dyDescent="0.2">
      <c r="A517" s="34">
        <f t="shared" si="102"/>
        <v>44896</v>
      </c>
      <c r="B517" s="243" t="str">
        <f t="shared" si="99"/>
        <v>Diciembre</v>
      </c>
      <c r="C517" s="244"/>
      <c r="D517" s="244" t="str">
        <f t="shared" si="100"/>
        <v>Enero</v>
      </c>
      <c r="E517" s="244"/>
      <c r="F517" s="281" t="str">
        <f>IFERROR(IF(VLOOKUP($D507&amp;"-"&amp;TEXT($A517,"mmm-aaaa"),Informes!$A:$P,COLUMN(Informes!H$1),FALSE),"þ","¨"),"¨")</f>
        <v>¨</v>
      </c>
      <c r="G517" s="281"/>
      <c r="H517" s="281"/>
      <c r="I517" s="248" t="str">
        <f>IFERROR(IF(ISBLANK(
VLOOKUP($D507&amp;"-"&amp;TEXT($A517,"mmm-aaaa"),Informes!$A:$P,COLUMN(Informes!I$1),FALSE)), "",
VLOOKUP($D507&amp;"-"&amp;TEXT($A517,"mmm-aaaa"),Informes!$A:$P,COLUMN(Informes!I$1),FALSE)), "")</f>
        <v/>
      </c>
      <c r="J517" s="248"/>
      <c r="K517" s="248"/>
      <c r="L517" s="173" t="str">
        <f t="shared" si="101"/>
        <v>¨</v>
      </c>
      <c r="M517" s="248" t="str">
        <f>IFERROR(IF(OR($X517=$L$7,$X517=$K$5,$X517=$O$5,$X517=$T$5),IF(ISBLANK(
VLOOKUP($D507&amp;"-"&amp;TEXT($A517,"mmm-aaaa"),Informes!$A:$P,COLUMN(Informes!J$1),FALSE)), "",
VLOOKUP($D507&amp;"-"&amp;TEXT($A517,"mmm-aaaa"),Informes!$A:$P,COLUMN(Informes!J$1),FALSE)), ""), "")</f>
        <v/>
      </c>
      <c r="N517" s="248"/>
      <c r="O517" s="248"/>
      <c r="P517" s="248"/>
      <c r="Q517" s="248"/>
      <c r="R517" s="252" t="str">
        <f t="shared" si="98"/>
        <v/>
      </c>
      <c r="S517" s="252"/>
      <c r="T517" s="252"/>
      <c r="U517" s="252"/>
      <c r="V517" s="253"/>
      <c r="W517" s="4" t="str">
        <f>IFERROR(VLOOKUP($D507&amp;"-"&amp;TEXT($A517,"mmm-aaaa"),Informes!$A:$P,COLUMN(Informes!K$1),FALSE), "")</f>
        <v/>
      </c>
      <c r="X517" s="34" t="str">
        <f>IFERROR(VLOOKUP($D507&amp;"-"&amp;TEXT($A517,"mmm-aaaa"),Informes!$A:$P,COLUMN(Informes!C$1),FALSE), "")</f>
        <v/>
      </c>
    </row>
    <row r="518" spans="1:24" ht="16.5" customHeight="1" x14ac:dyDescent="0.2">
      <c r="A518" s="34">
        <f t="shared" si="102"/>
        <v>44927</v>
      </c>
      <c r="B518" s="243" t="str">
        <f t="shared" si="99"/>
        <v>Enero</v>
      </c>
      <c r="C518" s="244"/>
      <c r="D518" s="244" t="str">
        <f t="shared" si="100"/>
        <v>Enero</v>
      </c>
      <c r="E518" s="244"/>
      <c r="F518" s="281" t="str">
        <f>IFERROR(IF(VLOOKUP($D507&amp;"-"&amp;TEXT($A518,"mmm-aaaa"),Informes!$A:$P,COLUMN(Informes!H$1),FALSE),"þ","¨"),"¨")</f>
        <v>¨</v>
      </c>
      <c r="G518" s="281"/>
      <c r="H518" s="281"/>
      <c r="I518" s="248" t="str">
        <f>IFERROR(IF(ISBLANK(
VLOOKUP($D507&amp;"-"&amp;TEXT($A518,"mmm-aaaa"),Informes!$A:$P,COLUMN(Informes!I$1),FALSE)), "",
VLOOKUP($D507&amp;"-"&amp;TEXT($A518,"mmm-aaaa"),Informes!$A:$P,COLUMN(Informes!I$1),FALSE)), "")</f>
        <v/>
      </c>
      <c r="J518" s="248"/>
      <c r="K518" s="248"/>
      <c r="L518" s="173" t="str">
        <f t="shared" si="101"/>
        <v>¨</v>
      </c>
      <c r="M518" s="248" t="str">
        <f>IFERROR(IF(OR($X518=$L$7,$X518=$K$5,$X518=$O$5,$X518=$T$5),IF(ISBLANK(
VLOOKUP($D507&amp;"-"&amp;TEXT($A518,"mmm-aaaa"),Informes!$A:$P,COLUMN(Informes!J$1),FALSE)), "",
VLOOKUP($D507&amp;"-"&amp;TEXT($A518,"mmm-aaaa"),Informes!$A:$P,COLUMN(Informes!J$1),FALSE)), ""), "")</f>
        <v/>
      </c>
      <c r="N518" s="248"/>
      <c r="O518" s="248"/>
      <c r="P518" s="248"/>
      <c r="Q518" s="248"/>
      <c r="R518" s="252" t="str">
        <f t="shared" si="98"/>
        <v/>
      </c>
      <c r="S518" s="252"/>
      <c r="T518" s="252"/>
      <c r="U518" s="252"/>
      <c r="V518" s="253"/>
      <c r="W518" s="4" t="str">
        <f>IFERROR(VLOOKUP($D507&amp;"-"&amp;TEXT($A518,"mmm-aaaa"),Informes!$A:$P,COLUMN(Informes!K$1),FALSE), "")</f>
        <v/>
      </c>
      <c r="X518" s="34" t="str">
        <f>IFERROR(VLOOKUP($D507&amp;"-"&amp;TEXT($A518,"mmm-aaaa"),Informes!$A:$P,COLUMN(Informes!C$1),FALSE), "")</f>
        <v/>
      </c>
    </row>
    <row r="519" spans="1:24" ht="16.5" customHeight="1" x14ac:dyDescent="0.2">
      <c r="A519" s="34">
        <f t="shared" si="102"/>
        <v>44958</v>
      </c>
      <c r="B519" s="243" t="str">
        <f t="shared" si="99"/>
        <v>Febrero</v>
      </c>
      <c r="C519" s="244"/>
      <c r="D519" s="244" t="str">
        <f t="shared" si="100"/>
        <v>Enero</v>
      </c>
      <c r="E519" s="244"/>
      <c r="F519" s="281" t="str">
        <f>IFERROR(IF(VLOOKUP($D507&amp;"-"&amp;TEXT($A519,"mmm-aaaa"),Informes!$A:$P,COLUMN(Informes!H$1),FALSE),"þ","¨"),"¨")</f>
        <v>¨</v>
      </c>
      <c r="G519" s="281"/>
      <c r="H519" s="281"/>
      <c r="I519" s="248" t="str">
        <f>IFERROR(IF(ISBLANK(
VLOOKUP($D507&amp;"-"&amp;TEXT($A519,"mmm-aaaa"),Informes!$A:$P,COLUMN(Informes!I$1),FALSE)), "",
VLOOKUP($D507&amp;"-"&amp;TEXT($A519,"mmm-aaaa"),Informes!$A:$P,COLUMN(Informes!I$1),FALSE)), "")</f>
        <v/>
      </c>
      <c r="J519" s="248"/>
      <c r="K519" s="248"/>
      <c r="L519" s="173" t="str">
        <f t="shared" si="101"/>
        <v>¨</v>
      </c>
      <c r="M519" s="248" t="str">
        <f>IFERROR(IF(OR($X519=$L$7,$X519=$K$5,$X519=$O$5,$X519=$T$5),IF(ISBLANK(
VLOOKUP($D507&amp;"-"&amp;TEXT($A519,"mmm-aaaa"),Informes!$A:$P,COLUMN(Informes!J$1),FALSE)), "",
VLOOKUP($D507&amp;"-"&amp;TEXT($A519,"mmm-aaaa"),Informes!$A:$P,COLUMN(Informes!J$1),FALSE)), ""), "")</f>
        <v/>
      </c>
      <c r="N519" s="248"/>
      <c r="O519" s="248"/>
      <c r="P519" s="248"/>
      <c r="Q519" s="248"/>
      <c r="R519" s="252" t="str">
        <f t="shared" si="98"/>
        <v/>
      </c>
      <c r="S519" s="252"/>
      <c r="T519" s="252"/>
      <c r="U519" s="252"/>
      <c r="V519" s="253"/>
      <c r="W519" s="4" t="str">
        <f>IFERROR(VLOOKUP($D507&amp;"-"&amp;TEXT($A519,"mmm-aaaa"),Informes!$A:$P,COLUMN(Informes!K$1),FALSE), "")</f>
        <v/>
      </c>
      <c r="X519" s="34" t="str">
        <f>IFERROR(VLOOKUP($D507&amp;"-"&amp;TEXT($A519,"mmm-aaaa"),Informes!$A:$P,COLUMN(Informes!C$1),FALSE), "")</f>
        <v/>
      </c>
    </row>
    <row r="520" spans="1:24" ht="16.5" customHeight="1" x14ac:dyDescent="0.2">
      <c r="A520" s="34">
        <f t="shared" si="102"/>
        <v>44986</v>
      </c>
      <c r="B520" s="243" t="str">
        <f t="shared" si="99"/>
        <v>Marzo</v>
      </c>
      <c r="C520" s="244"/>
      <c r="D520" s="244" t="str">
        <f t="shared" si="100"/>
        <v>Enero</v>
      </c>
      <c r="E520" s="244"/>
      <c r="F520" s="281" t="str">
        <f>IFERROR(IF(VLOOKUP($D507&amp;"-"&amp;TEXT($A520,"mmm-aaaa"),Informes!$A:$P,COLUMN(Informes!H$1),FALSE),"þ","¨"),"¨")</f>
        <v>¨</v>
      </c>
      <c r="G520" s="281"/>
      <c r="H520" s="281"/>
      <c r="I520" s="248" t="str">
        <f>IFERROR(IF(ISBLANK(
VLOOKUP($D507&amp;"-"&amp;TEXT($A520,"mmm-aaaa"),Informes!$A:$P,COLUMN(Informes!I$1),FALSE)), "",
VLOOKUP($D507&amp;"-"&amp;TEXT($A520,"mmm-aaaa"),Informes!$A:$P,COLUMN(Informes!I$1),FALSE)), "")</f>
        <v/>
      </c>
      <c r="J520" s="248"/>
      <c r="K520" s="248"/>
      <c r="L520" s="173" t="str">
        <f t="shared" si="101"/>
        <v>¨</v>
      </c>
      <c r="M520" s="248" t="str">
        <f>IFERROR(IF(OR($X520=$L$7,$X520=$K$5,$X520=$O$5,$X520=$T$5),IF(ISBLANK(
VLOOKUP($D507&amp;"-"&amp;TEXT($A520,"mmm-aaaa"),Informes!$A:$P,COLUMN(Informes!J$1),FALSE)), "",
VLOOKUP($D507&amp;"-"&amp;TEXT($A520,"mmm-aaaa"),Informes!$A:$P,COLUMN(Informes!J$1),FALSE)), ""), "")</f>
        <v/>
      </c>
      <c r="N520" s="248"/>
      <c r="O520" s="248"/>
      <c r="P520" s="248"/>
      <c r="Q520" s="248"/>
      <c r="R520" s="252" t="str">
        <f t="shared" si="98"/>
        <v/>
      </c>
      <c r="S520" s="252"/>
      <c r="T520" s="252"/>
      <c r="U520" s="252"/>
      <c r="V520" s="253"/>
      <c r="W520" s="4" t="str">
        <f>IFERROR(VLOOKUP($D507&amp;"-"&amp;TEXT($A520,"mmm-aaaa"),Informes!$A:$P,COLUMN(Informes!K$1),FALSE), "")</f>
        <v/>
      </c>
      <c r="X520" s="34" t="str">
        <f>IFERROR(VLOOKUP($D507&amp;"-"&amp;TEXT($A520,"mmm-aaaa"),Informes!$A:$P,COLUMN(Informes!C$1),FALSE), "")</f>
        <v/>
      </c>
    </row>
    <row r="521" spans="1:24" ht="16.5" customHeight="1" x14ac:dyDescent="0.2">
      <c r="A521" s="34">
        <f t="shared" si="102"/>
        <v>45017</v>
      </c>
      <c r="B521" s="243" t="str">
        <f t="shared" si="99"/>
        <v>Abril</v>
      </c>
      <c r="C521" s="244"/>
      <c r="D521" s="244" t="str">
        <f t="shared" si="100"/>
        <v>Enero</v>
      </c>
      <c r="E521" s="244"/>
      <c r="F521" s="281" t="str">
        <f>IFERROR(IF(VLOOKUP($D507&amp;"-"&amp;TEXT($A521,"mmm-aaaa"),Informes!$A:$P,COLUMN(Informes!H$1),FALSE),"þ","¨"),"¨")</f>
        <v>¨</v>
      </c>
      <c r="G521" s="281"/>
      <c r="H521" s="281"/>
      <c r="I521" s="248" t="str">
        <f>IFERROR(IF(ISBLANK(
VLOOKUP($D507&amp;"-"&amp;TEXT($A521,"mmm-aaaa"),Informes!$A:$P,COLUMN(Informes!I$1),FALSE)), "",
VLOOKUP($D507&amp;"-"&amp;TEXT($A521,"mmm-aaaa"),Informes!$A:$P,COLUMN(Informes!I$1),FALSE)), "")</f>
        <v/>
      </c>
      <c r="J521" s="248"/>
      <c r="K521" s="248"/>
      <c r="L521" s="173" t="str">
        <f t="shared" si="101"/>
        <v>¨</v>
      </c>
      <c r="M521" s="248" t="str">
        <f>IFERROR(IF(OR($X521=$L$7,$X521=$K$5,$X521=$O$5,$X521=$T$5),IF(ISBLANK(
VLOOKUP($D507&amp;"-"&amp;TEXT($A521,"mmm-aaaa"),Informes!$A:$P,COLUMN(Informes!J$1),FALSE)), "",
VLOOKUP($D507&amp;"-"&amp;TEXT($A521,"mmm-aaaa"),Informes!$A:$P,COLUMN(Informes!J$1),FALSE)), ""), "")</f>
        <v/>
      </c>
      <c r="N521" s="248"/>
      <c r="O521" s="248"/>
      <c r="P521" s="248"/>
      <c r="Q521" s="248"/>
      <c r="R521" s="252" t="str">
        <f t="shared" si="98"/>
        <v/>
      </c>
      <c r="S521" s="252"/>
      <c r="T521" s="252"/>
      <c r="U521" s="252"/>
      <c r="V521" s="253"/>
      <c r="W521" s="4" t="str">
        <f>IFERROR(VLOOKUP($D507&amp;"-"&amp;TEXT($A521,"mmm-aaaa"),Informes!$A:$P,COLUMN(Informes!K$1),FALSE), "")</f>
        <v/>
      </c>
      <c r="X521" s="34" t="str">
        <f>IFERROR(VLOOKUP($D507&amp;"-"&amp;TEXT($A521,"mmm-aaaa"),Informes!$A:$P,COLUMN(Informes!C$1),FALSE), "")</f>
        <v/>
      </c>
    </row>
    <row r="522" spans="1:24" ht="16.5" customHeight="1" x14ac:dyDescent="0.2">
      <c r="A522" s="34">
        <f t="shared" si="102"/>
        <v>45047</v>
      </c>
      <c r="B522" s="243" t="str">
        <f t="shared" si="99"/>
        <v>Mayo</v>
      </c>
      <c r="C522" s="244"/>
      <c r="D522" s="244" t="str">
        <f t="shared" si="100"/>
        <v>Enero</v>
      </c>
      <c r="E522" s="244"/>
      <c r="F522" s="281" t="str">
        <f>IFERROR(IF(VLOOKUP($D507&amp;"-"&amp;TEXT($A522,"mmm-aaaa"),Informes!$A:$P,COLUMN(Informes!H$1),FALSE),"þ","¨"),"¨")</f>
        <v>¨</v>
      </c>
      <c r="G522" s="281"/>
      <c r="H522" s="281"/>
      <c r="I522" s="248" t="str">
        <f>IFERROR(IF(ISBLANK(
VLOOKUP($D507&amp;"-"&amp;TEXT($A522,"mmm-aaaa"),Informes!$A:$P,COLUMN(Informes!I$1),FALSE)), "",
VLOOKUP($D507&amp;"-"&amp;TEXT($A522,"mmm-aaaa"),Informes!$A:$P,COLUMN(Informes!I$1),FALSE)), "")</f>
        <v/>
      </c>
      <c r="J522" s="248"/>
      <c r="K522" s="248"/>
      <c r="L522" s="173" t="str">
        <f t="shared" si="101"/>
        <v>¨</v>
      </c>
      <c r="M522" s="248" t="str">
        <f>IFERROR(IF(OR($X522=$L$7,$X522=$K$5,$X522=$O$5,$X522=$T$5),IF(ISBLANK(
VLOOKUP($D507&amp;"-"&amp;TEXT($A522,"mmm-aaaa"),Informes!$A:$P,COLUMN(Informes!J$1),FALSE)), "",
VLOOKUP($D507&amp;"-"&amp;TEXT($A522,"mmm-aaaa"),Informes!$A:$P,COLUMN(Informes!J$1),FALSE)), ""), "")</f>
        <v/>
      </c>
      <c r="N522" s="248"/>
      <c r="O522" s="248"/>
      <c r="P522" s="248"/>
      <c r="Q522" s="248"/>
      <c r="R522" s="252" t="str">
        <f t="shared" si="98"/>
        <v/>
      </c>
      <c r="S522" s="252"/>
      <c r="T522" s="252"/>
      <c r="U522" s="252"/>
      <c r="V522" s="253"/>
      <c r="W522" s="4" t="str">
        <f>IFERROR(VLOOKUP($D507&amp;"-"&amp;TEXT($A522,"mmm-aaaa"),Informes!$A:$P,COLUMN(Informes!K$1),FALSE), "")</f>
        <v/>
      </c>
      <c r="X522" s="34" t="str">
        <f>IFERROR(VLOOKUP($D507&amp;"-"&amp;TEXT($A522,"mmm-aaaa"),Informes!$A:$P,COLUMN(Informes!C$1),FALSE), "")</f>
        <v/>
      </c>
    </row>
    <row r="523" spans="1:24" ht="16.5" customHeight="1" x14ac:dyDescent="0.2">
      <c r="A523" s="34">
        <f t="shared" si="102"/>
        <v>45078</v>
      </c>
      <c r="B523" s="243" t="str">
        <f t="shared" si="99"/>
        <v>Junio</v>
      </c>
      <c r="C523" s="244"/>
      <c r="D523" s="244" t="str">
        <f t="shared" si="100"/>
        <v>Enero</v>
      </c>
      <c r="E523" s="244"/>
      <c r="F523" s="281" t="str">
        <f>IFERROR(IF(VLOOKUP($D507&amp;"-"&amp;TEXT($A523,"mmm-aaaa"),Informes!$A:$P,COLUMN(Informes!H$1),FALSE),"þ","¨"),"¨")</f>
        <v>¨</v>
      </c>
      <c r="G523" s="281"/>
      <c r="H523" s="281"/>
      <c r="I523" s="248" t="str">
        <f>IFERROR(IF(ISBLANK(
VLOOKUP($D507&amp;"-"&amp;TEXT($A523,"mmm-aaaa"),Informes!$A:$P,COLUMN(Informes!I$1),FALSE)), "",
VLOOKUP($D507&amp;"-"&amp;TEXT($A523,"mmm-aaaa"),Informes!$A:$P,COLUMN(Informes!I$1),FALSE)), "")</f>
        <v/>
      </c>
      <c r="J523" s="248"/>
      <c r="K523" s="248"/>
      <c r="L523" s="173" t="str">
        <f t="shared" si="101"/>
        <v>¨</v>
      </c>
      <c r="M523" s="248" t="str">
        <f>IFERROR(IF(OR($X523=$L$7,$X523=$K$5,$X523=$O$5,$X523=$T$5),IF(ISBLANK(
VLOOKUP($D507&amp;"-"&amp;TEXT($A523,"mmm-aaaa"),Informes!$A:$P,COLUMN(Informes!J$1),FALSE)), "",
VLOOKUP($D507&amp;"-"&amp;TEXT($A523,"mmm-aaaa"),Informes!$A:$P,COLUMN(Informes!J$1),FALSE)), ""), "")</f>
        <v/>
      </c>
      <c r="N523" s="248"/>
      <c r="O523" s="248"/>
      <c r="P523" s="248"/>
      <c r="Q523" s="248"/>
      <c r="R523" s="252" t="str">
        <f t="shared" si="98"/>
        <v/>
      </c>
      <c r="S523" s="252"/>
      <c r="T523" s="252"/>
      <c r="U523" s="252"/>
      <c r="V523" s="253"/>
      <c r="W523" s="4" t="str">
        <f>IFERROR(VLOOKUP($D507&amp;"-"&amp;TEXT($A523,"mmm-aaaa"),Informes!$A:$P,COLUMN(Informes!K$1),FALSE), "")</f>
        <v/>
      </c>
      <c r="X523" s="34" t="str">
        <f>IFERROR(VLOOKUP($D507&amp;"-"&amp;TEXT($A523,"mmm-aaaa"),Informes!$A:$P,COLUMN(Informes!C$1),FALSE), "")</f>
        <v/>
      </c>
    </row>
    <row r="524" spans="1:24" ht="16.5" customHeight="1" x14ac:dyDescent="0.2">
      <c r="A524" s="34">
        <f t="shared" si="102"/>
        <v>45108</v>
      </c>
      <c r="B524" s="243" t="str">
        <f t="shared" si="99"/>
        <v>Julio</v>
      </c>
      <c r="C524" s="244"/>
      <c r="D524" s="244" t="str">
        <f t="shared" si="100"/>
        <v>Enero</v>
      </c>
      <c r="E524" s="244"/>
      <c r="F524" s="281" t="str">
        <f>IFERROR(IF(VLOOKUP($D507&amp;"-"&amp;TEXT($A524,"mmm-aaaa"),Informes!$A:$P,COLUMN(Informes!H$1),FALSE),"þ","¨"),"¨")</f>
        <v>¨</v>
      </c>
      <c r="G524" s="281"/>
      <c r="H524" s="281"/>
      <c r="I524" s="248" t="str">
        <f>IFERROR(IF(ISBLANK(
VLOOKUP($D507&amp;"-"&amp;TEXT($A524,"mmm-aaaa"),Informes!$A:$P,COLUMN(Informes!I$1),FALSE)), "",
VLOOKUP($D507&amp;"-"&amp;TEXT($A524,"mmm-aaaa"),Informes!$A:$P,COLUMN(Informes!I$1),FALSE)), "")</f>
        <v/>
      </c>
      <c r="J524" s="248"/>
      <c r="K524" s="248"/>
      <c r="L524" s="173" t="str">
        <f t="shared" si="101"/>
        <v>¨</v>
      </c>
      <c r="M524" s="248" t="str">
        <f>IFERROR(IF(OR($X524=$L$7,$X524=$K$5,$X524=$O$5,$X524=$T$5),IF(ISBLANK(
VLOOKUP($D507&amp;"-"&amp;TEXT($A524,"mmm-aaaa"),Informes!$A:$P,COLUMN(Informes!J$1),FALSE)), "",
VLOOKUP($D507&amp;"-"&amp;TEXT($A524,"mmm-aaaa"),Informes!$A:$P,COLUMN(Informes!J$1),FALSE)), ""), "")</f>
        <v/>
      </c>
      <c r="N524" s="248"/>
      <c r="O524" s="248"/>
      <c r="P524" s="248"/>
      <c r="Q524" s="248"/>
      <c r="R524" s="252" t="str">
        <f t="shared" si="98"/>
        <v/>
      </c>
      <c r="S524" s="252"/>
      <c r="T524" s="252"/>
      <c r="U524" s="252"/>
      <c r="V524" s="253"/>
      <c r="W524" s="4" t="str">
        <f>IFERROR(VLOOKUP($D507&amp;"-"&amp;TEXT($A524,"mmm-aaaa"),Informes!$A:$P,COLUMN(Informes!K$1),FALSE), "")</f>
        <v/>
      </c>
      <c r="X524" s="34" t="str">
        <f>IFERROR(VLOOKUP($D507&amp;"-"&amp;TEXT($A524,"mmm-aaaa"),Informes!$A:$P,COLUMN(Informes!C$1),FALSE), "")</f>
        <v/>
      </c>
    </row>
    <row r="525" spans="1:24" ht="16.5" customHeight="1" thickBot="1" x14ac:dyDescent="0.25">
      <c r="A525" s="34">
        <f t="shared" si="102"/>
        <v>45139</v>
      </c>
      <c r="B525" s="264" t="str">
        <f t="shared" si="99"/>
        <v>Agosto</v>
      </c>
      <c r="C525" s="265"/>
      <c r="D525" s="265" t="str">
        <f t="shared" si="100"/>
        <v>Enero</v>
      </c>
      <c r="E525" s="265"/>
      <c r="F525" s="280" t="str">
        <f>IFERROR(IF(VLOOKUP($D507&amp;"-"&amp;TEXT($A525,"mmm-aaaa"),Informes!$A:$P,COLUMN(Informes!H$1),FALSE),"þ","¨"),"¨")</f>
        <v>¨</v>
      </c>
      <c r="G525" s="280"/>
      <c r="H525" s="280"/>
      <c r="I525" s="269" t="str">
        <f>IFERROR(IF(ISBLANK(
VLOOKUP($D507&amp;"-"&amp;TEXT($A525,"mmm-aaaa"),Informes!$A:$P,COLUMN(Informes!I$1),FALSE)), "",
VLOOKUP($D507&amp;"-"&amp;TEXT($A525,"mmm-aaaa"),Informes!$A:$P,COLUMN(Informes!I$1),FALSE)), "")</f>
        <v/>
      </c>
      <c r="J525" s="269"/>
      <c r="K525" s="269"/>
      <c r="L525" s="172" t="str">
        <f t="shared" si="101"/>
        <v>¨</v>
      </c>
      <c r="M525" s="269" t="str">
        <f>IFERROR(IF(OR($X525=$L$7,$X525=$K$5,$X525=$O$5,$X525=$T$5),IF(ISBLANK(
VLOOKUP($D507&amp;"-"&amp;TEXT($A525,"mmm-aaaa"),Informes!$A:$P,COLUMN(Informes!J$1),FALSE)), "",
VLOOKUP($D507&amp;"-"&amp;TEXT($A525,"mmm-aaaa"),Informes!$A:$P,COLUMN(Informes!J$1),FALSE)), ""), "")</f>
        <v/>
      </c>
      <c r="N525" s="269"/>
      <c r="O525" s="269"/>
      <c r="P525" s="269"/>
      <c r="Q525" s="269"/>
      <c r="R525" s="270" t="str">
        <f t="shared" si="98"/>
        <v/>
      </c>
      <c r="S525" s="270"/>
      <c r="T525" s="270"/>
      <c r="U525" s="270"/>
      <c r="V525" s="271"/>
      <c r="W525" s="4" t="str">
        <f>IFERROR(VLOOKUP($D507&amp;"-"&amp;TEXT($A525,"mmm-aaaa"),Informes!$A:$P,COLUMN(Informes!K$1),FALSE), "")</f>
        <v/>
      </c>
      <c r="X525" s="34" t="str">
        <f>IFERROR(VLOOKUP($D507&amp;"-"&amp;TEXT($A525,"mmm-aaaa"),Informes!$A:$P,COLUMN(Informes!C$1),FALSE), "")</f>
        <v/>
      </c>
    </row>
    <row r="526" spans="1:24" ht="16.5" customHeight="1" thickBot="1" x14ac:dyDescent="0.3">
      <c r="D526" s="124"/>
      <c r="E526" s="124"/>
      <c r="F526" s="129"/>
      <c r="G526" s="124" t="str">
        <f>IF(SUM(F514:F525)=0,"",SUM(F514:F525))</f>
        <v/>
      </c>
      <c r="H526" s="124"/>
      <c r="I526" s="124"/>
      <c r="J526" s="130"/>
      <c r="K526" s="124"/>
      <c r="L526" s="131" t="s">
        <v>107</v>
      </c>
      <c r="M526" s="272" t="str">
        <f>IF(SUM(M514:M525)=0,"",SUM(M514:M525))</f>
        <v/>
      </c>
      <c r="N526" s="273"/>
      <c r="O526" s="273"/>
      <c r="P526" s="273"/>
      <c r="Q526" s="274"/>
      <c r="R526" s="275"/>
      <c r="S526" s="276"/>
      <c r="T526" s="276"/>
      <c r="U526" s="276"/>
      <c r="V526" s="277"/>
      <c r="W526" s="4"/>
      <c r="X526" s="4"/>
    </row>
    <row r="527" spans="1:24" ht="16.5" customHeight="1" x14ac:dyDescent="0.2">
      <c r="W527" s="4"/>
      <c r="X527" s="4"/>
    </row>
    <row r="528" spans="1:24" ht="279.75" customHeight="1" x14ac:dyDescent="0.15">
      <c r="B528" s="11"/>
      <c r="C528" s="132" t="s">
        <v>136</v>
      </c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r="529" spans="1:24" ht="24" customHeight="1" x14ac:dyDescent="0.2">
      <c r="A529" s="35"/>
      <c r="B529" s="256" t="s">
        <v>127</v>
      </c>
      <c r="C529" s="256"/>
      <c r="D529" s="256"/>
      <c r="E529" s="256"/>
      <c r="F529" s="256"/>
      <c r="G529" s="256"/>
      <c r="H529" s="256"/>
      <c r="I529" s="256"/>
      <c r="J529" s="256"/>
      <c r="K529" s="256"/>
      <c r="L529" s="256"/>
      <c r="M529" s="256"/>
      <c r="N529" s="256"/>
      <c r="O529" s="256"/>
      <c r="P529" s="256"/>
      <c r="Q529" s="256"/>
      <c r="R529" s="256"/>
      <c r="S529" s="256"/>
      <c r="T529" s="256"/>
      <c r="U529" s="256"/>
      <c r="V529" s="256"/>
      <c r="X529" s="2"/>
    </row>
    <row r="530" spans="1:24" ht="15" x14ac:dyDescent="0.2">
      <c r="A530" s="35"/>
      <c r="B530" s="120" t="s">
        <v>128</v>
      </c>
      <c r="D530" s="123">
        <f>D507</f>
        <v>0</v>
      </c>
      <c r="E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5"/>
      <c r="X530" s="2"/>
    </row>
    <row r="531" spans="1:24" ht="17.25" x14ac:dyDescent="0.2">
      <c r="B531" s="120" t="s">
        <v>129</v>
      </c>
      <c r="D531" s="121"/>
      <c r="E531" s="121"/>
      <c r="F531" s="7"/>
      <c r="G531" s="7"/>
      <c r="H531" s="257" t="str">
        <f>H508</f>
        <v/>
      </c>
      <c r="I531" s="257"/>
      <c r="J531" s="257"/>
      <c r="K531" s="257"/>
      <c r="L531" s="257"/>
      <c r="M531" s="257"/>
      <c r="N531" s="257"/>
      <c r="O531" s="257"/>
      <c r="P531" s="127" t="str">
        <f>P508</f>
        <v>¨</v>
      </c>
      <c r="Q531" s="120" t="s">
        <v>75</v>
      </c>
      <c r="S531" s="12"/>
      <c r="T531" s="13"/>
      <c r="U531" s="127" t="str">
        <f>U508</f>
        <v>¨</v>
      </c>
      <c r="V531" s="120" t="s">
        <v>79</v>
      </c>
      <c r="W531" s="12"/>
      <c r="X531" s="6"/>
    </row>
    <row r="532" spans="1:24" ht="17.25" x14ac:dyDescent="0.2">
      <c r="B532" s="120" t="s">
        <v>130</v>
      </c>
      <c r="D532" s="122"/>
      <c r="E532" s="122"/>
      <c r="F532" s="7"/>
      <c r="G532" s="258" t="str">
        <f>G509</f>
        <v/>
      </c>
      <c r="H532" s="258"/>
      <c r="I532" s="258"/>
      <c r="J532" s="258"/>
      <c r="K532" s="258"/>
      <c r="L532" s="258"/>
      <c r="M532" s="258"/>
      <c r="N532" s="258"/>
      <c r="O532" s="258"/>
      <c r="P532" s="128" t="s">
        <v>137</v>
      </c>
      <c r="Q532" s="120" t="s">
        <v>131</v>
      </c>
      <c r="S532" s="12"/>
      <c r="T532" s="12"/>
      <c r="U532" s="128" t="s">
        <v>138</v>
      </c>
      <c r="V532" s="120" t="s">
        <v>61</v>
      </c>
      <c r="W532" s="12"/>
      <c r="X532" s="6"/>
    </row>
    <row r="533" spans="1:24" ht="28.5" customHeight="1" x14ac:dyDescent="0.2">
      <c r="B533" s="127" t="str">
        <f>B510</f>
        <v>¨</v>
      </c>
      <c r="C533" s="125" t="s">
        <v>76</v>
      </c>
      <c r="D533" s="127" t="str">
        <f>D510</f>
        <v>¨</v>
      </c>
      <c r="E533" s="125" t="s">
        <v>81</v>
      </c>
      <c r="F533" s="7"/>
      <c r="G533" s="7"/>
      <c r="H533" s="5"/>
      <c r="I533" s="10"/>
      <c r="J533" s="127" t="str">
        <f>J510</f>
        <v>¨</v>
      </c>
      <c r="K533" s="125" t="s">
        <v>77</v>
      </c>
      <c r="L533" s="5"/>
      <c r="M533" s="5"/>
      <c r="N533" s="127" t="str">
        <f>N510</f>
        <v>¨</v>
      </c>
      <c r="O533" s="125" t="s">
        <v>132</v>
      </c>
      <c r="P533" s="126"/>
      <c r="Q533" s="126"/>
      <c r="R533" s="9"/>
      <c r="S533" s="127" t="str">
        <f>S510</f>
        <v>¨</v>
      </c>
      <c r="T533" s="259" t="s">
        <v>133</v>
      </c>
      <c r="U533" s="259"/>
      <c r="V533" s="259"/>
      <c r="W533" s="13"/>
      <c r="X533" s="6"/>
    </row>
    <row r="534" spans="1:24" ht="4.5" customHeight="1" thickBot="1" x14ac:dyDescent="0.25">
      <c r="B534" s="8"/>
      <c r="C534" s="7"/>
      <c r="D534" s="8"/>
      <c r="E534" s="7"/>
      <c r="F534" s="7"/>
      <c r="G534" s="7"/>
      <c r="H534" s="5"/>
      <c r="I534" s="10"/>
      <c r="J534" s="8"/>
      <c r="K534" s="5"/>
      <c r="L534" s="5"/>
      <c r="M534" s="5"/>
      <c r="N534" s="7"/>
      <c r="O534" s="5"/>
      <c r="P534" s="8"/>
      <c r="Q534" s="8"/>
      <c r="R534" s="9"/>
      <c r="S534" s="9"/>
      <c r="T534" s="7"/>
      <c r="U534" s="8"/>
      <c r="V534" s="9"/>
      <c r="W534" s="9"/>
      <c r="X534" s="6"/>
    </row>
    <row r="535" spans="1:24" ht="27" customHeight="1" x14ac:dyDescent="0.25">
      <c r="B535" s="260" t="s">
        <v>17</v>
      </c>
      <c r="C535" s="261"/>
      <c r="D535" s="261"/>
      <c r="E535" s="261"/>
      <c r="F535" s="262" t="s">
        <v>134</v>
      </c>
      <c r="G535" s="262"/>
      <c r="H535" s="262"/>
      <c r="I535" s="262" t="s">
        <v>12</v>
      </c>
      <c r="J535" s="262"/>
      <c r="K535" s="262"/>
      <c r="L535" s="262" t="s">
        <v>105</v>
      </c>
      <c r="M535" s="236" t="s">
        <v>135</v>
      </c>
      <c r="N535" s="236"/>
      <c r="O535" s="236"/>
      <c r="P535" s="236"/>
      <c r="Q535" s="236"/>
      <c r="R535" s="236" t="s">
        <v>101</v>
      </c>
      <c r="S535" s="236"/>
      <c r="T535" s="236"/>
      <c r="U535" s="236"/>
      <c r="V535" s="237"/>
      <c r="W535" s="14"/>
      <c r="X535" s="3"/>
    </row>
    <row r="536" spans="1:24" ht="27.75" customHeight="1" x14ac:dyDescent="0.2">
      <c r="B536" s="240">
        <f>EDATE(B513,12)</f>
        <v>45292</v>
      </c>
      <c r="C536" s="241"/>
      <c r="D536" s="241"/>
      <c r="E536" s="242"/>
      <c r="F536" s="263"/>
      <c r="G536" s="263"/>
      <c r="H536" s="263"/>
      <c r="I536" s="263"/>
      <c r="J536" s="263"/>
      <c r="K536" s="263"/>
      <c r="L536" s="263"/>
      <c r="M536" s="238"/>
      <c r="N536" s="238"/>
      <c r="O536" s="238"/>
      <c r="P536" s="238"/>
      <c r="Q536" s="238"/>
      <c r="R536" s="238"/>
      <c r="S536" s="238"/>
      <c r="T536" s="238"/>
      <c r="U536" s="238"/>
      <c r="V536" s="239"/>
      <c r="W536" s="14"/>
      <c r="X536" s="3"/>
    </row>
    <row r="537" spans="1:24" ht="16.5" customHeight="1" x14ac:dyDescent="0.2">
      <c r="A537" s="34">
        <f>EDATE(B536,-4)</f>
        <v>45170</v>
      </c>
      <c r="B537" s="243" t="str">
        <f>PROPER(TEXT(A537, "mmmm"))</f>
        <v>Septiembre</v>
      </c>
      <c r="C537" s="244"/>
      <c r="D537" s="244"/>
      <c r="E537" s="244"/>
      <c r="F537" s="281" t="str">
        <f>IFERROR(IF(VLOOKUP($D507&amp;"-"&amp;TEXT($A537,"mmm-aaaa"),Informes!$A:$P,COLUMN(Informes!H$1),FALSE),"þ","¨"),"¨")</f>
        <v>¨</v>
      </c>
      <c r="G537" s="281"/>
      <c r="H537" s="281"/>
      <c r="I537" s="248" t="str">
        <f>IFERROR(IF(ISBLANK(
VLOOKUP($D530&amp;"-"&amp;TEXT($A537,"mmm-aaaa"),Informes!$A:$P,COLUMN(Informes!I$1),FALSE)), "",
VLOOKUP($D530&amp;"-"&amp;TEXT($A537,"mmm-aaaa"),Informes!$A:$P,COLUMN(Informes!I$1),FALSE)), "")</f>
        <v/>
      </c>
      <c r="J537" s="248"/>
      <c r="K537" s="248"/>
      <c r="L537" s="173" t="str">
        <f>IFERROR(IF($X537=$L$7,"þ","¨"),"¨")</f>
        <v>¨</v>
      </c>
      <c r="M537" s="248" t="str">
        <f>IFERROR(IF(OR($X537=$L$7,$X537=$K$5,$X537=$O$5,$X537=$T$5),IF(ISBLANK(
VLOOKUP($D507&amp;"-"&amp;TEXT($A537,"mmm-aaaa"),Informes!$A:$P,COLUMN(Informes!J$1),FALSE)), "",
VLOOKUP($D507&amp;"-"&amp;TEXT($A537,"mmm-aaaa"),Informes!$A:$P,COLUMN(Informes!J$1),FALSE)), ""), "")</f>
        <v/>
      </c>
      <c r="N537" s="248"/>
      <c r="O537" s="248"/>
      <c r="P537" s="248"/>
      <c r="Q537" s="248"/>
      <c r="R537" s="252" t="str">
        <f t="shared" ref="R537:R548" si="103">IF(W537=0, "", W537)</f>
        <v/>
      </c>
      <c r="S537" s="252"/>
      <c r="T537" s="252"/>
      <c r="U537" s="252"/>
      <c r="V537" s="253"/>
      <c r="W537" s="4" t="str">
        <f>IFERROR(VLOOKUP($D530&amp;"-"&amp;TEXT($A537,"mmm-aaaa"),Informes!$A:$P,COLUMN(Informes!K$1),FALSE), "")</f>
        <v/>
      </c>
      <c r="X537" s="34" t="str">
        <f>IFERROR(VLOOKUP($D507&amp;"-"&amp;TEXT($A537,"mmm-aaaa"),Informes!$A:$P,COLUMN(Informes!C$1),FALSE), "")</f>
        <v/>
      </c>
    </row>
    <row r="538" spans="1:24" ht="16.5" customHeight="1" x14ac:dyDescent="0.2">
      <c r="A538" s="34">
        <f>EDATE(A537,1)</f>
        <v>45200</v>
      </c>
      <c r="B538" s="243" t="str">
        <f t="shared" ref="B538:B548" si="104">PROPER(TEXT(A538, "mmmm"))</f>
        <v>Octubre</v>
      </c>
      <c r="C538" s="244"/>
      <c r="D538" s="244"/>
      <c r="E538" s="244"/>
      <c r="F538" s="281" t="str">
        <f>IFERROR(IF(VLOOKUP($D507&amp;"-"&amp;TEXT($A538,"mmm-aaaa"),Informes!$A:$P,COLUMN(Informes!H$1),FALSE),"þ","¨"),"¨")</f>
        <v>¨</v>
      </c>
      <c r="G538" s="281"/>
      <c r="H538" s="281"/>
      <c r="I538" s="248" t="str">
        <f>IFERROR(IF(ISBLANK(
VLOOKUP($D530&amp;"-"&amp;TEXT($A538,"mmm-aaaa"),Informes!$A:$P,COLUMN(Informes!I$1),FALSE)), "",
VLOOKUP($D530&amp;"-"&amp;TEXT($A538,"mmm-aaaa"),Informes!$A:$P,COLUMN(Informes!I$1),FALSE)), "")</f>
        <v/>
      </c>
      <c r="J538" s="248"/>
      <c r="K538" s="248"/>
      <c r="L538" s="173" t="str">
        <f t="shared" ref="L538:L548" si="105">IFERROR(IF($X538=$L$7,"þ","¨"),"¨")</f>
        <v>¨</v>
      </c>
      <c r="M538" s="248" t="str">
        <f>IFERROR(IF(OR($X538=$L$7,$X538=$K$5,$X538=$O$5,$X538=$T$5),IF(ISBLANK(
VLOOKUP($D507&amp;"-"&amp;TEXT($A538,"mmm-aaaa"),Informes!$A:$P,COLUMN(Informes!J$1),FALSE)), "",
VLOOKUP($D507&amp;"-"&amp;TEXT($A538,"mmm-aaaa"),Informes!$A:$P,COLUMN(Informes!J$1),FALSE)), ""), "")</f>
        <v/>
      </c>
      <c r="N538" s="248"/>
      <c r="O538" s="248"/>
      <c r="P538" s="248"/>
      <c r="Q538" s="248"/>
      <c r="R538" s="252" t="str">
        <f t="shared" si="103"/>
        <v/>
      </c>
      <c r="S538" s="252"/>
      <c r="T538" s="252"/>
      <c r="U538" s="252"/>
      <c r="V538" s="253"/>
      <c r="W538" s="4" t="str">
        <f>IFERROR(VLOOKUP($D530&amp;"-"&amp;TEXT($A538,"mmm-aaaa"),Informes!$A:$P,COLUMN(Informes!K$1),FALSE), "")</f>
        <v/>
      </c>
      <c r="X538" s="34" t="str">
        <f>IFERROR(VLOOKUP($D507&amp;"-"&amp;TEXT($A538,"mmm-aaaa"),Informes!$A:$P,COLUMN(Informes!C$1),FALSE), "")</f>
        <v/>
      </c>
    </row>
    <row r="539" spans="1:24" ht="16.5" customHeight="1" x14ac:dyDescent="0.2">
      <c r="A539" s="34">
        <f t="shared" ref="A539:A548" si="106">EDATE(A538,1)</f>
        <v>45231</v>
      </c>
      <c r="B539" s="243" t="str">
        <f t="shared" si="104"/>
        <v>Noviembre</v>
      </c>
      <c r="C539" s="244"/>
      <c r="D539" s="244"/>
      <c r="E539" s="244"/>
      <c r="F539" s="281" t="str">
        <f>IFERROR(IF(VLOOKUP($D507&amp;"-"&amp;TEXT($A539,"mmm-aaaa"),Informes!$A:$P,COLUMN(Informes!H$1),FALSE),"þ","¨"),"¨")</f>
        <v>¨</v>
      </c>
      <c r="G539" s="281"/>
      <c r="H539" s="281"/>
      <c r="I539" s="248" t="str">
        <f>IFERROR(IF(ISBLANK(
VLOOKUP($D530&amp;"-"&amp;TEXT($A539,"mmm-aaaa"),Informes!$A:$P,COLUMN(Informes!I$1),FALSE)), "",
VLOOKUP($D530&amp;"-"&amp;TEXT($A539,"mmm-aaaa"),Informes!$A:$P,COLUMN(Informes!I$1),FALSE)), "")</f>
        <v/>
      </c>
      <c r="J539" s="248"/>
      <c r="K539" s="248"/>
      <c r="L539" s="173" t="str">
        <f t="shared" si="105"/>
        <v>¨</v>
      </c>
      <c r="M539" s="248" t="str">
        <f>IFERROR(IF(OR($X539=$L$7,$X539=$K$5,$X539=$O$5,$X539=$T$5),IF(ISBLANK(
VLOOKUP($D507&amp;"-"&amp;TEXT($A539,"mmm-aaaa"),Informes!$A:$P,COLUMN(Informes!J$1),FALSE)), "",
VLOOKUP($D507&amp;"-"&amp;TEXT($A539,"mmm-aaaa"),Informes!$A:$P,COLUMN(Informes!J$1),FALSE)), ""), "")</f>
        <v/>
      </c>
      <c r="N539" s="248"/>
      <c r="O539" s="248"/>
      <c r="P539" s="248"/>
      <c r="Q539" s="248"/>
      <c r="R539" s="252" t="str">
        <f t="shared" si="103"/>
        <v/>
      </c>
      <c r="S539" s="252"/>
      <c r="T539" s="252"/>
      <c r="U539" s="252"/>
      <c r="V539" s="253"/>
      <c r="W539" s="4" t="str">
        <f>IFERROR(VLOOKUP($D530&amp;"-"&amp;TEXT($A539,"mmm-aaaa"),Informes!$A:$P,COLUMN(Informes!K$1),FALSE), "")</f>
        <v/>
      </c>
      <c r="X539" s="34" t="str">
        <f>IFERROR(VLOOKUP($D507&amp;"-"&amp;TEXT($A539,"mmm-aaaa"),Informes!$A:$P,COLUMN(Informes!C$1),FALSE), "")</f>
        <v/>
      </c>
    </row>
    <row r="540" spans="1:24" ht="16.5" customHeight="1" x14ac:dyDescent="0.2">
      <c r="A540" s="34">
        <f t="shared" si="106"/>
        <v>45261</v>
      </c>
      <c r="B540" s="243" t="str">
        <f t="shared" si="104"/>
        <v>Diciembre</v>
      </c>
      <c r="C540" s="244"/>
      <c r="D540" s="244"/>
      <c r="E540" s="244"/>
      <c r="F540" s="281" t="str">
        <f>IFERROR(IF(VLOOKUP($D507&amp;"-"&amp;TEXT($A540,"mmm-aaaa"),Informes!$A:$P,COLUMN(Informes!H$1),FALSE),"þ","¨"),"¨")</f>
        <v>¨</v>
      </c>
      <c r="G540" s="281"/>
      <c r="H540" s="281"/>
      <c r="I540" s="248" t="str">
        <f>IFERROR(IF(ISBLANK(
VLOOKUP($D530&amp;"-"&amp;TEXT($A540,"mmm-aaaa"),Informes!$A:$P,COLUMN(Informes!I$1),FALSE)), "",
VLOOKUP($D530&amp;"-"&amp;TEXT($A540,"mmm-aaaa"),Informes!$A:$P,COLUMN(Informes!I$1),FALSE)), "")</f>
        <v/>
      </c>
      <c r="J540" s="248"/>
      <c r="K540" s="248"/>
      <c r="L540" s="173" t="str">
        <f t="shared" si="105"/>
        <v>¨</v>
      </c>
      <c r="M540" s="248" t="str">
        <f>IFERROR(IF(OR($X540=$L$7,$X540=$K$5,$X540=$O$5,$X540=$T$5),IF(ISBLANK(
VLOOKUP($D507&amp;"-"&amp;TEXT($A540,"mmm-aaaa"),Informes!$A:$P,COLUMN(Informes!J$1),FALSE)), "",
VLOOKUP($D507&amp;"-"&amp;TEXT($A540,"mmm-aaaa"),Informes!$A:$P,COLUMN(Informes!J$1),FALSE)), ""), "")</f>
        <v/>
      </c>
      <c r="N540" s="248"/>
      <c r="O540" s="248"/>
      <c r="P540" s="248"/>
      <c r="Q540" s="248"/>
      <c r="R540" s="252" t="str">
        <f t="shared" si="103"/>
        <v/>
      </c>
      <c r="S540" s="252"/>
      <c r="T540" s="252"/>
      <c r="U540" s="252"/>
      <c r="V540" s="253"/>
      <c r="W540" s="4" t="str">
        <f>IFERROR(VLOOKUP($D530&amp;"-"&amp;TEXT($A540,"mmm-aaaa"),Informes!$A:$P,COLUMN(Informes!K$1),FALSE), "")</f>
        <v/>
      </c>
      <c r="X540" s="34" t="str">
        <f>IFERROR(VLOOKUP($D507&amp;"-"&amp;TEXT($A540,"mmm-aaaa"),Informes!$A:$P,COLUMN(Informes!C$1),FALSE), "")</f>
        <v/>
      </c>
    </row>
    <row r="541" spans="1:24" ht="16.5" customHeight="1" x14ac:dyDescent="0.2">
      <c r="A541" s="34">
        <f t="shared" si="106"/>
        <v>45292</v>
      </c>
      <c r="B541" s="243" t="str">
        <f t="shared" si="104"/>
        <v>Enero</v>
      </c>
      <c r="C541" s="244"/>
      <c r="D541" s="244"/>
      <c r="E541" s="244"/>
      <c r="F541" s="281" t="str">
        <f>IFERROR(IF(VLOOKUP($D507&amp;"-"&amp;TEXT($A541,"mmm-aaaa"),Informes!$A:$P,COLUMN(Informes!H$1),FALSE),"þ","¨"),"¨")</f>
        <v>¨</v>
      </c>
      <c r="G541" s="281"/>
      <c r="H541" s="281"/>
      <c r="I541" s="248" t="str">
        <f>IFERROR(IF(ISBLANK(
VLOOKUP($D530&amp;"-"&amp;TEXT($A541,"mmm-aaaa"),Informes!$A:$P,COLUMN(Informes!I$1),FALSE)), "",
VLOOKUP($D530&amp;"-"&amp;TEXT($A541,"mmm-aaaa"),Informes!$A:$P,COLUMN(Informes!I$1),FALSE)), "")</f>
        <v/>
      </c>
      <c r="J541" s="248"/>
      <c r="K541" s="248"/>
      <c r="L541" s="173" t="str">
        <f t="shared" si="105"/>
        <v>¨</v>
      </c>
      <c r="M541" s="248" t="str">
        <f>IFERROR(IF(OR($X541=$L$7,$X541=$K$5,$X541=$O$5,$X541=$T$5),IF(ISBLANK(
VLOOKUP($D507&amp;"-"&amp;TEXT($A541,"mmm-aaaa"),Informes!$A:$P,COLUMN(Informes!J$1),FALSE)), "",
VLOOKUP($D507&amp;"-"&amp;TEXT($A541,"mmm-aaaa"),Informes!$A:$P,COLUMN(Informes!J$1),FALSE)), ""), "")</f>
        <v/>
      </c>
      <c r="N541" s="248"/>
      <c r="O541" s="248"/>
      <c r="P541" s="248"/>
      <c r="Q541" s="248"/>
      <c r="R541" s="252" t="str">
        <f t="shared" si="103"/>
        <v/>
      </c>
      <c r="S541" s="252"/>
      <c r="T541" s="252"/>
      <c r="U541" s="252"/>
      <c r="V541" s="253"/>
      <c r="W541" s="4" t="str">
        <f>IFERROR(VLOOKUP($D530&amp;"-"&amp;TEXT($A541,"mmm-aaaa"),Informes!$A:$P,COLUMN(Informes!K$1),FALSE), "")</f>
        <v/>
      </c>
      <c r="X541" s="34" t="str">
        <f>IFERROR(VLOOKUP($D507&amp;"-"&amp;TEXT($A541,"mmm-aaaa"),Informes!$A:$P,COLUMN(Informes!C$1),FALSE), "")</f>
        <v/>
      </c>
    </row>
    <row r="542" spans="1:24" ht="16.5" customHeight="1" x14ac:dyDescent="0.2">
      <c r="A542" s="34">
        <f t="shared" si="106"/>
        <v>45323</v>
      </c>
      <c r="B542" s="243" t="str">
        <f t="shared" si="104"/>
        <v>Febrero</v>
      </c>
      <c r="C542" s="244"/>
      <c r="D542" s="244"/>
      <c r="E542" s="244"/>
      <c r="F542" s="281" t="str">
        <f>IFERROR(IF(VLOOKUP($D507&amp;"-"&amp;TEXT($A542,"mmm-aaaa"),Informes!$A:$P,COLUMN(Informes!H$1),FALSE),"þ","¨"),"¨")</f>
        <v>¨</v>
      </c>
      <c r="G542" s="281"/>
      <c r="H542" s="281"/>
      <c r="I542" s="248" t="str">
        <f>IFERROR(IF(ISBLANK(
VLOOKUP($D530&amp;"-"&amp;TEXT($A542,"mmm-aaaa"),Informes!$A:$P,COLUMN(Informes!I$1),FALSE)), "",
VLOOKUP($D530&amp;"-"&amp;TEXT($A542,"mmm-aaaa"),Informes!$A:$P,COLUMN(Informes!I$1),FALSE)), "")</f>
        <v/>
      </c>
      <c r="J542" s="248"/>
      <c r="K542" s="248"/>
      <c r="L542" s="173" t="str">
        <f t="shared" si="105"/>
        <v>¨</v>
      </c>
      <c r="M542" s="248" t="str">
        <f>IFERROR(IF(OR($X542=$L$7,$X542=$K$5,$X542=$O$5,$X542=$T$5),IF(ISBLANK(
VLOOKUP($D507&amp;"-"&amp;TEXT($A542,"mmm-aaaa"),Informes!$A:$P,COLUMN(Informes!J$1),FALSE)), "",
VLOOKUP($D507&amp;"-"&amp;TEXT($A542,"mmm-aaaa"),Informes!$A:$P,COLUMN(Informes!J$1),FALSE)), ""), "")</f>
        <v/>
      </c>
      <c r="N542" s="248"/>
      <c r="O542" s="248"/>
      <c r="P542" s="248"/>
      <c r="Q542" s="248"/>
      <c r="R542" s="252" t="str">
        <f t="shared" si="103"/>
        <v/>
      </c>
      <c r="S542" s="252"/>
      <c r="T542" s="252"/>
      <c r="U542" s="252"/>
      <c r="V542" s="253"/>
      <c r="W542" s="4" t="str">
        <f>IFERROR(VLOOKUP($D530&amp;"-"&amp;TEXT($A542,"mmm-aaaa"),Informes!$A:$P,COLUMN(Informes!K$1),FALSE), "")</f>
        <v/>
      </c>
      <c r="X542" s="34" t="str">
        <f>IFERROR(VLOOKUP($D507&amp;"-"&amp;TEXT($A542,"mmm-aaaa"),Informes!$A:$P,COLUMN(Informes!C$1),FALSE), "")</f>
        <v/>
      </c>
    </row>
    <row r="543" spans="1:24" ht="16.5" customHeight="1" x14ac:dyDescent="0.2">
      <c r="A543" s="34">
        <f t="shared" si="106"/>
        <v>45352</v>
      </c>
      <c r="B543" s="243" t="str">
        <f t="shared" si="104"/>
        <v>Marzo</v>
      </c>
      <c r="C543" s="244"/>
      <c r="D543" s="244"/>
      <c r="E543" s="244"/>
      <c r="F543" s="281" t="str">
        <f>IFERROR(IF(VLOOKUP($D507&amp;"-"&amp;TEXT($A543,"mmm-aaaa"),Informes!$A:$P,COLUMN(Informes!H$1),FALSE),"þ","¨"),"¨")</f>
        <v>¨</v>
      </c>
      <c r="G543" s="281"/>
      <c r="H543" s="281"/>
      <c r="I543" s="248" t="str">
        <f>IFERROR(IF(ISBLANK(
VLOOKUP($D530&amp;"-"&amp;TEXT($A543,"mmm-aaaa"),Informes!$A:$P,COLUMN(Informes!I$1),FALSE)), "",
VLOOKUP($D530&amp;"-"&amp;TEXT($A543,"mmm-aaaa"),Informes!$A:$P,COLUMN(Informes!I$1),FALSE)), "")</f>
        <v/>
      </c>
      <c r="J543" s="248"/>
      <c r="K543" s="248"/>
      <c r="L543" s="173" t="str">
        <f t="shared" si="105"/>
        <v>¨</v>
      </c>
      <c r="M543" s="248" t="str">
        <f>IFERROR(IF(OR($X543=$L$7,$X543=$K$5,$X543=$O$5,$X543=$T$5),IF(ISBLANK(
VLOOKUP($D507&amp;"-"&amp;TEXT($A543,"mmm-aaaa"),Informes!$A:$P,COLUMN(Informes!J$1),FALSE)), "",
VLOOKUP($D507&amp;"-"&amp;TEXT($A543,"mmm-aaaa"),Informes!$A:$P,COLUMN(Informes!J$1),FALSE)), ""), "")</f>
        <v/>
      </c>
      <c r="N543" s="248"/>
      <c r="O543" s="248"/>
      <c r="P543" s="248"/>
      <c r="Q543" s="248"/>
      <c r="R543" s="252" t="str">
        <f t="shared" si="103"/>
        <v/>
      </c>
      <c r="S543" s="252"/>
      <c r="T543" s="252"/>
      <c r="U543" s="252"/>
      <c r="V543" s="253"/>
      <c r="W543" s="4" t="str">
        <f>IFERROR(VLOOKUP($D530&amp;"-"&amp;TEXT($A543,"mmm-aaaa"),Informes!$A:$P,COLUMN(Informes!K$1),FALSE), "")</f>
        <v/>
      </c>
      <c r="X543" s="34" t="str">
        <f>IFERROR(VLOOKUP($D507&amp;"-"&amp;TEXT($A543,"mmm-aaaa"),Informes!$A:$P,COLUMN(Informes!C$1),FALSE), "")</f>
        <v/>
      </c>
    </row>
    <row r="544" spans="1:24" ht="16.5" customHeight="1" x14ac:dyDescent="0.2">
      <c r="A544" s="34">
        <f t="shared" si="106"/>
        <v>45383</v>
      </c>
      <c r="B544" s="243" t="str">
        <f t="shared" si="104"/>
        <v>Abril</v>
      </c>
      <c r="C544" s="244"/>
      <c r="D544" s="244"/>
      <c r="E544" s="244"/>
      <c r="F544" s="281" t="str">
        <f>IFERROR(IF(VLOOKUP($D507&amp;"-"&amp;TEXT($A544,"mmm-aaaa"),Informes!$A:$P,COLUMN(Informes!H$1),FALSE),"þ","¨"),"¨")</f>
        <v>¨</v>
      </c>
      <c r="G544" s="281"/>
      <c r="H544" s="281"/>
      <c r="I544" s="248" t="str">
        <f>IFERROR(IF(ISBLANK(
VLOOKUP($D530&amp;"-"&amp;TEXT($A544,"mmm-aaaa"),Informes!$A:$P,COLUMN(Informes!I$1),FALSE)), "",
VLOOKUP($D530&amp;"-"&amp;TEXT($A544,"mmm-aaaa"),Informes!$A:$P,COLUMN(Informes!I$1),FALSE)), "")</f>
        <v/>
      </c>
      <c r="J544" s="248"/>
      <c r="K544" s="248"/>
      <c r="L544" s="173" t="str">
        <f t="shared" si="105"/>
        <v>¨</v>
      </c>
      <c r="M544" s="248" t="str">
        <f>IFERROR(IF(OR($X544=$L$7,$X544=$K$5,$X544=$O$5,$X544=$T$5),IF(ISBLANK(
VLOOKUP($D507&amp;"-"&amp;TEXT($A544,"mmm-aaaa"),Informes!$A:$P,COLUMN(Informes!J$1),FALSE)), "",
VLOOKUP($D507&amp;"-"&amp;TEXT($A544,"mmm-aaaa"),Informes!$A:$P,COLUMN(Informes!J$1),FALSE)), ""), "")</f>
        <v/>
      </c>
      <c r="N544" s="248"/>
      <c r="O544" s="248"/>
      <c r="P544" s="248"/>
      <c r="Q544" s="248"/>
      <c r="R544" s="252" t="str">
        <f t="shared" si="103"/>
        <v/>
      </c>
      <c r="S544" s="252"/>
      <c r="T544" s="252"/>
      <c r="U544" s="252"/>
      <c r="V544" s="253"/>
      <c r="W544" s="4" t="str">
        <f>IFERROR(VLOOKUP($D530&amp;"-"&amp;TEXT($A544,"mmm-aaaa"),Informes!$A:$P,COLUMN(Informes!K$1),FALSE), "")</f>
        <v/>
      </c>
      <c r="X544" s="34" t="str">
        <f>IFERROR(VLOOKUP($D507&amp;"-"&amp;TEXT($A544,"mmm-aaaa"),Informes!$A:$P,COLUMN(Informes!C$1),FALSE), "")</f>
        <v/>
      </c>
    </row>
    <row r="545" spans="1:24" ht="16.5" customHeight="1" x14ac:dyDescent="0.2">
      <c r="A545" s="34">
        <f t="shared" si="106"/>
        <v>45413</v>
      </c>
      <c r="B545" s="243" t="str">
        <f t="shared" si="104"/>
        <v>Mayo</v>
      </c>
      <c r="C545" s="244"/>
      <c r="D545" s="244"/>
      <c r="E545" s="244"/>
      <c r="F545" s="281" t="str">
        <f>IFERROR(IF(VLOOKUP($D507&amp;"-"&amp;TEXT($A545,"mmm-aaaa"),Informes!$A:$P,COLUMN(Informes!H$1),FALSE),"þ","¨"),"¨")</f>
        <v>¨</v>
      </c>
      <c r="G545" s="281"/>
      <c r="H545" s="281"/>
      <c r="I545" s="248" t="str">
        <f>IFERROR(IF(ISBLANK(
VLOOKUP($D530&amp;"-"&amp;TEXT($A545,"mmm-aaaa"),Informes!$A:$P,COLUMN(Informes!I$1),FALSE)), "",
VLOOKUP($D530&amp;"-"&amp;TEXT($A545,"mmm-aaaa"),Informes!$A:$P,COLUMN(Informes!I$1),FALSE)), "")</f>
        <v/>
      </c>
      <c r="J545" s="248"/>
      <c r="K545" s="248"/>
      <c r="L545" s="173" t="str">
        <f t="shared" si="105"/>
        <v>¨</v>
      </c>
      <c r="M545" s="248" t="str">
        <f>IFERROR(IF(OR($X545=$L$7,$X545=$K$5,$X545=$O$5,$X545=$T$5),IF(ISBLANK(
VLOOKUP($D507&amp;"-"&amp;TEXT($A545,"mmm-aaaa"),Informes!$A:$P,COLUMN(Informes!J$1),FALSE)), "",
VLOOKUP($D507&amp;"-"&amp;TEXT($A545,"mmm-aaaa"),Informes!$A:$P,COLUMN(Informes!J$1),FALSE)), ""), "")</f>
        <v/>
      </c>
      <c r="N545" s="248"/>
      <c r="O545" s="248"/>
      <c r="P545" s="248"/>
      <c r="Q545" s="248"/>
      <c r="R545" s="252" t="str">
        <f t="shared" si="103"/>
        <v/>
      </c>
      <c r="S545" s="252"/>
      <c r="T545" s="252"/>
      <c r="U545" s="252"/>
      <c r="V545" s="253"/>
      <c r="W545" s="4" t="str">
        <f>IFERROR(VLOOKUP($D530&amp;"-"&amp;TEXT($A545,"mmm-aaaa"),Informes!$A:$P,COLUMN(Informes!K$1),FALSE), "")</f>
        <v/>
      </c>
      <c r="X545" s="34" t="str">
        <f>IFERROR(VLOOKUP($D507&amp;"-"&amp;TEXT($A545,"mmm-aaaa"),Informes!$A:$P,COLUMN(Informes!C$1),FALSE), "")</f>
        <v/>
      </c>
    </row>
    <row r="546" spans="1:24" ht="16.5" customHeight="1" x14ac:dyDescent="0.2">
      <c r="A546" s="34">
        <f t="shared" si="106"/>
        <v>45444</v>
      </c>
      <c r="B546" s="243" t="str">
        <f t="shared" si="104"/>
        <v>Junio</v>
      </c>
      <c r="C546" s="244"/>
      <c r="D546" s="244"/>
      <c r="E546" s="244"/>
      <c r="F546" s="281" t="str">
        <f>IFERROR(IF(VLOOKUP($D507&amp;"-"&amp;TEXT($A546,"mmm-aaaa"),Informes!$A:$P,COLUMN(Informes!H$1),FALSE),"þ","¨"),"¨")</f>
        <v>¨</v>
      </c>
      <c r="G546" s="281"/>
      <c r="H546" s="281"/>
      <c r="I546" s="248" t="str">
        <f>IFERROR(IF(ISBLANK(
VLOOKUP($D530&amp;"-"&amp;TEXT($A546,"mmm-aaaa"),Informes!$A:$P,COLUMN(Informes!I$1),FALSE)), "",
VLOOKUP($D530&amp;"-"&amp;TEXT($A546,"mmm-aaaa"),Informes!$A:$P,COLUMN(Informes!I$1),FALSE)), "")</f>
        <v/>
      </c>
      <c r="J546" s="248"/>
      <c r="K546" s="248"/>
      <c r="L546" s="173" t="str">
        <f t="shared" si="105"/>
        <v>¨</v>
      </c>
      <c r="M546" s="248" t="str">
        <f>IFERROR(IF(OR($X546=$L$7,$X546=$K$5,$X546=$O$5,$X546=$T$5),IF(ISBLANK(
VLOOKUP($D507&amp;"-"&amp;TEXT($A546,"mmm-aaaa"),Informes!$A:$P,COLUMN(Informes!J$1),FALSE)), "",
VLOOKUP($D507&amp;"-"&amp;TEXT($A546,"mmm-aaaa"),Informes!$A:$P,COLUMN(Informes!J$1),FALSE)), ""), "")</f>
        <v/>
      </c>
      <c r="N546" s="248"/>
      <c r="O546" s="248"/>
      <c r="P546" s="248"/>
      <c r="Q546" s="248"/>
      <c r="R546" s="252" t="str">
        <f t="shared" si="103"/>
        <v/>
      </c>
      <c r="S546" s="252"/>
      <c r="T546" s="252"/>
      <c r="U546" s="252"/>
      <c r="V546" s="253"/>
      <c r="W546" s="4" t="str">
        <f>IFERROR(VLOOKUP($D530&amp;"-"&amp;TEXT($A546,"mmm-aaaa"),Informes!$A:$P,COLUMN(Informes!K$1),FALSE), "")</f>
        <v/>
      </c>
      <c r="X546" s="34" t="str">
        <f>IFERROR(VLOOKUP($D507&amp;"-"&amp;TEXT($A546,"mmm-aaaa"),Informes!$A:$P,COLUMN(Informes!C$1),FALSE), "")</f>
        <v/>
      </c>
    </row>
    <row r="547" spans="1:24" ht="16.5" customHeight="1" x14ac:dyDescent="0.2">
      <c r="A547" s="34">
        <f t="shared" si="106"/>
        <v>45474</v>
      </c>
      <c r="B547" s="243" t="str">
        <f t="shared" si="104"/>
        <v>Julio</v>
      </c>
      <c r="C547" s="244"/>
      <c r="D547" s="244"/>
      <c r="E547" s="244"/>
      <c r="F547" s="281" t="str">
        <f>IFERROR(IF(VLOOKUP($D507&amp;"-"&amp;TEXT($A547,"mmm-aaaa"),Informes!$A:$P,COLUMN(Informes!H$1),FALSE),"þ","¨"),"¨")</f>
        <v>¨</v>
      </c>
      <c r="G547" s="281"/>
      <c r="H547" s="281"/>
      <c r="I547" s="248" t="str">
        <f>IFERROR(IF(ISBLANK(
VLOOKUP($D530&amp;"-"&amp;TEXT($A547,"mmm-aaaa"),Informes!$A:$P,COLUMN(Informes!I$1),FALSE)), "",
VLOOKUP($D530&amp;"-"&amp;TEXT($A547,"mmm-aaaa"),Informes!$A:$P,COLUMN(Informes!I$1),FALSE)), "")</f>
        <v/>
      </c>
      <c r="J547" s="248"/>
      <c r="K547" s="248"/>
      <c r="L547" s="173" t="str">
        <f t="shared" si="105"/>
        <v>¨</v>
      </c>
      <c r="M547" s="248" t="str">
        <f>IFERROR(IF(OR($X547=$L$7,$X547=$K$5,$X547=$O$5,$X547=$T$5),IF(ISBLANK(
VLOOKUP($D507&amp;"-"&amp;TEXT($A547,"mmm-aaaa"),Informes!$A:$P,COLUMN(Informes!J$1),FALSE)), "",
VLOOKUP($D507&amp;"-"&amp;TEXT($A547,"mmm-aaaa"),Informes!$A:$P,COLUMN(Informes!J$1),FALSE)), ""), "")</f>
        <v/>
      </c>
      <c r="N547" s="248"/>
      <c r="O547" s="248"/>
      <c r="P547" s="248"/>
      <c r="Q547" s="248"/>
      <c r="R547" s="252" t="str">
        <f t="shared" si="103"/>
        <v/>
      </c>
      <c r="S547" s="252"/>
      <c r="T547" s="252"/>
      <c r="U547" s="252"/>
      <c r="V547" s="253"/>
      <c r="W547" s="4" t="str">
        <f>IFERROR(VLOOKUP($D530&amp;"-"&amp;TEXT($A547,"mmm-aaaa"),Informes!$A:$P,COLUMN(Informes!K$1),FALSE), "")</f>
        <v/>
      </c>
      <c r="X547" s="34" t="str">
        <f>IFERROR(VLOOKUP($D507&amp;"-"&amp;TEXT($A547,"mmm-aaaa"),Informes!$A:$P,COLUMN(Informes!C$1),FALSE), "")</f>
        <v/>
      </c>
    </row>
    <row r="548" spans="1:24" ht="16.5" customHeight="1" thickBot="1" x14ac:dyDescent="0.25">
      <c r="A548" s="34">
        <f t="shared" si="106"/>
        <v>45505</v>
      </c>
      <c r="B548" s="264" t="str">
        <f t="shared" si="104"/>
        <v>Agosto</v>
      </c>
      <c r="C548" s="265"/>
      <c r="D548" s="265"/>
      <c r="E548" s="265"/>
      <c r="F548" s="280" t="str">
        <f>IFERROR(IF(VLOOKUP($D507&amp;"-"&amp;TEXT($A548,"mmm-aaaa"),Informes!$A:$P,COLUMN(Informes!H$1),FALSE),"þ","¨"),"¨")</f>
        <v>¨</v>
      </c>
      <c r="G548" s="280"/>
      <c r="H548" s="280"/>
      <c r="I548" s="269" t="str">
        <f>IFERROR(IF(ISBLANK(
VLOOKUP($D530&amp;"-"&amp;TEXT($A548,"mmm-aaaa"),Informes!$A:$P,COLUMN(Informes!I$1),FALSE)), "",
VLOOKUP($D530&amp;"-"&amp;TEXT($A548,"mmm-aaaa"),Informes!$A:$P,COLUMN(Informes!I$1),FALSE)), "")</f>
        <v/>
      </c>
      <c r="J548" s="269"/>
      <c r="K548" s="269"/>
      <c r="L548" s="172" t="str">
        <f t="shared" si="105"/>
        <v>¨</v>
      </c>
      <c r="M548" s="269" t="str">
        <f>IFERROR(IF(OR($X548=$L$7,$X548=$K$5,$X548=$O$5,$X548=$T$5),IF(ISBLANK(
VLOOKUP($D507&amp;"-"&amp;TEXT($A548,"mmm-aaaa"),Informes!$A:$P,COLUMN(Informes!J$1),FALSE)), "",
VLOOKUP($D507&amp;"-"&amp;TEXT($A548,"mmm-aaaa"),Informes!$A:$P,COLUMN(Informes!J$1),FALSE)), ""), "")</f>
        <v/>
      </c>
      <c r="N548" s="269"/>
      <c r="O548" s="269"/>
      <c r="P548" s="269"/>
      <c r="Q548" s="269"/>
      <c r="R548" s="270" t="str">
        <f t="shared" si="103"/>
        <v/>
      </c>
      <c r="S548" s="270"/>
      <c r="T548" s="270"/>
      <c r="U548" s="270"/>
      <c r="V548" s="271"/>
      <c r="W548" s="4" t="str">
        <f>IFERROR(VLOOKUP($D530&amp;"-"&amp;TEXT($A548,"mmm-aaaa"),Informes!$A:$P,COLUMN(Informes!K$1),FALSE), "")</f>
        <v/>
      </c>
      <c r="X548" s="34" t="str">
        <f>IFERROR(VLOOKUP($D507&amp;"-"&amp;TEXT($A548,"mmm-aaaa"),Informes!$A:$P,COLUMN(Informes!C$1),FALSE), "")</f>
        <v/>
      </c>
    </row>
    <row r="549" spans="1:24" ht="16.5" customHeight="1" thickBot="1" x14ac:dyDescent="0.3">
      <c r="D549" s="124"/>
      <c r="E549" s="124"/>
      <c r="F549" s="129"/>
      <c r="G549" s="124" t="str">
        <f>IF(SUM(F537:F548)=0,"",SUM(F537:F548))</f>
        <v/>
      </c>
      <c r="H549" s="124"/>
      <c r="I549" s="124"/>
      <c r="J549" s="130"/>
      <c r="K549" s="124"/>
      <c r="L549" s="131" t="s">
        <v>107</v>
      </c>
      <c r="M549" s="272" t="str">
        <f>IF(SUM(M537:M548)=0,"",SUM(M537:M548))</f>
        <v/>
      </c>
      <c r="N549" s="273"/>
      <c r="O549" s="273"/>
      <c r="P549" s="273"/>
      <c r="Q549" s="274"/>
      <c r="R549" s="275"/>
      <c r="S549" s="276"/>
      <c r="T549" s="276"/>
      <c r="U549" s="276"/>
      <c r="V549" s="277"/>
      <c r="W549" s="4"/>
      <c r="X549" s="4"/>
    </row>
    <row r="550" spans="1:24" ht="16.5" customHeight="1" x14ac:dyDescent="0.2">
      <c r="W550" s="4"/>
      <c r="X550" s="4"/>
    </row>
    <row r="551" spans="1:24" ht="279.75" customHeight="1" x14ac:dyDescent="0.15">
      <c r="B551" s="11"/>
      <c r="C551" s="132" t="s">
        <v>136</v>
      </c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r="552" spans="1:24" ht="24" customHeight="1" x14ac:dyDescent="0.2">
      <c r="A552" s="35">
        <f>IFERROR(IF(INDEX(ROUNDDOWN(TblPublicadores[Grupo], 0),A553)=$Y$1,A553,0),0)</f>
        <v>0</v>
      </c>
      <c r="B552" s="256" t="s">
        <v>127</v>
      </c>
      <c r="C552" s="256"/>
      <c r="D552" s="256"/>
      <c r="E552" s="256"/>
      <c r="F552" s="256"/>
      <c r="G552" s="256"/>
      <c r="H552" s="256"/>
      <c r="I552" s="256"/>
      <c r="J552" s="256"/>
      <c r="K552" s="256"/>
      <c r="L552" s="256"/>
      <c r="M552" s="256"/>
      <c r="N552" s="256"/>
      <c r="O552" s="256"/>
      <c r="P552" s="256"/>
      <c r="Q552" s="256"/>
      <c r="R552" s="256"/>
      <c r="S552" s="256"/>
      <c r="T552" s="256"/>
      <c r="U552" s="256"/>
      <c r="V552" s="256"/>
    </row>
    <row r="553" spans="1:24" ht="17.25" customHeight="1" x14ac:dyDescent="0.2">
      <c r="A553" s="35">
        <f>A507+1</f>
        <v>13</v>
      </c>
      <c r="B553" s="120" t="s">
        <v>128</v>
      </c>
      <c r="D553" s="286">
        <f>IF(A552=0,0,INDEX(TblPublicadores[Nombre],A552))</f>
        <v>0</v>
      </c>
      <c r="E553" s="286"/>
      <c r="F553" s="286"/>
      <c r="G553" s="286"/>
      <c r="H553" s="286"/>
      <c r="I553" s="286"/>
      <c r="J553" s="286"/>
      <c r="K553" s="286"/>
      <c r="L553" s="286"/>
      <c r="M553" s="286"/>
      <c r="N553" s="286"/>
      <c r="O553" s="286"/>
      <c r="P553" s="286"/>
      <c r="Q553" s="286"/>
      <c r="R553" s="286"/>
      <c r="S553" s="286"/>
      <c r="T553" s="286"/>
      <c r="U553" s="286"/>
      <c r="V553" s="286"/>
      <c r="W553" s="15"/>
      <c r="X553" s="2"/>
    </row>
    <row r="554" spans="1:24" ht="17.25" customHeight="1" x14ac:dyDescent="0.2">
      <c r="B554" s="120" t="s">
        <v>129</v>
      </c>
      <c r="D554" s="121"/>
      <c r="E554" s="121"/>
      <c r="F554" s="7"/>
      <c r="G554" s="7"/>
      <c r="H554" s="257" t="str">
        <f>IF(A552=0,"",INDEX(TblPublicadores[Fecha de nacimiento],A552))</f>
        <v/>
      </c>
      <c r="I554" s="257"/>
      <c r="J554" s="257"/>
      <c r="K554" s="257"/>
      <c r="L554" s="257"/>
      <c r="M554" s="257"/>
      <c r="N554" s="257"/>
      <c r="O554" s="257"/>
      <c r="P554" s="128" t="str">
        <f>IF(INDEX(TblPublicadores[Sexo],A552)=Q554,"þ","¨")</f>
        <v>¨</v>
      </c>
      <c r="Q554" s="120" t="s">
        <v>75</v>
      </c>
      <c r="S554" s="12"/>
      <c r="T554" s="13"/>
      <c r="U554" s="128" t="str">
        <f>IF(INDEX(TblPublicadores[Sexo],A552)=V554,"þ","¨")</f>
        <v>¨</v>
      </c>
      <c r="V554" s="120" t="s">
        <v>79</v>
      </c>
      <c r="W554" s="12"/>
      <c r="X554" s="6"/>
    </row>
    <row r="555" spans="1:24" ht="17.25" customHeight="1" x14ac:dyDescent="0.2">
      <c r="B555" s="120" t="s">
        <v>130</v>
      </c>
      <c r="D555" s="122"/>
      <c r="E555" s="122"/>
      <c r="F555" s="7"/>
      <c r="G555" s="258" t="str">
        <f>IF(A552=0,"",IF(INDEX(TblPublicadores[Fecha de bautismo],A552)="", "",INDEX(TblPublicadores[Fecha de bautismo],A552)))</f>
        <v/>
      </c>
      <c r="H555" s="258"/>
      <c r="I555" s="258"/>
      <c r="J555" s="258"/>
      <c r="K555" s="258"/>
      <c r="L555" s="258"/>
      <c r="M555" s="258"/>
      <c r="N555" s="258"/>
      <c r="O555" s="258"/>
      <c r="P555" s="128" t="s">
        <v>137</v>
      </c>
      <c r="Q555" s="120" t="s">
        <v>131</v>
      </c>
      <c r="S555" s="12"/>
      <c r="T555" s="12"/>
      <c r="U555" s="128" t="s">
        <v>138</v>
      </c>
      <c r="V555" s="120" t="s">
        <v>61</v>
      </c>
      <c r="W555" s="12"/>
      <c r="X555" s="6"/>
    </row>
    <row r="556" spans="1:24" ht="28.5" customHeight="1" x14ac:dyDescent="0.2">
      <c r="B556" s="127" t="str">
        <f>IF(INDEX(TblPublicadores[Privilegio],A552)=C556,"þ","¨")</f>
        <v>¨</v>
      </c>
      <c r="C556" s="125" t="s">
        <v>76</v>
      </c>
      <c r="D556" s="127" t="str">
        <f>IF(INDEX(TblPublicadores[Privilegio],A552)=E556,"þ","¨")</f>
        <v>¨</v>
      </c>
      <c r="E556" s="125" t="s">
        <v>81</v>
      </c>
      <c r="F556" s="7"/>
      <c r="G556" s="7"/>
      <c r="H556" s="5"/>
      <c r="I556" s="10"/>
      <c r="J556" s="127" t="str">
        <f>IF(INDEX(TblPublicadores[Tipo Publicador],A552)=K556,"þ","¨")</f>
        <v>¨</v>
      </c>
      <c r="K556" s="125" t="s">
        <v>77</v>
      </c>
      <c r="L556" s="5"/>
      <c r="M556" s="5"/>
      <c r="N556" s="127" t="str">
        <f>IF(INDEX(TblPublicadores[Tipo Publicador],A552)=O556,"þ","¨")</f>
        <v>¨</v>
      </c>
      <c r="O556" s="125" t="s">
        <v>132</v>
      </c>
      <c r="P556" s="126"/>
      <c r="Q556" s="126"/>
      <c r="R556" s="9"/>
      <c r="S556" s="127" t="str">
        <f>IF(INDEX(TblPublicadores[Tipo Publicador],A552)=T556,"þ","¨")</f>
        <v>¨</v>
      </c>
      <c r="T556" s="259" t="s">
        <v>133</v>
      </c>
      <c r="U556" s="259"/>
      <c r="V556" s="259"/>
      <c r="W556" s="13"/>
      <c r="X556" s="6"/>
    </row>
    <row r="557" spans="1:24" ht="4.5" customHeight="1" thickBot="1" x14ac:dyDescent="0.25">
      <c r="B557" s="8"/>
      <c r="C557" s="7"/>
      <c r="D557" s="8"/>
      <c r="E557" s="7"/>
      <c r="F557" s="7"/>
      <c r="G557" s="7"/>
      <c r="H557" s="5"/>
      <c r="I557" s="10"/>
      <c r="J557" s="8"/>
      <c r="K557" s="5"/>
      <c r="L557" s="5"/>
      <c r="M557" s="5"/>
      <c r="N557" s="7"/>
      <c r="O557" s="5"/>
      <c r="P557" s="8"/>
      <c r="Q557" s="8"/>
      <c r="R557" s="9"/>
      <c r="S557" s="9"/>
      <c r="T557" s="7"/>
      <c r="U557" s="8"/>
      <c r="V557" s="9"/>
      <c r="W557" s="9"/>
      <c r="X557" s="6"/>
    </row>
    <row r="558" spans="1:24" ht="26.25" customHeight="1" x14ac:dyDescent="0.25">
      <c r="B558" s="260" t="s">
        <v>17</v>
      </c>
      <c r="C558" s="261"/>
      <c r="D558" s="261"/>
      <c r="E558" s="261"/>
      <c r="F558" s="262" t="s">
        <v>134</v>
      </c>
      <c r="G558" s="262"/>
      <c r="H558" s="262"/>
      <c r="I558" s="262" t="s">
        <v>12</v>
      </c>
      <c r="J558" s="262"/>
      <c r="K558" s="262"/>
      <c r="L558" s="262" t="s">
        <v>105</v>
      </c>
      <c r="M558" s="236" t="s">
        <v>135</v>
      </c>
      <c r="N558" s="236"/>
      <c r="O558" s="236"/>
      <c r="P558" s="236"/>
      <c r="Q558" s="236"/>
      <c r="R558" s="236" t="s">
        <v>101</v>
      </c>
      <c r="S558" s="236"/>
      <c r="T558" s="236"/>
      <c r="U558" s="236"/>
      <c r="V558" s="237"/>
      <c r="W558" s="14"/>
      <c r="X558" s="3"/>
    </row>
    <row r="559" spans="1:24" ht="27.75" customHeight="1" x14ac:dyDescent="0.2">
      <c r="B559" s="240">
        <v>44927</v>
      </c>
      <c r="C559" s="241"/>
      <c r="D559" s="241"/>
      <c r="E559" s="242"/>
      <c r="F559" s="263"/>
      <c r="G559" s="263"/>
      <c r="H559" s="263"/>
      <c r="I559" s="263"/>
      <c r="J559" s="263"/>
      <c r="K559" s="263"/>
      <c r="L559" s="263"/>
      <c r="M559" s="238"/>
      <c r="N559" s="238"/>
      <c r="O559" s="238"/>
      <c r="P559" s="238"/>
      <c r="Q559" s="238"/>
      <c r="R559" s="238"/>
      <c r="S559" s="238"/>
      <c r="T559" s="238"/>
      <c r="U559" s="238"/>
      <c r="V559" s="239"/>
      <c r="W559" s="14"/>
      <c r="X559" s="3"/>
    </row>
    <row r="560" spans="1:24" ht="16.5" customHeight="1" x14ac:dyDescent="0.2">
      <c r="A560" s="34">
        <f>EDATE(B559,-4)</f>
        <v>44805</v>
      </c>
      <c r="B560" s="243" t="str">
        <f>PROPER(TEXT(A560, "mmmm"))</f>
        <v>Septiembre</v>
      </c>
      <c r="C560" s="244"/>
      <c r="D560" s="244" t="str">
        <f>PROPER(TEXT(C560, "mmmm"))</f>
        <v>Enero</v>
      </c>
      <c r="E560" s="244"/>
      <c r="F560" s="281" t="str">
        <f>IFERROR(IF(VLOOKUP($D553&amp;"-"&amp;TEXT($A560,"mmm-aaaa"),Informes!$A:$P,COLUMN(Informes!H$1),FALSE),"þ","¨"),"¨")</f>
        <v>¨</v>
      </c>
      <c r="G560" s="281"/>
      <c r="H560" s="281"/>
      <c r="I560" s="248" t="str">
        <f>IFERROR(IF(ISBLANK(
VLOOKUP($D553&amp;"-"&amp;TEXT($A560,"mmm-aaaa"),Informes!$A:$P,COLUMN(Informes!I$1),FALSE)), "",
VLOOKUP($D553&amp;"-"&amp;TEXT($A560,"mmm-aaaa"),Informes!$A:$P,COLUMN(Informes!I$1),FALSE)), "")</f>
        <v/>
      </c>
      <c r="J560" s="248"/>
      <c r="K560" s="248"/>
      <c r="L560" s="173" t="str">
        <f>IFERROR(IF($X560=$L$7,"þ","¨"),"¨")</f>
        <v>¨</v>
      </c>
      <c r="M560" s="248" t="str">
        <f>IFERROR(IF(OR($X560=$L$7,$X560=$K$5,$X560=$O$5,$X560=$T$5),IF(ISBLANK(
VLOOKUP($D553&amp;"-"&amp;TEXT($A560,"mmm-aaaa"),Informes!$A:$P,COLUMN(Informes!J$1),FALSE)), "",
VLOOKUP($D553&amp;"-"&amp;TEXT($A560,"mmm-aaaa"),Informes!$A:$P,COLUMN(Informes!J$1),FALSE)), ""), "")</f>
        <v/>
      </c>
      <c r="N560" s="248"/>
      <c r="O560" s="248"/>
      <c r="P560" s="248"/>
      <c r="Q560" s="248"/>
      <c r="R560" s="252" t="str">
        <f t="shared" ref="R560:R571" si="107">IF(W560=0, "", W560)</f>
        <v/>
      </c>
      <c r="S560" s="252"/>
      <c r="T560" s="252"/>
      <c r="U560" s="252"/>
      <c r="V560" s="253"/>
      <c r="W560" s="4" t="str">
        <f>IFERROR(VLOOKUP($D553&amp;"-"&amp;TEXT($A560,"mmm-aaaa"),Informes!$A:$P,COLUMN(Informes!K$1),FALSE), "")</f>
        <v/>
      </c>
      <c r="X560" s="34" t="str">
        <f>IFERROR(VLOOKUP($D553&amp;"-"&amp;TEXT($A560,"mmm-aaaa"),Informes!$A:$P,COLUMN(Informes!C$1),FALSE), "")</f>
        <v/>
      </c>
    </row>
    <row r="561" spans="1:24" ht="16.5" customHeight="1" x14ac:dyDescent="0.2">
      <c r="A561" s="34">
        <f>EDATE(A560,1)</f>
        <v>44835</v>
      </c>
      <c r="B561" s="243" t="str">
        <f t="shared" ref="B561:B571" si="108">PROPER(TEXT(A561, "mmmm"))</f>
        <v>Octubre</v>
      </c>
      <c r="C561" s="244"/>
      <c r="D561" s="244" t="str">
        <f t="shared" ref="D561:D571" si="109">PROPER(TEXT(C561, "mmmm"))</f>
        <v>Enero</v>
      </c>
      <c r="E561" s="244"/>
      <c r="F561" s="281" t="str">
        <f>IFERROR(IF(VLOOKUP($D553&amp;"-"&amp;TEXT($A561,"mmm-aaaa"),Informes!$A:$P,COLUMN(Informes!H$1),FALSE),"þ","¨"),"¨")</f>
        <v>¨</v>
      </c>
      <c r="G561" s="281"/>
      <c r="H561" s="281"/>
      <c r="I561" s="248" t="str">
        <f>IFERROR(IF(ISBLANK(
VLOOKUP($D553&amp;"-"&amp;TEXT($A561,"mmm-aaaa"),Informes!$A:$P,COLUMN(Informes!I$1),FALSE)), "",
VLOOKUP($D553&amp;"-"&amp;TEXT($A561,"mmm-aaaa"),Informes!$A:$P,COLUMN(Informes!I$1),FALSE)), "")</f>
        <v/>
      </c>
      <c r="J561" s="248"/>
      <c r="K561" s="248"/>
      <c r="L561" s="173" t="str">
        <f t="shared" ref="L561:L571" si="110">IFERROR(IF($X561=$L$7,"þ","¨"),"¨")</f>
        <v>¨</v>
      </c>
      <c r="M561" s="248" t="str">
        <f>IFERROR(IF(OR($X561=$L$7,$X561=$K$5,$X561=$O$5,$X561=$T$5),IF(ISBLANK(
VLOOKUP($D553&amp;"-"&amp;TEXT($A561,"mmm-aaaa"),Informes!$A:$P,COLUMN(Informes!J$1),FALSE)), "",
VLOOKUP($D553&amp;"-"&amp;TEXT($A561,"mmm-aaaa"),Informes!$A:$P,COLUMN(Informes!J$1),FALSE)), ""), "")</f>
        <v/>
      </c>
      <c r="N561" s="248"/>
      <c r="O561" s="248"/>
      <c r="P561" s="248"/>
      <c r="Q561" s="248"/>
      <c r="R561" s="252" t="str">
        <f t="shared" si="107"/>
        <v/>
      </c>
      <c r="S561" s="252"/>
      <c r="T561" s="252"/>
      <c r="U561" s="252"/>
      <c r="V561" s="253"/>
      <c r="W561" s="4" t="str">
        <f>IFERROR(VLOOKUP($D553&amp;"-"&amp;TEXT($A561,"mmm-aaaa"),Informes!$A:$P,COLUMN(Informes!K$1),FALSE), "")</f>
        <v/>
      </c>
      <c r="X561" s="34" t="str">
        <f>IFERROR(VLOOKUP($D553&amp;"-"&amp;TEXT($A561,"mmm-aaaa"),Informes!$A:$P,COLUMN(Informes!C$1),FALSE), "")</f>
        <v/>
      </c>
    </row>
    <row r="562" spans="1:24" ht="16.5" customHeight="1" x14ac:dyDescent="0.2">
      <c r="A562" s="34">
        <f t="shared" ref="A562:A571" si="111">EDATE(A561,1)</f>
        <v>44866</v>
      </c>
      <c r="B562" s="243" t="str">
        <f t="shared" si="108"/>
        <v>Noviembre</v>
      </c>
      <c r="C562" s="244"/>
      <c r="D562" s="244" t="str">
        <f t="shared" si="109"/>
        <v>Enero</v>
      </c>
      <c r="E562" s="244"/>
      <c r="F562" s="281" t="str">
        <f>IFERROR(IF(VLOOKUP($D553&amp;"-"&amp;TEXT($A562,"mmm-aaaa"),Informes!$A:$P,COLUMN(Informes!H$1),FALSE),"þ","¨"),"¨")</f>
        <v>¨</v>
      </c>
      <c r="G562" s="281"/>
      <c r="H562" s="281"/>
      <c r="I562" s="248" t="str">
        <f>IFERROR(IF(ISBLANK(
VLOOKUP($D553&amp;"-"&amp;TEXT($A562,"mmm-aaaa"),Informes!$A:$P,COLUMN(Informes!I$1),FALSE)), "",
VLOOKUP($D553&amp;"-"&amp;TEXT($A562,"mmm-aaaa"),Informes!$A:$P,COLUMN(Informes!I$1),FALSE)), "")</f>
        <v/>
      </c>
      <c r="J562" s="248"/>
      <c r="K562" s="248"/>
      <c r="L562" s="173" t="str">
        <f t="shared" si="110"/>
        <v>¨</v>
      </c>
      <c r="M562" s="248" t="str">
        <f>IFERROR(IF(OR($X562=$L$7,$X562=$K$5,$X562=$O$5,$X562=$T$5),IF(ISBLANK(
VLOOKUP($D553&amp;"-"&amp;TEXT($A562,"mmm-aaaa"),Informes!$A:$P,COLUMN(Informes!J$1),FALSE)), "",
VLOOKUP($D553&amp;"-"&amp;TEXT($A562,"mmm-aaaa"),Informes!$A:$P,COLUMN(Informes!J$1),FALSE)), ""), "")</f>
        <v/>
      </c>
      <c r="N562" s="248"/>
      <c r="O562" s="248"/>
      <c r="P562" s="248"/>
      <c r="Q562" s="248"/>
      <c r="R562" s="252" t="str">
        <f t="shared" si="107"/>
        <v/>
      </c>
      <c r="S562" s="252"/>
      <c r="T562" s="252"/>
      <c r="U562" s="252"/>
      <c r="V562" s="253"/>
      <c r="W562" s="4" t="str">
        <f>IFERROR(VLOOKUP($D553&amp;"-"&amp;TEXT($A562,"mmm-aaaa"),Informes!$A:$P,COLUMN(Informes!K$1),FALSE), "")</f>
        <v/>
      </c>
      <c r="X562" s="34" t="str">
        <f>IFERROR(VLOOKUP($D553&amp;"-"&amp;TEXT($A562,"mmm-aaaa"),Informes!$A:$P,COLUMN(Informes!C$1),FALSE), "")</f>
        <v/>
      </c>
    </row>
    <row r="563" spans="1:24" ht="16.5" customHeight="1" x14ac:dyDescent="0.2">
      <c r="A563" s="34">
        <f t="shared" si="111"/>
        <v>44896</v>
      </c>
      <c r="B563" s="243" t="str">
        <f t="shared" si="108"/>
        <v>Diciembre</v>
      </c>
      <c r="C563" s="244"/>
      <c r="D563" s="244" t="str">
        <f t="shared" si="109"/>
        <v>Enero</v>
      </c>
      <c r="E563" s="244"/>
      <c r="F563" s="281" t="str">
        <f>IFERROR(IF(VLOOKUP($D553&amp;"-"&amp;TEXT($A563,"mmm-aaaa"),Informes!$A:$P,COLUMN(Informes!H$1),FALSE),"þ","¨"),"¨")</f>
        <v>¨</v>
      </c>
      <c r="G563" s="281"/>
      <c r="H563" s="281"/>
      <c r="I563" s="248" t="str">
        <f>IFERROR(IF(ISBLANK(
VLOOKUP($D553&amp;"-"&amp;TEXT($A563,"mmm-aaaa"),Informes!$A:$P,COLUMN(Informes!I$1),FALSE)), "",
VLOOKUP($D553&amp;"-"&amp;TEXT($A563,"mmm-aaaa"),Informes!$A:$P,COLUMN(Informes!I$1),FALSE)), "")</f>
        <v/>
      </c>
      <c r="J563" s="248"/>
      <c r="K563" s="248"/>
      <c r="L563" s="173" t="str">
        <f t="shared" si="110"/>
        <v>¨</v>
      </c>
      <c r="M563" s="248" t="str">
        <f>IFERROR(IF(OR($X563=$L$7,$X563=$K$5,$X563=$O$5,$X563=$T$5),IF(ISBLANK(
VLOOKUP($D553&amp;"-"&amp;TEXT($A563,"mmm-aaaa"),Informes!$A:$P,COLUMN(Informes!J$1),FALSE)), "",
VLOOKUP($D553&amp;"-"&amp;TEXT($A563,"mmm-aaaa"),Informes!$A:$P,COLUMN(Informes!J$1),FALSE)), ""), "")</f>
        <v/>
      </c>
      <c r="N563" s="248"/>
      <c r="O563" s="248"/>
      <c r="P563" s="248"/>
      <c r="Q563" s="248"/>
      <c r="R563" s="252" t="str">
        <f t="shared" si="107"/>
        <v/>
      </c>
      <c r="S563" s="252"/>
      <c r="T563" s="252"/>
      <c r="U563" s="252"/>
      <c r="V563" s="253"/>
      <c r="W563" s="4" t="str">
        <f>IFERROR(VLOOKUP($D553&amp;"-"&amp;TEXT($A563,"mmm-aaaa"),Informes!$A:$P,COLUMN(Informes!K$1),FALSE), "")</f>
        <v/>
      </c>
      <c r="X563" s="34" t="str">
        <f>IFERROR(VLOOKUP($D553&amp;"-"&amp;TEXT($A563,"mmm-aaaa"),Informes!$A:$P,COLUMN(Informes!C$1),FALSE), "")</f>
        <v/>
      </c>
    </row>
    <row r="564" spans="1:24" ht="16.5" customHeight="1" x14ac:dyDescent="0.2">
      <c r="A564" s="34">
        <f t="shared" si="111"/>
        <v>44927</v>
      </c>
      <c r="B564" s="243" t="str">
        <f t="shared" si="108"/>
        <v>Enero</v>
      </c>
      <c r="C564" s="244"/>
      <c r="D564" s="244" t="str">
        <f t="shared" si="109"/>
        <v>Enero</v>
      </c>
      <c r="E564" s="244"/>
      <c r="F564" s="281" t="str">
        <f>IFERROR(IF(VLOOKUP($D553&amp;"-"&amp;TEXT($A564,"mmm-aaaa"),Informes!$A:$P,COLUMN(Informes!H$1),FALSE),"þ","¨"),"¨")</f>
        <v>¨</v>
      </c>
      <c r="G564" s="281"/>
      <c r="H564" s="281"/>
      <c r="I564" s="248" t="str">
        <f>IFERROR(IF(ISBLANK(
VLOOKUP($D553&amp;"-"&amp;TEXT($A564,"mmm-aaaa"),Informes!$A:$P,COLUMN(Informes!I$1),FALSE)), "",
VLOOKUP($D553&amp;"-"&amp;TEXT($A564,"mmm-aaaa"),Informes!$A:$P,COLUMN(Informes!I$1),FALSE)), "")</f>
        <v/>
      </c>
      <c r="J564" s="248"/>
      <c r="K564" s="248"/>
      <c r="L564" s="173" t="str">
        <f t="shared" si="110"/>
        <v>¨</v>
      </c>
      <c r="M564" s="248" t="str">
        <f>IFERROR(IF(OR($X564=$L$7,$X564=$K$5,$X564=$O$5,$X564=$T$5),IF(ISBLANK(
VLOOKUP($D553&amp;"-"&amp;TEXT($A564,"mmm-aaaa"),Informes!$A:$P,COLUMN(Informes!J$1),FALSE)), "",
VLOOKUP($D553&amp;"-"&amp;TEXT($A564,"mmm-aaaa"),Informes!$A:$P,COLUMN(Informes!J$1),FALSE)), ""), "")</f>
        <v/>
      </c>
      <c r="N564" s="248"/>
      <c r="O564" s="248"/>
      <c r="P564" s="248"/>
      <c r="Q564" s="248"/>
      <c r="R564" s="252" t="str">
        <f t="shared" si="107"/>
        <v/>
      </c>
      <c r="S564" s="252"/>
      <c r="T564" s="252"/>
      <c r="U564" s="252"/>
      <c r="V564" s="253"/>
      <c r="W564" s="4" t="str">
        <f>IFERROR(VLOOKUP($D553&amp;"-"&amp;TEXT($A564,"mmm-aaaa"),Informes!$A:$P,COLUMN(Informes!K$1),FALSE), "")</f>
        <v/>
      </c>
      <c r="X564" s="34" t="str">
        <f>IFERROR(VLOOKUP($D553&amp;"-"&amp;TEXT($A564,"mmm-aaaa"),Informes!$A:$P,COLUMN(Informes!C$1),FALSE), "")</f>
        <v/>
      </c>
    </row>
    <row r="565" spans="1:24" ht="16.5" customHeight="1" x14ac:dyDescent="0.2">
      <c r="A565" s="34">
        <f t="shared" si="111"/>
        <v>44958</v>
      </c>
      <c r="B565" s="243" t="str">
        <f t="shared" si="108"/>
        <v>Febrero</v>
      </c>
      <c r="C565" s="244"/>
      <c r="D565" s="244" t="str">
        <f t="shared" si="109"/>
        <v>Enero</v>
      </c>
      <c r="E565" s="244"/>
      <c r="F565" s="281" t="str">
        <f>IFERROR(IF(VLOOKUP($D553&amp;"-"&amp;TEXT($A565,"mmm-aaaa"),Informes!$A:$P,COLUMN(Informes!H$1),FALSE),"þ","¨"),"¨")</f>
        <v>¨</v>
      </c>
      <c r="G565" s="281"/>
      <c r="H565" s="281"/>
      <c r="I565" s="248" t="str">
        <f>IFERROR(IF(ISBLANK(
VLOOKUP($D553&amp;"-"&amp;TEXT($A565,"mmm-aaaa"),Informes!$A:$P,COLUMN(Informes!I$1),FALSE)), "",
VLOOKUP($D553&amp;"-"&amp;TEXT($A565,"mmm-aaaa"),Informes!$A:$P,COLUMN(Informes!I$1),FALSE)), "")</f>
        <v/>
      </c>
      <c r="J565" s="248"/>
      <c r="K565" s="248"/>
      <c r="L565" s="173" t="str">
        <f t="shared" si="110"/>
        <v>¨</v>
      </c>
      <c r="M565" s="248" t="str">
        <f>IFERROR(IF(OR($X565=$L$7,$X565=$K$5,$X565=$O$5,$X565=$T$5),IF(ISBLANK(
VLOOKUP($D553&amp;"-"&amp;TEXT($A565,"mmm-aaaa"),Informes!$A:$P,COLUMN(Informes!J$1),FALSE)), "",
VLOOKUP($D553&amp;"-"&amp;TEXT($A565,"mmm-aaaa"),Informes!$A:$P,COLUMN(Informes!J$1),FALSE)), ""), "")</f>
        <v/>
      </c>
      <c r="N565" s="248"/>
      <c r="O565" s="248"/>
      <c r="P565" s="248"/>
      <c r="Q565" s="248"/>
      <c r="R565" s="252" t="str">
        <f t="shared" si="107"/>
        <v/>
      </c>
      <c r="S565" s="252"/>
      <c r="T565" s="252"/>
      <c r="U565" s="252"/>
      <c r="V565" s="253"/>
      <c r="W565" s="4" t="str">
        <f>IFERROR(VLOOKUP($D553&amp;"-"&amp;TEXT($A565,"mmm-aaaa"),Informes!$A:$P,COLUMN(Informes!K$1),FALSE), "")</f>
        <v/>
      </c>
      <c r="X565" s="34" t="str">
        <f>IFERROR(VLOOKUP($D553&amp;"-"&amp;TEXT($A565,"mmm-aaaa"),Informes!$A:$P,COLUMN(Informes!C$1),FALSE), "")</f>
        <v/>
      </c>
    </row>
    <row r="566" spans="1:24" ht="16.5" customHeight="1" x14ac:dyDescent="0.2">
      <c r="A566" s="34">
        <f t="shared" si="111"/>
        <v>44986</v>
      </c>
      <c r="B566" s="243" t="str">
        <f t="shared" si="108"/>
        <v>Marzo</v>
      </c>
      <c r="C566" s="244"/>
      <c r="D566" s="244" t="str">
        <f t="shared" si="109"/>
        <v>Enero</v>
      </c>
      <c r="E566" s="244"/>
      <c r="F566" s="281" t="str">
        <f>IFERROR(IF(VLOOKUP($D553&amp;"-"&amp;TEXT($A566,"mmm-aaaa"),Informes!$A:$P,COLUMN(Informes!H$1),FALSE),"þ","¨"),"¨")</f>
        <v>¨</v>
      </c>
      <c r="G566" s="281"/>
      <c r="H566" s="281"/>
      <c r="I566" s="248" t="str">
        <f>IFERROR(IF(ISBLANK(
VLOOKUP($D553&amp;"-"&amp;TEXT($A566,"mmm-aaaa"),Informes!$A:$P,COLUMN(Informes!I$1),FALSE)), "",
VLOOKUP($D553&amp;"-"&amp;TEXT($A566,"mmm-aaaa"),Informes!$A:$P,COLUMN(Informes!I$1),FALSE)), "")</f>
        <v/>
      </c>
      <c r="J566" s="248"/>
      <c r="K566" s="248"/>
      <c r="L566" s="173" t="str">
        <f t="shared" si="110"/>
        <v>¨</v>
      </c>
      <c r="M566" s="248" t="str">
        <f>IFERROR(IF(OR($X566=$L$7,$X566=$K$5,$X566=$O$5,$X566=$T$5),IF(ISBLANK(
VLOOKUP($D553&amp;"-"&amp;TEXT($A566,"mmm-aaaa"),Informes!$A:$P,COLUMN(Informes!J$1),FALSE)), "",
VLOOKUP($D553&amp;"-"&amp;TEXT($A566,"mmm-aaaa"),Informes!$A:$P,COLUMN(Informes!J$1),FALSE)), ""), "")</f>
        <v/>
      </c>
      <c r="N566" s="248"/>
      <c r="O566" s="248"/>
      <c r="P566" s="248"/>
      <c r="Q566" s="248"/>
      <c r="R566" s="252" t="str">
        <f t="shared" si="107"/>
        <v/>
      </c>
      <c r="S566" s="252"/>
      <c r="T566" s="252"/>
      <c r="U566" s="252"/>
      <c r="V566" s="253"/>
      <c r="W566" s="4" t="str">
        <f>IFERROR(VLOOKUP($D553&amp;"-"&amp;TEXT($A566,"mmm-aaaa"),Informes!$A:$P,COLUMN(Informes!K$1),FALSE), "")</f>
        <v/>
      </c>
      <c r="X566" s="34" t="str">
        <f>IFERROR(VLOOKUP($D553&amp;"-"&amp;TEXT($A566,"mmm-aaaa"),Informes!$A:$P,COLUMN(Informes!C$1),FALSE), "")</f>
        <v/>
      </c>
    </row>
    <row r="567" spans="1:24" ht="16.5" customHeight="1" x14ac:dyDescent="0.2">
      <c r="A567" s="34">
        <f t="shared" si="111"/>
        <v>45017</v>
      </c>
      <c r="B567" s="243" t="str">
        <f t="shared" si="108"/>
        <v>Abril</v>
      </c>
      <c r="C567" s="244"/>
      <c r="D567" s="244" t="str">
        <f t="shared" si="109"/>
        <v>Enero</v>
      </c>
      <c r="E567" s="244"/>
      <c r="F567" s="281" t="str">
        <f>IFERROR(IF(VLOOKUP($D553&amp;"-"&amp;TEXT($A567,"mmm-aaaa"),Informes!$A:$P,COLUMN(Informes!H$1),FALSE),"þ","¨"),"¨")</f>
        <v>¨</v>
      </c>
      <c r="G567" s="281"/>
      <c r="H567" s="281"/>
      <c r="I567" s="248" t="str">
        <f>IFERROR(IF(ISBLANK(
VLOOKUP($D553&amp;"-"&amp;TEXT($A567,"mmm-aaaa"),Informes!$A:$P,COLUMN(Informes!I$1),FALSE)), "",
VLOOKUP($D553&amp;"-"&amp;TEXT($A567,"mmm-aaaa"),Informes!$A:$P,COLUMN(Informes!I$1),FALSE)), "")</f>
        <v/>
      </c>
      <c r="J567" s="248"/>
      <c r="K567" s="248"/>
      <c r="L567" s="173" t="str">
        <f t="shared" si="110"/>
        <v>¨</v>
      </c>
      <c r="M567" s="248" t="str">
        <f>IFERROR(IF(OR($X567=$L$7,$X567=$K$5,$X567=$O$5,$X567=$T$5),IF(ISBLANK(
VLOOKUP($D553&amp;"-"&amp;TEXT($A567,"mmm-aaaa"),Informes!$A:$P,COLUMN(Informes!J$1),FALSE)), "",
VLOOKUP($D553&amp;"-"&amp;TEXT($A567,"mmm-aaaa"),Informes!$A:$P,COLUMN(Informes!J$1),FALSE)), ""), "")</f>
        <v/>
      </c>
      <c r="N567" s="248"/>
      <c r="O567" s="248"/>
      <c r="P567" s="248"/>
      <c r="Q567" s="248"/>
      <c r="R567" s="252" t="str">
        <f t="shared" si="107"/>
        <v/>
      </c>
      <c r="S567" s="252"/>
      <c r="T567" s="252"/>
      <c r="U567" s="252"/>
      <c r="V567" s="253"/>
      <c r="W567" s="4" t="str">
        <f>IFERROR(VLOOKUP($D553&amp;"-"&amp;TEXT($A567,"mmm-aaaa"),Informes!$A:$P,COLUMN(Informes!K$1),FALSE), "")</f>
        <v/>
      </c>
      <c r="X567" s="34" t="str">
        <f>IFERROR(VLOOKUP($D553&amp;"-"&amp;TEXT($A567,"mmm-aaaa"),Informes!$A:$P,COLUMN(Informes!C$1),FALSE), "")</f>
        <v/>
      </c>
    </row>
    <row r="568" spans="1:24" ht="16.5" customHeight="1" x14ac:dyDescent="0.2">
      <c r="A568" s="34">
        <f t="shared" si="111"/>
        <v>45047</v>
      </c>
      <c r="B568" s="243" t="str">
        <f t="shared" si="108"/>
        <v>Mayo</v>
      </c>
      <c r="C568" s="244"/>
      <c r="D568" s="244" t="str">
        <f t="shared" si="109"/>
        <v>Enero</v>
      </c>
      <c r="E568" s="244"/>
      <c r="F568" s="281" t="str">
        <f>IFERROR(IF(VLOOKUP($D553&amp;"-"&amp;TEXT($A568,"mmm-aaaa"),Informes!$A:$P,COLUMN(Informes!H$1),FALSE),"þ","¨"),"¨")</f>
        <v>¨</v>
      </c>
      <c r="G568" s="281"/>
      <c r="H568" s="281"/>
      <c r="I568" s="248" t="str">
        <f>IFERROR(IF(ISBLANK(
VLOOKUP($D553&amp;"-"&amp;TEXT($A568,"mmm-aaaa"),Informes!$A:$P,COLUMN(Informes!I$1),FALSE)), "",
VLOOKUP($D553&amp;"-"&amp;TEXT($A568,"mmm-aaaa"),Informes!$A:$P,COLUMN(Informes!I$1),FALSE)), "")</f>
        <v/>
      </c>
      <c r="J568" s="248"/>
      <c r="K568" s="248"/>
      <c r="L568" s="173" t="str">
        <f t="shared" si="110"/>
        <v>¨</v>
      </c>
      <c r="M568" s="248" t="str">
        <f>IFERROR(IF(OR($X568=$L$7,$X568=$K$5,$X568=$O$5,$X568=$T$5),IF(ISBLANK(
VLOOKUP($D553&amp;"-"&amp;TEXT($A568,"mmm-aaaa"),Informes!$A:$P,COLUMN(Informes!J$1),FALSE)), "",
VLOOKUP($D553&amp;"-"&amp;TEXT($A568,"mmm-aaaa"),Informes!$A:$P,COLUMN(Informes!J$1),FALSE)), ""), "")</f>
        <v/>
      </c>
      <c r="N568" s="248"/>
      <c r="O568" s="248"/>
      <c r="P568" s="248"/>
      <c r="Q568" s="248"/>
      <c r="R568" s="252" t="str">
        <f t="shared" si="107"/>
        <v/>
      </c>
      <c r="S568" s="252"/>
      <c r="T568" s="252"/>
      <c r="U568" s="252"/>
      <c r="V568" s="253"/>
      <c r="W568" s="4" t="str">
        <f>IFERROR(VLOOKUP($D553&amp;"-"&amp;TEXT($A568,"mmm-aaaa"),Informes!$A:$P,COLUMN(Informes!K$1),FALSE), "")</f>
        <v/>
      </c>
      <c r="X568" s="34" t="str">
        <f>IFERROR(VLOOKUP($D553&amp;"-"&amp;TEXT($A568,"mmm-aaaa"),Informes!$A:$P,COLUMN(Informes!C$1),FALSE), "")</f>
        <v/>
      </c>
    </row>
    <row r="569" spans="1:24" ht="16.5" customHeight="1" x14ac:dyDescent="0.2">
      <c r="A569" s="34">
        <f t="shared" si="111"/>
        <v>45078</v>
      </c>
      <c r="B569" s="243" t="str">
        <f t="shared" si="108"/>
        <v>Junio</v>
      </c>
      <c r="C569" s="244"/>
      <c r="D569" s="244" t="str">
        <f t="shared" si="109"/>
        <v>Enero</v>
      </c>
      <c r="E569" s="244"/>
      <c r="F569" s="281" t="str">
        <f>IFERROR(IF(VLOOKUP($D553&amp;"-"&amp;TEXT($A569,"mmm-aaaa"),Informes!$A:$P,COLUMN(Informes!H$1),FALSE),"þ","¨"),"¨")</f>
        <v>¨</v>
      </c>
      <c r="G569" s="281"/>
      <c r="H569" s="281"/>
      <c r="I569" s="248" t="str">
        <f>IFERROR(IF(ISBLANK(
VLOOKUP($D553&amp;"-"&amp;TEXT($A569,"mmm-aaaa"),Informes!$A:$P,COLUMN(Informes!I$1),FALSE)), "",
VLOOKUP($D553&amp;"-"&amp;TEXT($A569,"mmm-aaaa"),Informes!$A:$P,COLUMN(Informes!I$1),FALSE)), "")</f>
        <v/>
      </c>
      <c r="J569" s="248"/>
      <c r="K569" s="248"/>
      <c r="L569" s="173" t="str">
        <f t="shared" si="110"/>
        <v>¨</v>
      </c>
      <c r="M569" s="248" t="str">
        <f>IFERROR(IF(OR($X569=$L$7,$X569=$K$5,$X569=$O$5,$X569=$T$5),IF(ISBLANK(
VLOOKUP($D553&amp;"-"&amp;TEXT($A569,"mmm-aaaa"),Informes!$A:$P,COLUMN(Informes!J$1),FALSE)), "",
VLOOKUP($D553&amp;"-"&amp;TEXT($A569,"mmm-aaaa"),Informes!$A:$P,COLUMN(Informes!J$1),FALSE)), ""), "")</f>
        <v/>
      </c>
      <c r="N569" s="248"/>
      <c r="O569" s="248"/>
      <c r="P569" s="248"/>
      <c r="Q569" s="248"/>
      <c r="R569" s="252" t="str">
        <f t="shared" si="107"/>
        <v/>
      </c>
      <c r="S569" s="252"/>
      <c r="T569" s="252"/>
      <c r="U569" s="252"/>
      <c r="V569" s="253"/>
      <c r="W569" s="4" t="str">
        <f>IFERROR(VLOOKUP($D553&amp;"-"&amp;TEXT($A569,"mmm-aaaa"),Informes!$A:$P,COLUMN(Informes!K$1),FALSE), "")</f>
        <v/>
      </c>
      <c r="X569" s="34" t="str">
        <f>IFERROR(VLOOKUP($D553&amp;"-"&amp;TEXT($A569,"mmm-aaaa"),Informes!$A:$P,COLUMN(Informes!C$1),FALSE), "")</f>
        <v/>
      </c>
    </row>
    <row r="570" spans="1:24" ht="16.5" customHeight="1" x14ac:dyDescent="0.2">
      <c r="A570" s="34">
        <f t="shared" si="111"/>
        <v>45108</v>
      </c>
      <c r="B570" s="243" t="str">
        <f t="shared" si="108"/>
        <v>Julio</v>
      </c>
      <c r="C570" s="244"/>
      <c r="D570" s="244" t="str">
        <f t="shared" si="109"/>
        <v>Enero</v>
      </c>
      <c r="E570" s="244"/>
      <c r="F570" s="281" t="str">
        <f>IFERROR(IF(VLOOKUP($D553&amp;"-"&amp;TEXT($A570,"mmm-aaaa"),Informes!$A:$P,COLUMN(Informes!H$1),FALSE),"þ","¨"),"¨")</f>
        <v>¨</v>
      </c>
      <c r="G570" s="281"/>
      <c r="H570" s="281"/>
      <c r="I570" s="248" t="str">
        <f>IFERROR(IF(ISBLANK(
VLOOKUP($D553&amp;"-"&amp;TEXT($A570,"mmm-aaaa"),Informes!$A:$P,COLUMN(Informes!I$1),FALSE)), "",
VLOOKUP($D553&amp;"-"&amp;TEXT($A570,"mmm-aaaa"),Informes!$A:$P,COLUMN(Informes!I$1),FALSE)), "")</f>
        <v/>
      </c>
      <c r="J570" s="248"/>
      <c r="K570" s="248"/>
      <c r="L570" s="173" t="str">
        <f t="shared" si="110"/>
        <v>¨</v>
      </c>
      <c r="M570" s="248" t="str">
        <f>IFERROR(IF(OR($X570=$L$7,$X570=$K$5,$X570=$O$5,$X570=$T$5),IF(ISBLANK(
VLOOKUP($D553&amp;"-"&amp;TEXT($A570,"mmm-aaaa"),Informes!$A:$P,COLUMN(Informes!J$1),FALSE)), "",
VLOOKUP($D553&amp;"-"&amp;TEXT($A570,"mmm-aaaa"),Informes!$A:$P,COLUMN(Informes!J$1),FALSE)), ""), "")</f>
        <v/>
      </c>
      <c r="N570" s="248"/>
      <c r="O570" s="248"/>
      <c r="P570" s="248"/>
      <c r="Q570" s="248"/>
      <c r="R570" s="252" t="str">
        <f t="shared" si="107"/>
        <v/>
      </c>
      <c r="S570" s="252"/>
      <c r="T570" s="252"/>
      <c r="U570" s="252"/>
      <c r="V570" s="253"/>
      <c r="W570" s="4" t="str">
        <f>IFERROR(VLOOKUP($D553&amp;"-"&amp;TEXT($A570,"mmm-aaaa"),Informes!$A:$P,COLUMN(Informes!K$1),FALSE), "")</f>
        <v/>
      </c>
      <c r="X570" s="34" t="str">
        <f>IFERROR(VLOOKUP($D553&amp;"-"&amp;TEXT($A570,"mmm-aaaa"),Informes!$A:$P,COLUMN(Informes!C$1),FALSE), "")</f>
        <v/>
      </c>
    </row>
    <row r="571" spans="1:24" ht="16.5" customHeight="1" thickBot="1" x14ac:dyDescent="0.25">
      <c r="A571" s="34">
        <f t="shared" si="111"/>
        <v>45139</v>
      </c>
      <c r="B571" s="264" t="str">
        <f t="shared" si="108"/>
        <v>Agosto</v>
      </c>
      <c r="C571" s="265"/>
      <c r="D571" s="265" t="str">
        <f t="shared" si="109"/>
        <v>Enero</v>
      </c>
      <c r="E571" s="265"/>
      <c r="F571" s="280" t="str">
        <f>IFERROR(IF(VLOOKUP($D553&amp;"-"&amp;TEXT($A571,"mmm-aaaa"),Informes!$A:$P,COLUMN(Informes!H$1),FALSE),"þ","¨"),"¨")</f>
        <v>¨</v>
      </c>
      <c r="G571" s="280"/>
      <c r="H571" s="280"/>
      <c r="I571" s="269" t="str">
        <f>IFERROR(IF(ISBLANK(
VLOOKUP($D553&amp;"-"&amp;TEXT($A571,"mmm-aaaa"),Informes!$A:$P,COLUMN(Informes!I$1),FALSE)), "",
VLOOKUP($D553&amp;"-"&amp;TEXT($A571,"mmm-aaaa"),Informes!$A:$P,COLUMN(Informes!I$1),FALSE)), "")</f>
        <v/>
      </c>
      <c r="J571" s="269"/>
      <c r="K571" s="269"/>
      <c r="L571" s="172" t="str">
        <f t="shared" si="110"/>
        <v>¨</v>
      </c>
      <c r="M571" s="269" t="str">
        <f>IFERROR(IF(OR($X571=$L$7,$X571=$K$5,$X571=$O$5,$X571=$T$5),IF(ISBLANK(
VLOOKUP($D553&amp;"-"&amp;TEXT($A571,"mmm-aaaa"),Informes!$A:$P,COLUMN(Informes!J$1),FALSE)), "",
VLOOKUP($D553&amp;"-"&amp;TEXT($A571,"mmm-aaaa"),Informes!$A:$P,COLUMN(Informes!J$1),FALSE)), ""), "")</f>
        <v/>
      </c>
      <c r="N571" s="269"/>
      <c r="O571" s="269"/>
      <c r="P571" s="269"/>
      <c r="Q571" s="269"/>
      <c r="R571" s="270" t="str">
        <f t="shared" si="107"/>
        <v/>
      </c>
      <c r="S571" s="270"/>
      <c r="T571" s="270"/>
      <c r="U571" s="270"/>
      <c r="V571" s="271"/>
      <c r="W571" s="4" t="str">
        <f>IFERROR(VLOOKUP($D553&amp;"-"&amp;TEXT($A571,"mmm-aaaa"),Informes!$A:$P,COLUMN(Informes!K$1),FALSE), "")</f>
        <v/>
      </c>
      <c r="X571" s="34" t="str">
        <f>IFERROR(VLOOKUP($D553&amp;"-"&amp;TEXT($A571,"mmm-aaaa"),Informes!$A:$P,COLUMN(Informes!C$1),FALSE), "")</f>
        <v/>
      </c>
    </row>
    <row r="572" spans="1:24" ht="16.5" customHeight="1" thickBot="1" x14ac:dyDescent="0.3">
      <c r="D572" s="124"/>
      <c r="E572" s="124"/>
      <c r="F572" s="129"/>
      <c r="G572" s="124" t="str">
        <f>IF(SUM(F560:F571)=0,"",SUM(F560:F571))</f>
        <v/>
      </c>
      <c r="H572" s="124"/>
      <c r="I572" s="124"/>
      <c r="J572" s="130"/>
      <c r="K572" s="124"/>
      <c r="L572" s="131" t="s">
        <v>107</v>
      </c>
      <c r="M572" s="272" t="str">
        <f>IF(SUM(M560:M571)=0,"",SUM(M560:M571))</f>
        <v/>
      </c>
      <c r="N572" s="273"/>
      <c r="O572" s="273"/>
      <c r="P572" s="273"/>
      <c r="Q572" s="274"/>
      <c r="R572" s="275"/>
      <c r="S572" s="276"/>
      <c r="T572" s="276"/>
      <c r="U572" s="276"/>
      <c r="V572" s="277"/>
      <c r="W572" s="4"/>
      <c r="X572" s="4"/>
    </row>
    <row r="573" spans="1:24" ht="16.5" customHeight="1" x14ac:dyDescent="0.2">
      <c r="W573" s="4"/>
      <c r="X573" s="4"/>
    </row>
    <row r="574" spans="1:24" ht="279.75" customHeight="1" x14ac:dyDescent="0.15">
      <c r="B574" s="11"/>
      <c r="C574" s="132" t="s">
        <v>136</v>
      </c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</row>
    <row r="575" spans="1:24" ht="24" customHeight="1" x14ac:dyDescent="0.2">
      <c r="A575" s="35"/>
      <c r="B575" s="256" t="s">
        <v>127</v>
      </c>
      <c r="C575" s="256"/>
      <c r="D575" s="256"/>
      <c r="E575" s="256"/>
      <c r="F575" s="256"/>
      <c r="G575" s="256"/>
      <c r="H575" s="256"/>
      <c r="I575" s="256"/>
      <c r="J575" s="256"/>
      <c r="K575" s="256"/>
      <c r="L575" s="256"/>
      <c r="M575" s="256"/>
      <c r="N575" s="256"/>
      <c r="O575" s="256"/>
      <c r="P575" s="256"/>
      <c r="Q575" s="256"/>
      <c r="R575" s="256"/>
      <c r="S575" s="256"/>
      <c r="T575" s="256"/>
      <c r="U575" s="256"/>
      <c r="V575" s="256"/>
      <c r="X575" s="2"/>
    </row>
    <row r="576" spans="1:24" ht="15" x14ac:dyDescent="0.2">
      <c r="A576" s="35"/>
      <c r="B576" s="120" t="s">
        <v>128</v>
      </c>
      <c r="D576" s="123">
        <f>D553</f>
        <v>0</v>
      </c>
      <c r="E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5"/>
      <c r="X576" s="2"/>
    </row>
    <row r="577" spans="1:24" ht="17.25" x14ac:dyDescent="0.2">
      <c r="B577" s="120" t="s">
        <v>129</v>
      </c>
      <c r="D577" s="121"/>
      <c r="E577" s="121"/>
      <c r="F577" s="7"/>
      <c r="G577" s="7"/>
      <c r="H577" s="257" t="str">
        <f>H554</f>
        <v/>
      </c>
      <c r="I577" s="257"/>
      <c r="J577" s="257"/>
      <c r="K577" s="257"/>
      <c r="L577" s="257"/>
      <c r="M577" s="257"/>
      <c r="N577" s="257"/>
      <c r="O577" s="257"/>
      <c r="P577" s="127" t="str">
        <f>P554</f>
        <v>¨</v>
      </c>
      <c r="Q577" s="120" t="s">
        <v>75</v>
      </c>
      <c r="S577" s="12"/>
      <c r="T577" s="13"/>
      <c r="U577" s="127" t="str">
        <f>U554</f>
        <v>¨</v>
      </c>
      <c r="V577" s="120" t="s">
        <v>79</v>
      </c>
      <c r="W577" s="12"/>
      <c r="X577" s="6"/>
    </row>
    <row r="578" spans="1:24" ht="17.25" x14ac:dyDescent="0.2">
      <c r="B578" s="120" t="s">
        <v>130</v>
      </c>
      <c r="D578" s="122"/>
      <c r="E578" s="122"/>
      <c r="F578" s="7"/>
      <c r="G578" s="258" t="str">
        <f>G555</f>
        <v/>
      </c>
      <c r="H578" s="258"/>
      <c r="I578" s="258"/>
      <c r="J578" s="258"/>
      <c r="K578" s="258"/>
      <c r="L578" s="258"/>
      <c r="M578" s="258"/>
      <c r="N578" s="258"/>
      <c r="O578" s="258"/>
      <c r="P578" s="128" t="s">
        <v>137</v>
      </c>
      <c r="Q578" s="120" t="s">
        <v>131</v>
      </c>
      <c r="S578" s="12"/>
      <c r="T578" s="12"/>
      <c r="U578" s="128" t="s">
        <v>138</v>
      </c>
      <c r="V578" s="120" t="s">
        <v>61</v>
      </c>
      <c r="W578" s="12"/>
      <c r="X578" s="6"/>
    </row>
    <row r="579" spans="1:24" ht="28.5" customHeight="1" x14ac:dyDescent="0.2">
      <c r="B579" s="127" t="str">
        <f>B556</f>
        <v>¨</v>
      </c>
      <c r="C579" s="125" t="s">
        <v>76</v>
      </c>
      <c r="D579" s="127" t="str">
        <f>D556</f>
        <v>¨</v>
      </c>
      <c r="E579" s="125" t="s">
        <v>81</v>
      </c>
      <c r="F579" s="7"/>
      <c r="G579" s="7"/>
      <c r="H579" s="5"/>
      <c r="I579" s="10"/>
      <c r="J579" s="127" t="str">
        <f>J556</f>
        <v>¨</v>
      </c>
      <c r="K579" s="125" t="s">
        <v>77</v>
      </c>
      <c r="L579" s="5"/>
      <c r="M579" s="5"/>
      <c r="N579" s="127" t="str">
        <f>N556</f>
        <v>¨</v>
      </c>
      <c r="O579" s="125" t="s">
        <v>132</v>
      </c>
      <c r="P579" s="126"/>
      <c r="Q579" s="126"/>
      <c r="R579" s="9"/>
      <c r="S579" s="127" t="str">
        <f>S556</f>
        <v>¨</v>
      </c>
      <c r="T579" s="259" t="s">
        <v>133</v>
      </c>
      <c r="U579" s="259"/>
      <c r="V579" s="259"/>
      <c r="W579" s="13"/>
      <c r="X579" s="6"/>
    </row>
    <row r="580" spans="1:24" ht="4.5" customHeight="1" thickBot="1" x14ac:dyDescent="0.25">
      <c r="B580" s="8"/>
      <c r="C580" s="7"/>
      <c r="D580" s="8"/>
      <c r="E580" s="7"/>
      <c r="F580" s="7"/>
      <c r="G580" s="7"/>
      <c r="H580" s="5"/>
      <c r="I580" s="10"/>
      <c r="J580" s="8"/>
      <c r="K580" s="5"/>
      <c r="L580" s="5"/>
      <c r="M580" s="5"/>
      <c r="N580" s="7"/>
      <c r="O580" s="5"/>
      <c r="P580" s="8"/>
      <c r="Q580" s="8"/>
      <c r="R580" s="9"/>
      <c r="S580" s="9"/>
      <c r="T580" s="7"/>
      <c r="U580" s="8"/>
      <c r="V580" s="9"/>
      <c r="W580" s="9"/>
      <c r="X580" s="6"/>
    </row>
    <row r="581" spans="1:24" ht="27" customHeight="1" x14ac:dyDescent="0.25">
      <c r="B581" s="260" t="s">
        <v>17</v>
      </c>
      <c r="C581" s="261"/>
      <c r="D581" s="261"/>
      <c r="E581" s="261"/>
      <c r="F581" s="262" t="s">
        <v>134</v>
      </c>
      <c r="G581" s="262"/>
      <c r="H581" s="262"/>
      <c r="I581" s="262" t="s">
        <v>12</v>
      </c>
      <c r="J581" s="262"/>
      <c r="K581" s="262"/>
      <c r="L581" s="262" t="s">
        <v>105</v>
      </c>
      <c r="M581" s="236" t="s">
        <v>135</v>
      </c>
      <c r="N581" s="236"/>
      <c r="O581" s="236"/>
      <c r="P581" s="236"/>
      <c r="Q581" s="236"/>
      <c r="R581" s="236" t="s">
        <v>101</v>
      </c>
      <c r="S581" s="236"/>
      <c r="T581" s="236"/>
      <c r="U581" s="236"/>
      <c r="V581" s="237"/>
      <c r="W581" s="14"/>
      <c r="X581" s="3"/>
    </row>
    <row r="582" spans="1:24" ht="27.75" customHeight="1" x14ac:dyDescent="0.2">
      <c r="B582" s="240">
        <f>EDATE(B559,12)</f>
        <v>45292</v>
      </c>
      <c r="C582" s="241"/>
      <c r="D582" s="241"/>
      <c r="E582" s="242"/>
      <c r="F582" s="263"/>
      <c r="G582" s="263"/>
      <c r="H582" s="263"/>
      <c r="I582" s="263"/>
      <c r="J582" s="263"/>
      <c r="K582" s="263"/>
      <c r="L582" s="263"/>
      <c r="M582" s="238"/>
      <c r="N582" s="238"/>
      <c r="O582" s="238"/>
      <c r="P582" s="238"/>
      <c r="Q582" s="238"/>
      <c r="R582" s="238"/>
      <c r="S582" s="238"/>
      <c r="T582" s="238"/>
      <c r="U582" s="238"/>
      <c r="V582" s="239"/>
      <c r="W582" s="14"/>
      <c r="X582" s="3"/>
    </row>
    <row r="583" spans="1:24" ht="16.5" customHeight="1" x14ac:dyDescent="0.2">
      <c r="A583" s="34">
        <f>EDATE(B582,-4)</f>
        <v>45170</v>
      </c>
      <c r="B583" s="243" t="str">
        <f>PROPER(TEXT(A583, "mmmm"))</f>
        <v>Septiembre</v>
      </c>
      <c r="C583" s="244"/>
      <c r="D583" s="244"/>
      <c r="E583" s="244"/>
      <c r="F583" s="281" t="str">
        <f>IFERROR(IF(VLOOKUP($D553&amp;"-"&amp;TEXT($A583,"mmm-aaaa"),Informes!$A:$P,COLUMN(Informes!H$1),FALSE),"þ","¨"),"¨")</f>
        <v>¨</v>
      </c>
      <c r="G583" s="281"/>
      <c r="H583" s="281"/>
      <c r="I583" s="248" t="str">
        <f>IFERROR(IF(ISBLANK(
VLOOKUP($D576&amp;"-"&amp;TEXT($A583,"mmm-aaaa"),Informes!$A:$P,COLUMN(Informes!I$1),FALSE)), "",
VLOOKUP($D576&amp;"-"&amp;TEXT($A583,"mmm-aaaa"),Informes!$A:$P,COLUMN(Informes!I$1),FALSE)), "")</f>
        <v/>
      </c>
      <c r="J583" s="248"/>
      <c r="K583" s="248"/>
      <c r="L583" s="173" t="str">
        <f>IFERROR(IF($X583=$L$7,"þ","¨"),"¨")</f>
        <v>¨</v>
      </c>
      <c r="M583" s="248" t="str">
        <f>IFERROR(IF(OR($X583=$L$7,$X583=$K$5,$X583=$O$5,$X583=$T$5),IF(ISBLANK(
VLOOKUP($D553&amp;"-"&amp;TEXT($A583,"mmm-aaaa"),Informes!$A:$P,COLUMN(Informes!J$1),FALSE)), "",
VLOOKUP($D553&amp;"-"&amp;TEXT($A583,"mmm-aaaa"),Informes!$A:$P,COLUMN(Informes!J$1),FALSE)), ""), "")</f>
        <v/>
      </c>
      <c r="N583" s="248"/>
      <c r="O583" s="248"/>
      <c r="P583" s="248"/>
      <c r="Q583" s="248"/>
      <c r="R583" s="252" t="str">
        <f t="shared" ref="R583:R594" si="112">IF(W583=0, "", W583)</f>
        <v/>
      </c>
      <c r="S583" s="252"/>
      <c r="T583" s="252"/>
      <c r="U583" s="252"/>
      <c r="V583" s="253"/>
      <c r="W583" s="4" t="str">
        <f>IFERROR(VLOOKUP($D576&amp;"-"&amp;TEXT($A583,"mmm-aaaa"),Informes!$A:$P,COLUMN(Informes!K$1),FALSE), "")</f>
        <v/>
      </c>
      <c r="X583" s="34" t="str">
        <f>IFERROR(VLOOKUP($D553&amp;"-"&amp;TEXT($A583,"mmm-aaaa"),Informes!$A:$P,COLUMN(Informes!C$1),FALSE), "")</f>
        <v/>
      </c>
    </row>
    <row r="584" spans="1:24" ht="16.5" customHeight="1" x14ac:dyDescent="0.2">
      <c r="A584" s="34">
        <f>EDATE(A583,1)</f>
        <v>45200</v>
      </c>
      <c r="B584" s="243" t="str">
        <f t="shared" ref="B584:B594" si="113">PROPER(TEXT(A584, "mmmm"))</f>
        <v>Octubre</v>
      </c>
      <c r="C584" s="244"/>
      <c r="D584" s="244"/>
      <c r="E584" s="244"/>
      <c r="F584" s="281" t="str">
        <f>IFERROR(IF(VLOOKUP($D553&amp;"-"&amp;TEXT($A584,"mmm-aaaa"),Informes!$A:$P,COLUMN(Informes!H$1),FALSE),"þ","¨"),"¨")</f>
        <v>¨</v>
      </c>
      <c r="G584" s="281"/>
      <c r="H584" s="281"/>
      <c r="I584" s="248" t="str">
        <f>IFERROR(IF(ISBLANK(
VLOOKUP($D576&amp;"-"&amp;TEXT($A584,"mmm-aaaa"),Informes!$A:$P,COLUMN(Informes!I$1),FALSE)), "",
VLOOKUP($D576&amp;"-"&amp;TEXT($A584,"mmm-aaaa"),Informes!$A:$P,COLUMN(Informes!I$1),FALSE)), "")</f>
        <v/>
      </c>
      <c r="J584" s="248"/>
      <c r="K584" s="248"/>
      <c r="L584" s="173" t="str">
        <f t="shared" ref="L584:L594" si="114">IFERROR(IF($X584=$L$7,"þ","¨"),"¨")</f>
        <v>¨</v>
      </c>
      <c r="M584" s="248" t="str">
        <f>IFERROR(IF(OR($X584=$L$7,$X584=$K$5,$X584=$O$5,$X584=$T$5),IF(ISBLANK(
VLOOKUP($D553&amp;"-"&amp;TEXT($A584,"mmm-aaaa"),Informes!$A:$P,COLUMN(Informes!J$1),FALSE)), "",
VLOOKUP($D553&amp;"-"&amp;TEXT($A584,"mmm-aaaa"),Informes!$A:$P,COLUMN(Informes!J$1),FALSE)), ""), "")</f>
        <v/>
      </c>
      <c r="N584" s="248"/>
      <c r="O584" s="248"/>
      <c r="P584" s="248"/>
      <c r="Q584" s="248"/>
      <c r="R584" s="252" t="str">
        <f t="shared" si="112"/>
        <v/>
      </c>
      <c r="S584" s="252"/>
      <c r="T584" s="252"/>
      <c r="U584" s="252"/>
      <c r="V584" s="253"/>
      <c r="W584" s="4" t="str">
        <f>IFERROR(VLOOKUP($D576&amp;"-"&amp;TEXT($A584,"mmm-aaaa"),Informes!$A:$P,COLUMN(Informes!K$1),FALSE), "")</f>
        <v/>
      </c>
      <c r="X584" s="34" t="str">
        <f>IFERROR(VLOOKUP($D553&amp;"-"&amp;TEXT($A584,"mmm-aaaa"),Informes!$A:$P,COLUMN(Informes!C$1),FALSE), "")</f>
        <v/>
      </c>
    </row>
    <row r="585" spans="1:24" ht="16.5" customHeight="1" x14ac:dyDescent="0.2">
      <c r="A585" s="34">
        <f t="shared" ref="A585:A594" si="115">EDATE(A584,1)</f>
        <v>45231</v>
      </c>
      <c r="B585" s="243" t="str">
        <f t="shared" si="113"/>
        <v>Noviembre</v>
      </c>
      <c r="C585" s="244"/>
      <c r="D585" s="244"/>
      <c r="E585" s="244"/>
      <c r="F585" s="281" t="str">
        <f>IFERROR(IF(VLOOKUP($D553&amp;"-"&amp;TEXT($A585,"mmm-aaaa"),Informes!$A:$P,COLUMN(Informes!H$1),FALSE),"þ","¨"),"¨")</f>
        <v>¨</v>
      </c>
      <c r="G585" s="281"/>
      <c r="H585" s="281"/>
      <c r="I585" s="248" t="str">
        <f>IFERROR(IF(ISBLANK(
VLOOKUP($D576&amp;"-"&amp;TEXT($A585,"mmm-aaaa"),Informes!$A:$P,COLUMN(Informes!I$1),FALSE)), "",
VLOOKUP($D576&amp;"-"&amp;TEXT($A585,"mmm-aaaa"),Informes!$A:$P,COLUMN(Informes!I$1),FALSE)), "")</f>
        <v/>
      </c>
      <c r="J585" s="248"/>
      <c r="K585" s="248"/>
      <c r="L585" s="173" t="str">
        <f t="shared" si="114"/>
        <v>¨</v>
      </c>
      <c r="M585" s="248" t="str">
        <f>IFERROR(IF(OR($X585=$L$7,$X585=$K$5,$X585=$O$5,$X585=$T$5),IF(ISBLANK(
VLOOKUP($D553&amp;"-"&amp;TEXT($A585,"mmm-aaaa"),Informes!$A:$P,COLUMN(Informes!J$1),FALSE)), "",
VLOOKUP($D553&amp;"-"&amp;TEXT($A585,"mmm-aaaa"),Informes!$A:$P,COLUMN(Informes!J$1),FALSE)), ""), "")</f>
        <v/>
      </c>
      <c r="N585" s="248"/>
      <c r="O585" s="248"/>
      <c r="P585" s="248"/>
      <c r="Q585" s="248"/>
      <c r="R585" s="252" t="str">
        <f t="shared" si="112"/>
        <v/>
      </c>
      <c r="S585" s="252"/>
      <c r="T585" s="252"/>
      <c r="U585" s="252"/>
      <c r="V585" s="253"/>
      <c r="W585" s="4" t="str">
        <f>IFERROR(VLOOKUP($D576&amp;"-"&amp;TEXT($A585,"mmm-aaaa"),Informes!$A:$P,COLUMN(Informes!K$1),FALSE), "")</f>
        <v/>
      </c>
      <c r="X585" s="34" t="str">
        <f>IFERROR(VLOOKUP($D553&amp;"-"&amp;TEXT($A585,"mmm-aaaa"),Informes!$A:$P,COLUMN(Informes!C$1),FALSE), "")</f>
        <v/>
      </c>
    </row>
    <row r="586" spans="1:24" ht="16.5" customHeight="1" x14ac:dyDescent="0.2">
      <c r="A586" s="34">
        <f t="shared" si="115"/>
        <v>45261</v>
      </c>
      <c r="B586" s="243" t="str">
        <f t="shared" si="113"/>
        <v>Diciembre</v>
      </c>
      <c r="C586" s="244"/>
      <c r="D586" s="244"/>
      <c r="E586" s="244"/>
      <c r="F586" s="281" t="str">
        <f>IFERROR(IF(VLOOKUP($D553&amp;"-"&amp;TEXT($A586,"mmm-aaaa"),Informes!$A:$P,COLUMN(Informes!H$1),FALSE),"þ","¨"),"¨")</f>
        <v>¨</v>
      </c>
      <c r="G586" s="281"/>
      <c r="H586" s="281"/>
      <c r="I586" s="248" t="str">
        <f>IFERROR(IF(ISBLANK(
VLOOKUP($D576&amp;"-"&amp;TEXT($A586,"mmm-aaaa"),Informes!$A:$P,COLUMN(Informes!I$1),FALSE)), "",
VLOOKUP($D576&amp;"-"&amp;TEXT($A586,"mmm-aaaa"),Informes!$A:$P,COLUMN(Informes!I$1),FALSE)), "")</f>
        <v/>
      </c>
      <c r="J586" s="248"/>
      <c r="K586" s="248"/>
      <c r="L586" s="173" t="str">
        <f t="shared" si="114"/>
        <v>¨</v>
      </c>
      <c r="M586" s="248" t="str">
        <f>IFERROR(IF(OR($X586=$L$7,$X586=$K$5,$X586=$O$5,$X586=$T$5),IF(ISBLANK(
VLOOKUP($D553&amp;"-"&amp;TEXT($A586,"mmm-aaaa"),Informes!$A:$P,COLUMN(Informes!J$1),FALSE)), "",
VLOOKUP($D553&amp;"-"&amp;TEXT($A586,"mmm-aaaa"),Informes!$A:$P,COLUMN(Informes!J$1),FALSE)), ""), "")</f>
        <v/>
      </c>
      <c r="N586" s="248"/>
      <c r="O586" s="248"/>
      <c r="P586" s="248"/>
      <c r="Q586" s="248"/>
      <c r="R586" s="252" t="str">
        <f t="shared" si="112"/>
        <v/>
      </c>
      <c r="S586" s="252"/>
      <c r="T586" s="252"/>
      <c r="U586" s="252"/>
      <c r="V586" s="253"/>
      <c r="W586" s="4" t="str">
        <f>IFERROR(VLOOKUP($D576&amp;"-"&amp;TEXT($A586,"mmm-aaaa"),Informes!$A:$P,COLUMN(Informes!K$1),FALSE), "")</f>
        <v/>
      </c>
      <c r="X586" s="34" t="str">
        <f>IFERROR(VLOOKUP($D553&amp;"-"&amp;TEXT($A586,"mmm-aaaa"),Informes!$A:$P,COLUMN(Informes!C$1),FALSE), "")</f>
        <v/>
      </c>
    </row>
    <row r="587" spans="1:24" ht="16.5" customHeight="1" x14ac:dyDescent="0.2">
      <c r="A587" s="34">
        <f t="shared" si="115"/>
        <v>45292</v>
      </c>
      <c r="B587" s="243" t="str">
        <f t="shared" si="113"/>
        <v>Enero</v>
      </c>
      <c r="C587" s="244"/>
      <c r="D587" s="244"/>
      <c r="E587" s="244"/>
      <c r="F587" s="281" t="str">
        <f>IFERROR(IF(VLOOKUP($D553&amp;"-"&amp;TEXT($A587,"mmm-aaaa"),Informes!$A:$P,COLUMN(Informes!H$1),FALSE),"þ","¨"),"¨")</f>
        <v>¨</v>
      </c>
      <c r="G587" s="281"/>
      <c r="H587" s="281"/>
      <c r="I587" s="248" t="str">
        <f>IFERROR(IF(ISBLANK(
VLOOKUP($D576&amp;"-"&amp;TEXT($A587,"mmm-aaaa"),Informes!$A:$P,COLUMN(Informes!I$1),FALSE)), "",
VLOOKUP($D576&amp;"-"&amp;TEXT($A587,"mmm-aaaa"),Informes!$A:$P,COLUMN(Informes!I$1),FALSE)), "")</f>
        <v/>
      </c>
      <c r="J587" s="248"/>
      <c r="K587" s="248"/>
      <c r="L587" s="173" t="str">
        <f t="shared" si="114"/>
        <v>¨</v>
      </c>
      <c r="M587" s="248" t="str">
        <f>IFERROR(IF(OR($X587=$L$7,$X587=$K$5,$X587=$O$5,$X587=$T$5),IF(ISBLANK(
VLOOKUP($D553&amp;"-"&amp;TEXT($A587,"mmm-aaaa"),Informes!$A:$P,COLUMN(Informes!J$1),FALSE)), "",
VLOOKUP($D553&amp;"-"&amp;TEXT($A587,"mmm-aaaa"),Informes!$A:$P,COLUMN(Informes!J$1),FALSE)), ""), "")</f>
        <v/>
      </c>
      <c r="N587" s="248"/>
      <c r="O587" s="248"/>
      <c r="P587" s="248"/>
      <c r="Q587" s="248"/>
      <c r="R587" s="252" t="str">
        <f t="shared" si="112"/>
        <v/>
      </c>
      <c r="S587" s="252"/>
      <c r="T587" s="252"/>
      <c r="U587" s="252"/>
      <c r="V587" s="253"/>
      <c r="W587" s="4" t="str">
        <f>IFERROR(VLOOKUP($D576&amp;"-"&amp;TEXT($A587,"mmm-aaaa"),Informes!$A:$P,COLUMN(Informes!K$1),FALSE), "")</f>
        <v/>
      </c>
      <c r="X587" s="34" t="str">
        <f>IFERROR(VLOOKUP($D553&amp;"-"&amp;TEXT($A587,"mmm-aaaa"),Informes!$A:$P,COLUMN(Informes!C$1),FALSE), "")</f>
        <v/>
      </c>
    </row>
    <row r="588" spans="1:24" ht="16.5" customHeight="1" x14ac:dyDescent="0.2">
      <c r="A588" s="34">
        <f t="shared" si="115"/>
        <v>45323</v>
      </c>
      <c r="B588" s="243" t="str">
        <f t="shared" si="113"/>
        <v>Febrero</v>
      </c>
      <c r="C588" s="244"/>
      <c r="D588" s="244"/>
      <c r="E588" s="244"/>
      <c r="F588" s="281" t="str">
        <f>IFERROR(IF(VLOOKUP($D553&amp;"-"&amp;TEXT($A588,"mmm-aaaa"),Informes!$A:$P,COLUMN(Informes!H$1),FALSE),"þ","¨"),"¨")</f>
        <v>¨</v>
      </c>
      <c r="G588" s="281"/>
      <c r="H588" s="281"/>
      <c r="I588" s="248" t="str">
        <f>IFERROR(IF(ISBLANK(
VLOOKUP($D576&amp;"-"&amp;TEXT($A588,"mmm-aaaa"),Informes!$A:$P,COLUMN(Informes!I$1),FALSE)), "",
VLOOKUP($D576&amp;"-"&amp;TEXT($A588,"mmm-aaaa"),Informes!$A:$P,COLUMN(Informes!I$1),FALSE)), "")</f>
        <v/>
      </c>
      <c r="J588" s="248"/>
      <c r="K588" s="248"/>
      <c r="L588" s="173" t="str">
        <f t="shared" si="114"/>
        <v>¨</v>
      </c>
      <c r="M588" s="248" t="str">
        <f>IFERROR(IF(OR($X588=$L$7,$X588=$K$5,$X588=$O$5,$X588=$T$5),IF(ISBLANK(
VLOOKUP($D553&amp;"-"&amp;TEXT($A588,"mmm-aaaa"),Informes!$A:$P,COLUMN(Informes!J$1),FALSE)), "",
VLOOKUP($D553&amp;"-"&amp;TEXT($A588,"mmm-aaaa"),Informes!$A:$P,COLUMN(Informes!J$1),FALSE)), ""), "")</f>
        <v/>
      </c>
      <c r="N588" s="248"/>
      <c r="O588" s="248"/>
      <c r="P588" s="248"/>
      <c r="Q588" s="248"/>
      <c r="R588" s="252" t="str">
        <f t="shared" si="112"/>
        <v/>
      </c>
      <c r="S588" s="252"/>
      <c r="T588" s="252"/>
      <c r="U588" s="252"/>
      <c r="V588" s="253"/>
      <c r="W588" s="4" t="str">
        <f>IFERROR(VLOOKUP($D576&amp;"-"&amp;TEXT($A588,"mmm-aaaa"),Informes!$A:$P,COLUMN(Informes!K$1),FALSE), "")</f>
        <v/>
      </c>
      <c r="X588" s="34" t="str">
        <f>IFERROR(VLOOKUP($D553&amp;"-"&amp;TEXT($A588,"mmm-aaaa"),Informes!$A:$P,COLUMN(Informes!C$1),FALSE), "")</f>
        <v/>
      </c>
    </row>
    <row r="589" spans="1:24" ht="16.5" customHeight="1" x14ac:dyDescent="0.2">
      <c r="A589" s="34">
        <f t="shared" si="115"/>
        <v>45352</v>
      </c>
      <c r="B589" s="243" t="str">
        <f t="shared" si="113"/>
        <v>Marzo</v>
      </c>
      <c r="C589" s="244"/>
      <c r="D589" s="244"/>
      <c r="E589" s="244"/>
      <c r="F589" s="281" t="str">
        <f>IFERROR(IF(VLOOKUP($D553&amp;"-"&amp;TEXT($A589,"mmm-aaaa"),Informes!$A:$P,COLUMN(Informes!H$1),FALSE),"þ","¨"),"¨")</f>
        <v>¨</v>
      </c>
      <c r="G589" s="281"/>
      <c r="H589" s="281"/>
      <c r="I589" s="248" t="str">
        <f>IFERROR(IF(ISBLANK(
VLOOKUP($D576&amp;"-"&amp;TEXT($A589,"mmm-aaaa"),Informes!$A:$P,COLUMN(Informes!I$1),FALSE)), "",
VLOOKUP($D576&amp;"-"&amp;TEXT($A589,"mmm-aaaa"),Informes!$A:$P,COLUMN(Informes!I$1),FALSE)), "")</f>
        <v/>
      </c>
      <c r="J589" s="248"/>
      <c r="K589" s="248"/>
      <c r="L589" s="173" t="str">
        <f t="shared" si="114"/>
        <v>¨</v>
      </c>
      <c r="M589" s="248" t="str">
        <f>IFERROR(IF(OR($X589=$L$7,$X589=$K$5,$X589=$O$5,$X589=$T$5),IF(ISBLANK(
VLOOKUP($D553&amp;"-"&amp;TEXT($A589,"mmm-aaaa"),Informes!$A:$P,COLUMN(Informes!J$1),FALSE)), "",
VLOOKUP($D553&amp;"-"&amp;TEXT($A589,"mmm-aaaa"),Informes!$A:$P,COLUMN(Informes!J$1),FALSE)), ""), "")</f>
        <v/>
      </c>
      <c r="N589" s="248"/>
      <c r="O589" s="248"/>
      <c r="P589" s="248"/>
      <c r="Q589" s="248"/>
      <c r="R589" s="252" t="str">
        <f t="shared" si="112"/>
        <v/>
      </c>
      <c r="S589" s="252"/>
      <c r="T589" s="252"/>
      <c r="U589" s="252"/>
      <c r="V589" s="253"/>
      <c r="W589" s="4" t="str">
        <f>IFERROR(VLOOKUP($D576&amp;"-"&amp;TEXT($A589,"mmm-aaaa"),Informes!$A:$P,COLUMN(Informes!K$1),FALSE), "")</f>
        <v/>
      </c>
      <c r="X589" s="34" t="str">
        <f>IFERROR(VLOOKUP($D553&amp;"-"&amp;TEXT($A589,"mmm-aaaa"),Informes!$A:$P,COLUMN(Informes!C$1),FALSE), "")</f>
        <v/>
      </c>
    </row>
    <row r="590" spans="1:24" ht="16.5" customHeight="1" x14ac:dyDescent="0.2">
      <c r="A590" s="34">
        <f t="shared" si="115"/>
        <v>45383</v>
      </c>
      <c r="B590" s="243" t="str">
        <f t="shared" si="113"/>
        <v>Abril</v>
      </c>
      <c r="C590" s="244"/>
      <c r="D590" s="244"/>
      <c r="E590" s="244"/>
      <c r="F590" s="281" t="str">
        <f>IFERROR(IF(VLOOKUP($D553&amp;"-"&amp;TEXT($A590,"mmm-aaaa"),Informes!$A:$P,COLUMN(Informes!H$1),FALSE),"þ","¨"),"¨")</f>
        <v>¨</v>
      </c>
      <c r="G590" s="281"/>
      <c r="H590" s="281"/>
      <c r="I590" s="248" t="str">
        <f>IFERROR(IF(ISBLANK(
VLOOKUP($D576&amp;"-"&amp;TEXT($A590,"mmm-aaaa"),Informes!$A:$P,COLUMN(Informes!I$1),FALSE)), "",
VLOOKUP($D576&amp;"-"&amp;TEXT($A590,"mmm-aaaa"),Informes!$A:$P,COLUMN(Informes!I$1),FALSE)), "")</f>
        <v/>
      </c>
      <c r="J590" s="248"/>
      <c r="K590" s="248"/>
      <c r="L590" s="173" t="str">
        <f t="shared" si="114"/>
        <v>¨</v>
      </c>
      <c r="M590" s="248" t="str">
        <f>IFERROR(IF(OR($X590=$L$7,$X590=$K$5,$X590=$O$5,$X590=$T$5),IF(ISBLANK(
VLOOKUP($D553&amp;"-"&amp;TEXT($A590,"mmm-aaaa"),Informes!$A:$P,COLUMN(Informes!J$1),FALSE)), "",
VLOOKUP($D553&amp;"-"&amp;TEXT($A590,"mmm-aaaa"),Informes!$A:$P,COLUMN(Informes!J$1),FALSE)), ""), "")</f>
        <v/>
      </c>
      <c r="N590" s="248"/>
      <c r="O590" s="248"/>
      <c r="P590" s="248"/>
      <c r="Q590" s="248"/>
      <c r="R590" s="252" t="str">
        <f t="shared" si="112"/>
        <v/>
      </c>
      <c r="S590" s="252"/>
      <c r="T590" s="252"/>
      <c r="U590" s="252"/>
      <c r="V590" s="253"/>
      <c r="W590" s="4" t="str">
        <f>IFERROR(VLOOKUP($D576&amp;"-"&amp;TEXT($A590,"mmm-aaaa"),Informes!$A:$P,COLUMN(Informes!K$1),FALSE), "")</f>
        <v/>
      </c>
      <c r="X590" s="34" t="str">
        <f>IFERROR(VLOOKUP($D553&amp;"-"&amp;TEXT($A590,"mmm-aaaa"),Informes!$A:$P,COLUMN(Informes!C$1),FALSE), "")</f>
        <v/>
      </c>
    </row>
    <row r="591" spans="1:24" ht="16.5" customHeight="1" x14ac:dyDescent="0.2">
      <c r="A591" s="34">
        <f t="shared" si="115"/>
        <v>45413</v>
      </c>
      <c r="B591" s="243" t="str">
        <f t="shared" si="113"/>
        <v>Mayo</v>
      </c>
      <c r="C591" s="244"/>
      <c r="D591" s="244"/>
      <c r="E591" s="244"/>
      <c r="F591" s="281" t="str">
        <f>IFERROR(IF(VLOOKUP($D553&amp;"-"&amp;TEXT($A591,"mmm-aaaa"),Informes!$A:$P,COLUMN(Informes!H$1),FALSE),"þ","¨"),"¨")</f>
        <v>¨</v>
      </c>
      <c r="G591" s="281"/>
      <c r="H591" s="281"/>
      <c r="I591" s="248" t="str">
        <f>IFERROR(IF(ISBLANK(
VLOOKUP($D576&amp;"-"&amp;TEXT($A591,"mmm-aaaa"),Informes!$A:$P,COLUMN(Informes!I$1),FALSE)), "",
VLOOKUP($D576&amp;"-"&amp;TEXT($A591,"mmm-aaaa"),Informes!$A:$P,COLUMN(Informes!I$1),FALSE)), "")</f>
        <v/>
      </c>
      <c r="J591" s="248"/>
      <c r="K591" s="248"/>
      <c r="L591" s="173" t="str">
        <f t="shared" si="114"/>
        <v>¨</v>
      </c>
      <c r="M591" s="248" t="str">
        <f>IFERROR(IF(OR($X591=$L$7,$X591=$K$5,$X591=$O$5,$X591=$T$5),IF(ISBLANK(
VLOOKUP($D553&amp;"-"&amp;TEXT($A591,"mmm-aaaa"),Informes!$A:$P,COLUMN(Informes!J$1),FALSE)), "",
VLOOKUP($D553&amp;"-"&amp;TEXT($A591,"mmm-aaaa"),Informes!$A:$P,COLUMN(Informes!J$1),FALSE)), ""), "")</f>
        <v/>
      </c>
      <c r="N591" s="248"/>
      <c r="O591" s="248"/>
      <c r="P591" s="248"/>
      <c r="Q591" s="248"/>
      <c r="R591" s="252" t="str">
        <f t="shared" si="112"/>
        <v/>
      </c>
      <c r="S591" s="252"/>
      <c r="T591" s="252"/>
      <c r="U591" s="252"/>
      <c r="V591" s="253"/>
      <c r="W591" s="4" t="str">
        <f>IFERROR(VLOOKUP($D576&amp;"-"&amp;TEXT($A591,"mmm-aaaa"),Informes!$A:$P,COLUMN(Informes!K$1),FALSE), "")</f>
        <v/>
      </c>
      <c r="X591" s="34" t="str">
        <f>IFERROR(VLOOKUP($D553&amp;"-"&amp;TEXT($A591,"mmm-aaaa"),Informes!$A:$P,COLUMN(Informes!C$1),FALSE), "")</f>
        <v/>
      </c>
    </row>
    <row r="592" spans="1:24" ht="16.5" customHeight="1" x14ac:dyDescent="0.2">
      <c r="A592" s="34">
        <f t="shared" si="115"/>
        <v>45444</v>
      </c>
      <c r="B592" s="243" t="str">
        <f t="shared" si="113"/>
        <v>Junio</v>
      </c>
      <c r="C592" s="244"/>
      <c r="D592" s="244"/>
      <c r="E592" s="244"/>
      <c r="F592" s="281" t="str">
        <f>IFERROR(IF(VLOOKUP($D553&amp;"-"&amp;TEXT($A592,"mmm-aaaa"),Informes!$A:$P,COLUMN(Informes!H$1),FALSE),"þ","¨"),"¨")</f>
        <v>¨</v>
      </c>
      <c r="G592" s="281"/>
      <c r="H592" s="281"/>
      <c r="I592" s="248" t="str">
        <f>IFERROR(IF(ISBLANK(
VLOOKUP($D576&amp;"-"&amp;TEXT($A592,"mmm-aaaa"),Informes!$A:$P,COLUMN(Informes!I$1),FALSE)), "",
VLOOKUP($D576&amp;"-"&amp;TEXT($A592,"mmm-aaaa"),Informes!$A:$P,COLUMN(Informes!I$1),FALSE)), "")</f>
        <v/>
      </c>
      <c r="J592" s="248"/>
      <c r="K592" s="248"/>
      <c r="L592" s="173" t="str">
        <f t="shared" si="114"/>
        <v>¨</v>
      </c>
      <c r="M592" s="248" t="str">
        <f>IFERROR(IF(OR($X592=$L$7,$X592=$K$5,$X592=$O$5,$X592=$T$5),IF(ISBLANK(
VLOOKUP($D553&amp;"-"&amp;TEXT($A592,"mmm-aaaa"),Informes!$A:$P,COLUMN(Informes!J$1),FALSE)), "",
VLOOKUP($D553&amp;"-"&amp;TEXT($A592,"mmm-aaaa"),Informes!$A:$P,COLUMN(Informes!J$1),FALSE)), ""), "")</f>
        <v/>
      </c>
      <c r="N592" s="248"/>
      <c r="O592" s="248"/>
      <c r="P592" s="248"/>
      <c r="Q592" s="248"/>
      <c r="R592" s="252" t="str">
        <f t="shared" si="112"/>
        <v/>
      </c>
      <c r="S592" s="252"/>
      <c r="T592" s="252"/>
      <c r="U592" s="252"/>
      <c r="V592" s="253"/>
      <c r="W592" s="4" t="str">
        <f>IFERROR(VLOOKUP($D576&amp;"-"&amp;TEXT($A592,"mmm-aaaa"),Informes!$A:$P,COLUMN(Informes!K$1),FALSE), "")</f>
        <v/>
      </c>
      <c r="X592" s="34" t="str">
        <f>IFERROR(VLOOKUP($D553&amp;"-"&amp;TEXT($A592,"mmm-aaaa"),Informes!$A:$P,COLUMN(Informes!C$1),FALSE), "")</f>
        <v/>
      </c>
    </row>
    <row r="593" spans="1:24" ht="16.5" customHeight="1" x14ac:dyDescent="0.2">
      <c r="A593" s="34">
        <f t="shared" si="115"/>
        <v>45474</v>
      </c>
      <c r="B593" s="243" t="str">
        <f t="shared" si="113"/>
        <v>Julio</v>
      </c>
      <c r="C593" s="244"/>
      <c r="D593" s="244"/>
      <c r="E593" s="244"/>
      <c r="F593" s="281" t="str">
        <f>IFERROR(IF(VLOOKUP($D553&amp;"-"&amp;TEXT($A593,"mmm-aaaa"),Informes!$A:$P,COLUMN(Informes!H$1),FALSE),"þ","¨"),"¨")</f>
        <v>¨</v>
      </c>
      <c r="G593" s="281"/>
      <c r="H593" s="281"/>
      <c r="I593" s="248" t="str">
        <f>IFERROR(IF(ISBLANK(
VLOOKUP($D576&amp;"-"&amp;TEXT($A593,"mmm-aaaa"),Informes!$A:$P,COLUMN(Informes!I$1),FALSE)), "",
VLOOKUP($D576&amp;"-"&amp;TEXT($A593,"mmm-aaaa"),Informes!$A:$P,COLUMN(Informes!I$1),FALSE)), "")</f>
        <v/>
      </c>
      <c r="J593" s="248"/>
      <c r="K593" s="248"/>
      <c r="L593" s="173" t="str">
        <f t="shared" si="114"/>
        <v>¨</v>
      </c>
      <c r="M593" s="248" t="str">
        <f>IFERROR(IF(OR($X593=$L$7,$X593=$K$5,$X593=$O$5,$X593=$T$5),IF(ISBLANK(
VLOOKUP($D553&amp;"-"&amp;TEXT($A593,"mmm-aaaa"),Informes!$A:$P,COLUMN(Informes!J$1),FALSE)), "",
VLOOKUP($D553&amp;"-"&amp;TEXT($A593,"mmm-aaaa"),Informes!$A:$P,COLUMN(Informes!J$1),FALSE)), ""), "")</f>
        <v/>
      </c>
      <c r="N593" s="248"/>
      <c r="O593" s="248"/>
      <c r="P593" s="248"/>
      <c r="Q593" s="248"/>
      <c r="R593" s="252" t="str">
        <f t="shared" si="112"/>
        <v/>
      </c>
      <c r="S593" s="252"/>
      <c r="T593" s="252"/>
      <c r="U593" s="252"/>
      <c r="V593" s="253"/>
      <c r="W593" s="4" t="str">
        <f>IFERROR(VLOOKUP($D576&amp;"-"&amp;TEXT($A593,"mmm-aaaa"),Informes!$A:$P,COLUMN(Informes!K$1),FALSE), "")</f>
        <v/>
      </c>
      <c r="X593" s="34" t="str">
        <f>IFERROR(VLOOKUP($D553&amp;"-"&amp;TEXT($A593,"mmm-aaaa"),Informes!$A:$P,COLUMN(Informes!C$1),FALSE), "")</f>
        <v/>
      </c>
    </row>
    <row r="594" spans="1:24" ht="16.5" customHeight="1" thickBot="1" x14ac:dyDescent="0.25">
      <c r="A594" s="34">
        <f t="shared" si="115"/>
        <v>45505</v>
      </c>
      <c r="B594" s="264" t="str">
        <f t="shared" si="113"/>
        <v>Agosto</v>
      </c>
      <c r="C594" s="265"/>
      <c r="D594" s="265"/>
      <c r="E594" s="265"/>
      <c r="F594" s="280" t="str">
        <f>IFERROR(IF(VLOOKUP($D553&amp;"-"&amp;TEXT($A594,"mmm-aaaa"),Informes!$A:$P,COLUMN(Informes!H$1),FALSE),"þ","¨"),"¨")</f>
        <v>¨</v>
      </c>
      <c r="G594" s="280"/>
      <c r="H594" s="280"/>
      <c r="I594" s="269" t="str">
        <f>IFERROR(IF(ISBLANK(
VLOOKUP($D576&amp;"-"&amp;TEXT($A594,"mmm-aaaa"),Informes!$A:$P,COLUMN(Informes!I$1),FALSE)), "",
VLOOKUP($D576&amp;"-"&amp;TEXT($A594,"mmm-aaaa"),Informes!$A:$P,COLUMN(Informes!I$1),FALSE)), "")</f>
        <v/>
      </c>
      <c r="J594" s="269"/>
      <c r="K594" s="269"/>
      <c r="L594" s="172" t="str">
        <f t="shared" si="114"/>
        <v>¨</v>
      </c>
      <c r="M594" s="269" t="str">
        <f>IFERROR(IF(OR($X594=$L$7,$X594=$K$5,$X594=$O$5,$X594=$T$5),IF(ISBLANK(
VLOOKUP($D553&amp;"-"&amp;TEXT($A594,"mmm-aaaa"),Informes!$A:$P,COLUMN(Informes!J$1),FALSE)), "",
VLOOKUP($D553&amp;"-"&amp;TEXT($A594,"mmm-aaaa"),Informes!$A:$P,COLUMN(Informes!J$1),FALSE)), ""), "")</f>
        <v/>
      </c>
      <c r="N594" s="269"/>
      <c r="O594" s="269"/>
      <c r="P594" s="269"/>
      <c r="Q594" s="269"/>
      <c r="R594" s="270" t="str">
        <f t="shared" si="112"/>
        <v/>
      </c>
      <c r="S594" s="270"/>
      <c r="T594" s="270"/>
      <c r="U594" s="270"/>
      <c r="V594" s="271"/>
      <c r="W594" s="4" t="str">
        <f>IFERROR(VLOOKUP($D576&amp;"-"&amp;TEXT($A594,"mmm-aaaa"),Informes!$A:$P,COLUMN(Informes!K$1),FALSE), "")</f>
        <v/>
      </c>
      <c r="X594" s="34" t="str">
        <f>IFERROR(VLOOKUP($D553&amp;"-"&amp;TEXT($A594,"mmm-aaaa"),Informes!$A:$P,COLUMN(Informes!C$1),FALSE), "")</f>
        <v/>
      </c>
    </row>
    <row r="595" spans="1:24" ht="16.5" customHeight="1" thickBot="1" x14ac:dyDescent="0.3">
      <c r="D595" s="124"/>
      <c r="E595" s="124"/>
      <c r="F595" s="129"/>
      <c r="G595" s="124" t="str">
        <f>IF(SUM(F583:F594)=0,"",SUM(F583:F594))</f>
        <v/>
      </c>
      <c r="H595" s="124"/>
      <c r="I595" s="124"/>
      <c r="J595" s="130"/>
      <c r="K595" s="124"/>
      <c r="L595" s="131" t="s">
        <v>107</v>
      </c>
      <c r="M595" s="272" t="str">
        <f>IF(SUM(M583:M594)=0,"",SUM(M583:M594))</f>
        <v/>
      </c>
      <c r="N595" s="273"/>
      <c r="O595" s="273"/>
      <c r="P595" s="273"/>
      <c r="Q595" s="274"/>
      <c r="R595" s="275"/>
      <c r="S595" s="276"/>
      <c r="T595" s="276"/>
      <c r="U595" s="276"/>
      <c r="V595" s="277"/>
      <c r="W595" s="4"/>
      <c r="X595" s="4"/>
    </row>
    <row r="596" spans="1:24" ht="16.5" customHeight="1" x14ac:dyDescent="0.2">
      <c r="W596" s="4"/>
      <c r="X596" s="4"/>
    </row>
    <row r="597" spans="1:24" ht="279.75" customHeight="1" x14ac:dyDescent="0.15">
      <c r="B597" s="11"/>
      <c r="C597" s="132" t="s">
        <v>136</v>
      </c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</row>
    <row r="598" spans="1:24" ht="24" customHeight="1" x14ac:dyDescent="0.2">
      <c r="A598" s="35">
        <f>IFERROR(IF(INDEX(ROUNDDOWN(TblPublicadores[Grupo], 0),A599)=$Y$1,A599,0),0)</f>
        <v>0</v>
      </c>
      <c r="B598" s="256" t="s">
        <v>127</v>
      </c>
      <c r="C598" s="256"/>
      <c r="D598" s="256"/>
      <c r="E598" s="256"/>
      <c r="F598" s="256"/>
      <c r="G598" s="256"/>
      <c r="H598" s="256"/>
      <c r="I598" s="256"/>
      <c r="J598" s="256"/>
      <c r="K598" s="256"/>
      <c r="L598" s="256"/>
      <c r="M598" s="256"/>
      <c r="N598" s="256"/>
      <c r="O598" s="256"/>
      <c r="P598" s="256"/>
      <c r="Q598" s="256"/>
      <c r="R598" s="256"/>
      <c r="S598" s="256"/>
      <c r="T598" s="256"/>
      <c r="U598" s="256"/>
      <c r="V598" s="256"/>
    </row>
    <row r="599" spans="1:24" ht="17.25" customHeight="1" x14ac:dyDescent="0.2">
      <c r="A599" s="35">
        <f>A553+1</f>
        <v>14</v>
      </c>
      <c r="B599" s="120" t="s">
        <v>128</v>
      </c>
      <c r="D599" s="286">
        <f>IF(A598=0,0,INDEX(TblPublicadores[Nombre],A598))</f>
        <v>0</v>
      </c>
      <c r="E599" s="286"/>
      <c r="F599" s="286"/>
      <c r="G599" s="286"/>
      <c r="H599" s="286"/>
      <c r="I599" s="286"/>
      <c r="J599" s="286"/>
      <c r="K599" s="286"/>
      <c r="L599" s="286"/>
      <c r="M599" s="286"/>
      <c r="N599" s="286"/>
      <c r="O599" s="286"/>
      <c r="P599" s="286"/>
      <c r="Q599" s="286"/>
      <c r="R599" s="286"/>
      <c r="S599" s="286"/>
      <c r="T599" s="286"/>
      <c r="U599" s="286"/>
      <c r="V599" s="286"/>
      <c r="W599" s="15"/>
      <c r="X599" s="2"/>
    </row>
    <row r="600" spans="1:24" ht="17.25" customHeight="1" x14ac:dyDescent="0.2">
      <c r="B600" s="120" t="s">
        <v>129</v>
      </c>
      <c r="D600" s="121"/>
      <c r="E600" s="121"/>
      <c r="F600" s="7"/>
      <c r="G600" s="7"/>
      <c r="H600" s="257" t="str">
        <f>IF(A598=0,"",INDEX(TblPublicadores[Fecha de nacimiento],A598))</f>
        <v/>
      </c>
      <c r="I600" s="257"/>
      <c r="J600" s="257"/>
      <c r="K600" s="257"/>
      <c r="L600" s="257"/>
      <c r="M600" s="257"/>
      <c r="N600" s="257"/>
      <c r="O600" s="257"/>
      <c r="P600" s="128" t="str">
        <f>IF(INDEX(TblPublicadores[Sexo],A598)=Q600,"þ","¨")</f>
        <v>¨</v>
      </c>
      <c r="Q600" s="120" t="s">
        <v>75</v>
      </c>
      <c r="S600" s="12"/>
      <c r="T600" s="13"/>
      <c r="U600" s="128" t="str">
        <f>IF(INDEX(TblPublicadores[Sexo],A598)=V600,"þ","¨")</f>
        <v>¨</v>
      </c>
      <c r="V600" s="120" t="s">
        <v>79</v>
      </c>
      <c r="W600" s="12"/>
      <c r="X600" s="6"/>
    </row>
    <row r="601" spans="1:24" ht="17.25" customHeight="1" x14ac:dyDescent="0.2">
      <c r="B601" s="120" t="s">
        <v>130</v>
      </c>
      <c r="D601" s="122"/>
      <c r="E601" s="122"/>
      <c r="F601" s="7"/>
      <c r="G601" s="258" t="str">
        <f>IF(A598=0,"",IF(INDEX(TblPublicadores[Fecha de bautismo],A598)="", "",INDEX(TblPublicadores[Fecha de bautismo],A598)))</f>
        <v/>
      </c>
      <c r="H601" s="258"/>
      <c r="I601" s="258"/>
      <c r="J601" s="258"/>
      <c r="K601" s="258"/>
      <c r="L601" s="258"/>
      <c r="M601" s="258"/>
      <c r="N601" s="258"/>
      <c r="O601" s="258"/>
      <c r="P601" s="128" t="s">
        <v>137</v>
      </c>
      <c r="Q601" s="120" t="s">
        <v>131</v>
      </c>
      <c r="S601" s="12"/>
      <c r="T601" s="12"/>
      <c r="U601" s="128" t="s">
        <v>138</v>
      </c>
      <c r="V601" s="120" t="s">
        <v>61</v>
      </c>
      <c r="W601" s="12"/>
      <c r="X601" s="6"/>
    </row>
    <row r="602" spans="1:24" ht="28.5" customHeight="1" x14ac:dyDescent="0.2">
      <c r="B602" s="127" t="str">
        <f>IF(INDEX(TblPublicadores[Privilegio],A598)=C602,"þ","¨")</f>
        <v>¨</v>
      </c>
      <c r="C602" s="125" t="s">
        <v>76</v>
      </c>
      <c r="D602" s="127" t="str">
        <f>IF(INDEX(TblPublicadores[Privilegio],A598)=E602,"þ","¨")</f>
        <v>¨</v>
      </c>
      <c r="E602" s="125" t="s">
        <v>81</v>
      </c>
      <c r="F602" s="7"/>
      <c r="G602" s="7"/>
      <c r="H602" s="5"/>
      <c r="I602" s="10"/>
      <c r="J602" s="127" t="str">
        <f>IF(INDEX(TblPublicadores[Tipo Publicador],A598)=K602,"þ","¨")</f>
        <v>¨</v>
      </c>
      <c r="K602" s="125" t="s">
        <v>77</v>
      </c>
      <c r="L602" s="5"/>
      <c r="M602" s="5"/>
      <c r="N602" s="127" t="str">
        <f>IF(INDEX(TblPublicadores[Tipo Publicador],A598)=O602,"þ","¨")</f>
        <v>¨</v>
      </c>
      <c r="O602" s="125" t="s">
        <v>132</v>
      </c>
      <c r="P602" s="126"/>
      <c r="Q602" s="126"/>
      <c r="R602" s="9"/>
      <c r="S602" s="127" t="str">
        <f>IF(INDEX(TblPublicadores[Tipo Publicador],A598)=T602,"þ","¨")</f>
        <v>¨</v>
      </c>
      <c r="T602" s="259" t="s">
        <v>133</v>
      </c>
      <c r="U602" s="259"/>
      <c r="V602" s="259"/>
      <c r="W602" s="13"/>
      <c r="X602" s="6"/>
    </row>
    <row r="603" spans="1:24" ht="4.5" customHeight="1" thickBot="1" x14ac:dyDescent="0.25">
      <c r="B603" s="8"/>
      <c r="C603" s="7"/>
      <c r="D603" s="8"/>
      <c r="E603" s="7"/>
      <c r="F603" s="7"/>
      <c r="G603" s="7"/>
      <c r="H603" s="5"/>
      <c r="I603" s="10"/>
      <c r="J603" s="8"/>
      <c r="K603" s="5"/>
      <c r="L603" s="5"/>
      <c r="M603" s="5"/>
      <c r="N603" s="7"/>
      <c r="O603" s="5"/>
      <c r="P603" s="8"/>
      <c r="Q603" s="8"/>
      <c r="R603" s="9"/>
      <c r="S603" s="9"/>
      <c r="T603" s="7"/>
      <c r="U603" s="8"/>
      <c r="V603" s="9"/>
      <c r="W603" s="9"/>
      <c r="X603" s="6"/>
    </row>
    <row r="604" spans="1:24" ht="26.25" customHeight="1" x14ac:dyDescent="0.25">
      <c r="B604" s="260" t="s">
        <v>17</v>
      </c>
      <c r="C604" s="261"/>
      <c r="D604" s="261"/>
      <c r="E604" s="261"/>
      <c r="F604" s="262" t="s">
        <v>134</v>
      </c>
      <c r="G604" s="262"/>
      <c r="H604" s="262"/>
      <c r="I604" s="262" t="s">
        <v>12</v>
      </c>
      <c r="J604" s="262"/>
      <c r="K604" s="262"/>
      <c r="L604" s="262" t="s">
        <v>105</v>
      </c>
      <c r="M604" s="236" t="s">
        <v>135</v>
      </c>
      <c r="N604" s="236"/>
      <c r="O604" s="236"/>
      <c r="P604" s="236"/>
      <c r="Q604" s="236"/>
      <c r="R604" s="236" t="s">
        <v>101</v>
      </c>
      <c r="S604" s="236"/>
      <c r="T604" s="236"/>
      <c r="U604" s="236"/>
      <c r="V604" s="237"/>
      <c r="W604" s="14"/>
      <c r="X604" s="3"/>
    </row>
    <row r="605" spans="1:24" ht="27.75" customHeight="1" x14ac:dyDescent="0.2">
      <c r="B605" s="240">
        <v>44927</v>
      </c>
      <c r="C605" s="241"/>
      <c r="D605" s="241"/>
      <c r="E605" s="242"/>
      <c r="F605" s="263"/>
      <c r="G605" s="263"/>
      <c r="H605" s="263"/>
      <c r="I605" s="263"/>
      <c r="J605" s="263"/>
      <c r="K605" s="263"/>
      <c r="L605" s="263"/>
      <c r="M605" s="238"/>
      <c r="N605" s="238"/>
      <c r="O605" s="238"/>
      <c r="P605" s="238"/>
      <c r="Q605" s="238"/>
      <c r="R605" s="238"/>
      <c r="S605" s="238"/>
      <c r="T605" s="238"/>
      <c r="U605" s="238"/>
      <c r="V605" s="239"/>
      <c r="W605" s="14"/>
      <c r="X605" s="3"/>
    </row>
    <row r="606" spans="1:24" ht="16.5" customHeight="1" x14ac:dyDescent="0.2">
      <c r="A606" s="34">
        <f>EDATE(B605,-4)</f>
        <v>44805</v>
      </c>
      <c r="B606" s="243" t="str">
        <f>PROPER(TEXT(A606, "mmmm"))</f>
        <v>Septiembre</v>
      </c>
      <c r="C606" s="244"/>
      <c r="D606" s="244" t="str">
        <f>PROPER(TEXT(C606, "mmmm"))</f>
        <v>Enero</v>
      </c>
      <c r="E606" s="244"/>
      <c r="F606" s="281" t="str">
        <f>IFERROR(IF(VLOOKUP($D599&amp;"-"&amp;TEXT($A606,"mmm-aaaa"),Informes!$A:$P,COLUMN(Informes!H$1),FALSE),"þ","¨"),"¨")</f>
        <v>¨</v>
      </c>
      <c r="G606" s="281"/>
      <c r="H606" s="281"/>
      <c r="I606" s="248" t="str">
        <f>IFERROR(IF(ISBLANK(
VLOOKUP($D599&amp;"-"&amp;TEXT($A606,"mmm-aaaa"),Informes!$A:$P,COLUMN(Informes!I$1),FALSE)), "",
VLOOKUP($D599&amp;"-"&amp;TEXT($A606,"mmm-aaaa"),Informes!$A:$P,COLUMN(Informes!I$1),FALSE)), "")</f>
        <v/>
      </c>
      <c r="J606" s="248"/>
      <c r="K606" s="248"/>
      <c r="L606" s="173" t="str">
        <f>IFERROR(IF($X606=$L$7,"þ","¨"),"¨")</f>
        <v>¨</v>
      </c>
      <c r="M606" s="248" t="str">
        <f>IFERROR(IF(OR($X606=$L$7,$X606=$K$5,$X606=$O$5,$X606=$T$5),IF(ISBLANK(
VLOOKUP($D599&amp;"-"&amp;TEXT($A606,"mmm-aaaa"),Informes!$A:$P,COLUMN(Informes!J$1),FALSE)), "",
VLOOKUP($D599&amp;"-"&amp;TEXT($A606,"mmm-aaaa"),Informes!$A:$P,COLUMN(Informes!J$1),FALSE)), ""), "")</f>
        <v/>
      </c>
      <c r="N606" s="248"/>
      <c r="O606" s="248"/>
      <c r="P606" s="248"/>
      <c r="Q606" s="248"/>
      <c r="R606" s="252" t="str">
        <f t="shared" ref="R606:R617" si="116">IF(W606=0, "", W606)</f>
        <v/>
      </c>
      <c r="S606" s="252"/>
      <c r="T606" s="252"/>
      <c r="U606" s="252"/>
      <c r="V606" s="253"/>
      <c r="W606" s="4" t="str">
        <f>IFERROR(VLOOKUP($D599&amp;"-"&amp;TEXT($A606,"mmm-aaaa"),Informes!$A:$P,COLUMN(Informes!K$1),FALSE), "")</f>
        <v/>
      </c>
      <c r="X606" s="34" t="str">
        <f>IFERROR(VLOOKUP($D599&amp;"-"&amp;TEXT($A606,"mmm-aaaa"),Informes!$A:$P,COLUMN(Informes!C$1),FALSE), "")</f>
        <v/>
      </c>
    </row>
    <row r="607" spans="1:24" ht="16.5" customHeight="1" x14ac:dyDescent="0.2">
      <c r="A607" s="34">
        <f>EDATE(A606,1)</f>
        <v>44835</v>
      </c>
      <c r="B607" s="243" t="str">
        <f t="shared" ref="B607:B617" si="117">PROPER(TEXT(A607, "mmmm"))</f>
        <v>Octubre</v>
      </c>
      <c r="C607" s="244"/>
      <c r="D607" s="244" t="str">
        <f t="shared" ref="D607:D617" si="118">PROPER(TEXT(C607, "mmmm"))</f>
        <v>Enero</v>
      </c>
      <c r="E607" s="244"/>
      <c r="F607" s="281" t="str">
        <f>IFERROR(IF(VLOOKUP($D599&amp;"-"&amp;TEXT($A607,"mmm-aaaa"),Informes!$A:$P,COLUMN(Informes!H$1),FALSE),"þ","¨"),"¨")</f>
        <v>¨</v>
      </c>
      <c r="G607" s="281"/>
      <c r="H607" s="281"/>
      <c r="I607" s="248" t="str">
        <f>IFERROR(IF(ISBLANK(
VLOOKUP($D599&amp;"-"&amp;TEXT($A607,"mmm-aaaa"),Informes!$A:$P,COLUMN(Informes!I$1),FALSE)), "",
VLOOKUP($D599&amp;"-"&amp;TEXT($A607,"mmm-aaaa"),Informes!$A:$P,COLUMN(Informes!I$1),FALSE)), "")</f>
        <v/>
      </c>
      <c r="J607" s="248"/>
      <c r="K607" s="248"/>
      <c r="L607" s="173" t="str">
        <f t="shared" ref="L607:L617" si="119">IFERROR(IF($X607=$L$7,"þ","¨"),"¨")</f>
        <v>¨</v>
      </c>
      <c r="M607" s="248" t="str">
        <f>IFERROR(IF(OR($X607=$L$7,$X607=$K$5,$X607=$O$5,$X607=$T$5),IF(ISBLANK(
VLOOKUP($D599&amp;"-"&amp;TEXT($A607,"mmm-aaaa"),Informes!$A:$P,COLUMN(Informes!J$1),FALSE)), "",
VLOOKUP($D599&amp;"-"&amp;TEXT($A607,"mmm-aaaa"),Informes!$A:$P,COLUMN(Informes!J$1),FALSE)), ""), "")</f>
        <v/>
      </c>
      <c r="N607" s="248"/>
      <c r="O607" s="248"/>
      <c r="P607" s="248"/>
      <c r="Q607" s="248"/>
      <c r="R607" s="252" t="str">
        <f t="shared" si="116"/>
        <v/>
      </c>
      <c r="S607" s="252"/>
      <c r="T607" s="252"/>
      <c r="U607" s="252"/>
      <c r="V607" s="253"/>
      <c r="W607" s="4" t="str">
        <f>IFERROR(VLOOKUP($D599&amp;"-"&amp;TEXT($A607,"mmm-aaaa"),Informes!$A:$P,COLUMN(Informes!K$1),FALSE), "")</f>
        <v/>
      </c>
      <c r="X607" s="34" t="str">
        <f>IFERROR(VLOOKUP($D599&amp;"-"&amp;TEXT($A607,"mmm-aaaa"),Informes!$A:$P,COLUMN(Informes!C$1),FALSE), "")</f>
        <v/>
      </c>
    </row>
    <row r="608" spans="1:24" ht="16.5" customHeight="1" x14ac:dyDescent="0.2">
      <c r="A608" s="34">
        <f t="shared" ref="A608:A617" si="120">EDATE(A607,1)</f>
        <v>44866</v>
      </c>
      <c r="B608" s="243" t="str">
        <f t="shared" si="117"/>
        <v>Noviembre</v>
      </c>
      <c r="C608" s="244"/>
      <c r="D608" s="244" t="str">
        <f t="shared" si="118"/>
        <v>Enero</v>
      </c>
      <c r="E608" s="244"/>
      <c r="F608" s="281" t="str">
        <f>IFERROR(IF(VLOOKUP($D599&amp;"-"&amp;TEXT($A608,"mmm-aaaa"),Informes!$A:$P,COLUMN(Informes!H$1),FALSE),"þ","¨"),"¨")</f>
        <v>¨</v>
      </c>
      <c r="G608" s="281"/>
      <c r="H608" s="281"/>
      <c r="I608" s="248" t="str">
        <f>IFERROR(IF(ISBLANK(
VLOOKUP($D599&amp;"-"&amp;TEXT($A608,"mmm-aaaa"),Informes!$A:$P,COLUMN(Informes!I$1),FALSE)), "",
VLOOKUP($D599&amp;"-"&amp;TEXT($A608,"mmm-aaaa"),Informes!$A:$P,COLUMN(Informes!I$1),FALSE)), "")</f>
        <v/>
      </c>
      <c r="J608" s="248"/>
      <c r="K608" s="248"/>
      <c r="L608" s="173" t="str">
        <f t="shared" si="119"/>
        <v>¨</v>
      </c>
      <c r="M608" s="248" t="str">
        <f>IFERROR(IF(OR($X608=$L$7,$X608=$K$5,$X608=$O$5,$X608=$T$5),IF(ISBLANK(
VLOOKUP($D599&amp;"-"&amp;TEXT($A608,"mmm-aaaa"),Informes!$A:$P,COLUMN(Informes!J$1),FALSE)), "",
VLOOKUP($D599&amp;"-"&amp;TEXT($A608,"mmm-aaaa"),Informes!$A:$P,COLUMN(Informes!J$1),FALSE)), ""), "")</f>
        <v/>
      </c>
      <c r="N608" s="248"/>
      <c r="O608" s="248"/>
      <c r="P608" s="248"/>
      <c r="Q608" s="248"/>
      <c r="R608" s="252" t="str">
        <f t="shared" si="116"/>
        <v/>
      </c>
      <c r="S608" s="252"/>
      <c r="T608" s="252"/>
      <c r="U608" s="252"/>
      <c r="V608" s="253"/>
      <c r="W608" s="4" t="str">
        <f>IFERROR(VLOOKUP($D599&amp;"-"&amp;TEXT($A608,"mmm-aaaa"),Informes!$A:$P,COLUMN(Informes!K$1),FALSE), "")</f>
        <v/>
      </c>
      <c r="X608" s="34" t="str">
        <f>IFERROR(VLOOKUP($D599&amp;"-"&amp;TEXT($A608,"mmm-aaaa"),Informes!$A:$P,COLUMN(Informes!C$1),FALSE), "")</f>
        <v/>
      </c>
    </row>
    <row r="609" spans="1:24" ht="16.5" customHeight="1" x14ac:dyDescent="0.2">
      <c r="A609" s="34">
        <f t="shared" si="120"/>
        <v>44896</v>
      </c>
      <c r="B609" s="243" t="str">
        <f t="shared" si="117"/>
        <v>Diciembre</v>
      </c>
      <c r="C609" s="244"/>
      <c r="D609" s="244" t="str">
        <f t="shared" si="118"/>
        <v>Enero</v>
      </c>
      <c r="E609" s="244"/>
      <c r="F609" s="281" t="str">
        <f>IFERROR(IF(VLOOKUP($D599&amp;"-"&amp;TEXT($A609,"mmm-aaaa"),Informes!$A:$P,COLUMN(Informes!H$1),FALSE),"þ","¨"),"¨")</f>
        <v>¨</v>
      </c>
      <c r="G609" s="281"/>
      <c r="H609" s="281"/>
      <c r="I609" s="248" t="str">
        <f>IFERROR(IF(ISBLANK(
VLOOKUP($D599&amp;"-"&amp;TEXT($A609,"mmm-aaaa"),Informes!$A:$P,COLUMN(Informes!I$1),FALSE)), "",
VLOOKUP($D599&amp;"-"&amp;TEXT($A609,"mmm-aaaa"),Informes!$A:$P,COLUMN(Informes!I$1),FALSE)), "")</f>
        <v/>
      </c>
      <c r="J609" s="248"/>
      <c r="K609" s="248"/>
      <c r="L609" s="173" t="str">
        <f t="shared" si="119"/>
        <v>¨</v>
      </c>
      <c r="M609" s="248" t="str">
        <f>IFERROR(IF(OR($X609=$L$7,$X609=$K$5,$X609=$O$5,$X609=$T$5),IF(ISBLANK(
VLOOKUP($D599&amp;"-"&amp;TEXT($A609,"mmm-aaaa"),Informes!$A:$P,COLUMN(Informes!J$1),FALSE)), "",
VLOOKUP($D599&amp;"-"&amp;TEXT($A609,"mmm-aaaa"),Informes!$A:$P,COLUMN(Informes!J$1),FALSE)), ""), "")</f>
        <v/>
      </c>
      <c r="N609" s="248"/>
      <c r="O609" s="248"/>
      <c r="P609" s="248"/>
      <c r="Q609" s="248"/>
      <c r="R609" s="252" t="str">
        <f t="shared" si="116"/>
        <v/>
      </c>
      <c r="S609" s="252"/>
      <c r="T609" s="252"/>
      <c r="U609" s="252"/>
      <c r="V609" s="253"/>
      <c r="W609" s="4" t="str">
        <f>IFERROR(VLOOKUP($D599&amp;"-"&amp;TEXT($A609,"mmm-aaaa"),Informes!$A:$P,COLUMN(Informes!K$1),FALSE), "")</f>
        <v/>
      </c>
      <c r="X609" s="34" t="str">
        <f>IFERROR(VLOOKUP($D599&amp;"-"&amp;TEXT($A609,"mmm-aaaa"),Informes!$A:$P,COLUMN(Informes!C$1),FALSE), "")</f>
        <v/>
      </c>
    </row>
    <row r="610" spans="1:24" ht="16.5" customHeight="1" x14ac:dyDescent="0.2">
      <c r="A610" s="34">
        <f t="shared" si="120"/>
        <v>44927</v>
      </c>
      <c r="B610" s="243" t="str">
        <f t="shared" si="117"/>
        <v>Enero</v>
      </c>
      <c r="C610" s="244"/>
      <c r="D610" s="244" t="str">
        <f t="shared" si="118"/>
        <v>Enero</v>
      </c>
      <c r="E610" s="244"/>
      <c r="F610" s="281" t="str">
        <f>IFERROR(IF(VLOOKUP($D599&amp;"-"&amp;TEXT($A610,"mmm-aaaa"),Informes!$A:$P,COLUMN(Informes!H$1),FALSE),"þ","¨"),"¨")</f>
        <v>¨</v>
      </c>
      <c r="G610" s="281"/>
      <c r="H610" s="281"/>
      <c r="I610" s="248" t="str">
        <f>IFERROR(IF(ISBLANK(
VLOOKUP($D599&amp;"-"&amp;TEXT($A610,"mmm-aaaa"),Informes!$A:$P,COLUMN(Informes!I$1),FALSE)), "",
VLOOKUP($D599&amp;"-"&amp;TEXT($A610,"mmm-aaaa"),Informes!$A:$P,COLUMN(Informes!I$1),FALSE)), "")</f>
        <v/>
      </c>
      <c r="J610" s="248"/>
      <c r="K610" s="248"/>
      <c r="L610" s="173" t="str">
        <f t="shared" si="119"/>
        <v>¨</v>
      </c>
      <c r="M610" s="248" t="str">
        <f>IFERROR(IF(OR($X610=$L$7,$X610=$K$5,$X610=$O$5,$X610=$T$5),IF(ISBLANK(
VLOOKUP($D599&amp;"-"&amp;TEXT($A610,"mmm-aaaa"),Informes!$A:$P,COLUMN(Informes!J$1),FALSE)), "",
VLOOKUP($D599&amp;"-"&amp;TEXT($A610,"mmm-aaaa"),Informes!$A:$P,COLUMN(Informes!J$1),FALSE)), ""), "")</f>
        <v/>
      </c>
      <c r="N610" s="248"/>
      <c r="O610" s="248"/>
      <c r="P610" s="248"/>
      <c r="Q610" s="248"/>
      <c r="R610" s="252" t="str">
        <f t="shared" si="116"/>
        <v/>
      </c>
      <c r="S610" s="252"/>
      <c r="T610" s="252"/>
      <c r="U610" s="252"/>
      <c r="V610" s="253"/>
      <c r="W610" s="4" t="str">
        <f>IFERROR(VLOOKUP($D599&amp;"-"&amp;TEXT($A610,"mmm-aaaa"),Informes!$A:$P,COLUMN(Informes!K$1),FALSE), "")</f>
        <v/>
      </c>
      <c r="X610" s="34" t="str">
        <f>IFERROR(VLOOKUP($D599&amp;"-"&amp;TEXT($A610,"mmm-aaaa"),Informes!$A:$P,COLUMN(Informes!C$1),FALSE), "")</f>
        <v/>
      </c>
    </row>
    <row r="611" spans="1:24" ht="16.5" customHeight="1" x14ac:dyDescent="0.2">
      <c r="A611" s="34">
        <f t="shared" si="120"/>
        <v>44958</v>
      </c>
      <c r="B611" s="243" t="str">
        <f t="shared" si="117"/>
        <v>Febrero</v>
      </c>
      <c r="C611" s="244"/>
      <c r="D611" s="244" t="str">
        <f t="shared" si="118"/>
        <v>Enero</v>
      </c>
      <c r="E611" s="244"/>
      <c r="F611" s="281" t="str">
        <f>IFERROR(IF(VLOOKUP($D599&amp;"-"&amp;TEXT($A611,"mmm-aaaa"),Informes!$A:$P,COLUMN(Informes!H$1),FALSE),"þ","¨"),"¨")</f>
        <v>¨</v>
      </c>
      <c r="G611" s="281"/>
      <c r="H611" s="281"/>
      <c r="I611" s="248" t="str">
        <f>IFERROR(IF(ISBLANK(
VLOOKUP($D599&amp;"-"&amp;TEXT($A611,"mmm-aaaa"),Informes!$A:$P,COLUMN(Informes!I$1),FALSE)), "",
VLOOKUP($D599&amp;"-"&amp;TEXT($A611,"mmm-aaaa"),Informes!$A:$P,COLUMN(Informes!I$1),FALSE)), "")</f>
        <v/>
      </c>
      <c r="J611" s="248"/>
      <c r="K611" s="248"/>
      <c r="L611" s="173" t="str">
        <f t="shared" si="119"/>
        <v>¨</v>
      </c>
      <c r="M611" s="248" t="str">
        <f>IFERROR(IF(OR($X611=$L$7,$X611=$K$5,$X611=$O$5,$X611=$T$5),IF(ISBLANK(
VLOOKUP($D599&amp;"-"&amp;TEXT($A611,"mmm-aaaa"),Informes!$A:$P,COLUMN(Informes!J$1),FALSE)), "",
VLOOKUP($D599&amp;"-"&amp;TEXT($A611,"mmm-aaaa"),Informes!$A:$P,COLUMN(Informes!J$1),FALSE)), ""), "")</f>
        <v/>
      </c>
      <c r="N611" s="248"/>
      <c r="O611" s="248"/>
      <c r="P611" s="248"/>
      <c r="Q611" s="248"/>
      <c r="R611" s="252" t="str">
        <f t="shared" si="116"/>
        <v/>
      </c>
      <c r="S611" s="252"/>
      <c r="T611" s="252"/>
      <c r="U611" s="252"/>
      <c r="V611" s="253"/>
      <c r="W611" s="4" t="str">
        <f>IFERROR(VLOOKUP($D599&amp;"-"&amp;TEXT($A611,"mmm-aaaa"),Informes!$A:$P,COLUMN(Informes!K$1),FALSE), "")</f>
        <v/>
      </c>
      <c r="X611" s="34" t="str">
        <f>IFERROR(VLOOKUP($D599&amp;"-"&amp;TEXT($A611,"mmm-aaaa"),Informes!$A:$P,COLUMN(Informes!C$1),FALSE), "")</f>
        <v/>
      </c>
    </row>
    <row r="612" spans="1:24" ht="16.5" customHeight="1" x14ac:dyDescent="0.2">
      <c r="A612" s="34">
        <f t="shared" si="120"/>
        <v>44986</v>
      </c>
      <c r="B612" s="243" t="str">
        <f t="shared" si="117"/>
        <v>Marzo</v>
      </c>
      <c r="C612" s="244"/>
      <c r="D612" s="244" t="str">
        <f t="shared" si="118"/>
        <v>Enero</v>
      </c>
      <c r="E612" s="244"/>
      <c r="F612" s="281" t="str">
        <f>IFERROR(IF(VLOOKUP($D599&amp;"-"&amp;TEXT($A612,"mmm-aaaa"),Informes!$A:$P,COLUMN(Informes!H$1),FALSE),"þ","¨"),"¨")</f>
        <v>¨</v>
      </c>
      <c r="G612" s="281"/>
      <c r="H612" s="281"/>
      <c r="I612" s="248" t="str">
        <f>IFERROR(IF(ISBLANK(
VLOOKUP($D599&amp;"-"&amp;TEXT($A612,"mmm-aaaa"),Informes!$A:$P,COLUMN(Informes!I$1),FALSE)), "",
VLOOKUP($D599&amp;"-"&amp;TEXT($A612,"mmm-aaaa"),Informes!$A:$P,COLUMN(Informes!I$1),FALSE)), "")</f>
        <v/>
      </c>
      <c r="J612" s="248"/>
      <c r="K612" s="248"/>
      <c r="L612" s="173" t="str">
        <f t="shared" si="119"/>
        <v>¨</v>
      </c>
      <c r="M612" s="248" t="str">
        <f>IFERROR(IF(OR($X612=$L$7,$X612=$K$5,$X612=$O$5,$X612=$T$5),IF(ISBLANK(
VLOOKUP($D599&amp;"-"&amp;TEXT($A612,"mmm-aaaa"),Informes!$A:$P,COLUMN(Informes!J$1),FALSE)), "",
VLOOKUP($D599&amp;"-"&amp;TEXT($A612,"mmm-aaaa"),Informes!$A:$P,COLUMN(Informes!J$1),FALSE)), ""), "")</f>
        <v/>
      </c>
      <c r="N612" s="248"/>
      <c r="O612" s="248"/>
      <c r="P612" s="248"/>
      <c r="Q612" s="248"/>
      <c r="R612" s="252" t="str">
        <f t="shared" si="116"/>
        <v/>
      </c>
      <c r="S612" s="252"/>
      <c r="T612" s="252"/>
      <c r="U612" s="252"/>
      <c r="V612" s="253"/>
      <c r="W612" s="4" t="str">
        <f>IFERROR(VLOOKUP($D599&amp;"-"&amp;TEXT($A612,"mmm-aaaa"),Informes!$A:$P,COLUMN(Informes!K$1),FALSE), "")</f>
        <v/>
      </c>
      <c r="X612" s="34" t="str">
        <f>IFERROR(VLOOKUP($D599&amp;"-"&amp;TEXT($A612,"mmm-aaaa"),Informes!$A:$P,COLUMN(Informes!C$1),FALSE), "")</f>
        <v/>
      </c>
    </row>
    <row r="613" spans="1:24" ht="16.5" customHeight="1" x14ac:dyDescent="0.2">
      <c r="A613" s="34">
        <f t="shared" si="120"/>
        <v>45017</v>
      </c>
      <c r="B613" s="243" t="str">
        <f t="shared" si="117"/>
        <v>Abril</v>
      </c>
      <c r="C613" s="244"/>
      <c r="D613" s="244" t="str">
        <f t="shared" si="118"/>
        <v>Enero</v>
      </c>
      <c r="E613" s="244"/>
      <c r="F613" s="281" t="str">
        <f>IFERROR(IF(VLOOKUP($D599&amp;"-"&amp;TEXT($A613,"mmm-aaaa"),Informes!$A:$P,COLUMN(Informes!H$1),FALSE),"þ","¨"),"¨")</f>
        <v>¨</v>
      </c>
      <c r="G613" s="281"/>
      <c r="H613" s="281"/>
      <c r="I613" s="248" t="str">
        <f>IFERROR(IF(ISBLANK(
VLOOKUP($D599&amp;"-"&amp;TEXT($A613,"mmm-aaaa"),Informes!$A:$P,COLUMN(Informes!I$1),FALSE)), "",
VLOOKUP($D599&amp;"-"&amp;TEXT($A613,"mmm-aaaa"),Informes!$A:$P,COLUMN(Informes!I$1),FALSE)), "")</f>
        <v/>
      </c>
      <c r="J613" s="248"/>
      <c r="K613" s="248"/>
      <c r="L613" s="173" t="str">
        <f t="shared" si="119"/>
        <v>¨</v>
      </c>
      <c r="M613" s="248" t="str">
        <f>IFERROR(IF(OR($X613=$L$7,$X613=$K$5,$X613=$O$5,$X613=$T$5),IF(ISBLANK(
VLOOKUP($D599&amp;"-"&amp;TEXT($A613,"mmm-aaaa"),Informes!$A:$P,COLUMN(Informes!J$1),FALSE)), "",
VLOOKUP($D599&amp;"-"&amp;TEXT($A613,"mmm-aaaa"),Informes!$A:$P,COLUMN(Informes!J$1),FALSE)), ""), "")</f>
        <v/>
      </c>
      <c r="N613" s="248"/>
      <c r="O613" s="248"/>
      <c r="P613" s="248"/>
      <c r="Q613" s="248"/>
      <c r="R613" s="252" t="str">
        <f t="shared" si="116"/>
        <v/>
      </c>
      <c r="S613" s="252"/>
      <c r="T613" s="252"/>
      <c r="U613" s="252"/>
      <c r="V613" s="253"/>
      <c r="W613" s="4" t="str">
        <f>IFERROR(VLOOKUP($D599&amp;"-"&amp;TEXT($A613,"mmm-aaaa"),Informes!$A:$P,COLUMN(Informes!K$1),FALSE), "")</f>
        <v/>
      </c>
      <c r="X613" s="34" t="str">
        <f>IFERROR(VLOOKUP($D599&amp;"-"&amp;TEXT($A613,"mmm-aaaa"),Informes!$A:$P,COLUMN(Informes!C$1),FALSE), "")</f>
        <v/>
      </c>
    </row>
    <row r="614" spans="1:24" ht="16.5" customHeight="1" x14ac:dyDescent="0.2">
      <c r="A614" s="34">
        <f t="shared" si="120"/>
        <v>45047</v>
      </c>
      <c r="B614" s="243" t="str">
        <f t="shared" si="117"/>
        <v>Mayo</v>
      </c>
      <c r="C614" s="244"/>
      <c r="D614" s="244" t="str">
        <f t="shared" si="118"/>
        <v>Enero</v>
      </c>
      <c r="E614" s="244"/>
      <c r="F614" s="281" t="str">
        <f>IFERROR(IF(VLOOKUP($D599&amp;"-"&amp;TEXT($A614,"mmm-aaaa"),Informes!$A:$P,COLUMN(Informes!H$1),FALSE),"þ","¨"),"¨")</f>
        <v>¨</v>
      </c>
      <c r="G614" s="281"/>
      <c r="H614" s="281"/>
      <c r="I614" s="248" t="str">
        <f>IFERROR(IF(ISBLANK(
VLOOKUP($D599&amp;"-"&amp;TEXT($A614,"mmm-aaaa"),Informes!$A:$P,COLUMN(Informes!I$1),FALSE)), "",
VLOOKUP($D599&amp;"-"&amp;TEXT($A614,"mmm-aaaa"),Informes!$A:$P,COLUMN(Informes!I$1),FALSE)), "")</f>
        <v/>
      </c>
      <c r="J614" s="248"/>
      <c r="K614" s="248"/>
      <c r="L614" s="173" t="str">
        <f t="shared" si="119"/>
        <v>¨</v>
      </c>
      <c r="M614" s="248" t="str">
        <f>IFERROR(IF(OR($X614=$L$7,$X614=$K$5,$X614=$O$5,$X614=$T$5),IF(ISBLANK(
VLOOKUP($D599&amp;"-"&amp;TEXT($A614,"mmm-aaaa"),Informes!$A:$P,COLUMN(Informes!J$1),FALSE)), "",
VLOOKUP($D599&amp;"-"&amp;TEXT($A614,"mmm-aaaa"),Informes!$A:$P,COLUMN(Informes!J$1),FALSE)), ""), "")</f>
        <v/>
      </c>
      <c r="N614" s="248"/>
      <c r="O614" s="248"/>
      <c r="P614" s="248"/>
      <c r="Q614" s="248"/>
      <c r="R614" s="252" t="str">
        <f t="shared" si="116"/>
        <v/>
      </c>
      <c r="S614" s="252"/>
      <c r="T614" s="252"/>
      <c r="U614" s="252"/>
      <c r="V614" s="253"/>
      <c r="W614" s="4" t="str">
        <f>IFERROR(VLOOKUP($D599&amp;"-"&amp;TEXT($A614,"mmm-aaaa"),Informes!$A:$P,COLUMN(Informes!K$1),FALSE), "")</f>
        <v/>
      </c>
      <c r="X614" s="34" t="str">
        <f>IFERROR(VLOOKUP($D599&amp;"-"&amp;TEXT($A614,"mmm-aaaa"),Informes!$A:$P,COLUMN(Informes!C$1),FALSE), "")</f>
        <v/>
      </c>
    </row>
    <row r="615" spans="1:24" ht="16.5" customHeight="1" x14ac:dyDescent="0.2">
      <c r="A615" s="34">
        <f t="shared" si="120"/>
        <v>45078</v>
      </c>
      <c r="B615" s="243" t="str">
        <f t="shared" si="117"/>
        <v>Junio</v>
      </c>
      <c r="C615" s="244"/>
      <c r="D615" s="244" t="str">
        <f t="shared" si="118"/>
        <v>Enero</v>
      </c>
      <c r="E615" s="244"/>
      <c r="F615" s="281" t="str">
        <f>IFERROR(IF(VLOOKUP($D599&amp;"-"&amp;TEXT($A615,"mmm-aaaa"),Informes!$A:$P,COLUMN(Informes!H$1),FALSE),"þ","¨"),"¨")</f>
        <v>¨</v>
      </c>
      <c r="G615" s="281"/>
      <c r="H615" s="281"/>
      <c r="I615" s="248" t="str">
        <f>IFERROR(IF(ISBLANK(
VLOOKUP($D599&amp;"-"&amp;TEXT($A615,"mmm-aaaa"),Informes!$A:$P,COLUMN(Informes!I$1),FALSE)), "",
VLOOKUP($D599&amp;"-"&amp;TEXT($A615,"mmm-aaaa"),Informes!$A:$P,COLUMN(Informes!I$1),FALSE)), "")</f>
        <v/>
      </c>
      <c r="J615" s="248"/>
      <c r="K615" s="248"/>
      <c r="L615" s="173" t="str">
        <f t="shared" si="119"/>
        <v>¨</v>
      </c>
      <c r="M615" s="248" t="str">
        <f>IFERROR(IF(OR($X615=$L$7,$X615=$K$5,$X615=$O$5,$X615=$T$5),IF(ISBLANK(
VLOOKUP($D599&amp;"-"&amp;TEXT($A615,"mmm-aaaa"),Informes!$A:$P,COLUMN(Informes!J$1),FALSE)), "",
VLOOKUP($D599&amp;"-"&amp;TEXT($A615,"mmm-aaaa"),Informes!$A:$P,COLUMN(Informes!J$1),FALSE)), ""), "")</f>
        <v/>
      </c>
      <c r="N615" s="248"/>
      <c r="O615" s="248"/>
      <c r="P615" s="248"/>
      <c r="Q615" s="248"/>
      <c r="R615" s="252" t="str">
        <f t="shared" si="116"/>
        <v/>
      </c>
      <c r="S615" s="252"/>
      <c r="T615" s="252"/>
      <c r="U615" s="252"/>
      <c r="V615" s="253"/>
      <c r="W615" s="4" t="str">
        <f>IFERROR(VLOOKUP($D599&amp;"-"&amp;TEXT($A615,"mmm-aaaa"),Informes!$A:$P,COLUMN(Informes!K$1),FALSE), "")</f>
        <v/>
      </c>
      <c r="X615" s="34" t="str">
        <f>IFERROR(VLOOKUP($D599&amp;"-"&amp;TEXT($A615,"mmm-aaaa"),Informes!$A:$P,COLUMN(Informes!C$1),FALSE), "")</f>
        <v/>
      </c>
    </row>
    <row r="616" spans="1:24" ht="16.5" customHeight="1" x14ac:dyDescent="0.2">
      <c r="A616" s="34">
        <f t="shared" si="120"/>
        <v>45108</v>
      </c>
      <c r="B616" s="243" t="str">
        <f t="shared" si="117"/>
        <v>Julio</v>
      </c>
      <c r="C616" s="244"/>
      <c r="D616" s="244" t="str">
        <f t="shared" si="118"/>
        <v>Enero</v>
      </c>
      <c r="E616" s="244"/>
      <c r="F616" s="281" t="str">
        <f>IFERROR(IF(VLOOKUP($D599&amp;"-"&amp;TEXT($A616,"mmm-aaaa"),Informes!$A:$P,COLUMN(Informes!H$1),FALSE),"þ","¨"),"¨")</f>
        <v>¨</v>
      </c>
      <c r="G616" s="281"/>
      <c r="H616" s="281"/>
      <c r="I616" s="248" t="str">
        <f>IFERROR(IF(ISBLANK(
VLOOKUP($D599&amp;"-"&amp;TEXT($A616,"mmm-aaaa"),Informes!$A:$P,COLUMN(Informes!I$1),FALSE)), "",
VLOOKUP($D599&amp;"-"&amp;TEXT($A616,"mmm-aaaa"),Informes!$A:$P,COLUMN(Informes!I$1),FALSE)), "")</f>
        <v/>
      </c>
      <c r="J616" s="248"/>
      <c r="K616" s="248"/>
      <c r="L616" s="173" t="str">
        <f t="shared" si="119"/>
        <v>¨</v>
      </c>
      <c r="M616" s="248" t="str">
        <f>IFERROR(IF(OR($X616=$L$7,$X616=$K$5,$X616=$O$5,$X616=$T$5),IF(ISBLANK(
VLOOKUP($D599&amp;"-"&amp;TEXT($A616,"mmm-aaaa"),Informes!$A:$P,COLUMN(Informes!J$1),FALSE)), "",
VLOOKUP($D599&amp;"-"&amp;TEXT($A616,"mmm-aaaa"),Informes!$A:$P,COLUMN(Informes!J$1),FALSE)), ""), "")</f>
        <v/>
      </c>
      <c r="N616" s="248"/>
      <c r="O616" s="248"/>
      <c r="P616" s="248"/>
      <c r="Q616" s="248"/>
      <c r="R616" s="252" t="str">
        <f t="shared" si="116"/>
        <v/>
      </c>
      <c r="S616" s="252"/>
      <c r="T616" s="252"/>
      <c r="U616" s="252"/>
      <c r="V616" s="253"/>
      <c r="W616" s="4" t="str">
        <f>IFERROR(VLOOKUP($D599&amp;"-"&amp;TEXT($A616,"mmm-aaaa"),Informes!$A:$P,COLUMN(Informes!K$1),FALSE), "")</f>
        <v/>
      </c>
      <c r="X616" s="34" t="str">
        <f>IFERROR(VLOOKUP($D599&amp;"-"&amp;TEXT($A616,"mmm-aaaa"),Informes!$A:$P,COLUMN(Informes!C$1),FALSE), "")</f>
        <v/>
      </c>
    </row>
    <row r="617" spans="1:24" ht="16.5" customHeight="1" thickBot="1" x14ac:dyDescent="0.25">
      <c r="A617" s="34">
        <f t="shared" si="120"/>
        <v>45139</v>
      </c>
      <c r="B617" s="264" t="str">
        <f t="shared" si="117"/>
        <v>Agosto</v>
      </c>
      <c r="C617" s="265"/>
      <c r="D617" s="265" t="str">
        <f t="shared" si="118"/>
        <v>Enero</v>
      </c>
      <c r="E617" s="265"/>
      <c r="F617" s="280" t="str">
        <f>IFERROR(IF(VLOOKUP($D599&amp;"-"&amp;TEXT($A617,"mmm-aaaa"),Informes!$A:$P,COLUMN(Informes!H$1),FALSE),"þ","¨"),"¨")</f>
        <v>¨</v>
      </c>
      <c r="G617" s="280"/>
      <c r="H617" s="280"/>
      <c r="I617" s="269" t="str">
        <f>IFERROR(IF(ISBLANK(
VLOOKUP($D599&amp;"-"&amp;TEXT($A617,"mmm-aaaa"),Informes!$A:$P,COLUMN(Informes!I$1),FALSE)), "",
VLOOKUP($D599&amp;"-"&amp;TEXT($A617,"mmm-aaaa"),Informes!$A:$P,COLUMN(Informes!I$1),FALSE)), "")</f>
        <v/>
      </c>
      <c r="J617" s="269"/>
      <c r="K617" s="269"/>
      <c r="L617" s="172" t="str">
        <f t="shared" si="119"/>
        <v>¨</v>
      </c>
      <c r="M617" s="269" t="str">
        <f>IFERROR(IF(OR($X617=$L$7,$X617=$K$5,$X617=$O$5,$X617=$T$5),IF(ISBLANK(
VLOOKUP($D599&amp;"-"&amp;TEXT($A617,"mmm-aaaa"),Informes!$A:$P,COLUMN(Informes!J$1),FALSE)), "",
VLOOKUP($D599&amp;"-"&amp;TEXT($A617,"mmm-aaaa"),Informes!$A:$P,COLUMN(Informes!J$1),FALSE)), ""), "")</f>
        <v/>
      </c>
      <c r="N617" s="269"/>
      <c r="O617" s="269"/>
      <c r="P617" s="269"/>
      <c r="Q617" s="269"/>
      <c r="R617" s="270" t="str">
        <f t="shared" si="116"/>
        <v/>
      </c>
      <c r="S617" s="270"/>
      <c r="T617" s="270"/>
      <c r="U617" s="270"/>
      <c r="V617" s="271"/>
      <c r="W617" s="4" t="str">
        <f>IFERROR(VLOOKUP($D599&amp;"-"&amp;TEXT($A617,"mmm-aaaa"),Informes!$A:$P,COLUMN(Informes!K$1),FALSE), "")</f>
        <v/>
      </c>
      <c r="X617" s="34" t="str">
        <f>IFERROR(VLOOKUP($D599&amp;"-"&amp;TEXT($A617,"mmm-aaaa"),Informes!$A:$P,COLUMN(Informes!C$1),FALSE), "")</f>
        <v/>
      </c>
    </row>
    <row r="618" spans="1:24" ht="16.5" customHeight="1" thickBot="1" x14ac:dyDescent="0.3">
      <c r="D618" s="124"/>
      <c r="E618" s="124"/>
      <c r="F618" s="129"/>
      <c r="G618" s="124" t="str">
        <f>IF(SUM(F606:F617)=0,"",SUM(F606:F617))</f>
        <v/>
      </c>
      <c r="H618" s="124"/>
      <c r="I618" s="124"/>
      <c r="J618" s="130"/>
      <c r="K618" s="124"/>
      <c r="L618" s="131" t="s">
        <v>107</v>
      </c>
      <c r="M618" s="272" t="str">
        <f>IF(SUM(M606:M617)=0,"",SUM(M606:M617))</f>
        <v/>
      </c>
      <c r="N618" s="273"/>
      <c r="O618" s="273"/>
      <c r="P618" s="273"/>
      <c r="Q618" s="274"/>
      <c r="R618" s="275"/>
      <c r="S618" s="276"/>
      <c r="T618" s="276"/>
      <c r="U618" s="276"/>
      <c r="V618" s="277"/>
      <c r="W618" s="4"/>
      <c r="X618" s="4"/>
    </row>
    <row r="619" spans="1:24" ht="16.5" customHeight="1" x14ac:dyDescent="0.2">
      <c r="W619" s="4"/>
      <c r="X619" s="4"/>
    </row>
    <row r="620" spans="1:24" ht="279.75" customHeight="1" x14ac:dyDescent="0.15">
      <c r="B620" s="11"/>
      <c r="C620" s="132" t="s">
        <v>136</v>
      </c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</row>
    <row r="621" spans="1:24" ht="24" customHeight="1" x14ac:dyDescent="0.2">
      <c r="A621" s="35"/>
      <c r="B621" s="256" t="s">
        <v>127</v>
      </c>
      <c r="C621" s="256"/>
      <c r="D621" s="256"/>
      <c r="E621" s="256"/>
      <c r="F621" s="256"/>
      <c r="G621" s="256"/>
      <c r="H621" s="256"/>
      <c r="I621" s="256"/>
      <c r="J621" s="256"/>
      <c r="K621" s="256"/>
      <c r="L621" s="256"/>
      <c r="M621" s="256"/>
      <c r="N621" s="256"/>
      <c r="O621" s="256"/>
      <c r="P621" s="256"/>
      <c r="Q621" s="256"/>
      <c r="R621" s="256"/>
      <c r="S621" s="256"/>
      <c r="T621" s="256"/>
      <c r="U621" s="256"/>
      <c r="V621" s="256"/>
      <c r="X621" s="2"/>
    </row>
    <row r="622" spans="1:24" ht="15" x14ac:dyDescent="0.2">
      <c r="A622" s="35"/>
      <c r="B622" s="120" t="s">
        <v>128</v>
      </c>
      <c r="D622" s="123">
        <f>D599</f>
        <v>0</v>
      </c>
      <c r="E622" s="175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5"/>
      <c r="X622" s="2"/>
    </row>
    <row r="623" spans="1:24" ht="17.25" x14ac:dyDescent="0.2">
      <c r="B623" s="120" t="s">
        <v>129</v>
      </c>
      <c r="D623" s="121"/>
      <c r="E623" s="121"/>
      <c r="F623" s="7"/>
      <c r="G623" s="7"/>
      <c r="H623" s="257" t="str">
        <f>H600</f>
        <v/>
      </c>
      <c r="I623" s="257"/>
      <c r="J623" s="257"/>
      <c r="K623" s="257"/>
      <c r="L623" s="257"/>
      <c r="M623" s="257"/>
      <c r="N623" s="257"/>
      <c r="O623" s="257"/>
      <c r="P623" s="127" t="str">
        <f>P600</f>
        <v>¨</v>
      </c>
      <c r="Q623" s="120" t="s">
        <v>75</v>
      </c>
      <c r="S623" s="12"/>
      <c r="T623" s="13"/>
      <c r="U623" s="127" t="str">
        <f>U600</f>
        <v>¨</v>
      </c>
      <c r="V623" s="120" t="s">
        <v>79</v>
      </c>
      <c r="W623" s="12"/>
      <c r="X623" s="6"/>
    </row>
    <row r="624" spans="1:24" ht="17.25" x14ac:dyDescent="0.2">
      <c r="B624" s="120" t="s">
        <v>130</v>
      </c>
      <c r="D624" s="122"/>
      <c r="E624" s="122"/>
      <c r="F624" s="7"/>
      <c r="G624" s="258" t="str">
        <f>G601</f>
        <v/>
      </c>
      <c r="H624" s="258"/>
      <c r="I624" s="258"/>
      <c r="J624" s="258"/>
      <c r="K624" s="258"/>
      <c r="L624" s="258"/>
      <c r="M624" s="258"/>
      <c r="N624" s="258"/>
      <c r="O624" s="258"/>
      <c r="P624" s="128" t="s">
        <v>137</v>
      </c>
      <c r="Q624" s="120" t="s">
        <v>131</v>
      </c>
      <c r="S624" s="12"/>
      <c r="T624" s="12"/>
      <c r="U624" s="128" t="s">
        <v>138</v>
      </c>
      <c r="V624" s="120" t="s">
        <v>61</v>
      </c>
      <c r="W624" s="12"/>
      <c r="X624" s="6"/>
    </row>
    <row r="625" spans="1:24" ht="28.5" customHeight="1" x14ac:dyDescent="0.2">
      <c r="B625" s="127" t="str">
        <f>B602</f>
        <v>¨</v>
      </c>
      <c r="C625" s="125" t="s">
        <v>76</v>
      </c>
      <c r="D625" s="127" t="str">
        <f>D602</f>
        <v>¨</v>
      </c>
      <c r="E625" s="125" t="s">
        <v>81</v>
      </c>
      <c r="F625" s="7"/>
      <c r="G625" s="7"/>
      <c r="H625" s="5"/>
      <c r="I625" s="10"/>
      <c r="J625" s="127" t="str">
        <f>J602</f>
        <v>¨</v>
      </c>
      <c r="K625" s="125" t="s">
        <v>77</v>
      </c>
      <c r="L625" s="5"/>
      <c r="M625" s="5"/>
      <c r="N625" s="127" t="str">
        <f>N602</f>
        <v>¨</v>
      </c>
      <c r="O625" s="125" t="s">
        <v>132</v>
      </c>
      <c r="P625" s="126"/>
      <c r="Q625" s="126"/>
      <c r="R625" s="9"/>
      <c r="S625" s="127" t="str">
        <f>S602</f>
        <v>¨</v>
      </c>
      <c r="T625" s="259" t="s">
        <v>133</v>
      </c>
      <c r="U625" s="259"/>
      <c r="V625" s="259"/>
      <c r="W625" s="13"/>
      <c r="X625" s="6"/>
    </row>
    <row r="626" spans="1:24" ht="4.5" customHeight="1" thickBot="1" x14ac:dyDescent="0.25">
      <c r="B626" s="8"/>
      <c r="C626" s="7"/>
      <c r="D626" s="8"/>
      <c r="E626" s="7"/>
      <c r="F626" s="7"/>
      <c r="G626" s="7"/>
      <c r="H626" s="5"/>
      <c r="I626" s="10"/>
      <c r="J626" s="8"/>
      <c r="K626" s="5"/>
      <c r="L626" s="5"/>
      <c r="M626" s="5"/>
      <c r="N626" s="7"/>
      <c r="O626" s="5"/>
      <c r="P626" s="8"/>
      <c r="Q626" s="8"/>
      <c r="R626" s="9"/>
      <c r="S626" s="9"/>
      <c r="T626" s="7"/>
      <c r="U626" s="8"/>
      <c r="V626" s="9"/>
      <c r="W626" s="9"/>
      <c r="X626" s="6"/>
    </row>
    <row r="627" spans="1:24" ht="27" customHeight="1" x14ac:dyDescent="0.25">
      <c r="B627" s="260" t="s">
        <v>17</v>
      </c>
      <c r="C627" s="261"/>
      <c r="D627" s="261"/>
      <c r="E627" s="261"/>
      <c r="F627" s="262" t="s">
        <v>134</v>
      </c>
      <c r="G627" s="262"/>
      <c r="H627" s="262"/>
      <c r="I627" s="262" t="s">
        <v>12</v>
      </c>
      <c r="J627" s="262"/>
      <c r="K627" s="262"/>
      <c r="L627" s="262" t="s">
        <v>105</v>
      </c>
      <c r="M627" s="236" t="s">
        <v>135</v>
      </c>
      <c r="N627" s="236"/>
      <c r="O627" s="236"/>
      <c r="P627" s="236"/>
      <c r="Q627" s="236"/>
      <c r="R627" s="236" t="s">
        <v>101</v>
      </c>
      <c r="S627" s="236"/>
      <c r="T627" s="236"/>
      <c r="U627" s="236"/>
      <c r="V627" s="237"/>
      <c r="W627" s="14"/>
      <c r="X627" s="3"/>
    </row>
    <row r="628" spans="1:24" ht="27.75" customHeight="1" x14ac:dyDescent="0.2">
      <c r="B628" s="240">
        <f>EDATE(B605,12)</f>
        <v>45292</v>
      </c>
      <c r="C628" s="241"/>
      <c r="D628" s="241"/>
      <c r="E628" s="242"/>
      <c r="F628" s="263"/>
      <c r="G628" s="263"/>
      <c r="H628" s="263"/>
      <c r="I628" s="263"/>
      <c r="J628" s="263"/>
      <c r="K628" s="263"/>
      <c r="L628" s="263"/>
      <c r="M628" s="238"/>
      <c r="N628" s="238"/>
      <c r="O628" s="238"/>
      <c r="P628" s="238"/>
      <c r="Q628" s="238"/>
      <c r="R628" s="238"/>
      <c r="S628" s="238"/>
      <c r="T628" s="238"/>
      <c r="U628" s="238"/>
      <c r="V628" s="239"/>
      <c r="W628" s="14"/>
      <c r="X628" s="3"/>
    </row>
    <row r="629" spans="1:24" ht="16.5" customHeight="1" x14ac:dyDescent="0.2">
      <c r="A629" s="34">
        <f>EDATE(B628,-4)</f>
        <v>45170</v>
      </c>
      <c r="B629" s="243" t="str">
        <f>PROPER(TEXT(A629, "mmmm"))</f>
        <v>Septiembre</v>
      </c>
      <c r="C629" s="244"/>
      <c r="D629" s="244"/>
      <c r="E629" s="244"/>
      <c r="F629" s="281" t="str">
        <f>IFERROR(IF(VLOOKUP($D599&amp;"-"&amp;TEXT($A629,"mmm-aaaa"),Informes!$A:$P,COLUMN(Informes!H$1),FALSE),"þ","¨"),"¨")</f>
        <v>¨</v>
      </c>
      <c r="G629" s="281"/>
      <c r="H629" s="281"/>
      <c r="I629" s="248" t="str">
        <f>IFERROR(IF(ISBLANK(
VLOOKUP($D622&amp;"-"&amp;TEXT($A629,"mmm-aaaa"),Informes!$A:$P,COLUMN(Informes!I$1),FALSE)), "",
VLOOKUP($D622&amp;"-"&amp;TEXT($A629,"mmm-aaaa"),Informes!$A:$P,COLUMN(Informes!I$1),FALSE)), "")</f>
        <v/>
      </c>
      <c r="J629" s="248"/>
      <c r="K629" s="248"/>
      <c r="L629" s="173" t="str">
        <f>IFERROR(IF($X629=$L$7,"þ","¨"),"¨")</f>
        <v>¨</v>
      </c>
      <c r="M629" s="248" t="str">
        <f>IFERROR(IF(OR($X629=$L$7,$X629=$K$5,$X629=$O$5,$X629=$T$5),IF(ISBLANK(
VLOOKUP($D599&amp;"-"&amp;TEXT($A629,"mmm-aaaa"),Informes!$A:$P,COLUMN(Informes!J$1),FALSE)), "",
VLOOKUP($D599&amp;"-"&amp;TEXT($A629,"mmm-aaaa"),Informes!$A:$P,COLUMN(Informes!J$1),FALSE)), ""), "")</f>
        <v/>
      </c>
      <c r="N629" s="248"/>
      <c r="O629" s="248"/>
      <c r="P629" s="248"/>
      <c r="Q629" s="248"/>
      <c r="R629" s="252" t="str">
        <f t="shared" ref="R629:R640" si="121">IF(W629=0, "", W629)</f>
        <v/>
      </c>
      <c r="S629" s="252"/>
      <c r="T629" s="252"/>
      <c r="U629" s="252"/>
      <c r="V629" s="253"/>
      <c r="W629" s="4" t="str">
        <f>IFERROR(VLOOKUP($D622&amp;"-"&amp;TEXT($A629,"mmm-aaaa"),Informes!$A:$P,COLUMN(Informes!K$1),FALSE), "")</f>
        <v/>
      </c>
      <c r="X629" s="34" t="str">
        <f>IFERROR(VLOOKUP($D599&amp;"-"&amp;TEXT($A629,"mmm-aaaa"),Informes!$A:$P,COLUMN(Informes!C$1),FALSE), "")</f>
        <v/>
      </c>
    </row>
    <row r="630" spans="1:24" ht="16.5" customHeight="1" x14ac:dyDescent="0.2">
      <c r="A630" s="34">
        <f>EDATE(A629,1)</f>
        <v>45200</v>
      </c>
      <c r="B630" s="243" t="str">
        <f t="shared" ref="B630:B640" si="122">PROPER(TEXT(A630, "mmmm"))</f>
        <v>Octubre</v>
      </c>
      <c r="C630" s="244"/>
      <c r="D630" s="244"/>
      <c r="E630" s="244"/>
      <c r="F630" s="281" t="str">
        <f>IFERROR(IF(VLOOKUP($D599&amp;"-"&amp;TEXT($A630,"mmm-aaaa"),Informes!$A:$P,COLUMN(Informes!H$1),FALSE),"þ","¨"),"¨")</f>
        <v>¨</v>
      </c>
      <c r="G630" s="281"/>
      <c r="H630" s="281"/>
      <c r="I630" s="248" t="str">
        <f>IFERROR(IF(ISBLANK(
VLOOKUP($D622&amp;"-"&amp;TEXT($A630,"mmm-aaaa"),Informes!$A:$P,COLUMN(Informes!I$1),FALSE)), "",
VLOOKUP($D622&amp;"-"&amp;TEXT($A630,"mmm-aaaa"),Informes!$A:$P,COLUMN(Informes!I$1),FALSE)), "")</f>
        <v/>
      </c>
      <c r="J630" s="248"/>
      <c r="K630" s="248"/>
      <c r="L630" s="173" t="str">
        <f t="shared" ref="L630:L640" si="123">IFERROR(IF($X630=$L$7,"þ","¨"),"¨")</f>
        <v>¨</v>
      </c>
      <c r="M630" s="248" t="str">
        <f>IFERROR(IF(OR($X630=$L$7,$X630=$K$5,$X630=$O$5,$X630=$T$5),IF(ISBLANK(
VLOOKUP($D599&amp;"-"&amp;TEXT($A630,"mmm-aaaa"),Informes!$A:$P,COLUMN(Informes!J$1),FALSE)), "",
VLOOKUP($D599&amp;"-"&amp;TEXT($A630,"mmm-aaaa"),Informes!$A:$P,COLUMN(Informes!J$1),FALSE)), ""), "")</f>
        <v/>
      </c>
      <c r="N630" s="248"/>
      <c r="O630" s="248"/>
      <c r="P630" s="248"/>
      <c r="Q630" s="248"/>
      <c r="R630" s="252" t="str">
        <f t="shared" si="121"/>
        <v/>
      </c>
      <c r="S630" s="252"/>
      <c r="T630" s="252"/>
      <c r="U630" s="252"/>
      <c r="V630" s="253"/>
      <c r="W630" s="4" t="str">
        <f>IFERROR(VLOOKUP($D622&amp;"-"&amp;TEXT($A630,"mmm-aaaa"),Informes!$A:$P,COLUMN(Informes!K$1),FALSE), "")</f>
        <v/>
      </c>
      <c r="X630" s="34" t="str">
        <f>IFERROR(VLOOKUP($D599&amp;"-"&amp;TEXT($A630,"mmm-aaaa"),Informes!$A:$P,COLUMN(Informes!C$1),FALSE), "")</f>
        <v/>
      </c>
    </row>
    <row r="631" spans="1:24" ht="16.5" customHeight="1" x14ac:dyDescent="0.2">
      <c r="A631" s="34">
        <f t="shared" ref="A631:A640" si="124">EDATE(A630,1)</f>
        <v>45231</v>
      </c>
      <c r="B631" s="243" t="str">
        <f t="shared" si="122"/>
        <v>Noviembre</v>
      </c>
      <c r="C631" s="244"/>
      <c r="D631" s="244"/>
      <c r="E631" s="244"/>
      <c r="F631" s="281" t="str">
        <f>IFERROR(IF(VLOOKUP($D599&amp;"-"&amp;TEXT($A631,"mmm-aaaa"),Informes!$A:$P,COLUMN(Informes!H$1),FALSE),"þ","¨"),"¨")</f>
        <v>¨</v>
      </c>
      <c r="G631" s="281"/>
      <c r="H631" s="281"/>
      <c r="I631" s="248" t="str">
        <f>IFERROR(IF(ISBLANK(
VLOOKUP($D622&amp;"-"&amp;TEXT($A631,"mmm-aaaa"),Informes!$A:$P,COLUMN(Informes!I$1),FALSE)), "",
VLOOKUP($D622&amp;"-"&amp;TEXT($A631,"mmm-aaaa"),Informes!$A:$P,COLUMN(Informes!I$1),FALSE)), "")</f>
        <v/>
      </c>
      <c r="J631" s="248"/>
      <c r="K631" s="248"/>
      <c r="L631" s="173" t="str">
        <f t="shared" si="123"/>
        <v>¨</v>
      </c>
      <c r="M631" s="248" t="str">
        <f>IFERROR(IF(OR($X631=$L$7,$X631=$K$5,$X631=$O$5,$X631=$T$5),IF(ISBLANK(
VLOOKUP($D599&amp;"-"&amp;TEXT($A631,"mmm-aaaa"),Informes!$A:$P,COLUMN(Informes!J$1),FALSE)), "",
VLOOKUP($D599&amp;"-"&amp;TEXT($A631,"mmm-aaaa"),Informes!$A:$P,COLUMN(Informes!J$1),FALSE)), ""), "")</f>
        <v/>
      </c>
      <c r="N631" s="248"/>
      <c r="O631" s="248"/>
      <c r="P631" s="248"/>
      <c r="Q631" s="248"/>
      <c r="R631" s="252" t="str">
        <f t="shared" si="121"/>
        <v/>
      </c>
      <c r="S631" s="252"/>
      <c r="T631" s="252"/>
      <c r="U631" s="252"/>
      <c r="V631" s="253"/>
      <c r="W631" s="4" t="str">
        <f>IFERROR(VLOOKUP($D622&amp;"-"&amp;TEXT($A631,"mmm-aaaa"),Informes!$A:$P,COLUMN(Informes!K$1),FALSE), "")</f>
        <v/>
      </c>
      <c r="X631" s="34" t="str">
        <f>IFERROR(VLOOKUP($D599&amp;"-"&amp;TEXT($A631,"mmm-aaaa"),Informes!$A:$P,COLUMN(Informes!C$1),FALSE), "")</f>
        <v/>
      </c>
    </row>
    <row r="632" spans="1:24" ht="16.5" customHeight="1" x14ac:dyDescent="0.2">
      <c r="A632" s="34">
        <f t="shared" si="124"/>
        <v>45261</v>
      </c>
      <c r="B632" s="243" t="str">
        <f t="shared" si="122"/>
        <v>Diciembre</v>
      </c>
      <c r="C632" s="244"/>
      <c r="D632" s="244"/>
      <c r="E632" s="244"/>
      <c r="F632" s="281" t="str">
        <f>IFERROR(IF(VLOOKUP($D599&amp;"-"&amp;TEXT($A632,"mmm-aaaa"),Informes!$A:$P,COLUMN(Informes!H$1),FALSE),"þ","¨"),"¨")</f>
        <v>¨</v>
      </c>
      <c r="G632" s="281"/>
      <c r="H632" s="281"/>
      <c r="I632" s="248" t="str">
        <f>IFERROR(IF(ISBLANK(
VLOOKUP($D622&amp;"-"&amp;TEXT($A632,"mmm-aaaa"),Informes!$A:$P,COLUMN(Informes!I$1),FALSE)), "",
VLOOKUP($D622&amp;"-"&amp;TEXT($A632,"mmm-aaaa"),Informes!$A:$P,COLUMN(Informes!I$1),FALSE)), "")</f>
        <v/>
      </c>
      <c r="J632" s="248"/>
      <c r="K632" s="248"/>
      <c r="L632" s="173" t="str">
        <f t="shared" si="123"/>
        <v>¨</v>
      </c>
      <c r="M632" s="248" t="str">
        <f>IFERROR(IF(OR($X632=$L$7,$X632=$K$5,$X632=$O$5,$X632=$T$5),IF(ISBLANK(
VLOOKUP($D599&amp;"-"&amp;TEXT($A632,"mmm-aaaa"),Informes!$A:$P,COLUMN(Informes!J$1),FALSE)), "",
VLOOKUP($D599&amp;"-"&amp;TEXT($A632,"mmm-aaaa"),Informes!$A:$P,COLUMN(Informes!J$1),FALSE)), ""), "")</f>
        <v/>
      </c>
      <c r="N632" s="248"/>
      <c r="O632" s="248"/>
      <c r="P632" s="248"/>
      <c r="Q632" s="248"/>
      <c r="R632" s="252" t="str">
        <f t="shared" si="121"/>
        <v/>
      </c>
      <c r="S632" s="252"/>
      <c r="T632" s="252"/>
      <c r="U632" s="252"/>
      <c r="V632" s="253"/>
      <c r="W632" s="4" t="str">
        <f>IFERROR(VLOOKUP($D622&amp;"-"&amp;TEXT($A632,"mmm-aaaa"),Informes!$A:$P,COLUMN(Informes!K$1),FALSE), "")</f>
        <v/>
      </c>
      <c r="X632" s="34" t="str">
        <f>IFERROR(VLOOKUP($D599&amp;"-"&amp;TEXT($A632,"mmm-aaaa"),Informes!$A:$P,COLUMN(Informes!C$1),FALSE), "")</f>
        <v/>
      </c>
    </row>
    <row r="633" spans="1:24" ht="16.5" customHeight="1" x14ac:dyDescent="0.2">
      <c r="A633" s="34">
        <f t="shared" si="124"/>
        <v>45292</v>
      </c>
      <c r="B633" s="243" t="str">
        <f t="shared" si="122"/>
        <v>Enero</v>
      </c>
      <c r="C633" s="244"/>
      <c r="D633" s="244"/>
      <c r="E633" s="244"/>
      <c r="F633" s="281" t="str">
        <f>IFERROR(IF(VLOOKUP($D599&amp;"-"&amp;TEXT($A633,"mmm-aaaa"),Informes!$A:$P,COLUMN(Informes!H$1),FALSE),"þ","¨"),"¨")</f>
        <v>¨</v>
      </c>
      <c r="G633" s="281"/>
      <c r="H633" s="281"/>
      <c r="I633" s="248" t="str">
        <f>IFERROR(IF(ISBLANK(
VLOOKUP($D622&amp;"-"&amp;TEXT($A633,"mmm-aaaa"),Informes!$A:$P,COLUMN(Informes!I$1),FALSE)), "",
VLOOKUP($D622&amp;"-"&amp;TEXT($A633,"mmm-aaaa"),Informes!$A:$P,COLUMN(Informes!I$1),FALSE)), "")</f>
        <v/>
      </c>
      <c r="J633" s="248"/>
      <c r="K633" s="248"/>
      <c r="L633" s="173" t="str">
        <f t="shared" si="123"/>
        <v>¨</v>
      </c>
      <c r="M633" s="248" t="str">
        <f>IFERROR(IF(OR($X633=$L$7,$X633=$K$5,$X633=$O$5,$X633=$T$5),IF(ISBLANK(
VLOOKUP($D599&amp;"-"&amp;TEXT($A633,"mmm-aaaa"),Informes!$A:$P,COLUMN(Informes!J$1),FALSE)), "",
VLOOKUP($D599&amp;"-"&amp;TEXT($A633,"mmm-aaaa"),Informes!$A:$P,COLUMN(Informes!J$1),FALSE)), ""), "")</f>
        <v/>
      </c>
      <c r="N633" s="248"/>
      <c r="O633" s="248"/>
      <c r="P633" s="248"/>
      <c r="Q633" s="248"/>
      <c r="R633" s="252" t="str">
        <f t="shared" si="121"/>
        <v/>
      </c>
      <c r="S633" s="252"/>
      <c r="T633" s="252"/>
      <c r="U633" s="252"/>
      <c r="V633" s="253"/>
      <c r="W633" s="4" t="str">
        <f>IFERROR(VLOOKUP($D622&amp;"-"&amp;TEXT($A633,"mmm-aaaa"),Informes!$A:$P,COLUMN(Informes!K$1),FALSE), "")</f>
        <v/>
      </c>
      <c r="X633" s="34" t="str">
        <f>IFERROR(VLOOKUP($D599&amp;"-"&amp;TEXT($A633,"mmm-aaaa"),Informes!$A:$P,COLUMN(Informes!C$1),FALSE), "")</f>
        <v/>
      </c>
    </row>
    <row r="634" spans="1:24" ht="16.5" customHeight="1" x14ac:dyDescent="0.2">
      <c r="A634" s="34">
        <f t="shared" si="124"/>
        <v>45323</v>
      </c>
      <c r="B634" s="243" t="str">
        <f t="shared" si="122"/>
        <v>Febrero</v>
      </c>
      <c r="C634" s="244"/>
      <c r="D634" s="244"/>
      <c r="E634" s="244"/>
      <c r="F634" s="281" t="str">
        <f>IFERROR(IF(VLOOKUP($D599&amp;"-"&amp;TEXT($A634,"mmm-aaaa"),Informes!$A:$P,COLUMN(Informes!H$1),FALSE),"þ","¨"),"¨")</f>
        <v>¨</v>
      </c>
      <c r="G634" s="281"/>
      <c r="H634" s="281"/>
      <c r="I634" s="248" t="str">
        <f>IFERROR(IF(ISBLANK(
VLOOKUP($D622&amp;"-"&amp;TEXT($A634,"mmm-aaaa"),Informes!$A:$P,COLUMN(Informes!I$1),FALSE)), "",
VLOOKUP($D622&amp;"-"&amp;TEXT($A634,"mmm-aaaa"),Informes!$A:$P,COLUMN(Informes!I$1),FALSE)), "")</f>
        <v/>
      </c>
      <c r="J634" s="248"/>
      <c r="K634" s="248"/>
      <c r="L634" s="173" t="str">
        <f t="shared" si="123"/>
        <v>¨</v>
      </c>
      <c r="M634" s="248" t="str">
        <f>IFERROR(IF(OR($X634=$L$7,$X634=$K$5,$X634=$O$5,$X634=$T$5),IF(ISBLANK(
VLOOKUP($D599&amp;"-"&amp;TEXT($A634,"mmm-aaaa"),Informes!$A:$P,COLUMN(Informes!J$1),FALSE)), "",
VLOOKUP($D599&amp;"-"&amp;TEXT($A634,"mmm-aaaa"),Informes!$A:$P,COLUMN(Informes!J$1),FALSE)), ""), "")</f>
        <v/>
      </c>
      <c r="N634" s="248"/>
      <c r="O634" s="248"/>
      <c r="P634" s="248"/>
      <c r="Q634" s="248"/>
      <c r="R634" s="252" t="str">
        <f t="shared" si="121"/>
        <v/>
      </c>
      <c r="S634" s="252"/>
      <c r="T634" s="252"/>
      <c r="U634" s="252"/>
      <c r="V634" s="253"/>
      <c r="W634" s="4" t="str">
        <f>IFERROR(VLOOKUP($D622&amp;"-"&amp;TEXT($A634,"mmm-aaaa"),Informes!$A:$P,COLUMN(Informes!K$1),FALSE), "")</f>
        <v/>
      </c>
      <c r="X634" s="34" t="str">
        <f>IFERROR(VLOOKUP($D599&amp;"-"&amp;TEXT($A634,"mmm-aaaa"),Informes!$A:$P,COLUMN(Informes!C$1),FALSE), "")</f>
        <v/>
      </c>
    </row>
    <row r="635" spans="1:24" ht="16.5" customHeight="1" x14ac:dyDescent="0.2">
      <c r="A635" s="34">
        <f t="shared" si="124"/>
        <v>45352</v>
      </c>
      <c r="B635" s="243" t="str">
        <f t="shared" si="122"/>
        <v>Marzo</v>
      </c>
      <c r="C635" s="244"/>
      <c r="D635" s="244"/>
      <c r="E635" s="244"/>
      <c r="F635" s="281" t="str">
        <f>IFERROR(IF(VLOOKUP($D599&amp;"-"&amp;TEXT($A635,"mmm-aaaa"),Informes!$A:$P,COLUMN(Informes!H$1),FALSE),"þ","¨"),"¨")</f>
        <v>¨</v>
      </c>
      <c r="G635" s="281"/>
      <c r="H635" s="281"/>
      <c r="I635" s="248" t="str">
        <f>IFERROR(IF(ISBLANK(
VLOOKUP($D622&amp;"-"&amp;TEXT($A635,"mmm-aaaa"),Informes!$A:$P,COLUMN(Informes!I$1),FALSE)), "",
VLOOKUP($D622&amp;"-"&amp;TEXT($A635,"mmm-aaaa"),Informes!$A:$P,COLUMN(Informes!I$1),FALSE)), "")</f>
        <v/>
      </c>
      <c r="J635" s="248"/>
      <c r="K635" s="248"/>
      <c r="L635" s="173" t="str">
        <f t="shared" si="123"/>
        <v>¨</v>
      </c>
      <c r="M635" s="248" t="str">
        <f>IFERROR(IF(OR($X635=$L$7,$X635=$K$5,$X635=$O$5,$X635=$T$5),IF(ISBLANK(
VLOOKUP($D599&amp;"-"&amp;TEXT($A635,"mmm-aaaa"),Informes!$A:$P,COLUMN(Informes!J$1),FALSE)), "",
VLOOKUP($D599&amp;"-"&amp;TEXT($A635,"mmm-aaaa"),Informes!$A:$P,COLUMN(Informes!J$1),FALSE)), ""), "")</f>
        <v/>
      </c>
      <c r="N635" s="248"/>
      <c r="O635" s="248"/>
      <c r="P635" s="248"/>
      <c r="Q635" s="248"/>
      <c r="R635" s="252" t="str">
        <f t="shared" si="121"/>
        <v/>
      </c>
      <c r="S635" s="252"/>
      <c r="T635" s="252"/>
      <c r="U635" s="252"/>
      <c r="V635" s="253"/>
      <c r="W635" s="4" t="str">
        <f>IFERROR(VLOOKUP($D622&amp;"-"&amp;TEXT($A635,"mmm-aaaa"),Informes!$A:$P,COLUMN(Informes!K$1),FALSE), "")</f>
        <v/>
      </c>
      <c r="X635" s="34" t="str">
        <f>IFERROR(VLOOKUP($D599&amp;"-"&amp;TEXT($A635,"mmm-aaaa"),Informes!$A:$P,COLUMN(Informes!C$1),FALSE), "")</f>
        <v/>
      </c>
    </row>
    <row r="636" spans="1:24" ht="16.5" customHeight="1" x14ac:dyDescent="0.2">
      <c r="A636" s="34">
        <f t="shared" si="124"/>
        <v>45383</v>
      </c>
      <c r="B636" s="243" t="str">
        <f t="shared" si="122"/>
        <v>Abril</v>
      </c>
      <c r="C636" s="244"/>
      <c r="D636" s="244"/>
      <c r="E636" s="244"/>
      <c r="F636" s="281" t="str">
        <f>IFERROR(IF(VLOOKUP($D599&amp;"-"&amp;TEXT($A636,"mmm-aaaa"),Informes!$A:$P,COLUMN(Informes!H$1),FALSE),"þ","¨"),"¨")</f>
        <v>¨</v>
      </c>
      <c r="G636" s="281"/>
      <c r="H636" s="281"/>
      <c r="I636" s="248" t="str">
        <f>IFERROR(IF(ISBLANK(
VLOOKUP($D622&amp;"-"&amp;TEXT($A636,"mmm-aaaa"),Informes!$A:$P,COLUMN(Informes!I$1),FALSE)), "",
VLOOKUP($D622&amp;"-"&amp;TEXT($A636,"mmm-aaaa"),Informes!$A:$P,COLUMN(Informes!I$1),FALSE)), "")</f>
        <v/>
      </c>
      <c r="J636" s="248"/>
      <c r="K636" s="248"/>
      <c r="L636" s="173" t="str">
        <f t="shared" si="123"/>
        <v>¨</v>
      </c>
      <c r="M636" s="248" t="str">
        <f>IFERROR(IF(OR($X636=$L$7,$X636=$K$5,$X636=$O$5,$X636=$T$5),IF(ISBLANK(
VLOOKUP($D599&amp;"-"&amp;TEXT($A636,"mmm-aaaa"),Informes!$A:$P,COLUMN(Informes!J$1),FALSE)), "",
VLOOKUP($D599&amp;"-"&amp;TEXT($A636,"mmm-aaaa"),Informes!$A:$P,COLUMN(Informes!J$1),FALSE)), ""), "")</f>
        <v/>
      </c>
      <c r="N636" s="248"/>
      <c r="O636" s="248"/>
      <c r="P636" s="248"/>
      <c r="Q636" s="248"/>
      <c r="R636" s="252" t="str">
        <f t="shared" si="121"/>
        <v/>
      </c>
      <c r="S636" s="252"/>
      <c r="T636" s="252"/>
      <c r="U636" s="252"/>
      <c r="V636" s="253"/>
      <c r="W636" s="4" t="str">
        <f>IFERROR(VLOOKUP($D622&amp;"-"&amp;TEXT($A636,"mmm-aaaa"),Informes!$A:$P,COLUMN(Informes!K$1),FALSE), "")</f>
        <v/>
      </c>
      <c r="X636" s="34" t="str">
        <f>IFERROR(VLOOKUP($D599&amp;"-"&amp;TEXT($A636,"mmm-aaaa"),Informes!$A:$P,COLUMN(Informes!C$1),FALSE), "")</f>
        <v/>
      </c>
    </row>
    <row r="637" spans="1:24" ht="16.5" customHeight="1" x14ac:dyDescent="0.2">
      <c r="A637" s="34">
        <f t="shared" si="124"/>
        <v>45413</v>
      </c>
      <c r="B637" s="243" t="str">
        <f t="shared" si="122"/>
        <v>Mayo</v>
      </c>
      <c r="C637" s="244"/>
      <c r="D637" s="244"/>
      <c r="E637" s="244"/>
      <c r="F637" s="281" t="str">
        <f>IFERROR(IF(VLOOKUP($D599&amp;"-"&amp;TEXT($A637,"mmm-aaaa"),Informes!$A:$P,COLUMN(Informes!H$1),FALSE),"þ","¨"),"¨")</f>
        <v>¨</v>
      </c>
      <c r="G637" s="281"/>
      <c r="H637" s="281"/>
      <c r="I637" s="248" t="str">
        <f>IFERROR(IF(ISBLANK(
VLOOKUP($D622&amp;"-"&amp;TEXT($A637,"mmm-aaaa"),Informes!$A:$P,COLUMN(Informes!I$1),FALSE)), "",
VLOOKUP($D622&amp;"-"&amp;TEXT($A637,"mmm-aaaa"),Informes!$A:$P,COLUMN(Informes!I$1),FALSE)), "")</f>
        <v/>
      </c>
      <c r="J637" s="248"/>
      <c r="K637" s="248"/>
      <c r="L637" s="173" t="str">
        <f t="shared" si="123"/>
        <v>¨</v>
      </c>
      <c r="M637" s="248" t="str">
        <f>IFERROR(IF(OR($X637=$L$7,$X637=$K$5,$X637=$O$5,$X637=$T$5),IF(ISBLANK(
VLOOKUP($D599&amp;"-"&amp;TEXT($A637,"mmm-aaaa"),Informes!$A:$P,COLUMN(Informes!J$1),FALSE)), "",
VLOOKUP($D599&amp;"-"&amp;TEXT($A637,"mmm-aaaa"),Informes!$A:$P,COLUMN(Informes!J$1),FALSE)), ""), "")</f>
        <v/>
      </c>
      <c r="N637" s="248"/>
      <c r="O637" s="248"/>
      <c r="P637" s="248"/>
      <c r="Q637" s="248"/>
      <c r="R637" s="252" t="str">
        <f t="shared" si="121"/>
        <v/>
      </c>
      <c r="S637" s="252"/>
      <c r="T637" s="252"/>
      <c r="U637" s="252"/>
      <c r="V637" s="253"/>
      <c r="W637" s="4" t="str">
        <f>IFERROR(VLOOKUP($D622&amp;"-"&amp;TEXT($A637,"mmm-aaaa"),Informes!$A:$P,COLUMN(Informes!K$1),FALSE), "")</f>
        <v/>
      </c>
      <c r="X637" s="34" t="str">
        <f>IFERROR(VLOOKUP($D599&amp;"-"&amp;TEXT($A637,"mmm-aaaa"),Informes!$A:$P,COLUMN(Informes!C$1),FALSE), "")</f>
        <v/>
      </c>
    </row>
    <row r="638" spans="1:24" ht="16.5" customHeight="1" x14ac:dyDescent="0.2">
      <c r="A638" s="34">
        <f t="shared" si="124"/>
        <v>45444</v>
      </c>
      <c r="B638" s="243" t="str">
        <f t="shared" si="122"/>
        <v>Junio</v>
      </c>
      <c r="C638" s="244"/>
      <c r="D638" s="244"/>
      <c r="E638" s="244"/>
      <c r="F638" s="281" t="str">
        <f>IFERROR(IF(VLOOKUP($D599&amp;"-"&amp;TEXT($A638,"mmm-aaaa"),Informes!$A:$P,COLUMN(Informes!H$1),FALSE),"þ","¨"),"¨")</f>
        <v>¨</v>
      </c>
      <c r="G638" s="281"/>
      <c r="H638" s="281"/>
      <c r="I638" s="248" t="str">
        <f>IFERROR(IF(ISBLANK(
VLOOKUP($D622&amp;"-"&amp;TEXT($A638,"mmm-aaaa"),Informes!$A:$P,COLUMN(Informes!I$1),FALSE)), "",
VLOOKUP($D622&amp;"-"&amp;TEXT($A638,"mmm-aaaa"),Informes!$A:$P,COLUMN(Informes!I$1),FALSE)), "")</f>
        <v/>
      </c>
      <c r="J638" s="248"/>
      <c r="K638" s="248"/>
      <c r="L638" s="173" t="str">
        <f t="shared" si="123"/>
        <v>¨</v>
      </c>
      <c r="M638" s="248" t="str">
        <f>IFERROR(IF(OR($X638=$L$7,$X638=$K$5,$X638=$O$5,$X638=$T$5),IF(ISBLANK(
VLOOKUP($D599&amp;"-"&amp;TEXT($A638,"mmm-aaaa"),Informes!$A:$P,COLUMN(Informes!J$1),FALSE)), "",
VLOOKUP($D599&amp;"-"&amp;TEXT($A638,"mmm-aaaa"),Informes!$A:$P,COLUMN(Informes!J$1),FALSE)), ""), "")</f>
        <v/>
      </c>
      <c r="N638" s="248"/>
      <c r="O638" s="248"/>
      <c r="P638" s="248"/>
      <c r="Q638" s="248"/>
      <c r="R638" s="252" t="str">
        <f t="shared" si="121"/>
        <v/>
      </c>
      <c r="S638" s="252"/>
      <c r="T638" s="252"/>
      <c r="U638" s="252"/>
      <c r="V638" s="253"/>
      <c r="W638" s="4" t="str">
        <f>IFERROR(VLOOKUP($D622&amp;"-"&amp;TEXT($A638,"mmm-aaaa"),Informes!$A:$P,COLUMN(Informes!K$1),FALSE), "")</f>
        <v/>
      </c>
      <c r="X638" s="34" t="str">
        <f>IFERROR(VLOOKUP($D599&amp;"-"&amp;TEXT($A638,"mmm-aaaa"),Informes!$A:$P,COLUMN(Informes!C$1),FALSE), "")</f>
        <v/>
      </c>
    </row>
    <row r="639" spans="1:24" ht="16.5" customHeight="1" x14ac:dyDescent="0.2">
      <c r="A639" s="34">
        <f t="shared" si="124"/>
        <v>45474</v>
      </c>
      <c r="B639" s="243" t="str">
        <f t="shared" si="122"/>
        <v>Julio</v>
      </c>
      <c r="C639" s="244"/>
      <c r="D639" s="244"/>
      <c r="E639" s="244"/>
      <c r="F639" s="281" t="str">
        <f>IFERROR(IF(VLOOKUP($D599&amp;"-"&amp;TEXT($A639,"mmm-aaaa"),Informes!$A:$P,COLUMN(Informes!H$1),FALSE),"þ","¨"),"¨")</f>
        <v>¨</v>
      </c>
      <c r="G639" s="281"/>
      <c r="H639" s="281"/>
      <c r="I639" s="248" t="str">
        <f>IFERROR(IF(ISBLANK(
VLOOKUP($D622&amp;"-"&amp;TEXT($A639,"mmm-aaaa"),Informes!$A:$P,COLUMN(Informes!I$1),FALSE)), "",
VLOOKUP($D622&amp;"-"&amp;TEXT($A639,"mmm-aaaa"),Informes!$A:$P,COLUMN(Informes!I$1),FALSE)), "")</f>
        <v/>
      </c>
      <c r="J639" s="248"/>
      <c r="K639" s="248"/>
      <c r="L639" s="173" t="str">
        <f t="shared" si="123"/>
        <v>¨</v>
      </c>
      <c r="M639" s="248" t="str">
        <f>IFERROR(IF(OR($X639=$L$7,$X639=$K$5,$X639=$O$5,$X639=$T$5),IF(ISBLANK(
VLOOKUP($D599&amp;"-"&amp;TEXT($A639,"mmm-aaaa"),Informes!$A:$P,COLUMN(Informes!J$1),FALSE)), "",
VLOOKUP($D599&amp;"-"&amp;TEXT($A639,"mmm-aaaa"),Informes!$A:$P,COLUMN(Informes!J$1),FALSE)), ""), "")</f>
        <v/>
      </c>
      <c r="N639" s="248"/>
      <c r="O639" s="248"/>
      <c r="P639" s="248"/>
      <c r="Q639" s="248"/>
      <c r="R639" s="252" t="str">
        <f t="shared" si="121"/>
        <v/>
      </c>
      <c r="S639" s="252"/>
      <c r="T639" s="252"/>
      <c r="U639" s="252"/>
      <c r="V639" s="253"/>
      <c r="W639" s="4" t="str">
        <f>IFERROR(VLOOKUP($D622&amp;"-"&amp;TEXT($A639,"mmm-aaaa"),Informes!$A:$P,COLUMN(Informes!K$1),FALSE), "")</f>
        <v/>
      </c>
      <c r="X639" s="34" t="str">
        <f>IFERROR(VLOOKUP($D599&amp;"-"&amp;TEXT($A639,"mmm-aaaa"),Informes!$A:$P,COLUMN(Informes!C$1),FALSE), "")</f>
        <v/>
      </c>
    </row>
    <row r="640" spans="1:24" ht="16.5" customHeight="1" thickBot="1" x14ac:dyDescent="0.25">
      <c r="A640" s="34">
        <f t="shared" si="124"/>
        <v>45505</v>
      </c>
      <c r="B640" s="264" t="str">
        <f t="shared" si="122"/>
        <v>Agosto</v>
      </c>
      <c r="C640" s="265"/>
      <c r="D640" s="265"/>
      <c r="E640" s="265"/>
      <c r="F640" s="280" t="str">
        <f>IFERROR(IF(VLOOKUP($D599&amp;"-"&amp;TEXT($A640,"mmm-aaaa"),Informes!$A:$P,COLUMN(Informes!H$1),FALSE),"þ","¨"),"¨")</f>
        <v>¨</v>
      </c>
      <c r="G640" s="280"/>
      <c r="H640" s="280"/>
      <c r="I640" s="269" t="str">
        <f>IFERROR(IF(ISBLANK(
VLOOKUP($D622&amp;"-"&amp;TEXT($A640,"mmm-aaaa"),Informes!$A:$P,COLUMN(Informes!I$1),FALSE)), "",
VLOOKUP($D622&amp;"-"&amp;TEXT($A640,"mmm-aaaa"),Informes!$A:$P,COLUMN(Informes!I$1),FALSE)), "")</f>
        <v/>
      </c>
      <c r="J640" s="269"/>
      <c r="K640" s="269"/>
      <c r="L640" s="172" t="str">
        <f t="shared" si="123"/>
        <v>¨</v>
      </c>
      <c r="M640" s="269" t="str">
        <f>IFERROR(IF(OR($X640=$L$7,$X640=$K$5,$X640=$O$5,$X640=$T$5),IF(ISBLANK(
VLOOKUP($D599&amp;"-"&amp;TEXT($A640,"mmm-aaaa"),Informes!$A:$P,COLUMN(Informes!J$1),FALSE)), "",
VLOOKUP($D599&amp;"-"&amp;TEXT($A640,"mmm-aaaa"),Informes!$A:$P,COLUMN(Informes!J$1),FALSE)), ""), "")</f>
        <v/>
      </c>
      <c r="N640" s="269"/>
      <c r="O640" s="269"/>
      <c r="P640" s="269"/>
      <c r="Q640" s="269"/>
      <c r="R640" s="270" t="str">
        <f t="shared" si="121"/>
        <v/>
      </c>
      <c r="S640" s="270"/>
      <c r="T640" s="270"/>
      <c r="U640" s="270"/>
      <c r="V640" s="271"/>
      <c r="W640" s="4" t="str">
        <f>IFERROR(VLOOKUP($D622&amp;"-"&amp;TEXT($A640,"mmm-aaaa"),Informes!$A:$P,COLUMN(Informes!K$1),FALSE), "")</f>
        <v/>
      </c>
      <c r="X640" s="34" t="str">
        <f>IFERROR(VLOOKUP($D599&amp;"-"&amp;TEXT($A640,"mmm-aaaa"),Informes!$A:$P,COLUMN(Informes!C$1),FALSE), "")</f>
        <v/>
      </c>
    </row>
    <row r="641" spans="1:24" ht="16.5" customHeight="1" thickBot="1" x14ac:dyDescent="0.3">
      <c r="D641" s="124"/>
      <c r="E641" s="124"/>
      <c r="F641" s="129"/>
      <c r="G641" s="124" t="str">
        <f>IF(SUM(F629:F640)=0,"",SUM(F629:F640))</f>
        <v/>
      </c>
      <c r="H641" s="124"/>
      <c r="I641" s="124"/>
      <c r="J641" s="130"/>
      <c r="K641" s="124"/>
      <c r="L641" s="131" t="s">
        <v>107</v>
      </c>
      <c r="M641" s="272" t="str">
        <f>IF(SUM(M629:M640)=0,"",SUM(M629:M640))</f>
        <v/>
      </c>
      <c r="N641" s="273"/>
      <c r="O641" s="273"/>
      <c r="P641" s="273"/>
      <c r="Q641" s="274"/>
      <c r="R641" s="275"/>
      <c r="S641" s="276"/>
      <c r="T641" s="276"/>
      <c r="U641" s="276"/>
      <c r="V641" s="277"/>
      <c r="W641" s="4"/>
      <c r="X641" s="4"/>
    </row>
    <row r="642" spans="1:24" ht="16.5" customHeight="1" x14ac:dyDescent="0.2">
      <c r="W642" s="4"/>
      <c r="X642" s="4"/>
    </row>
    <row r="643" spans="1:24" ht="279.75" customHeight="1" x14ac:dyDescent="0.15">
      <c r="B643" s="11"/>
      <c r="C643" s="132" t="s">
        <v>136</v>
      </c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</row>
    <row r="644" spans="1:24" ht="24" customHeight="1" x14ac:dyDescent="0.2">
      <c r="A644" s="35">
        <f>IFERROR(IF(INDEX(ROUNDDOWN(TblPublicadores[Grupo], 0),A645)=$Y$1,A645,0),0)</f>
        <v>0</v>
      </c>
      <c r="B644" s="256" t="s">
        <v>127</v>
      </c>
      <c r="C644" s="256"/>
      <c r="D644" s="256"/>
      <c r="E644" s="256"/>
      <c r="F644" s="256"/>
      <c r="G644" s="256"/>
      <c r="H644" s="256"/>
      <c r="I644" s="256"/>
      <c r="J644" s="256"/>
      <c r="K644" s="256"/>
      <c r="L644" s="256"/>
      <c r="M644" s="256"/>
      <c r="N644" s="256"/>
      <c r="O644" s="256"/>
      <c r="P644" s="256"/>
      <c r="Q644" s="256"/>
      <c r="R644" s="256"/>
      <c r="S644" s="256"/>
      <c r="T644" s="256"/>
      <c r="U644" s="256"/>
      <c r="V644" s="256"/>
    </row>
    <row r="645" spans="1:24" ht="17.25" customHeight="1" x14ac:dyDescent="0.2">
      <c r="A645" s="35">
        <f>A599+1</f>
        <v>15</v>
      </c>
      <c r="B645" s="120" t="s">
        <v>128</v>
      </c>
      <c r="D645" s="286">
        <f>IF(A644=0,0,INDEX(TblPublicadores[Nombre],A644))</f>
        <v>0</v>
      </c>
      <c r="E645" s="286"/>
      <c r="F645" s="286"/>
      <c r="G645" s="286"/>
      <c r="H645" s="286"/>
      <c r="I645" s="286"/>
      <c r="J645" s="286"/>
      <c r="K645" s="286"/>
      <c r="L645" s="286"/>
      <c r="M645" s="286"/>
      <c r="N645" s="286"/>
      <c r="O645" s="286"/>
      <c r="P645" s="286"/>
      <c r="Q645" s="286"/>
      <c r="R645" s="286"/>
      <c r="S645" s="286"/>
      <c r="T645" s="286"/>
      <c r="U645" s="286"/>
      <c r="V645" s="286"/>
      <c r="W645" s="15"/>
      <c r="X645" s="2"/>
    </row>
    <row r="646" spans="1:24" ht="17.25" customHeight="1" x14ac:dyDescent="0.2">
      <c r="B646" s="120" t="s">
        <v>129</v>
      </c>
      <c r="D646" s="121"/>
      <c r="E646" s="121"/>
      <c r="F646" s="7"/>
      <c r="G646" s="7"/>
      <c r="H646" s="257" t="str">
        <f>IF(A644=0,"",INDEX(TblPublicadores[Fecha de nacimiento],A644))</f>
        <v/>
      </c>
      <c r="I646" s="257"/>
      <c r="J646" s="257"/>
      <c r="K646" s="257"/>
      <c r="L646" s="257"/>
      <c r="M646" s="257"/>
      <c r="N646" s="257"/>
      <c r="O646" s="257"/>
      <c r="P646" s="128" t="str">
        <f>IF(INDEX(TblPublicadores[Sexo],A644)=Q646,"þ","¨")</f>
        <v>¨</v>
      </c>
      <c r="Q646" s="120" t="s">
        <v>75</v>
      </c>
      <c r="S646" s="12"/>
      <c r="T646" s="13"/>
      <c r="U646" s="128" t="str">
        <f>IF(INDEX(TblPublicadores[Sexo],A644)=V646,"þ","¨")</f>
        <v>¨</v>
      </c>
      <c r="V646" s="120" t="s">
        <v>79</v>
      </c>
      <c r="W646" s="12"/>
      <c r="X646" s="6"/>
    </row>
    <row r="647" spans="1:24" ht="17.25" customHeight="1" x14ac:dyDescent="0.2">
      <c r="B647" s="120" t="s">
        <v>130</v>
      </c>
      <c r="D647" s="122"/>
      <c r="E647" s="122"/>
      <c r="F647" s="7"/>
      <c r="G647" s="258" t="str">
        <f>IF(A644=0,"",IF(INDEX(TblPublicadores[Fecha de bautismo],A644)="", "",INDEX(TblPublicadores[Fecha de bautismo],A644)))</f>
        <v/>
      </c>
      <c r="H647" s="258"/>
      <c r="I647" s="258"/>
      <c r="J647" s="258"/>
      <c r="K647" s="258"/>
      <c r="L647" s="258"/>
      <c r="M647" s="258"/>
      <c r="N647" s="258"/>
      <c r="O647" s="258"/>
      <c r="P647" s="128" t="s">
        <v>137</v>
      </c>
      <c r="Q647" s="120" t="s">
        <v>131</v>
      </c>
      <c r="S647" s="12"/>
      <c r="T647" s="12"/>
      <c r="U647" s="128" t="s">
        <v>138</v>
      </c>
      <c r="V647" s="120" t="s">
        <v>61</v>
      </c>
      <c r="W647" s="12"/>
      <c r="X647" s="6"/>
    </row>
    <row r="648" spans="1:24" ht="28.5" customHeight="1" x14ac:dyDescent="0.2">
      <c r="B648" s="127" t="str">
        <f>IF(INDEX(TblPublicadores[Privilegio],A644)=C648,"þ","¨")</f>
        <v>¨</v>
      </c>
      <c r="C648" s="125" t="s">
        <v>76</v>
      </c>
      <c r="D648" s="127" t="str">
        <f>IF(INDEX(TblPublicadores[Privilegio],A644)=E648,"þ","¨")</f>
        <v>¨</v>
      </c>
      <c r="E648" s="125" t="s">
        <v>81</v>
      </c>
      <c r="F648" s="7"/>
      <c r="G648" s="7"/>
      <c r="H648" s="5"/>
      <c r="I648" s="10"/>
      <c r="J648" s="127" t="str">
        <f>IF(INDEX(TblPublicadores[Tipo Publicador],A644)=K648,"þ","¨")</f>
        <v>¨</v>
      </c>
      <c r="K648" s="125" t="s">
        <v>77</v>
      </c>
      <c r="L648" s="5"/>
      <c r="M648" s="5"/>
      <c r="N648" s="127" t="str">
        <f>IF(INDEX(TblPublicadores[Tipo Publicador],A644)=O648,"þ","¨")</f>
        <v>¨</v>
      </c>
      <c r="O648" s="125" t="s">
        <v>132</v>
      </c>
      <c r="P648" s="126"/>
      <c r="Q648" s="126"/>
      <c r="R648" s="9"/>
      <c r="S648" s="127" t="str">
        <f>IF(INDEX(TblPublicadores[Tipo Publicador],A644)=T648,"þ","¨")</f>
        <v>¨</v>
      </c>
      <c r="T648" s="259" t="s">
        <v>133</v>
      </c>
      <c r="U648" s="259"/>
      <c r="V648" s="259"/>
      <c r="W648" s="13"/>
      <c r="X648" s="6"/>
    </row>
    <row r="649" spans="1:24" ht="4.5" customHeight="1" thickBot="1" x14ac:dyDescent="0.25">
      <c r="B649" s="8"/>
      <c r="C649" s="7"/>
      <c r="D649" s="8"/>
      <c r="E649" s="7"/>
      <c r="F649" s="7"/>
      <c r="G649" s="7"/>
      <c r="H649" s="5"/>
      <c r="I649" s="10"/>
      <c r="J649" s="8"/>
      <c r="K649" s="5"/>
      <c r="L649" s="5"/>
      <c r="M649" s="5"/>
      <c r="N649" s="7"/>
      <c r="O649" s="5"/>
      <c r="P649" s="8"/>
      <c r="Q649" s="8"/>
      <c r="R649" s="9"/>
      <c r="S649" s="9"/>
      <c r="T649" s="7"/>
      <c r="U649" s="8"/>
      <c r="V649" s="9"/>
      <c r="W649" s="9"/>
      <c r="X649" s="6"/>
    </row>
    <row r="650" spans="1:24" ht="26.25" customHeight="1" x14ac:dyDescent="0.25">
      <c r="B650" s="260" t="s">
        <v>17</v>
      </c>
      <c r="C650" s="261"/>
      <c r="D650" s="261"/>
      <c r="E650" s="261"/>
      <c r="F650" s="262" t="s">
        <v>134</v>
      </c>
      <c r="G650" s="262"/>
      <c r="H650" s="262"/>
      <c r="I650" s="262" t="s">
        <v>12</v>
      </c>
      <c r="J650" s="262"/>
      <c r="K650" s="262"/>
      <c r="L650" s="262" t="s">
        <v>105</v>
      </c>
      <c r="M650" s="236" t="s">
        <v>135</v>
      </c>
      <c r="N650" s="236"/>
      <c r="O650" s="236"/>
      <c r="P650" s="236"/>
      <c r="Q650" s="236"/>
      <c r="R650" s="236" t="s">
        <v>101</v>
      </c>
      <c r="S650" s="236"/>
      <c r="T650" s="236"/>
      <c r="U650" s="236"/>
      <c r="V650" s="237"/>
      <c r="W650" s="14"/>
      <c r="X650" s="3"/>
    </row>
    <row r="651" spans="1:24" ht="27.75" customHeight="1" x14ac:dyDescent="0.2">
      <c r="B651" s="240">
        <v>44927</v>
      </c>
      <c r="C651" s="241"/>
      <c r="D651" s="241"/>
      <c r="E651" s="242"/>
      <c r="F651" s="263"/>
      <c r="G651" s="263"/>
      <c r="H651" s="263"/>
      <c r="I651" s="263"/>
      <c r="J651" s="263"/>
      <c r="K651" s="263"/>
      <c r="L651" s="263"/>
      <c r="M651" s="238"/>
      <c r="N651" s="238"/>
      <c r="O651" s="238"/>
      <c r="P651" s="238"/>
      <c r="Q651" s="238"/>
      <c r="R651" s="238"/>
      <c r="S651" s="238"/>
      <c r="T651" s="238"/>
      <c r="U651" s="238"/>
      <c r="V651" s="239"/>
      <c r="W651" s="14"/>
      <c r="X651" s="3"/>
    </row>
    <row r="652" spans="1:24" ht="16.5" customHeight="1" x14ac:dyDescent="0.2">
      <c r="A652" s="34">
        <f>EDATE(B651,-4)</f>
        <v>44805</v>
      </c>
      <c r="B652" s="243" t="str">
        <f>PROPER(TEXT(A652, "mmmm"))</f>
        <v>Septiembre</v>
      </c>
      <c r="C652" s="244"/>
      <c r="D652" s="244" t="str">
        <f>PROPER(TEXT(C652, "mmmm"))</f>
        <v>Enero</v>
      </c>
      <c r="E652" s="244"/>
      <c r="F652" s="281" t="str">
        <f>IFERROR(IF(VLOOKUP($D645&amp;"-"&amp;TEXT($A652,"mmm-aaaa"),Informes!$A:$P,COLUMN(Informes!H$1),FALSE),"þ","¨"),"¨")</f>
        <v>¨</v>
      </c>
      <c r="G652" s="281"/>
      <c r="H652" s="281"/>
      <c r="I652" s="248" t="str">
        <f>IFERROR(IF(ISBLANK(
VLOOKUP($D645&amp;"-"&amp;TEXT($A652,"mmm-aaaa"),Informes!$A:$P,COLUMN(Informes!I$1),FALSE)), "",
VLOOKUP($D645&amp;"-"&amp;TEXT($A652,"mmm-aaaa"),Informes!$A:$P,COLUMN(Informes!I$1),FALSE)), "")</f>
        <v/>
      </c>
      <c r="J652" s="248"/>
      <c r="K652" s="248"/>
      <c r="L652" s="173" t="str">
        <f>IFERROR(IF($X652=$L$7,"þ","¨"),"¨")</f>
        <v>¨</v>
      </c>
      <c r="M652" s="248" t="str">
        <f>IFERROR(IF(OR($X652=$L$7,$X652=$K$5,$X652=$O$5,$X652=$T$5),IF(ISBLANK(
VLOOKUP($D645&amp;"-"&amp;TEXT($A652,"mmm-aaaa"),Informes!$A:$P,COLUMN(Informes!J$1),FALSE)), "",
VLOOKUP($D645&amp;"-"&amp;TEXT($A652,"mmm-aaaa"),Informes!$A:$P,COLUMN(Informes!J$1),FALSE)), ""), "")</f>
        <v/>
      </c>
      <c r="N652" s="248"/>
      <c r="O652" s="248"/>
      <c r="P652" s="248"/>
      <c r="Q652" s="248"/>
      <c r="R652" s="252" t="str">
        <f t="shared" ref="R652:R663" si="125">IF(W652=0, "", W652)</f>
        <v/>
      </c>
      <c r="S652" s="252"/>
      <c r="T652" s="252"/>
      <c r="U652" s="252"/>
      <c r="V652" s="253"/>
      <c r="W652" s="4" t="str">
        <f>IFERROR(VLOOKUP($D645&amp;"-"&amp;TEXT($A652,"mmm-aaaa"),Informes!$A:$P,COLUMN(Informes!K$1),FALSE), "")</f>
        <v/>
      </c>
      <c r="X652" s="34" t="str">
        <f>IFERROR(VLOOKUP($D645&amp;"-"&amp;TEXT($A652,"mmm-aaaa"),Informes!$A:$P,COLUMN(Informes!C$1),FALSE), "")</f>
        <v/>
      </c>
    </row>
    <row r="653" spans="1:24" ht="16.5" customHeight="1" x14ac:dyDescent="0.2">
      <c r="A653" s="34">
        <f>EDATE(A652,1)</f>
        <v>44835</v>
      </c>
      <c r="B653" s="243" t="str">
        <f t="shared" ref="B653:B663" si="126">PROPER(TEXT(A653, "mmmm"))</f>
        <v>Octubre</v>
      </c>
      <c r="C653" s="244"/>
      <c r="D653" s="244" t="str">
        <f t="shared" ref="D653:D663" si="127">PROPER(TEXT(C653, "mmmm"))</f>
        <v>Enero</v>
      </c>
      <c r="E653" s="244"/>
      <c r="F653" s="281" t="str">
        <f>IFERROR(IF(VLOOKUP($D645&amp;"-"&amp;TEXT($A653,"mmm-aaaa"),Informes!$A:$P,COLUMN(Informes!H$1),FALSE),"þ","¨"),"¨")</f>
        <v>¨</v>
      </c>
      <c r="G653" s="281"/>
      <c r="H653" s="281"/>
      <c r="I653" s="248" t="str">
        <f>IFERROR(IF(ISBLANK(
VLOOKUP($D645&amp;"-"&amp;TEXT($A653,"mmm-aaaa"),Informes!$A:$P,COLUMN(Informes!I$1),FALSE)), "",
VLOOKUP($D645&amp;"-"&amp;TEXT($A653,"mmm-aaaa"),Informes!$A:$P,COLUMN(Informes!I$1),FALSE)), "")</f>
        <v/>
      </c>
      <c r="J653" s="248"/>
      <c r="K653" s="248"/>
      <c r="L653" s="173" t="str">
        <f t="shared" ref="L653:L663" si="128">IFERROR(IF($X653=$L$7,"þ","¨"),"¨")</f>
        <v>¨</v>
      </c>
      <c r="M653" s="248" t="str">
        <f>IFERROR(IF(OR($X653=$L$7,$X653=$K$5,$X653=$O$5,$X653=$T$5),IF(ISBLANK(
VLOOKUP($D645&amp;"-"&amp;TEXT($A653,"mmm-aaaa"),Informes!$A:$P,COLUMN(Informes!J$1),FALSE)), "",
VLOOKUP($D645&amp;"-"&amp;TEXT($A653,"mmm-aaaa"),Informes!$A:$P,COLUMN(Informes!J$1),FALSE)), ""), "")</f>
        <v/>
      </c>
      <c r="N653" s="248"/>
      <c r="O653" s="248"/>
      <c r="P653" s="248"/>
      <c r="Q653" s="248"/>
      <c r="R653" s="252" t="str">
        <f t="shared" si="125"/>
        <v/>
      </c>
      <c r="S653" s="252"/>
      <c r="T653" s="252"/>
      <c r="U653" s="252"/>
      <c r="V653" s="253"/>
      <c r="W653" s="4" t="str">
        <f>IFERROR(VLOOKUP($D645&amp;"-"&amp;TEXT($A653,"mmm-aaaa"),Informes!$A:$P,COLUMN(Informes!K$1),FALSE), "")</f>
        <v/>
      </c>
      <c r="X653" s="34" t="str">
        <f>IFERROR(VLOOKUP($D645&amp;"-"&amp;TEXT($A653,"mmm-aaaa"),Informes!$A:$P,COLUMN(Informes!C$1),FALSE), "")</f>
        <v/>
      </c>
    </row>
    <row r="654" spans="1:24" ht="16.5" customHeight="1" x14ac:dyDescent="0.2">
      <c r="A654" s="34">
        <f t="shared" ref="A654:A663" si="129">EDATE(A653,1)</f>
        <v>44866</v>
      </c>
      <c r="B654" s="243" t="str">
        <f t="shared" si="126"/>
        <v>Noviembre</v>
      </c>
      <c r="C654" s="244"/>
      <c r="D654" s="244" t="str">
        <f t="shared" si="127"/>
        <v>Enero</v>
      </c>
      <c r="E654" s="244"/>
      <c r="F654" s="281" t="str">
        <f>IFERROR(IF(VLOOKUP($D645&amp;"-"&amp;TEXT($A654,"mmm-aaaa"),Informes!$A:$P,COLUMN(Informes!H$1),FALSE),"þ","¨"),"¨")</f>
        <v>¨</v>
      </c>
      <c r="G654" s="281"/>
      <c r="H654" s="281"/>
      <c r="I654" s="248" t="str">
        <f>IFERROR(IF(ISBLANK(
VLOOKUP($D645&amp;"-"&amp;TEXT($A654,"mmm-aaaa"),Informes!$A:$P,COLUMN(Informes!I$1),FALSE)), "",
VLOOKUP($D645&amp;"-"&amp;TEXT($A654,"mmm-aaaa"),Informes!$A:$P,COLUMN(Informes!I$1),FALSE)), "")</f>
        <v/>
      </c>
      <c r="J654" s="248"/>
      <c r="K654" s="248"/>
      <c r="L654" s="173" t="str">
        <f t="shared" si="128"/>
        <v>¨</v>
      </c>
      <c r="M654" s="248" t="str">
        <f>IFERROR(IF(OR($X654=$L$7,$X654=$K$5,$X654=$O$5,$X654=$T$5),IF(ISBLANK(
VLOOKUP($D645&amp;"-"&amp;TEXT($A654,"mmm-aaaa"),Informes!$A:$P,COLUMN(Informes!J$1),FALSE)), "",
VLOOKUP($D645&amp;"-"&amp;TEXT($A654,"mmm-aaaa"),Informes!$A:$P,COLUMN(Informes!J$1),FALSE)), ""), "")</f>
        <v/>
      </c>
      <c r="N654" s="248"/>
      <c r="O654" s="248"/>
      <c r="P654" s="248"/>
      <c r="Q654" s="248"/>
      <c r="R654" s="252" t="str">
        <f t="shared" si="125"/>
        <v/>
      </c>
      <c r="S654" s="252"/>
      <c r="T654" s="252"/>
      <c r="U654" s="252"/>
      <c r="V654" s="253"/>
      <c r="W654" s="4" t="str">
        <f>IFERROR(VLOOKUP($D645&amp;"-"&amp;TEXT($A654,"mmm-aaaa"),Informes!$A:$P,COLUMN(Informes!K$1),FALSE), "")</f>
        <v/>
      </c>
      <c r="X654" s="34" t="str">
        <f>IFERROR(VLOOKUP($D645&amp;"-"&amp;TEXT($A654,"mmm-aaaa"),Informes!$A:$P,COLUMN(Informes!C$1),FALSE), "")</f>
        <v/>
      </c>
    </row>
    <row r="655" spans="1:24" ht="16.5" customHeight="1" x14ac:dyDescent="0.2">
      <c r="A655" s="34">
        <f t="shared" si="129"/>
        <v>44896</v>
      </c>
      <c r="B655" s="243" t="str">
        <f t="shared" si="126"/>
        <v>Diciembre</v>
      </c>
      <c r="C655" s="244"/>
      <c r="D655" s="244" t="str">
        <f t="shared" si="127"/>
        <v>Enero</v>
      </c>
      <c r="E655" s="244"/>
      <c r="F655" s="281" t="str">
        <f>IFERROR(IF(VLOOKUP($D645&amp;"-"&amp;TEXT($A655,"mmm-aaaa"),Informes!$A:$P,COLUMN(Informes!H$1),FALSE),"þ","¨"),"¨")</f>
        <v>¨</v>
      </c>
      <c r="G655" s="281"/>
      <c r="H655" s="281"/>
      <c r="I655" s="248" t="str">
        <f>IFERROR(IF(ISBLANK(
VLOOKUP($D645&amp;"-"&amp;TEXT($A655,"mmm-aaaa"),Informes!$A:$P,COLUMN(Informes!I$1),FALSE)), "",
VLOOKUP($D645&amp;"-"&amp;TEXT($A655,"mmm-aaaa"),Informes!$A:$P,COLUMN(Informes!I$1),FALSE)), "")</f>
        <v/>
      </c>
      <c r="J655" s="248"/>
      <c r="K655" s="248"/>
      <c r="L655" s="173" t="str">
        <f t="shared" si="128"/>
        <v>¨</v>
      </c>
      <c r="M655" s="248" t="str">
        <f>IFERROR(IF(OR($X655=$L$7,$X655=$K$5,$X655=$O$5,$X655=$T$5),IF(ISBLANK(
VLOOKUP($D645&amp;"-"&amp;TEXT($A655,"mmm-aaaa"),Informes!$A:$P,COLUMN(Informes!J$1),FALSE)), "",
VLOOKUP($D645&amp;"-"&amp;TEXT($A655,"mmm-aaaa"),Informes!$A:$P,COLUMN(Informes!J$1),FALSE)), ""), "")</f>
        <v/>
      </c>
      <c r="N655" s="248"/>
      <c r="O655" s="248"/>
      <c r="P655" s="248"/>
      <c r="Q655" s="248"/>
      <c r="R655" s="252" t="str">
        <f t="shared" si="125"/>
        <v/>
      </c>
      <c r="S655" s="252"/>
      <c r="T655" s="252"/>
      <c r="U655" s="252"/>
      <c r="V655" s="253"/>
      <c r="W655" s="4" t="str">
        <f>IFERROR(VLOOKUP($D645&amp;"-"&amp;TEXT($A655,"mmm-aaaa"),Informes!$A:$P,COLUMN(Informes!K$1),FALSE), "")</f>
        <v/>
      </c>
      <c r="X655" s="34" t="str">
        <f>IFERROR(VLOOKUP($D645&amp;"-"&amp;TEXT($A655,"mmm-aaaa"),Informes!$A:$P,COLUMN(Informes!C$1),FALSE), "")</f>
        <v/>
      </c>
    </row>
    <row r="656" spans="1:24" ht="16.5" customHeight="1" x14ac:dyDescent="0.2">
      <c r="A656" s="34">
        <f t="shared" si="129"/>
        <v>44927</v>
      </c>
      <c r="B656" s="243" t="str">
        <f t="shared" si="126"/>
        <v>Enero</v>
      </c>
      <c r="C656" s="244"/>
      <c r="D656" s="244" t="str">
        <f t="shared" si="127"/>
        <v>Enero</v>
      </c>
      <c r="E656" s="244"/>
      <c r="F656" s="281" t="str">
        <f>IFERROR(IF(VLOOKUP($D645&amp;"-"&amp;TEXT($A656,"mmm-aaaa"),Informes!$A:$P,COLUMN(Informes!H$1),FALSE),"þ","¨"),"¨")</f>
        <v>¨</v>
      </c>
      <c r="G656" s="281"/>
      <c r="H656" s="281"/>
      <c r="I656" s="248" t="str">
        <f>IFERROR(IF(ISBLANK(
VLOOKUP($D645&amp;"-"&amp;TEXT($A656,"mmm-aaaa"),Informes!$A:$P,COLUMN(Informes!I$1),FALSE)), "",
VLOOKUP($D645&amp;"-"&amp;TEXT($A656,"mmm-aaaa"),Informes!$A:$P,COLUMN(Informes!I$1),FALSE)), "")</f>
        <v/>
      </c>
      <c r="J656" s="248"/>
      <c r="K656" s="248"/>
      <c r="L656" s="173" t="str">
        <f t="shared" si="128"/>
        <v>¨</v>
      </c>
      <c r="M656" s="248" t="str">
        <f>IFERROR(IF(OR($X656=$L$7,$X656=$K$5,$X656=$O$5,$X656=$T$5),IF(ISBLANK(
VLOOKUP($D645&amp;"-"&amp;TEXT($A656,"mmm-aaaa"),Informes!$A:$P,COLUMN(Informes!J$1),FALSE)), "",
VLOOKUP($D645&amp;"-"&amp;TEXT($A656,"mmm-aaaa"),Informes!$A:$P,COLUMN(Informes!J$1),FALSE)), ""), "")</f>
        <v/>
      </c>
      <c r="N656" s="248"/>
      <c r="O656" s="248"/>
      <c r="P656" s="248"/>
      <c r="Q656" s="248"/>
      <c r="R656" s="252" t="str">
        <f t="shared" si="125"/>
        <v/>
      </c>
      <c r="S656" s="252"/>
      <c r="T656" s="252"/>
      <c r="U656" s="252"/>
      <c r="V656" s="253"/>
      <c r="W656" s="4" t="str">
        <f>IFERROR(VLOOKUP($D645&amp;"-"&amp;TEXT($A656,"mmm-aaaa"),Informes!$A:$P,COLUMN(Informes!K$1),FALSE), "")</f>
        <v/>
      </c>
      <c r="X656" s="34" t="str">
        <f>IFERROR(VLOOKUP($D645&amp;"-"&amp;TEXT($A656,"mmm-aaaa"),Informes!$A:$P,COLUMN(Informes!C$1),FALSE), "")</f>
        <v/>
      </c>
    </row>
    <row r="657" spans="1:24" ht="16.5" customHeight="1" x14ac:dyDescent="0.2">
      <c r="A657" s="34">
        <f t="shared" si="129"/>
        <v>44958</v>
      </c>
      <c r="B657" s="243" t="str">
        <f t="shared" si="126"/>
        <v>Febrero</v>
      </c>
      <c r="C657" s="244"/>
      <c r="D657" s="244" t="str">
        <f t="shared" si="127"/>
        <v>Enero</v>
      </c>
      <c r="E657" s="244"/>
      <c r="F657" s="281" t="str">
        <f>IFERROR(IF(VLOOKUP($D645&amp;"-"&amp;TEXT($A657,"mmm-aaaa"),Informes!$A:$P,COLUMN(Informes!H$1),FALSE),"þ","¨"),"¨")</f>
        <v>¨</v>
      </c>
      <c r="G657" s="281"/>
      <c r="H657" s="281"/>
      <c r="I657" s="248" t="str">
        <f>IFERROR(IF(ISBLANK(
VLOOKUP($D645&amp;"-"&amp;TEXT($A657,"mmm-aaaa"),Informes!$A:$P,COLUMN(Informes!I$1),FALSE)), "",
VLOOKUP($D645&amp;"-"&amp;TEXT($A657,"mmm-aaaa"),Informes!$A:$P,COLUMN(Informes!I$1),FALSE)), "")</f>
        <v/>
      </c>
      <c r="J657" s="248"/>
      <c r="K657" s="248"/>
      <c r="L657" s="173" t="str">
        <f t="shared" si="128"/>
        <v>¨</v>
      </c>
      <c r="M657" s="248" t="str">
        <f>IFERROR(IF(OR($X657=$L$7,$X657=$K$5,$X657=$O$5,$X657=$T$5),IF(ISBLANK(
VLOOKUP($D645&amp;"-"&amp;TEXT($A657,"mmm-aaaa"),Informes!$A:$P,COLUMN(Informes!J$1),FALSE)), "",
VLOOKUP($D645&amp;"-"&amp;TEXT($A657,"mmm-aaaa"),Informes!$A:$P,COLUMN(Informes!J$1),FALSE)), ""), "")</f>
        <v/>
      </c>
      <c r="N657" s="248"/>
      <c r="O657" s="248"/>
      <c r="P657" s="248"/>
      <c r="Q657" s="248"/>
      <c r="R657" s="252" t="str">
        <f t="shared" si="125"/>
        <v/>
      </c>
      <c r="S657" s="252"/>
      <c r="T657" s="252"/>
      <c r="U657" s="252"/>
      <c r="V657" s="253"/>
      <c r="W657" s="4" t="str">
        <f>IFERROR(VLOOKUP($D645&amp;"-"&amp;TEXT($A657,"mmm-aaaa"),Informes!$A:$P,COLUMN(Informes!K$1),FALSE), "")</f>
        <v/>
      </c>
      <c r="X657" s="34" t="str">
        <f>IFERROR(VLOOKUP($D645&amp;"-"&amp;TEXT($A657,"mmm-aaaa"),Informes!$A:$P,COLUMN(Informes!C$1),FALSE), "")</f>
        <v/>
      </c>
    </row>
    <row r="658" spans="1:24" ht="16.5" customHeight="1" x14ac:dyDescent="0.2">
      <c r="A658" s="34">
        <f t="shared" si="129"/>
        <v>44986</v>
      </c>
      <c r="B658" s="243" t="str">
        <f t="shared" si="126"/>
        <v>Marzo</v>
      </c>
      <c r="C658" s="244"/>
      <c r="D658" s="244" t="str">
        <f t="shared" si="127"/>
        <v>Enero</v>
      </c>
      <c r="E658" s="244"/>
      <c r="F658" s="281" t="str">
        <f>IFERROR(IF(VLOOKUP($D645&amp;"-"&amp;TEXT($A658,"mmm-aaaa"),Informes!$A:$P,COLUMN(Informes!H$1),FALSE),"þ","¨"),"¨")</f>
        <v>¨</v>
      </c>
      <c r="G658" s="281"/>
      <c r="H658" s="281"/>
      <c r="I658" s="248" t="str">
        <f>IFERROR(IF(ISBLANK(
VLOOKUP($D645&amp;"-"&amp;TEXT($A658,"mmm-aaaa"),Informes!$A:$P,COLUMN(Informes!I$1),FALSE)), "",
VLOOKUP($D645&amp;"-"&amp;TEXT($A658,"mmm-aaaa"),Informes!$A:$P,COLUMN(Informes!I$1),FALSE)), "")</f>
        <v/>
      </c>
      <c r="J658" s="248"/>
      <c r="K658" s="248"/>
      <c r="L658" s="173" t="str">
        <f t="shared" si="128"/>
        <v>¨</v>
      </c>
      <c r="M658" s="248" t="str">
        <f>IFERROR(IF(OR($X658=$L$7,$X658=$K$5,$X658=$O$5,$X658=$T$5),IF(ISBLANK(
VLOOKUP($D645&amp;"-"&amp;TEXT($A658,"mmm-aaaa"),Informes!$A:$P,COLUMN(Informes!J$1),FALSE)), "",
VLOOKUP($D645&amp;"-"&amp;TEXT($A658,"mmm-aaaa"),Informes!$A:$P,COLUMN(Informes!J$1),FALSE)), ""), "")</f>
        <v/>
      </c>
      <c r="N658" s="248"/>
      <c r="O658" s="248"/>
      <c r="P658" s="248"/>
      <c r="Q658" s="248"/>
      <c r="R658" s="252" t="str">
        <f t="shared" si="125"/>
        <v/>
      </c>
      <c r="S658" s="252"/>
      <c r="T658" s="252"/>
      <c r="U658" s="252"/>
      <c r="V658" s="253"/>
      <c r="W658" s="4" t="str">
        <f>IFERROR(VLOOKUP($D645&amp;"-"&amp;TEXT($A658,"mmm-aaaa"),Informes!$A:$P,COLUMN(Informes!K$1),FALSE), "")</f>
        <v/>
      </c>
      <c r="X658" s="34" t="str">
        <f>IFERROR(VLOOKUP($D645&amp;"-"&amp;TEXT($A658,"mmm-aaaa"),Informes!$A:$P,COLUMN(Informes!C$1),FALSE), "")</f>
        <v/>
      </c>
    </row>
    <row r="659" spans="1:24" ht="16.5" customHeight="1" x14ac:dyDescent="0.2">
      <c r="A659" s="34">
        <f t="shared" si="129"/>
        <v>45017</v>
      </c>
      <c r="B659" s="243" t="str">
        <f t="shared" si="126"/>
        <v>Abril</v>
      </c>
      <c r="C659" s="244"/>
      <c r="D659" s="244" t="str">
        <f t="shared" si="127"/>
        <v>Enero</v>
      </c>
      <c r="E659" s="244"/>
      <c r="F659" s="281" t="str">
        <f>IFERROR(IF(VLOOKUP($D645&amp;"-"&amp;TEXT($A659,"mmm-aaaa"),Informes!$A:$P,COLUMN(Informes!H$1),FALSE),"þ","¨"),"¨")</f>
        <v>¨</v>
      </c>
      <c r="G659" s="281"/>
      <c r="H659" s="281"/>
      <c r="I659" s="248" t="str">
        <f>IFERROR(IF(ISBLANK(
VLOOKUP($D645&amp;"-"&amp;TEXT($A659,"mmm-aaaa"),Informes!$A:$P,COLUMN(Informes!I$1),FALSE)), "",
VLOOKUP($D645&amp;"-"&amp;TEXT($A659,"mmm-aaaa"),Informes!$A:$P,COLUMN(Informes!I$1),FALSE)), "")</f>
        <v/>
      </c>
      <c r="J659" s="248"/>
      <c r="K659" s="248"/>
      <c r="L659" s="173" t="str">
        <f t="shared" si="128"/>
        <v>¨</v>
      </c>
      <c r="M659" s="248" t="str">
        <f>IFERROR(IF(OR($X659=$L$7,$X659=$K$5,$X659=$O$5,$X659=$T$5),IF(ISBLANK(
VLOOKUP($D645&amp;"-"&amp;TEXT($A659,"mmm-aaaa"),Informes!$A:$P,COLUMN(Informes!J$1),FALSE)), "",
VLOOKUP($D645&amp;"-"&amp;TEXT($A659,"mmm-aaaa"),Informes!$A:$P,COLUMN(Informes!J$1),FALSE)), ""), "")</f>
        <v/>
      </c>
      <c r="N659" s="248"/>
      <c r="O659" s="248"/>
      <c r="P659" s="248"/>
      <c r="Q659" s="248"/>
      <c r="R659" s="252" t="str">
        <f t="shared" si="125"/>
        <v/>
      </c>
      <c r="S659" s="252"/>
      <c r="T659" s="252"/>
      <c r="U659" s="252"/>
      <c r="V659" s="253"/>
      <c r="W659" s="4" t="str">
        <f>IFERROR(VLOOKUP($D645&amp;"-"&amp;TEXT($A659,"mmm-aaaa"),Informes!$A:$P,COLUMN(Informes!K$1),FALSE), "")</f>
        <v/>
      </c>
      <c r="X659" s="34" t="str">
        <f>IFERROR(VLOOKUP($D645&amp;"-"&amp;TEXT($A659,"mmm-aaaa"),Informes!$A:$P,COLUMN(Informes!C$1),FALSE), "")</f>
        <v/>
      </c>
    </row>
    <row r="660" spans="1:24" ht="16.5" customHeight="1" x14ac:dyDescent="0.2">
      <c r="A660" s="34">
        <f t="shared" si="129"/>
        <v>45047</v>
      </c>
      <c r="B660" s="243" t="str">
        <f t="shared" si="126"/>
        <v>Mayo</v>
      </c>
      <c r="C660" s="244"/>
      <c r="D660" s="244" t="str">
        <f t="shared" si="127"/>
        <v>Enero</v>
      </c>
      <c r="E660" s="244"/>
      <c r="F660" s="281" t="str">
        <f>IFERROR(IF(VLOOKUP($D645&amp;"-"&amp;TEXT($A660,"mmm-aaaa"),Informes!$A:$P,COLUMN(Informes!H$1),FALSE),"þ","¨"),"¨")</f>
        <v>¨</v>
      </c>
      <c r="G660" s="281"/>
      <c r="H660" s="281"/>
      <c r="I660" s="248" t="str">
        <f>IFERROR(IF(ISBLANK(
VLOOKUP($D645&amp;"-"&amp;TEXT($A660,"mmm-aaaa"),Informes!$A:$P,COLUMN(Informes!I$1),FALSE)), "",
VLOOKUP($D645&amp;"-"&amp;TEXT($A660,"mmm-aaaa"),Informes!$A:$P,COLUMN(Informes!I$1),FALSE)), "")</f>
        <v/>
      </c>
      <c r="J660" s="248"/>
      <c r="K660" s="248"/>
      <c r="L660" s="173" t="str">
        <f t="shared" si="128"/>
        <v>¨</v>
      </c>
      <c r="M660" s="248" t="str">
        <f>IFERROR(IF(OR($X660=$L$7,$X660=$K$5,$X660=$O$5,$X660=$T$5),IF(ISBLANK(
VLOOKUP($D645&amp;"-"&amp;TEXT($A660,"mmm-aaaa"),Informes!$A:$P,COLUMN(Informes!J$1),FALSE)), "",
VLOOKUP($D645&amp;"-"&amp;TEXT($A660,"mmm-aaaa"),Informes!$A:$P,COLUMN(Informes!J$1),FALSE)), ""), "")</f>
        <v/>
      </c>
      <c r="N660" s="248"/>
      <c r="O660" s="248"/>
      <c r="P660" s="248"/>
      <c r="Q660" s="248"/>
      <c r="R660" s="252" t="str">
        <f t="shared" si="125"/>
        <v/>
      </c>
      <c r="S660" s="252"/>
      <c r="T660" s="252"/>
      <c r="U660" s="252"/>
      <c r="V660" s="253"/>
      <c r="W660" s="4" t="str">
        <f>IFERROR(VLOOKUP($D645&amp;"-"&amp;TEXT($A660,"mmm-aaaa"),Informes!$A:$P,COLUMN(Informes!K$1),FALSE), "")</f>
        <v/>
      </c>
      <c r="X660" s="34" t="str">
        <f>IFERROR(VLOOKUP($D645&amp;"-"&amp;TEXT($A660,"mmm-aaaa"),Informes!$A:$P,COLUMN(Informes!C$1),FALSE), "")</f>
        <v/>
      </c>
    </row>
    <row r="661" spans="1:24" ht="16.5" customHeight="1" x14ac:dyDescent="0.2">
      <c r="A661" s="34">
        <f t="shared" si="129"/>
        <v>45078</v>
      </c>
      <c r="B661" s="243" t="str">
        <f t="shared" si="126"/>
        <v>Junio</v>
      </c>
      <c r="C661" s="244"/>
      <c r="D661" s="244" t="str">
        <f t="shared" si="127"/>
        <v>Enero</v>
      </c>
      <c r="E661" s="244"/>
      <c r="F661" s="281" t="str">
        <f>IFERROR(IF(VLOOKUP($D645&amp;"-"&amp;TEXT($A661,"mmm-aaaa"),Informes!$A:$P,COLUMN(Informes!H$1),FALSE),"þ","¨"),"¨")</f>
        <v>¨</v>
      </c>
      <c r="G661" s="281"/>
      <c r="H661" s="281"/>
      <c r="I661" s="248" t="str">
        <f>IFERROR(IF(ISBLANK(
VLOOKUP($D645&amp;"-"&amp;TEXT($A661,"mmm-aaaa"),Informes!$A:$P,COLUMN(Informes!I$1),FALSE)), "",
VLOOKUP($D645&amp;"-"&amp;TEXT($A661,"mmm-aaaa"),Informes!$A:$P,COLUMN(Informes!I$1),FALSE)), "")</f>
        <v/>
      </c>
      <c r="J661" s="248"/>
      <c r="K661" s="248"/>
      <c r="L661" s="173" t="str">
        <f t="shared" si="128"/>
        <v>¨</v>
      </c>
      <c r="M661" s="248" t="str">
        <f>IFERROR(IF(OR($X661=$L$7,$X661=$K$5,$X661=$O$5,$X661=$T$5),IF(ISBLANK(
VLOOKUP($D645&amp;"-"&amp;TEXT($A661,"mmm-aaaa"),Informes!$A:$P,COLUMN(Informes!J$1),FALSE)), "",
VLOOKUP($D645&amp;"-"&amp;TEXT($A661,"mmm-aaaa"),Informes!$A:$P,COLUMN(Informes!J$1),FALSE)), ""), "")</f>
        <v/>
      </c>
      <c r="N661" s="248"/>
      <c r="O661" s="248"/>
      <c r="P661" s="248"/>
      <c r="Q661" s="248"/>
      <c r="R661" s="252" t="str">
        <f t="shared" si="125"/>
        <v/>
      </c>
      <c r="S661" s="252"/>
      <c r="T661" s="252"/>
      <c r="U661" s="252"/>
      <c r="V661" s="253"/>
      <c r="W661" s="4" t="str">
        <f>IFERROR(VLOOKUP($D645&amp;"-"&amp;TEXT($A661,"mmm-aaaa"),Informes!$A:$P,COLUMN(Informes!K$1),FALSE), "")</f>
        <v/>
      </c>
      <c r="X661" s="34" t="str">
        <f>IFERROR(VLOOKUP($D645&amp;"-"&amp;TEXT($A661,"mmm-aaaa"),Informes!$A:$P,COLUMN(Informes!C$1),FALSE), "")</f>
        <v/>
      </c>
    </row>
    <row r="662" spans="1:24" ht="16.5" customHeight="1" x14ac:dyDescent="0.2">
      <c r="A662" s="34">
        <f t="shared" si="129"/>
        <v>45108</v>
      </c>
      <c r="B662" s="243" t="str">
        <f t="shared" si="126"/>
        <v>Julio</v>
      </c>
      <c r="C662" s="244"/>
      <c r="D662" s="244" t="str">
        <f t="shared" si="127"/>
        <v>Enero</v>
      </c>
      <c r="E662" s="244"/>
      <c r="F662" s="281" t="str">
        <f>IFERROR(IF(VLOOKUP($D645&amp;"-"&amp;TEXT($A662,"mmm-aaaa"),Informes!$A:$P,COLUMN(Informes!H$1),FALSE),"þ","¨"),"¨")</f>
        <v>¨</v>
      </c>
      <c r="G662" s="281"/>
      <c r="H662" s="281"/>
      <c r="I662" s="248" t="str">
        <f>IFERROR(IF(ISBLANK(
VLOOKUP($D645&amp;"-"&amp;TEXT($A662,"mmm-aaaa"),Informes!$A:$P,COLUMN(Informes!I$1),FALSE)), "",
VLOOKUP($D645&amp;"-"&amp;TEXT($A662,"mmm-aaaa"),Informes!$A:$P,COLUMN(Informes!I$1),FALSE)), "")</f>
        <v/>
      </c>
      <c r="J662" s="248"/>
      <c r="K662" s="248"/>
      <c r="L662" s="173" t="str">
        <f t="shared" si="128"/>
        <v>¨</v>
      </c>
      <c r="M662" s="248" t="str">
        <f>IFERROR(IF(OR($X662=$L$7,$X662=$K$5,$X662=$O$5,$X662=$T$5),IF(ISBLANK(
VLOOKUP($D645&amp;"-"&amp;TEXT($A662,"mmm-aaaa"),Informes!$A:$P,COLUMN(Informes!J$1),FALSE)), "",
VLOOKUP($D645&amp;"-"&amp;TEXT($A662,"mmm-aaaa"),Informes!$A:$P,COLUMN(Informes!J$1),FALSE)), ""), "")</f>
        <v/>
      </c>
      <c r="N662" s="248"/>
      <c r="O662" s="248"/>
      <c r="P662" s="248"/>
      <c r="Q662" s="248"/>
      <c r="R662" s="252" t="str">
        <f t="shared" si="125"/>
        <v/>
      </c>
      <c r="S662" s="252"/>
      <c r="T662" s="252"/>
      <c r="U662" s="252"/>
      <c r="V662" s="253"/>
      <c r="W662" s="4" t="str">
        <f>IFERROR(VLOOKUP($D645&amp;"-"&amp;TEXT($A662,"mmm-aaaa"),Informes!$A:$P,COLUMN(Informes!K$1),FALSE), "")</f>
        <v/>
      </c>
      <c r="X662" s="34" t="str">
        <f>IFERROR(VLOOKUP($D645&amp;"-"&amp;TEXT($A662,"mmm-aaaa"),Informes!$A:$P,COLUMN(Informes!C$1),FALSE), "")</f>
        <v/>
      </c>
    </row>
    <row r="663" spans="1:24" ht="16.5" customHeight="1" thickBot="1" x14ac:dyDescent="0.25">
      <c r="A663" s="34">
        <f t="shared" si="129"/>
        <v>45139</v>
      </c>
      <c r="B663" s="264" t="str">
        <f t="shared" si="126"/>
        <v>Agosto</v>
      </c>
      <c r="C663" s="265"/>
      <c r="D663" s="265" t="str">
        <f t="shared" si="127"/>
        <v>Enero</v>
      </c>
      <c r="E663" s="265"/>
      <c r="F663" s="280" t="str">
        <f>IFERROR(IF(VLOOKUP($D645&amp;"-"&amp;TEXT($A663,"mmm-aaaa"),Informes!$A:$P,COLUMN(Informes!H$1),FALSE),"þ","¨"),"¨")</f>
        <v>¨</v>
      </c>
      <c r="G663" s="280"/>
      <c r="H663" s="280"/>
      <c r="I663" s="269" t="str">
        <f>IFERROR(IF(ISBLANK(
VLOOKUP($D645&amp;"-"&amp;TEXT($A663,"mmm-aaaa"),Informes!$A:$P,COLUMN(Informes!I$1),FALSE)), "",
VLOOKUP($D645&amp;"-"&amp;TEXT($A663,"mmm-aaaa"),Informes!$A:$P,COLUMN(Informes!I$1),FALSE)), "")</f>
        <v/>
      </c>
      <c r="J663" s="269"/>
      <c r="K663" s="269"/>
      <c r="L663" s="172" t="str">
        <f t="shared" si="128"/>
        <v>¨</v>
      </c>
      <c r="M663" s="269" t="str">
        <f>IFERROR(IF(OR($X663=$L$7,$X663=$K$5,$X663=$O$5,$X663=$T$5),IF(ISBLANK(
VLOOKUP($D645&amp;"-"&amp;TEXT($A663,"mmm-aaaa"),Informes!$A:$P,COLUMN(Informes!J$1),FALSE)), "",
VLOOKUP($D645&amp;"-"&amp;TEXT($A663,"mmm-aaaa"),Informes!$A:$P,COLUMN(Informes!J$1),FALSE)), ""), "")</f>
        <v/>
      </c>
      <c r="N663" s="269"/>
      <c r="O663" s="269"/>
      <c r="P663" s="269"/>
      <c r="Q663" s="269"/>
      <c r="R663" s="270" t="str">
        <f t="shared" si="125"/>
        <v/>
      </c>
      <c r="S663" s="270"/>
      <c r="T663" s="270"/>
      <c r="U663" s="270"/>
      <c r="V663" s="271"/>
      <c r="W663" s="4" t="str">
        <f>IFERROR(VLOOKUP($D645&amp;"-"&amp;TEXT($A663,"mmm-aaaa"),Informes!$A:$P,COLUMN(Informes!K$1),FALSE), "")</f>
        <v/>
      </c>
      <c r="X663" s="34" t="str">
        <f>IFERROR(VLOOKUP($D645&amp;"-"&amp;TEXT($A663,"mmm-aaaa"),Informes!$A:$P,COLUMN(Informes!C$1),FALSE), "")</f>
        <v/>
      </c>
    </row>
    <row r="664" spans="1:24" ht="16.5" customHeight="1" thickBot="1" x14ac:dyDescent="0.3">
      <c r="D664" s="124"/>
      <c r="E664" s="124"/>
      <c r="F664" s="129"/>
      <c r="G664" s="124" t="str">
        <f>IF(SUM(F652:F663)=0,"",SUM(F652:F663))</f>
        <v/>
      </c>
      <c r="H664" s="124"/>
      <c r="I664" s="124"/>
      <c r="J664" s="130"/>
      <c r="K664" s="124"/>
      <c r="L664" s="131" t="s">
        <v>107</v>
      </c>
      <c r="M664" s="272" t="str">
        <f>IF(SUM(M652:M663)=0,"",SUM(M652:M663))</f>
        <v/>
      </c>
      <c r="N664" s="273"/>
      <c r="O664" s="273"/>
      <c r="P664" s="273"/>
      <c r="Q664" s="274"/>
      <c r="R664" s="275"/>
      <c r="S664" s="276"/>
      <c r="T664" s="276"/>
      <c r="U664" s="276"/>
      <c r="V664" s="277"/>
      <c r="W664" s="4"/>
      <c r="X664" s="4"/>
    </row>
    <row r="665" spans="1:24" ht="16.5" customHeight="1" x14ac:dyDescent="0.2">
      <c r="W665" s="4"/>
      <c r="X665" s="4"/>
    </row>
    <row r="666" spans="1:24" ht="279.75" customHeight="1" x14ac:dyDescent="0.15">
      <c r="B666" s="11"/>
      <c r="C666" s="132" t="s">
        <v>136</v>
      </c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</row>
    <row r="667" spans="1:24" ht="24" customHeight="1" x14ac:dyDescent="0.2">
      <c r="A667" s="35"/>
      <c r="B667" s="256" t="s">
        <v>127</v>
      </c>
      <c r="C667" s="256"/>
      <c r="D667" s="256"/>
      <c r="E667" s="256"/>
      <c r="F667" s="256"/>
      <c r="G667" s="256"/>
      <c r="H667" s="256"/>
      <c r="I667" s="256"/>
      <c r="J667" s="256"/>
      <c r="K667" s="256"/>
      <c r="L667" s="256"/>
      <c r="M667" s="256"/>
      <c r="N667" s="256"/>
      <c r="O667" s="256"/>
      <c r="P667" s="256"/>
      <c r="Q667" s="256"/>
      <c r="R667" s="256"/>
      <c r="S667" s="256"/>
      <c r="T667" s="256"/>
      <c r="U667" s="256"/>
      <c r="V667" s="256"/>
      <c r="X667" s="2"/>
    </row>
    <row r="668" spans="1:24" ht="15" x14ac:dyDescent="0.2">
      <c r="A668" s="35"/>
      <c r="B668" s="120" t="s">
        <v>128</v>
      </c>
      <c r="D668" s="123">
        <f>D645</f>
        <v>0</v>
      </c>
      <c r="E668" s="175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5"/>
      <c r="X668" s="2"/>
    </row>
    <row r="669" spans="1:24" ht="17.25" x14ac:dyDescent="0.2">
      <c r="B669" s="120" t="s">
        <v>129</v>
      </c>
      <c r="D669" s="121"/>
      <c r="E669" s="121"/>
      <c r="F669" s="7"/>
      <c r="G669" s="7"/>
      <c r="H669" s="257" t="str">
        <f>H646</f>
        <v/>
      </c>
      <c r="I669" s="257"/>
      <c r="J669" s="257"/>
      <c r="K669" s="257"/>
      <c r="L669" s="257"/>
      <c r="M669" s="257"/>
      <c r="N669" s="257"/>
      <c r="O669" s="257"/>
      <c r="P669" s="127" t="str">
        <f>P646</f>
        <v>¨</v>
      </c>
      <c r="Q669" s="120" t="s">
        <v>75</v>
      </c>
      <c r="S669" s="12"/>
      <c r="T669" s="13"/>
      <c r="U669" s="127" t="str">
        <f>U646</f>
        <v>¨</v>
      </c>
      <c r="V669" s="120" t="s">
        <v>79</v>
      </c>
      <c r="W669" s="12"/>
      <c r="X669" s="6"/>
    </row>
    <row r="670" spans="1:24" ht="17.25" x14ac:dyDescent="0.2">
      <c r="B670" s="120" t="s">
        <v>130</v>
      </c>
      <c r="D670" s="122"/>
      <c r="E670" s="122"/>
      <c r="F670" s="7"/>
      <c r="G670" s="258" t="str">
        <f>G647</f>
        <v/>
      </c>
      <c r="H670" s="258"/>
      <c r="I670" s="258"/>
      <c r="J670" s="258"/>
      <c r="K670" s="258"/>
      <c r="L670" s="258"/>
      <c r="M670" s="258"/>
      <c r="N670" s="258"/>
      <c r="O670" s="258"/>
      <c r="P670" s="128" t="s">
        <v>137</v>
      </c>
      <c r="Q670" s="120" t="s">
        <v>131</v>
      </c>
      <c r="S670" s="12"/>
      <c r="T670" s="12"/>
      <c r="U670" s="128" t="s">
        <v>138</v>
      </c>
      <c r="V670" s="120" t="s">
        <v>61</v>
      </c>
      <c r="W670" s="12"/>
      <c r="X670" s="6"/>
    </row>
    <row r="671" spans="1:24" ht="28.5" customHeight="1" x14ac:dyDescent="0.2">
      <c r="B671" s="127" t="str">
        <f>B648</f>
        <v>¨</v>
      </c>
      <c r="C671" s="125" t="s">
        <v>76</v>
      </c>
      <c r="D671" s="127" t="str">
        <f>D648</f>
        <v>¨</v>
      </c>
      <c r="E671" s="125" t="s">
        <v>81</v>
      </c>
      <c r="F671" s="7"/>
      <c r="G671" s="7"/>
      <c r="H671" s="5"/>
      <c r="I671" s="10"/>
      <c r="J671" s="127" t="str">
        <f>J648</f>
        <v>¨</v>
      </c>
      <c r="K671" s="125" t="s">
        <v>77</v>
      </c>
      <c r="L671" s="5"/>
      <c r="M671" s="5"/>
      <c r="N671" s="127" t="str">
        <f>N648</f>
        <v>¨</v>
      </c>
      <c r="O671" s="125" t="s">
        <v>132</v>
      </c>
      <c r="P671" s="126"/>
      <c r="Q671" s="126"/>
      <c r="R671" s="9"/>
      <c r="S671" s="127" t="str">
        <f>S648</f>
        <v>¨</v>
      </c>
      <c r="T671" s="259" t="s">
        <v>133</v>
      </c>
      <c r="U671" s="259"/>
      <c r="V671" s="259"/>
      <c r="W671" s="13"/>
      <c r="X671" s="6"/>
    </row>
    <row r="672" spans="1:24" ht="4.5" customHeight="1" thickBot="1" x14ac:dyDescent="0.25">
      <c r="B672" s="8"/>
      <c r="C672" s="7"/>
      <c r="D672" s="8"/>
      <c r="E672" s="7"/>
      <c r="F672" s="7"/>
      <c r="G672" s="7"/>
      <c r="H672" s="5"/>
      <c r="I672" s="10"/>
      <c r="J672" s="8"/>
      <c r="K672" s="5"/>
      <c r="L672" s="5"/>
      <c r="M672" s="5"/>
      <c r="N672" s="7"/>
      <c r="O672" s="5"/>
      <c r="P672" s="8"/>
      <c r="Q672" s="8"/>
      <c r="R672" s="9"/>
      <c r="S672" s="9"/>
      <c r="T672" s="7"/>
      <c r="U672" s="8"/>
      <c r="V672" s="9"/>
      <c r="W672" s="9"/>
      <c r="X672" s="6"/>
    </row>
    <row r="673" spans="1:24" ht="27" customHeight="1" x14ac:dyDescent="0.25">
      <c r="B673" s="260" t="s">
        <v>17</v>
      </c>
      <c r="C673" s="261"/>
      <c r="D673" s="261"/>
      <c r="E673" s="261"/>
      <c r="F673" s="262" t="s">
        <v>134</v>
      </c>
      <c r="G673" s="262"/>
      <c r="H673" s="262"/>
      <c r="I673" s="262" t="s">
        <v>12</v>
      </c>
      <c r="J673" s="262"/>
      <c r="K673" s="262"/>
      <c r="L673" s="262" t="s">
        <v>105</v>
      </c>
      <c r="M673" s="236" t="s">
        <v>135</v>
      </c>
      <c r="N673" s="236"/>
      <c r="O673" s="236"/>
      <c r="P673" s="236"/>
      <c r="Q673" s="236"/>
      <c r="R673" s="236" t="s">
        <v>101</v>
      </c>
      <c r="S673" s="236"/>
      <c r="T673" s="236"/>
      <c r="U673" s="236"/>
      <c r="V673" s="237"/>
      <c r="W673" s="14"/>
      <c r="X673" s="3"/>
    </row>
    <row r="674" spans="1:24" ht="27.75" customHeight="1" x14ac:dyDescent="0.2">
      <c r="B674" s="240">
        <f>EDATE(B651,12)</f>
        <v>45292</v>
      </c>
      <c r="C674" s="241"/>
      <c r="D674" s="241"/>
      <c r="E674" s="242"/>
      <c r="F674" s="263"/>
      <c r="G674" s="263"/>
      <c r="H674" s="263"/>
      <c r="I674" s="263"/>
      <c r="J674" s="263"/>
      <c r="K674" s="263"/>
      <c r="L674" s="263"/>
      <c r="M674" s="238"/>
      <c r="N674" s="238"/>
      <c r="O674" s="238"/>
      <c r="P674" s="238"/>
      <c r="Q674" s="238"/>
      <c r="R674" s="238"/>
      <c r="S674" s="238"/>
      <c r="T674" s="238"/>
      <c r="U674" s="238"/>
      <c r="V674" s="239"/>
      <c r="W674" s="14"/>
      <c r="X674" s="3"/>
    </row>
    <row r="675" spans="1:24" ht="16.5" customHeight="1" x14ac:dyDescent="0.2">
      <c r="A675" s="34">
        <f>EDATE(B674,-4)</f>
        <v>45170</v>
      </c>
      <c r="B675" s="243" t="str">
        <f>PROPER(TEXT(A675, "mmmm"))</f>
        <v>Septiembre</v>
      </c>
      <c r="C675" s="244"/>
      <c r="D675" s="244"/>
      <c r="E675" s="244"/>
      <c r="F675" s="281" t="str">
        <f>IFERROR(IF(VLOOKUP($D645&amp;"-"&amp;TEXT($A675,"mmm-aaaa"),Informes!$A:$P,COLUMN(Informes!H$1),FALSE),"þ","¨"),"¨")</f>
        <v>¨</v>
      </c>
      <c r="G675" s="281"/>
      <c r="H675" s="281"/>
      <c r="I675" s="248" t="str">
        <f>IFERROR(IF(ISBLANK(
VLOOKUP($D668&amp;"-"&amp;TEXT($A675,"mmm-aaaa"),Informes!$A:$P,COLUMN(Informes!I$1),FALSE)), "",
VLOOKUP($D668&amp;"-"&amp;TEXT($A675,"mmm-aaaa"),Informes!$A:$P,COLUMN(Informes!I$1),FALSE)), "")</f>
        <v/>
      </c>
      <c r="J675" s="248"/>
      <c r="K675" s="248"/>
      <c r="L675" s="173" t="str">
        <f>IFERROR(IF($X675=$L$7,"þ","¨"),"¨")</f>
        <v>¨</v>
      </c>
      <c r="M675" s="248" t="str">
        <f>IFERROR(IF(OR($X675=$L$7,$X675=$K$5,$X675=$O$5,$X675=$T$5),IF(ISBLANK(
VLOOKUP($D645&amp;"-"&amp;TEXT($A675,"mmm-aaaa"),Informes!$A:$P,COLUMN(Informes!J$1),FALSE)), "",
VLOOKUP($D645&amp;"-"&amp;TEXT($A675,"mmm-aaaa"),Informes!$A:$P,COLUMN(Informes!J$1),FALSE)), ""), "")</f>
        <v/>
      </c>
      <c r="N675" s="248"/>
      <c r="O675" s="248"/>
      <c r="P675" s="248"/>
      <c r="Q675" s="248"/>
      <c r="R675" s="252" t="str">
        <f t="shared" ref="R675:R686" si="130">IF(W675=0, "", W675)</f>
        <v/>
      </c>
      <c r="S675" s="252"/>
      <c r="T675" s="252"/>
      <c r="U675" s="252"/>
      <c r="V675" s="253"/>
      <c r="W675" s="4" t="str">
        <f>IFERROR(VLOOKUP($D668&amp;"-"&amp;TEXT($A675,"mmm-aaaa"),Informes!$A:$P,COLUMN(Informes!K$1),FALSE), "")</f>
        <v/>
      </c>
      <c r="X675" s="34" t="str">
        <f>IFERROR(VLOOKUP($D645&amp;"-"&amp;TEXT($A675,"mmm-aaaa"),Informes!$A:$P,COLUMN(Informes!C$1),FALSE), "")</f>
        <v/>
      </c>
    </row>
    <row r="676" spans="1:24" ht="16.5" customHeight="1" x14ac:dyDescent="0.2">
      <c r="A676" s="34">
        <f>EDATE(A675,1)</f>
        <v>45200</v>
      </c>
      <c r="B676" s="243" t="str">
        <f t="shared" ref="B676:B686" si="131">PROPER(TEXT(A676, "mmmm"))</f>
        <v>Octubre</v>
      </c>
      <c r="C676" s="244"/>
      <c r="D676" s="244"/>
      <c r="E676" s="244"/>
      <c r="F676" s="281" t="str">
        <f>IFERROR(IF(VLOOKUP($D645&amp;"-"&amp;TEXT($A676,"mmm-aaaa"),Informes!$A:$P,COLUMN(Informes!H$1),FALSE),"þ","¨"),"¨")</f>
        <v>¨</v>
      </c>
      <c r="G676" s="281"/>
      <c r="H676" s="281"/>
      <c r="I676" s="248" t="str">
        <f>IFERROR(IF(ISBLANK(
VLOOKUP($D668&amp;"-"&amp;TEXT($A676,"mmm-aaaa"),Informes!$A:$P,COLUMN(Informes!I$1),FALSE)), "",
VLOOKUP($D668&amp;"-"&amp;TEXT($A676,"mmm-aaaa"),Informes!$A:$P,COLUMN(Informes!I$1),FALSE)), "")</f>
        <v/>
      </c>
      <c r="J676" s="248"/>
      <c r="K676" s="248"/>
      <c r="L676" s="173" t="str">
        <f t="shared" ref="L676:L686" si="132">IFERROR(IF($X676=$L$7,"þ","¨"),"¨")</f>
        <v>¨</v>
      </c>
      <c r="M676" s="248" t="str">
        <f>IFERROR(IF(OR($X676=$L$7,$X676=$K$5,$X676=$O$5,$X676=$T$5),IF(ISBLANK(
VLOOKUP($D645&amp;"-"&amp;TEXT($A676,"mmm-aaaa"),Informes!$A:$P,COLUMN(Informes!J$1),FALSE)), "",
VLOOKUP($D645&amp;"-"&amp;TEXT($A676,"mmm-aaaa"),Informes!$A:$P,COLUMN(Informes!J$1),FALSE)), ""), "")</f>
        <v/>
      </c>
      <c r="N676" s="248"/>
      <c r="O676" s="248"/>
      <c r="P676" s="248"/>
      <c r="Q676" s="248"/>
      <c r="R676" s="252" t="str">
        <f t="shared" si="130"/>
        <v/>
      </c>
      <c r="S676" s="252"/>
      <c r="T676" s="252"/>
      <c r="U676" s="252"/>
      <c r="V676" s="253"/>
      <c r="W676" s="4" t="str">
        <f>IFERROR(VLOOKUP($D668&amp;"-"&amp;TEXT($A676,"mmm-aaaa"),Informes!$A:$P,COLUMN(Informes!K$1),FALSE), "")</f>
        <v/>
      </c>
      <c r="X676" s="34" t="str">
        <f>IFERROR(VLOOKUP($D645&amp;"-"&amp;TEXT($A676,"mmm-aaaa"),Informes!$A:$P,COLUMN(Informes!C$1),FALSE), "")</f>
        <v/>
      </c>
    </row>
    <row r="677" spans="1:24" ht="16.5" customHeight="1" x14ac:dyDescent="0.2">
      <c r="A677" s="34">
        <f t="shared" ref="A677:A686" si="133">EDATE(A676,1)</f>
        <v>45231</v>
      </c>
      <c r="B677" s="243" t="str">
        <f t="shared" si="131"/>
        <v>Noviembre</v>
      </c>
      <c r="C677" s="244"/>
      <c r="D677" s="244"/>
      <c r="E677" s="244"/>
      <c r="F677" s="281" t="str">
        <f>IFERROR(IF(VLOOKUP($D645&amp;"-"&amp;TEXT($A677,"mmm-aaaa"),Informes!$A:$P,COLUMN(Informes!H$1),FALSE),"þ","¨"),"¨")</f>
        <v>¨</v>
      </c>
      <c r="G677" s="281"/>
      <c r="H677" s="281"/>
      <c r="I677" s="248" t="str">
        <f>IFERROR(IF(ISBLANK(
VLOOKUP($D668&amp;"-"&amp;TEXT($A677,"mmm-aaaa"),Informes!$A:$P,COLUMN(Informes!I$1),FALSE)), "",
VLOOKUP($D668&amp;"-"&amp;TEXT($A677,"mmm-aaaa"),Informes!$A:$P,COLUMN(Informes!I$1),FALSE)), "")</f>
        <v/>
      </c>
      <c r="J677" s="248"/>
      <c r="K677" s="248"/>
      <c r="L677" s="173" t="str">
        <f t="shared" si="132"/>
        <v>¨</v>
      </c>
      <c r="M677" s="248" t="str">
        <f>IFERROR(IF(OR($X677=$L$7,$X677=$K$5,$X677=$O$5,$X677=$T$5),IF(ISBLANK(
VLOOKUP($D645&amp;"-"&amp;TEXT($A677,"mmm-aaaa"),Informes!$A:$P,COLUMN(Informes!J$1),FALSE)), "",
VLOOKUP($D645&amp;"-"&amp;TEXT($A677,"mmm-aaaa"),Informes!$A:$P,COLUMN(Informes!J$1),FALSE)), ""), "")</f>
        <v/>
      </c>
      <c r="N677" s="248"/>
      <c r="O677" s="248"/>
      <c r="P677" s="248"/>
      <c r="Q677" s="248"/>
      <c r="R677" s="252" t="str">
        <f t="shared" si="130"/>
        <v/>
      </c>
      <c r="S677" s="252"/>
      <c r="T677" s="252"/>
      <c r="U677" s="252"/>
      <c r="V677" s="253"/>
      <c r="W677" s="4" t="str">
        <f>IFERROR(VLOOKUP($D668&amp;"-"&amp;TEXT($A677,"mmm-aaaa"),Informes!$A:$P,COLUMN(Informes!K$1),FALSE), "")</f>
        <v/>
      </c>
      <c r="X677" s="34" t="str">
        <f>IFERROR(VLOOKUP($D645&amp;"-"&amp;TEXT($A677,"mmm-aaaa"),Informes!$A:$P,COLUMN(Informes!C$1),FALSE), "")</f>
        <v/>
      </c>
    </row>
    <row r="678" spans="1:24" ht="16.5" customHeight="1" x14ac:dyDescent="0.2">
      <c r="A678" s="34">
        <f t="shared" si="133"/>
        <v>45261</v>
      </c>
      <c r="B678" s="243" t="str">
        <f t="shared" si="131"/>
        <v>Diciembre</v>
      </c>
      <c r="C678" s="244"/>
      <c r="D678" s="244"/>
      <c r="E678" s="244"/>
      <c r="F678" s="281" t="str">
        <f>IFERROR(IF(VLOOKUP($D645&amp;"-"&amp;TEXT($A678,"mmm-aaaa"),Informes!$A:$P,COLUMN(Informes!H$1),FALSE),"þ","¨"),"¨")</f>
        <v>¨</v>
      </c>
      <c r="G678" s="281"/>
      <c r="H678" s="281"/>
      <c r="I678" s="248" t="str">
        <f>IFERROR(IF(ISBLANK(
VLOOKUP($D668&amp;"-"&amp;TEXT($A678,"mmm-aaaa"),Informes!$A:$P,COLUMN(Informes!I$1),FALSE)), "",
VLOOKUP($D668&amp;"-"&amp;TEXT($A678,"mmm-aaaa"),Informes!$A:$P,COLUMN(Informes!I$1),FALSE)), "")</f>
        <v/>
      </c>
      <c r="J678" s="248"/>
      <c r="K678" s="248"/>
      <c r="L678" s="173" t="str">
        <f t="shared" si="132"/>
        <v>¨</v>
      </c>
      <c r="M678" s="248" t="str">
        <f>IFERROR(IF(OR($X678=$L$7,$X678=$K$5,$X678=$O$5,$X678=$T$5),IF(ISBLANK(
VLOOKUP($D645&amp;"-"&amp;TEXT($A678,"mmm-aaaa"),Informes!$A:$P,COLUMN(Informes!J$1),FALSE)), "",
VLOOKUP($D645&amp;"-"&amp;TEXT($A678,"mmm-aaaa"),Informes!$A:$P,COLUMN(Informes!J$1),FALSE)), ""), "")</f>
        <v/>
      </c>
      <c r="N678" s="248"/>
      <c r="O678" s="248"/>
      <c r="P678" s="248"/>
      <c r="Q678" s="248"/>
      <c r="R678" s="252" t="str">
        <f t="shared" si="130"/>
        <v/>
      </c>
      <c r="S678" s="252"/>
      <c r="T678" s="252"/>
      <c r="U678" s="252"/>
      <c r="V678" s="253"/>
      <c r="W678" s="4" t="str">
        <f>IFERROR(VLOOKUP($D668&amp;"-"&amp;TEXT($A678,"mmm-aaaa"),Informes!$A:$P,COLUMN(Informes!K$1),FALSE), "")</f>
        <v/>
      </c>
      <c r="X678" s="34" t="str">
        <f>IFERROR(VLOOKUP($D645&amp;"-"&amp;TEXT($A678,"mmm-aaaa"),Informes!$A:$P,COLUMN(Informes!C$1),FALSE), "")</f>
        <v/>
      </c>
    </row>
    <row r="679" spans="1:24" ht="16.5" customHeight="1" x14ac:dyDescent="0.2">
      <c r="A679" s="34">
        <f t="shared" si="133"/>
        <v>45292</v>
      </c>
      <c r="B679" s="243" t="str">
        <f t="shared" si="131"/>
        <v>Enero</v>
      </c>
      <c r="C679" s="244"/>
      <c r="D679" s="244"/>
      <c r="E679" s="244"/>
      <c r="F679" s="281" t="str">
        <f>IFERROR(IF(VLOOKUP($D645&amp;"-"&amp;TEXT($A679,"mmm-aaaa"),Informes!$A:$P,COLUMN(Informes!H$1),FALSE),"þ","¨"),"¨")</f>
        <v>¨</v>
      </c>
      <c r="G679" s="281"/>
      <c r="H679" s="281"/>
      <c r="I679" s="248" t="str">
        <f>IFERROR(IF(ISBLANK(
VLOOKUP($D668&amp;"-"&amp;TEXT($A679,"mmm-aaaa"),Informes!$A:$P,COLUMN(Informes!I$1),FALSE)), "",
VLOOKUP($D668&amp;"-"&amp;TEXT($A679,"mmm-aaaa"),Informes!$A:$P,COLUMN(Informes!I$1),FALSE)), "")</f>
        <v/>
      </c>
      <c r="J679" s="248"/>
      <c r="K679" s="248"/>
      <c r="L679" s="173" t="str">
        <f t="shared" si="132"/>
        <v>¨</v>
      </c>
      <c r="M679" s="248" t="str">
        <f>IFERROR(IF(OR($X679=$L$7,$X679=$K$5,$X679=$O$5,$X679=$T$5),IF(ISBLANK(
VLOOKUP($D645&amp;"-"&amp;TEXT($A679,"mmm-aaaa"),Informes!$A:$P,COLUMN(Informes!J$1),FALSE)), "",
VLOOKUP($D645&amp;"-"&amp;TEXT($A679,"mmm-aaaa"),Informes!$A:$P,COLUMN(Informes!J$1),FALSE)), ""), "")</f>
        <v/>
      </c>
      <c r="N679" s="248"/>
      <c r="O679" s="248"/>
      <c r="P679" s="248"/>
      <c r="Q679" s="248"/>
      <c r="R679" s="252" t="str">
        <f t="shared" si="130"/>
        <v/>
      </c>
      <c r="S679" s="252"/>
      <c r="T679" s="252"/>
      <c r="U679" s="252"/>
      <c r="V679" s="253"/>
      <c r="W679" s="4" t="str">
        <f>IFERROR(VLOOKUP($D668&amp;"-"&amp;TEXT($A679,"mmm-aaaa"),Informes!$A:$P,COLUMN(Informes!K$1),FALSE), "")</f>
        <v/>
      </c>
      <c r="X679" s="34" t="str">
        <f>IFERROR(VLOOKUP($D645&amp;"-"&amp;TEXT($A679,"mmm-aaaa"),Informes!$A:$P,COLUMN(Informes!C$1),FALSE), "")</f>
        <v/>
      </c>
    </row>
    <row r="680" spans="1:24" ht="16.5" customHeight="1" x14ac:dyDescent="0.2">
      <c r="A680" s="34">
        <f t="shared" si="133"/>
        <v>45323</v>
      </c>
      <c r="B680" s="243" t="str">
        <f t="shared" si="131"/>
        <v>Febrero</v>
      </c>
      <c r="C680" s="244"/>
      <c r="D680" s="244"/>
      <c r="E680" s="244"/>
      <c r="F680" s="281" t="str">
        <f>IFERROR(IF(VLOOKUP($D645&amp;"-"&amp;TEXT($A680,"mmm-aaaa"),Informes!$A:$P,COLUMN(Informes!H$1),FALSE),"þ","¨"),"¨")</f>
        <v>¨</v>
      </c>
      <c r="G680" s="281"/>
      <c r="H680" s="281"/>
      <c r="I680" s="248" t="str">
        <f>IFERROR(IF(ISBLANK(
VLOOKUP($D668&amp;"-"&amp;TEXT($A680,"mmm-aaaa"),Informes!$A:$P,COLUMN(Informes!I$1),FALSE)), "",
VLOOKUP($D668&amp;"-"&amp;TEXT($A680,"mmm-aaaa"),Informes!$A:$P,COLUMN(Informes!I$1),FALSE)), "")</f>
        <v/>
      </c>
      <c r="J680" s="248"/>
      <c r="K680" s="248"/>
      <c r="L680" s="173" t="str">
        <f t="shared" si="132"/>
        <v>¨</v>
      </c>
      <c r="M680" s="248" t="str">
        <f>IFERROR(IF(OR($X680=$L$7,$X680=$K$5,$X680=$O$5,$X680=$T$5),IF(ISBLANK(
VLOOKUP($D645&amp;"-"&amp;TEXT($A680,"mmm-aaaa"),Informes!$A:$P,COLUMN(Informes!J$1),FALSE)), "",
VLOOKUP($D645&amp;"-"&amp;TEXT($A680,"mmm-aaaa"),Informes!$A:$P,COLUMN(Informes!J$1),FALSE)), ""), "")</f>
        <v/>
      </c>
      <c r="N680" s="248"/>
      <c r="O680" s="248"/>
      <c r="P680" s="248"/>
      <c r="Q680" s="248"/>
      <c r="R680" s="252" t="str">
        <f t="shared" si="130"/>
        <v/>
      </c>
      <c r="S680" s="252"/>
      <c r="T680" s="252"/>
      <c r="U680" s="252"/>
      <c r="V680" s="253"/>
      <c r="W680" s="4" t="str">
        <f>IFERROR(VLOOKUP($D668&amp;"-"&amp;TEXT($A680,"mmm-aaaa"),Informes!$A:$P,COLUMN(Informes!K$1),FALSE), "")</f>
        <v/>
      </c>
      <c r="X680" s="34" t="str">
        <f>IFERROR(VLOOKUP($D645&amp;"-"&amp;TEXT($A680,"mmm-aaaa"),Informes!$A:$P,COLUMN(Informes!C$1),FALSE), "")</f>
        <v/>
      </c>
    </row>
    <row r="681" spans="1:24" ht="16.5" customHeight="1" x14ac:dyDescent="0.2">
      <c r="A681" s="34">
        <f t="shared" si="133"/>
        <v>45352</v>
      </c>
      <c r="B681" s="243" t="str">
        <f t="shared" si="131"/>
        <v>Marzo</v>
      </c>
      <c r="C681" s="244"/>
      <c r="D681" s="244"/>
      <c r="E681" s="244"/>
      <c r="F681" s="281" t="str">
        <f>IFERROR(IF(VLOOKUP($D645&amp;"-"&amp;TEXT($A681,"mmm-aaaa"),Informes!$A:$P,COLUMN(Informes!H$1),FALSE),"þ","¨"),"¨")</f>
        <v>¨</v>
      </c>
      <c r="G681" s="281"/>
      <c r="H681" s="281"/>
      <c r="I681" s="248" t="str">
        <f>IFERROR(IF(ISBLANK(
VLOOKUP($D668&amp;"-"&amp;TEXT($A681,"mmm-aaaa"),Informes!$A:$P,COLUMN(Informes!I$1),FALSE)), "",
VLOOKUP($D668&amp;"-"&amp;TEXT($A681,"mmm-aaaa"),Informes!$A:$P,COLUMN(Informes!I$1),FALSE)), "")</f>
        <v/>
      </c>
      <c r="J681" s="248"/>
      <c r="K681" s="248"/>
      <c r="L681" s="173" t="str">
        <f t="shared" si="132"/>
        <v>¨</v>
      </c>
      <c r="M681" s="248" t="str">
        <f>IFERROR(IF(OR($X681=$L$7,$X681=$K$5,$X681=$O$5,$X681=$T$5),IF(ISBLANK(
VLOOKUP($D645&amp;"-"&amp;TEXT($A681,"mmm-aaaa"),Informes!$A:$P,COLUMN(Informes!J$1),FALSE)), "",
VLOOKUP($D645&amp;"-"&amp;TEXT($A681,"mmm-aaaa"),Informes!$A:$P,COLUMN(Informes!J$1),FALSE)), ""), "")</f>
        <v/>
      </c>
      <c r="N681" s="248"/>
      <c r="O681" s="248"/>
      <c r="P681" s="248"/>
      <c r="Q681" s="248"/>
      <c r="R681" s="252" t="str">
        <f t="shared" si="130"/>
        <v/>
      </c>
      <c r="S681" s="252"/>
      <c r="T681" s="252"/>
      <c r="U681" s="252"/>
      <c r="V681" s="253"/>
      <c r="W681" s="4" t="str">
        <f>IFERROR(VLOOKUP($D668&amp;"-"&amp;TEXT($A681,"mmm-aaaa"),Informes!$A:$P,COLUMN(Informes!K$1),FALSE), "")</f>
        <v/>
      </c>
      <c r="X681" s="34" t="str">
        <f>IFERROR(VLOOKUP($D645&amp;"-"&amp;TEXT($A681,"mmm-aaaa"),Informes!$A:$P,COLUMN(Informes!C$1),FALSE), "")</f>
        <v/>
      </c>
    </row>
    <row r="682" spans="1:24" ht="16.5" customHeight="1" x14ac:dyDescent="0.2">
      <c r="A682" s="34">
        <f t="shared" si="133"/>
        <v>45383</v>
      </c>
      <c r="B682" s="243" t="str">
        <f t="shared" si="131"/>
        <v>Abril</v>
      </c>
      <c r="C682" s="244"/>
      <c r="D682" s="244"/>
      <c r="E682" s="244"/>
      <c r="F682" s="281" t="str">
        <f>IFERROR(IF(VLOOKUP($D645&amp;"-"&amp;TEXT($A682,"mmm-aaaa"),Informes!$A:$P,COLUMN(Informes!H$1),FALSE),"þ","¨"),"¨")</f>
        <v>¨</v>
      </c>
      <c r="G682" s="281"/>
      <c r="H682" s="281"/>
      <c r="I682" s="248" t="str">
        <f>IFERROR(IF(ISBLANK(
VLOOKUP($D668&amp;"-"&amp;TEXT($A682,"mmm-aaaa"),Informes!$A:$P,COLUMN(Informes!I$1),FALSE)), "",
VLOOKUP($D668&amp;"-"&amp;TEXT($A682,"mmm-aaaa"),Informes!$A:$P,COLUMN(Informes!I$1),FALSE)), "")</f>
        <v/>
      </c>
      <c r="J682" s="248"/>
      <c r="K682" s="248"/>
      <c r="L682" s="173" t="str">
        <f t="shared" si="132"/>
        <v>¨</v>
      </c>
      <c r="M682" s="248" t="str">
        <f>IFERROR(IF(OR($X682=$L$7,$X682=$K$5,$X682=$O$5,$X682=$T$5),IF(ISBLANK(
VLOOKUP($D645&amp;"-"&amp;TEXT($A682,"mmm-aaaa"),Informes!$A:$P,COLUMN(Informes!J$1),FALSE)), "",
VLOOKUP($D645&amp;"-"&amp;TEXT($A682,"mmm-aaaa"),Informes!$A:$P,COLUMN(Informes!J$1),FALSE)), ""), "")</f>
        <v/>
      </c>
      <c r="N682" s="248"/>
      <c r="O682" s="248"/>
      <c r="P682" s="248"/>
      <c r="Q682" s="248"/>
      <c r="R682" s="252" t="str">
        <f t="shared" si="130"/>
        <v/>
      </c>
      <c r="S682" s="252"/>
      <c r="T682" s="252"/>
      <c r="U682" s="252"/>
      <c r="V682" s="253"/>
      <c r="W682" s="4" t="str">
        <f>IFERROR(VLOOKUP($D668&amp;"-"&amp;TEXT($A682,"mmm-aaaa"),Informes!$A:$P,COLUMN(Informes!K$1),FALSE), "")</f>
        <v/>
      </c>
      <c r="X682" s="34" t="str">
        <f>IFERROR(VLOOKUP($D645&amp;"-"&amp;TEXT($A682,"mmm-aaaa"),Informes!$A:$P,COLUMN(Informes!C$1),FALSE), "")</f>
        <v/>
      </c>
    </row>
    <row r="683" spans="1:24" ht="16.5" customHeight="1" x14ac:dyDescent="0.2">
      <c r="A683" s="34">
        <f t="shared" si="133"/>
        <v>45413</v>
      </c>
      <c r="B683" s="243" t="str">
        <f t="shared" si="131"/>
        <v>Mayo</v>
      </c>
      <c r="C683" s="244"/>
      <c r="D683" s="244"/>
      <c r="E683" s="244"/>
      <c r="F683" s="281" t="str">
        <f>IFERROR(IF(VLOOKUP($D645&amp;"-"&amp;TEXT($A683,"mmm-aaaa"),Informes!$A:$P,COLUMN(Informes!H$1),FALSE),"þ","¨"),"¨")</f>
        <v>¨</v>
      </c>
      <c r="G683" s="281"/>
      <c r="H683" s="281"/>
      <c r="I683" s="248" t="str">
        <f>IFERROR(IF(ISBLANK(
VLOOKUP($D668&amp;"-"&amp;TEXT($A683,"mmm-aaaa"),Informes!$A:$P,COLUMN(Informes!I$1),FALSE)), "",
VLOOKUP($D668&amp;"-"&amp;TEXT($A683,"mmm-aaaa"),Informes!$A:$P,COLUMN(Informes!I$1),FALSE)), "")</f>
        <v/>
      </c>
      <c r="J683" s="248"/>
      <c r="K683" s="248"/>
      <c r="L683" s="173" t="str">
        <f t="shared" si="132"/>
        <v>¨</v>
      </c>
      <c r="M683" s="248" t="str">
        <f>IFERROR(IF(OR($X683=$L$7,$X683=$K$5,$X683=$O$5,$X683=$T$5),IF(ISBLANK(
VLOOKUP($D645&amp;"-"&amp;TEXT($A683,"mmm-aaaa"),Informes!$A:$P,COLUMN(Informes!J$1),FALSE)), "",
VLOOKUP($D645&amp;"-"&amp;TEXT($A683,"mmm-aaaa"),Informes!$A:$P,COLUMN(Informes!J$1),FALSE)), ""), "")</f>
        <v/>
      </c>
      <c r="N683" s="248"/>
      <c r="O683" s="248"/>
      <c r="P683" s="248"/>
      <c r="Q683" s="248"/>
      <c r="R683" s="252" t="str">
        <f t="shared" si="130"/>
        <v/>
      </c>
      <c r="S683" s="252"/>
      <c r="T683" s="252"/>
      <c r="U683" s="252"/>
      <c r="V683" s="253"/>
      <c r="W683" s="4" t="str">
        <f>IFERROR(VLOOKUP($D668&amp;"-"&amp;TEXT($A683,"mmm-aaaa"),Informes!$A:$P,COLUMN(Informes!K$1),FALSE), "")</f>
        <v/>
      </c>
      <c r="X683" s="34" t="str">
        <f>IFERROR(VLOOKUP($D645&amp;"-"&amp;TEXT($A683,"mmm-aaaa"),Informes!$A:$P,COLUMN(Informes!C$1),FALSE), "")</f>
        <v/>
      </c>
    </row>
    <row r="684" spans="1:24" ht="16.5" customHeight="1" x14ac:dyDescent="0.2">
      <c r="A684" s="34">
        <f t="shared" si="133"/>
        <v>45444</v>
      </c>
      <c r="B684" s="243" t="str">
        <f t="shared" si="131"/>
        <v>Junio</v>
      </c>
      <c r="C684" s="244"/>
      <c r="D684" s="244"/>
      <c r="E684" s="244"/>
      <c r="F684" s="281" t="str">
        <f>IFERROR(IF(VLOOKUP($D645&amp;"-"&amp;TEXT($A684,"mmm-aaaa"),Informes!$A:$P,COLUMN(Informes!H$1),FALSE),"þ","¨"),"¨")</f>
        <v>¨</v>
      </c>
      <c r="G684" s="281"/>
      <c r="H684" s="281"/>
      <c r="I684" s="248" t="str">
        <f>IFERROR(IF(ISBLANK(
VLOOKUP($D668&amp;"-"&amp;TEXT($A684,"mmm-aaaa"),Informes!$A:$P,COLUMN(Informes!I$1),FALSE)), "",
VLOOKUP($D668&amp;"-"&amp;TEXT($A684,"mmm-aaaa"),Informes!$A:$P,COLUMN(Informes!I$1),FALSE)), "")</f>
        <v/>
      </c>
      <c r="J684" s="248"/>
      <c r="K684" s="248"/>
      <c r="L684" s="173" t="str">
        <f t="shared" si="132"/>
        <v>¨</v>
      </c>
      <c r="M684" s="248" t="str">
        <f>IFERROR(IF(OR($X684=$L$7,$X684=$K$5,$X684=$O$5,$X684=$T$5),IF(ISBLANK(
VLOOKUP($D645&amp;"-"&amp;TEXT($A684,"mmm-aaaa"),Informes!$A:$P,COLUMN(Informes!J$1),FALSE)), "",
VLOOKUP($D645&amp;"-"&amp;TEXT($A684,"mmm-aaaa"),Informes!$A:$P,COLUMN(Informes!J$1),FALSE)), ""), "")</f>
        <v/>
      </c>
      <c r="N684" s="248"/>
      <c r="O684" s="248"/>
      <c r="P684" s="248"/>
      <c r="Q684" s="248"/>
      <c r="R684" s="252" t="str">
        <f t="shared" si="130"/>
        <v/>
      </c>
      <c r="S684" s="252"/>
      <c r="T684" s="252"/>
      <c r="U684" s="252"/>
      <c r="V684" s="253"/>
      <c r="W684" s="4" t="str">
        <f>IFERROR(VLOOKUP($D668&amp;"-"&amp;TEXT($A684,"mmm-aaaa"),Informes!$A:$P,COLUMN(Informes!K$1),FALSE), "")</f>
        <v/>
      </c>
      <c r="X684" s="34" t="str">
        <f>IFERROR(VLOOKUP($D645&amp;"-"&amp;TEXT($A684,"mmm-aaaa"),Informes!$A:$P,COLUMN(Informes!C$1),FALSE), "")</f>
        <v/>
      </c>
    </row>
    <row r="685" spans="1:24" ht="16.5" customHeight="1" x14ac:dyDescent="0.2">
      <c r="A685" s="34">
        <f t="shared" si="133"/>
        <v>45474</v>
      </c>
      <c r="B685" s="243" t="str">
        <f t="shared" si="131"/>
        <v>Julio</v>
      </c>
      <c r="C685" s="244"/>
      <c r="D685" s="244"/>
      <c r="E685" s="244"/>
      <c r="F685" s="281" t="str">
        <f>IFERROR(IF(VLOOKUP($D645&amp;"-"&amp;TEXT($A685,"mmm-aaaa"),Informes!$A:$P,COLUMN(Informes!H$1),FALSE),"þ","¨"),"¨")</f>
        <v>¨</v>
      </c>
      <c r="G685" s="281"/>
      <c r="H685" s="281"/>
      <c r="I685" s="248" t="str">
        <f>IFERROR(IF(ISBLANK(
VLOOKUP($D668&amp;"-"&amp;TEXT($A685,"mmm-aaaa"),Informes!$A:$P,COLUMN(Informes!I$1),FALSE)), "",
VLOOKUP($D668&amp;"-"&amp;TEXT($A685,"mmm-aaaa"),Informes!$A:$P,COLUMN(Informes!I$1),FALSE)), "")</f>
        <v/>
      </c>
      <c r="J685" s="248"/>
      <c r="K685" s="248"/>
      <c r="L685" s="173" t="str">
        <f t="shared" si="132"/>
        <v>¨</v>
      </c>
      <c r="M685" s="248" t="str">
        <f>IFERROR(IF(OR($X685=$L$7,$X685=$K$5,$X685=$O$5,$X685=$T$5),IF(ISBLANK(
VLOOKUP($D645&amp;"-"&amp;TEXT($A685,"mmm-aaaa"),Informes!$A:$P,COLUMN(Informes!J$1),FALSE)), "",
VLOOKUP($D645&amp;"-"&amp;TEXT($A685,"mmm-aaaa"),Informes!$A:$P,COLUMN(Informes!J$1),FALSE)), ""), "")</f>
        <v/>
      </c>
      <c r="N685" s="248"/>
      <c r="O685" s="248"/>
      <c r="P685" s="248"/>
      <c r="Q685" s="248"/>
      <c r="R685" s="252" t="str">
        <f t="shared" si="130"/>
        <v/>
      </c>
      <c r="S685" s="252"/>
      <c r="T685" s="252"/>
      <c r="U685" s="252"/>
      <c r="V685" s="253"/>
      <c r="W685" s="4" t="str">
        <f>IFERROR(VLOOKUP($D668&amp;"-"&amp;TEXT($A685,"mmm-aaaa"),Informes!$A:$P,COLUMN(Informes!K$1),FALSE), "")</f>
        <v/>
      </c>
      <c r="X685" s="34" t="str">
        <f>IFERROR(VLOOKUP($D645&amp;"-"&amp;TEXT($A685,"mmm-aaaa"),Informes!$A:$P,COLUMN(Informes!C$1),FALSE), "")</f>
        <v/>
      </c>
    </row>
    <row r="686" spans="1:24" ht="16.5" customHeight="1" thickBot="1" x14ac:dyDescent="0.25">
      <c r="A686" s="34">
        <f t="shared" si="133"/>
        <v>45505</v>
      </c>
      <c r="B686" s="264" t="str">
        <f t="shared" si="131"/>
        <v>Agosto</v>
      </c>
      <c r="C686" s="265"/>
      <c r="D686" s="265"/>
      <c r="E686" s="265"/>
      <c r="F686" s="280" t="str">
        <f>IFERROR(IF(VLOOKUP($D645&amp;"-"&amp;TEXT($A686,"mmm-aaaa"),Informes!$A:$P,COLUMN(Informes!H$1),FALSE),"þ","¨"),"¨")</f>
        <v>¨</v>
      </c>
      <c r="G686" s="280"/>
      <c r="H686" s="280"/>
      <c r="I686" s="269" t="str">
        <f>IFERROR(IF(ISBLANK(
VLOOKUP($D668&amp;"-"&amp;TEXT($A686,"mmm-aaaa"),Informes!$A:$P,COLUMN(Informes!I$1),FALSE)), "",
VLOOKUP($D668&amp;"-"&amp;TEXT($A686,"mmm-aaaa"),Informes!$A:$P,COLUMN(Informes!I$1),FALSE)), "")</f>
        <v/>
      </c>
      <c r="J686" s="269"/>
      <c r="K686" s="269"/>
      <c r="L686" s="172" t="str">
        <f t="shared" si="132"/>
        <v>¨</v>
      </c>
      <c r="M686" s="269" t="str">
        <f>IFERROR(IF(OR($X686=$L$7,$X686=$K$5,$X686=$O$5,$X686=$T$5),IF(ISBLANK(
VLOOKUP($D645&amp;"-"&amp;TEXT($A686,"mmm-aaaa"),Informes!$A:$P,COLUMN(Informes!J$1),FALSE)), "",
VLOOKUP($D645&amp;"-"&amp;TEXT($A686,"mmm-aaaa"),Informes!$A:$P,COLUMN(Informes!J$1),FALSE)), ""), "")</f>
        <v/>
      </c>
      <c r="N686" s="269"/>
      <c r="O686" s="269"/>
      <c r="P686" s="269"/>
      <c r="Q686" s="269"/>
      <c r="R686" s="270" t="str">
        <f t="shared" si="130"/>
        <v/>
      </c>
      <c r="S686" s="270"/>
      <c r="T686" s="270"/>
      <c r="U686" s="270"/>
      <c r="V686" s="271"/>
      <c r="W686" s="4" t="str">
        <f>IFERROR(VLOOKUP($D668&amp;"-"&amp;TEXT($A686,"mmm-aaaa"),Informes!$A:$P,COLUMN(Informes!K$1),FALSE), "")</f>
        <v/>
      </c>
      <c r="X686" s="34" t="str">
        <f>IFERROR(VLOOKUP($D645&amp;"-"&amp;TEXT($A686,"mmm-aaaa"),Informes!$A:$P,COLUMN(Informes!C$1),FALSE), "")</f>
        <v/>
      </c>
    </row>
    <row r="687" spans="1:24" ht="16.5" customHeight="1" thickBot="1" x14ac:dyDescent="0.3">
      <c r="D687" s="124"/>
      <c r="E687" s="124"/>
      <c r="F687" s="129"/>
      <c r="G687" s="124" t="str">
        <f>IF(SUM(F675:F686)=0,"",SUM(F675:F686))</f>
        <v/>
      </c>
      <c r="H687" s="124"/>
      <c r="I687" s="124"/>
      <c r="J687" s="130"/>
      <c r="K687" s="124"/>
      <c r="L687" s="131" t="s">
        <v>107</v>
      </c>
      <c r="M687" s="272" t="str">
        <f>IF(SUM(M675:M686)=0,"",SUM(M675:M686))</f>
        <v/>
      </c>
      <c r="N687" s="273"/>
      <c r="O687" s="273"/>
      <c r="P687" s="273"/>
      <c r="Q687" s="274"/>
      <c r="R687" s="275"/>
      <c r="S687" s="276"/>
      <c r="T687" s="276"/>
      <c r="U687" s="276"/>
      <c r="V687" s="277"/>
      <c r="W687" s="4"/>
      <c r="X687" s="4"/>
    </row>
    <row r="688" spans="1:24" ht="16.5" customHeight="1" x14ac:dyDescent="0.2">
      <c r="W688" s="4"/>
      <c r="X688" s="4"/>
    </row>
    <row r="689" spans="1:24" ht="279.75" customHeight="1" x14ac:dyDescent="0.15">
      <c r="B689" s="11"/>
      <c r="C689" s="132" t="s">
        <v>136</v>
      </c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</row>
    <row r="690" spans="1:24" ht="24" customHeight="1" x14ac:dyDescent="0.2">
      <c r="A690" s="35">
        <f>IFERROR(IF(INDEX(ROUNDDOWN(TblPublicadores[Grupo], 0),A691)=$Y$1,A691,0),0)</f>
        <v>0</v>
      </c>
      <c r="B690" s="256" t="s">
        <v>127</v>
      </c>
      <c r="C690" s="256"/>
      <c r="D690" s="256"/>
      <c r="E690" s="256"/>
      <c r="F690" s="256"/>
      <c r="G690" s="256"/>
      <c r="H690" s="256"/>
      <c r="I690" s="256"/>
      <c r="J690" s="256"/>
      <c r="K690" s="256"/>
      <c r="L690" s="256"/>
      <c r="M690" s="256"/>
      <c r="N690" s="256"/>
      <c r="O690" s="256"/>
      <c r="P690" s="256"/>
      <c r="Q690" s="256"/>
      <c r="R690" s="256"/>
      <c r="S690" s="256"/>
      <c r="T690" s="256"/>
      <c r="U690" s="256"/>
      <c r="V690" s="256"/>
    </row>
    <row r="691" spans="1:24" ht="17.25" customHeight="1" x14ac:dyDescent="0.2">
      <c r="A691" s="35">
        <f>A645+1</f>
        <v>16</v>
      </c>
      <c r="B691" s="120" t="s">
        <v>128</v>
      </c>
      <c r="D691" s="286">
        <f>IF(A690=0,0,INDEX(TblPublicadores[Nombre],A690))</f>
        <v>0</v>
      </c>
      <c r="E691" s="286"/>
      <c r="F691" s="286"/>
      <c r="G691" s="286"/>
      <c r="H691" s="286"/>
      <c r="I691" s="286"/>
      <c r="J691" s="286"/>
      <c r="K691" s="286"/>
      <c r="L691" s="286"/>
      <c r="M691" s="286"/>
      <c r="N691" s="286"/>
      <c r="O691" s="286"/>
      <c r="P691" s="286"/>
      <c r="Q691" s="286"/>
      <c r="R691" s="286"/>
      <c r="S691" s="286"/>
      <c r="T691" s="286"/>
      <c r="U691" s="286"/>
      <c r="V691" s="286"/>
      <c r="W691" s="15"/>
      <c r="X691" s="2"/>
    </row>
    <row r="692" spans="1:24" ht="17.25" customHeight="1" x14ac:dyDescent="0.2">
      <c r="B692" s="120" t="s">
        <v>129</v>
      </c>
      <c r="D692" s="121"/>
      <c r="E692" s="121"/>
      <c r="F692" s="7"/>
      <c r="G692" s="7"/>
      <c r="H692" s="257" t="str">
        <f>IF(A690=0,"",INDEX(TblPublicadores[Fecha de nacimiento],A690))</f>
        <v/>
      </c>
      <c r="I692" s="257"/>
      <c r="J692" s="257"/>
      <c r="K692" s="257"/>
      <c r="L692" s="257"/>
      <c r="M692" s="257"/>
      <c r="N692" s="257"/>
      <c r="O692" s="257"/>
      <c r="P692" s="128" t="str">
        <f>IF(INDEX(TblPublicadores[Sexo],A690)=Q692,"þ","¨")</f>
        <v>¨</v>
      </c>
      <c r="Q692" s="120" t="s">
        <v>75</v>
      </c>
      <c r="S692" s="12"/>
      <c r="T692" s="13"/>
      <c r="U692" s="128" t="str">
        <f>IF(INDEX(TblPublicadores[Sexo],A690)=V692,"þ","¨")</f>
        <v>¨</v>
      </c>
      <c r="V692" s="120" t="s">
        <v>79</v>
      </c>
      <c r="W692" s="12"/>
      <c r="X692" s="6"/>
    </row>
    <row r="693" spans="1:24" ht="17.25" customHeight="1" x14ac:dyDescent="0.2">
      <c r="B693" s="120" t="s">
        <v>130</v>
      </c>
      <c r="D693" s="122"/>
      <c r="E693" s="122"/>
      <c r="F693" s="7"/>
      <c r="G693" s="258" t="str">
        <f>IF(A690=0,"",IF(INDEX(TblPublicadores[Fecha de bautismo],A690)="", "",INDEX(TblPublicadores[Fecha de bautismo],A690)))</f>
        <v/>
      </c>
      <c r="H693" s="258"/>
      <c r="I693" s="258"/>
      <c r="J693" s="258"/>
      <c r="K693" s="258"/>
      <c r="L693" s="258"/>
      <c r="M693" s="258"/>
      <c r="N693" s="258"/>
      <c r="O693" s="258"/>
      <c r="P693" s="128" t="s">
        <v>137</v>
      </c>
      <c r="Q693" s="120" t="s">
        <v>131</v>
      </c>
      <c r="S693" s="12"/>
      <c r="T693" s="12"/>
      <c r="U693" s="128" t="s">
        <v>138</v>
      </c>
      <c r="V693" s="120" t="s">
        <v>61</v>
      </c>
      <c r="W693" s="12"/>
      <c r="X693" s="6"/>
    </row>
    <row r="694" spans="1:24" ht="28.5" customHeight="1" x14ac:dyDescent="0.2">
      <c r="B694" s="127" t="str">
        <f>IF(INDEX(TblPublicadores[Privilegio],A690)=C694,"þ","¨")</f>
        <v>¨</v>
      </c>
      <c r="C694" s="125" t="s">
        <v>76</v>
      </c>
      <c r="D694" s="127" t="str">
        <f>IF(INDEX(TblPublicadores[Privilegio],A690)=E694,"þ","¨")</f>
        <v>¨</v>
      </c>
      <c r="E694" s="125" t="s">
        <v>81</v>
      </c>
      <c r="F694" s="7"/>
      <c r="G694" s="7"/>
      <c r="H694" s="5"/>
      <c r="I694" s="10"/>
      <c r="J694" s="127" t="str">
        <f>IF(INDEX(TblPublicadores[Tipo Publicador],A690)=K694,"þ","¨")</f>
        <v>¨</v>
      </c>
      <c r="K694" s="125" t="s">
        <v>77</v>
      </c>
      <c r="L694" s="5"/>
      <c r="M694" s="5"/>
      <c r="N694" s="127" t="str">
        <f>IF(INDEX(TblPublicadores[Tipo Publicador],A690)=O694,"þ","¨")</f>
        <v>¨</v>
      </c>
      <c r="O694" s="125" t="s">
        <v>132</v>
      </c>
      <c r="P694" s="126"/>
      <c r="Q694" s="126"/>
      <c r="R694" s="9"/>
      <c r="S694" s="127" t="str">
        <f>IF(INDEX(TblPublicadores[Tipo Publicador],A690)=T694,"þ","¨")</f>
        <v>¨</v>
      </c>
      <c r="T694" s="259" t="s">
        <v>133</v>
      </c>
      <c r="U694" s="259"/>
      <c r="V694" s="259"/>
      <c r="W694" s="13"/>
      <c r="X694" s="6"/>
    </row>
    <row r="695" spans="1:24" ht="4.5" customHeight="1" thickBot="1" x14ac:dyDescent="0.25">
      <c r="B695" s="8"/>
      <c r="C695" s="7"/>
      <c r="D695" s="8"/>
      <c r="E695" s="7"/>
      <c r="F695" s="7"/>
      <c r="G695" s="7"/>
      <c r="H695" s="5"/>
      <c r="I695" s="10"/>
      <c r="J695" s="8"/>
      <c r="K695" s="5"/>
      <c r="L695" s="5"/>
      <c r="M695" s="5"/>
      <c r="N695" s="7"/>
      <c r="O695" s="5"/>
      <c r="P695" s="8"/>
      <c r="Q695" s="8"/>
      <c r="R695" s="9"/>
      <c r="S695" s="9"/>
      <c r="T695" s="7"/>
      <c r="U695" s="8"/>
      <c r="V695" s="9"/>
      <c r="W695" s="9"/>
      <c r="X695" s="6"/>
    </row>
    <row r="696" spans="1:24" ht="26.25" customHeight="1" x14ac:dyDescent="0.25">
      <c r="B696" s="260" t="s">
        <v>17</v>
      </c>
      <c r="C696" s="261"/>
      <c r="D696" s="261"/>
      <c r="E696" s="261"/>
      <c r="F696" s="262" t="s">
        <v>134</v>
      </c>
      <c r="G696" s="262"/>
      <c r="H696" s="262"/>
      <c r="I696" s="262" t="s">
        <v>12</v>
      </c>
      <c r="J696" s="262"/>
      <c r="K696" s="262"/>
      <c r="L696" s="262" t="s">
        <v>105</v>
      </c>
      <c r="M696" s="236" t="s">
        <v>135</v>
      </c>
      <c r="N696" s="236"/>
      <c r="O696" s="236"/>
      <c r="P696" s="236"/>
      <c r="Q696" s="236"/>
      <c r="R696" s="236" t="s">
        <v>101</v>
      </c>
      <c r="S696" s="236"/>
      <c r="T696" s="236"/>
      <c r="U696" s="236"/>
      <c r="V696" s="237"/>
      <c r="W696" s="14"/>
      <c r="X696" s="3"/>
    </row>
    <row r="697" spans="1:24" ht="27.75" customHeight="1" x14ac:dyDescent="0.2">
      <c r="B697" s="240">
        <v>44927</v>
      </c>
      <c r="C697" s="241"/>
      <c r="D697" s="241"/>
      <c r="E697" s="242"/>
      <c r="F697" s="263"/>
      <c r="G697" s="263"/>
      <c r="H697" s="263"/>
      <c r="I697" s="263"/>
      <c r="J697" s="263"/>
      <c r="K697" s="263"/>
      <c r="L697" s="263"/>
      <c r="M697" s="238"/>
      <c r="N697" s="238"/>
      <c r="O697" s="238"/>
      <c r="P697" s="238"/>
      <c r="Q697" s="238"/>
      <c r="R697" s="238"/>
      <c r="S697" s="238"/>
      <c r="T697" s="238"/>
      <c r="U697" s="238"/>
      <c r="V697" s="239"/>
      <c r="W697" s="14"/>
      <c r="X697" s="3"/>
    </row>
    <row r="698" spans="1:24" ht="16.5" customHeight="1" x14ac:dyDescent="0.2">
      <c r="A698" s="34">
        <f>EDATE(B697,-4)</f>
        <v>44805</v>
      </c>
      <c r="B698" s="243" t="str">
        <f>PROPER(TEXT(A698, "mmmm"))</f>
        <v>Septiembre</v>
      </c>
      <c r="C698" s="244"/>
      <c r="D698" s="244" t="str">
        <f>PROPER(TEXT(C698, "mmmm"))</f>
        <v>Enero</v>
      </c>
      <c r="E698" s="244"/>
      <c r="F698" s="281" t="str">
        <f>IFERROR(IF(VLOOKUP($D691&amp;"-"&amp;TEXT($A698,"mmm-aaaa"),Informes!$A:$P,COLUMN(Informes!H$1),FALSE),"þ","¨"),"¨")</f>
        <v>¨</v>
      </c>
      <c r="G698" s="281"/>
      <c r="H698" s="281"/>
      <c r="I698" s="248" t="str">
        <f>IFERROR(IF(ISBLANK(
VLOOKUP($D691&amp;"-"&amp;TEXT($A698,"mmm-aaaa"),Informes!$A:$P,COLUMN(Informes!I$1),FALSE)), "",
VLOOKUP($D691&amp;"-"&amp;TEXT($A698,"mmm-aaaa"),Informes!$A:$P,COLUMN(Informes!I$1),FALSE)), "")</f>
        <v/>
      </c>
      <c r="J698" s="248"/>
      <c r="K698" s="248"/>
      <c r="L698" s="173" t="str">
        <f>IFERROR(IF($X698=$L$7,"þ","¨"),"¨")</f>
        <v>¨</v>
      </c>
      <c r="M698" s="248" t="str">
        <f>IFERROR(IF(OR($X698=$L$7,$X698=$K$5,$X698=$O$5,$X698=$T$5),IF(ISBLANK(
VLOOKUP($D691&amp;"-"&amp;TEXT($A698,"mmm-aaaa"),Informes!$A:$P,COLUMN(Informes!J$1),FALSE)), "",
VLOOKUP($D691&amp;"-"&amp;TEXT($A698,"mmm-aaaa"),Informes!$A:$P,COLUMN(Informes!J$1),FALSE)), ""), "")</f>
        <v/>
      </c>
      <c r="N698" s="248"/>
      <c r="O698" s="248"/>
      <c r="P698" s="248"/>
      <c r="Q698" s="248"/>
      <c r="R698" s="252" t="str">
        <f t="shared" ref="R698:R709" si="134">IF(W698=0, "", W698)</f>
        <v/>
      </c>
      <c r="S698" s="252"/>
      <c r="T698" s="252"/>
      <c r="U698" s="252"/>
      <c r="V698" s="253"/>
      <c r="W698" s="4" t="str">
        <f>IFERROR(VLOOKUP($D691&amp;"-"&amp;TEXT($A698,"mmm-aaaa"),Informes!$A:$P,COLUMN(Informes!K$1),FALSE), "")</f>
        <v/>
      </c>
      <c r="X698" s="34" t="str">
        <f>IFERROR(VLOOKUP($D691&amp;"-"&amp;TEXT($A698,"mmm-aaaa"),Informes!$A:$P,COLUMN(Informes!C$1),FALSE), "")</f>
        <v/>
      </c>
    </row>
    <row r="699" spans="1:24" ht="16.5" customHeight="1" x14ac:dyDescent="0.2">
      <c r="A699" s="34">
        <f>EDATE(A698,1)</f>
        <v>44835</v>
      </c>
      <c r="B699" s="243" t="str">
        <f t="shared" ref="B699:B709" si="135">PROPER(TEXT(A699, "mmmm"))</f>
        <v>Octubre</v>
      </c>
      <c r="C699" s="244"/>
      <c r="D699" s="244" t="str">
        <f t="shared" ref="D699:D709" si="136">PROPER(TEXT(C699, "mmmm"))</f>
        <v>Enero</v>
      </c>
      <c r="E699" s="244"/>
      <c r="F699" s="281" t="str">
        <f>IFERROR(IF(VLOOKUP($D691&amp;"-"&amp;TEXT($A699,"mmm-aaaa"),Informes!$A:$P,COLUMN(Informes!H$1),FALSE),"þ","¨"),"¨")</f>
        <v>¨</v>
      </c>
      <c r="G699" s="281"/>
      <c r="H699" s="281"/>
      <c r="I699" s="248" t="str">
        <f>IFERROR(IF(ISBLANK(
VLOOKUP($D691&amp;"-"&amp;TEXT($A699,"mmm-aaaa"),Informes!$A:$P,COLUMN(Informes!I$1),FALSE)), "",
VLOOKUP($D691&amp;"-"&amp;TEXT($A699,"mmm-aaaa"),Informes!$A:$P,COLUMN(Informes!I$1),FALSE)), "")</f>
        <v/>
      </c>
      <c r="J699" s="248"/>
      <c r="K699" s="248"/>
      <c r="L699" s="173" t="str">
        <f t="shared" ref="L699:L709" si="137">IFERROR(IF($X699=$L$7,"þ","¨"),"¨")</f>
        <v>¨</v>
      </c>
      <c r="M699" s="248" t="str">
        <f>IFERROR(IF(OR($X699=$L$7,$X699=$K$5,$X699=$O$5,$X699=$T$5),IF(ISBLANK(
VLOOKUP($D691&amp;"-"&amp;TEXT($A699,"mmm-aaaa"),Informes!$A:$P,COLUMN(Informes!J$1),FALSE)), "",
VLOOKUP($D691&amp;"-"&amp;TEXT($A699,"mmm-aaaa"),Informes!$A:$P,COLUMN(Informes!J$1),FALSE)), ""), "")</f>
        <v/>
      </c>
      <c r="N699" s="248"/>
      <c r="O699" s="248"/>
      <c r="P699" s="248"/>
      <c r="Q699" s="248"/>
      <c r="R699" s="252" t="str">
        <f t="shared" si="134"/>
        <v/>
      </c>
      <c r="S699" s="252"/>
      <c r="T699" s="252"/>
      <c r="U699" s="252"/>
      <c r="V699" s="253"/>
      <c r="W699" s="4" t="str">
        <f>IFERROR(VLOOKUP($D691&amp;"-"&amp;TEXT($A699,"mmm-aaaa"),Informes!$A:$P,COLUMN(Informes!K$1),FALSE), "")</f>
        <v/>
      </c>
      <c r="X699" s="34" t="str">
        <f>IFERROR(VLOOKUP($D691&amp;"-"&amp;TEXT($A699,"mmm-aaaa"),Informes!$A:$P,COLUMN(Informes!C$1),FALSE), "")</f>
        <v/>
      </c>
    </row>
    <row r="700" spans="1:24" ht="16.5" customHeight="1" x14ac:dyDescent="0.2">
      <c r="A700" s="34">
        <f t="shared" ref="A700:A709" si="138">EDATE(A699,1)</f>
        <v>44866</v>
      </c>
      <c r="B700" s="243" t="str">
        <f t="shared" si="135"/>
        <v>Noviembre</v>
      </c>
      <c r="C700" s="244"/>
      <c r="D700" s="244" t="str">
        <f t="shared" si="136"/>
        <v>Enero</v>
      </c>
      <c r="E700" s="244"/>
      <c r="F700" s="281" t="str">
        <f>IFERROR(IF(VLOOKUP($D691&amp;"-"&amp;TEXT($A700,"mmm-aaaa"),Informes!$A:$P,COLUMN(Informes!H$1),FALSE),"þ","¨"),"¨")</f>
        <v>¨</v>
      </c>
      <c r="G700" s="281"/>
      <c r="H700" s="281"/>
      <c r="I700" s="248" t="str">
        <f>IFERROR(IF(ISBLANK(
VLOOKUP($D691&amp;"-"&amp;TEXT($A700,"mmm-aaaa"),Informes!$A:$P,COLUMN(Informes!I$1),FALSE)), "",
VLOOKUP($D691&amp;"-"&amp;TEXT($A700,"mmm-aaaa"),Informes!$A:$P,COLUMN(Informes!I$1),FALSE)), "")</f>
        <v/>
      </c>
      <c r="J700" s="248"/>
      <c r="K700" s="248"/>
      <c r="L700" s="173" t="str">
        <f t="shared" si="137"/>
        <v>¨</v>
      </c>
      <c r="M700" s="248" t="str">
        <f>IFERROR(IF(OR($X700=$L$7,$X700=$K$5,$X700=$O$5,$X700=$T$5),IF(ISBLANK(
VLOOKUP($D691&amp;"-"&amp;TEXT($A700,"mmm-aaaa"),Informes!$A:$P,COLUMN(Informes!J$1),FALSE)), "",
VLOOKUP($D691&amp;"-"&amp;TEXT($A700,"mmm-aaaa"),Informes!$A:$P,COLUMN(Informes!J$1),FALSE)), ""), "")</f>
        <v/>
      </c>
      <c r="N700" s="248"/>
      <c r="O700" s="248"/>
      <c r="P700" s="248"/>
      <c r="Q700" s="248"/>
      <c r="R700" s="252" t="str">
        <f t="shared" si="134"/>
        <v/>
      </c>
      <c r="S700" s="252"/>
      <c r="T700" s="252"/>
      <c r="U700" s="252"/>
      <c r="V700" s="253"/>
      <c r="W700" s="4" t="str">
        <f>IFERROR(VLOOKUP($D691&amp;"-"&amp;TEXT($A700,"mmm-aaaa"),Informes!$A:$P,COLUMN(Informes!K$1),FALSE), "")</f>
        <v/>
      </c>
      <c r="X700" s="34" t="str">
        <f>IFERROR(VLOOKUP($D691&amp;"-"&amp;TEXT($A700,"mmm-aaaa"),Informes!$A:$P,COLUMN(Informes!C$1),FALSE), "")</f>
        <v/>
      </c>
    </row>
    <row r="701" spans="1:24" ht="16.5" customHeight="1" x14ac:dyDescent="0.2">
      <c r="A701" s="34">
        <f t="shared" si="138"/>
        <v>44896</v>
      </c>
      <c r="B701" s="243" t="str">
        <f t="shared" si="135"/>
        <v>Diciembre</v>
      </c>
      <c r="C701" s="244"/>
      <c r="D701" s="244" t="str">
        <f t="shared" si="136"/>
        <v>Enero</v>
      </c>
      <c r="E701" s="244"/>
      <c r="F701" s="281" t="str">
        <f>IFERROR(IF(VLOOKUP($D691&amp;"-"&amp;TEXT($A701,"mmm-aaaa"),Informes!$A:$P,COLUMN(Informes!H$1),FALSE),"þ","¨"),"¨")</f>
        <v>¨</v>
      </c>
      <c r="G701" s="281"/>
      <c r="H701" s="281"/>
      <c r="I701" s="248" t="str">
        <f>IFERROR(IF(ISBLANK(
VLOOKUP($D691&amp;"-"&amp;TEXT($A701,"mmm-aaaa"),Informes!$A:$P,COLUMN(Informes!I$1),FALSE)), "",
VLOOKUP($D691&amp;"-"&amp;TEXT($A701,"mmm-aaaa"),Informes!$A:$P,COLUMN(Informes!I$1),FALSE)), "")</f>
        <v/>
      </c>
      <c r="J701" s="248"/>
      <c r="K701" s="248"/>
      <c r="L701" s="173" t="str">
        <f t="shared" si="137"/>
        <v>¨</v>
      </c>
      <c r="M701" s="248" t="str">
        <f>IFERROR(IF(OR($X701=$L$7,$X701=$K$5,$X701=$O$5,$X701=$T$5),IF(ISBLANK(
VLOOKUP($D691&amp;"-"&amp;TEXT($A701,"mmm-aaaa"),Informes!$A:$P,COLUMN(Informes!J$1),FALSE)), "",
VLOOKUP($D691&amp;"-"&amp;TEXT($A701,"mmm-aaaa"),Informes!$A:$P,COLUMN(Informes!J$1),FALSE)), ""), "")</f>
        <v/>
      </c>
      <c r="N701" s="248"/>
      <c r="O701" s="248"/>
      <c r="P701" s="248"/>
      <c r="Q701" s="248"/>
      <c r="R701" s="252" t="str">
        <f t="shared" si="134"/>
        <v/>
      </c>
      <c r="S701" s="252"/>
      <c r="T701" s="252"/>
      <c r="U701" s="252"/>
      <c r="V701" s="253"/>
      <c r="W701" s="4" t="str">
        <f>IFERROR(VLOOKUP($D691&amp;"-"&amp;TEXT($A701,"mmm-aaaa"),Informes!$A:$P,COLUMN(Informes!K$1),FALSE), "")</f>
        <v/>
      </c>
      <c r="X701" s="34" t="str">
        <f>IFERROR(VLOOKUP($D691&amp;"-"&amp;TEXT($A701,"mmm-aaaa"),Informes!$A:$P,COLUMN(Informes!C$1),FALSE), "")</f>
        <v/>
      </c>
    </row>
    <row r="702" spans="1:24" ht="16.5" customHeight="1" x14ac:dyDescent="0.2">
      <c r="A702" s="34">
        <f t="shared" si="138"/>
        <v>44927</v>
      </c>
      <c r="B702" s="243" t="str">
        <f t="shared" si="135"/>
        <v>Enero</v>
      </c>
      <c r="C702" s="244"/>
      <c r="D702" s="244" t="str">
        <f t="shared" si="136"/>
        <v>Enero</v>
      </c>
      <c r="E702" s="244"/>
      <c r="F702" s="281" t="str">
        <f>IFERROR(IF(VLOOKUP($D691&amp;"-"&amp;TEXT($A702,"mmm-aaaa"),Informes!$A:$P,COLUMN(Informes!H$1),FALSE),"þ","¨"),"¨")</f>
        <v>¨</v>
      </c>
      <c r="G702" s="281"/>
      <c r="H702" s="281"/>
      <c r="I702" s="248" t="str">
        <f>IFERROR(IF(ISBLANK(
VLOOKUP($D691&amp;"-"&amp;TEXT($A702,"mmm-aaaa"),Informes!$A:$P,COLUMN(Informes!I$1),FALSE)), "",
VLOOKUP($D691&amp;"-"&amp;TEXT($A702,"mmm-aaaa"),Informes!$A:$P,COLUMN(Informes!I$1),FALSE)), "")</f>
        <v/>
      </c>
      <c r="J702" s="248"/>
      <c r="K702" s="248"/>
      <c r="L702" s="173" t="str">
        <f t="shared" si="137"/>
        <v>¨</v>
      </c>
      <c r="M702" s="248" t="str">
        <f>IFERROR(IF(OR($X702=$L$7,$X702=$K$5,$X702=$O$5,$X702=$T$5),IF(ISBLANK(
VLOOKUP($D691&amp;"-"&amp;TEXT($A702,"mmm-aaaa"),Informes!$A:$P,COLUMN(Informes!J$1),FALSE)), "",
VLOOKUP($D691&amp;"-"&amp;TEXT($A702,"mmm-aaaa"),Informes!$A:$P,COLUMN(Informes!J$1),FALSE)), ""), "")</f>
        <v/>
      </c>
      <c r="N702" s="248"/>
      <c r="O702" s="248"/>
      <c r="P702" s="248"/>
      <c r="Q702" s="248"/>
      <c r="R702" s="252" t="str">
        <f t="shared" si="134"/>
        <v/>
      </c>
      <c r="S702" s="252"/>
      <c r="T702" s="252"/>
      <c r="U702" s="252"/>
      <c r="V702" s="253"/>
      <c r="W702" s="4" t="str">
        <f>IFERROR(VLOOKUP($D691&amp;"-"&amp;TEXT($A702,"mmm-aaaa"),Informes!$A:$P,COLUMN(Informes!K$1),FALSE), "")</f>
        <v/>
      </c>
      <c r="X702" s="34" t="str">
        <f>IFERROR(VLOOKUP($D691&amp;"-"&amp;TEXT($A702,"mmm-aaaa"),Informes!$A:$P,COLUMN(Informes!C$1),FALSE), "")</f>
        <v/>
      </c>
    </row>
    <row r="703" spans="1:24" ht="16.5" customHeight="1" x14ac:dyDescent="0.2">
      <c r="A703" s="34">
        <f t="shared" si="138"/>
        <v>44958</v>
      </c>
      <c r="B703" s="243" t="str">
        <f t="shared" si="135"/>
        <v>Febrero</v>
      </c>
      <c r="C703" s="244"/>
      <c r="D703" s="244" t="str">
        <f t="shared" si="136"/>
        <v>Enero</v>
      </c>
      <c r="E703" s="244"/>
      <c r="F703" s="281" t="str">
        <f>IFERROR(IF(VLOOKUP($D691&amp;"-"&amp;TEXT($A703,"mmm-aaaa"),Informes!$A:$P,COLUMN(Informes!H$1),FALSE),"þ","¨"),"¨")</f>
        <v>¨</v>
      </c>
      <c r="G703" s="281"/>
      <c r="H703" s="281"/>
      <c r="I703" s="248" t="str">
        <f>IFERROR(IF(ISBLANK(
VLOOKUP($D691&amp;"-"&amp;TEXT($A703,"mmm-aaaa"),Informes!$A:$P,COLUMN(Informes!I$1),FALSE)), "",
VLOOKUP($D691&amp;"-"&amp;TEXT($A703,"mmm-aaaa"),Informes!$A:$P,COLUMN(Informes!I$1),FALSE)), "")</f>
        <v/>
      </c>
      <c r="J703" s="248"/>
      <c r="K703" s="248"/>
      <c r="L703" s="173" t="str">
        <f t="shared" si="137"/>
        <v>¨</v>
      </c>
      <c r="M703" s="248" t="str">
        <f>IFERROR(IF(OR($X703=$L$7,$X703=$K$5,$X703=$O$5,$X703=$T$5),IF(ISBLANK(
VLOOKUP($D691&amp;"-"&amp;TEXT($A703,"mmm-aaaa"),Informes!$A:$P,COLUMN(Informes!J$1),FALSE)), "",
VLOOKUP($D691&amp;"-"&amp;TEXT($A703,"mmm-aaaa"),Informes!$A:$P,COLUMN(Informes!J$1),FALSE)), ""), "")</f>
        <v/>
      </c>
      <c r="N703" s="248"/>
      <c r="O703" s="248"/>
      <c r="P703" s="248"/>
      <c r="Q703" s="248"/>
      <c r="R703" s="252" t="str">
        <f t="shared" si="134"/>
        <v/>
      </c>
      <c r="S703" s="252"/>
      <c r="T703" s="252"/>
      <c r="U703" s="252"/>
      <c r="V703" s="253"/>
      <c r="W703" s="4" t="str">
        <f>IFERROR(VLOOKUP($D691&amp;"-"&amp;TEXT($A703,"mmm-aaaa"),Informes!$A:$P,COLUMN(Informes!K$1),FALSE), "")</f>
        <v/>
      </c>
      <c r="X703" s="34" t="str">
        <f>IFERROR(VLOOKUP($D691&amp;"-"&amp;TEXT($A703,"mmm-aaaa"),Informes!$A:$P,COLUMN(Informes!C$1),FALSE), "")</f>
        <v/>
      </c>
    </row>
    <row r="704" spans="1:24" ht="16.5" customHeight="1" x14ac:dyDescent="0.2">
      <c r="A704" s="34">
        <f t="shared" si="138"/>
        <v>44986</v>
      </c>
      <c r="B704" s="243" t="str">
        <f t="shared" si="135"/>
        <v>Marzo</v>
      </c>
      <c r="C704" s="244"/>
      <c r="D704" s="244" t="str">
        <f t="shared" si="136"/>
        <v>Enero</v>
      </c>
      <c r="E704" s="244"/>
      <c r="F704" s="281" t="str">
        <f>IFERROR(IF(VLOOKUP($D691&amp;"-"&amp;TEXT($A704,"mmm-aaaa"),Informes!$A:$P,COLUMN(Informes!H$1),FALSE),"þ","¨"),"¨")</f>
        <v>¨</v>
      </c>
      <c r="G704" s="281"/>
      <c r="H704" s="281"/>
      <c r="I704" s="248" t="str">
        <f>IFERROR(IF(ISBLANK(
VLOOKUP($D691&amp;"-"&amp;TEXT($A704,"mmm-aaaa"),Informes!$A:$P,COLUMN(Informes!I$1),FALSE)), "",
VLOOKUP($D691&amp;"-"&amp;TEXT($A704,"mmm-aaaa"),Informes!$A:$P,COLUMN(Informes!I$1),FALSE)), "")</f>
        <v/>
      </c>
      <c r="J704" s="248"/>
      <c r="K704" s="248"/>
      <c r="L704" s="173" t="str">
        <f t="shared" si="137"/>
        <v>¨</v>
      </c>
      <c r="M704" s="248" t="str">
        <f>IFERROR(IF(OR($X704=$L$7,$X704=$K$5,$X704=$O$5,$X704=$T$5),IF(ISBLANK(
VLOOKUP($D691&amp;"-"&amp;TEXT($A704,"mmm-aaaa"),Informes!$A:$P,COLUMN(Informes!J$1),FALSE)), "",
VLOOKUP($D691&amp;"-"&amp;TEXT($A704,"mmm-aaaa"),Informes!$A:$P,COLUMN(Informes!J$1),FALSE)), ""), "")</f>
        <v/>
      </c>
      <c r="N704" s="248"/>
      <c r="O704" s="248"/>
      <c r="P704" s="248"/>
      <c r="Q704" s="248"/>
      <c r="R704" s="252" t="str">
        <f t="shared" si="134"/>
        <v/>
      </c>
      <c r="S704" s="252"/>
      <c r="T704" s="252"/>
      <c r="U704" s="252"/>
      <c r="V704" s="253"/>
      <c r="W704" s="4" t="str">
        <f>IFERROR(VLOOKUP($D691&amp;"-"&amp;TEXT($A704,"mmm-aaaa"),Informes!$A:$P,COLUMN(Informes!K$1),FALSE), "")</f>
        <v/>
      </c>
      <c r="X704" s="34" t="str">
        <f>IFERROR(VLOOKUP($D691&amp;"-"&amp;TEXT($A704,"mmm-aaaa"),Informes!$A:$P,COLUMN(Informes!C$1),FALSE), "")</f>
        <v/>
      </c>
    </row>
    <row r="705" spans="1:24" ht="16.5" customHeight="1" x14ac:dyDescent="0.2">
      <c r="A705" s="34">
        <f t="shared" si="138"/>
        <v>45017</v>
      </c>
      <c r="B705" s="243" t="str">
        <f t="shared" si="135"/>
        <v>Abril</v>
      </c>
      <c r="C705" s="244"/>
      <c r="D705" s="244" t="str">
        <f t="shared" si="136"/>
        <v>Enero</v>
      </c>
      <c r="E705" s="244"/>
      <c r="F705" s="281" t="str">
        <f>IFERROR(IF(VLOOKUP($D691&amp;"-"&amp;TEXT($A705,"mmm-aaaa"),Informes!$A:$P,COLUMN(Informes!H$1),FALSE),"þ","¨"),"¨")</f>
        <v>¨</v>
      </c>
      <c r="G705" s="281"/>
      <c r="H705" s="281"/>
      <c r="I705" s="248" t="str">
        <f>IFERROR(IF(ISBLANK(
VLOOKUP($D691&amp;"-"&amp;TEXT($A705,"mmm-aaaa"),Informes!$A:$P,COLUMN(Informes!I$1),FALSE)), "",
VLOOKUP($D691&amp;"-"&amp;TEXT($A705,"mmm-aaaa"),Informes!$A:$P,COLUMN(Informes!I$1),FALSE)), "")</f>
        <v/>
      </c>
      <c r="J705" s="248"/>
      <c r="K705" s="248"/>
      <c r="L705" s="173" t="str">
        <f t="shared" si="137"/>
        <v>¨</v>
      </c>
      <c r="M705" s="248" t="str">
        <f>IFERROR(IF(OR($X705=$L$7,$X705=$K$5,$X705=$O$5,$X705=$T$5),IF(ISBLANK(
VLOOKUP($D691&amp;"-"&amp;TEXT($A705,"mmm-aaaa"),Informes!$A:$P,COLUMN(Informes!J$1),FALSE)), "",
VLOOKUP($D691&amp;"-"&amp;TEXT($A705,"mmm-aaaa"),Informes!$A:$P,COLUMN(Informes!J$1),FALSE)), ""), "")</f>
        <v/>
      </c>
      <c r="N705" s="248"/>
      <c r="O705" s="248"/>
      <c r="P705" s="248"/>
      <c r="Q705" s="248"/>
      <c r="R705" s="252" t="str">
        <f t="shared" si="134"/>
        <v/>
      </c>
      <c r="S705" s="252"/>
      <c r="T705" s="252"/>
      <c r="U705" s="252"/>
      <c r="V705" s="253"/>
      <c r="W705" s="4" t="str">
        <f>IFERROR(VLOOKUP($D691&amp;"-"&amp;TEXT($A705,"mmm-aaaa"),Informes!$A:$P,COLUMN(Informes!K$1),FALSE), "")</f>
        <v/>
      </c>
      <c r="X705" s="34" t="str">
        <f>IFERROR(VLOOKUP($D691&amp;"-"&amp;TEXT($A705,"mmm-aaaa"),Informes!$A:$P,COLUMN(Informes!C$1),FALSE), "")</f>
        <v/>
      </c>
    </row>
    <row r="706" spans="1:24" ht="16.5" customHeight="1" x14ac:dyDescent="0.2">
      <c r="A706" s="34">
        <f t="shared" si="138"/>
        <v>45047</v>
      </c>
      <c r="B706" s="243" t="str">
        <f t="shared" si="135"/>
        <v>Mayo</v>
      </c>
      <c r="C706" s="244"/>
      <c r="D706" s="244" t="str">
        <f t="shared" si="136"/>
        <v>Enero</v>
      </c>
      <c r="E706" s="244"/>
      <c r="F706" s="281" t="str">
        <f>IFERROR(IF(VLOOKUP($D691&amp;"-"&amp;TEXT($A706,"mmm-aaaa"),Informes!$A:$P,COLUMN(Informes!H$1),FALSE),"þ","¨"),"¨")</f>
        <v>¨</v>
      </c>
      <c r="G706" s="281"/>
      <c r="H706" s="281"/>
      <c r="I706" s="248" t="str">
        <f>IFERROR(IF(ISBLANK(
VLOOKUP($D691&amp;"-"&amp;TEXT($A706,"mmm-aaaa"),Informes!$A:$P,COLUMN(Informes!I$1),FALSE)), "",
VLOOKUP($D691&amp;"-"&amp;TEXT($A706,"mmm-aaaa"),Informes!$A:$P,COLUMN(Informes!I$1),FALSE)), "")</f>
        <v/>
      </c>
      <c r="J706" s="248"/>
      <c r="K706" s="248"/>
      <c r="L706" s="173" t="str">
        <f t="shared" si="137"/>
        <v>¨</v>
      </c>
      <c r="M706" s="248" t="str">
        <f>IFERROR(IF(OR($X706=$L$7,$X706=$K$5,$X706=$O$5,$X706=$T$5),IF(ISBLANK(
VLOOKUP($D691&amp;"-"&amp;TEXT($A706,"mmm-aaaa"),Informes!$A:$P,COLUMN(Informes!J$1),FALSE)), "",
VLOOKUP($D691&amp;"-"&amp;TEXT($A706,"mmm-aaaa"),Informes!$A:$P,COLUMN(Informes!J$1),FALSE)), ""), "")</f>
        <v/>
      </c>
      <c r="N706" s="248"/>
      <c r="O706" s="248"/>
      <c r="P706" s="248"/>
      <c r="Q706" s="248"/>
      <c r="R706" s="252" t="str">
        <f t="shared" si="134"/>
        <v/>
      </c>
      <c r="S706" s="252"/>
      <c r="T706" s="252"/>
      <c r="U706" s="252"/>
      <c r="V706" s="253"/>
      <c r="W706" s="4" t="str">
        <f>IFERROR(VLOOKUP($D691&amp;"-"&amp;TEXT($A706,"mmm-aaaa"),Informes!$A:$P,COLUMN(Informes!K$1),FALSE), "")</f>
        <v/>
      </c>
      <c r="X706" s="34" t="str">
        <f>IFERROR(VLOOKUP($D691&amp;"-"&amp;TEXT($A706,"mmm-aaaa"),Informes!$A:$P,COLUMN(Informes!C$1),FALSE), "")</f>
        <v/>
      </c>
    </row>
    <row r="707" spans="1:24" ht="16.5" customHeight="1" x14ac:dyDescent="0.2">
      <c r="A707" s="34">
        <f t="shared" si="138"/>
        <v>45078</v>
      </c>
      <c r="B707" s="243" t="str">
        <f t="shared" si="135"/>
        <v>Junio</v>
      </c>
      <c r="C707" s="244"/>
      <c r="D707" s="244" t="str">
        <f t="shared" si="136"/>
        <v>Enero</v>
      </c>
      <c r="E707" s="244"/>
      <c r="F707" s="281" t="str">
        <f>IFERROR(IF(VLOOKUP($D691&amp;"-"&amp;TEXT($A707,"mmm-aaaa"),Informes!$A:$P,COLUMN(Informes!H$1),FALSE),"þ","¨"),"¨")</f>
        <v>¨</v>
      </c>
      <c r="G707" s="281"/>
      <c r="H707" s="281"/>
      <c r="I707" s="248" t="str">
        <f>IFERROR(IF(ISBLANK(
VLOOKUP($D691&amp;"-"&amp;TEXT($A707,"mmm-aaaa"),Informes!$A:$P,COLUMN(Informes!I$1),FALSE)), "",
VLOOKUP($D691&amp;"-"&amp;TEXT($A707,"mmm-aaaa"),Informes!$A:$P,COLUMN(Informes!I$1),FALSE)), "")</f>
        <v/>
      </c>
      <c r="J707" s="248"/>
      <c r="K707" s="248"/>
      <c r="L707" s="173" t="str">
        <f t="shared" si="137"/>
        <v>¨</v>
      </c>
      <c r="M707" s="248" t="str">
        <f>IFERROR(IF(OR($X707=$L$7,$X707=$K$5,$X707=$O$5,$X707=$T$5),IF(ISBLANK(
VLOOKUP($D691&amp;"-"&amp;TEXT($A707,"mmm-aaaa"),Informes!$A:$P,COLUMN(Informes!J$1),FALSE)), "",
VLOOKUP($D691&amp;"-"&amp;TEXT($A707,"mmm-aaaa"),Informes!$A:$P,COLUMN(Informes!J$1),FALSE)), ""), "")</f>
        <v/>
      </c>
      <c r="N707" s="248"/>
      <c r="O707" s="248"/>
      <c r="P707" s="248"/>
      <c r="Q707" s="248"/>
      <c r="R707" s="252" t="str">
        <f t="shared" si="134"/>
        <v/>
      </c>
      <c r="S707" s="252"/>
      <c r="T707" s="252"/>
      <c r="U707" s="252"/>
      <c r="V707" s="253"/>
      <c r="W707" s="4" t="str">
        <f>IFERROR(VLOOKUP($D691&amp;"-"&amp;TEXT($A707,"mmm-aaaa"),Informes!$A:$P,COLUMN(Informes!K$1),FALSE), "")</f>
        <v/>
      </c>
      <c r="X707" s="34" t="str">
        <f>IFERROR(VLOOKUP($D691&amp;"-"&amp;TEXT($A707,"mmm-aaaa"),Informes!$A:$P,COLUMN(Informes!C$1),FALSE), "")</f>
        <v/>
      </c>
    </row>
    <row r="708" spans="1:24" ht="16.5" customHeight="1" x14ac:dyDescent="0.2">
      <c r="A708" s="34">
        <f t="shared" si="138"/>
        <v>45108</v>
      </c>
      <c r="B708" s="243" t="str">
        <f t="shared" si="135"/>
        <v>Julio</v>
      </c>
      <c r="C708" s="244"/>
      <c r="D708" s="244" t="str">
        <f t="shared" si="136"/>
        <v>Enero</v>
      </c>
      <c r="E708" s="244"/>
      <c r="F708" s="281" t="str">
        <f>IFERROR(IF(VLOOKUP($D691&amp;"-"&amp;TEXT($A708,"mmm-aaaa"),Informes!$A:$P,COLUMN(Informes!H$1),FALSE),"þ","¨"),"¨")</f>
        <v>¨</v>
      </c>
      <c r="G708" s="281"/>
      <c r="H708" s="281"/>
      <c r="I708" s="248" t="str">
        <f>IFERROR(IF(ISBLANK(
VLOOKUP($D691&amp;"-"&amp;TEXT($A708,"mmm-aaaa"),Informes!$A:$P,COLUMN(Informes!I$1),FALSE)), "",
VLOOKUP($D691&amp;"-"&amp;TEXT($A708,"mmm-aaaa"),Informes!$A:$P,COLUMN(Informes!I$1),FALSE)), "")</f>
        <v/>
      </c>
      <c r="J708" s="248"/>
      <c r="K708" s="248"/>
      <c r="L708" s="173" t="str">
        <f t="shared" si="137"/>
        <v>¨</v>
      </c>
      <c r="M708" s="248" t="str">
        <f>IFERROR(IF(OR($X708=$L$7,$X708=$K$5,$X708=$O$5,$X708=$T$5),IF(ISBLANK(
VLOOKUP($D691&amp;"-"&amp;TEXT($A708,"mmm-aaaa"),Informes!$A:$P,COLUMN(Informes!J$1),FALSE)), "",
VLOOKUP($D691&amp;"-"&amp;TEXT($A708,"mmm-aaaa"),Informes!$A:$P,COLUMN(Informes!J$1),FALSE)), ""), "")</f>
        <v/>
      </c>
      <c r="N708" s="248"/>
      <c r="O708" s="248"/>
      <c r="P708" s="248"/>
      <c r="Q708" s="248"/>
      <c r="R708" s="252" t="str">
        <f t="shared" si="134"/>
        <v/>
      </c>
      <c r="S708" s="252"/>
      <c r="T708" s="252"/>
      <c r="U708" s="252"/>
      <c r="V708" s="253"/>
      <c r="W708" s="4" t="str">
        <f>IFERROR(VLOOKUP($D691&amp;"-"&amp;TEXT($A708,"mmm-aaaa"),Informes!$A:$P,COLUMN(Informes!K$1),FALSE), "")</f>
        <v/>
      </c>
      <c r="X708" s="34" t="str">
        <f>IFERROR(VLOOKUP($D691&amp;"-"&amp;TEXT($A708,"mmm-aaaa"),Informes!$A:$P,COLUMN(Informes!C$1),FALSE), "")</f>
        <v/>
      </c>
    </row>
    <row r="709" spans="1:24" ht="16.5" customHeight="1" thickBot="1" x14ac:dyDescent="0.25">
      <c r="A709" s="34">
        <f t="shared" si="138"/>
        <v>45139</v>
      </c>
      <c r="B709" s="264" t="str">
        <f t="shared" si="135"/>
        <v>Agosto</v>
      </c>
      <c r="C709" s="265"/>
      <c r="D709" s="265" t="str">
        <f t="shared" si="136"/>
        <v>Enero</v>
      </c>
      <c r="E709" s="265"/>
      <c r="F709" s="280" t="str">
        <f>IFERROR(IF(VLOOKUP($D691&amp;"-"&amp;TEXT($A709,"mmm-aaaa"),Informes!$A:$P,COLUMN(Informes!H$1),FALSE),"þ","¨"),"¨")</f>
        <v>¨</v>
      </c>
      <c r="G709" s="280"/>
      <c r="H709" s="280"/>
      <c r="I709" s="269" t="str">
        <f>IFERROR(IF(ISBLANK(
VLOOKUP($D691&amp;"-"&amp;TEXT($A709,"mmm-aaaa"),Informes!$A:$P,COLUMN(Informes!I$1),FALSE)), "",
VLOOKUP($D691&amp;"-"&amp;TEXT($A709,"mmm-aaaa"),Informes!$A:$P,COLUMN(Informes!I$1),FALSE)), "")</f>
        <v/>
      </c>
      <c r="J709" s="269"/>
      <c r="K709" s="269"/>
      <c r="L709" s="172" t="str">
        <f t="shared" si="137"/>
        <v>¨</v>
      </c>
      <c r="M709" s="269" t="str">
        <f>IFERROR(IF(OR($X709=$L$7,$X709=$K$5,$X709=$O$5,$X709=$T$5),IF(ISBLANK(
VLOOKUP($D691&amp;"-"&amp;TEXT($A709,"mmm-aaaa"),Informes!$A:$P,COLUMN(Informes!J$1),FALSE)), "",
VLOOKUP($D691&amp;"-"&amp;TEXT($A709,"mmm-aaaa"),Informes!$A:$P,COLUMN(Informes!J$1),FALSE)), ""), "")</f>
        <v/>
      </c>
      <c r="N709" s="269"/>
      <c r="O709" s="269"/>
      <c r="P709" s="269"/>
      <c r="Q709" s="269"/>
      <c r="R709" s="270" t="str">
        <f t="shared" si="134"/>
        <v/>
      </c>
      <c r="S709" s="270"/>
      <c r="T709" s="270"/>
      <c r="U709" s="270"/>
      <c r="V709" s="271"/>
      <c r="W709" s="4" t="str">
        <f>IFERROR(VLOOKUP($D691&amp;"-"&amp;TEXT($A709,"mmm-aaaa"),Informes!$A:$P,COLUMN(Informes!K$1),FALSE), "")</f>
        <v/>
      </c>
      <c r="X709" s="34" t="str">
        <f>IFERROR(VLOOKUP($D691&amp;"-"&amp;TEXT($A709,"mmm-aaaa"),Informes!$A:$P,COLUMN(Informes!C$1),FALSE), "")</f>
        <v/>
      </c>
    </row>
    <row r="710" spans="1:24" ht="16.5" customHeight="1" thickBot="1" x14ac:dyDescent="0.3">
      <c r="D710" s="124"/>
      <c r="E710" s="124"/>
      <c r="F710" s="129"/>
      <c r="G710" s="124" t="str">
        <f>IF(SUM(F698:F709)=0,"",SUM(F698:F709))</f>
        <v/>
      </c>
      <c r="H710" s="124"/>
      <c r="I710" s="124"/>
      <c r="J710" s="130"/>
      <c r="K710" s="124"/>
      <c r="L710" s="131" t="s">
        <v>107</v>
      </c>
      <c r="M710" s="272" t="str">
        <f>IF(SUM(M698:M709)=0,"",SUM(M698:M709))</f>
        <v/>
      </c>
      <c r="N710" s="273"/>
      <c r="O710" s="273"/>
      <c r="P710" s="273"/>
      <c r="Q710" s="274"/>
      <c r="R710" s="275"/>
      <c r="S710" s="276"/>
      <c r="T710" s="276"/>
      <c r="U710" s="276"/>
      <c r="V710" s="277"/>
      <c r="W710" s="4"/>
      <c r="X710" s="4"/>
    </row>
    <row r="711" spans="1:24" ht="16.5" customHeight="1" x14ac:dyDescent="0.2">
      <c r="W711" s="4"/>
      <c r="X711" s="4"/>
    </row>
    <row r="712" spans="1:24" ht="279.75" customHeight="1" x14ac:dyDescent="0.15">
      <c r="B712" s="11"/>
      <c r="C712" s="132" t="s">
        <v>136</v>
      </c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</row>
    <row r="713" spans="1:24" ht="24" customHeight="1" x14ac:dyDescent="0.2">
      <c r="A713" s="35"/>
      <c r="B713" s="256" t="s">
        <v>127</v>
      </c>
      <c r="C713" s="256"/>
      <c r="D713" s="256"/>
      <c r="E713" s="256"/>
      <c r="F713" s="256"/>
      <c r="G713" s="256"/>
      <c r="H713" s="256"/>
      <c r="I713" s="256"/>
      <c r="J713" s="256"/>
      <c r="K713" s="256"/>
      <c r="L713" s="256"/>
      <c r="M713" s="256"/>
      <c r="N713" s="256"/>
      <c r="O713" s="256"/>
      <c r="P713" s="256"/>
      <c r="Q713" s="256"/>
      <c r="R713" s="256"/>
      <c r="S713" s="256"/>
      <c r="T713" s="256"/>
      <c r="U713" s="256"/>
      <c r="V713" s="256"/>
      <c r="X713" s="2"/>
    </row>
    <row r="714" spans="1:24" ht="15" x14ac:dyDescent="0.2">
      <c r="A714" s="35"/>
      <c r="B714" s="120" t="s">
        <v>128</v>
      </c>
      <c r="D714" s="123">
        <f>D691</f>
        <v>0</v>
      </c>
      <c r="E714" s="175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5"/>
      <c r="X714" s="2"/>
    </row>
    <row r="715" spans="1:24" ht="17.25" x14ac:dyDescent="0.2">
      <c r="B715" s="120" t="s">
        <v>129</v>
      </c>
      <c r="D715" s="121"/>
      <c r="E715" s="121"/>
      <c r="F715" s="7"/>
      <c r="G715" s="7"/>
      <c r="H715" s="257" t="str">
        <f>H692</f>
        <v/>
      </c>
      <c r="I715" s="257"/>
      <c r="J715" s="257"/>
      <c r="K715" s="257"/>
      <c r="L715" s="257"/>
      <c r="M715" s="257"/>
      <c r="N715" s="257"/>
      <c r="O715" s="257"/>
      <c r="P715" s="127" t="str">
        <f>P692</f>
        <v>¨</v>
      </c>
      <c r="Q715" s="120" t="s">
        <v>75</v>
      </c>
      <c r="S715" s="12"/>
      <c r="T715" s="13"/>
      <c r="U715" s="127" t="str">
        <f>U692</f>
        <v>¨</v>
      </c>
      <c r="V715" s="120" t="s">
        <v>79</v>
      </c>
      <c r="W715" s="12"/>
      <c r="X715" s="6"/>
    </row>
    <row r="716" spans="1:24" ht="17.25" x14ac:dyDescent="0.2">
      <c r="B716" s="120" t="s">
        <v>130</v>
      </c>
      <c r="D716" s="122"/>
      <c r="E716" s="122"/>
      <c r="F716" s="7"/>
      <c r="G716" s="258" t="str">
        <f>G693</f>
        <v/>
      </c>
      <c r="H716" s="258"/>
      <c r="I716" s="258"/>
      <c r="J716" s="258"/>
      <c r="K716" s="258"/>
      <c r="L716" s="258"/>
      <c r="M716" s="258"/>
      <c r="N716" s="258"/>
      <c r="O716" s="258"/>
      <c r="P716" s="128" t="s">
        <v>137</v>
      </c>
      <c r="Q716" s="120" t="s">
        <v>131</v>
      </c>
      <c r="S716" s="12"/>
      <c r="T716" s="12"/>
      <c r="U716" s="128" t="s">
        <v>138</v>
      </c>
      <c r="V716" s="120" t="s">
        <v>61</v>
      </c>
      <c r="W716" s="12"/>
      <c r="X716" s="6"/>
    </row>
    <row r="717" spans="1:24" ht="28.5" customHeight="1" x14ac:dyDescent="0.2">
      <c r="B717" s="127" t="str">
        <f>B694</f>
        <v>¨</v>
      </c>
      <c r="C717" s="125" t="s">
        <v>76</v>
      </c>
      <c r="D717" s="127" t="str">
        <f>D694</f>
        <v>¨</v>
      </c>
      <c r="E717" s="125" t="s">
        <v>81</v>
      </c>
      <c r="F717" s="7"/>
      <c r="G717" s="7"/>
      <c r="H717" s="5"/>
      <c r="I717" s="10"/>
      <c r="J717" s="127" t="str">
        <f>J694</f>
        <v>¨</v>
      </c>
      <c r="K717" s="125" t="s">
        <v>77</v>
      </c>
      <c r="L717" s="5"/>
      <c r="M717" s="5"/>
      <c r="N717" s="127" t="str">
        <f>N694</f>
        <v>¨</v>
      </c>
      <c r="O717" s="125" t="s">
        <v>132</v>
      </c>
      <c r="P717" s="126"/>
      <c r="Q717" s="126"/>
      <c r="R717" s="9"/>
      <c r="S717" s="127" t="str">
        <f>S694</f>
        <v>¨</v>
      </c>
      <c r="T717" s="259" t="s">
        <v>133</v>
      </c>
      <c r="U717" s="259"/>
      <c r="V717" s="259"/>
      <c r="W717" s="13"/>
      <c r="X717" s="6"/>
    </row>
    <row r="718" spans="1:24" ht="4.5" customHeight="1" thickBot="1" x14ac:dyDescent="0.25">
      <c r="B718" s="8"/>
      <c r="C718" s="7"/>
      <c r="D718" s="8"/>
      <c r="E718" s="7"/>
      <c r="F718" s="7"/>
      <c r="G718" s="7"/>
      <c r="H718" s="5"/>
      <c r="I718" s="10"/>
      <c r="J718" s="8"/>
      <c r="K718" s="5"/>
      <c r="L718" s="5"/>
      <c r="M718" s="5"/>
      <c r="N718" s="7"/>
      <c r="O718" s="5"/>
      <c r="P718" s="8"/>
      <c r="Q718" s="8"/>
      <c r="R718" s="9"/>
      <c r="S718" s="9"/>
      <c r="T718" s="7"/>
      <c r="U718" s="8"/>
      <c r="V718" s="9"/>
      <c r="W718" s="9"/>
      <c r="X718" s="6"/>
    </row>
    <row r="719" spans="1:24" ht="27" customHeight="1" x14ac:dyDescent="0.25">
      <c r="B719" s="260" t="s">
        <v>17</v>
      </c>
      <c r="C719" s="261"/>
      <c r="D719" s="261"/>
      <c r="E719" s="261"/>
      <c r="F719" s="262" t="s">
        <v>134</v>
      </c>
      <c r="G719" s="262"/>
      <c r="H719" s="262"/>
      <c r="I719" s="262" t="s">
        <v>12</v>
      </c>
      <c r="J719" s="262"/>
      <c r="K719" s="262"/>
      <c r="L719" s="262" t="s">
        <v>105</v>
      </c>
      <c r="M719" s="236" t="s">
        <v>135</v>
      </c>
      <c r="N719" s="236"/>
      <c r="O719" s="236"/>
      <c r="P719" s="236"/>
      <c r="Q719" s="236"/>
      <c r="R719" s="236" t="s">
        <v>101</v>
      </c>
      <c r="S719" s="236"/>
      <c r="T719" s="236"/>
      <c r="U719" s="236"/>
      <c r="V719" s="237"/>
      <c r="W719" s="14"/>
      <c r="X719" s="3"/>
    </row>
    <row r="720" spans="1:24" ht="27.75" customHeight="1" x14ac:dyDescent="0.2">
      <c r="B720" s="240">
        <f>EDATE(B697,12)</f>
        <v>45292</v>
      </c>
      <c r="C720" s="241"/>
      <c r="D720" s="241"/>
      <c r="E720" s="242"/>
      <c r="F720" s="263"/>
      <c r="G720" s="263"/>
      <c r="H720" s="263"/>
      <c r="I720" s="263"/>
      <c r="J720" s="263"/>
      <c r="K720" s="263"/>
      <c r="L720" s="263"/>
      <c r="M720" s="238"/>
      <c r="N720" s="238"/>
      <c r="O720" s="238"/>
      <c r="P720" s="238"/>
      <c r="Q720" s="238"/>
      <c r="R720" s="238"/>
      <c r="S720" s="238"/>
      <c r="T720" s="238"/>
      <c r="U720" s="238"/>
      <c r="V720" s="239"/>
      <c r="W720" s="14"/>
      <c r="X720" s="3"/>
    </row>
    <row r="721" spans="1:24" ht="16.5" customHeight="1" x14ac:dyDescent="0.2">
      <c r="A721" s="34">
        <f>EDATE(B720,-4)</f>
        <v>45170</v>
      </c>
      <c r="B721" s="243" t="str">
        <f>PROPER(TEXT(A721, "mmmm"))</f>
        <v>Septiembre</v>
      </c>
      <c r="C721" s="244"/>
      <c r="D721" s="244"/>
      <c r="E721" s="244"/>
      <c r="F721" s="281" t="str">
        <f>IFERROR(IF(VLOOKUP($D691&amp;"-"&amp;TEXT($A721,"mmm-aaaa"),Informes!$A:$P,COLUMN(Informes!H$1),FALSE),"þ","¨"),"¨")</f>
        <v>¨</v>
      </c>
      <c r="G721" s="281"/>
      <c r="H721" s="281"/>
      <c r="I721" s="248" t="str">
        <f>IFERROR(IF(ISBLANK(
VLOOKUP($D714&amp;"-"&amp;TEXT($A721,"mmm-aaaa"),Informes!$A:$P,COLUMN(Informes!I$1),FALSE)), "",
VLOOKUP($D714&amp;"-"&amp;TEXT($A721,"mmm-aaaa"),Informes!$A:$P,COLUMN(Informes!I$1),FALSE)), "")</f>
        <v/>
      </c>
      <c r="J721" s="248"/>
      <c r="K721" s="248"/>
      <c r="L721" s="173" t="str">
        <f>IFERROR(IF($X721=$L$7,"þ","¨"),"¨")</f>
        <v>¨</v>
      </c>
      <c r="M721" s="248" t="str">
        <f>IFERROR(IF(OR($X721=$L$7,$X721=$K$5,$X721=$O$5,$X721=$T$5),IF(ISBLANK(
VLOOKUP($D691&amp;"-"&amp;TEXT($A721,"mmm-aaaa"),Informes!$A:$P,COLUMN(Informes!J$1),FALSE)), "",
VLOOKUP($D691&amp;"-"&amp;TEXT($A721,"mmm-aaaa"),Informes!$A:$P,COLUMN(Informes!J$1),FALSE)), ""), "")</f>
        <v/>
      </c>
      <c r="N721" s="248"/>
      <c r="O721" s="248"/>
      <c r="P721" s="248"/>
      <c r="Q721" s="248"/>
      <c r="R721" s="252" t="str">
        <f t="shared" ref="R721:R732" si="139">IF(W721=0, "", W721)</f>
        <v/>
      </c>
      <c r="S721" s="252"/>
      <c r="T721" s="252"/>
      <c r="U721" s="252"/>
      <c r="V721" s="253"/>
      <c r="W721" s="4" t="str">
        <f>IFERROR(VLOOKUP($D714&amp;"-"&amp;TEXT($A721,"mmm-aaaa"),Informes!$A:$P,COLUMN(Informes!K$1),FALSE), "")</f>
        <v/>
      </c>
      <c r="X721" s="34" t="str">
        <f>IFERROR(VLOOKUP($D691&amp;"-"&amp;TEXT($A721,"mmm-aaaa"),Informes!$A:$P,COLUMN(Informes!C$1),FALSE), "")</f>
        <v/>
      </c>
    </row>
    <row r="722" spans="1:24" ht="16.5" customHeight="1" x14ac:dyDescent="0.2">
      <c r="A722" s="34">
        <f>EDATE(A721,1)</f>
        <v>45200</v>
      </c>
      <c r="B722" s="243" t="str">
        <f t="shared" ref="B722:B732" si="140">PROPER(TEXT(A722, "mmmm"))</f>
        <v>Octubre</v>
      </c>
      <c r="C722" s="244"/>
      <c r="D722" s="244"/>
      <c r="E722" s="244"/>
      <c r="F722" s="281" t="str">
        <f>IFERROR(IF(VLOOKUP($D691&amp;"-"&amp;TEXT($A722,"mmm-aaaa"),Informes!$A:$P,COLUMN(Informes!H$1),FALSE),"þ","¨"),"¨")</f>
        <v>¨</v>
      </c>
      <c r="G722" s="281"/>
      <c r="H722" s="281"/>
      <c r="I722" s="248" t="str">
        <f>IFERROR(IF(ISBLANK(
VLOOKUP($D714&amp;"-"&amp;TEXT($A722,"mmm-aaaa"),Informes!$A:$P,COLUMN(Informes!I$1),FALSE)), "",
VLOOKUP($D714&amp;"-"&amp;TEXT($A722,"mmm-aaaa"),Informes!$A:$P,COLUMN(Informes!I$1),FALSE)), "")</f>
        <v/>
      </c>
      <c r="J722" s="248"/>
      <c r="K722" s="248"/>
      <c r="L722" s="173" t="str">
        <f t="shared" ref="L722:L732" si="141">IFERROR(IF($X722=$L$7,"þ","¨"),"¨")</f>
        <v>¨</v>
      </c>
      <c r="M722" s="248" t="str">
        <f>IFERROR(IF(OR($X722=$L$7,$X722=$K$5,$X722=$O$5,$X722=$T$5),IF(ISBLANK(
VLOOKUP($D691&amp;"-"&amp;TEXT($A722,"mmm-aaaa"),Informes!$A:$P,COLUMN(Informes!J$1),FALSE)), "",
VLOOKUP($D691&amp;"-"&amp;TEXT($A722,"mmm-aaaa"),Informes!$A:$P,COLUMN(Informes!J$1),FALSE)), ""), "")</f>
        <v/>
      </c>
      <c r="N722" s="248"/>
      <c r="O722" s="248"/>
      <c r="P722" s="248"/>
      <c r="Q722" s="248"/>
      <c r="R722" s="252" t="str">
        <f t="shared" si="139"/>
        <v/>
      </c>
      <c r="S722" s="252"/>
      <c r="T722" s="252"/>
      <c r="U722" s="252"/>
      <c r="V722" s="253"/>
      <c r="W722" s="4" t="str">
        <f>IFERROR(VLOOKUP($D714&amp;"-"&amp;TEXT($A722,"mmm-aaaa"),Informes!$A:$P,COLUMN(Informes!K$1),FALSE), "")</f>
        <v/>
      </c>
      <c r="X722" s="34" t="str">
        <f>IFERROR(VLOOKUP($D691&amp;"-"&amp;TEXT($A722,"mmm-aaaa"),Informes!$A:$P,COLUMN(Informes!C$1),FALSE), "")</f>
        <v/>
      </c>
    </row>
    <row r="723" spans="1:24" ht="16.5" customHeight="1" x14ac:dyDescent="0.2">
      <c r="A723" s="34">
        <f t="shared" ref="A723:A732" si="142">EDATE(A722,1)</f>
        <v>45231</v>
      </c>
      <c r="B723" s="243" t="str">
        <f t="shared" si="140"/>
        <v>Noviembre</v>
      </c>
      <c r="C723" s="244"/>
      <c r="D723" s="244"/>
      <c r="E723" s="244"/>
      <c r="F723" s="281" t="str">
        <f>IFERROR(IF(VLOOKUP($D691&amp;"-"&amp;TEXT($A723,"mmm-aaaa"),Informes!$A:$P,COLUMN(Informes!H$1),FALSE),"þ","¨"),"¨")</f>
        <v>¨</v>
      </c>
      <c r="G723" s="281"/>
      <c r="H723" s="281"/>
      <c r="I723" s="248" t="str">
        <f>IFERROR(IF(ISBLANK(
VLOOKUP($D714&amp;"-"&amp;TEXT($A723,"mmm-aaaa"),Informes!$A:$P,COLUMN(Informes!I$1),FALSE)), "",
VLOOKUP($D714&amp;"-"&amp;TEXT($A723,"mmm-aaaa"),Informes!$A:$P,COLUMN(Informes!I$1),FALSE)), "")</f>
        <v/>
      </c>
      <c r="J723" s="248"/>
      <c r="K723" s="248"/>
      <c r="L723" s="173" t="str">
        <f t="shared" si="141"/>
        <v>¨</v>
      </c>
      <c r="M723" s="248" t="str">
        <f>IFERROR(IF(OR($X723=$L$7,$X723=$K$5,$X723=$O$5,$X723=$T$5),IF(ISBLANK(
VLOOKUP($D691&amp;"-"&amp;TEXT($A723,"mmm-aaaa"),Informes!$A:$P,COLUMN(Informes!J$1),FALSE)), "",
VLOOKUP($D691&amp;"-"&amp;TEXT($A723,"mmm-aaaa"),Informes!$A:$P,COLUMN(Informes!J$1),FALSE)), ""), "")</f>
        <v/>
      </c>
      <c r="N723" s="248"/>
      <c r="O723" s="248"/>
      <c r="P723" s="248"/>
      <c r="Q723" s="248"/>
      <c r="R723" s="252" t="str">
        <f t="shared" si="139"/>
        <v/>
      </c>
      <c r="S723" s="252"/>
      <c r="T723" s="252"/>
      <c r="U723" s="252"/>
      <c r="V723" s="253"/>
      <c r="W723" s="4" t="str">
        <f>IFERROR(VLOOKUP($D714&amp;"-"&amp;TEXT($A723,"mmm-aaaa"),Informes!$A:$P,COLUMN(Informes!K$1),FALSE), "")</f>
        <v/>
      </c>
      <c r="X723" s="34" t="str">
        <f>IFERROR(VLOOKUP($D691&amp;"-"&amp;TEXT($A723,"mmm-aaaa"),Informes!$A:$P,COLUMN(Informes!C$1),FALSE), "")</f>
        <v/>
      </c>
    </row>
    <row r="724" spans="1:24" ht="16.5" customHeight="1" x14ac:dyDescent="0.2">
      <c r="A724" s="34">
        <f t="shared" si="142"/>
        <v>45261</v>
      </c>
      <c r="B724" s="243" t="str">
        <f t="shared" si="140"/>
        <v>Diciembre</v>
      </c>
      <c r="C724" s="244"/>
      <c r="D724" s="244"/>
      <c r="E724" s="244"/>
      <c r="F724" s="281" t="str">
        <f>IFERROR(IF(VLOOKUP($D691&amp;"-"&amp;TEXT($A724,"mmm-aaaa"),Informes!$A:$P,COLUMN(Informes!H$1),FALSE),"þ","¨"),"¨")</f>
        <v>¨</v>
      </c>
      <c r="G724" s="281"/>
      <c r="H724" s="281"/>
      <c r="I724" s="248" t="str">
        <f>IFERROR(IF(ISBLANK(
VLOOKUP($D714&amp;"-"&amp;TEXT($A724,"mmm-aaaa"),Informes!$A:$P,COLUMN(Informes!I$1),FALSE)), "",
VLOOKUP($D714&amp;"-"&amp;TEXT($A724,"mmm-aaaa"),Informes!$A:$P,COLUMN(Informes!I$1),FALSE)), "")</f>
        <v/>
      </c>
      <c r="J724" s="248"/>
      <c r="K724" s="248"/>
      <c r="L724" s="173" t="str">
        <f t="shared" si="141"/>
        <v>¨</v>
      </c>
      <c r="M724" s="248" t="str">
        <f>IFERROR(IF(OR($X724=$L$7,$X724=$K$5,$X724=$O$5,$X724=$T$5),IF(ISBLANK(
VLOOKUP($D691&amp;"-"&amp;TEXT($A724,"mmm-aaaa"),Informes!$A:$P,COLUMN(Informes!J$1),FALSE)), "",
VLOOKUP($D691&amp;"-"&amp;TEXT($A724,"mmm-aaaa"),Informes!$A:$P,COLUMN(Informes!J$1),FALSE)), ""), "")</f>
        <v/>
      </c>
      <c r="N724" s="248"/>
      <c r="O724" s="248"/>
      <c r="P724" s="248"/>
      <c r="Q724" s="248"/>
      <c r="R724" s="252" t="str">
        <f t="shared" si="139"/>
        <v/>
      </c>
      <c r="S724" s="252"/>
      <c r="T724" s="252"/>
      <c r="U724" s="252"/>
      <c r="V724" s="253"/>
      <c r="W724" s="4" t="str">
        <f>IFERROR(VLOOKUP($D714&amp;"-"&amp;TEXT($A724,"mmm-aaaa"),Informes!$A:$P,COLUMN(Informes!K$1),FALSE), "")</f>
        <v/>
      </c>
      <c r="X724" s="34" t="str">
        <f>IFERROR(VLOOKUP($D691&amp;"-"&amp;TEXT($A724,"mmm-aaaa"),Informes!$A:$P,COLUMN(Informes!C$1),FALSE), "")</f>
        <v/>
      </c>
    </row>
    <row r="725" spans="1:24" ht="16.5" customHeight="1" x14ac:dyDescent="0.2">
      <c r="A725" s="34">
        <f t="shared" si="142"/>
        <v>45292</v>
      </c>
      <c r="B725" s="243" t="str">
        <f t="shared" si="140"/>
        <v>Enero</v>
      </c>
      <c r="C725" s="244"/>
      <c r="D725" s="244"/>
      <c r="E725" s="244"/>
      <c r="F725" s="281" t="str">
        <f>IFERROR(IF(VLOOKUP($D691&amp;"-"&amp;TEXT($A725,"mmm-aaaa"),Informes!$A:$P,COLUMN(Informes!H$1),FALSE),"þ","¨"),"¨")</f>
        <v>¨</v>
      </c>
      <c r="G725" s="281"/>
      <c r="H725" s="281"/>
      <c r="I725" s="248" t="str">
        <f>IFERROR(IF(ISBLANK(
VLOOKUP($D714&amp;"-"&amp;TEXT($A725,"mmm-aaaa"),Informes!$A:$P,COLUMN(Informes!I$1),FALSE)), "",
VLOOKUP($D714&amp;"-"&amp;TEXT($A725,"mmm-aaaa"),Informes!$A:$P,COLUMN(Informes!I$1),FALSE)), "")</f>
        <v/>
      </c>
      <c r="J725" s="248"/>
      <c r="K725" s="248"/>
      <c r="L725" s="173" t="str">
        <f t="shared" si="141"/>
        <v>¨</v>
      </c>
      <c r="M725" s="248" t="str">
        <f>IFERROR(IF(OR($X725=$L$7,$X725=$K$5,$X725=$O$5,$X725=$T$5),IF(ISBLANK(
VLOOKUP($D691&amp;"-"&amp;TEXT($A725,"mmm-aaaa"),Informes!$A:$P,COLUMN(Informes!J$1),FALSE)), "",
VLOOKUP($D691&amp;"-"&amp;TEXT($A725,"mmm-aaaa"),Informes!$A:$P,COLUMN(Informes!J$1),FALSE)), ""), "")</f>
        <v/>
      </c>
      <c r="N725" s="248"/>
      <c r="O725" s="248"/>
      <c r="P725" s="248"/>
      <c r="Q725" s="248"/>
      <c r="R725" s="252" t="str">
        <f t="shared" si="139"/>
        <v/>
      </c>
      <c r="S725" s="252"/>
      <c r="T725" s="252"/>
      <c r="U725" s="252"/>
      <c r="V725" s="253"/>
      <c r="W725" s="4" t="str">
        <f>IFERROR(VLOOKUP($D714&amp;"-"&amp;TEXT($A725,"mmm-aaaa"),Informes!$A:$P,COLUMN(Informes!K$1),FALSE), "")</f>
        <v/>
      </c>
      <c r="X725" s="34" t="str">
        <f>IFERROR(VLOOKUP($D691&amp;"-"&amp;TEXT($A725,"mmm-aaaa"),Informes!$A:$P,COLUMN(Informes!C$1),FALSE), "")</f>
        <v/>
      </c>
    </row>
    <row r="726" spans="1:24" ht="16.5" customHeight="1" x14ac:dyDescent="0.2">
      <c r="A726" s="34">
        <f t="shared" si="142"/>
        <v>45323</v>
      </c>
      <c r="B726" s="243" t="str">
        <f t="shared" si="140"/>
        <v>Febrero</v>
      </c>
      <c r="C726" s="244"/>
      <c r="D726" s="244"/>
      <c r="E726" s="244"/>
      <c r="F726" s="281" t="str">
        <f>IFERROR(IF(VLOOKUP($D691&amp;"-"&amp;TEXT($A726,"mmm-aaaa"),Informes!$A:$P,COLUMN(Informes!H$1),FALSE),"þ","¨"),"¨")</f>
        <v>¨</v>
      </c>
      <c r="G726" s="281"/>
      <c r="H726" s="281"/>
      <c r="I726" s="248" t="str">
        <f>IFERROR(IF(ISBLANK(
VLOOKUP($D714&amp;"-"&amp;TEXT($A726,"mmm-aaaa"),Informes!$A:$P,COLUMN(Informes!I$1),FALSE)), "",
VLOOKUP($D714&amp;"-"&amp;TEXT($A726,"mmm-aaaa"),Informes!$A:$P,COLUMN(Informes!I$1),FALSE)), "")</f>
        <v/>
      </c>
      <c r="J726" s="248"/>
      <c r="K726" s="248"/>
      <c r="L726" s="173" t="str">
        <f t="shared" si="141"/>
        <v>¨</v>
      </c>
      <c r="M726" s="248" t="str">
        <f>IFERROR(IF(OR($X726=$L$7,$X726=$K$5,$X726=$O$5,$X726=$T$5),IF(ISBLANK(
VLOOKUP($D691&amp;"-"&amp;TEXT($A726,"mmm-aaaa"),Informes!$A:$P,COLUMN(Informes!J$1),FALSE)), "",
VLOOKUP($D691&amp;"-"&amp;TEXT($A726,"mmm-aaaa"),Informes!$A:$P,COLUMN(Informes!J$1),FALSE)), ""), "")</f>
        <v/>
      </c>
      <c r="N726" s="248"/>
      <c r="O726" s="248"/>
      <c r="P726" s="248"/>
      <c r="Q726" s="248"/>
      <c r="R726" s="252" t="str">
        <f t="shared" si="139"/>
        <v/>
      </c>
      <c r="S726" s="252"/>
      <c r="T726" s="252"/>
      <c r="U726" s="252"/>
      <c r="V726" s="253"/>
      <c r="W726" s="4" t="str">
        <f>IFERROR(VLOOKUP($D714&amp;"-"&amp;TEXT($A726,"mmm-aaaa"),Informes!$A:$P,COLUMN(Informes!K$1),FALSE), "")</f>
        <v/>
      </c>
      <c r="X726" s="34" t="str">
        <f>IFERROR(VLOOKUP($D691&amp;"-"&amp;TEXT($A726,"mmm-aaaa"),Informes!$A:$P,COLUMN(Informes!C$1),FALSE), "")</f>
        <v/>
      </c>
    </row>
    <row r="727" spans="1:24" ht="16.5" customHeight="1" x14ac:dyDescent="0.2">
      <c r="A727" s="34">
        <f t="shared" si="142"/>
        <v>45352</v>
      </c>
      <c r="B727" s="243" t="str">
        <f t="shared" si="140"/>
        <v>Marzo</v>
      </c>
      <c r="C727" s="244"/>
      <c r="D727" s="244"/>
      <c r="E727" s="244"/>
      <c r="F727" s="281" t="str">
        <f>IFERROR(IF(VLOOKUP($D691&amp;"-"&amp;TEXT($A727,"mmm-aaaa"),Informes!$A:$P,COLUMN(Informes!H$1),FALSE),"þ","¨"),"¨")</f>
        <v>¨</v>
      </c>
      <c r="G727" s="281"/>
      <c r="H727" s="281"/>
      <c r="I727" s="248" t="str">
        <f>IFERROR(IF(ISBLANK(
VLOOKUP($D714&amp;"-"&amp;TEXT($A727,"mmm-aaaa"),Informes!$A:$P,COLUMN(Informes!I$1),FALSE)), "",
VLOOKUP($D714&amp;"-"&amp;TEXT($A727,"mmm-aaaa"),Informes!$A:$P,COLUMN(Informes!I$1),FALSE)), "")</f>
        <v/>
      </c>
      <c r="J727" s="248"/>
      <c r="K727" s="248"/>
      <c r="L727" s="173" t="str">
        <f t="shared" si="141"/>
        <v>¨</v>
      </c>
      <c r="M727" s="248" t="str">
        <f>IFERROR(IF(OR($X727=$L$7,$X727=$K$5,$X727=$O$5,$X727=$T$5),IF(ISBLANK(
VLOOKUP($D691&amp;"-"&amp;TEXT($A727,"mmm-aaaa"),Informes!$A:$P,COLUMN(Informes!J$1),FALSE)), "",
VLOOKUP($D691&amp;"-"&amp;TEXT($A727,"mmm-aaaa"),Informes!$A:$P,COLUMN(Informes!J$1),FALSE)), ""), "")</f>
        <v/>
      </c>
      <c r="N727" s="248"/>
      <c r="O727" s="248"/>
      <c r="P727" s="248"/>
      <c r="Q727" s="248"/>
      <c r="R727" s="252" t="str">
        <f t="shared" si="139"/>
        <v/>
      </c>
      <c r="S727" s="252"/>
      <c r="T727" s="252"/>
      <c r="U727" s="252"/>
      <c r="V727" s="253"/>
      <c r="W727" s="4" t="str">
        <f>IFERROR(VLOOKUP($D714&amp;"-"&amp;TEXT($A727,"mmm-aaaa"),Informes!$A:$P,COLUMN(Informes!K$1),FALSE), "")</f>
        <v/>
      </c>
      <c r="X727" s="34" t="str">
        <f>IFERROR(VLOOKUP($D691&amp;"-"&amp;TEXT($A727,"mmm-aaaa"),Informes!$A:$P,COLUMN(Informes!C$1),FALSE), "")</f>
        <v/>
      </c>
    </row>
    <row r="728" spans="1:24" ht="16.5" customHeight="1" x14ac:dyDescent="0.2">
      <c r="A728" s="34">
        <f t="shared" si="142"/>
        <v>45383</v>
      </c>
      <c r="B728" s="243" t="str">
        <f t="shared" si="140"/>
        <v>Abril</v>
      </c>
      <c r="C728" s="244"/>
      <c r="D728" s="244"/>
      <c r="E728" s="244"/>
      <c r="F728" s="281" t="str">
        <f>IFERROR(IF(VLOOKUP($D691&amp;"-"&amp;TEXT($A728,"mmm-aaaa"),Informes!$A:$P,COLUMN(Informes!H$1),FALSE),"þ","¨"),"¨")</f>
        <v>¨</v>
      </c>
      <c r="G728" s="281"/>
      <c r="H728" s="281"/>
      <c r="I728" s="248" t="str">
        <f>IFERROR(IF(ISBLANK(
VLOOKUP($D714&amp;"-"&amp;TEXT($A728,"mmm-aaaa"),Informes!$A:$P,COLUMN(Informes!I$1),FALSE)), "",
VLOOKUP($D714&amp;"-"&amp;TEXT($A728,"mmm-aaaa"),Informes!$A:$P,COLUMN(Informes!I$1),FALSE)), "")</f>
        <v/>
      </c>
      <c r="J728" s="248"/>
      <c r="K728" s="248"/>
      <c r="L728" s="173" t="str">
        <f t="shared" si="141"/>
        <v>¨</v>
      </c>
      <c r="M728" s="248" t="str">
        <f>IFERROR(IF(OR($X728=$L$7,$X728=$K$5,$X728=$O$5,$X728=$T$5),IF(ISBLANK(
VLOOKUP($D691&amp;"-"&amp;TEXT($A728,"mmm-aaaa"),Informes!$A:$P,COLUMN(Informes!J$1),FALSE)), "",
VLOOKUP($D691&amp;"-"&amp;TEXT($A728,"mmm-aaaa"),Informes!$A:$P,COLUMN(Informes!J$1),FALSE)), ""), "")</f>
        <v/>
      </c>
      <c r="N728" s="248"/>
      <c r="O728" s="248"/>
      <c r="P728" s="248"/>
      <c r="Q728" s="248"/>
      <c r="R728" s="252" t="str">
        <f t="shared" si="139"/>
        <v/>
      </c>
      <c r="S728" s="252"/>
      <c r="T728" s="252"/>
      <c r="U728" s="252"/>
      <c r="V728" s="253"/>
      <c r="W728" s="4" t="str">
        <f>IFERROR(VLOOKUP($D714&amp;"-"&amp;TEXT($A728,"mmm-aaaa"),Informes!$A:$P,COLUMN(Informes!K$1),FALSE), "")</f>
        <v/>
      </c>
      <c r="X728" s="34" t="str">
        <f>IFERROR(VLOOKUP($D691&amp;"-"&amp;TEXT($A728,"mmm-aaaa"),Informes!$A:$P,COLUMN(Informes!C$1),FALSE), "")</f>
        <v/>
      </c>
    </row>
    <row r="729" spans="1:24" ht="16.5" customHeight="1" x14ac:dyDescent="0.2">
      <c r="A729" s="34">
        <f t="shared" si="142"/>
        <v>45413</v>
      </c>
      <c r="B729" s="243" t="str">
        <f t="shared" si="140"/>
        <v>Mayo</v>
      </c>
      <c r="C729" s="244"/>
      <c r="D729" s="244"/>
      <c r="E729" s="244"/>
      <c r="F729" s="281" t="str">
        <f>IFERROR(IF(VLOOKUP($D691&amp;"-"&amp;TEXT($A729,"mmm-aaaa"),Informes!$A:$P,COLUMN(Informes!H$1),FALSE),"þ","¨"),"¨")</f>
        <v>¨</v>
      </c>
      <c r="G729" s="281"/>
      <c r="H729" s="281"/>
      <c r="I729" s="248" t="str">
        <f>IFERROR(IF(ISBLANK(
VLOOKUP($D714&amp;"-"&amp;TEXT($A729,"mmm-aaaa"),Informes!$A:$P,COLUMN(Informes!I$1),FALSE)), "",
VLOOKUP($D714&amp;"-"&amp;TEXT($A729,"mmm-aaaa"),Informes!$A:$P,COLUMN(Informes!I$1),FALSE)), "")</f>
        <v/>
      </c>
      <c r="J729" s="248"/>
      <c r="K729" s="248"/>
      <c r="L729" s="173" t="str">
        <f t="shared" si="141"/>
        <v>¨</v>
      </c>
      <c r="M729" s="248" t="str">
        <f>IFERROR(IF(OR($X729=$L$7,$X729=$K$5,$X729=$O$5,$X729=$T$5),IF(ISBLANK(
VLOOKUP($D691&amp;"-"&amp;TEXT($A729,"mmm-aaaa"),Informes!$A:$P,COLUMN(Informes!J$1),FALSE)), "",
VLOOKUP($D691&amp;"-"&amp;TEXT($A729,"mmm-aaaa"),Informes!$A:$P,COLUMN(Informes!J$1),FALSE)), ""), "")</f>
        <v/>
      </c>
      <c r="N729" s="248"/>
      <c r="O729" s="248"/>
      <c r="P729" s="248"/>
      <c r="Q729" s="248"/>
      <c r="R729" s="252" t="str">
        <f t="shared" si="139"/>
        <v/>
      </c>
      <c r="S729" s="252"/>
      <c r="T729" s="252"/>
      <c r="U729" s="252"/>
      <c r="V729" s="253"/>
      <c r="W729" s="4" t="str">
        <f>IFERROR(VLOOKUP($D714&amp;"-"&amp;TEXT($A729,"mmm-aaaa"),Informes!$A:$P,COLUMN(Informes!K$1),FALSE), "")</f>
        <v/>
      </c>
      <c r="X729" s="34" t="str">
        <f>IFERROR(VLOOKUP($D691&amp;"-"&amp;TEXT($A729,"mmm-aaaa"),Informes!$A:$P,COLUMN(Informes!C$1),FALSE), "")</f>
        <v/>
      </c>
    </row>
    <row r="730" spans="1:24" ht="16.5" customHeight="1" x14ac:dyDescent="0.2">
      <c r="A730" s="34">
        <f t="shared" si="142"/>
        <v>45444</v>
      </c>
      <c r="B730" s="243" t="str">
        <f t="shared" si="140"/>
        <v>Junio</v>
      </c>
      <c r="C730" s="244"/>
      <c r="D730" s="244"/>
      <c r="E730" s="244"/>
      <c r="F730" s="281" t="str">
        <f>IFERROR(IF(VLOOKUP($D691&amp;"-"&amp;TEXT($A730,"mmm-aaaa"),Informes!$A:$P,COLUMN(Informes!H$1),FALSE),"þ","¨"),"¨")</f>
        <v>¨</v>
      </c>
      <c r="G730" s="281"/>
      <c r="H730" s="281"/>
      <c r="I730" s="248" t="str">
        <f>IFERROR(IF(ISBLANK(
VLOOKUP($D714&amp;"-"&amp;TEXT($A730,"mmm-aaaa"),Informes!$A:$P,COLUMN(Informes!I$1),FALSE)), "",
VLOOKUP($D714&amp;"-"&amp;TEXT($A730,"mmm-aaaa"),Informes!$A:$P,COLUMN(Informes!I$1),FALSE)), "")</f>
        <v/>
      </c>
      <c r="J730" s="248"/>
      <c r="K730" s="248"/>
      <c r="L730" s="173" t="str">
        <f t="shared" si="141"/>
        <v>¨</v>
      </c>
      <c r="M730" s="248" t="str">
        <f>IFERROR(IF(OR($X730=$L$7,$X730=$K$5,$X730=$O$5,$X730=$T$5),IF(ISBLANK(
VLOOKUP($D691&amp;"-"&amp;TEXT($A730,"mmm-aaaa"),Informes!$A:$P,COLUMN(Informes!J$1),FALSE)), "",
VLOOKUP($D691&amp;"-"&amp;TEXT($A730,"mmm-aaaa"),Informes!$A:$P,COLUMN(Informes!J$1),FALSE)), ""), "")</f>
        <v/>
      </c>
      <c r="N730" s="248"/>
      <c r="O730" s="248"/>
      <c r="P730" s="248"/>
      <c r="Q730" s="248"/>
      <c r="R730" s="252" t="str">
        <f t="shared" si="139"/>
        <v/>
      </c>
      <c r="S730" s="252"/>
      <c r="T730" s="252"/>
      <c r="U730" s="252"/>
      <c r="V730" s="253"/>
      <c r="W730" s="4" t="str">
        <f>IFERROR(VLOOKUP($D714&amp;"-"&amp;TEXT($A730,"mmm-aaaa"),Informes!$A:$P,COLUMN(Informes!K$1),FALSE), "")</f>
        <v/>
      </c>
      <c r="X730" s="34" t="str">
        <f>IFERROR(VLOOKUP($D691&amp;"-"&amp;TEXT($A730,"mmm-aaaa"),Informes!$A:$P,COLUMN(Informes!C$1),FALSE), "")</f>
        <v/>
      </c>
    </row>
    <row r="731" spans="1:24" ht="16.5" customHeight="1" x14ac:dyDescent="0.2">
      <c r="A731" s="34">
        <f t="shared" si="142"/>
        <v>45474</v>
      </c>
      <c r="B731" s="243" t="str">
        <f t="shared" si="140"/>
        <v>Julio</v>
      </c>
      <c r="C731" s="244"/>
      <c r="D731" s="244"/>
      <c r="E731" s="244"/>
      <c r="F731" s="281" t="str">
        <f>IFERROR(IF(VLOOKUP($D691&amp;"-"&amp;TEXT($A731,"mmm-aaaa"),Informes!$A:$P,COLUMN(Informes!H$1),FALSE),"þ","¨"),"¨")</f>
        <v>¨</v>
      </c>
      <c r="G731" s="281"/>
      <c r="H731" s="281"/>
      <c r="I731" s="248" t="str">
        <f>IFERROR(IF(ISBLANK(
VLOOKUP($D714&amp;"-"&amp;TEXT($A731,"mmm-aaaa"),Informes!$A:$P,COLUMN(Informes!I$1),FALSE)), "",
VLOOKUP($D714&amp;"-"&amp;TEXT($A731,"mmm-aaaa"),Informes!$A:$P,COLUMN(Informes!I$1),FALSE)), "")</f>
        <v/>
      </c>
      <c r="J731" s="248"/>
      <c r="K731" s="248"/>
      <c r="L731" s="173" t="str">
        <f t="shared" si="141"/>
        <v>¨</v>
      </c>
      <c r="M731" s="248" t="str">
        <f>IFERROR(IF(OR($X731=$L$7,$X731=$K$5,$X731=$O$5,$X731=$T$5),IF(ISBLANK(
VLOOKUP($D691&amp;"-"&amp;TEXT($A731,"mmm-aaaa"),Informes!$A:$P,COLUMN(Informes!J$1),FALSE)), "",
VLOOKUP($D691&amp;"-"&amp;TEXT($A731,"mmm-aaaa"),Informes!$A:$P,COLUMN(Informes!J$1),FALSE)), ""), "")</f>
        <v/>
      </c>
      <c r="N731" s="248"/>
      <c r="O731" s="248"/>
      <c r="P731" s="248"/>
      <c r="Q731" s="248"/>
      <c r="R731" s="252" t="str">
        <f t="shared" si="139"/>
        <v/>
      </c>
      <c r="S731" s="252"/>
      <c r="T731" s="252"/>
      <c r="U731" s="252"/>
      <c r="V731" s="253"/>
      <c r="W731" s="4" t="str">
        <f>IFERROR(VLOOKUP($D714&amp;"-"&amp;TEXT($A731,"mmm-aaaa"),Informes!$A:$P,COLUMN(Informes!K$1),FALSE), "")</f>
        <v/>
      </c>
      <c r="X731" s="34" t="str">
        <f>IFERROR(VLOOKUP($D691&amp;"-"&amp;TEXT($A731,"mmm-aaaa"),Informes!$A:$P,COLUMN(Informes!C$1),FALSE), "")</f>
        <v/>
      </c>
    </row>
    <row r="732" spans="1:24" ht="16.5" customHeight="1" thickBot="1" x14ac:dyDescent="0.25">
      <c r="A732" s="34">
        <f t="shared" si="142"/>
        <v>45505</v>
      </c>
      <c r="B732" s="264" t="str">
        <f t="shared" si="140"/>
        <v>Agosto</v>
      </c>
      <c r="C732" s="265"/>
      <c r="D732" s="265"/>
      <c r="E732" s="265"/>
      <c r="F732" s="280" t="str">
        <f>IFERROR(IF(VLOOKUP($D691&amp;"-"&amp;TEXT($A732,"mmm-aaaa"),Informes!$A:$P,COLUMN(Informes!H$1),FALSE),"þ","¨"),"¨")</f>
        <v>¨</v>
      </c>
      <c r="G732" s="280"/>
      <c r="H732" s="280"/>
      <c r="I732" s="269" t="str">
        <f>IFERROR(IF(ISBLANK(
VLOOKUP($D714&amp;"-"&amp;TEXT($A732,"mmm-aaaa"),Informes!$A:$P,COLUMN(Informes!I$1),FALSE)), "",
VLOOKUP($D714&amp;"-"&amp;TEXT($A732,"mmm-aaaa"),Informes!$A:$P,COLUMN(Informes!I$1),FALSE)), "")</f>
        <v/>
      </c>
      <c r="J732" s="269"/>
      <c r="K732" s="269"/>
      <c r="L732" s="172" t="str">
        <f t="shared" si="141"/>
        <v>¨</v>
      </c>
      <c r="M732" s="269" t="str">
        <f>IFERROR(IF(OR($X732=$L$7,$X732=$K$5,$X732=$O$5,$X732=$T$5),IF(ISBLANK(
VLOOKUP($D691&amp;"-"&amp;TEXT($A732,"mmm-aaaa"),Informes!$A:$P,COLUMN(Informes!J$1),FALSE)), "",
VLOOKUP($D691&amp;"-"&amp;TEXT($A732,"mmm-aaaa"),Informes!$A:$P,COLUMN(Informes!J$1),FALSE)), ""), "")</f>
        <v/>
      </c>
      <c r="N732" s="269"/>
      <c r="O732" s="269"/>
      <c r="P732" s="269"/>
      <c r="Q732" s="269"/>
      <c r="R732" s="270" t="str">
        <f t="shared" si="139"/>
        <v/>
      </c>
      <c r="S732" s="270"/>
      <c r="T732" s="270"/>
      <c r="U732" s="270"/>
      <c r="V732" s="271"/>
      <c r="W732" s="4" t="str">
        <f>IFERROR(VLOOKUP($D714&amp;"-"&amp;TEXT($A732,"mmm-aaaa"),Informes!$A:$P,COLUMN(Informes!K$1),FALSE), "")</f>
        <v/>
      </c>
      <c r="X732" s="34" t="str">
        <f>IFERROR(VLOOKUP($D691&amp;"-"&amp;TEXT($A732,"mmm-aaaa"),Informes!$A:$P,COLUMN(Informes!C$1),FALSE), "")</f>
        <v/>
      </c>
    </row>
    <row r="733" spans="1:24" ht="16.5" customHeight="1" thickBot="1" x14ac:dyDescent="0.3">
      <c r="D733" s="124"/>
      <c r="E733" s="124"/>
      <c r="F733" s="129"/>
      <c r="G733" s="124" t="str">
        <f>IF(SUM(F721:F732)=0,"",SUM(F721:F732))</f>
        <v/>
      </c>
      <c r="H733" s="124"/>
      <c r="I733" s="124"/>
      <c r="J733" s="130"/>
      <c r="K733" s="124"/>
      <c r="L733" s="131" t="s">
        <v>107</v>
      </c>
      <c r="M733" s="272" t="str">
        <f>IF(SUM(M721:M732)=0,"",SUM(M721:M732))</f>
        <v/>
      </c>
      <c r="N733" s="273"/>
      <c r="O733" s="273"/>
      <c r="P733" s="273"/>
      <c r="Q733" s="274"/>
      <c r="R733" s="275"/>
      <c r="S733" s="276"/>
      <c r="T733" s="276"/>
      <c r="U733" s="276"/>
      <c r="V733" s="277"/>
      <c r="W733" s="4"/>
      <c r="X733" s="4"/>
    </row>
    <row r="734" spans="1:24" ht="16.5" customHeight="1" x14ac:dyDescent="0.2">
      <c r="W734" s="4"/>
      <c r="X734" s="4"/>
    </row>
    <row r="735" spans="1:24" ht="279.75" customHeight="1" x14ac:dyDescent="0.15">
      <c r="B735" s="11"/>
      <c r="C735" s="132" t="s">
        <v>136</v>
      </c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</row>
    <row r="736" spans="1:24" ht="24" customHeight="1" x14ac:dyDescent="0.2">
      <c r="A736" s="35">
        <f>IFERROR(IF(INDEX(ROUNDDOWN(TblPublicadores[Grupo], 0),A737)=$Y$1,A737,0),0)</f>
        <v>0</v>
      </c>
      <c r="B736" s="256" t="s">
        <v>127</v>
      </c>
      <c r="C736" s="256"/>
      <c r="D736" s="256"/>
      <c r="E736" s="256"/>
      <c r="F736" s="256"/>
      <c r="G736" s="256"/>
      <c r="H736" s="256"/>
      <c r="I736" s="256"/>
      <c r="J736" s="256"/>
      <c r="K736" s="256"/>
      <c r="L736" s="256"/>
      <c r="M736" s="256"/>
      <c r="N736" s="256"/>
      <c r="O736" s="256"/>
      <c r="P736" s="256"/>
      <c r="Q736" s="256"/>
      <c r="R736" s="256"/>
      <c r="S736" s="256"/>
      <c r="T736" s="256"/>
      <c r="U736" s="256"/>
      <c r="V736" s="256"/>
    </row>
    <row r="737" spans="1:24" ht="17.25" customHeight="1" x14ac:dyDescent="0.2">
      <c r="A737" s="35">
        <f>A691+1</f>
        <v>17</v>
      </c>
      <c r="B737" s="120" t="s">
        <v>128</v>
      </c>
      <c r="D737" s="286">
        <f>IF(A736=0,0,INDEX(TblPublicadores[Nombre],A736))</f>
        <v>0</v>
      </c>
      <c r="E737" s="286"/>
      <c r="F737" s="286"/>
      <c r="G737" s="286"/>
      <c r="H737" s="286"/>
      <c r="I737" s="286"/>
      <c r="J737" s="286"/>
      <c r="K737" s="286"/>
      <c r="L737" s="286"/>
      <c r="M737" s="286"/>
      <c r="N737" s="286"/>
      <c r="O737" s="286"/>
      <c r="P737" s="286"/>
      <c r="Q737" s="286"/>
      <c r="R737" s="286"/>
      <c r="S737" s="286"/>
      <c r="T737" s="286"/>
      <c r="U737" s="286"/>
      <c r="V737" s="286"/>
      <c r="W737" s="15"/>
      <c r="X737" s="2"/>
    </row>
    <row r="738" spans="1:24" ht="17.25" customHeight="1" x14ac:dyDescent="0.2">
      <c r="B738" s="120" t="s">
        <v>129</v>
      </c>
      <c r="D738" s="121"/>
      <c r="E738" s="121"/>
      <c r="F738" s="7"/>
      <c r="G738" s="7"/>
      <c r="H738" s="257" t="str">
        <f>IF(A736=0,"",INDEX(TblPublicadores[Fecha de nacimiento],A736))</f>
        <v/>
      </c>
      <c r="I738" s="257"/>
      <c r="J738" s="257"/>
      <c r="K738" s="257"/>
      <c r="L738" s="257"/>
      <c r="M738" s="257"/>
      <c r="N738" s="257"/>
      <c r="O738" s="257"/>
      <c r="P738" s="128" t="str">
        <f>IF(INDEX(TblPublicadores[Sexo],A736)=Q738,"þ","¨")</f>
        <v>¨</v>
      </c>
      <c r="Q738" s="120" t="s">
        <v>75</v>
      </c>
      <c r="S738" s="12"/>
      <c r="T738" s="13"/>
      <c r="U738" s="128" t="str">
        <f>IF(INDEX(TblPublicadores[Sexo],A736)=V738,"þ","¨")</f>
        <v>¨</v>
      </c>
      <c r="V738" s="120" t="s">
        <v>79</v>
      </c>
      <c r="W738" s="12"/>
      <c r="X738" s="6"/>
    </row>
    <row r="739" spans="1:24" ht="17.25" customHeight="1" x14ac:dyDescent="0.2">
      <c r="B739" s="120" t="s">
        <v>130</v>
      </c>
      <c r="D739" s="122"/>
      <c r="E739" s="122"/>
      <c r="F739" s="7"/>
      <c r="G739" s="258" t="str">
        <f>IF(A736=0,"",IF(INDEX(TblPublicadores[Fecha de bautismo],A736)="", "",INDEX(TblPublicadores[Fecha de bautismo],A736)))</f>
        <v/>
      </c>
      <c r="H739" s="258"/>
      <c r="I739" s="258"/>
      <c r="J739" s="258"/>
      <c r="K739" s="258"/>
      <c r="L739" s="258"/>
      <c r="M739" s="258"/>
      <c r="N739" s="258"/>
      <c r="O739" s="258"/>
      <c r="P739" s="128" t="s">
        <v>137</v>
      </c>
      <c r="Q739" s="120" t="s">
        <v>131</v>
      </c>
      <c r="S739" s="12"/>
      <c r="T739" s="12"/>
      <c r="U739" s="128" t="s">
        <v>138</v>
      </c>
      <c r="V739" s="120" t="s">
        <v>61</v>
      </c>
      <c r="W739" s="12"/>
      <c r="X739" s="6"/>
    </row>
    <row r="740" spans="1:24" ht="28.5" customHeight="1" x14ac:dyDescent="0.2">
      <c r="B740" s="127" t="str">
        <f>IF(INDEX(TblPublicadores[Privilegio],A736)=C740,"þ","¨")</f>
        <v>¨</v>
      </c>
      <c r="C740" s="125" t="s">
        <v>76</v>
      </c>
      <c r="D740" s="127" t="str">
        <f>IF(INDEX(TblPublicadores[Privilegio],A736)=E740,"þ","¨")</f>
        <v>¨</v>
      </c>
      <c r="E740" s="125" t="s">
        <v>81</v>
      </c>
      <c r="F740" s="7"/>
      <c r="G740" s="7"/>
      <c r="H740" s="5"/>
      <c r="I740" s="10"/>
      <c r="J740" s="127" t="str">
        <f>IF(INDEX(TblPublicadores[Tipo Publicador],A736)=K740,"þ","¨")</f>
        <v>¨</v>
      </c>
      <c r="K740" s="125" t="s">
        <v>77</v>
      </c>
      <c r="L740" s="5"/>
      <c r="M740" s="5"/>
      <c r="N740" s="127" t="str">
        <f>IF(INDEX(TblPublicadores[Tipo Publicador],A736)=O740,"þ","¨")</f>
        <v>¨</v>
      </c>
      <c r="O740" s="125" t="s">
        <v>132</v>
      </c>
      <c r="P740" s="126"/>
      <c r="Q740" s="126"/>
      <c r="R740" s="9"/>
      <c r="S740" s="127" t="str">
        <f>IF(INDEX(TblPublicadores[Tipo Publicador],A736)=T740,"þ","¨")</f>
        <v>¨</v>
      </c>
      <c r="T740" s="259" t="s">
        <v>133</v>
      </c>
      <c r="U740" s="259"/>
      <c r="V740" s="259"/>
      <c r="W740" s="13"/>
      <c r="X740" s="6"/>
    </row>
    <row r="741" spans="1:24" ht="4.5" customHeight="1" thickBot="1" x14ac:dyDescent="0.25">
      <c r="B741" s="8"/>
      <c r="C741" s="7"/>
      <c r="D741" s="8"/>
      <c r="E741" s="7"/>
      <c r="F741" s="7"/>
      <c r="G741" s="7"/>
      <c r="H741" s="5"/>
      <c r="I741" s="10"/>
      <c r="J741" s="8"/>
      <c r="K741" s="5"/>
      <c r="L741" s="5"/>
      <c r="M741" s="5"/>
      <c r="N741" s="7"/>
      <c r="O741" s="5"/>
      <c r="P741" s="8"/>
      <c r="Q741" s="8"/>
      <c r="R741" s="9"/>
      <c r="S741" s="9"/>
      <c r="T741" s="7"/>
      <c r="U741" s="8"/>
      <c r="V741" s="9"/>
      <c r="W741" s="9"/>
      <c r="X741" s="6"/>
    </row>
    <row r="742" spans="1:24" ht="26.25" customHeight="1" x14ac:dyDescent="0.25">
      <c r="B742" s="260" t="s">
        <v>17</v>
      </c>
      <c r="C742" s="261"/>
      <c r="D742" s="261"/>
      <c r="E742" s="261"/>
      <c r="F742" s="262" t="s">
        <v>134</v>
      </c>
      <c r="G742" s="262"/>
      <c r="H742" s="262"/>
      <c r="I742" s="262" t="s">
        <v>12</v>
      </c>
      <c r="J742" s="262"/>
      <c r="K742" s="262"/>
      <c r="L742" s="262" t="s">
        <v>105</v>
      </c>
      <c r="M742" s="236" t="s">
        <v>135</v>
      </c>
      <c r="N742" s="236"/>
      <c r="O742" s="236"/>
      <c r="P742" s="236"/>
      <c r="Q742" s="236"/>
      <c r="R742" s="236" t="s">
        <v>101</v>
      </c>
      <c r="S742" s="236"/>
      <c r="T742" s="236"/>
      <c r="U742" s="236"/>
      <c r="V742" s="237"/>
      <c r="W742" s="14"/>
      <c r="X742" s="3"/>
    </row>
    <row r="743" spans="1:24" ht="27.75" customHeight="1" x14ac:dyDescent="0.2">
      <c r="B743" s="240">
        <v>44927</v>
      </c>
      <c r="C743" s="241"/>
      <c r="D743" s="241"/>
      <c r="E743" s="242"/>
      <c r="F743" s="263"/>
      <c r="G743" s="263"/>
      <c r="H743" s="263"/>
      <c r="I743" s="263"/>
      <c r="J743" s="263"/>
      <c r="K743" s="263"/>
      <c r="L743" s="263"/>
      <c r="M743" s="238"/>
      <c r="N743" s="238"/>
      <c r="O743" s="238"/>
      <c r="P743" s="238"/>
      <c r="Q743" s="238"/>
      <c r="R743" s="238"/>
      <c r="S743" s="238"/>
      <c r="T743" s="238"/>
      <c r="U743" s="238"/>
      <c r="V743" s="239"/>
      <c r="W743" s="14"/>
      <c r="X743" s="3"/>
    </row>
    <row r="744" spans="1:24" ht="16.5" customHeight="1" x14ac:dyDescent="0.2">
      <c r="A744" s="34">
        <f>EDATE(B743,-4)</f>
        <v>44805</v>
      </c>
      <c r="B744" s="243" t="str">
        <f>PROPER(TEXT(A744, "mmmm"))</f>
        <v>Septiembre</v>
      </c>
      <c r="C744" s="244"/>
      <c r="D744" s="244" t="str">
        <f>PROPER(TEXT(C744, "mmmm"))</f>
        <v>Enero</v>
      </c>
      <c r="E744" s="244"/>
      <c r="F744" s="281" t="str">
        <f>IFERROR(IF(VLOOKUP($D737&amp;"-"&amp;TEXT($A744,"mmm-aaaa"),Informes!$A:$P,COLUMN(Informes!H$1),FALSE),"þ","¨"),"¨")</f>
        <v>¨</v>
      </c>
      <c r="G744" s="281"/>
      <c r="H744" s="281"/>
      <c r="I744" s="248" t="str">
        <f>IFERROR(IF(ISBLANK(
VLOOKUP($D737&amp;"-"&amp;TEXT($A744,"mmm-aaaa"),Informes!$A:$P,COLUMN(Informes!I$1),FALSE)), "",
VLOOKUP($D737&amp;"-"&amp;TEXT($A744,"mmm-aaaa"),Informes!$A:$P,COLUMN(Informes!I$1),FALSE)), "")</f>
        <v/>
      </c>
      <c r="J744" s="248"/>
      <c r="K744" s="248"/>
      <c r="L744" s="173" t="str">
        <f>IFERROR(IF($X744=$L$7,"þ","¨"),"¨")</f>
        <v>¨</v>
      </c>
      <c r="M744" s="248" t="str">
        <f>IFERROR(IF(OR($X744=$L$7,$X744=$K$5,$X744=$O$5,$X744=$T$5),IF(ISBLANK(
VLOOKUP($D737&amp;"-"&amp;TEXT($A744,"mmm-aaaa"),Informes!$A:$P,COLUMN(Informes!J$1),FALSE)), "",
VLOOKUP($D737&amp;"-"&amp;TEXT($A744,"mmm-aaaa"),Informes!$A:$P,COLUMN(Informes!J$1),FALSE)), ""), "")</f>
        <v/>
      </c>
      <c r="N744" s="248"/>
      <c r="O744" s="248"/>
      <c r="P744" s="248"/>
      <c r="Q744" s="248"/>
      <c r="R744" s="252" t="str">
        <f t="shared" ref="R744:R755" si="143">IF(W744=0, "", W744)</f>
        <v/>
      </c>
      <c r="S744" s="252"/>
      <c r="T744" s="252"/>
      <c r="U744" s="252"/>
      <c r="V744" s="253"/>
      <c r="W744" s="4" t="str">
        <f>IFERROR(VLOOKUP($D737&amp;"-"&amp;TEXT($A744,"mmm-aaaa"),Informes!$A:$P,COLUMN(Informes!K$1),FALSE), "")</f>
        <v/>
      </c>
      <c r="X744" s="34" t="str">
        <f>IFERROR(VLOOKUP($D737&amp;"-"&amp;TEXT($A744,"mmm-aaaa"),Informes!$A:$P,COLUMN(Informes!C$1),FALSE), "")</f>
        <v/>
      </c>
    </row>
    <row r="745" spans="1:24" ht="16.5" customHeight="1" x14ac:dyDescent="0.2">
      <c r="A745" s="34">
        <f>EDATE(A744,1)</f>
        <v>44835</v>
      </c>
      <c r="B745" s="243" t="str">
        <f t="shared" ref="B745:B755" si="144">PROPER(TEXT(A745, "mmmm"))</f>
        <v>Octubre</v>
      </c>
      <c r="C745" s="244"/>
      <c r="D745" s="244" t="str">
        <f t="shared" ref="D745:D755" si="145">PROPER(TEXT(C745, "mmmm"))</f>
        <v>Enero</v>
      </c>
      <c r="E745" s="244"/>
      <c r="F745" s="281" t="str">
        <f>IFERROR(IF(VLOOKUP($D737&amp;"-"&amp;TEXT($A745,"mmm-aaaa"),Informes!$A:$P,COLUMN(Informes!H$1),FALSE),"þ","¨"),"¨")</f>
        <v>¨</v>
      </c>
      <c r="G745" s="281"/>
      <c r="H745" s="281"/>
      <c r="I745" s="248" t="str">
        <f>IFERROR(IF(ISBLANK(
VLOOKUP($D737&amp;"-"&amp;TEXT($A745,"mmm-aaaa"),Informes!$A:$P,COLUMN(Informes!I$1),FALSE)), "",
VLOOKUP($D737&amp;"-"&amp;TEXT($A745,"mmm-aaaa"),Informes!$A:$P,COLUMN(Informes!I$1),FALSE)), "")</f>
        <v/>
      </c>
      <c r="J745" s="248"/>
      <c r="K745" s="248"/>
      <c r="L745" s="173" t="str">
        <f t="shared" ref="L745:L755" si="146">IFERROR(IF($X745=$L$7,"þ","¨"),"¨")</f>
        <v>¨</v>
      </c>
      <c r="M745" s="248" t="str">
        <f>IFERROR(IF(OR($X745=$L$7,$X745=$K$5,$X745=$O$5,$X745=$T$5),IF(ISBLANK(
VLOOKUP($D737&amp;"-"&amp;TEXT($A745,"mmm-aaaa"),Informes!$A:$P,COLUMN(Informes!J$1),FALSE)), "",
VLOOKUP($D737&amp;"-"&amp;TEXT($A745,"mmm-aaaa"),Informes!$A:$P,COLUMN(Informes!J$1),FALSE)), ""), "")</f>
        <v/>
      </c>
      <c r="N745" s="248"/>
      <c r="O745" s="248"/>
      <c r="P745" s="248"/>
      <c r="Q745" s="248"/>
      <c r="R745" s="252" t="str">
        <f t="shared" si="143"/>
        <v/>
      </c>
      <c r="S745" s="252"/>
      <c r="T745" s="252"/>
      <c r="U745" s="252"/>
      <c r="V745" s="253"/>
      <c r="W745" s="4" t="str">
        <f>IFERROR(VLOOKUP($D737&amp;"-"&amp;TEXT($A745,"mmm-aaaa"),Informes!$A:$P,COLUMN(Informes!K$1),FALSE), "")</f>
        <v/>
      </c>
      <c r="X745" s="34" t="str">
        <f>IFERROR(VLOOKUP($D737&amp;"-"&amp;TEXT($A745,"mmm-aaaa"),Informes!$A:$P,COLUMN(Informes!C$1),FALSE), "")</f>
        <v/>
      </c>
    </row>
    <row r="746" spans="1:24" ht="16.5" customHeight="1" x14ac:dyDescent="0.2">
      <c r="A746" s="34">
        <f t="shared" ref="A746:A755" si="147">EDATE(A745,1)</f>
        <v>44866</v>
      </c>
      <c r="B746" s="243" t="str">
        <f t="shared" si="144"/>
        <v>Noviembre</v>
      </c>
      <c r="C746" s="244"/>
      <c r="D746" s="244" t="str">
        <f t="shared" si="145"/>
        <v>Enero</v>
      </c>
      <c r="E746" s="244"/>
      <c r="F746" s="281" t="str">
        <f>IFERROR(IF(VLOOKUP($D737&amp;"-"&amp;TEXT($A746,"mmm-aaaa"),Informes!$A:$P,COLUMN(Informes!H$1),FALSE),"þ","¨"),"¨")</f>
        <v>¨</v>
      </c>
      <c r="G746" s="281"/>
      <c r="H746" s="281"/>
      <c r="I746" s="248" t="str">
        <f>IFERROR(IF(ISBLANK(
VLOOKUP($D737&amp;"-"&amp;TEXT($A746,"mmm-aaaa"),Informes!$A:$P,COLUMN(Informes!I$1),FALSE)), "",
VLOOKUP($D737&amp;"-"&amp;TEXT($A746,"mmm-aaaa"),Informes!$A:$P,COLUMN(Informes!I$1),FALSE)), "")</f>
        <v/>
      </c>
      <c r="J746" s="248"/>
      <c r="K746" s="248"/>
      <c r="L746" s="173" t="str">
        <f t="shared" si="146"/>
        <v>¨</v>
      </c>
      <c r="M746" s="248" t="str">
        <f>IFERROR(IF(OR($X746=$L$7,$X746=$K$5,$X746=$O$5,$X746=$T$5),IF(ISBLANK(
VLOOKUP($D737&amp;"-"&amp;TEXT($A746,"mmm-aaaa"),Informes!$A:$P,COLUMN(Informes!J$1),FALSE)), "",
VLOOKUP($D737&amp;"-"&amp;TEXT($A746,"mmm-aaaa"),Informes!$A:$P,COLUMN(Informes!J$1),FALSE)), ""), "")</f>
        <v/>
      </c>
      <c r="N746" s="248"/>
      <c r="O746" s="248"/>
      <c r="P746" s="248"/>
      <c r="Q746" s="248"/>
      <c r="R746" s="252" t="str">
        <f t="shared" si="143"/>
        <v/>
      </c>
      <c r="S746" s="252"/>
      <c r="T746" s="252"/>
      <c r="U746" s="252"/>
      <c r="V746" s="253"/>
      <c r="W746" s="4" t="str">
        <f>IFERROR(VLOOKUP($D737&amp;"-"&amp;TEXT($A746,"mmm-aaaa"),Informes!$A:$P,COLUMN(Informes!K$1),FALSE), "")</f>
        <v/>
      </c>
      <c r="X746" s="34" t="str">
        <f>IFERROR(VLOOKUP($D737&amp;"-"&amp;TEXT($A746,"mmm-aaaa"),Informes!$A:$P,COLUMN(Informes!C$1),FALSE), "")</f>
        <v/>
      </c>
    </row>
    <row r="747" spans="1:24" ht="16.5" customHeight="1" x14ac:dyDescent="0.2">
      <c r="A747" s="34">
        <f t="shared" si="147"/>
        <v>44896</v>
      </c>
      <c r="B747" s="243" t="str">
        <f t="shared" si="144"/>
        <v>Diciembre</v>
      </c>
      <c r="C747" s="244"/>
      <c r="D747" s="244" t="str">
        <f t="shared" si="145"/>
        <v>Enero</v>
      </c>
      <c r="E747" s="244"/>
      <c r="F747" s="281" t="str">
        <f>IFERROR(IF(VLOOKUP($D737&amp;"-"&amp;TEXT($A747,"mmm-aaaa"),Informes!$A:$P,COLUMN(Informes!H$1),FALSE),"þ","¨"),"¨")</f>
        <v>¨</v>
      </c>
      <c r="G747" s="281"/>
      <c r="H747" s="281"/>
      <c r="I747" s="248" t="str">
        <f>IFERROR(IF(ISBLANK(
VLOOKUP($D737&amp;"-"&amp;TEXT($A747,"mmm-aaaa"),Informes!$A:$P,COLUMN(Informes!I$1),FALSE)), "",
VLOOKUP($D737&amp;"-"&amp;TEXT($A747,"mmm-aaaa"),Informes!$A:$P,COLUMN(Informes!I$1),FALSE)), "")</f>
        <v/>
      </c>
      <c r="J747" s="248"/>
      <c r="K747" s="248"/>
      <c r="L747" s="173" t="str">
        <f t="shared" si="146"/>
        <v>¨</v>
      </c>
      <c r="M747" s="248" t="str">
        <f>IFERROR(IF(OR($X747=$L$7,$X747=$K$5,$X747=$O$5,$X747=$T$5),IF(ISBLANK(
VLOOKUP($D737&amp;"-"&amp;TEXT($A747,"mmm-aaaa"),Informes!$A:$P,COLUMN(Informes!J$1),FALSE)), "",
VLOOKUP($D737&amp;"-"&amp;TEXT($A747,"mmm-aaaa"),Informes!$A:$P,COLUMN(Informes!J$1),FALSE)), ""), "")</f>
        <v/>
      </c>
      <c r="N747" s="248"/>
      <c r="O747" s="248"/>
      <c r="P747" s="248"/>
      <c r="Q747" s="248"/>
      <c r="R747" s="252" t="str">
        <f t="shared" si="143"/>
        <v/>
      </c>
      <c r="S747" s="252"/>
      <c r="T747" s="252"/>
      <c r="U747" s="252"/>
      <c r="V747" s="253"/>
      <c r="W747" s="4" t="str">
        <f>IFERROR(VLOOKUP($D737&amp;"-"&amp;TEXT($A747,"mmm-aaaa"),Informes!$A:$P,COLUMN(Informes!K$1),FALSE), "")</f>
        <v/>
      </c>
      <c r="X747" s="34" t="str">
        <f>IFERROR(VLOOKUP($D737&amp;"-"&amp;TEXT($A747,"mmm-aaaa"),Informes!$A:$P,COLUMN(Informes!C$1),FALSE), "")</f>
        <v/>
      </c>
    </row>
    <row r="748" spans="1:24" ht="16.5" customHeight="1" x14ac:dyDescent="0.2">
      <c r="A748" s="34">
        <f t="shared" si="147"/>
        <v>44927</v>
      </c>
      <c r="B748" s="243" t="str">
        <f t="shared" si="144"/>
        <v>Enero</v>
      </c>
      <c r="C748" s="244"/>
      <c r="D748" s="244" t="str">
        <f t="shared" si="145"/>
        <v>Enero</v>
      </c>
      <c r="E748" s="244"/>
      <c r="F748" s="281" t="str">
        <f>IFERROR(IF(VLOOKUP($D737&amp;"-"&amp;TEXT($A748,"mmm-aaaa"),Informes!$A:$P,COLUMN(Informes!H$1),FALSE),"þ","¨"),"¨")</f>
        <v>¨</v>
      </c>
      <c r="G748" s="281"/>
      <c r="H748" s="281"/>
      <c r="I748" s="248" t="str">
        <f>IFERROR(IF(ISBLANK(
VLOOKUP($D737&amp;"-"&amp;TEXT($A748,"mmm-aaaa"),Informes!$A:$P,COLUMN(Informes!I$1),FALSE)), "",
VLOOKUP($D737&amp;"-"&amp;TEXT($A748,"mmm-aaaa"),Informes!$A:$P,COLUMN(Informes!I$1),FALSE)), "")</f>
        <v/>
      </c>
      <c r="J748" s="248"/>
      <c r="K748" s="248"/>
      <c r="L748" s="173" t="str">
        <f t="shared" si="146"/>
        <v>¨</v>
      </c>
      <c r="M748" s="248" t="str">
        <f>IFERROR(IF(OR($X748=$L$7,$X748=$K$5,$X748=$O$5,$X748=$T$5),IF(ISBLANK(
VLOOKUP($D737&amp;"-"&amp;TEXT($A748,"mmm-aaaa"),Informes!$A:$P,COLUMN(Informes!J$1),FALSE)), "",
VLOOKUP($D737&amp;"-"&amp;TEXT($A748,"mmm-aaaa"),Informes!$A:$P,COLUMN(Informes!J$1),FALSE)), ""), "")</f>
        <v/>
      </c>
      <c r="N748" s="248"/>
      <c r="O748" s="248"/>
      <c r="P748" s="248"/>
      <c r="Q748" s="248"/>
      <c r="R748" s="252" t="str">
        <f t="shared" si="143"/>
        <v/>
      </c>
      <c r="S748" s="252"/>
      <c r="T748" s="252"/>
      <c r="U748" s="252"/>
      <c r="V748" s="253"/>
      <c r="W748" s="4" t="str">
        <f>IFERROR(VLOOKUP($D737&amp;"-"&amp;TEXT($A748,"mmm-aaaa"),Informes!$A:$P,COLUMN(Informes!K$1),FALSE), "")</f>
        <v/>
      </c>
      <c r="X748" s="34" t="str">
        <f>IFERROR(VLOOKUP($D737&amp;"-"&amp;TEXT($A748,"mmm-aaaa"),Informes!$A:$P,COLUMN(Informes!C$1),FALSE), "")</f>
        <v/>
      </c>
    </row>
    <row r="749" spans="1:24" ht="16.5" customHeight="1" x14ac:dyDescent="0.2">
      <c r="A749" s="34">
        <f t="shared" si="147"/>
        <v>44958</v>
      </c>
      <c r="B749" s="243" t="str">
        <f t="shared" si="144"/>
        <v>Febrero</v>
      </c>
      <c r="C749" s="244"/>
      <c r="D749" s="244" t="str">
        <f t="shared" si="145"/>
        <v>Enero</v>
      </c>
      <c r="E749" s="244"/>
      <c r="F749" s="281" t="str">
        <f>IFERROR(IF(VLOOKUP($D737&amp;"-"&amp;TEXT($A749,"mmm-aaaa"),Informes!$A:$P,COLUMN(Informes!H$1),FALSE),"þ","¨"),"¨")</f>
        <v>¨</v>
      </c>
      <c r="G749" s="281"/>
      <c r="H749" s="281"/>
      <c r="I749" s="248" t="str">
        <f>IFERROR(IF(ISBLANK(
VLOOKUP($D737&amp;"-"&amp;TEXT($A749,"mmm-aaaa"),Informes!$A:$P,COLUMN(Informes!I$1),FALSE)), "",
VLOOKUP($D737&amp;"-"&amp;TEXT($A749,"mmm-aaaa"),Informes!$A:$P,COLUMN(Informes!I$1),FALSE)), "")</f>
        <v/>
      </c>
      <c r="J749" s="248"/>
      <c r="K749" s="248"/>
      <c r="L749" s="173" t="str">
        <f t="shared" si="146"/>
        <v>¨</v>
      </c>
      <c r="M749" s="248" t="str">
        <f>IFERROR(IF(OR($X749=$L$7,$X749=$K$5,$X749=$O$5,$X749=$T$5),IF(ISBLANK(
VLOOKUP($D737&amp;"-"&amp;TEXT($A749,"mmm-aaaa"),Informes!$A:$P,COLUMN(Informes!J$1),FALSE)), "",
VLOOKUP($D737&amp;"-"&amp;TEXT($A749,"mmm-aaaa"),Informes!$A:$P,COLUMN(Informes!J$1),FALSE)), ""), "")</f>
        <v/>
      </c>
      <c r="N749" s="248"/>
      <c r="O749" s="248"/>
      <c r="P749" s="248"/>
      <c r="Q749" s="248"/>
      <c r="R749" s="252" t="str">
        <f t="shared" si="143"/>
        <v/>
      </c>
      <c r="S749" s="252"/>
      <c r="T749" s="252"/>
      <c r="U749" s="252"/>
      <c r="V749" s="253"/>
      <c r="W749" s="4" t="str">
        <f>IFERROR(VLOOKUP($D737&amp;"-"&amp;TEXT($A749,"mmm-aaaa"),Informes!$A:$P,COLUMN(Informes!K$1),FALSE), "")</f>
        <v/>
      </c>
      <c r="X749" s="34" t="str">
        <f>IFERROR(VLOOKUP($D737&amp;"-"&amp;TEXT($A749,"mmm-aaaa"),Informes!$A:$P,COLUMN(Informes!C$1),FALSE), "")</f>
        <v/>
      </c>
    </row>
    <row r="750" spans="1:24" ht="16.5" customHeight="1" x14ac:dyDescent="0.2">
      <c r="A750" s="34">
        <f t="shared" si="147"/>
        <v>44986</v>
      </c>
      <c r="B750" s="243" t="str">
        <f t="shared" si="144"/>
        <v>Marzo</v>
      </c>
      <c r="C750" s="244"/>
      <c r="D750" s="244" t="str">
        <f t="shared" si="145"/>
        <v>Enero</v>
      </c>
      <c r="E750" s="244"/>
      <c r="F750" s="281" t="str">
        <f>IFERROR(IF(VLOOKUP($D737&amp;"-"&amp;TEXT($A750,"mmm-aaaa"),Informes!$A:$P,COLUMN(Informes!H$1),FALSE),"þ","¨"),"¨")</f>
        <v>¨</v>
      </c>
      <c r="G750" s="281"/>
      <c r="H750" s="281"/>
      <c r="I750" s="248" t="str">
        <f>IFERROR(IF(ISBLANK(
VLOOKUP($D737&amp;"-"&amp;TEXT($A750,"mmm-aaaa"),Informes!$A:$P,COLUMN(Informes!I$1),FALSE)), "",
VLOOKUP($D737&amp;"-"&amp;TEXT($A750,"mmm-aaaa"),Informes!$A:$P,COLUMN(Informes!I$1),FALSE)), "")</f>
        <v/>
      </c>
      <c r="J750" s="248"/>
      <c r="K750" s="248"/>
      <c r="L750" s="173" t="str">
        <f t="shared" si="146"/>
        <v>¨</v>
      </c>
      <c r="M750" s="248" t="str">
        <f>IFERROR(IF(OR($X750=$L$7,$X750=$K$5,$X750=$O$5,$X750=$T$5),IF(ISBLANK(
VLOOKUP($D737&amp;"-"&amp;TEXT($A750,"mmm-aaaa"),Informes!$A:$P,COLUMN(Informes!J$1),FALSE)), "",
VLOOKUP($D737&amp;"-"&amp;TEXT($A750,"mmm-aaaa"),Informes!$A:$P,COLUMN(Informes!J$1),FALSE)), ""), "")</f>
        <v/>
      </c>
      <c r="N750" s="248"/>
      <c r="O750" s="248"/>
      <c r="P750" s="248"/>
      <c r="Q750" s="248"/>
      <c r="R750" s="252" t="str">
        <f t="shared" si="143"/>
        <v/>
      </c>
      <c r="S750" s="252"/>
      <c r="T750" s="252"/>
      <c r="U750" s="252"/>
      <c r="V750" s="253"/>
      <c r="W750" s="4" t="str">
        <f>IFERROR(VLOOKUP($D737&amp;"-"&amp;TEXT($A750,"mmm-aaaa"),Informes!$A:$P,COLUMN(Informes!K$1),FALSE), "")</f>
        <v/>
      </c>
      <c r="X750" s="34" t="str">
        <f>IFERROR(VLOOKUP($D737&amp;"-"&amp;TEXT($A750,"mmm-aaaa"),Informes!$A:$P,COLUMN(Informes!C$1),FALSE), "")</f>
        <v/>
      </c>
    </row>
    <row r="751" spans="1:24" ht="16.5" customHeight="1" x14ac:dyDescent="0.2">
      <c r="A751" s="34">
        <f t="shared" si="147"/>
        <v>45017</v>
      </c>
      <c r="B751" s="243" t="str">
        <f t="shared" si="144"/>
        <v>Abril</v>
      </c>
      <c r="C751" s="244"/>
      <c r="D751" s="244" t="str">
        <f t="shared" si="145"/>
        <v>Enero</v>
      </c>
      <c r="E751" s="244"/>
      <c r="F751" s="281" t="str">
        <f>IFERROR(IF(VLOOKUP($D737&amp;"-"&amp;TEXT($A751,"mmm-aaaa"),Informes!$A:$P,COLUMN(Informes!H$1),FALSE),"þ","¨"),"¨")</f>
        <v>¨</v>
      </c>
      <c r="G751" s="281"/>
      <c r="H751" s="281"/>
      <c r="I751" s="248" t="str">
        <f>IFERROR(IF(ISBLANK(
VLOOKUP($D737&amp;"-"&amp;TEXT($A751,"mmm-aaaa"),Informes!$A:$P,COLUMN(Informes!I$1),FALSE)), "",
VLOOKUP($D737&amp;"-"&amp;TEXT($A751,"mmm-aaaa"),Informes!$A:$P,COLUMN(Informes!I$1),FALSE)), "")</f>
        <v/>
      </c>
      <c r="J751" s="248"/>
      <c r="K751" s="248"/>
      <c r="L751" s="173" t="str">
        <f t="shared" si="146"/>
        <v>¨</v>
      </c>
      <c r="M751" s="248" t="str">
        <f>IFERROR(IF(OR($X751=$L$7,$X751=$K$5,$X751=$O$5,$X751=$T$5),IF(ISBLANK(
VLOOKUP($D737&amp;"-"&amp;TEXT($A751,"mmm-aaaa"),Informes!$A:$P,COLUMN(Informes!J$1),FALSE)), "",
VLOOKUP($D737&amp;"-"&amp;TEXT($A751,"mmm-aaaa"),Informes!$A:$P,COLUMN(Informes!J$1),FALSE)), ""), "")</f>
        <v/>
      </c>
      <c r="N751" s="248"/>
      <c r="O751" s="248"/>
      <c r="P751" s="248"/>
      <c r="Q751" s="248"/>
      <c r="R751" s="252" t="str">
        <f t="shared" si="143"/>
        <v/>
      </c>
      <c r="S751" s="252"/>
      <c r="T751" s="252"/>
      <c r="U751" s="252"/>
      <c r="V751" s="253"/>
      <c r="W751" s="4" t="str">
        <f>IFERROR(VLOOKUP($D737&amp;"-"&amp;TEXT($A751,"mmm-aaaa"),Informes!$A:$P,COLUMN(Informes!K$1),FALSE), "")</f>
        <v/>
      </c>
      <c r="X751" s="34" t="str">
        <f>IFERROR(VLOOKUP($D737&amp;"-"&amp;TEXT($A751,"mmm-aaaa"),Informes!$A:$P,COLUMN(Informes!C$1),FALSE), "")</f>
        <v/>
      </c>
    </row>
    <row r="752" spans="1:24" ht="16.5" customHeight="1" x14ac:dyDescent="0.2">
      <c r="A752" s="34">
        <f t="shared" si="147"/>
        <v>45047</v>
      </c>
      <c r="B752" s="243" t="str">
        <f t="shared" si="144"/>
        <v>Mayo</v>
      </c>
      <c r="C752" s="244"/>
      <c r="D752" s="244" t="str">
        <f t="shared" si="145"/>
        <v>Enero</v>
      </c>
      <c r="E752" s="244"/>
      <c r="F752" s="281" t="str">
        <f>IFERROR(IF(VLOOKUP($D737&amp;"-"&amp;TEXT($A752,"mmm-aaaa"),Informes!$A:$P,COLUMN(Informes!H$1),FALSE),"þ","¨"),"¨")</f>
        <v>¨</v>
      </c>
      <c r="G752" s="281"/>
      <c r="H752" s="281"/>
      <c r="I752" s="248" t="str">
        <f>IFERROR(IF(ISBLANK(
VLOOKUP($D737&amp;"-"&amp;TEXT($A752,"mmm-aaaa"),Informes!$A:$P,COLUMN(Informes!I$1),FALSE)), "",
VLOOKUP($D737&amp;"-"&amp;TEXT($A752,"mmm-aaaa"),Informes!$A:$P,COLUMN(Informes!I$1),FALSE)), "")</f>
        <v/>
      </c>
      <c r="J752" s="248"/>
      <c r="K752" s="248"/>
      <c r="L752" s="173" t="str">
        <f t="shared" si="146"/>
        <v>¨</v>
      </c>
      <c r="M752" s="248" t="str">
        <f>IFERROR(IF(OR($X752=$L$7,$X752=$K$5,$X752=$O$5,$X752=$T$5),IF(ISBLANK(
VLOOKUP($D737&amp;"-"&amp;TEXT($A752,"mmm-aaaa"),Informes!$A:$P,COLUMN(Informes!J$1),FALSE)), "",
VLOOKUP($D737&amp;"-"&amp;TEXT($A752,"mmm-aaaa"),Informes!$A:$P,COLUMN(Informes!J$1),FALSE)), ""), "")</f>
        <v/>
      </c>
      <c r="N752" s="248"/>
      <c r="O752" s="248"/>
      <c r="P752" s="248"/>
      <c r="Q752" s="248"/>
      <c r="R752" s="252" t="str">
        <f t="shared" si="143"/>
        <v/>
      </c>
      <c r="S752" s="252"/>
      <c r="T752" s="252"/>
      <c r="U752" s="252"/>
      <c r="V752" s="253"/>
      <c r="W752" s="4" t="str">
        <f>IFERROR(VLOOKUP($D737&amp;"-"&amp;TEXT($A752,"mmm-aaaa"),Informes!$A:$P,COLUMN(Informes!K$1),FALSE), "")</f>
        <v/>
      </c>
      <c r="X752" s="34" t="str">
        <f>IFERROR(VLOOKUP($D737&amp;"-"&amp;TEXT($A752,"mmm-aaaa"),Informes!$A:$P,COLUMN(Informes!C$1),FALSE), "")</f>
        <v/>
      </c>
    </row>
    <row r="753" spans="1:24" ht="16.5" customHeight="1" x14ac:dyDescent="0.2">
      <c r="A753" s="34">
        <f t="shared" si="147"/>
        <v>45078</v>
      </c>
      <c r="B753" s="243" t="str">
        <f t="shared" si="144"/>
        <v>Junio</v>
      </c>
      <c r="C753" s="244"/>
      <c r="D753" s="244" t="str">
        <f t="shared" si="145"/>
        <v>Enero</v>
      </c>
      <c r="E753" s="244"/>
      <c r="F753" s="281" t="str">
        <f>IFERROR(IF(VLOOKUP($D737&amp;"-"&amp;TEXT($A753,"mmm-aaaa"),Informes!$A:$P,COLUMN(Informes!H$1),FALSE),"þ","¨"),"¨")</f>
        <v>¨</v>
      </c>
      <c r="G753" s="281"/>
      <c r="H753" s="281"/>
      <c r="I753" s="248" t="str">
        <f>IFERROR(IF(ISBLANK(
VLOOKUP($D737&amp;"-"&amp;TEXT($A753,"mmm-aaaa"),Informes!$A:$P,COLUMN(Informes!I$1),FALSE)), "",
VLOOKUP($D737&amp;"-"&amp;TEXT($A753,"mmm-aaaa"),Informes!$A:$P,COLUMN(Informes!I$1),FALSE)), "")</f>
        <v/>
      </c>
      <c r="J753" s="248"/>
      <c r="K753" s="248"/>
      <c r="L753" s="173" t="str">
        <f t="shared" si="146"/>
        <v>¨</v>
      </c>
      <c r="M753" s="248" t="str">
        <f>IFERROR(IF(OR($X753=$L$7,$X753=$K$5,$X753=$O$5,$X753=$T$5),IF(ISBLANK(
VLOOKUP($D737&amp;"-"&amp;TEXT($A753,"mmm-aaaa"),Informes!$A:$P,COLUMN(Informes!J$1),FALSE)), "",
VLOOKUP($D737&amp;"-"&amp;TEXT($A753,"mmm-aaaa"),Informes!$A:$P,COLUMN(Informes!J$1),FALSE)), ""), "")</f>
        <v/>
      </c>
      <c r="N753" s="248"/>
      <c r="O753" s="248"/>
      <c r="P753" s="248"/>
      <c r="Q753" s="248"/>
      <c r="R753" s="252" t="str">
        <f t="shared" si="143"/>
        <v/>
      </c>
      <c r="S753" s="252"/>
      <c r="T753" s="252"/>
      <c r="U753" s="252"/>
      <c r="V753" s="253"/>
      <c r="W753" s="4" t="str">
        <f>IFERROR(VLOOKUP($D737&amp;"-"&amp;TEXT($A753,"mmm-aaaa"),Informes!$A:$P,COLUMN(Informes!K$1),FALSE), "")</f>
        <v/>
      </c>
      <c r="X753" s="34" t="str">
        <f>IFERROR(VLOOKUP($D737&amp;"-"&amp;TEXT($A753,"mmm-aaaa"),Informes!$A:$P,COLUMN(Informes!C$1),FALSE), "")</f>
        <v/>
      </c>
    </row>
    <row r="754" spans="1:24" ht="16.5" customHeight="1" x14ac:dyDescent="0.2">
      <c r="A754" s="34">
        <f t="shared" si="147"/>
        <v>45108</v>
      </c>
      <c r="B754" s="243" t="str">
        <f t="shared" si="144"/>
        <v>Julio</v>
      </c>
      <c r="C754" s="244"/>
      <c r="D754" s="244" t="str">
        <f t="shared" si="145"/>
        <v>Enero</v>
      </c>
      <c r="E754" s="244"/>
      <c r="F754" s="281" t="str">
        <f>IFERROR(IF(VLOOKUP($D737&amp;"-"&amp;TEXT($A754,"mmm-aaaa"),Informes!$A:$P,COLUMN(Informes!H$1),FALSE),"þ","¨"),"¨")</f>
        <v>¨</v>
      </c>
      <c r="G754" s="281"/>
      <c r="H754" s="281"/>
      <c r="I754" s="248" t="str">
        <f>IFERROR(IF(ISBLANK(
VLOOKUP($D737&amp;"-"&amp;TEXT($A754,"mmm-aaaa"),Informes!$A:$P,COLUMN(Informes!I$1),FALSE)), "",
VLOOKUP($D737&amp;"-"&amp;TEXT($A754,"mmm-aaaa"),Informes!$A:$P,COLUMN(Informes!I$1),FALSE)), "")</f>
        <v/>
      </c>
      <c r="J754" s="248"/>
      <c r="K754" s="248"/>
      <c r="L754" s="173" t="str">
        <f t="shared" si="146"/>
        <v>¨</v>
      </c>
      <c r="M754" s="248" t="str">
        <f>IFERROR(IF(OR($X754=$L$7,$X754=$K$5,$X754=$O$5,$X754=$T$5),IF(ISBLANK(
VLOOKUP($D737&amp;"-"&amp;TEXT($A754,"mmm-aaaa"),Informes!$A:$P,COLUMN(Informes!J$1),FALSE)), "",
VLOOKUP($D737&amp;"-"&amp;TEXT($A754,"mmm-aaaa"),Informes!$A:$P,COLUMN(Informes!J$1),FALSE)), ""), "")</f>
        <v/>
      </c>
      <c r="N754" s="248"/>
      <c r="O754" s="248"/>
      <c r="P754" s="248"/>
      <c r="Q754" s="248"/>
      <c r="R754" s="252" t="str">
        <f t="shared" si="143"/>
        <v/>
      </c>
      <c r="S754" s="252"/>
      <c r="T754" s="252"/>
      <c r="U754" s="252"/>
      <c r="V754" s="253"/>
      <c r="W754" s="4" t="str">
        <f>IFERROR(VLOOKUP($D737&amp;"-"&amp;TEXT($A754,"mmm-aaaa"),Informes!$A:$P,COLUMN(Informes!K$1),FALSE), "")</f>
        <v/>
      </c>
      <c r="X754" s="34" t="str">
        <f>IFERROR(VLOOKUP($D737&amp;"-"&amp;TEXT($A754,"mmm-aaaa"),Informes!$A:$P,COLUMN(Informes!C$1),FALSE), "")</f>
        <v/>
      </c>
    </row>
    <row r="755" spans="1:24" ht="16.5" customHeight="1" thickBot="1" x14ac:dyDescent="0.25">
      <c r="A755" s="34">
        <f t="shared" si="147"/>
        <v>45139</v>
      </c>
      <c r="B755" s="264" t="str">
        <f t="shared" si="144"/>
        <v>Agosto</v>
      </c>
      <c r="C755" s="265"/>
      <c r="D755" s="265" t="str">
        <f t="shared" si="145"/>
        <v>Enero</v>
      </c>
      <c r="E755" s="265"/>
      <c r="F755" s="280" t="str">
        <f>IFERROR(IF(VLOOKUP($D737&amp;"-"&amp;TEXT($A755,"mmm-aaaa"),Informes!$A:$P,COLUMN(Informes!H$1),FALSE),"þ","¨"),"¨")</f>
        <v>¨</v>
      </c>
      <c r="G755" s="280"/>
      <c r="H755" s="280"/>
      <c r="I755" s="269" t="str">
        <f>IFERROR(IF(ISBLANK(
VLOOKUP($D737&amp;"-"&amp;TEXT($A755,"mmm-aaaa"),Informes!$A:$P,COLUMN(Informes!I$1),FALSE)), "",
VLOOKUP($D737&amp;"-"&amp;TEXT($A755,"mmm-aaaa"),Informes!$A:$P,COLUMN(Informes!I$1),FALSE)), "")</f>
        <v/>
      </c>
      <c r="J755" s="269"/>
      <c r="K755" s="269"/>
      <c r="L755" s="172" t="str">
        <f t="shared" si="146"/>
        <v>¨</v>
      </c>
      <c r="M755" s="269" t="str">
        <f>IFERROR(IF(OR($X755=$L$7,$X755=$K$5,$X755=$O$5,$X755=$T$5),IF(ISBLANK(
VLOOKUP($D737&amp;"-"&amp;TEXT($A755,"mmm-aaaa"),Informes!$A:$P,COLUMN(Informes!J$1),FALSE)), "",
VLOOKUP($D737&amp;"-"&amp;TEXT($A755,"mmm-aaaa"),Informes!$A:$P,COLUMN(Informes!J$1),FALSE)), ""), "")</f>
        <v/>
      </c>
      <c r="N755" s="269"/>
      <c r="O755" s="269"/>
      <c r="P755" s="269"/>
      <c r="Q755" s="269"/>
      <c r="R755" s="270" t="str">
        <f t="shared" si="143"/>
        <v/>
      </c>
      <c r="S755" s="270"/>
      <c r="T755" s="270"/>
      <c r="U755" s="270"/>
      <c r="V755" s="271"/>
      <c r="W755" s="4" t="str">
        <f>IFERROR(VLOOKUP($D737&amp;"-"&amp;TEXT($A755,"mmm-aaaa"),Informes!$A:$P,COLUMN(Informes!K$1),FALSE), "")</f>
        <v/>
      </c>
      <c r="X755" s="34" t="str">
        <f>IFERROR(VLOOKUP($D737&amp;"-"&amp;TEXT($A755,"mmm-aaaa"),Informes!$A:$P,COLUMN(Informes!C$1),FALSE), "")</f>
        <v/>
      </c>
    </row>
    <row r="756" spans="1:24" ht="16.5" customHeight="1" thickBot="1" x14ac:dyDescent="0.3">
      <c r="D756" s="124"/>
      <c r="E756" s="124"/>
      <c r="F756" s="129"/>
      <c r="G756" s="124" t="str">
        <f>IF(SUM(F744:F755)=0,"",SUM(F744:F755))</f>
        <v/>
      </c>
      <c r="H756" s="124"/>
      <c r="I756" s="124"/>
      <c r="J756" s="130"/>
      <c r="K756" s="124"/>
      <c r="L756" s="131" t="s">
        <v>107</v>
      </c>
      <c r="M756" s="272" t="str">
        <f>IF(SUM(M744:M755)=0,"",SUM(M744:M755))</f>
        <v/>
      </c>
      <c r="N756" s="273"/>
      <c r="O756" s="273"/>
      <c r="P756" s="273"/>
      <c r="Q756" s="274"/>
      <c r="R756" s="275"/>
      <c r="S756" s="276"/>
      <c r="T756" s="276"/>
      <c r="U756" s="276"/>
      <c r="V756" s="277"/>
      <c r="W756" s="4"/>
      <c r="X756" s="4"/>
    </row>
    <row r="757" spans="1:24" ht="16.5" customHeight="1" x14ac:dyDescent="0.2">
      <c r="W757" s="4"/>
      <c r="X757" s="4"/>
    </row>
    <row r="758" spans="1:24" ht="279.75" customHeight="1" x14ac:dyDescent="0.15">
      <c r="B758" s="11"/>
      <c r="C758" s="132" t="s">
        <v>136</v>
      </c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</row>
    <row r="759" spans="1:24" ht="24" customHeight="1" x14ac:dyDescent="0.2">
      <c r="A759" s="35"/>
      <c r="B759" s="256" t="s">
        <v>127</v>
      </c>
      <c r="C759" s="256"/>
      <c r="D759" s="256"/>
      <c r="E759" s="256"/>
      <c r="F759" s="256"/>
      <c r="G759" s="256"/>
      <c r="H759" s="256"/>
      <c r="I759" s="256"/>
      <c r="J759" s="256"/>
      <c r="K759" s="256"/>
      <c r="L759" s="256"/>
      <c r="M759" s="256"/>
      <c r="N759" s="256"/>
      <c r="O759" s="256"/>
      <c r="P759" s="256"/>
      <c r="Q759" s="256"/>
      <c r="R759" s="256"/>
      <c r="S759" s="256"/>
      <c r="T759" s="256"/>
      <c r="U759" s="256"/>
      <c r="V759" s="256"/>
      <c r="X759" s="2"/>
    </row>
    <row r="760" spans="1:24" ht="15" x14ac:dyDescent="0.2">
      <c r="A760" s="35"/>
      <c r="B760" s="120" t="s">
        <v>128</v>
      </c>
      <c r="D760" s="123">
        <f>D737</f>
        <v>0</v>
      </c>
      <c r="E760" s="175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5"/>
      <c r="X760" s="2"/>
    </row>
    <row r="761" spans="1:24" ht="17.25" x14ac:dyDescent="0.2">
      <c r="B761" s="120" t="s">
        <v>129</v>
      </c>
      <c r="D761" s="121"/>
      <c r="E761" s="121"/>
      <c r="F761" s="7"/>
      <c r="G761" s="7"/>
      <c r="H761" s="257" t="str">
        <f>H738</f>
        <v/>
      </c>
      <c r="I761" s="257"/>
      <c r="J761" s="257"/>
      <c r="K761" s="257"/>
      <c r="L761" s="257"/>
      <c r="M761" s="257"/>
      <c r="N761" s="257"/>
      <c r="O761" s="257"/>
      <c r="P761" s="127" t="str">
        <f>P738</f>
        <v>¨</v>
      </c>
      <c r="Q761" s="120" t="s">
        <v>75</v>
      </c>
      <c r="S761" s="12"/>
      <c r="T761" s="13"/>
      <c r="U761" s="127" t="str">
        <f>U738</f>
        <v>¨</v>
      </c>
      <c r="V761" s="120" t="s">
        <v>79</v>
      </c>
      <c r="W761" s="12"/>
      <c r="X761" s="6"/>
    </row>
    <row r="762" spans="1:24" ht="17.25" x14ac:dyDescent="0.2">
      <c r="B762" s="120" t="s">
        <v>130</v>
      </c>
      <c r="D762" s="122"/>
      <c r="E762" s="122"/>
      <c r="F762" s="7"/>
      <c r="G762" s="258" t="str">
        <f>G739</f>
        <v/>
      </c>
      <c r="H762" s="258"/>
      <c r="I762" s="258"/>
      <c r="J762" s="258"/>
      <c r="K762" s="258"/>
      <c r="L762" s="258"/>
      <c r="M762" s="258"/>
      <c r="N762" s="258"/>
      <c r="O762" s="258"/>
      <c r="P762" s="128" t="s">
        <v>137</v>
      </c>
      <c r="Q762" s="120" t="s">
        <v>131</v>
      </c>
      <c r="S762" s="12"/>
      <c r="T762" s="12"/>
      <c r="U762" s="128" t="s">
        <v>138</v>
      </c>
      <c r="V762" s="120" t="s">
        <v>61</v>
      </c>
      <c r="W762" s="12"/>
      <c r="X762" s="6"/>
    </row>
    <row r="763" spans="1:24" ht="28.5" customHeight="1" x14ac:dyDescent="0.2">
      <c r="B763" s="127" t="str">
        <f>B740</f>
        <v>¨</v>
      </c>
      <c r="C763" s="125" t="s">
        <v>76</v>
      </c>
      <c r="D763" s="127" t="str">
        <f>D740</f>
        <v>¨</v>
      </c>
      <c r="E763" s="125" t="s">
        <v>81</v>
      </c>
      <c r="F763" s="7"/>
      <c r="G763" s="7"/>
      <c r="H763" s="5"/>
      <c r="I763" s="10"/>
      <c r="J763" s="127" t="str">
        <f>J740</f>
        <v>¨</v>
      </c>
      <c r="K763" s="125" t="s">
        <v>77</v>
      </c>
      <c r="L763" s="5"/>
      <c r="M763" s="5"/>
      <c r="N763" s="127" t="str">
        <f>N740</f>
        <v>¨</v>
      </c>
      <c r="O763" s="125" t="s">
        <v>132</v>
      </c>
      <c r="P763" s="126"/>
      <c r="Q763" s="126"/>
      <c r="R763" s="9"/>
      <c r="S763" s="127" t="str">
        <f>S740</f>
        <v>¨</v>
      </c>
      <c r="T763" s="259" t="s">
        <v>133</v>
      </c>
      <c r="U763" s="259"/>
      <c r="V763" s="259"/>
      <c r="W763" s="13"/>
      <c r="X763" s="6"/>
    </row>
    <row r="764" spans="1:24" ht="4.5" customHeight="1" thickBot="1" x14ac:dyDescent="0.25">
      <c r="B764" s="8"/>
      <c r="C764" s="7"/>
      <c r="D764" s="8"/>
      <c r="E764" s="7"/>
      <c r="F764" s="7"/>
      <c r="G764" s="7"/>
      <c r="H764" s="5"/>
      <c r="I764" s="10"/>
      <c r="J764" s="8"/>
      <c r="K764" s="5"/>
      <c r="L764" s="5"/>
      <c r="M764" s="5"/>
      <c r="N764" s="7"/>
      <c r="O764" s="5"/>
      <c r="P764" s="8"/>
      <c r="Q764" s="8"/>
      <c r="R764" s="9"/>
      <c r="S764" s="9"/>
      <c r="T764" s="7"/>
      <c r="U764" s="8"/>
      <c r="V764" s="9"/>
      <c r="W764" s="9"/>
      <c r="X764" s="6"/>
    </row>
    <row r="765" spans="1:24" ht="27" customHeight="1" x14ac:dyDescent="0.25">
      <c r="B765" s="260" t="s">
        <v>17</v>
      </c>
      <c r="C765" s="261"/>
      <c r="D765" s="261"/>
      <c r="E765" s="261"/>
      <c r="F765" s="262" t="s">
        <v>134</v>
      </c>
      <c r="G765" s="262"/>
      <c r="H765" s="262"/>
      <c r="I765" s="262" t="s">
        <v>12</v>
      </c>
      <c r="J765" s="262"/>
      <c r="K765" s="262"/>
      <c r="L765" s="262" t="s">
        <v>105</v>
      </c>
      <c r="M765" s="236" t="s">
        <v>135</v>
      </c>
      <c r="N765" s="236"/>
      <c r="O765" s="236"/>
      <c r="P765" s="236"/>
      <c r="Q765" s="236"/>
      <c r="R765" s="236" t="s">
        <v>101</v>
      </c>
      <c r="S765" s="236"/>
      <c r="T765" s="236"/>
      <c r="U765" s="236"/>
      <c r="V765" s="237"/>
      <c r="W765" s="14"/>
      <c r="X765" s="3"/>
    </row>
    <row r="766" spans="1:24" ht="27.75" customHeight="1" x14ac:dyDescent="0.2">
      <c r="B766" s="240">
        <f>EDATE(B743,12)</f>
        <v>45292</v>
      </c>
      <c r="C766" s="241"/>
      <c r="D766" s="241"/>
      <c r="E766" s="242"/>
      <c r="F766" s="263"/>
      <c r="G766" s="263"/>
      <c r="H766" s="263"/>
      <c r="I766" s="263"/>
      <c r="J766" s="263"/>
      <c r="K766" s="263"/>
      <c r="L766" s="263"/>
      <c r="M766" s="238"/>
      <c r="N766" s="238"/>
      <c r="O766" s="238"/>
      <c r="P766" s="238"/>
      <c r="Q766" s="238"/>
      <c r="R766" s="238"/>
      <c r="S766" s="238"/>
      <c r="T766" s="238"/>
      <c r="U766" s="238"/>
      <c r="V766" s="239"/>
      <c r="W766" s="14"/>
      <c r="X766" s="3"/>
    </row>
    <row r="767" spans="1:24" ht="16.5" customHeight="1" x14ac:dyDescent="0.2">
      <c r="A767" s="34">
        <f>EDATE(B766,-4)</f>
        <v>45170</v>
      </c>
      <c r="B767" s="243" t="str">
        <f>PROPER(TEXT(A767, "mmmm"))</f>
        <v>Septiembre</v>
      </c>
      <c r="C767" s="244"/>
      <c r="D767" s="244"/>
      <c r="E767" s="244"/>
      <c r="F767" s="281" t="str">
        <f>IFERROR(IF(VLOOKUP($D737&amp;"-"&amp;TEXT($A767,"mmm-aaaa"),Informes!$A:$P,COLUMN(Informes!H$1),FALSE),"þ","¨"),"¨")</f>
        <v>¨</v>
      </c>
      <c r="G767" s="281"/>
      <c r="H767" s="281"/>
      <c r="I767" s="248" t="str">
        <f>IFERROR(IF(ISBLANK(
VLOOKUP($D760&amp;"-"&amp;TEXT($A767,"mmm-aaaa"),Informes!$A:$P,COLUMN(Informes!I$1),FALSE)), "",
VLOOKUP($D760&amp;"-"&amp;TEXT($A767,"mmm-aaaa"),Informes!$A:$P,COLUMN(Informes!I$1),FALSE)), "")</f>
        <v/>
      </c>
      <c r="J767" s="248"/>
      <c r="K767" s="248"/>
      <c r="L767" s="173" t="str">
        <f>IFERROR(IF($X767=$L$7,"þ","¨"),"¨")</f>
        <v>¨</v>
      </c>
      <c r="M767" s="248" t="str">
        <f>IFERROR(IF(OR($X767=$L$7,$X767=$K$5,$X767=$O$5,$X767=$T$5),IF(ISBLANK(
VLOOKUP($D737&amp;"-"&amp;TEXT($A767,"mmm-aaaa"),Informes!$A:$P,COLUMN(Informes!J$1),FALSE)), "",
VLOOKUP($D737&amp;"-"&amp;TEXT($A767,"mmm-aaaa"),Informes!$A:$P,COLUMN(Informes!J$1),FALSE)), ""), "")</f>
        <v/>
      </c>
      <c r="N767" s="248"/>
      <c r="O767" s="248"/>
      <c r="P767" s="248"/>
      <c r="Q767" s="248"/>
      <c r="R767" s="252" t="str">
        <f t="shared" ref="R767:R778" si="148">IF(W767=0, "", W767)</f>
        <v/>
      </c>
      <c r="S767" s="252"/>
      <c r="T767" s="252"/>
      <c r="U767" s="252"/>
      <c r="V767" s="253"/>
      <c r="W767" s="4" t="str">
        <f>IFERROR(VLOOKUP($D760&amp;"-"&amp;TEXT($A767,"mmm-aaaa"),Informes!$A:$P,COLUMN(Informes!K$1),FALSE), "")</f>
        <v/>
      </c>
      <c r="X767" s="34" t="str">
        <f>IFERROR(VLOOKUP($D737&amp;"-"&amp;TEXT($A767,"mmm-aaaa"),Informes!$A:$P,COLUMN(Informes!C$1),FALSE), "")</f>
        <v/>
      </c>
    </row>
    <row r="768" spans="1:24" ht="16.5" customHeight="1" x14ac:dyDescent="0.2">
      <c r="A768" s="34">
        <f>EDATE(A767,1)</f>
        <v>45200</v>
      </c>
      <c r="B768" s="243" t="str">
        <f t="shared" ref="B768:B778" si="149">PROPER(TEXT(A768, "mmmm"))</f>
        <v>Octubre</v>
      </c>
      <c r="C768" s="244"/>
      <c r="D768" s="244"/>
      <c r="E768" s="244"/>
      <c r="F768" s="281" t="str">
        <f>IFERROR(IF(VLOOKUP($D737&amp;"-"&amp;TEXT($A768,"mmm-aaaa"),Informes!$A:$P,COLUMN(Informes!H$1),FALSE),"þ","¨"),"¨")</f>
        <v>¨</v>
      </c>
      <c r="G768" s="281"/>
      <c r="H768" s="281"/>
      <c r="I768" s="248" t="str">
        <f>IFERROR(IF(ISBLANK(
VLOOKUP($D760&amp;"-"&amp;TEXT($A768,"mmm-aaaa"),Informes!$A:$P,COLUMN(Informes!I$1),FALSE)), "",
VLOOKUP($D760&amp;"-"&amp;TEXT($A768,"mmm-aaaa"),Informes!$A:$P,COLUMN(Informes!I$1),FALSE)), "")</f>
        <v/>
      </c>
      <c r="J768" s="248"/>
      <c r="K768" s="248"/>
      <c r="L768" s="173" t="str">
        <f t="shared" ref="L768:L778" si="150">IFERROR(IF($X768=$L$7,"þ","¨"),"¨")</f>
        <v>¨</v>
      </c>
      <c r="M768" s="248" t="str">
        <f>IFERROR(IF(OR($X768=$L$7,$X768=$K$5,$X768=$O$5,$X768=$T$5),IF(ISBLANK(
VLOOKUP($D737&amp;"-"&amp;TEXT($A768,"mmm-aaaa"),Informes!$A:$P,COLUMN(Informes!J$1),FALSE)), "",
VLOOKUP($D737&amp;"-"&amp;TEXT($A768,"mmm-aaaa"),Informes!$A:$P,COLUMN(Informes!J$1),FALSE)), ""), "")</f>
        <v/>
      </c>
      <c r="N768" s="248"/>
      <c r="O768" s="248"/>
      <c r="P768" s="248"/>
      <c r="Q768" s="248"/>
      <c r="R768" s="252" t="str">
        <f t="shared" si="148"/>
        <v/>
      </c>
      <c r="S768" s="252"/>
      <c r="T768" s="252"/>
      <c r="U768" s="252"/>
      <c r="V768" s="253"/>
      <c r="W768" s="4" t="str">
        <f>IFERROR(VLOOKUP($D760&amp;"-"&amp;TEXT($A768,"mmm-aaaa"),Informes!$A:$P,COLUMN(Informes!K$1),FALSE), "")</f>
        <v/>
      </c>
      <c r="X768" s="34" t="str">
        <f>IFERROR(VLOOKUP($D737&amp;"-"&amp;TEXT($A768,"mmm-aaaa"),Informes!$A:$P,COLUMN(Informes!C$1),FALSE), "")</f>
        <v/>
      </c>
    </row>
    <row r="769" spans="1:24" ht="16.5" customHeight="1" x14ac:dyDescent="0.2">
      <c r="A769" s="34">
        <f t="shared" ref="A769:A778" si="151">EDATE(A768,1)</f>
        <v>45231</v>
      </c>
      <c r="B769" s="243" t="str">
        <f t="shared" si="149"/>
        <v>Noviembre</v>
      </c>
      <c r="C769" s="244"/>
      <c r="D769" s="244"/>
      <c r="E769" s="244"/>
      <c r="F769" s="281" t="str">
        <f>IFERROR(IF(VLOOKUP($D737&amp;"-"&amp;TEXT($A769,"mmm-aaaa"),Informes!$A:$P,COLUMN(Informes!H$1),FALSE),"þ","¨"),"¨")</f>
        <v>¨</v>
      </c>
      <c r="G769" s="281"/>
      <c r="H769" s="281"/>
      <c r="I769" s="248" t="str">
        <f>IFERROR(IF(ISBLANK(
VLOOKUP($D760&amp;"-"&amp;TEXT($A769,"mmm-aaaa"),Informes!$A:$P,COLUMN(Informes!I$1),FALSE)), "",
VLOOKUP($D760&amp;"-"&amp;TEXT($A769,"mmm-aaaa"),Informes!$A:$P,COLUMN(Informes!I$1),FALSE)), "")</f>
        <v/>
      </c>
      <c r="J769" s="248"/>
      <c r="K769" s="248"/>
      <c r="L769" s="173" t="str">
        <f t="shared" si="150"/>
        <v>¨</v>
      </c>
      <c r="M769" s="248" t="str">
        <f>IFERROR(IF(OR($X769=$L$7,$X769=$K$5,$X769=$O$5,$X769=$T$5),IF(ISBLANK(
VLOOKUP($D737&amp;"-"&amp;TEXT($A769,"mmm-aaaa"),Informes!$A:$P,COLUMN(Informes!J$1),FALSE)), "",
VLOOKUP($D737&amp;"-"&amp;TEXT($A769,"mmm-aaaa"),Informes!$A:$P,COLUMN(Informes!J$1),FALSE)), ""), "")</f>
        <v/>
      </c>
      <c r="N769" s="248"/>
      <c r="O769" s="248"/>
      <c r="P769" s="248"/>
      <c r="Q769" s="248"/>
      <c r="R769" s="252" t="str">
        <f t="shared" si="148"/>
        <v/>
      </c>
      <c r="S769" s="252"/>
      <c r="T769" s="252"/>
      <c r="U769" s="252"/>
      <c r="V769" s="253"/>
      <c r="W769" s="4" t="str">
        <f>IFERROR(VLOOKUP($D760&amp;"-"&amp;TEXT($A769,"mmm-aaaa"),Informes!$A:$P,COLUMN(Informes!K$1),FALSE), "")</f>
        <v/>
      </c>
      <c r="X769" s="34" t="str">
        <f>IFERROR(VLOOKUP($D737&amp;"-"&amp;TEXT($A769,"mmm-aaaa"),Informes!$A:$P,COLUMN(Informes!C$1),FALSE), "")</f>
        <v/>
      </c>
    </row>
    <row r="770" spans="1:24" ht="16.5" customHeight="1" x14ac:dyDescent="0.2">
      <c r="A770" s="34">
        <f t="shared" si="151"/>
        <v>45261</v>
      </c>
      <c r="B770" s="243" t="str">
        <f t="shared" si="149"/>
        <v>Diciembre</v>
      </c>
      <c r="C770" s="244"/>
      <c r="D770" s="244"/>
      <c r="E770" s="244"/>
      <c r="F770" s="281" t="str">
        <f>IFERROR(IF(VLOOKUP($D737&amp;"-"&amp;TEXT($A770,"mmm-aaaa"),Informes!$A:$P,COLUMN(Informes!H$1),FALSE),"þ","¨"),"¨")</f>
        <v>¨</v>
      </c>
      <c r="G770" s="281"/>
      <c r="H770" s="281"/>
      <c r="I770" s="248" t="str">
        <f>IFERROR(IF(ISBLANK(
VLOOKUP($D760&amp;"-"&amp;TEXT($A770,"mmm-aaaa"),Informes!$A:$P,COLUMN(Informes!I$1),FALSE)), "",
VLOOKUP($D760&amp;"-"&amp;TEXT($A770,"mmm-aaaa"),Informes!$A:$P,COLUMN(Informes!I$1),FALSE)), "")</f>
        <v/>
      </c>
      <c r="J770" s="248"/>
      <c r="K770" s="248"/>
      <c r="L770" s="173" t="str">
        <f t="shared" si="150"/>
        <v>¨</v>
      </c>
      <c r="M770" s="248" t="str">
        <f>IFERROR(IF(OR($X770=$L$7,$X770=$K$5,$X770=$O$5,$X770=$T$5),IF(ISBLANK(
VLOOKUP($D737&amp;"-"&amp;TEXT($A770,"mmm-aaaa"),Informes!$A:$P,COLUMN(Informes!J$1),FALSE)), "",
VLOOKUP($D737&amp;"-"&amp;TEXT($A770,"mmm-aaaa"),Informes!$A:$P,COLUMN(Informes!J$1),FALSE)), ""), "")</f>
        <v/>
      </c>
      <c r="N770" s="248"/>
      <c r="O770" s="248"/>
      <c r="P770" s="248"/>
      <c r="Q770" s="248"/>
      <c r="R770" s="252" t="str">
        <f t="shared" si="148"/>
        <v/>
      </c>
      <c r="S770" s="252"/>
      <c r="T770" s="252"/>
      <c r="U770" s="252"/>
      <c r="V770" s="253"/>
      <c r="W770" s="4" t="str">
        <f>IFERROR(VLOOKUP($D760&amp;"-"&amp;TEXT($A770,"mmm-aaaa"),Informes!$A:$P,COLUMN(Informes!K$1),FALSE), "")</f>
        <v/>
      </c>
      <c r="X770" s="34" t="str">
        <f>IFERROR(VLOOKUP($D737&amp;"-"&amp;TEXT($A770,"mmm-aaaa"),Informes!$A:$P,COLUMN(Informes!C$1),FALSE), "")</f>
        <v/>
      </c>
    </row>
    <row r="771" spans="1:24" ht="16.5" customHeight="1" x14ac:dyDescent="0.2">
      <c r="A771" s="34">
        <f t="shared" si="151"/>
        <v>45292</v>
      </c>
      <c r="B771" s="243" t="str">
        <f t="shared" si="149"/>
        <v>Enero</v>
      </c>
      <c r="C771" s="244"/>
      <c r="D771" s="244"/>
      <c r="E771" s="244"/>
      <c r="F771" s="281" t="str">
        <f>IFERROR(IF(VLOOKUP($D737&amp;"-"&amp;TEXT($A771,"mmm-aaaa"),Informes!$A:$P,COLUMN(Informes!H$1),FALSE),"þ","¨"),"¨")</f>
        <v>¨</v>
      </c>
      <c r="G771" s="281"/>
      <c r="H771" s="281"/>
      <c r="I771" s="248" t="str">
        <f>IFERROR(IF(ISBLANK(
VLOOKUP($D760&amp;"-"&amp;TEXT($A771,"mmm-aaaa"),Informes!$A:$P,COLUMN(Informes!I$1),FALSE)), "",
VLOOKUP($D760&amp;"-"&amp;TEXT($A771,"mmm-aaaa"),Informes!$A:$P,COLUMN(Informes!I$1),FALSE)), "")</f>
        <v/>
      </c>
      <c r="J771" s="248"/>
      <c r="K771" s="248"/>
      <c r="L771" s="173" t="str">
        <f t="shared" si="150"/>
        <v>¨</v>
      </c>
      <c r="M771" s="248" t="str">
        <f>IFERROR(IF(OR($X771=$L$7,$X771=$K$5,$X771=$O$5,$X771=$T$5),IF(ISBLANK(
VLOOKUP($D737&amp;"-"&amp;TEXT($A771,"mmm-aaaa"),Informes!$A:$P,COLUMN(Informes!J$1),FALSE)), "",
VLOOKUP($D737&amp;"-"&amp;TEXT($A771,"mmm-aaaa"),Informes!$A:$P,COLUMN(Informes!J$1),FALSE)), ""), "")</f>
        <v/>
      </c>
      <c r="N771" s="248"/>
      <c r="O771" s="248"/>
      <c r="P771" s="248"/>
      <c r="Q771" s="248"/>
      <c r="R771" s="252" t="str">
        <f t="shared" si="148"/>
        <v/>
      </c>
      <c r="S771" s="252"/>
      <c r="T771" s="252"/>
      <c r="U771" s="252"/>
      <c r="V771" s="253"/>
      <c r="W771" s="4" t="str">
        <f>IFERROR(VLOOKUP($D760&amp;"-"&amp;TEXT($A771,"mmm-aaaa"),Informes!$A:$P,COLUMN(Informes!K$1),FALSE), "")</f>
        <v/>
      </c>
      <c r="X771" s="34" t="str">
        <f>IFERROR(VLOOKUP($D737&amp;"-"&amp;TEXT($A771,"mmm-aaaa"),Informes!$A:$P,COLUMN(Informes!C$1),FALSE), "")</f>
        <v/>
      </c>
    </row>
    <row r="772" spans="1:24" ht="16.5" customHeight="1" x14ac:dyDescent="0.2">
      <c r="A772" s="34">
        <f t="shared" si="151"/>
        <v>45323</v>
      </c>
      <c r="B772" s="243" t="str">
        <f t="shared" si="149"/>
        <v>Febrero</v>
      </c>
      <c r="C772" s="244"/>
      <c r="D772" s="244"/>
      <c r="E772" s="244"/>
      <c r="F772" s="281" t="str">
        <f>IFERROR(IF(VLOOKUP($D737&amp;"-"&amp;TEXT($A772,"mmm-aaaa"),Informes!$A:$P,COLUMN(Informes!H$1),FALSE),"þ","¨"),"¨")</f>
        <v>¨</v>
      </c>
      <c r="G772" s="281"/>
      <c r="H772" s="281"/>
      <c r="I772" s="248" t="str">
        <f>IFERROR(IF(ISBLANK(
VLOOKUP($D760&amp;"-"&amp;TEXT($A772,"mmm-aaaa"),Informes!$A:$P,COLUMN(Informes!I$1),FALSE)), "",
VLOOKUP($D760&amp;"-"&amp;TEXT($A772,"mmm-aaaa"),Informes!$A:$P,COLUMN(Informes!I$1),FALSE)), "")</f>
        <v/>
      </c>
      <c r="J772" s="248"/>
      <c r="K772" s="248"/>
      <c r="L772" s="173" t="str">
        <f t="shared" si="150"/>
        <v>¨</v>
      </c>
      <c r="M772" s="248" t="str">
        <f>IFERROR(IF(OR($X772=$L$7,$X772=$K$5,$X772=$O$5,$X772=$T$5),IF(ISBLANK(
VLOOKUP($D737&amp;"-"&amp;TEXT($A772,"mmm-aaaa"),Informes!$A:$P,COLUMN(Informes!J$1),FALSE)), "",
VLOOKUP($D737&amp;"-"&amp;TEXT($A772,"mmm-aaaa"),Informes!$A:$P,COLUMN(Informes!J$1),FALSE)), ""), "")</f>
        <v/>
      </c>
      <c r="N772" s="248"/>
      <c r="O772" s="248"/>
      <c r="P772" s="248"/>
      <c r="Q772" s="248"/>
      <c r="R772" s="252" t="str">
        <f t="shared" si="148"/>
        <v/>
      </c>
      <c r="S772" s="252"/>
      <c r="T772" s="252"/>
      <c r="U772" s="252"/>
      <c r="V772" s="253"/>
      <c r="W772" s="4" t="str">
        <f>IFERROR(VLOOKUP($D760&amp;"-"&amp;TEXT($A772,"mmm-aaaa"),Informes!$A:$P,COLUMN(Informes!K$1),FALSE), "")</f>
        <v/>
      </c>
      <c r="X772" s="34" t="str">
        <f>IFERROR(VLOOKUP($D737&amp;"-"&amp;TEXT($A772,"mmm-aaaa"),Informes!$A:$P,COLUMN(Informes!C$1),FALSE), "")</f>
        <v/>
      </c>
    </row>
    <row r="773" spans="1:24" ht="16.5" customHeight="1" x14ac:dyDescent="0.2">
      <c r="A773" s="34">
        <f t="shared" si="151"/>
        <v>45352</v>
      </c>
      <c r="B773" s="243" t="str">
        <f t="shared" si="149"/>
        <v>Marzo</v>
      </c>
      <c r="C773" s="244"/>
      <c r="D773" s="244"/>
      <c r="E773" s="244"/>
      <c r="F773" s="281" t="str">
        <f>IFERROR(IF(VLOOKUP($D737&amp;"-"&amp;TEXT($A773,"mmm-aaaa"),Informes!$A:$P,COLUMN(Informes!H$1),FALSE),"þ","¨"),"¨")</f>
        <v>¨</v>
      </c>
      <c r="G773" s="281"/>
      <c r="H773" s="281"/>
      <c r="I773" s="248" t="str">
        <f>IFERROR(IF(ISBLANK(
VLOOKUP($D760&amp;"-"&amp;TEXT($A773,"mmm-aaaa"),Informes!$A:$P,COLUMN(Informes!I$1),FALSE)), "",
VLOOKUP($D760&amp;"-"&amp;TEXT($A773,"mmm-aaaa"),Informes!$A:$P,COLUMN(Informes!I$1),FALSE)), "")</f>
        <v/>
      </c>
      <c r="J773" s="248"/>
      <c r="K773" s="248"/>
      <c r="L773" s="173" t="str">
        <f t="shared" si="150"/>
        <v>¨</v>
      </c>
      <c r="M773" s="248" t="str">
        <f>IFERROR(IF(OR($X773=$L$7,$X773=$K$5,$X773=$O$5,$X773=$T$5),IF(ISBLANK(
VLOOKUP($D737&amp;"-"&amp;TEXT($A773,"mmm-aaaa"),Informes!$A:$P,COLUMN(Informes!J$1),FALSE)), "",
VLOOKUP($D737&amp;"-"&amp;TEXT($A773,"mmm-aaaa"),Informes!$A:$P,COLUMN(Informes!J$1),FALSE)), ""), "")</f>
        <v/>
      </c>
      <c r="N773" s="248"/>
      <c r="O773" s="248"/>
      <c r="P773" s="248"/>
      <c r="Q773" s="248"/>
      <c r="R773" s="252" t="str">
        <f t="shared" si="148"/>
        <v/>
      </c>
      <c r="S773" s="252"/>
      <c r="T773" s="252"/>
      <c r="U773" s="252"/>
      <c r="V773" s="253"/>
      <c r="W773" s="4" t="str">
        <f>IFERROR(VLOOKUP($D760&amp;"-"&amp;TEXT($A773,"mmm-aaaa"),Informes!$A:$P,COLUMN(Informes!K$1),FALSE), "")</f>
        <v/>
      </c>
      <c r="X773" s="34" t="str">
        <f>IFERROR(VLOOKUP($D737&amp;"-"&amp;TEXT($A773,"mmm-aaaa"),Informes!$A:$P,COLUMN(Informes!C$1),FALSE), "")</f>
        <v/>
      </c>
    </row>
    <row r="774" spans="1:24" ht="16.5" customHeight="1" x14ac:dyDescent="0.2">
      <c r="A774" s="34">
        <f t="shared" si="151"/>
        <v>45383</v>
      </c>
      <c r="B774" s="243" t="str">
        <f t="shared" si="149"/>
        <v>Abril</v>
      </c>
      <c r="C774" s="244"/>
      <c r="D774" s="244"/>
      <c r="E774" s="244"/>
      <c r="F774" s="281" t="str">
        <f>IFERROR(IF(VLOOKUP($D737&amp;"-"&amp;TEXT($A774,"mmm-aaaa"),Informes!$A:$P,COLUMN(Informes!H$1),FALSE),"þ","¨"),"¨")</f>
        <v>¨</v>
      </c>
      <c r="G774" s="281"/>
      <c r="H774" s="281"/>
      <c r="I774" s="248" t="str">
        <f>IFERROR(IF(ISBLANK(
VLOOKUP($D760&amp;"-"&amp;TEXT($A774,"mmm-aaaa"),Informes!$A:$P,COLUMN(Informes!I$1),FALSE)), "",
VLOOKUP($D760&amp;"-"&amp;TEXT($A774,"mmm-aaaa"),Informes!$A:$P,COLUMN(Informes!I$1),FALSE)), "")</f>
        <v/>
      </c>
      <c r="J774" s="248"/>
      <c r="K774" s="248"/>
      <c r="L774" s="173" t="str">
        <f t="shared" si="150"/>
        <v>¨</v>
      </c>
      <c r="M774" s="248" t="str">
        <f>IFERROR(IF(OR($X774=$L$7,$X774=$K$5,$X774=$O$5,$X774=$T$5),IF(ISBLANK(
VLOOKUP($D737&amp;"-"&amp;TEXT($A774,"mmm-aaaa"),Informes!$A:$P,COLUMN(Informes!J$1),FALSE)), "",
VLOOKUP($D737&amp;"-"&amp;TEXT($A774,"mmm-aaaa"),Informes!$A:$P,COLUMN(Informes!J$1),FALSE)), ""), "")</f>
        <v/>
      </c>
      <c r="N774" s="248"/>
      <c r="O774" s="248"/>
      <c r="P774" s="248"/>
      <c r="Q774" s="248"/>
      <c r="R774" s="252" t="str">
        <f t="shared" si="148"/>
        <v/>
      </c>
      <c r="S774" s="252"/>
      <c r="T774" s="252"/>
      <c r="U774" s="252"/>
      <c r="V774" s="253"/>
      <c r="W774" s="4" t="str">
        <f>IFERROR(VLOOKUP($D760&amp;"-"&amp;TEXT($A774,"mmm-aaaa"),Informes!$A:$P,COLUMN(Informes!K$1),FALSE), "")</f>
        <v/>
      </c>
      <c r="X774" s="34" t="str">
        <f>IFERROR(VLOOKUP($D737&amp;"-"&amp;TEXT($A774,"mmm-aaaa"),Informes!$A:$P,COLUMN(Informes!C$1),FALSE), "")</f>
        <v/>
      </c>
    </row>
    <row r="775" spans="1:24" ht="16.5" customHeight="1" x14ac:dyDescent="0.2">
      <c r="A775" s="34">
        <f t="shared" si="151"/>
        <v>45413</v>
      </c>
      <c r="B775" s="243" t="str">
        <f t="shared" si="149"/>
        <v>Mayo</v>
      </c>
      <c r="C775" s="244"/>
      <c r="D775" s="244"/>
      <c r="E775" s="244"/>
      <c r="F775" s="281" t="str">
        <f>IFERROR(IF(VLOOKUP($D737&amp;"-"&amp;TEXT($A775,"mmm-aaaa"),Informes!$A:$P,COLUMN(Informes!H$1),FALSE),"þ","¨"),"¨")</f>
        <v>¨</v>
      </c>
      <c r="G775" s="281"/>
      <c r="H775" s="281"/>
      <c r="I775" s="248" t="str">
        <f>IFERROR(IF(ISBLANK(
VLOOKUP($D760&amp;"-"&amp;TEXT($A775,"mmm-aaaa"),Informes!$A:$P,COLUMN(Informes!I$1),FALSE)), "",
VLOOKUP($D760&amp;"-"&amp;TEXT($A775,"mmm-aaaa"),Informes!$A:$P,COLUMN(Informes!I$1),FALSE)), "")</f>
        <v/>
      </c>
      <c r="J775" s="248"/>
      <c r="K775" s="248"/>
      <c r="L775" s="173" t="str">
        <f t="shared" si="150"/>
        <v>¨</v>
      </c>
      <c r="M775" s="248" t="str">
        <f>IFERROR(IF(OR($X775=$L$7,$X775=$K$5,$X775=$O$5,$X775=$T$5),IF(ISBLANK(
VLOOKUP($D737&amp;"-"&amp;TEXT($A775,"mmm-aaaa"),Informes!$A:$P,COLUMN(Informes!J$1),FALSE)), "",
VLOOKUP($D737&amp;"-"&amp;TEXT($A775,"mmm-aaaa"),Informes!$A:$P,COLUMN(Informes!J$1),FALSE)), ""), "")</f>
        <v/>
      </c>
      <c r="N775" s="248"/>
      <c r="O775" s="248"/>
      <c r="P775" s="248"/>
      <c r="Q775" s="248"/>
      <c r="R775" s="252" t="str">
        <f t="shared" si="148"/>
        <v/>
      </c>
      <c r="S775" s="252"/>
      <c r="T775" s="252"/>
      <c r="U775" s="252"/>
      <c r="V775" s="253"/>
      <c r="W775" s="4" t="str">
        <f>IFERROR(VLOOKUP($D760&amp;"-"&amp;TEXT($A775,"mmm-aaaa"),Informes!$A:$P,COLUMN(Informes!K$1),FALSE), "")</f>
        <v/>
      </c>
      <c r="X775" s="34" t="str">
        <f>IFERROR(VLOOKUP($D737&amp;"-"&amp;TEXT($A775,"mmm-aaaa"),Informes!$A:$P,COLUMN(Informes!C$1),FALSE), "")</f>
        <v/>
      </c>
    </row>
    <row r="776" spans="1:24" ht="16.5" customHeight="1" x14ac:dyDescent="0.2">
      <c r="A776" s="34">
        <f t="shared" si="151"/>
        <v>45444</v>
      </c>
      <c r="B776" s="243" t="str">
        <f t="shared" si="149"/>
        <v>Junio</v>
      </c>
      <c r="C776" s="244"/>
      <c r="D776" s="244"/>
      <c r="E776" s="244"/>
      <c r="F776" s="281" t="str">
        <f>IFERROR(IF(VLOOKUP($D737&amp;"-"&amp;TEXT($A776,"mmm-aaaa"),Informes!$A:$P,COLUMN(Informes!H$1),FALSE),"þ","¨"),"¨")</f>
        <v>¨</v>
      </c>
      <c r="G776" s="281"/>
      <c r="H776" s="281"/>
      <c r="I776" s="248" t="str">
        <f>IFERROR(IF(ISBLANK(
VLOOKUP($D760&amp;"-"&amp;TEXT($A776,"mmm-aaaa"),Informes!$A:$P,COLUMN(Informes!I$1),FALSE)), "",
VLOOKUP($D760&amp;"-"&amp;TEXT($A776,"mmm-aaaa"),Informes!$A:$P,COLUMN(Informes!I$1),FALSE)), "")</f>
        <v/>
      </c>
      <c r="J776" s="248"/>
      <c r="K776" s="248"/>
      <c r="L776" s="173" t="str">
        <f t="shared" si="150"/>
        <v>¨</v>
      </c>
      <c r="M776" s="248" t="str">
        <f>IFERROR(IF(OR($X776=$L$7,$X776=$K$5,$X776=$O$5,$X776=$T$5),IF(ISBLANK(
VLOOKUP($D737&amp;"-"&amp;TEXT($A776,"mmm-aaaa"),Informes!$A:$P,COLUMN(Informes!J$1),FALSE)), "",
VLOOKUP($D737&amp;"-"&amp;TEXT($A776,"mmm-aaaa"),Informes!$A:$P,COLUMN(Informes!J$1),FALSE)), ""), "")</f>
        <v/>
      </c>
      <c r="N776" s="248"/>
      <c r="O776" s="248"/>
      <c r="P776" s="248"/>
      <c r="Q776" s="248"/>
      <c r="R776" s="252" t="str">
        <f t="shared" si="148"/>
        <v/>
      </c>
      <c r="S776" s="252"/>
      <c r="T776" s="252"/>
      <c r="U776" s="252"/>
      <c r="V776" s="253"/>
      <c r="W776" s="4" t="str">
        <f>IFERROR(VLOOKUP($D760&amp;"-"&amp;TEXT($A776,"mmm-aaaa"),Informes!$A:$P,COLUMN(Informes!K$1),FALSE), "")</f>
        <v/>
      </c>
      <c r="X776" s="34" t="str">
        <f>IFERROR(VLOOKUP($D737&amp;"-"&amp;TEXT($A776,"mmm-aaaa"),Informes!$A:$P,COLUMN(Informes!C$1),FALSE), "")</f>
        <v/>
      </c>
    </row>
    <row r="777" spans="1:24" ht="16.5" customHeight="1" x14ac:dyDescent="0.2">
      <c r="A777" s="34">
        <f t="shared" si="151"/>
        <v>45474</v>
      </c>
      <c r="B777" s="243" t="str">
        <f t="shared" si="149"/>
        <v>Julio</v>
      </c>
      <c r="C777" s="244"/>
      <c r="D777" s="244"/>
      <c r="E777" s="244"/>
      <c r="F777" s="281" t="str">
        <f>IFERROR(IF(VLOOKUP($D737&amp;"-"&amp;TEXT($A777,"mmm-aaaa"),Informes!$A:$P,COLUMN(Informes!H$1),FALSE),"þ","¨"),"¨")</f>
        <v>¨</v>
      </c>
      <c r="G777" s="281"/>
      <c r="H777" s="281"/>
      <c r="I777" s="248" t="str">
        <f>IFERROR(IF(ISBLANK(
VLOOKUP($D760&amp;"-"&amp;TEXT($A777,"mmm-aaaa"),Informes!$A:$P,COLUMN(Informes!I$1),FALSE)), "",
VLOOKUP($D760&amp;"-"&amp;TEXT($A777,"mmm-aaaa"),Informes!$A:$P,COLUMN(Informes!I$1),FALSE)), "")</f>
        <v/>
      </c>
      <c r="J777" s="248"/>
      <c r="K777" s="248"/>
      <c r="L777" s="173" t="str">
        <f t="shared" si="150"/>
        <v>¨</v>
      </c>
      <c r="M777" s="248" t="str">
        <f>IFERROR(IF(OR($X777=$L$7,$X777=$K$5,$X777=$O$5,$X777=$T$5),IF(ISBLANK(
VLOOKUP($D737&amp;"-"&amp;TEXT($A777,"mmm-aaaa"),Informes!$A:$P,COLUMN(Informes!J$1),FALSE)), "",
VLOOKUP($D737&amp;"-"&amp;TEXT($A777,"mmm-aaaa"),Informes!$A:$P,COLUMN(Informes!J$1),FALSE)), ""), "")</f>
        <v/>
      </c>
      <c r="N777" s="248"/>
      <c r="O777" s="248"/>
      <c r="P777" s="248"/>
      <c r="Q777" s="248"/>
      <c r="R777" s="252" t="str">
        <f t="shared" si="148"/>
        <v/>
      </c>
      <c r="S777" s="252"/>
      <c r="T777" s="252"/>
      <c r="U777" s="252"/>
      <c r="V777" s="253"/>
      <c r="W777" s="4" t="str">
        <f>IFERROR(VLOOKUP($D760&amp;"-"&amp;TEXT($A777,"mmm-aaaa"),Informes!$A:$P,COLUMN(Informes!K$1),FALSE), "")</f>
        <v/>
      </c>
      <c r="X777" s="34" t="str">
        <f>IFERROR(VLOOKUP($D737&amp;"-"&amp;TEXT($A777,"mmm-aaaa"),Informes!$A:$P,COLUMN(Informes!C$1),FALSE), "")</f>
        <v/>
      </c>
    </row>
    <row r="778" spans="1:24" ht="16.5" customHeight="1" thickBot="1" x14ac:dyDescent="0.25">
      <c r="A778" s="34">
        <f t="shared" si="151"/>
        <v>45505</v>
      </c>
      <c r="B778" s="264" t="str">
        <f t="shared" si="149"/>
        <v>Agosto</v>
      </c>
      <c r="C778" s="265"/>
      <c r="D778" s="265"/>
      <c r="E778" s="265"/>
      <c r="F778" s="280" t="str">
        <f>IFERROR(IF(VLOOKUP($D737&amp;"-"&amp;TEXT($A778,"mmm-aaaa"),Informes!$A:$P,COLUMN(Informes!H$1),FALSE),"þ","¨"),"¨")</f>
        <v>¨</v>
      </c>
      <c r="G778" s="280"/>
      <c r="H778" s="280"/>
      <c r="I778" s="269" t="str">
        <f>IFERROR(IF(ISBLANK(
VLOOKUP($D760&amp;"-"&amp;TEXT($A778,"mmm-aaaa"),Informes!$A:$P,COLUMN(Informes!I$1),FALSE)), "",
VLOOKUP($D760&amp;"-"&amp;TEXT($A778,"mmm-aaaa"),Informes!$A:$P,COLUMN(Informes!I$1),FALSE)), "")</f>
        <v/>
      </c>
      <c r="J778" s="269"/>
      <c r="K778" s="269"/>
      <c r="L778" s="172" t="str">
        <f t="shared" si="150"/>
        <v>¨</v>
      </c>
      <c r="M778" s="269" t="str">
        <f>IFERROR(IF(OR($X778=$L$7,$X778=$K$5,$X778=$O$5,$X778=$T$5),IF(ISBLANK(
VLOOKUP($D737&amp;"-"&amp;TEXT($A778,"mmm-aaaa"),Informes!$A:$P,COLUMN(Informes!J$1),FALSE)), "",
VLOOKUP($D737&amp;"-"&amp;TEXT($A778,"mmm-aaaa"),Informes!$A:$P,COLUMN(Informes!J$1),FALSE)), ""), "")</f>
        <v/>
      </c>
      <c r="N778" s="269"/>
      <c r="O778" s="269"/>
      <c r="P778" s="269"/>
      <c r="Q778" s="269"/>
      <c r="R778" s="270" t="str">
        <f t="shared" si="148"/>
        <v/>
      </c>
      <c r="S778" s="270"/>
      <c r="T778" s="270"/>
      <c r="U778" s="270"/>
      <c r="V778" s="271"/>
      <c r="W778" s="4" t="str">
        <f>IFERROR(VLOOKUP($D760&amp;"-"&amp;TEXT($A778,"mmm-aaaa"),Informes!$A:$P,COLUMN(Informes!K$1),FALSE), "")</f>
        <v/>
      </c>
      <c r="X778" s="34" t="str">
        <f>IFERROR(VLOOKUP($D737&amp;"-"&amp;TEXT($A778,"mmm-aaaa"),Informes!$A:$P,COLUMN(Informes!C$1),FALSE), "")</f>
        <v/>
      </c>
    </row>
    <row r="779" spans="1:24" ht="16.5" customHeight="1" thickBot="1" x14ac:dyDescent="0.3">
      <c r="D779" s="124"/>
      <c r="E779" s="124"/>
      <c r="F779" s="129"/>
      <c r="G779" s="124" t="str">
        <f>IF(SUM(F767:F778)=0,"",SUM(F767:F778))</f>
        <v/>
      </c>
      <c r="H779" s="124"/>
      <c r="I779" s="124"/>
      <c r="J779" s="130"/>
      <c r="K779" s="124"/>
      <c r="L779" s="131" t="s">
        <v>107</v>
      </c>
      <c r="M779" s="272" t="str">
        <f>IF(SUM(M767:M778)=0,"",SUM(M767:M778))</f>
        <v/>
      </c>
      <c r="N779" s="273"/>
      <c r="O779" s="273"/>
      <c r="P779" s="273"/>
      <c r="Q779" s="274"/>
      <c r="R779" s="275"/>
      <c r="S779" s="276"/>
      <c r="T779" s="276"/>
      <c r="U779" s="276"/>
      <c r="V779" s="277"/>
      <c r="W779" s="4"/>
      <c r="X779" s="4"/>
    </row>
    <row r="780" spans="1:24" ht="16.5" customHeight="1" x14ac:dyDescent="0.2">
      <c r="W780" s="4"/>
      <c r="X780" s="4"/>
    </row>
    <row r="781" spans="1:24" ht="279.75" customHeight="1" x14ac:dyDescent="0.15">
      <c r="B781" s="11"/>
      <c r="C781" s="132" t="s">
        <v>136</v>
      </c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</row>
    <row r="782" spans="1:24" ht="24" customHeight="1" x14ac:dyDescent="0.2">
      <c r="A782" s="35">
        <f>IFERROR(IF(INDEX(ROUNDDOWN(TblPublicadores[Grupo], 0),A783)=$Y$1,A783,0),0)</f>
        <v>0</v>
      </c>
      <c r="B782" s="256" t="s">
        <v>127</v>
      </c>
      <c r="C782" s="256"/>
      <c r="D782" s="256"/>
      <c r="E782" s="256"/>
      <c r="F782" s="256"/>
      <c r="G782" s="256"/>
      <c r="H782" s="256"/>
      <c r="I782" s="256"/>
      <c r="J782" s="256"/>
      <c r="K782" s="256"/>
      <c r="L782" s="256"/>
      <c r="M782" s="256"/>
      <c r="N782" s="256"/>
      <c r="O782" s="256"/>
      <c r="P782" s="256"/>
      <c r="Q782" s="256"/>
      <c r="R782" s="256"/>
      <c r="S782" s="256"/>
      <c r="T782" s="256"/>
      <c r="U782" s="256"/>
      <c r="V782" s="256"/>
    </row>
    <row r="783" spans="1:24" ht="17.25" customHeight="1" x14ac:dyDescent="0.2">
      <c r="A783" s="35">
        <f>A737+1</f>
        <v>18</v>
      </c>
      <c r="B783" s="120" t="s">
        <v>128</v>
      </c>
      <c r="D783" s="286">
        <f>IF(A782=0,0,INDEX(TblPublicadores[Nombre],A782))</f>
        <v>0</v>
      </c>
      <c r="E783" s="286"/>
      <c r="F783" s="286"/>
      <c r="G783" s="286"/>
      <c r="H783" s="286"/>
      <c r="I783" s="286"/>
      <c r="J783" s="286"/>
      <c r="K783" s="286"/>
      <c r="L783" s="286"/>
      <c r="M783" s="286"/>
      <c r="N783" s="286"/>
      <c r="O783" s="286"/>
      <c r="P783" s="286"/>
      <c r="Q783" s="286"/>
      <c r="R783" s="286"/>
      <c r="S783" s="286"/>
      <c r="T783" s="286"/>
      <c r="U783" s="286"/>
      <c r="V783" s="286"/>
      <c r="W783" s="15"/>
      <c r="X783" s="2"/>
    </row>
    <row r="784" spans="1:24" ht="17.25" customHeight="1" x14ac:dyDescent="0.2">
      <c r="B784" s="120" t="s">
        <v>129</v>
      </c>
      <c r="D784" s="121"/>
      <c r="E784" s="121"/>
      <c r="F784" s="7"/>
      <c r="G784" s="7"/>
      <c r="H784" s="257" t="str">
        <f>IF(A782=0,"",INDEX(TblPublicadores[Fecha de nacimiento],A782))</f>
        <v/>
      </c>
      <c r="I784" s="257"/>
      <c r="J784" s="257"/>
      <c r="K784" s="257"/>
      <c r="L784" s="257"/>
      <c r="M784" s="257"/>
      <c r="N784" s="257"/>
      <c r="O784" s="257"/>
      <c r="P784" s="128" t="str">
        <f>IF(INDEX(TblPublicadores[Sexo],A782)=Q784,"þ","¨")</f>
        <v>¨</v>
      </c>
      <c r="Q784" s="120" t="s">
        <v>75</v>
      </c>
      <c r="S784" s="12"/>
      <c r="T784" s="13"/>
      <c r="U784" s="128" t="str">
        <f>IF(INDEX(TblPublicadores[Sexo],A782)=V784,"þ","¨")</f>
        <v>¨</v>
      </c>
      <c r="V784" s="120" t="s">
        <v>79</v>
      </c>
      <c r="W784" s="12"/>
      <c r="X784" s="6"/>
    </row>
    <row r="785" spans="1:24" ht="17.25" customHeight="1" x14ac:dyDescent="0.2">
      <c r="B785" s="120" t="s">
        <v>130</v>
      </c>
      <c r="D785" s="122"/>
      <c r="E785" s="122"/>
      <c r="F785" s="7"/>
      <c r="G785" s="258" t="str">
        <f>IF(A782=0,"",IF(INDEX(TblPublicadores[Fecha de bautismo],A782)="", "",INDEX(TblPublicadores[Fecha de bautismo],A782)))</f>
        <v/>
      </c>
      <c r="H785" s="258"/>
      <c r="I785" s="258"/>
      <c r="J785" s="258"/>
      <c r="K785" s="258"/>
      <c r="L785" s="258"/>
      <c r="M785" s="258"/>
      <c r="N785" s="258"/>
      <c r="O785" s="258"/>
      <c r="P785" s="128" t="s">
        <v>137</v>
      </c>
      <c r="Q785" s="120" t="s">
        <v>131</v>
      </c>
      <c r="S785" s="12"/>
      <c r="T785" s="12"/>
      <c r="U785" s="128" t="s">
        <v>138</v>
      </c>
      <c r="V785" s="120" t="s">
        <v>61</v>
      </c>
      <c r="W785" s="12"/>
      <c r="X785" s="6"/>
    </row>
    <row r="786" spans="1:24" ht="28.5" customHeight="1" x14ac:dyDescent="0.2">
      <c r="B786" s="127" t="str">
        <f>IF(INDEX(TblPublicadores[Privilegio],A782)=C786,"þ","¨")</f>
        <v>¨</v>
      </c>
      <c r="C786" s="125" t="s">
        <v>76</v>
      </c>
      <c r="D786" s="127" t="str">
        <f>IF(INDEX(TblPublicadores[Privilegio],A782)=E786,"þ","¨")</f>
        <v>¨</v>
      </c>
      <c r="E786" s="125" t="s">
        <v>81</v>
      </c>
      <c r="F786" s="7"/>
      <c r="G786" s="7"/>
      <c r="H786" s="5"/>
      <c r="I786" s="10"/>
      <c r="J786" s="127" t="str">
        <f>IF(INDEX(TblPublicadores[Tipo Publicador],A782)=K786,"þ","¨")</f>
        <v>¨</v>
      </c>
      <c r="K786" s="125" t="s">
        <v>77</v>
      </c>
      <c r="L786" s="5"/>
      <c r="M786" s="5"/>
      <c r="N786" s="127" t="str">
        <f>IF(INDEX(TblPublicadores[Tipo Publicador],A782)=O786,"þ","¨")</f>
        <v>¨</v>
      </c>
      <c r="O786" s="125" t="s">
        <v>132</v>
      </c>
      <c r="P786" s="126"/>
      <c r="Q786" s="126"/>
      <c r="R786" s="9"/>
      <c r="S786" s="127" t="str">
        <f>IF(INDEX(TblPublicadores[Tipo Publicador],A782)=T786,"þ","¨")</f>
        <v>¨</v>
      </c>
      <c r="T786" s="259" t="s">
        <v>133</v>
      </c>
      <c r="U786" s="259"/>
      <c r="V786" s="259"/>
      <c r="W786" s="13"/>
      <c r="X786" s="6"/>
    </row>
    <row r="787" spans="1:24" ht="4.5" customHeight="1" thickBot="1" x14ac:dyDescent="0.25">
      <c r="B787" s="8"/>
      <c r="C787" s="7"/>
      <c r="D787" s="8"/>
      <c r="E787" s="7"/>
      <c r="F787" s="7"/>
      <c r="G787" s="7"/>
      <c r="H787" s="5"/>
      <c r="I787" s="10"/>
      <c r="J787" s="8"/>
      <c r="K787" s="5"/>
      <c r="L787" s="5"/>
      <c r="M787" s="5"/>
      <c r="N787" s="7"/>
      <c r="O787" s="5"/>
      <c r="P787" s="8"/>
      <c r="Q787" s="8"/>
      <c r="R787" s="9"/>
      <c r="S787" s="9"/>
      <c r="T787" s="7"/>
      <c r="U787" s="8"/>
      <c r="V787" s="9"/>
      <c r="W787" s="9"/>
      <c r="X787" s="6"/>
    </row>
    <row r="788" spans="1:24" ht="26.25" customHeight="1" x14ac:dyDescent="0.25">
      <c r="B788" s="260" t="s">
        <v>17</v>
      </c>
      <c r="C788" s="261"/>
      <c r="D788" s="261"/>
      <c r="E788" s="261"/>
      <c r="F788" s="262" t="s">
        <v>134</v>
      </c>
      <c r="G788" s="262"/>
      <c r="H788" s="262"/>
      <c r="I788" s="262" t="s">
        <v>12</v>
      </c>
      <c r="J788" s="262"/>
      <c r="K788" s="262"/>
      <c r="L788" s="262" t="s">
        <v>105</v>
      </c>
      <c r="M788" s="236" t="s">
        <v>135</v>
      </c>
      <c r="N788" s="236"/>
      <c r="O788" s="236"/>
      <c r="P788" s="236"/>
      <c r="Q788" s="236"/>
      <c r="R788" s="236" t="s">
        <v>101</v>
      </c>
      <c r="S788" s="236"/>
      <c r="T788" s="236"/>
      <c r="U788" s="236"/>
      <c r="V788" s="237"/>
      <c r="W788" s="14"/>
      <c r="X788" s="3"/>
    </row>
    <row r="789" spans="1:24" ht="27.75" customHeight="1" x14ac:dyDescent="0.2">
      <c r="B789" s="240">
        <v>44927</v>
      </c>
      <c r="C789" s="241"/>
      <c r="D789" s="241"/>
      <c r="E789" s="242"/>
      <c r="F789" s="263"/>
      <c r="G789" s="263"/>
      <c r="H789" s="263"/>
      <c r="I789" s="263"/>
      <c r="J789" s="263"/>
      <c r="K789" s="263"/>
      <c r="L789" s="263"/>
      <c r="M789" s="238"/>
      <c r="N789" s="238"/>
      <c r="O789" s="238"/>
      <c r="P789" s="238"/>
      <c r="Q789" s="238"/>
      <c r="R789" s="238"/>
      <c r="S789" s="238"/>
      <c r="T789" s="238"/>
      <c r="U789" s="238"/>
      <c r="V789" s="239"/>
      <c r="W789" s="14"/>
      <c r="X789" s="3"/>
    </row>
    <row r="790" spans="1:24" ht="16.5" customHeight="1" x14ac:dyDescent="0.2">
      <c r="A790" s="34">
        <f>EDATE(B789,-4)</f>
        <v>44805</v>
      </c>
      <c r="B790" s="243" t="str">
        <f>PROPER(TEXT(A790, "mmmm"))</f>
        <v>Septiembre</v>
      </c>
      <c r="C790" s="244"/>
      <c r="D790" s="244" t="str">
        <f>PROPER(TEXT(C790, "mmmm"))</f>
        <v>Enero</v>
      </c>
      <c r="E790" s="244"/>
      <c r="F790" s="281" t="str">
        <f>IFERROR(IF(VLOOKUP($D783&amp;"-"&amp;TEXT($A790,"mmm-aaaa"),Informes!$A:$P,COLUMN(Informes!H$1),FALSE),"þ","¨"),"¨")</f>
        <v>¨</v>
      </c>
      <c r="G790" s="281"/>
      <c r="H790" s="281"/>
      <c r="I790" s="248" t="str">
        <f>IFERROR(IF(ISBLANK(
VLOOKUP($D783&amp;"-"&amp;TEXT($A790,"mmm-aaaa"),Informes!$A:$P,COLUMN(Informes!I$1),FALSE)), "",
VLOOKUP($D783&amp;"-"&amp;TEXT($A790,"mmm-aaaa"),Informes!$A:$P,COLUMN(Informes!I$1),FALSE)), "")</f>
        <v/>
      </c>
      <c r="J790" s="248"/>
      <c r="K790" s="248"/>
      <c r="L790" s="173" t="str">
        <f>IFERROR(IF($X790=$L$7,"þ","¨"),"¨")</f>
        <v>¨</v>
      </c>
      <c r="M790" s="248" t="str">
        <f>IFERROR(IF(OR($X790=$L$7,$X790=$K$5,$X790=$O$5,$X790=$T$5),IF(ISBLANK(
VLOOKUP($D783&amp;"-"&amp;TEXT($A790,"mmm-aaaa"),Informes!$A:$P,COLUMN(Informes!J$1),FALSE)), "",
VLOOKUP($D783&amp;"-"&amp;TEXT($A790,"mmm-aaaa"),Informes!$A:$P,COLUMN(Informes!J$1),FALSE)), ""), "")</f>
        <v/>
      </c>
      <c r="N790" s="248"/>
      <c r="O790" s="248"/>
      <c r="P790" s="248"/>
      <c r="Q790" s="248"/>
      <c r="R790" s="252" t="str">
        <f t="shared" ref="R790:R801" si="152">IF(W790=0, "", W790)</f>
        <v/>
      </c>
      <c r="S790" s="252"/>
      <c r="T790" s="252"/>
      <c r="U790" s="252"/>
      <c r="V790" s="253"/>
      <c r="W790" s="4" t="str">
        <f>IFERROR(VLOOKUP($D783&amp;"-"&amp;TEXT($A790,"mmm-aaaa"),Informes!$A:$P,COLUMN(Informes!K$1),FALSE), "")</f>
        <v/>
      </c>
      <c r="X790" s="34" t="str">
        <f>IFERROR(VLOOKUP($D783&amp;"-"&amp;TEXT($A790,"mmm-aaaa"),Informes!$A:$P,COLUMN(Informes!C$1),FALSE), "")</f>
        <v/>
      </c>
    </row>
    <row r="791" spans="1:24" ht="16.5" customHeight="1" x14ac:dyDescent="0.2">
      <c r="A791" s="34">
        <f>EDATE(A790,1)</f>
        <v>44835</v>
      </c>
      <c r="B791" s="243" t="str">
        <f t="shared" ref="B791:B801" si="153">PROPER(TEXT(A791, "mmmm"))</f>
        <v>Octubre</v>
      </c>
      <c r="C791" s="244"/>
      <c r="D791" s="244" t="str">
        <f t="shared" ref="D791:D801" si="154">PROPER(TEXT(C791, "mmmm"))</f>
        <v>Enero</v>
      </c>
      <c r="E791" s="244"/>
      <c r="F791" s="281" t="str">
        <f>IFERROR(IF(VLOOKUP($D783&amp;"-"&amp;TEXT($A791,"mmm-aaaa"),Informes!$A:$P,COLUMN(Informes!H$1),FALSE),"þ","¨"),"¨")</f>
        <v>¨</v>
      </c>
      <c r="G791" s="281"/>
      <c r="H791" s="281"/>
      <c r="I791" s="248" t="str">
        <f>IFERROR(IF(ISBLANK(
VLOOKUP($D783&amp;"-"&amp;TEXT($A791,"mmm-aaaa"),Informes!$A:$P,COLUMN(Informes!I$1),FALSE)), "",
VLOOKUP($D783&amp;"-"&amp;TEXT($A791,"mmm-aaaa"),Informes!$A:$P,COLUMN(Informes!I$1),FALSE)), "")</f>
        <v/>
      </c>
      <c r="J791" s="248"/>
      <c r="K791" s="248"/>
      <c r="L791" s="173" t="str">
        <f t="shared" ref="L791:L801" si="155">IFERROR(IF($X791=$L$7,"þ","¨"),"¨")</f>
        <v>¨</v>
      </c>
      <c r="M791" s="248" t="str">
        <f>IFERROR(IF(OR($X791=$L$7,$X791=$K$5,$X791=$O$5,$X791=$T$5),IF(ISBLANK(
VLOOKUP($D783&amp;"-"&amp;TEXT($A791,"mmm-aaaa"),Informes!$A:$P,COLUMN(Informes!J$1),FALSE)), "",
VLOOKUP($D783&amp;"-"&amp;TEXT($A791,"mmm-aaaa"),Informes!$A:$P,COLUMN(Informes!J$1),FALSE)), ""), "")</f>
        <v/>
      </c>
      <c r="N791" s="248"/>
      <c r="O791" s="248"/>
      <c r="P791" s="248"/>
      <c r="Q791" s="248"/>
      <c r="R791" s="252" t="str">
        <f t="shared" si="152"/>
        <v/>
      </c>
      <c r="S791" s="252"/>
      <c r="T791" s="252"/>
      <c r="U791" s="252"/>
      <c r="V791" s="253"/>
      <c r="W791" s="4" t="str">
        <f>IFERROR(VLOOKUP($D783&amp;"-"&amp;TEXT($A791,"mmm-aaaa"),Informes!$A:$P,COLUMN(Informes!K$1),FALSE), "")</f>
        <v/>
      </c>
      <c r="X791" s="34" t="str">
        <f>IFERROR(VLOOKUP($D783&amp;"-"&amp;TEXT($A791,"mmm-aaaa"),Informes!$A:$P,COLUMN(Informes!C$1),FALSE), "")</f>
        <v/>
      </c>
    </row>
    <row r="792" spans="1:24" ht="16.5" customHeight="1" x14ac:dyDescent="0.2">
      <c r="A792" s="34">
        <f t="shared" ref="A792:A801" si="156">EDATE(A791,1)</f>
        <v>44866</v>
      </c>
      <c r="B792" s="243" t="str">
        <f t="shared" si="153"/>
        <v>Noviembre</v>
      </c>
      <c r="C792" s="244"/>
      <c r="D792" s="244" t="str">
        <f t="shared" si="154"/>
        <v>Enero</v>
      </c>
      <c r="E792" s="244"/>
      <c r="F792" s="281" t="str">
        <f>IFERROR(IF(VLOOKUP($D783&amp;"-"&amp;TEXT($A792,"mmm-aaaa"),Informes!$A:$P,COLUMN(Informes!H$1),FALSE),"þ","¨"),"¨")</f>
        <v>¨</v>
      </c>
      <c r="G792" s="281"/>
      <c r="H792" s="281"/>
      <c r="I792" s="248" t="str">
        <f>IFERROR(IF(ISBLANK(
VLOOKUP($D783&amp;"-"&amp;TEXT($A792,"mmm-aaaa"),Informes!$A:$P,COLUMN(Informes!I$1),FALSE)), "",
VLOOKUP($D783&amp;"-"&amp;TEXT($A792,"mmm-aaaa"),Informes!$A:$P,COLUMN(Informes!I$1),FALSE)), "")</f>
        <v/>
      </c>
      <c r="J792" s="248"/>
      <c r="K792" s="248"/>
      <c r="L792" s="173" t="str">
        <f t="shared" si="155"/>
        <v>¨</v>
      </c>
      <c r="M792" s="248" t="str">
        <f>IFERROR(IF(OR($X792=$L$7,$X792=$K$5,$X792=$O$5,$X792=$T$5),IF(ISBLANK(
VLOOKUP($D783&amp;"-"&amp;TEXT($A792,"mmm-aaaa"),Informes!$A:$P,COLUMN(Informes!J$1),FALSE)), "",
VLOOKUP($D783&amp;"-"&amp;TEXT($A792,"mmm-aaaa"),Informes!$A:$P,COLUMN(Informes!J$1),FALSE)), ""), "")</f>
        <v/>
      </c>
      <c r="N792" s="248"/>
      <c r="O792" s="248"/>
      <c r="P792" s="248"/>
      <c r="Q792" s="248"/>
      <c r="R792" s="252" t="str">
        <f t="shared" si="152"/>
        <v/>
      </c>
      <c r="S792" s="252"/>
      <c r="T792" s="252"/>
      <c r="U792" s="252"/>
      <c r="V792" s="253"/>
      <c r="W792" s="4" t="str">
        <f>IFERROR(VLOOKUP($D783&amp;"-"&amp;TEXT($A792,"mmm-aaaa"),Informes!$A:$P,COLUMN(Informes!K$1),FALSE), "")</f>
        <v/>
      </c>
      <c r="X792" s="34" t="str">
        <f>IFERROR(VLOOKUP($D783&amp;"-"&amp;TEXT($A792,"mmm-aaaa"),Informes!$A:$P,COLUMN(Informes!C$1),FALSE), "")</f>
        <v/>
      </c>
    </row>
    <row r="793" spans="1:24" ht="16.5" customHeight="1" x14ac:dyDescent="0.2">
      <c r="A793" s="34">
        <f t="shared" si="156"/>
        <v>44896</v>
      </c>
      <c r="B793" s="243" t="str">
        <f t="shared" si="153"/>
        <v>Diciembre</v>
      </c>
      <c r="C793" s="244"/>
      <c r="D793" s="244" t="str">
        <f t="shared" si="154"/>
        <v>Enero</v>
      </c>
      <c r="E793" s="244"/>
      <c r="F793" s="281" t="str">
        <f>IFERROR(IF(VLOOKUP($D783&amp;"-"&amp;TEXT($A793,"mmm-aaaa"),Informes!$A:$P,COLUMN(Informes!H$1),FALSE),"þ","¨"),"¨")</f>
        <v>¨</v>
      </c>
      <c r="G793" s="281"/>
      <c r="H793" s="281"/>
      <c r="I793" s="248" t="str">
        <f>IFERROR(IF(ISBLANK(
VLOOKUP($D783&amp;"-"&amp;TEXT($A793,"mmm-aaaa"),Informes!$A:$P,COLUMN(Informes!I$1),FALSE)), "",
VLOOKUP($D783&amp;"-"&amp;TEXT($A793,"mmm-aaaa"),Informes!$A:$P,COLUMN(Informes!I$1),FALSE)), "")</f>
        <v/>
      </c>
      <c r="J793" s="248"/>
      <c r="K793" s="248"/>
      <c r="L793" s="173" t="str">
        <f t="shared" si="155"/>
        <v>¨</v>
      </c>
      <c r="M793" s="248" t="str">
        <f>IFERROR(IF(OR($X793=$L$7,$X793=$K$5,$X793=$O$5,$X793=$T$5),IF(ISBLANK(
VLOOKUP($D783&amp;"-"&amp;TEXT($A793,"mmm-aaaa"),Informes!$A:$P,COLUMN(Informes!J$1),FALSE)), "",
VLOOKUP($D783&amp;"-"&amp;TEXT($A793,"mmm-aaaa"),Informes!$A:$P,COLUMN(Informes!J$1),FALSE)), ""), "")</f>
        <v/>
      </c>
      <c r="N793" s="248"/>
      <c r="O793" s="248"/>
      <c r="P793" s="248"/>
      <c r="Q793" s="248"/>
      <c r="R793" s="252" t="str">
        <f t="shared" si="152"/>
        <v/>
      </c>
      <c r="S793" s="252"/>
      <c r="T793" s="252"/>
      <c r="U793" s="252"/>
      <c r="V793" s="253"/>
      <c r="W793" s="4" t="str">
        <f>IFERROR(VLOOKUP($D783&amp;"-"&amp;TEXT($A793,"mmm-aaaa"),Informes!$A:$P,COLUMN(Informes!K$1),FALSE), "")</f>
        <v/>
      </c>
      <c r="X793" s="34" t="str">
        <f>IFERROR(VLOOKUP($D783&amp;"-"&amp;TEXT($A793,"mmm-aaaa"),Informes!$A:$P,COLUMN(Informes!C$1),FALSE), "")</f>
        <v/>
      </c>
    </row>
    <row r="794" spans="1:24" ht="16.5" customHeight="1" x14ac:dyDescent="0.2">
      <c r="A794" s="34">
        <f t="shared" si="156"/>
        <v>44927</v>
      </c>
      <c r="B794" s="243" t="str">
        <f t="shared" si="153"/>
        <v>Enero</v>
      </c>
      <c r="C794" s="244"/>
      <c r="D794" s="244" t="str">
        <f t="shared" si="154"/>
        <v>Enero</v>
      </c>
      <c r="E794" s="244"/>
      <c r="F794" s="281" t="str">
        <f>IFERROR(IF(VLOOKUP($D783&amp;"-"&amp;TEXT($A794,"mmm-aaaa"),Informes!$A:$P,COLUMN(Informes!H$1),FALSE),"þ","¨"),"¨")</f>
        <v>¨</v>
      </c>
      <c r="G794" s="281"/>
      <c r="H794" s="281"/>
      <c r="I794" s="248" t="str">
        <f>IFERROR(IF(ISBLANK(
VLOOKUP($D783&amp;"-"&amp;TEXT($A794,"mmm-aaaa"),Informes!$A:$P,COLUMN(Informes!I$1),FALSE)), "",
VLOOKUP($D783&amp;"-"&amp;TEXT($A794,"mmm-aaaa"),Informes!$A:$P,COLUMN(Informes!I$1),FALSE)), "")</f>
        <v/>
      </c>
      <c r="J794" s="248"/>
      <c r="K794" s="248"/>
      <c r="L794" s="173" t="str">
        <f t="shared" si="155"/>
        <v>¨</v>
      </c>
      <c r="M794" s="248" t="str">
        <f>IFERROR(IF(OR($X794=$L$7,$X794=$K$5,$X794=$O$5,$X794=$T$5),IF(ISBLANK(
VLOOKUP($D783&amp;"-"&amp;TEXT($A794,"mmm-aaaa"),Informes!$A:$P,COLUMN(Informes!J$1),FALSE)), "",
VLOOKUP($D783&amp;"-"&amp;TEXT($A794,"mmm-aaaa"),Informes!$A:$P,COLUMN(Informes!J$1),FALSE)), ""), "")</f>
        <v/>
      </c>
      <c r="N794" s="248"/>
      <c r="O794" s="248"/>
      <c r="P794" s="248"/>
      <c r="Q794" s="248"/>
      <c r="R794" s="252" t="str">
        <f t="shared" si="152"/>
        <v/>
      </c>
      <c r="S794" s="252"/>
      <c r="T794" s="252"/>
      <c r="U794" s="252"/>
      <c r="V794" s="253"/>
      <c r="W794" s="4" t="str">
        <f>IFERROR(VLOOKUP($D783&amp;"-"&amp;TEXT($A794,"mmm-aaaa"),Informes!$A:$P,COLUMN(Informes!K$1),FALSE), "")</f>
        <v/>
      </c>
      <c r="X794" s="34" t="str">
        <f>IFERROR(VLOOKUP($D783&amp;"-"&amp;TEXT($A794,"mmm-aaaa"),Informes!$A:$P,COLUMN(Informes!C$1),FALSE), "")</f>
        <v/>
      </c>
    </row>
    <row r="795" spans="1:24" ht="16.5" customHeight="1" x14ac:dyDescent="0.2">
      <c r="A795" s="34">
        <f t="shared" si="156"/>
        <v>44958</v>
      </c>
      <c r="B795" s="243" t="str">
        <f t="shared" si="153"/>
        <v>Febrero</v>
      </c>
      <c r="C795" s="244"/>
      <c r="D795" s="244" t="str">
        <f t="shared" si="154"/>
        <v>Enero</v>
      </c>
      <c r="E795" s="244"/>
      <c r="F795" s="281" t="str">
        <f>IFERROR(IF(VLOOKUP($D783&amp;"-"&amp;TEXT($A795,"mmm-aaaa"),Informes!$A:$P,COLUMN(Informes!H$1),FALSE),"þ","¨"),"¨")</f>
        <v>¨</v>
      </c>
      <c r="G795" s="281"/>
      <c r="H795" s="281"/>
      <c r="I795" s="248" t="str">
        <f>IFERROR(IF(ISBLANK(
VLOOKUP($D783&amp;"-"&amp;TEXT($A795,"mmm-aaaa"),Informes!$A:$P,COLUMN(Informes!I$1),FALSE)), "",
VLOOKUP($D783&amp;"-"&amp;TEXT($A795,"mmm-aaaa"),Informes!$A:$P,COLUMN(Informes!I$1),FALSE)), "")</f>
        <v/>
      </c>
      <c r="J795" s="248"/>
      <c r="K795" s="248"/>
      <c r="L795" s="173" t="str">
        <f t="shared" si="155"/>
        <v>¨</v>
      </c>
      <c r="M795" s="248" t="str">
        <f>IFERROR(IF(OR($X795=$L$7,$X795=$K$5,$X795=$O$5,$X795=$T$5),IF(ISBLANK(
VLOOKUP($D783&amp;"-"&amp;TEXT($A795,"mmm-aaaa"),Informes!$A:$P,COLUMN(Informes!J$1),FALSE)), "",
VLOOKUP($D783&amp;"-"&amp;TEXT($A795,"mmm-aaaa"),Informes!$A:$P,COLUMN(Informes!J$1),FALSE)), ""), "")</f>
        <v/>
      </c>
      <c r="N795" s="248"/>
      <c r="O795" s="248"/>
      <c r="P795" s="248"/>
      <c r="Q795" s="248"/>
      <c r="R795" s="252" t="str">
        <f t="shared" si="152"/>
        <v/>
      </c>
      <c r="S795" s="252"/>
      <c r="T795" s="252"/>
      <c r="U795" s="252"/>
      <c r="V795" s="253"/>
      <c r="W795" s="4" t="str">
        <f>IFERROR(VLOOKUP($D783&amp;"-"&amp;TEXT($A795,"mmm-aaaa"),Informes!$A:$P,COLUMN(Informes!K$1),FALSE), "")</f>
        <v/>
      </c>
      <c r="X795" s="34" t="str">
        <f>IFERROR(VLOOKUP($D783&amp;"-"&amp;TEXT($A795,"mmm-aaaa"),Informes!$A:$P,COLUMN(Informes!C$1),FALSE), "")</f>
        <v/>
      </c>
    </row>
    <row r="796" spans="1:24" ht="16.5" customHeight="1" x14ac:dyDescent="0.2">
      <c r="A796" s="34">
        <f t="shared" si="156"/>
        <v>44986</v>
      </c>
      <c r="B796" s="243" t="str">
        <f t="shared" si="153"/>
        <v>Marzo</v>
      </c>
      <c r="C796" s="244"/>
      <c r="D796" s="244" t="str">
        <f t="shared" si="154"/>
        <v>Enero</v>
      </c>
      <c r="E796" s="244"/>
      <c r="F796" s="281" t="str">
        <f>IFERROR(IF(VLOOKUP($D783&amp;"-"&amp;TEXT($A796,"mmm-aaaa"),Informes!$A:$P,COLUMN(Informes!H$1),FALSE),"þ","¨"),"¨")</f>
        <v>¨</v>
      </c>
      <c r="G796" s="281"/>
      <c r="H796" s="281"/>
      <c r="I796" s="248" t="str">
        <f>IFERROR(IF(ISBLANK(
VLOOKUP($D783&amp;"-"&amp;TEXT($A796,"mmm-aaaa"),Informes!$A:$P,COLUMN(Informes!I$1),FALSE)), "",
VLOOKUP($D783&amp;"-"&amp;TEXT($A796,"mmm-aaaa"),Informes!$A:$P,COLUMN(Informes!I$1),FALSE)), "")</f>
        <v/>
      </c>
      <c r="J796" s="248"/>
      <c r="K796" s="248"/>
      <c r="L796" s="173" t="str">
        <f t="shared" si="155"/>
        <v>¨</v>
      </c>
      <c r="M796" s="248" t="str">
        <f>IFERROR(IF(OR($X796=$L$7,$X796=$K$5,$X796=$O$5,$X796=$T$5),IF(ISBLANK(
VLOOKUP($D783&amp;"-"&amp;TEXT($A796,"mmm-aaaa"),Informes!$A:$P,COLUMN(Informes!J$1),FALSE)), "",
VLOOKUP($D783&amp;"-"&amp;TEXT($A796,"mmm-aaaa"),Informes!$A:$P,COLUMN(Informes!J$1),FALSE)), ""), "")</f>
        <v/>
      </c>
      <c r="N796" s="248"/>
      <c r="O796" s="248"/>
      <c r="P796" s="248"/>
      <c r="Q796" s="248"/>
      <c r="R796" s="252" t="str">
        <f t="shared" si="152"/>
        <v/>
      </c>
      <c r="S796" s="252"/>
      <c r="T796" s="252"/>
      <c r="U796" s="252"/>
      <c r="V796" s="253"/>
      <c r="W796" s="4" t="str">
        <f>IFERROR(VLOOKUP($D783&amp;"-"&amp;TEXT($A796,"mmm-aaaa"),Informes!$A:$P,COLUMN(Informes!K$1),FALSE), "")</f>
        <v/>
      </c>
      <c r="X796" s="34" t="str">
        <f>IFERROR(VLOOKUP($D783&amp;"-"&amp;TEXT($A796,"mmm-aaaa"),Informes!$A:$P,COLUMN(Informes!C$1),FALSE), "")</f>
        <v/>
      </c>
    </row>
    <row r="797" spans="1:24" ht="16.5" customHeight="1" x14ac:dyDescent="0.2">
      <c r="A797" s="34">
        <f t="shared" si="156"/>
        <v>45017</v>
      </c>
      <c r="B797" s="243" t="str">
        <f t="shared" si="153"/>
        <v>Abril</v>
      </c>
      <c r="C797" s="244"/>
      <c r="D797" s="244" t="str">
        <f t="shared" si="154"/>
        <v>Enero</v>
      </c>
      <c r="E797" s="244"/>
      <c r="F797" s="281" t="str">
        <f>IFERROR(IF(VLOOKUP($D783&amp;"-"&amp;TEXT($A797,"mmm-aaaa"),Informes!$A:$P,COLUMN(Informes!H$1),FALSE),"þ","¨"),"¨")</f>
        <v>¨</v>
      </c>
      <c r="G797" s="281"/>
      <c r="H797" s="281"/>
      <c r="I797" s="248" t="str">
        <f>IFERROR(IF(ISBLANK(
VLOOKUP($D783&amp;"-"&amp;TEXT($A797,"mmm-aaaa"),Informes!$A:$P,COLUMN(Informes!I$1),FALSE)), "",
VLOOKUP($D783&amp;"-"&amp;TEXT($A797,"mmm-aaaa"),Informes!$A:$P,COLUMN(Informes!I$1),FALSE)), "")</f>
        <v/>
      </c>
      <c r="J797" s="248"/>
      <c r="K797" s="248"/>
      <c r="L797" s="173" t="str">
        <f t="shared" si="155"/>
        <v>¨</v>
      </c>
      <c r="M797" s="248" t="str">
        <f>IFERROR(IF(OR($X797=$L$7,$X797=$K$5,$X797=$O$5,$X797=$T$5),IF(ISBLANK(
VLOOKUP($D783&amp;"-"&amp;TEXT($A797,"mmm-aaaa"),Informes!$A:$P,COLUMN(Informes!J$1),FALSE)), "",
VLOOKUP($D783&amp;"-"&amp;TEXT($A797,"mmm-aaaa"),Informes!$A:$P,COLUMN(Informes!J$1),FALSE)), ""), "")</f>
        <v/>
      </c>
      <c r="N797" s="248"/>
      <c r="O797" s="248"/>
      <c r="P797" s="248"/>
      <c r="Q797" s="248"/>
      <c r="R797" s="252" t="str">
        <f t="shared" si="152"/>
        <v/>
      </c>
      <c r="S797" s="252"/>
      <c r="T797" s="252"/>
      <c r="U797" s="252"/>
      <c r="V797" s="253"/>
      <c r="W797" s="4" t="str">
        <f>IFERROR(VLOOKUP($D783&amp;"-"&amp;TEXT($A797,"mmm-aaaa"),Informes!$A:$P,COLUMN(Informes!K$1),FALSE), "")</f>
        <v/>
      </c>
      <c r="X797" s="34" t="str">
        <f>IFERROR(VLOOKUP($D783&amp;"-"&amp;TEXT($A797,"mmm-aaaa"),Informes!$A:$P,COLUMN(Informes!C$1),FALSE), "")</f>
        <v/>
      </c>
    </row>
    <row r="798" spans="1:24" ht="16.5" customHeight="1" x14ac:dyDescent="0.2">
      <c r="A798" s="34">
        <f t="shared" si="156"/>
        <v>45047</v>
      </c>
      <c r="B798" s="243" t="str">
        <f t="shared" si="153"/>
        <v>Mayo</v>
      </c>
      <c r="C798" s="244"/>
      <c r="D798" s="244" t="str">
        <f t="shared" si="154"/>
        <v>Enero</v>
      </c>
      <c r="E798" s="244"/>
      <c r="F798" s="281" t="str">
        <f>IFERROR(IF(VLOOKUP($D783&amp;"-"&amp;TEXT($A798,"mmm-aaaa"),Informes!$A:$P,COLUMN(Informes!H$1),FALSE),"þ","¨"),"¨")</f>
        <v>¨</v>
      </c>
      <c r="G798" s="281"/>
      <c r="H798" s="281"/>
      <c r="I798" s="248" t="str">
        <f>IFERROR(IF(ISBLANK(
VLOOKUP($D783&amp;"-"&amp;TEXT($A798,"mmm-aaaa"),Informes!$A:$P,COLUMN(Informes!I$1),FALSE)), "",
VLOOKUP($D783&amp;"-"&amp;TEXT($A798,"mmm-aaaa"),Informes!$A:$P,COLUMN(Informes!I$1),FALSE)), "")</f>
        <v/>
      </c>
      <c r="J798" s="248"/>
      <c r="K798" s="248"/>
      <c r="L798" s="173" t="str">
        <f t="shared" si="155"/>
        <v>¨</v>
      </c>
      <c r="M798" s="248" t="str">
        <f>IFERROR(IF(OR($X798=$L$7,$X798=$K$5,$X798=$O$5,$X798=$T$5),IF(ISBLANK(
VLOOKUP($D783&amp;"-"&amp;TEXT($A798,"mmm-aaaa"),Informes!$A:$P,COLUMN(Informes!J$1),FALSE)), "",
VLOOKUP($D783&amp;"-"&amp;TEXT($A798,"mmm-aaaa"),Informes!$A:$P,COLUMN(Informes!J$1),FALSE)), ""), "")</f>
        <v/>
      </c>
      <c r="N798" s="248"/>
      <c r="O798" s="248"/>
      <c r="P798" s="248"/>
      <c r="Q798" s="248"/>
      <c r="R798" s="252" t="str">
        <f t="shared" si="152"/>
        <v/>
      </c>
      <c r="S798" s="252"/>
      <c r="T798" s="252"/>
      <c r="U798" s="252"/>
      <c r="V798" s="253"/>
      <c r="W798" s="4" t="str">
        <f>IFERROR(VLOOKUP($D783&amp;"-"&amp;TEXT($A798,"mmm-aaaa"),Informes!$A:$P,COLUMN(Informes!K$1),FALSE), "")</f>
        <v/>
      </c>
      <c r="X798" s="34" t="str">
        <f>IFERROR(VLOOKUP($D783&amp;"-"&amp;TEXT($A798,"mmm-aaaa"),Informes!$A:$P,COLUMN(Informes!C$1),FALSE), "")</f>
        <v/>
      </c>
    </row>
    <row r="799" spans="1:24" ht="16.5" customHeight="1" x14ac:dyDescent="0.2">
      <c r="A799" s="34">
        <f t="shared" si="156"/>
        <v>45078</v>
      </c>
      <c r="B799" s="243" t="str">
        <f t="shared" si="153"/>
        <v>Junio</v>
      </c>
      <c r="C799" s="244"/>
      <c r="D799" s="244" t="str">
        <f t="shared" si="154"/>
        <v>Enero</v>
      </c>
      <c r="E799" s="244"/>
      <c r="F799" s="281" t="str">
        <f>IFERROR(IF(VLOOKUP($D783&amp;"-"&amp;TEXT($A799,"mmm-aaaa"),Informes!$A:$P,COLUMN(Informes!H$1),FALSE),"þ","¨"),"¨")</f>
        <v>¨</v>
      </c>
      <c r="G799" s="281"/>
      <c r="H799" s="281"/>
      <c r="I799" s="248" t="str">
        <f>IFERROR(IF(ISBLANK(
VLOOKUP($D783&amp;"-"&amp;TEXT($A799,"mmm-aaaa"),Informes!$A:$P,COLUMN(Informes!I$1),FALSE)), "",
VLOOKUP($D783&amp;"-"&amp;TEXT($A799,"mmm-aaaa"),Informes!$A:$P,COLUMN(Informes!I$1),FALSE)), "")</f>
        <v/>
      </c>
      <c r="J799" s="248"/>
      <c r="K799" s="248"/>
      <c r="L799" s="173" t="str">
        <f t="shared" si="155"/>
        <v>¨</v>
      </c>
      <c r="M799" s="248" t="str">
        <f>IFERROR(IF(OR($X799=$L$7,$X799=$K$5,$X799=$O$5,$X799=$T$5),IF(ISBLANK(
VLOOKUP($D783&amp;"-"&amp;TEXT($A799,"mmm-aaaa"),Informes!$A:$P,COLUMN(Informes!J$1),FALSE)), "",
VLOOKUP($D783&amp;"-"&amp;TEXT($A799,"mmm-aaaa"),Informes!$A:$P,COLUMN(Informes!J$1),FALSE)), ""), "")</f>
        <v/>
      </c>
      <c r="N799" s="248"/>
      <c r="O799" s="248"/>
      <c r="P799" s="248"/>
      <c r="Q799" s="248"/>
      <c r="R799" s="252" t="str">
        <f t="shared" si="152"/>
        <v/>
      </c>
      <c r="S799" s="252"/>
      <c r="T799" s="252"/>
      <c r="U799" s="252"/>
      <c r="V799" s="253"/>
      <c r="W799" s="4" t="str">
        <f>IFERROR(VLOOKUP($D783&amp;"-"&amp;TEXT($A799,"mmm-aaaa"),Informes!$A:$P,COLUMN(Informes!K$1),FALSE), "")</f>
        <v/>
      </c>
      <c r="X799" s="34" t="str">
        <f>IFERROR(VLOOKUP($D783&amp;"-"&amp;TEXT($A799,"mmm-aaaa"),Informes!$A:$P,COLUMN(Informes!C$1),FALSE), "")</f>
        <v/>
      </c>
    </row>
    <row r="800" spans="1:24" ht="16.5" customHeight="1" x14ac:dyDescent="0.2">
      <c r="A800" s="34">
        <f t="shared" si="156"/>
        <v>45108</v>
      </c>
      <c r="B800" s="243" t="str">
        <f t="shared" si="153"/>
        <v>Julio</v>
      </c>
      <c r="C800" s="244"/>
      <c r="D800" s="244" t="str">
        <f t="shared" si="154"/>
        <v>Enero</v>
      </c>
      <c r="E800" s="244"/>
      <c r="F800" s="281" t="str">
        <f>IFERROR(IF(VLOOKUP($D783&amp;"-"&amp;TEXT($A800,"mmm-aaaa"),Informes!$A:$P,COLUMN(Informes!H$1),FALSE),"þ","¨"),"¨")</f>
        <v>¨</v>
      </c>
      <c r="G800" s="281"/>
      <c r="H800" s="281"/>
      <c r="I800" s="248" t="str">
        <f>IFERROR(IF(ISBLANK(
VLOOKUP($D783&amp;"-"&amp;TEXT($A800,"mmm-aaaa"),Informes!$A:$P,COLUMN(Informes!I$1),FALSE)), "",
VLOOKUP($D783&amp;"-"&amp;TEXT($A800,"mmm-aaaa"),Informes!$A:$P,COLUMN(Informes!I$1),FALSE)), "")</f>
        <v/>
      </c>
      <c r="J800" s="248"/>
      <c r="K800" s="248"/>
      <c r="L800" s="173" t="str">
        <f t="shared" si="155"/>
        <v>¨</v>
      </c>
      <c r="M800" s="248" t="str">
        <f>IFERROR(IF(OR($X800=$L$7,$X800=$K$5,$X800=$O$5,$X800=$T$5),IF(ISBLANK(
VLOOKUP($D783&amp;"-"&amp;TEXT($A800,"mmm-aaaa"),Informes!$A:$P,COLUMN(Informes!J$1),FALSE)), "",
VLOOKUP($D783&amp;"-"&amp;TEXT($A800,"mmm-aaaa"),Informes!$A:$P,COLUMN(Informes!J$1),FALSE)), ""), "")</f>
        <v/>
      </c>
      <c r="N800" s="248"/>
      <c r="O800" s="248"/>
      <c r="P800" s="248"/>
      <c r="Q800" s="248"/>
      <c r="R800" s="252" t="str">
        <f t="shared" si="152"/>
        <v/>
      </c>
      <c r="S800" s="252"/>
      <c r="T800" s="252"/>
      <c r="U800" s="252"/>
      <c r="V800" s="253"/>
      <c r="W800" s="4" t="str">
        <f>IFERROR(VLOOKUP($D783&amp;"-"&amp;TEXT($A800,"mmm-aaaa"),Informes!$A:$P,COLUMN(Informes!K$1),FALSE), "")</f>
        <v/>
      </c>
      <c r="X800" s="34" t="str">
        <f>IFERROR(VLOOKUP($D783&amp;"-"&amp;TEXT($A800,"mmm-aaaa"),Informes!$A:$P,COLUMN(Informes!C$1),FALSE), "")</f>
        <v/>
      </c>
    </row>
    <row r="801" spans="1:24" ht="16.5" customHeight="1" thickBot="1" x14ac:dyDescent="0.25">
      <c r="A801" s="34">
        <f t="shared" si="156"/>
        <v>45139</v>
      </c>
      <c r="B801" s="264" t="str">
        <f t="shared" si="153"/>
        <v>Agosto</v>
      </c>
      <c r="C801" s="265"/>
      <c r="D801" s="265" t="str">
        <f t="shared" si="154"/>
        <v>Enero</v>
      </c>
      <c r="E801" s="265"/>
      <c r="F801" s="280" t="str">
        <f>IFERROR(IF(VLOOKUP($D783&amp;"-"&amp;TEXT($A801,"mmm-aaaa"),Informes!$A:$P,COLUMN(Informes!H$1),FALSE),"þ","¨"),"¨")</f>
        <v>¨</v>
      </c>
      <c r="G801" s="280"/>
      <c r="H801" s="280"/>
      <c r="I801" s="269" t="str">
        <f>IFERROR(IF(ISBLANK(
VLOOKUP($D783&amp;"-"&amp;TEXT($A801,"mmm-aaaa"),Informes!$A:$P,COLUMN(Informes!I$1),FALSE)), "",
VLOOKUP($D783&amp;"-"&amp;TEXT($A801,"mmm-aaaa"),Informes!$A:$P,COLUMN(Informes!I$1),FALSE)), "")</f>
        <v/>
      </c>
      <c r="J801" s="269"/>
      <c r="K801" s="269"/>
      <c r="L801" s="172" t="str">
        <f t="shared" si="155"/>
        <v>¨</v>
      </c>
      <c r="M801" s="269" t="str">
        <f>IFERROR(IF(OR($X801=$L$7,$X801=$K$5,$X801=$O$5,$X801=$T$5),IF(ISBLANK(
VLOOKUP($D783&amp;"-"&amp;TEXT($A801,"mmm-aaaa"),Informes!$A:$P,COLUMN(Informes!J$1),FALSE)), "",
VLOOKUP($D783&amp;"-"&amp;TEXT($A801,"mmm-aaaa"),Informes!$A:$P,COLUMN(Informes!J$1),FALSE)), ""), "")</f>
        <v/>
      </c>
      <c r="N801" s="269"/>
      <c r="O801" s="269"/>
      <c r="P801" s="269"/>
      <c r="Q801" s="269"/>
      <c r="R801" s="270" t="str">
        <f t="shared" si="152"/>
        <v/>
      </c>
      <c r="S801" s="270"/>
      <c r="T801" s="270"/>
      <c r="U801" s="270"/>
      <c r="V801" s="271"/>
      <c r="W801" s="4" t="str">
        <f>IFERROR(VLOOKUP($D783&amp;"-"&amp;TEXT($A801,"mmm-aaaa"),Informes!$A:$P,COLUMN(Informes!K$1),FALSE), "")</f>
        <v/>
      </c>
      <c r="X801" s="34" t="str">
        <f>IFERROR(VLOOKUP($D783&amp;"-"&amp;TEXT($A801,"mmm-aaaa"),Informes!$A:$P,COLUMN(Informes!C$1),FALSE), "")</f>
        <v/>
      </c>
    </row>
    <row r="802" spans="1:24" ht="16.5" customHeight="1" thickBot="1" x14ac:dyDescent="0.3">
      <c r="D802" s="124"/>
      <c r="E802" s="124"/>
      <c r="F802" s="129"/>
      <c r="G802" s="124" t="str">
        <f>IF(SUM(F790:F801)=0,"",SUM(F790:F801))</f>
        <v/>
      </c>
      <c r="H802" s="124"/>
      <c r="I802" s="124"/>
      <c r="J802" s="130"/>
      <c r="K802" s="124"/>
      <c r="L802" s="131" t="s">
        <v>107</v>
      </c>
      <c r="M802" s="272" t="str">
        <f>IF(SUM(M790:M801)=0,"",SUM(M790:M801))</f>
        <v/>
      </c>
      <c r="N802" s="273"/>
      <c r="O802" s="273"/>
      <c r="P802" s="273"/>
      <c r="Q802" s="274"/>
      <c r="R802" s="275"/>
      <c r="S802" s="276"/>
      <c r="T802" s="276"/>
      <c r="U802" s="276"/>
      <c r="V802" s="277"/>
      <c r="W802" s="4"/>
      <c r="X802" s="4"/>
    </row>
    <row r="803" spans="1:24" ht="16.5" customHeight="1" x14ac:dyDescent="0.2">
      <c r="W803" s="4"/>
      <c r="X803" s="4"/>
    </row>
    <row r="804" spans="1:24" ht="279.75" customHeight="1" x14ac:dyDescent="0.15">
      <c r="B804" s="11"/>
      <c r="C804" s="132" t="s">
        <v>136</v>
      </c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</row>
    <row r="805" spans="1:24" ht="24" customHeight="1" x14ac:dyDescent="0.2">
      <c r="A805" s="35"/>
      <c r="B805" s="256" t="s">
        <v>127</v>
      </c>
      <c r="C805" s="256"/>
      <c r="D805" s="256"/>
      <c r="E805" s="256"/>
      <c r="F805" s="256"/>
      <c r="G805" s="256"/>
      <c r="H805" s="256"/>
      <c r="I805" s="256"/>
      <c r="J805" s="256"/>
      <c r="K805" s="256"/>
      <c r="L805" s="256"/>
      <c r="M805" s="256"/>
      <c r="N805" s="256"/>
      <c r="O805" s="256"/>
      <c r="P805" s="256"/>
      <c r="Q805" s="256"/>
      <c r="R805" s="256"/>
      <c r="S805" s="256"/>
      <c r="T805" s="256"/>
      <c r="U805" s="256"/>
      <c r="V805" s="256"/>
      <c r="X805" s="2"/>
    </row>
    <row r="806" spans="1:24" ht="15" x14ac:dyDescent="0.2">
      <c r="A806" s="35"/>
      <c r="B806" s="120" t="s">
        <v>128</v>
      </c>
      <c r="D806" s="123">
        <f>D783</f>
        <v>0</v>
      </c>
      <c r="E806" s="175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5"/>
      <c r="X806" s="2"/>
    </row>
    <row r="807" spans="1:24" ht="17.25" x14ac:dyDescent="0.2">
      <c r="B807" s="120" t="s">
        <v>129</v>
      </c>
      <c r="D807" s="121"/>
      <c r="E807" s="121"/>
      <c r="F807" s="7"/>
      <c r="G807" s="7"/>
      <c r="H807" s="257" t="str">
        <f>H784</f>
        <v/>
      </c>
      <c r="I807" s="257"/>
      <c r="J807" s="257"/>
      <c r="K807" s="257"/>
      <c r="L807" s="257"/>
      <c r="M807" s="257"/>
      <c r="N807" s="257"/>
      <c r="O807" s="257"/>
      <c r="P807" s="127" t="str">
        <f>P784</f>
        <v>¨</v>
      </c>
      <c r="Q807" s="120" t="s">
        <v>75</v>
      </c>
      <c r="S807" s="12"/>
      <c r="T807" s="13"/>
      <c r="U807" s="127" t="str">
        <f>U784</f>
        <v>¨</v>
      </c>
      <c r="V807" s="120" t="s">
        <v>79</v>
      </c>
      <c r="W807" s="12"/>
      <c r="X807" s="6"/>
    </row>
    <row r="808" spans="1:24" ht="17.25" x14ac:dyDescent="0.2">
      <c r="B808" s="120" t="s">
        <v>130</v>
      </c>
      <c r="D808" s="122"/>
      <c r="E808" s="122"/>
      <c r="F808" s="7"/>
      <c r="G808" s="258" t="str">
        <f>G785</f>
        <v/>
      </c>
      <c r="H808" s="258"/>
      <c r="I808" s="258"/>
      <c r="J808" s="258"/>
      <c r="K808" s="258"/>
      <c r="L808" s="258"/>
      <c r="M808" s="258"/>
      <c r="N808" s="258"/>
      <c r="O808" s="258"/>
      <c r="P808" s="128" t="s">
        <v>137</v>
      </c>
      <c r="Q808" s="120" t="s">
        <v>131</v>
      </c>
      <c r="S808" s="12"/>
      <c r="T808" s="12"/>
      <c r="U808" s="128" t="s">
        <v>138</v>
      </c>
      <c r="V808" s="120" t="s">
        <v>61</v>
      </c>
      <c r="W808" s="12"/>
      <c r="X808" s="6"/>
    </row>
    <row r="809" spans="1:24" ht="28.5" customHeight="1" x14ac:dyDescent="0.2">
      <c r="B809" s="127" t="str">
        <f>B786</f>
        <v>¨</v>
      </c>
      <c r="C809" s="125" t="s">
        <v>76</v>
      </c>
      <c r="D809" s="127" t="str">
        <f>D786</f>
        <v>¨</v>
      </c>
      <c r="E809" s="125" t="s">
        <v>81</v>
      </c>
      <c r="F809" s="7"/>
      <c r="G809" s="7"/>
      <c r="H809" s="5"/>
      <c r="I809" s="10"/>
      <c r="J809" s="127" t="str">
        <f>J786</f>
        <v>¨</v>
      </c>
      <c r="K809" s="125" t="s">
        <v>77</v>
      </c>
      <c r="L809" s="5"/>
      <c r="M809" s="5"/>
      <c r="N809" s="127" t="str">
        <f>N786</f>
        <v>¨</v>
      </c>
      <c r="O809" s="125" t="s">
        <v>132</v>
      </c>
      <c r="P809" s="126"/>
      <c r="Q809" s="126"/>
      <c r="R809" s="9"/>
      <c r="S809" s="127" t="str">
        <f>S786</f>
        <v>¨</v>
      </c>
      <c r="T809" s="259" t="s">
        <v>133</v>
      </c>
      <c r="U809" s="259"/>
      <c r="V809" s="259"/>
      <c r="W809" s="13"/>
      <c r="X809" s="6"/>
    </row>
    <row r="810" spans="1:24" ht="4.5" customHeight="1" thickBot="1" x14ac:dyDescent="0.25">
      <c r="B810" s="8"/>
      <c r="C810" s="7"/>
      <c r="D810" s="8"/>
      <c r="E810" s="7"/>
      <c r="F810" s="7"/>
      <c r="G810" s="7"/>
      <c r="H810" s="5"/>
      <c r="I810" s="10"/>
      <c r="J810" s="8"/>
      <c r="K810" s="5"/>
      <c r="L810" s="5"/>
      <c r="M810" s="5"/>
      <c r="N810" s="7"/>
      <c r="O810" s="5"/>
      <c r="P810" s="8"/>
      <c r="Q810" s="8"/>
      <c r="R810" s="9"/>
      <c r="S810" s="9"/>
      <c r="T810" s="7"/>
      <c r="U810" s="8"/>
      <c r="V810" s="9"/>
      <c r="W810" s="9"/>
      <c r="X810" s="6"/>
    </row>
    <row r="811" spans="1:24" ht="27" customHeight="1" x14ac:dyDescent="0.25">
      <c r="B811" s="260" t="s">
        <v>17</v>
      </c>
      <c r="C811" s="261"/>
      <c r="D811" s="261"/>
      <c r="E811" s="261"/>
      <c r="F811" s="262" t="s">
        <v>134</v>
      </c>
      <c r="G811" s="262"/>
      <c r="H811" s="262"/>
      <c r="I811" s="262" t="s">
        <v>12</v>
      </c>
      <c r="J811" s="262"/>
      <c r="K811" s="262"/>
      <c r="L811" s="262" t="s">
        <v>105</v>
      </c>
      <c r="M811" s="236" t="s">
        <v>135</v>
      </c>
      <c r="N811" s="236"/>
      <c r="O811" s="236"/>
      <c r="P811" s="236"/>
      <c r="Q811" s="236"/>
      <c r="R811" s="236" t="s">
        <v>101</v>
      </c>
      <c r="S811" s="236"/>
      <c r="T811" s="236"/>
      <c r="U811" s="236"/>
      <c r="V811" s="237"/>
      <c r="W811" s="14"/>
      <c r="X811" s="3"/>
    </row>
    <row r="812" spans="1:24" ht="27.75" customHeight="1" x14ac:dyDescent="0.2">
      <c r="B812" s="240">
        <f>EDATE(B789,12)</f>
        <v>45292</v>
      </c>
      <c r="C812" s="241"/>
      <c r="D812" s="241"/>
      <c r="E812" s="242"/>
      <c r="F812" s="263"/>
      <c r="G812" s="263"/>
      <c r="H812" s="263"/>
      <c r="I812" s="263"/>
      <c r="J812" s="263"/>
      <c r="K812" s="263"/>
      <c r="L812" s="263"/>
      <c r="M812" s="238"/>
      <c r="N812" s="238"/>
      <c r="O812" s="238"/>
      <c r="P812" s="238"/>
      <c r="Q812" s="238"/>
      <c r="R812" s="238"/>
      <c r="S812" s="238"/>
      <c r="T812" s="238"/>
      <c r="U812" s="238"/>
      <c r="V812" s="239"/>
      <c r="W812" s="14"/>
      <c r="X812" s="3"/>
    </row>
    <row r="813" spans="1:24" ht="16.5" customHeight="1" x14ac:dyDescent="0.2">
      <c r="A813" s="34">
        <f>EDATE(B812,-4)</f>
        <v>45170</v>
      </c>
      <c r="B813" s="243" t="str">
        <f>PROPER(TEXT(A813, "mmmm"))</f>
        <v>Septiembre</v>
      </c>
      <c r="C813" s="244"/>
      <c r="D813" s="244"/>
      <c r="E813" s="244"/>
      <c r="F813" s="281" t="str">
        <f>IFERROR(IF(VLOOKUP($D783&amp;"-"&amp;TEXT($A813,"mmm-aaaa"),Informes!$A:$P,COLUMN(Informes!H$1),FALSE),"þ","¨"),"¨")</f>
        <v>¨</v>
      </c>
      <c r="G813" s="281"/>
      <c r="H813" s="281"/>
      <c r="I813" s="248" t="str">
        <f>IFERROR(IF(ISBLANK(
VLOOKUP($D806&amp;"-"&amp;TEXT($A813,"mmm-aaaa"),Informes!$A:$P,COLUMN(Informes!I$1),FALSE)), "",
VLOOKUP($D806&amp;"-"&amp;TEXT($A813,"mmm-aaaa"),Informes!$A:$P,COLUMN(Informes!I$1),FALSE)), "")</f>
        <v/>
      </c>
      <c r="J813" s="248"/>
      <c r="K813" s="248"/>
      <c r="L813" s="173" t="str">
        <f>IFERROR(IF($X813=$L$7,"þ","¨"),"¨")</f>
        <v>¨</v>
      </c>
      <c r="M813" s="248" t="str">
        <f>IFERROR(IF(OR($X813=$L$7,$X813=$K$5,$X813=$O$5,$X813=$T$5),IF(ISBLANK(
VLOOKUP($D783&amp;"-"&amp;TEXT($A813,"mmm-aaaa"),Informes!$A:$P,COLUMN(Informes!J$1),FALSE)), "",
VLOOKUP($D783&amp;"-"&amp;TEXT($A813,"mmm-aaaa"),Informes!$A:$P,COLUMN(Informes!J$1),FALSE)), ""), "")</f>
        <v/>
      </c>
      <c r="N813" s="248"/>
      <c r="O813" s="248"/>
      <c r="P813" s="248"/>
      <c r="Q813" s="248"/>
      <c r="R813" s="252" t="str">
        <f t="shared" ref="R813:R824" si="157">IF(W813=0, "", W813)</f>
        <v/>
      </c>
      <c r="S813" s="252"/>
      <c r="T813" s="252"/>
      <c r="U813" s="252"/>
      <c r="V813" s="253"/>
      <c r="W813" s="4" t="str">
        <f>IFERROR(VLOOKUP($D806&amp;"-"&amp;TEXT($A813,"mmm-aaaa"),Informes!$A:$P,COLUMN(Informes!K$1),FALSE), "")</f>
        <v/>
      </c>
      <c r="X813" s="34" t="str">
        <f>IFERROR(VLOOKUP($D783&amp;"-"&amp;TEXT($A813,"mmm-aaaa"),Informes!$A:$P,COLUMN(Informes!C$1),FALSE), "")</f>
        <v/>
      </c>
    </row>
    <row r="814" spans="1:24" ht="16.5" customHeight="1" x14ac:dyDescent="0.2">
      <c r="A814" s="34">
        <f>EDATE(A813,1)</f>
        <v>45200</v>
      </c>
      <c r="B814" s="243" t="str">
        <f t="shared" ref="B814:B824" si="158">PROPER(TEXT(A814, "mmmm"))</f>
        <v>Octubre</v>
      </c>
      <c r="C814" s="244"/>
      <c r="D814" s="244"/>
      <c r="E814" s="244"/>
      <c r="F814" s="281" t="str">
        <f>IFERROR(IF(VLOOKUP($D783&amp;"-"&amp;TEXT($A814,"mmm-aaaa"),Informes!$A:$P,COLUMN(Informes!H$1),FALSE),"þ","¨"),"¨")</f>
        <v>¨</v>
      </c>
      <c r="G814" s="281"/>
      <c r="H814" s="281"/>
      <c r="I814" s="248" t="str">
        <f>IFERROR(IF(ISBLANK(
VLOOKUP($D806&amp;"-"&amp;TEXT($A814,"mmm-aaaa"),Informes!$A:$P,COLUMN(Informes!I$1),FALSE)), "",
VLOOKUP($D806&amp;"-"&amp;TEXT($A814,"mmm-aaaa"),Informes!$A:$P,COLUMN(Informes!I$1),FALSE)), "")</f>
        <v/>
      </c>
      <c r="J814" s="248"/>
      <c r="K814" s="248"/>
      <c r="L814" s="173" t="str">
        <f t="shared" ref="L814:L824" si="159">IFERROR(IF($X814=$L$7,"þ","¨"),"¨")</f>
        <v>¨</v>
      </c>
      <c r="M814" s="248" t="str">
        <f>IFERROR(IF(OR($X814=$L$7,$X814=$K$5,$X814=$O$5,$X814=$T$5),IF(ISBLANK(
VLOOKUP($D783&amp;"-"&amp;TEXT($A814,"mmm-aaaa"),Informes!$A:$P,COLUMN(Informes!J$1),FALSE)), "",
VLOOKUP($D783&amp;"-"&amp;TEXT($A814,"mmm-aaaa"),Informes!$A:$P,COLUMN(Informes!J$1),FALSE)), ""), "")</f>
        <v/>
      </c>
      <c r="N814" s="248"/>
      <c r="O814" s="248"/>
      <c r="P814" s="248"/>
      <c r="Q814" s="248"/>
      <c r="R814" s="252" t="str">
        <f t="shared" si="157"/>
        <v/>
      </c>
      <c r="S814" s="252"/>
      <c r="T814" s="252"/>
      <c r="U814" s="252"/>
      <c r="V814" s="253"/>
      <c r="W814" s="4" t="str">
        <f>IFERROR(VLOOKUP($D806&amp;"-"&amp;TEXT($A814,"mmm-aaaa"),Informes!$A:$P,COLUMN(Informes!K$1),FALSE), "")</f>
        <v/>
      </c>
      <c r="X814" s="34" t="str">
        <f>IFERROR(VLOOKUP($D783&amp;"-"&amp;TEXT($A814,"mmm-aaaa"),Informes!$A:$P,COLUMN(Informes!C$1),FALSE), "")</f>
        <v/>
      </c>
    </row>
    <row r="815" spans="1:24" ht="16.5" customHeight="1" x14ac:dyDescent="0.2">
      <c r="A815" s="34">
        <f t="shared" ref="A815:A824" si="160">EDATE(A814,1)</f>
        <v>45231</v>
      </c>
      <c r="B815" s="243" t="str">
        <f t="shared" si="158"/>
        <v>Noviembre</v>
      </c>
      <c r="C815" s="244"/>
      <c r="D815" s="244"/>
      <c r="E815" s="244"/>
      <c r="F815" s="281" t="str">
        <f>IFERROR(IF(VLOOKUP($D783&amp;"-"&amp;TEXT($A815,"mmm-aaaa"),Informes!$A:$P,COLUMN(Informes!H$1),FALSE),"þ","¨"),"¨")</f>
        <v>¨</v>
      </c>
      <c r="G815" s="281"/>
      <c r="H815" s="281"/>
      <c r="I815" s="248" t="str">
        <f>IFERROR(IF(ISBLANK(
VLOOKUP($D806&amp;"-"&amp;TEXT($A815,"mmm-aaaa"),Informes!$A:$P,COLUMN(Informes!I$1),FALSE)), "",
VLOOKUP($D806&amp;"-"&amp;TEXT($A815,"mmm-aaaa"),Informes!$A:$P,COLUMN(Informes!I$1),FALSE)), "")</f>
        <v/>
      </c>
      <c r="J815" s="248"/>
      <c r="K815" s="248"/>
      <c r="L815" s="173" t="str">
        <f t="shared" si="159"/>
        <v>¨</v>
      </c>
      <c r="M815" s="248" t="str">
        <f>IFERROR(IF(OR($X815=$L$7,$X815=$K$5,$X815=$O$5,$X815=$T$5),IF(ISBLANK(
VLOOKUP($D783&amp;"-"&amp;TEXT($A815,"mmm-aaaa"),Informes!$A:$P,COLUMN(Informes!J$1),FALSE)), "",
VLOOKUP($D783&amp;"-"&amp;TEXT($A815,"mmm-aaaa"),Informes!$A:$P,COLUMN(Informes!J$1),FALSE)), ""), "")</f>
        <v/>
      </c>
      <c r="N815" s="248"/>
      <c r="O815" s="248"/>
      <c r="P815" s="248"/>
      <c r="Q815" s="248"/>
      <c r="R815" s="252" t="str">
        <f t="shared" si="157"/>
        <v/>
      </c>
      <c r="S815" s="252"/>
      <c r="T815" s="252"/>
      <c r="U815" s="252"/>
      <c r="V815" s="253"/>
      <c r="W815" s="4" t="str">
        <f>IFERROR(VLOOKUP($D806&amp;"-"&amp;TEXT($A815,"mmm-aaaa"),Informes!$A:$P,COLUMN(Informes!K$1),FALSE), "")</f>
        <v/>
      </c>
      <c r="X815" s="34" t="str">
        <f>IFERROR(VLOOKUP($D783&amp;"-"&amp;TEXT($A815,"mmm-aaaa"),Informes!$A:$P,COLUMN(Informes!C$1),FALSE), "")</f>
        <v/>
      </c>
    </row>
    <row r="816" spans="1:24" ht="16.5" customHeight="1" x14ac:dyDescent="0.2">
      <c r="A816" s="34">
        <f t="shared" si="160"/>
        <v>45261</v>
      </c>
      <c r="B816" s="243" t="str">
        <f t="shared" si="158"/>
        <v>Diciembre</v>
      </c>
      <c r="C816" s="244"/>
      <c r="D816" s="244"/>
      <c r="E816" s="244"/>
      <c r="F816" s="281" t="str">
        <f>IFERROR(IF(VLOOKUP($D783&amp;"-"&amp;TEXT($A816,"mmm-aaaa"),Informes!$A:$P,COLUMN(Informes!H$1),FALSE),"þ","¨"),"¨")</f>
        <v>¨</v>
      </c>
      <c r="G816" s="281"/>
      <c r="H816" s="281"/>
      <c r="I816" s="248" t="str">
        <f>IFERROR(IF(ISBLANK(
VLOOKUP($D806&amp;"-"&amp;TEXT($A816,"mmm-aaaa"),Informes!$A:$P,COLUMN(Informes!I$1),FALSE)), "",
VLOOKUP($D806&amp;"-"&amp;TEXT($A816,"mmm-aaaa"),Informes!$A:$P,COLUMN(Informes!I$1),FALSE)), "")</f>
        <v/>
      </c>
      <c r="J816" s="248"/>
      <c r="K816" s="248"/>
      <c r="L816" s="173" t="str">
        <f t="shared" si="159"/>
        <v>¨</v>
      </c>
      <c r="M816" s="248" t="str">
        <f>IFERROR(IF(OR($X816=$L$7,$X816=$K$5,$X816=$O$5,$X816=$T$5),IF(ISBLANK(
VLOOKUP($D783&amp;"-"&amp;TEXT($A816,"mmm-aaaa"),Informes!$A:$P,COLUMN(Informes!J$1),FALSE)), "",
VLOOKUP($D783&amp;"-"&amp;TEXT($A816,"mmm-aaaa"),Informes!$A:$P,COLUMN(Informes!J$1),FALSE)), ""), "")</f>
        <v/>
      </c>
      <c r="N816" s="248"/>
      <c r="O816" s="248"/>
      <c r="P816" s="248"/>
      <c r="Q816" s="248"/>
      <c r="R816" s="252" t="str">
        <f t="shared" si="157"/>
        <v/>
      </c>
      <c r="S816" s="252"/>
      <c r="T816" s="252"/>
      <c r="U816" s="252"/>
      <c r="V816" s="253"/>
      <c r="W816" s="4" t="str">
        <f>IFERROR(VLOOKUP($D806&amp;"-"&amp;TEXT($A816,"mmm-aaaa"),Informes!$A:$P,COLUMN(Informes!K$1),FALSE), "")</f>
        <v/>
      </c>
      <c r="X816" s="34" t="str">
        <f>IFERROR(VLOOKUP($D783&amp;"-"&amp;TEXT($A816,"mmm-aaaa"),Informes!$A:$P,COLUMN(Informes!C$1),FALSE), "")</f>
        <v/>
      </c>
    </row>
    <row r="817" spans="1:24" ht="16.5" customHeight="1" x14ac:dyDescent="0.2">
      <c r="A817" s="34">
        <f t="shared" si="160"/>
        <v>45292</v>
      </c>
      <c r="B817" s="243" t="str">
        <f t="shared" si="158"/>
        <v>Enero</v>
      </c>
      <c r="C817" s="244"/>
      <c r="D817" s="244"/>
      <c r="E817" s="244"/>
      <c r="F817" s="281" t="str">
        <f>IFERROR(IF(VLOOKUP($D783&amp;"-"&amp;TEXT($A817,"mmm-aaaa"),Informes!$A:$P,COLUMN(Informes!H$1),FALSE),"þ","¨"),"¨")</f>
        <v>¨</v>
      </c>
      <c r="G817" s="281"/>
      <c r="H817" s="281"/>
      <c r="I817" s="248" t="str">
        <f>IFERROR(IF(ISBLANK(
VLOOKUP($D806&amp;"-"&amp;TEXT($A817,"mmm-aaaa"),Informes!$A:$P,COLUMN(Informes!I$1),FALSE)), "",
VLOOKUP($D806&amp;"-"&amp;TEXT($A817,"mmm-aaaa"),Informes!$A:$P,COLUMN(Informes!I$1),FALSE)), "")</f>
        <v/>
      </c>
      <c r="J817" s="248"/>
      <c r="K817" s="248"/>
      <c r="L817" s="173" t="str">
        <f t="shared" si="159"/>
        <v>¨</v>
      </c>
      <c r="M817" s="248" t="str">
        <f>IFERROR(IF(OR($X817=$L$7,$X817=$K$5,$X817=$O$5,$X817=$T$5),IF(ISBLANK(
VLOOKUP($D783&amp;"-"&amp;TEXT($A817,"mmm-aaaa"),Informes!$A:$P,COLUMN(Informes!J$1),FALSE)), "",
VLOOKUP($D783&amp;"-"&amp;TEXT($A817,"mmm-aaaa"),Informes!$A:$P,COLUMN(Informes!J$1),FALSE)), ""), "")</f>
        <v/>
      </c>
      <c r="N817" s="248"/>
      <c r="O817" s="248"/>
      <c r="P817" s="248"/>
      <c r="Q817" s="248"/>
      <c r="R817" s="252" t="str">
        <f t="shared" si="157"/>
        <v/>
      </c>
      <c r="S817" s="252"/>
      <c r="T817" s="252"/>
      <c r="U817" s="252"/>
      <c r="V817" s="253"/>
      <c r="W817" s="4" t="str">
        <f>IFERROR(VLOOKUP($D806&amp;"-"&amp;TEXT($A817,"mmm-aaaa"),Informes!$A:$P,COLUMN(Informes!K$1),FALSE), "")</f>
        <v/>
      </c>
      <c r="X817" s="34" t="str">
        <f>IFERROR(VLOOKUP($D783&amp;"-"&amp;TEXT($A817,"mmm-aaaa"),Informes!$A:$P,COLUMN(Informes!C$1),FALSE), "")</f>
        <v/>
      </c>
    </row>
    <row r="818" spans="1:24" ht="16.5" customHeight="1" x14ac:dyDescent="0.2">
      <c r="A818" s="34">
        <f t="shared" si="160"/>
        <v>45323</v>
      </c>
      <c r="B818" s="243" t="str">
        <f t="shared" si="158"/>
        <v>Febrero</v>
      </c>
      <c r="C818" s="244"/>
      <c r="D818" s="244"/>
      <c r="E818" s="244"/>
      <c r="F818" s="281" t="str">
        <f>IFERROR(IF(VLOOKUP($D783&amp;"-"&amp;TEXT($A818,"mmm-aaaa"),Informes!$A:$P,COLUMN(Informes!H$1),FALSE),"þ","¨"),"¨")</f>
        <v>¨</v>
      </c>
      <c r="G818" s="281"/>
      <c r="H818" s="281"/>
      <c r="I818" s="248" t="str">
        <f>IFERROR(IF(ISBLANK(
VLOOKUP($D806&amp;"-"&amp;TEXT($A818,"mmm-aaaa"),Informes!$A:$P,COLUMN(Informes!I$1),FALSE)), "",
VLOOKUP($D806&amp;"-"&amp;TEXT($A818,"mmm-aaaa"),Informes!$A:$P,COLUMN(Informes!I$1),FALSE)), "")</f>
        <v/>
      </c>
      <c r="J818" s="248"/>
      <c r="K818" s="248"/>
      <c r="L818" s="173" t="str">
        <f t="shared" si="159"/>
        <v>¨</v>
      </c>
      <c r="M818" s="248" t="str">
        <f>IFERROR(IF(OR($X818=$L$7,$X818=$K$5,$X818=$O$5,$X818=$T$5),IF(ISBLANK(
VLOOKUP($D783&amp;"-"&amp;TEXT($A818,"mmm-aaaa"),Informes!$A:$P,COLUMN(Informes!J$1),FALSE)), "",
VLOOKUP($D783&amp;"-"&amp;TEXT($A818,"mmm-aaaa"),Informes!$A:$P,COLUMN(Informes!J$1),FALSE)), ""), "")</f>
        <v/>
      </c>
      <c r="N818" s="248"/>
      <c r="O818" s="248"/>
      <c r="P818" s="248"/>
      <c r="Q818" s="248"/>
      <c r="R818" s="252" t="str">
        <f t="shared" si="157"/>
        <v/>
      </c>
      <c r="S818" s="252"/>
      <c r="T818" s="252"/>
      <c r="U818" s="252"/>
      <c r="V818" s="253"/>
      <c r="W818" s="4" t="str">
        <f>IFERROR(VLOOKUP($D806&amp;"-"&amp;TEXT($A818,"mmm-aaaa"),Informes!$A:$P,COLUMN(Informes!K$1),FALSE), "")</f>
        <v/>
      </c>
      <c r="X818" s="34" t="str">
        <f>IFERROR(VLOOKUP($D783&amp;"-"&amp;TEXT($A818,"mmm-aaaa"),Informes!$A:$P,COLUMN(Informes!C$1),FALSE), "")</f>
        <v/>
      </c>
    </row>
    <row r="819" spans="1:24" ht="16.5" customHeight="1" x14ac:dyDescent="0.2">
      <c r="A819" s="34">
        <f t="shared" si="160"/>
        <v>45352</v>
      </c>
      <c r="B819" s="243" t="str">
        <f t="shared" si="158"/>
        <v>Marzo</v>
      </c>
      <c r="C819" s="244"/>
      <c r="D819" s="244"/>
      <c r="E819" s="244"/>
      <c r="F819" s="281" t="str">
        <f>IFERROR(IF(VLOOKUP($D783&amp;"-"&amp;TEXT($A819,"mmm-aaaa"),Informes!$A:$P,COLUMN(Informes!H$1),FALSE),"þ","¨"),"¨")</f>
        <v>¨</v>
      </c>
      <c r="G819" s="281"/>
      <c r="H819" s="281"/>
      <c r="I819" s="248" t="str">
        <f>IFERROR(IF(ISBLANK(
VLOOKUP($D806&amp;"-"&amp;TEXT($A819,"mmm-aaaa"),Informes!$A:$P,COLUMN(Informes!I$1),FALSE)), "",
VLOOKUP($D806&amp;"-"&amp;TEXT($A819,"mmm-aaaa"),Informes!$A:$P,COLUMN(Informes!I$1),FALSE)), "")</f>
        <v/>
      </c>
      <c r="J819" s="248"/>
      <c r="K819" s="248"/>
      <c r="L819" s="173" t="str">
        <f t="shared" si="159"/>
        <v>¨</v>
      </c>
      <c r="M819" s="248" t="str">
        <f>IFERROR(IF(OR($X819=$L$7,$X819=$K$5,$X819=$O$5,$X819=$T$5),IF(ISBLANK(
VLOOKUP($D783&amp;"-"&amp;TEXT($A819,"mmm-aaaa"),Informes!$A:$P,COLUMN(Informes!J$1),FALSE)), "",
VLOOKUP($D783&amp;"-"&amp;TEXT($A819,"mmm-aaaa"),Informes!$A:$P,COLUMN(Informes!J$1),FALSE)), ""), "")</f>
        <v/>
      </c>
      <c r="N819" s="248"/>
      <c r="O819" s="248"/>
      <c r="P819" s="248"/>
      <c r="Q819" s="248"/>
      <c r="R819" s="252" t="str">
        <f t="shared" si="157"/>
        <v/>
      </c>
      <c r="S819" s="252"/>
      <c r="T819" s="252"/>
      <c r="U819" s="252"/>
      <c r="V819" s="253"/>
      <c r="W819" s="4" t="str">
        <f>IFERROR(VLOOKUP($D806&amp;"-"&amp;TEXT($A819,"mmm-aaaa"),Informes!$A:$P,COLUMN(Informes!K$1),FALSE), "")</f>
        <v/>
      </c>
      <c r="X819" s="34" t="str">
        <f>IFERROR(VLOOKUP($D783&amp;"-"&amp;TEXT($A819,"mmm-aaaa"),Informes!$A:$P,COLUMN(Informes!C$1),FALSE), "")</f>
        <v/>
      </c>
    </row>
    <row r="820" spans="1:24" ht="16.5" customHeight="1" x14ac:dyDescent="0.2">
      <c r="A820" s="34">
        <f t="shared" si="160"/>
        <v>45383</v>
      </c>
      <c r="B820" s="243" t="str">
        <f t="shared" si="158"/>
        <v>Abril</v>
      </c>
      <c r="C820" s="244"/>
      <c r="D820" s="244"/>
      <c r="E820" s="244"/>
      <c r="F820" s="281" t="str">
        <f>IFERROR(IF(VLOOKUP($D783&amp;"-"&amp;TEXT($A820,"mmm-aaaa"),Informes!$A:$P,COLUMN(Informes!H$1),FALSE),"þ","¨"),"¨")</f>
        <v>¨</v>
      </c>
      <c r="G820" s="281"/>
      <c r="H820" s="281"/>
      <c r="I820" s="248" t="str">
        <f>IFERROR(IF(ISBLANK(
VLOOKUP($D806&amp;"-"&amp;TEXT($A820,"mmm-aaaa"),Informes!$A:$P,COLUMN(Informes!I$1),FALSE)), "",
VLOOKUP($D806&amp;"-"&amp;TEXT($A820,"mmm-aaaa"),Informes!$A:$P,COLUMN(Informes!I$1),FALSE)), "")</f>
        <v/>
      </c>
      <c r="J820" s="248"/>
      <c r="K820" s="248"/>
      <c r="L820" s="173" t="str">
        <f t="shared" si="159"/>
        <v>¨</v>
      </c>
      <c r="M820" s="248" t="str">
        <f>IFERROR(IF(OR($X820=$L$7,$X820=$K$5,$X820=$O$5,$X820=$T$5),IF(ISBLANK(
VLOOKUP($D783&amp;"-"&amp;TEXT($A820,"mmm-aaaa"),Informes!$A:$P,COLUMN(Informes!J$1),FALSE)), "",
VLOOKUP($D783&amp;"-"&amp;TEXT($A820,"mmm-aaaa"),Informes!$A:$P,COLUMN(Informes!J$1),FALSE)), ""), "")</f>
        <v/>
      </c>
      <c r="N820" s="248"/>
      <c r="O820" s="248"/>
      <c r="P820" s="248"/>
      <c r="Q820" s="248"/>
      <c r="R820" s="252" t="str">
        <f t="shared" si="157"/>
        <v/>
      </c>
      <c r="S820" s="252"/>
      <c r="T820" s="252"/>
      <c r="U820" s="252"/>
      <c r="V820" s="253"/>
      <c r="W820" s="4" t="str">
        <f>IFERROR(VLOOKUP($D806&amp;"-"&amp;TEXT($A820,"mmm-aaaa"),Informes!$A:$P,COLUMN(Informes!K$1),FALSE), "")</f>
        <v/>
      </c>
      <c r="X820" s="34" t="str">
        <f>IFERROR(VLOOKUP($D783&amp;"-"&amp;TEXT($A820,"mmm-aaaa"),Informes!$A:$P,COLUMN(Informes!C$1),FALSE), "")</f>
        <v/>
      </c>
    </row>
    <row r="821" spans="1:24" ht="16.5" customHeight="1" x14ac:dyDescent="0.2">
      <c r="A821" s="34">
        <f t="shared" si="160"/>
        <v>45413</v>
      </c>
      <c r="B821" s="243" t="str">
        <f t="shared" si="158"/>
        <v>Mayo</v>
      </c>
      <c r="C821" s="244"/>
      <c r="D821" s="244"/>
      <c r="E821" s="244"/>
      <c r="F821" s="281" t="str">
        <f>IFERROR(IF(VLOOKUP($D783&amp;"-"&amp;TEXT($A821,"mmm-aaaa"),Informes!$A:$P,COLUMN(Informes!H$1),FALSE),"þ","¨"),"¨")</f>
        <v>¨</v>
      </c>
      <c r="G821" s="281"/>
      <c r="H821" s="281"/>
      <c r="I821" s="248" t="str">
        <f>IFERROR(IF(ISBLANK(
VLOOKUP($D806&amp;"-"&amp;TEXT($A821,"mmm-aaaa"),Informes!$A:$P,COLUMN(Informes!I$1),FALSE)), "",
VLOOKUP($D806&amp;"-"&amp;TEXT($A821,"mmm-aaaa"),Informes!$A:$P,COLUMN(Informes!I$1),FALSE)), "")</f>
        <v/>
      </c>
      <c r="J821" s="248"/>
      <c r="K821" s="248"/>
      <c r="L821" s="173" t="str">
        <f t="shared" si="159"/>
        <v>¨</v>
      </c>
      <c r="M821" s="248" t="str">
        <f>IFERROR(IF(OR($X821=$L$7,$X821=$K$5,$X821=$O$5,$X821=$T$5),IF(ISBLANK(
VLOOKUP($D783&amp;"-"&amp;TEXT($A821,"mmm-aaaa"),Informes!$A:$P,COLUMN(Informes!J$1),FALSE)), "",
VLOOKUP($D783&amp;"-"&amp;TEXT($A821,"mmm-aaaa"),Informes!$A:$P,COLUMN(Informes!J$1),FALSE)), ""), "")</f>
        <v/>
      </c>
      <c r="N821" s="248"/>
      <c r="O821" s="248"/>
      <c r="P821" s="248"/>
      <c r="Q821" s="248"/>
      <c r="R821" s="252" t="str">
        <f t="shared" si="157"/>
        <v/>
      </c>
      <c r="S821" s="252"/>
      <c r="T821" s="252"/>
      <c r="U821" s="252"/>
      <c r="V821" s="253"/>
      <c r="W821" s="4" t="str">
        <f>IFERROR(VLOOKUP($D806&amp;"-"&amp;TEXT($A821,"mmm-aaaa"),Informes!$A:$P,COLUMN(Informes!K$1),FALSE), "")</f>
        <v/>
      </c>
      <c r="X821" s="34" t="str">
        <f>IFERROR(VLOOKUP($D783&amp;"-"&amp;TEXT($A821,"mmm-aaaa"),Informes!$A:$P,COLUMN(Informes!C$1),FALSE), "")</f>
        <v/>
      </c>
    </row>
    <row r="822" spans="1:24" ht="16.5" customHeight="1" x14ac:dyDescent="0.2">
      <c r="A822" s="34">
        <f t="shared" si="160"/>
        <v>45444</v>
      </c>
      <c r="B822" s="243" t="str">
        <f t="shared" si="158"/>
        <v>Junio</v>
      </c>
      <c r="C822" s="244"/>
      <c r="D822" s="244"/>
      <c r="E822" s="244"/>
      <c r="F822" s="281" t="str">
        <f>IFERROR(IF(VLOOKUP($D783&amp;"-"&amp;TEXT($A822,"mmm-aaaa"),Informes!$A:$P,COLUMN(Informes!H$1),FALSE),"þ","¨"),"¨")</f>
        <v>¨</v>
      </c>
      <c r="G822" s="281"/>
      <c r="H822" s="281"/>
      <c r="I822" s="248" t="str">
        <f>IFERROR(IF(ISBLANK(
VLOOKUP($D806&amp;"-"&amp;TEXT($A822,"mmm-aaaa"),Informes!$A:$P,COLUMN(Informes!I$1),FALSE)), "",
VLOOKUP($D806&amp;"-"&amp;TEXT($A822,"mmm-aaaa"),Informes!$A:$P,COLUMN(Informes!I$1),FALSE)), "")</f>
        <v/>
      </c>
      <c r="J822" s="248"/>
      <c r="K822" s="248"/>
      <c r="L822" s="173" t="str">
        <f t="shared" si="159"/>
        <v>¨</v>
      </c>
      <c r="M822" s="248" t="str">
        <f>IFERROR(IF(OR($X822=$L$7,$X822=$K$5,$X822=$O$5,$X822=$T$5),IF(ISBLANK(
VLOOKUP($D783&amp;"-"&amp;TEXT($A822,"mmm-aaaa"),Informes!$A:$P,COLUMN(Informes!J$1),FALSE)), "",
VLOOKUP($D783&amp;"-"&amp;TEXT($A822,"mmm-aaaa"),Informes!$A:$P,COLUMN(Informes!J$1),FALSE)), ""), "")</f>
        <v/>
      </c>
      <c r="N822" s="248"/>
      <c r="O822" s="248"/>
      <c r="P822" s="248"/>
      <c r="Q822" s="248"/>
      <c r="R822" s="252" t="str">
        <f t="shared" si="157"/>
        <v/>
      </c>
      <c r="S822" s="252"/>
      <c r="T822" s="252"/>
      <c r="U822" s="252"/>
      <c r="V822" s="253"/>
      <c r="W822" s="4" t="str">
        <f>IFERROR(VLOOKUP($D806&amp;"-"&amp;TEXT($A822,"mmm-aaaa"),Informes!$A:$P,COLUMN(Informes!K$1),FALSE), "")</f>
        <v/>
      </c>
      <c r="X822" s="34" t="str">
        <f>IFERROR(VLOOKUP($D783&amp;"-"&amp;TEXT($A822,"mmm-aaaa"),Informes!$A:$P,COLUMN(Informes!C$1),FALSE), "")</f>
        <v/>
      </c>
    </row>
    <row r="823" spans="1:24" ht="16.5" customHeight="1" x14ac:dyDescent="0.2">
      <c r="A823" s="34">
        <f t="shared" si="160"/>
        <v>45474</v>
      </c>
      <c r="B823" s="243" t="str">
        <f t="shared" si="158"/>
        <v>Julio</v>
      </c>
      <c r="C823" s="244"/>
      <c r="D823" s="244"/>
      <c r="E823" s="244"/>
      <c r="F823" s="281" t="str">
        <f>IFERROR(IF(VLOOKUP($D783&amp;"-"&amp;TEXT($A823,"mmm-aaaa"),Informes!$A:$P,COLUMN(Informes!H$1),FALSE),"þ","¨"),"¨")</f>
        <v>¨</v>
      </c>
      <c r="G823" s="281"/>
      <c r="H823" s="281"/>
      <c r="I823" s="248" t="str">
        <f>IFERROR(IF(ISBLANK(
VLOOKUP($D806&amp;"-"&amp;TEXT($A823,"mmm-aaaa"),Informes!$A:$P,COLUMN(Informes!I$1),FALSE)), "",
VLOOKUP($D806&amp;"-"&amp;TEXT($A823,"mmm-aaaa"),Informes!$A:$P,COLUMN(Informes!I$1),FALSE)), "")</f>
        <v/>
      </c>
      <c r="J823" s="248"/>
      <c r="K823" s="248"/>
      <c r="L823" s="173" t="str">
        <f t="shared" si="159"/>
        <v>¨</v>
      </c>
      <c r="M823" s="248" t="str">
        <f>IFERROR(IF(OR($X823=$L$7,$X823=$K$5,$X823=$O$5,$X823=$T$5),IF(ISBLANK(
VLOOKUP($D783&amp;"-"&amp;TEXT($A823,"mmm-aaaa"),Informes!$A:$P,COLUMN(Informes!J$1),FALSE)), "",
VLOOKUP($D783&amp;"-"&amp;TEXT($A823,"mmm-aaaa"),Informes!$A:$P,COLUMN(Informes!J$1),FALSE)), ""), "")</f>
        <v/>
      </c>
      <c r="N823" s="248"/>
      <c r="O823" s="248"/>
      <c r="P823" s="248"/>
      <c r="Q823" s="248"/>
      <c r="R823" s="252" t="str">
        <f t="shared" si="157"/>
        <v/>
      </c>
      <c r="S823" s="252"/>
      <c r="T823" s="252"/>
      <c r="U823" s="252"/>
      <c r="V823" s="253"/>
      <c r="W823" s="4" t="str">
        <f>IFERROR(VLOOKUP($D806&amp;"-"&amp;TEXT($A823,"mmm-aaaa"),Informes!$A:$P,COLUMN(Informes!K$1),FALSE), "")</f>
        <v/>
      </c>
      <c r="X823" s="34" t="str">
        <f>IFERROR(VLOOKUP($D783&amp;"-"&amp;TEXT($A823,"mmm-aaaa"),Informes!$A:$P,COLUMN(Informes!C$1),FALSE), "")</f>
        <v/>
      </c>
    </row>
    <row r="824" spans="1:24" ht="16.5" customHeight="1" thickBot="1" x14ac:dyDescent="0.25">
      <c r="A824" s="34">
        <f t="shared" si="160"/>
        <v>45505</v>
      </c>
      <c r="B824" s="264" t="str">
        <f t="shared" si="158"/>
        <v>Agosto</v>
      </c>
      <c r="C824" s="265"/>
      <c r="D824" s="265"/>
      <c r="E824" s="265"/>
      <c r="F824" s="280" t="str">
        <f>IFERROR(IF(VLOOKUP($D783&amp;"-"&amp;TEXT($A824,"mmm-aaaa"),Informes!$A:$P,COLUMN(Informes!H$1),FALSE),"þ","¨"),"¨")</f>
        <v>¨</v>
      </c>
      <c r="G824" s="280"/>
      <c r="H824" s="280"/>
      <c r="I824" s="269" t="str">
        <f>IFERROR(IF(ISBLANK(
VLOOKUP($D806&amp;"-"&amp;TEXT($A824,"mmm-aaaa"),Informes!$A:$P,COLUMN(Informes!I$1),FALSE)), "",
VLOOKUP($D806&amp;"-"&amp;TEXT($A824,"mmm-aaaa"),Informes!$A:$P,COLUMN(Informes!I$1),FALSE)), "")</f>
        <v/>
      </c>
      <c r="J824" s="269"/>
      <c r="K824" s="269"/>
      <c r="L824" s="172" t="str">
        <f t="shared" si="159"/>
        <v>¨</v>
      </c>
      <c r="M824" s="269" t="str">
        <f>IFERROR(IF(OR($X824=$L$7,$X824=$K$5,$X824=$O$5,$X824=$T$5),IF(ISBLANK(
VLOOKUP($D783&amp;"-"&amp;TEXT($A824,"mmm-aaaa"),Informes!$A:$P,COLUMN(Informes!J$1),FALSE)), "",
VLOOKUP($D783&amp;"-"&amp;TEXT($A824,"mmm-aaaa"),Informes!$A:$P,COLUMN(Informes!J$1),FALSE)), ""), "")</f>
        <v/>
      </c>
      <c r="N824" s="269"/>
      <c r="O824" s="269"/>
      <c r="P824" s="269"/>
      <c r="Q824" s="269"/>
      <c r="R824" s="270" t="str">
        <f t="shared" si="157"/>
        <v/>
      </c>
      <c r="S824" s="270"/>
      <c r="T824" s="270"/>
      <c r="U824" s="270"/>
      <c r="V824" s="271"/>
      <c r="W824" s="4" t="str">
        <f>IFERROR(VLOOKUP($D806&amp;"-"&amp;TEXT($A824,"mmm-aaaa"),Informes!$A:$P,COLUMN(Informes!K$1),FALSE), "")</f>
        <v/>
      </c>
      <c r="X824" s="34" t="str">
        <f>IFERROR(VLOOKUP($D783&amp;"-"&amp;TEXT($A824,"mmm-aaaa"),Informes!$A:$P,COLUMN(Informes!C$1),FALSE), "")</f>
        <v/>
      </c>
    </row>
    <row r="825" spans="1:24" ht="16.5" customHeight="1" thickBot="1" x14ac:dyDescent="0.3">
      <c r="D825" s="124"/>
      <c r="E825" s="124"/>
      <c r="F825" s="129"/>
      <c r="G825" s="124" t="str">
        <f>IF(SUM(F813:F824)=0,"",SUM(F813:F824))</f>
        <v/>
      </c>
      <c r="H825" s="124"/>
      <c r="I825" s="124"/>
      <c r="J825" s="130"/>
      <c r="K825" s="124"/>
      <c r="L825" s="131" t="s">
        <v>107</v>
      </c>
      <c r="M825" s="272" t="str">
        <f>IF(SUM(M813:M824)=0,"",SUM(M813:M824))</f>
        <v/>
      </c>
      <c r="N825" s="273"/>
      <c r="O825" s="273"/>
      <c r="P825" s="273"/>
      <c r="Q825" s="274"/>
      <c r="R825" s="275"/>
      <c r="S825" s="276"/>
      <c r="T825" s="276"/>
      <c r="U825" s="276"/>
      <c r="V825" s="277"/>
      <c r="W825" s="4"/>
      <c r="X825" s="4"/>
    </row>
    <row r="826" spans="1:24" ht="16.5" customHeight="1" x14ac:dyDescent="0.2">
      <c r="W826" s="4"/>
      <c r="X826" s="4"/>
    </row>
    <row r="827" spans="1:24" ht="279.75" customHeight="1" x14ac:dyDescent="0.15">
      <c r="B827" s="11"/>
      <c r="C827" s="132" t="s">
        <v>136</v>
      </c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</row>
    <row r="828" spans="1:24" ht="24" customHeight="1" x14ac:dyDescent="0.2">
      <c r="A828" s="35">
        <f>IFERROR(IF(INDEX(ROUNDDOWN(TblPublicadores[Grupo], 0),A829)=$Y$1,A829,0),0)</f>
        <v>0</v>
      </c>
      <c r="B828" s="256" t="s">
        <v>127</v>
      </c>
      <c r="C828" s="256"/>
      <c r="D828" s="256"/>
      <c r="E828" s="256"/>
      <c r="F828" s="256"/>
      <c r="G828" s="256"/>
      <c r="H828" s="256"/>
      <c r="I828" s="256"/>
      <c r="J828" s="256"/>
      <c r="K828" s="256"/>
      <c r="L828" s="256"/>
      <c r="M828" s="256"/>
      <c r="N828" s="256"/>
      <c r="O828" s="256"/>
      <c r="P828" s="256"/>
      <c r="Q828" s="256"/>
      <c r="R828" s="256"/>
      <c r="S828" s="256"/>
      <c r="T828" s="256"/>
      <c r="U828" s="256"/>
      <c r="V828" s="256"/>
    </row>
    <row r="829" spans="1:24" ht="17.25" customHeight="1" x14ac:dyDescent="0.2">
      <c r="A829" s="35">
        <f>A783+1</f>
        <v>19</v>
      </c>
      <c r="B829" s="120" t="s">
        <v>128</v>
      </c>
      <c r="D829" s="286">
        <f>IF(A828=0,0,INDEX(TblPublicadores[Nombre],A828))</f>
        <v>0</v>
      </c>
      <c r="E829" s="286"/>
      <c r="F829" s="286"/>
      <c r="G829" s="286"/>
      <c r="H829" s="286"/>
      <c r="I829" s="286"/>
      <c r="J829" s="286"/>
      <c r="K829" s="286"/>
      <c r="L829" s="286"/>
      <c r="M829" s="286"/>
      <c r="N829" s="286"/>
      <c r="O829" s="286"/>
      <c r="P829" s="286"/>
      <c r="Q829" s="286"/>
      <c r="R829" s="286"/>
      <c r="S829" s="286"/>
      <c r="T829" s="286"/>
      <c r="U829" s="286"/>
      <c r="V829" s="286"/>
      <c r="W829" s="15"/>
      <c r="X829" s="2"/>
    </row>
    <row r="830" spans="1:24" ht="17.25" customHeight="1" x14ac:dyDescent="0.2">
      <c r="B830" s="120" t="s">
        <v>129</v>
      </c>
      <c r="D830" s="121"/>
      <c r="E830" s="121"/>
      <c r="F830" s="7"/>
      <c r="G830" s="7"/>
      <c r="H830" s="257" t="str">
        <f>IF(A828=0,"",INDEX(TblPublicadores[Fecha de nacimiento],A828))</f>
        <v/>
      </c>
      <c r="I830" s="257"/>
      <c r="J830" s="257"/>
      <c r="K830" s="257"/>
      <c r="L830" s="257"/>
      <c r="M830" s="257"/>
      <c r="N830" s="257"/>
      <c r="O830" s="257"/>
      <c r="P830" s="128" t="str">
        <f>IF(INDEX(TblPublicadores[Sexo],A828)=Q830,"þ","¨")</f>
        <v>¨</v>
      </c>
      <c r="Q830" s="120" t="s">
        <v>75</v>
      </c>
      <c r="S830" s="12"/>
      <c r="T830" s="13"/>
      <c r="U830" s="128" t="str">
        <f>IF(INDEX(TblPublicadores[Sexo],A828)=V830,"þ","¨")</f>
        <v>¨</v>
      </c>
      <c r="V830" s="120" t="s">
        <v>79</v>
      </c>
      <c r="W830" s="12"/>
      <c r="X830" s="6"/>
    </row>
    <row r="831" spans="1:24" ht="17.25" customHeight="1" x14ac:dyDescent="0.2">
      <c r="B831" s="120" t="s">
        <v>130</v>
      </c>
      <c r="D831" s="122"/>
      <c r="E831" s="122"/>
      <c r="F831" s="7"/>
      <c r="G831" s="258" t="str">
        <f>IF(A828=0,"",IF(INDEX(TblPublicadores[Fecha de bautismo],A828)="", "",INDEX(TblPublicadores[Fecha de bautismo],A828)))</f>
        <v/>
      </c>
      <c r="H831" s="258"/>
      <c r="I831" s="258"/>
      <c r="J831" s="258"/>
      <c r="K831" s="258"/>
      <c r="L831" s="258"/>
      <c r="M831" s="258"/>
      <c r="N831" s="258"/>
      <c r="O831" s="258"/>
      <c r="P831" s="128" t="s">
        <v>137</v>
      </c>
      <c r="Q831" s="120" t="s">
        <v>131</v>
      </c>
      <c r="S831" s="12"/>
      <c r="T831" s="12"/>
      <c r="U831" s="128" t="s">
        <v>138</v>
      </c>
      <c r="V831" s="120" t="s">
        <v>61</v>
      </c>
      <c r="W831" s="12"/>
      <c r="X831" s="6"/>
    </row>
    <row r="832" spans="1:24" ht="28.5" customHeight="1" x14ac:dyDescent="0.2">
      <c r="B832" s="127" t="str">
        <f>IF(INDEX(TblPublicadores[Privilegio],A828)=C832,"þ","¨")</f>
        <v>¨</v>
      </c>
      <c r="C832" s="125" t="s">
        <v>76</v>
      </c>
      <c r="D832" s="127" t="str">
        <f>IF(INDEX(TblPublicadores[Privilegio],A828)=E832,"þ","¨")</f>
        <v>¨</v>
      </c>
      <c r="E832" s="125" t="s">
        <v>81</v>
      </c>
      <c r="F832" s="7"/>
      <c r="G832" s="7"/>
      <c r="H832" s="5"/>
      <c r="I832" s="10"/>
      <c r="J832" s="127" t="str">
        <f>IF(INDEX(TblPublicadores[Tipo Publicador],A828)=K832,"þ","¨")</f>
        <v>¨</v>
      </c>
      <c r="K832" s="125" t="s">
        <v>77</v>
      </c>
      <c r="L832" s="5"/>
      <c r="M832" s="5"/>
      <c r="N832" s="127" t="str">
        <f>IF(INDEX(TblPublicadores[Tipo Publicador],A828)=O832,"þ","¨")</f>
        <v>¨</v>
      </c>
      <c r="O832" s="125" t="s">
        <v>132</v>
      </c>
      <c r="P832" s="126"/>
      <c r="Q832" s="126"/>
      <c r="R832" s="9"/>
      <c r="S832" s="127" t="str">
        <f>IF(INDEX(TblPublicadores[Tipo Publicador],A828)=T832,"þ","¨")</f>
        <v>¨</v>
      </c>
      <c r="T832" s="259" t="s">
        <v>133</v>
      </c>
      <c r="U832" s="259"/>
      <c r="V832" s="259"/>
      <c r="W832" s="13"/>
      <c r="X832" s="6"/>
    </row>
    <row r="833" spans="1:24" ht="4.5" customHeight="1" thickBot="1" x14ac:dyDescent="0.25">
      <c r="B833" s="8"/>
      <c r="C833" s="7"/>
      <c r="D833" s="8"/>
      <c r="E833" s="7"/>
      <c r="F833" s="7"/>
      <c r="G833" s="7"/>
      <c r="H833" s="5"/>
      <c r="I833" s="10"/>
      <c r="J833" s="8"/>
      <c r="K833" s="5"/>
      <c r="L833" s="5"/>
      <c r="M833" s="5"/>
      <c r="N833" s="7"/>
      <c r="O833" s="5"/>
      <c r="P833" s="8"/>
      <c r="Q833" s="8"/>
      <c r="R833" s="9"/>
      <c r="S833" s="9"/>
      <c r="T833" s="7"/>
      <c r="U833" s="8"/>
      <c r="V833" s="9"/>
      <c r="W833" s="9"/>
      <c r="X833" s="6"/>
    </row>
    <row r="834" spans="1:24" ht="26.25" customHeight="1" x14ac:dyDescent="0.25">
      <c r="B834" s="260" t="s">
        <v>17</v>
      </c>
      <c r="C834" s="261"/>
      <c r="D834" s="261"/>
      <c r="E834" s="261"/>
      <c r="F834" s="262" t="s">
        <v>134</v>
      </c>
      <c r="G834" s="262"/>
      <c r="H834" s="262"/>
      <c r="I834" s="262" t="s">
        <v>12</v>
      </c>
      <c r="J834" s="262"/>
      <c r="K834" s="262"/>
      <c r="L834" s="262" t="s">
        <v>105</v>
      </c>
      <c r="M834" s="236" t="s">
        <v>135</v>
      </c>
      <c r="N834" s="236"/>
      <c r="O834" s="236"/>
      <c r="P834" s="236"/>
      <c r="Q834" s="236"/>
      <c r="R834" s="236" t="s">
        <v>101</v>
      </c>
      <c r="S834" s="236"/>
      <c r="T834" s="236"/>
      <c r="U834" s="236"/>
      <c r="V834" s="237"/>
      <c r="W834" s="14"/>
      <c r="X834" s="3"/>
    </row>
    <row r="835" spans="1:24" ht="27.75" customHeight="1" x14ac:dyDescent="0.2">
      <c r="B835" s="240">
        <v>44927</v>
      </c>
      <c r="C835" s="241"/>
      <c r="D835" s="241"/>
      <c r="E835" s="242"/>
      <c r="F835" s="263"/>
      <c r="G835" s="263"/>
      <c r="H835" s="263"/>
      <c r="I835" s="263"/>
      <c r="J835" s="263"/>
      <c r="K835" s="263"/>
      <c r="L835" s="263"/>
      <c r="M835" s="238"/>
      <c r="N835" s="238"/>
      <c r="O835" s="238"/>
      <c r="P835" s="238"/>
      <c r="Q835" s="238"/>
      <c r="R835" s="238"/>
      <c r="S835" s="238"/>
      <c r="T835" s="238"/>
      <c r="U835" s="238"/>
      <c r="V835" s="239"/>
      <c r="W835" s="14"/>
      <c r="X835" s="3"/>
    </row>
    <row r="836" spans="1:24" ht="16.5" customHeight="1" x14ac:dyDescent="0.2">
      <c r="A836" s="34">
        <f>EDATE(B835,-4)</f>
        <v>44805</v>
      </c>
      <c r="B836" s="243" t="str">
        <f>PROPER(TEXT(A836, "mmmm"))</f>
        <v>Septiembre</v>
      </c>
      <c r="C836" s="244"/>
      <c r="D836" s="244" t="str">
        <f>PROPER(TEXT(C836, "mmmm"))</f>
        <v>Enero</v>
      </c>
      <c r="E836" s="244"/>
      <c r="F836" s="281" t="str">
        <f>IFERROR(IF(VLOOKUP($D829&amp;"-"&amp;TEXT($A836,"mmm-aaaa"),Informes!$A:$P,COLUMN(Informes!H$1),FALSE),"þ","¨"),"¨")</f>
        <v>¨</v>
      </c>
      <c r="G836" s="281"/>
      <c r="H836" s="281"/>
      <c r="I836" s="248" t="str">
        <f>IFERROR(IF(ISBLANK(
VLOOKUP($D829&amp;"-"&amp;TEXT($A836,"mmm-aaaa"),Informes!$A:$P,COLUMN(Informes!I$1),FALSE)), "",
VLOOKUP($D829&amp;"-"&amp;TEXT($A836,"mmm-aaaa"),Informes!$A:$P,COLUMN(Informes!I$1),FALSE)), "")</f>
        <v/>
      </c>
      <c r="J836" s="248"/>
      <c r="K836" s="248"/>
      <c r="L836" s="173" t="str">
        <f>IFERROR(IF($X836=$L$7,"þ","¨"),"¨")</f>
        <v>¨</v>
      </c>
      <c r="M836" s="248" t="str">
        <f>IFERROR(IF(OR($X836=$L$7,$X836=$K$5,$X836=$O$5,$X836=$T$5),IF(ISBLANK(
VLOOKUP($D829&amp;"-"&amp;TEXT($A836,"mmm-aaaa"),Informes!$A:$P,COLUMN(Informes!J$1),FALSE)), "",
VLOOKUP($D829&amp;"-"&amp;TEXT($A836,"mmm-aaaa"),Informes!$A:$P,COLUMN(Informes!J$1),FALSE)), ""), "")</f>
        <v/>
      </c>
      <c r="N836" s="248"/>
      <c r="O836" s="248"/>
      <c r="P836" s="248"/>
      <c r="Q836" s="248"/>
      <c r="R836" s="252" t="str">
        <f t="shared" ref="R836:R847" si="161">IF(W836=0, "", W836)</f>
        <v/>
      </c>
      <c r="S836" s="252"/>
      <c r="T836" s="252"/>
      <c r="U836" s="252"/>
      <c r="V836" s="253"/>
      <c r="W836" s="4" t="str">
        <f>IFERROR(VLOOKUP($D829&amp;"-"&amp;TEXT($A836,"mmm-aaaa"),Informes!$A:$P,COLUMN(Informes!K$1),FALSE), "")</f>
        <v/>
      </c>
      <c r="X836" s="34" t="str">
        <f>IFERROR(VLOOKUP($D829&amp;"-"&amp;TEXT($A836,"mmm-aaaa"),Informes!$A:$P,COLUMN(Informes!C$1),FALSE), "")</f>
        <v/>
      </c>
    </row>
    <row r="837" spans="1:24" ht="16.5" customHeight="1" x14ac:dyDescent="0.2">
      <c r="A837" s="34">
        <f>EDATE(A836,1)</f>
        <v>44835</v>
      </c>
      <c r="B837" s="243" t="str">
        <f t="shared" ref="B837:B847" si="162">PROPER(TEXT(A837, "mmmm"))</f>
        <v>Octubre</v>
      </c>
      <c r="C837" s="244"/>
      <c r="D837" s="244" t="str">
        <f t="shared" ref="D837:D847" si="163">PROPER(TEXT(C837, "mmmm"))</f>
        <v>Enero</v>
      </c>
      <c r="E837" s="244"/>
      <c r="F837" s="281" t="str">
        <f>IFERROR(IF(VLOOKUP($D829&amp;"-"&amp;TEXT($A837,"mmm-aaaa"),Informes!$A:$P,COLUMN(Informes!H$1),FALSE),"þ","¨"),"¨")</f>
        <v>¨</v>
      </c>
      <c r="G837" s="281"/>
      <c r="H837" s="281"/>
      <c r="I837" s="248" t="str">
        <f>IFERROR(IF(ISBLANK(
VLOOKUP($D829&amp;"-"&amp;TEXT($A837,"mmm-aaaa"),Informes!$A:$P,COLUMN(Informes!I$1),FALSE)), "",
VLOOKUP($D829&amp;"-"&amp;TEXT($A837,"mmm-aaaa"),Informes!$A:$P,COLUMN(Informes!I$1),FALSE)), "")</f>
        <v/>
      </c>
      <c r="J837" s="248"/>
      <c r="K837" s="248"/>
      <c r="L837" s="173" t="str">
        <f t="shared" ref="L837:L847" si="164">IFERROR(IF($X837=$L$7,"þ","¨"),"¨")</f>
        <v>¨</v>
      </c>
      <c r="M837" s="248" t="str">
        <f>IFERROR(IF(OR($X837=$L$7,$X837=$K$5,$X837=$O$5,$X837=$T$5),IF(ISBLANK(
VLOOKUP($D829&amp;"-"&amp;TEXT($A837,"mmm-aaaa"),Informes!$A:$P,COLUMN(Informes!J$1),FALSE)), "",
VLOOKUP($D829&amp;"-"&amp;TEXT($A837,"mmm-aaaa"),Informes!$A:$P,COLUMN(Informes!J$1),FALSE)), ""), "")</f>
        <v/>
      </c>
      <c r="N837" s="248"/>
      <c r="O837" s="248"/>
      <c r="P837" s="248"/>
      <c r="Q837" s="248"/>
      <c r="R837" s="252" t="str">
        <f t="shared" si="161"/>
        <v/>
      </c>
      <c r="S837" s="252"/>
      <c r="T837" s="252"/>
      <c r="U837" s="252"/>
      <c r="V837" s="253"/>
      <c r="W837" s="4" t="str">
        <f>IFERROR(VLOOKUP($D829&amp;"-"&amp;TEXT($A837,"mmm-aaaa"),Informes!$A:$P,COLUMN(Informes!K$1),FALSE), "")</f>
        <v/>
      </c>
      <c r="X837" s="34" t="str">
        <f>IFERROR(VLOOKUP($D829&amp;"-"&amp;TEXT($A837,"mmm-aaaa"),Informes!$A:$P,COLUMN(Informes!C$1),FALSE), "")</f>
        <v/>
      </c>
    </row>
    <row r="838" spans="1:24" ht="16.5" customHeight="1" x14ac:dyDescent="0.2">
      <c r="A838" s="34">
        <f t="shared" ref="A838:A847" si="165">EDATE(A837,1)</f>
        <v>44866</v>
      </c>
      <c r="B838" s="243" t="str">
        <f t="shared" si="162"/>
        <v>Noviembre</v>
      </c>
      <c r="C838" s="244"/>
      <c r="D838" s="244" t="str">
        <f t="shared" si="163"/>
        <v>Enero</v>
      </c>
      <c r="E838" s="244"/>
      <c r="F838" s="281" t="str">
        <f>IFERROR(IF(VLOOKUP($D829&amp;"-"&amp;TEXT($A838,"mmm-aaaa"),Informes!$A:$P,COLUMN(Informes!H$1),FALSE),"þ","¨"),"¨")</f>
        <v>¨</v>
      </c>
      <c r="G838" s="281"/>
      <c r="H838" s="281"/>
      <c r="I838" s="248" t="str">
        <f>IFERROR(IF(ISBLANK(
VLOOKUP($D829&amp;"-"&amp;TEXT($A838,"mmm-aaaa"),Informes!$A:$P,COLUMN(Informes!I$1),FALSE)), "",
VLOOKUP($D829&amp;"-"&amp;TEXT($A838,"mmm-aaaa"),Informes!$A:$P,COLUMN(Informes!I$1),FALSE)), "")</f>
        <v/>
      </c>
      <c r="J838" s="248"/>
      <c r="K838" s="248"/>
      <c r="L838" s="173" t="str">
        <f t="shared" si="164"/>
        <v>¨</v>
      </c>
      <c r="M838" s="248" t="str">
        <f>IFERROR(IF(OR($X838=$L$7,$X838=$K$5,$X838=$O$5,$X838=$T$5),IF(ISBLANK(
VLOOKUP($D829&amp;"-"&amp;TEXT($A838,"mmm-aaaa"),Informes!$A:$P,COLUMN(Informes!J$1),FALSE)), "",
VLOOKUP($D829&amp;"-"&amp;TEXT($A838,"mmm-aaaa"),Informes!$A:$P,COLUMN(Informes!J$1),FALSE)), ""), "")</f>
        <v/>
      </c>
      <c r="N838" s="248"/>
      <c r="O838" s="248"/>
      <c r="P838" s="248"/>
      <c r="Q838" s="248"/>
      <c r="R838" s="252" t="str">
        <f t="shared" si="161"/>
        <v/>
      </c>
      <c r="S838" s="252"/>
      <c r="T838" s="252"/>
      <c r="U838" s="252"/>
      <c r="V838" s="253"/>
      <c r="W838" s="4" t="str">
        <f>IFERROR(VLOOKUP($D829&amp;"-"&amp;TEXT($A838,"mmm-aaaa"),Informes!$A:$P,COLUMN(Informes!K$1),FALSE), "")</f>
        <v/>
      </c>
      <c r="X838" s="34" t="str">
        <f>IFERROR(VLOOKUP($D829&amp;"-"&amp;TEXT($A838,"mmm-aaaa"),Informes!$A:$P,COLUMN(Informes!C$1),FALSE), "")</f>
        <v/>
      </c>
    </row>
    <row r="839" spans="1:24" ht="16.5" customHeight="1" x14ac:dyDescent="0.2">
      <c r="A839" s="34">
        <f t="shared" si="165"/>
        <v>44896</v>
      </c>
      <c r="B839" s="243" t="str">
        <f t="shared" si="162"/>
        <v>Diciembre</v>
      </c>
      <c r="C839" s="244"/>
      <c r="D839" s="244" t="str">
        <f t="shared" si="163"/>
        <v>Enero</v>
      </c>
      <c r="E839" s="244"/>
      <c r="F839" s="281" t="str">
        <f>IFERROR(IF(VLOOKUP($D829&amp;"-"&amp;TEXT($A839,"mmm-aaaa"),Informes!$A:$P,COLUMN(Informes!H$1),FALSE),"þ","¨"),"¨")</f>
        <v>¨</v>
      </c>
      <c r="G839" s="281"/>
      <c r="H839" s="281"/>
      <c r="I839" s="248" t="str">
        <f>IFERROR(IF(ISBLANK(
VLOOKUP($D829&amp;"-"&amp;TEXT($A839,"mmm-aaaa"),Informes!$A:$P,COLUMN(Informes!I$1),FALSE)), "",
VLOOKUP($D829&amp;"-"&amp;TEXT($A839,"mmm-aaaa"),Informes!$A:$P,COLUMN(Informes!I$1),FALSE)), "")</f>
        <v/>
      </c>
      <c r="J839" s="248"/>
      <c r="K839" s="248"/>
      <c r="L839" s="173" t="str">
        <f t="shared" si="164"/>
        <v>¨</v>
      </c>
      <c r="M839" s="248" t="str">
        <f>IFERROR(IF(OR($X839=$L$7,$X839=$K$5,$X839=$O$5,$X839=$T$5),IF(ISBLANK(
VLOOKUP($D829&amp;"-"&amp;TEXT($A839,"mmm-aaaa"),Informes!$A:$P,COLUMN(Informes!J$1),FALSE)), "",
VLOOKUP($D829&amp;"-"&amp;TEXT($A839,"mmm-aaaa"),Informes!$A:$P,COLUMN(Informes!J$1),FALSE)), ""), "")</f>
        <v/>
      </c>
      <c r="N839" s="248"/>
      <c r="O839" s="248"/>
      <c r="P839" s="248"/>
      <c r="Q839" s="248"/>
      <c r="R839" s="252" t="str">
        <f t="shared" si="161"/>
        <v/>
      </c>
      <c r="S839" s="252"/>
      <c r="T839" s="252"/>
      <c r="U839" s="252"/>
      <c r="V839" s="253"/>
      <c r="W839" s="4" t="str">
        <f>IFERROR(VLOOKUP($D829&amp;"-"&amp;TEXT($A839,"mmm-aaaa"),Informes!$A:$P,COLUMN(Informes!K$1),FALSE), "")</f>
        <v/>
      </c>
      <c r="X839" s="34" t="str">
        <f>IFERROR(VLOOKUP($D829&amp;"-"&amp;TEXT($A839,"mmm-aaaa"),Informes!$A:$P,COLUMN(Informes!C$1),FALSE), "")</f>
        <v/>
      </c>
    </row>
    <row r="840" spans="1:24" ht="16.5" customHeight="1" x14ac:dyDescent="0.2">
      <c r="A840" s="34">
        <f t="shared" si="165"/>
        <v>44927</v>
      </c>
      <c r="B840" s="243" t="str">
        <f t="shared" si="162"/>
        <v>Enero</v>
      </c>
      <c r="C840" s="244"/>
      <c r="D840" s="244" t="str">
        <f t="shared" si="163"/>
        <v>Enero</v>
      </c>
      <c r="E840" s="244"/>
      <c r="F840" s="281" t="str">
        <f>IFERROR(IF(VLOOKUP($D829&amp;"-"&amp;TEXT($A840,"mmm-aaaa"),Informes!$A:$P,COLUMN(Informes!H$1),FALSE),"þ","¨"),"¨")</f>
        <v>¨</v>
      </c>
      <c r="G840" s="281"/>
      <c r="H840" s="281"/>
      <c r="I840" s="248" t="str">
        <f>IFERROR(IF(ISBLANK(
VLOOKUP($D829&amp;"-"&amp;TEXT($A840,"mmm-aaaa"),Informes!$A:$P,COLUMN(Informes!I$1),FALSE)), "",
VLOOKUP($D829&amp;"-"&amp;TEXT($A840,"mmm-aaaa"),Informes!$A:$P,COLUMN(Informes!I$1),FALSE)), "")</f>
        <v/>
      </c>
      <c r="J840" s="248"/>
      <c r="K840" s="248"/>
      <c r="L840" s="173" t="str">
        <f t="shared" si="164"/>
        <v>¨</v>
      </c>
      <c r="M840" s="248" t="str">
        <f>IFERROR(IF(OR($X840=$L$7,$X840=$K$5,$X840=$O$5,$X840=$T$5),IF(ISBLANK(
VLOOKUP($D829&amp;"-"&amp;TEXT($A840,"mmm-aaaa"),Informes!$A:$P,COLUMN(Informes!J$1),FALSE)), "",
VLOOKUP($D829&amp;"-"&amp;TEXT($A840,"mmm-aaaa"),Informes!$A:$P,COLUMN(Informes!J$1),FALSE)), ""), "")</f>
        <v/>
      </c>
      <c r="N840" s="248"/>
      <c r="O840" s="248"/>
      <c r="P840" s="248"/>
      <c r="Q840" s="248"/>
      <c r="R840" s="252" t="str">
        <f t="shared" si="161"/>
        <v/>
      </c>
      <c r="S840" s="252"/>
      <c r="T840" s="252"/>
      <c r="U840" s="252"/>
      <c r="V840" s="253"/>
      <c r="W840" s="4" t="str">
        <f>IFERROR(VLOOKUP($D829&amp;"-"&amp;TEXT($A840,"mmm-aaaa"),Informes!$A:$P,COLUMN(Informes!K$1),FALSE), "")</f>
        <v/>
      </c>
      <c r="X840" s="34" t="str">
        <f>IFERROR(VLOOKUP($D829&amp;"-"&amp;TEXT($A840,"mmm-aaaa"),Informes!$A:$P,COLUMN(Informes!C$1),FALSE), "")</f>
        <v/>
      </c>
    </row>
    <row r="841" spans="1:24" ht="16.5" customHeight="1" x14ac:dyDescent="0.2">
      <c r="A841" s="34">
        <f t="shared" si="165"/>
        <v>44958</v>
      </c>
      <c r="B841" s="243" t="str">
        <f t="shared" si="162"/>
        <v>Febrero</v>
      </c>
      <c r="C841" s="244"/>
      <c r="D841" s="244" t="str">
        <f t="shared" si="163"/>
        <v>Enero</v>
      </c>
      <c r="E841" s="244"/>
      <c r="F841" s="281" t="str">
        <f>IFERROR(IF(VLOOKUP($D829&amp;"-"&amp;TEXT($A841,"mmm-aaaa"),Informes!$A:$P,COLUMN(Informes!H$1),FALSE),"þ","¨"),"¨")</f>
        <v>¨</v>
      </c>
      <c r="G841" s="281"/>
      <c r="H841" s="281"/>
      <c r="I841" s="248" t="str">
        <f>IFERROR(IF(ISBLANK(
VLOOKUP($D829&amp;"-"&amp;TEXT($A841,"mmm-aaaa"),Informes!$A:$P,COLUMN(Informes!I$1),FALSE)), "",
VLOOKUP($D829&amp;"-"&amp;TEXT($A841,"mmm-aaaa"),Informes!$A:$P,COLUMN(Informes!I$1),FALSE)), "")</f>
        <v/>
      </c>
      <c r="J841" s="248"/>
      <c r="K841" s="248"/>
      <c r="L841" s="173" t="str">
        <f t="shared" si="164"/>
        <v>¨</v>
      </c>
      <c r="M841" s="248" t="str">
        <f>IFERROR(IF(OR($X841=$L$7,$X841=$K$5,$X841=$O$5,$X841=$T$5),IF(ISBLANK(
VLOOKUP($D829&amp;"-"&amp;TEXT($A841,"mmm-aaaa"),Informes!$A:$P,COLUMN(Informes!J$1),FALSE)), "",
VLOOKUP($D829&amp;"-"&amp;TEXT($A841,"mmm-aaaa"),Informes!$A:$P,COLUMN(Informes!J$1),FALSE)), ""), "")</f>
        <v/>
      </c>
      <c r="N841" s="248"/>
      <c r="O841" s="248"/>
      <c r="P841" s="248"/>
      <c r="Q841" s="248"/>
      <c r="R841" s="252" t="str">
        <f t="shared" si="161"/>
        <v/>
      </c>
      <c r="S841" s="252"/>
      <c r="T841" s="252"/>
      <c r="U841" s="252"/>
      <c r="V841" s="253"/>
      <c r="W841" s="4" t="str">
        <f>IFERROR(VLOOKUP($D829&amp;"-"&amp;TEXT($A841,"mmm-aaaa"),Informes!$A:$P,COLUMN(Informes!K$1),FALSE), "")</f>
        <v/>
      </c>
      <c r="X841" s="34" t="str">
        <f>IFERROR(VLOOKUP($D829&amp;"-"&amp;TEXT($A841,"mmm-aaaa"),Informes!$A:$P,COLUMN(Informes!C$1),FALSE), "")</f>
        <v/>
      </c>
    </row>
    <row r="842" spans="1:24" ht="16.5" customHeight="1" x14ac:dyDescent="0.2">
      <c r="A842" s="34">
        <f t="shared" si="165"/>
        <v>44986</v>
      </c>
      <c r="B842" s="243" t="str">
        <f t="shared" si="162"/>
        <v>Marzo</v>
      </c>
      <c r="C842" s="244"/>
      <c r="D842" s="244" t="str">
        <f t="shared" si="163"/>
        <v>Enero</v>
      </c>
      <c r="E842" s="244"/>
      <c r="F842" s="281" t="str">
        <f>IFERROR(IF(VLOOKUP($D829&amp;"-"&amp;TEXT($A842,"mmm-aaaa"),Informes!$A:$P,COLUMN(Informes!H$1),FALSE),"þ","¨"),"¨")</f>
        <v>¨</v>
      </c>
      <c r="G842" s="281"/>
      <c r="H842" s="281"/>
      <c r="I842" s="248" t="str">
        <f>IFERROR(IF(ISBLANK(
VLOOKUP($D829&amp;"-"&amp;TEXT($A842,"mmm-aaaa"),Informes!$A:$P,COLUMN(Informes!I$1),FALSE)), "",
VLOOKUP($D829&amp;"-"&amp;TEXT($A842,"mmm-aaaa"),Informes!$A:$P,COLUMN(Informes!I$1),FALSE)), "")</f>
        <v/>
      </c>
      <c r="J842" s="248"/>
      <c r="K842" s="248"/>
      <c r="L842" s="173" t="str">
        <f t="shared" si="164"/>
        <v>¨</v>
      </c>
      <c r="M842" s="248" t="str">
        <f>IFERROR(IF(OR($X842=$L$7,$X842=$K$5,$X842=$O$5,$X842=$T$5),IF(ISBLANK(
VLOOKUP($D829&amp;"-"&amp;TEXT($A842,"mmm-aaaa"),Informes!$A:$P,COLUMN(Informes!J$1),FALSE)), "",
VLOOKUP($D829&amp;"-"&amp;TEXT($A842,"mmm-aaaa"),Informes!$A:$P,COLUMN(Informes!J$1),FALSE)), ""), "")</f>
        <v/>
      </c>
      <c r="N842" s="248"/>
      <c r="O842" s="248"/>
      <c r="P842" s="248"/>
      <c r="Q842" s="248"/>
      <c r="R842" s="252" t="str">
        <f t="shared" si="161"/>
        <v/>
      </c>
      <c r="S842" s="252"/>
      <c r="T842" s="252"/>
      <c r="U842" s="252"/>
      <c r="V842" s="253"/>
      <c r="W842" s="4" t="str">
        <f>IFERROR(VLOOKUP($D829&amp;"-"&amp;TEXT($A842,"mmm-aaaa"),Informes!$A:$P,COLUMN(Informes!K$1),FALSE), "")</f>
        <v/>
      </c>
      <c r="X842" s="34" t="str">
        <f>IFERROR(VLOOKUP($D829&amp;"-"&amp;TEXT($A842,"mmm-aaaa"),Informes!$A:$P,COLUMN(Informes!C$1),FALSE), "")</f>
        <v/>
      </c>
    </row>
    <row r="843" spans="1:24" ht="16.5" customHeight="1" x14ac:dyDescent="0.2">
      <c r="A843" s="34">
        <f t="shared" si="165"/>
        <v>45017</v>
      </c>
      <c r="B843" s="243" t="str">
        <f t="shared" si="162"/>
        <v>Abril</v>
      </c>
      <c r="C843" s="244"/>
      <c r="D843" s="244" t="str">
        <f t="shared" si="163"/>
        <v>Enero</v>
      </c>
      <c r="E843" s="244"/>
      <c r="F843" s="281" t="str">
        <f>IFERROR(IF(VLOOKUP($D829&amp;"-"&amp;TEXT($A843,"mmm-aaaa"),Informes!$A:$P,COLUMN(Informes!H$1),FALSE),"þ","¨"),"¨")</f>
        <v>¨</v>
      </c>
      <c r="G843" s="281"/>
      <c r="H843" s="281"/>
      <c r="I843" s="248" t="str">
        <f>IFERROR(IF(ISBLANK(
VLOOKUP($D829&amp;"-"&amp;TEXT($A843,"mmm-aaaa"),Informes!$A:$P,COLUMN(Informes!I$1),FALSE)), "",
VLOOKUP($D829&amp;"-"&amp;TEXT($A843,"mmm-aaaa"),Informes!$A:$P,COLUMN(Informes!I$1),FALSE)), "")</f>
        <v/>
      </c>
      <c r="J843" s="248"/>
      <c r="K843" s="248"/>
      <c r="L843" s="173" t="str">
        <f t="shared" si="164"/>
        <v>¨</v>
      </c>
      <c r="M843" s="248" t="str">
        <f>IFERROR(IF(OR($X843=$L$7,$X843=$K$5,$X843=$O$5,$X843=$T$5),IF(ISBLANK(
VLOOKUP($D829&amp;"-"&amp;TEXT($A843,"mmm-aaaa"),Informes!$A:$P,COLUMN(Informes!J$1),FALSE)), "",
VLOOKUP($D829&amp;"-"&amp;TEXT($A843,"mmm-aaaa"),Informes!$A:$P,COLUMN(Informes!J$1),FALSE)), ""), "")</f>
        <v/>
      </c>
      <c r="N843" s="248"/>
      <c r="O843" s="248"/>
      <c r="P843" s="248"/>
      <c r="Q843" s="248"/>
      <c r="R843" s="252" t="str">
        <f t="shared" si="161"/>
        <v/>
      </c>
      <c r="S843" s="252"/>
      <c r="T843" s="252"/>
      <c r="U843" s="252"/>
      <c r="V843" s="253"/>
      <c r="W843" s="4" t="str">
        <f>IFERROR(VLOOKUP($D829&amp;"-"&amp;TEXT($A843,"mmm-aaaa"),Informes!$A:$P,COLUMN(Informes!K$1),FALSE), "")</f>
        <v/>
      </c>
      <c r="X843" s="34" t="str">
        <f>IFERROR(VLOOKUP($D829&amp;"-"&amp;TEXT($A843,"mmm-aaaa"),Informes!$A:$P,COLUMN(Informes!C$1),FALSE), "")</f>
        <v/>
      </c>
    </row>
    <row r="844" spans="1:24" ht="16.5" customHeight="1" x14ac:dyDescent="0.2">
      <c r="A844" s="34">
        <f t="shared" si="165"/>
        <v>45047</v>
      </c>
      <c r="B844" s="243" t="str">
        <f t="shared" si="162"/>
        <v>Mayo</v>
      </c>
      <c r="C844" s="244"/>
      <c r="D844" s="244" t="str">
        <f t="shared" si="163"/>
        <v>Enero</v>
      </c>
      <c r="E844" s="244"/>
      <c r="F844" s="281" t="str">
        <f>IFERROR(IF(VLOOKUP($D829&amp;"-"&amp;TEXT($A844,"mmm-aaaa"),Informes!$A:$P,COLUMN(Informes!H$1),FALSE),"þ","¨"),"¨")</f>
        <v>¨</v>
      </c>
      <c r="G844" s="281"/>
      <c r="H844" s="281"/>
      <c r="I844" s="248" t="str">
        <f>IFERROR(IF(ISBLANK(
VLOOKUP($D829&amp;"-"&amp;TEXT($A844,"mmm-aaaa"),Informes!$A:$P,COLUMN(Informes!I$1),FALSE)), "",
VLOOKUP($D829&amp;"-"&amp;TEXT($A844,"mmm-aaaa"),Informes!$A:$P,COLUMN(Informes!I$1),FALSE)), "")</f>
        <v/>
      </c>
      <c r="J844" s="248"/>
      <c r="K844" s="248"/>
      <c r="L844" s="173" t="str">
        <f t="shared" si="164"/>
        <v>¨</v>
      </c>
      <c r="M844" s="248" t="str">
        <f>IFERROR(IF(OR($X844=$L$7,$X844=$K$5,$X844=$O$5,$X844=$T$5),IF(ISBLANK(
VLOOKUP($D829&amp;"-"&amp;TEXT($A844,"mmm-aaaa"),Informes!$A:$P,COLUMN(Informes!J$1),FALSE)), "",
VLOOKUP($D829&amp;"-"&amp;TEXT($A844,"mmm-aaaa"),Informes!$A:$P,COLUMN(Informes!J$1),FALSE)), ""), "")</f>
        <v/>
      </c>
      <c r="N844" s="248"/>
      <c r="O844" s="248"/>
      <c r="P844" s="248"/>
      <c r="Q844" s="248"/>
      <c r="R844" s="252" t="str">
        <f t="shared" si="161"/>
        <v/>
      </c>
      <c r="S844" s="252"/>
      <c r="T844" s="252"/>
      <c r="U844" s="252"/>
      <c r="V844" s="253"/>
      <c r="W844" s="4" t="str">
        <f>IFERROR(VLOOKUP($D829&amp;"-"&amp;TEXT($A844,"mmm-aaaa"),Informes!$A:$P,COLUMN(Informes!K$1),FALSE), "")</f>
        <v/>
      </c>
      <c r="X844" s="34" t="str">
        <f>IFERROR(VLOOKUP($D829&amp;"-"&amp;TEXT($A844,"mmm-aaaa"),Informes!$A:$P,COLUMN(Informes!C$1),FALSE), "")</f>
        <v/>
      </c>
    </row>
    <row r="845" spans="1:24" ht="16.5" customHeight="1" x14ac:dyDescent="0.2">
      <c r="A845" s="34">
        <f t="shared" si="165"/>
        <v>45078</v>
      </c>
      <c r="B845" s="243" t="str">
        <f t="shared" si="162"/>
        <v>Junio</v>
      </c>
      <c r="C845" s="244"/>
      <c r="D845" s="244" t="str">
        <f t="shared" si="163"/>
        <v>Enero</v>
      </c>
      <c r="E845" s="244"/>
      <c r="F845" s="281" t="str">
        <f>IFERROR(IF(VLOOKUP($D829&amp;"-"&amp;TEXT($A845,"mmm-aaaa"),Informes!$A:$P,COLUMN(Informes!H$1),FALSE),"þ","¨"),"¨")</f>
        <v>¨</v>
      </c>
      <c r="G845" s="281"/>
      <c r="H845" s="281"/>
      <c r="I845" s="248" t="str">
        <f>IFERROR(IF(ISBLANK(
VLOOKUP($D829&amp;"-"&amp;TEXT($A845,"mmm-aaaa"),Informes!$A:$P,COLUMN(Informes!I$1),FALSE)), "",
VLOOKUP($D829&amp;"-"&amp;TEXT($A845,"mmm-aaaa"),Informes!$A:$P,COLUMN(Informes!I$1),FALSE)), "")</f>
        <v/>
      </c>
      <c r="J845" s="248"/>
      <c r="K845" s="248"/>
      <c r="L845" s="173" t="str">
        <f t="shared" si="164"/>
        <v>¨</v>
      </c>
      <c r="M845" s="248" t="str">
        <f>IFERROR(IF(OR($X845=$L$7,$X845=$K$5,$X845=$O$5,$X845=$T$5),IF(ISBLANK(
VLOOKUP($D829&amp;"-"&amp;TEXT($A845,"mmm-aaaa"),Informes!$A:$P,COLUMN(Informes!J$1),FALSE)), "",
VLOOKUP($D829&amp;"-"&amp;TEXT($A845,"mmm-aaaa"),Informes!$A:$P,COLUMN(Informes!J$1),FALSE)), ""), "")</f>
        <v/>
      </c>
      <c r="N845" s="248"/>
      <c r="O845" s="248"/>
      <c r="P845" s="248"/>
      <c r="Q845" s="248"/>
      <c r="R845" s="252" t="str">
        <f t="shared" si="161"/>
        <v/>
      </c>
      <c r="S845" s="252"/>
      <c r="T845" s="252"/>
      <c r="U845" s="252"/>
      <c r="V845" s="253"/>
      <c r="W845" s="4" t="str">
        <f>IFERROR(VLOOKUP($D829&amp;"-"&amp;TEXT($A845,"mmm-aaaa"),Informes!$A:$P,COLUMN(Informes!K$1),FALSE), "")</f>
        <v/>
      </c>
      <c r="X845" s="34" t="str">
        <f>IFERROR(VLOOKUP($D829&amp;"-"&amp;TEXT($A845,"mmm-aaaa"),Informes!$A:$P,COLUMN(Informes!C$1),FALSE), "")</f>
        <v/>
      </c>
    </row>
    <row r="846" spans="1:24" ht="16.5" customHeight="1" x14ac:dyDescent="0.2">
      <c r="A846" s="34">
        <f t="shared" si="165"/>
        <v>45108</v>
      </c>
      <c r="B846" s="243" t="str">
        <f t="shared" si="162"/>
        <v>Julio</v>
      </c>
      <c r="C846" s="244"/>
      <c r="D846" s="244" t="str">
        <f t="shared" si="163"/>
        <v>Enero</v>
      </c>
      <c r="E846" s="244"/>
      <c r="F846" s="281" t="str">
        <f>IFERROR(IF(VLOOKUP($D829&amp;"-"&amp;TEXT($A846,"mmm-aaaa"),Informes!$A:$P,COLUMN(Informes!H$1),FALSE),"þ","¨"),"¨")</f>
        <v>¨</v>
      </c>
      <c r="G846" s="281"/>
      <c r="H846" s="281"/>
      <c r="I846" s="248" t="str">
        <f>IFERROR(IF(ISBLANK(
VLOOKUP($D829&amp;"-"&amp;TEXT($A846,"mmm-aaaa"),Informes!$A:$P,COLUMN(Informes!I$1),FALSE)), "",
VLOOKUP($D829&amp;"-"&amp;TEXT($A846,"mmm-aaaa"),Informes!$A:$P,COLUMN(Informes!I$1),FALSE)), "")</f>
        <v/>
      </c>
      <c r="J846" s="248"/>
      <c r="K846" s="248"/>
      <c r="L846" s="173" t="str">
        <f t="shared" si="164"/>
        <v>¨</v>
      </c>
      <c r="M846" s="248" t="str">
        <f>IFERROR(IF(OR($X846=$L$7,$X846=$K$5,$X846=$O$5,$X846=$T$5),IF(ISBLANK(
VLOOKUP($D829&amp;"-"&amp;TEXT($A846,"mmm-aaaa"),Informes!$A:$P,COLUMN(Informes!J$1),FALSE)), "",
VLOOKUP($D829&amp;"-"&amp;TEXT($A846,"mmm-aaaa"),Informes!$A:$P,COLUMN(Informes!J$1),FALSE)), ""), "")</f>
        <v/>
      </c>
      <c r="N846" s="248"/>
      <c r="O846" s="248"/>
      <c r="P846" s="248"/>
      <c r="Q846" s="248"/>
      <c r="R846" s="252" t="str">
        <f t="shared" si="161"/>
        <v/>
      </c>
      <c r="S846" s="252"/>
      <c r="T846" s="252"/>
      <c r="U846" s="252"/>
      <c r="V846" s="253"/>
      <c r="W846" s="4" t="str">
        <f>IFERROR(VLOOKUP($D829&amp;"-"&amp;TEXT($A846,"mmm-aaaa"),Informes!$A:$P,COLUMN(Informes!K$1),FALSE), "")</f>
        <v/>
      </c>
      <c r="X846" s="34" t="str">
        <f>IFERROR(VLOOKUP($D829&amp;"-"&amp;TEXT($A846,"mmm-aaaa"),Informes!$A:$P,COLUMN(Informes!C$1),FALSE), "")</f>
        <v/>
      </c>
    </row>
    <row r="847" spans="1:24" ht="16.5" customHeight="1" thickBot="1" x14ac:dyDescent="0.25">
      <c r="A847" s="34">
        <f t="shared" si="165"/>
        <v>45139</v>
      </c>
      <c r="B847" s="264" t="str">
        <f t="shared" si="162"/>
        <v>Agosto</v>
      </c>
      <c r="C847" s="265"/>
      <c r="D847" s="265" t="str">
        <f t="shared" si="163"/>
        <v>Enero</v>
      </c>
      <c r="E847" s="265"/>
      <c r="F847" s="280" t="str">
        <f>IFERROR(IF(VLOOKUP($D829&amp;"-"&amp;TEXT($A847,"mmm-aaaa"),Informes!$A:$P,COLUMN(Informes!H$1),FALSE),"þ","¨"),"¨")</f>
        <v>¨</v>
      </c>
      <c r="G847" s="280"/>
      <c r="H847" s="280"/>
      <c r="I847" s="269" t="str">
        <f>IFERROR(IF(ISBLANK(
VLOOKUP($D829&amp;"-"&amp;TEXT($A847,"mmm-aaaa"),Informes!$A:$P,COLUMN(Informes!I$1),FALSE)), "",
VLOOKUP($D829&amp;"-"&amp;TEXT($A847,"mmm-aaaa"),Informes!$A:$P,COLUMN(Informes!I$1),FALSE)), "")</f>
        <v/>
      </c>
      <c r="J847" s="269"/>
      <c r="K847" s="269"/>
      <c r="L847" s="172" t="str">
        <f t="shared" si="164"/>
        <v>¨</v>
      </c>
      <c r="M847" s="269" t="str">
        <f>IFERROR(IF(OR($X847=$L$7,$X847=$K$5,$X847=$O$5,$X847=$T$5),IF(ISBLANK(
VLOOKUP($D829&amp;"-"&amp;TEXT($A847,"mmm-aaaa"),Informes!$A:$P,COLUMN(Informes!J$1),FALSE)), "",
VLOOKUP($D829&amp;"-"&amp;TEXT($A847,"mmm-aaaa"),Informes!$A:$P,COLUMN(Informes!J$1),FALSE)), ""), "")</f>
        <v/>
      </c>
      <c r="N847" s="269"/>
      <c r="O847" s="269"/>
      <c r="P847" s="269"/>
      <c r="Q847" s="269"/>
      <c r="R847" s="270" t="str">
        <f t="shared" si="161"/>
        <v/>
      </c>
      <c r="S847" s="270"/>
      <c r="T847" s="270"/>
      <c r="U847" s="270"/>
      <c r="V847" s="271"/>
      <c r="W847" s="4" t="str">
        <f>IFERROR(VLOOKUP($D829&amp;"-"&amp;TEXT($A847,"mmm-aaaa"),Informes!$A:$P,COLUMN(Informes!K$1),FALSE), "")</f>
        <v/>
      </c>
      <c r="X847" s="34" t="str">
        <f>IFERROR(VLOOKUP($D829&amp;"-"&amp;TEXT($A847,"mmm-aaaa"),Informes!$A:$P,COLUMN(Informes!C$1),FALSE), "")</f>
        <v/>
      </c>
    </row>
    <row r="848" spans="1:24" ht="16.5" customHeight="1" thickBot="1" x14ac:dyDescent="0.3">
      <c r="D848" s="124"/>
      <c r="E848" s="124"/>
      <c r="F848" s="129"/>
      <c r="G848" s="124" t="str">
        <f>IF(SUM(F836:F847)=0,"",SUM(F836:F847))</f>
        <v/>
      </c>
      <c r="H848" s="124"/>
      <c r="I848" s="124"/>
      <c r="J848" s="130"/>
      <c r="K848" s="124"/>
      <c r="L848" s="131" t="s">
        <v>107</v>
      </c>
      <c r="M848" s="272" t="str">
        <f>IF(SUM(M836:M847)=0,"",SUM(M836:M847))</f>
        <v/>
      </c>
      <c r="N848" s="273"/>
      <c r="O848" s="273"/>
      <c r="P848" s="273"/>
      <c r="Q848" s="274"/>
      <c r="R848" s="275"/>
      <c r="S848" s="276"/>
      <c r="T848" s="276"/>
      <c r="U848" s="276"/>
      <c r="V848" s="277"/>
      <c r="W848" s="4"/>
      <c r="X848" s="4"/>
    </row>
    <row r="849" spans="1:24" ht="16.5" customHeight="1" x14ac:dyDescent="0.2">
      <c r="W849" s="4"/>
      <c r="X849" s="4"/>
    </row>
    <row r="850" spans="1:24" ht="279.75" customHeight="1" x14ac:dyDescent="0.15">
      <c r="B850" s="11"/>
      <c r="C850" s="132" t="s">
        <v>136</v>
      </c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r="851" spans="1:24" ht="24" customHeight="1" x14ac:dyDescent="0.2">
      <c r="A851" s="35"/>
      <c r="B851" s="256" t="s">
        <v>127</v>
      </c>
      <c r="C851" s="256"/>
      <c r="D851" s="256"/>
      <c r="E851" s="256"/>
      <c r="F851" s="256"/>
      <c r="G851" s="256"/>
      <c r="H851" s="256"/>
      <c r="I851" s="256"/>
      <c r="J851" s="256"/>
      <c r="K851" s="256"/>
      <c r="L851" s="256"/>
      <c r="M851" s="256"/>
      <c r="N851" s="256"/>
      <c r="O851" s="256"/>
      <c r="P851" s="256"/>
      <c r="Q851" s="256"/>
      <c r="R851" s="256"/>
      <c r="S851" s="256"/>
      <c r="T851" s="256"/>
      <c r="U851" s="256"/>
      <c r="V851" s="256"/>
      <c r="X851" s="2"/>
    </row>
    <row r="852" spans="1:24" ht="15" x14ac:dyDescent="0.2">
      <c r="A852" s="35"/>
      <c r="B852" s="120" t="s">
        <v>128</v>
      </c>
      <c r="D852" s="123">
        <f>D829</f>
        <v>0</v>
      </c>
      <c r="E852" s="175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5"/>
      <c r="X852" s="2"/>
    </row>
    <row r="853" spans="1:24" ht="17.25" x14ac:dyDescent="0.2">
      <c r="B853" s="120" t="s">
        <v>129</v>
      </c>
      <c r="D853" s="121"/>
      <c r="E853" s="121"/>
      <c r="F853" s="7"/>
      <c r="G853" s="7"/>
      <c r="H853" s="257" t="str">
        <f>H830</f>
        <v/>
      </c>
      <c r="I853" s="257"/>
      <c r="J853" s="257"/>
      <c r="K853" s="257"/>
      <c r="L853" s="257"/>
      <c r="M853" s="257"/>
      <c r="N853" s="257"/>
      <c r="O853" s="257"/>
      <c r="P853" s="127" t="str">
        <f>P830</f>
        <v>¨</v>
      </c>
      <c r="Q853" s="120" t="s">
        <v>75</v>
      </c>
      <c r="S853" s="12"/>
      <c r="T853" s="13"/>
      <c r="U853" s="127" t="str">
        <f>U830</f>
        <v>¨</v>
      </c>
      <c r="V853" s="120" t="s">
        <v>79</v>
      </c>
      <c r="W853" s="12"/>
      <c r="X853" s="6"/>
    </row>
    <row r="854" spans="1:24" ht="17.25" x14ac:dyDescent="0.2">
      <c r="B854" s="120" t="s">
        <v>130</v>
      </c>
      <c r="D854" s="122"/>
      <c r="E854" s="122"/>
      <c r="F854" s="7"/>
      <c r="G854" s="258" t="str">
        <f>G831</f>
        <v/>
      </c>
      <c r="H854" s="258"/>
      <c r="I854" s="258"/>
      <c r="J854" s="258"/>
      <c r="K854" s="258"/>
      <c r="L854" s="258"/>
      <c r="M854" s="258"/>
      <c r="N854" s="258"/>
      <c r="O854" s="258"/>
      <c r="P854" s="128" t="s">
        <v>137</v>
      </c>
      <c r="Q854" s="120" t="s">
        <v>131</v>
      </c>
      <c r="S854" s="12"/>
      <c r="T854" s="12"/>
      <c r="U854" s="128" t="s">
        <v>138</v>
      </c>
      <c r="V854" s="120" t="s">
        <v>61</v>
      </c>
      <c r="W854" s="12"/>
      <c r="X854" s="6"/>
    </row>
    <row r="855" spans="1:24" ht="28.5" customHeight="1" x14ac:dyDescent="0.2">
      <c r="B855" s="127" t="str">
        <f>B832</f>
        <v>¨</v>
      </c>
      <c r="C855" s="125" t="s">
        <v>76</v>
      </c>
      <c r="D855" s="127" t="str">
        <f>D832</f>
        <v>¨</v>
      </c>
      <c r="E855" s="125" t="s">
        <v>81</v>
      </c>
      <c r="F855" s="7"/>
      <c r="G855" s="7"/>
      <c r="H855" s="5"/>
      <c r="I855" s="10"/>
      <c r="J855" s="127" t="str">
        <f>J832</f>
        <v>¨</v>
      </c>
      <c r="K855" s="125" t="s">
        <v>77</v>
      </c>
      <c r="L855" s="5"/>
      <c r="M855" s="5"/>
      <c r="N855" s="127" t="str">
        <f>N832</f>
        <v>¨</v>
      </c>
      <c r="O855" s="125" t="s">
        <v>132</v>
      </c>
      <c r="P855" s="126"/>
      <c r="Q855" s="126"/>
      <c r="R855" s="9"/>
      <c r="S855" s="127" t="str">
        <f>S832</f>
        <v>¨</v>
      </c>
      <c r="T855" s="259" t="s">
        <v>133</v>
      </c>
      <c r="U855" s="259"/>
      <c r="V855" s="259"/>
      <c r="W855" s="13"/>
      <c r="X855" s="6"/>
    </row>
    <row r="856" spans="1:24" ht="4.5" customHeight="1" thickBot="1" x14ac:dyDescent="0.25">
      <c r="B856" s="8"/>
      <c r="C856" s="7"/>
      <c r="D856" s="8"/>
      <c r="E856" s="7"/>
      <c r="F856" s="7"/>
      <c r="G856" s="7"/>
      <c r="H856" s="5"/>
      <c r="I856" s="10"/>
      <c r="J856" s="8"/>
      <c r="K856" s="5"/>
      <c r="L856" s="5"/>
      <c r="M856" s="5"/>
      <c r="N856" s="7"/>
      <c r="O856" s="5"/>
      <c r="P856" s="8"/>
      <c r="Q856" s="8"/>
      <c r="R856" s="9"/>
      <c r="S856" s="9"/>
      <c r="T856" s="7"/>
      <c r="U856" s="8"/>
      <c r="V856" s="9"/>
      <c r="W856" s="9"/>
      <c r="X856" s="6"/>
    </row>
    <row r="857" spans="1:24" ht="27" customHeight="1" x14ac:dyDescent="0.25">
      <c r="B857" s="260" t="s">
        <v>17</v>
      </c>
      <c r="C857" s="261"/>
      <c r="D857" s="261"/>
      <c r="E857" s="261"/>
      <c r="F857" s="262" t="s">
        <v>134</v>
      </c>
      <c r="G857" s="262"/>
      <c r="H857" s="262"/>
      <c r="I857" s="262" t="s">
        <v>12</v>
      </c>
      <c r="J857" s="262"/>
      <c r="K857" s="262"/>
      <c r="L857" s="262" t="s">
        <v>105</v>
      </c>
      <c r="M857" s="236" t="s">
        <v>135</v>
      </c>
      <c r="N857" s="236"/>
      <c r="O857" s="236"/>
      <c r="P857" s="236"/>
      <c r="Q857" s="236"/>
      <c r="R857" s="236" t="s">
        <v>101</v>
      </c>
      <c r="S857" s="236"/>
      <c r="T857" s="236"/>
      <c r="U857" s="236"/>
      <c r="V857" s="237"/>
      <c r="W857" s="14"/>
      <c r="X857" s="3"/>
    </row>
    <row r="858" spans="1:24" ht="27.75" customHeight="1" x14ac:dyDescent="0.2">
      <c r="B858" s="240">
        <f>EDATE(B835,12)</f>
        <v>45292</v>
      </c>
      <c r="C858" s="241"/>
      <c r="D858" s="241"/>
      <c r="E858" s="242"/>
      <c r="F858" s="263"/>
      <c r="G858" s="263"/>
      <c r="H858" s="263"/>
      <c r="I858" s="263"/>
      <c r="J858" s="263"/>
      <c r="K858" s="263"/>
      <c r="L858" s="263"/>
      <c r="M858" s="238"/>
      <c r="N858" s="238"/>
      <c r="O858" s="238"/>
      <c r="P858" s="238"/>
      <c r="Q858" s="238"/>
      <c r="R858" s="238"/>
      <c r="S858" s="238"/>
      <c r="T858" s="238"/>
      <c r="U858" s="238"/>
      <c r="V858" s="239"/>
      <c r="W858" s="14"/>
      <c r="X858" s="3"/>
    </row>
    <row r="859" spans="1:24" ht="16.5" customHeight="1" x14ac:dyDescent="0.2">
      <c r="A859" s="34">
        <f>EDATE(B858,-4)</f>
        <v>45170</v>
      </c>
      <c r="B859" s="243" t="str">
        <f>PROPER(TEXT(A859, "mmmm"))</f>
        <v>Septiembre</v>
      </c>
      <c r="C859" s="244"/>
      <c r="D859" s="244"/>
      <c r="E859" s="244"/>
      <c r="F859" s="281" t="str">
        <f>IFERROR(IF(VLOOKUP($D829&amp;"-"&amp;TEXT($A859,"mmm-aaaa"),Informes!$A:$P,COLUMN(Informes!H$1),FALSE),"þ","¨"),"¨")</f>
        <v>¨</v>
      </c>
      <c r="G859" s="281"/>
      <c r="H859" s="281"/>
      <c r="I859" s="248" t="str">
        <f>IFERROR(IF(ISBLANK(
VLOOKUP($D852&amp;"-"&amp;TEXT($A859,"mmm-aaaa"),Informes!$A:$P,COLUMN(Informes!I$1),FALSE)), "",
VLOOKUP($D852&amp;"-"&amp;TEXT($A859,"mmm-aaaa"),Informes!$A:$P,COLUMN(Informes!I$1),FALSE)), "")</f>
        <v/>
      </c>
      <c r="J859" s="248"/>
      <c r="K859" s="248"/>
      <c r="L859" s="173" t="str">
        <f>IFERROR(IF($X859=$L$7,"þ","¨"),"¨")</f>
        <v>¨</v>
      </c>
      <c r="M859" s="248" t="str">
        <f>IFERROR(IF(OR($X859=$L$7,$X859=$K$5,$X859=$O$5,$X859=$T$5),IF(ISBLANK(
VLOOKUP($D829&amp;"-"&amp;TEXT($A859,"mmm-aaaa"),Informes!$A:$P,COLUMN(Informes!J$1),FALSE)), "",
VLOOKUP($D829&amp;"-"&amp;TEXT($A859,"mmm-aaaa"),Informes!$A:$P,COLUMN(Informes!J$1),FALSE)), ""), "")</f>
        <v/>
      </c>
      <c r="N859" s="248"/>
      <c r="O859" s="248"/>
      <c r="P859" s="248"/>
      <c r="Q859" s="248"/>
      <c r="R859" s="252" t="str">
        <f t="shared" ref="R859:R870" si="166">IF(W859=0, "", W859)</f>
        <v/>
      </c>
      <c r="S859" s="252"/>
      <c r="T859" s="252"/>
      <c r="U859" s="252"/>
      <c r="V859" s="253"/>
      <c r="W859" s="4" t="str">
        <f>IFERROR(VLOOKUP($D852&amp;"-"&amp;TEXT($A859,"mmm-aaaa"),Informes!$A:$P,COLUMN(Informes!K$1),FALSE), "")</f>
        <v/>
      </c>
      <c r="X859" s="34" t="str">
        <f>IFERROR(VLOOKUP($D829&amp;"-"&amp;TEXT($A859,"mmm-aaaa"),Informes!$A:$P,COLUMN(Informes!C$1),FALSE), "")</f>
        <v/>
      </c>
    </row>
    <row r="860" spans="1:24" ht="16.5" customHeight="1" x14ac:dyDescent="0.2">
      <c r="A860" s="34">
        <f>EDATE(A859,1)</f>
        <v>45200</v>
      </c>
      <c r="B860" s="243" t="str">
        <f t="shared" ref="B860:B870" si="167">PROPER(TEXT(A860, "mmmm"))</f>
        <v>Octubre</v>
      </c>
      <c r="C860" s="244"/>
      <c r="D860" s="244"/>
      <c r="E860" s="244"/>
      <c r="F860" s="281" t="str">
        <f>IFERROR(IF(VLOOKUP($D829&amp;"-"&amp;TEXT($A860,"mmm-aaaa"),Informes!$A:$P,COLUMN(Informes!H$1),FALSE),"þ","¨"),"¨")</f>
        <v>¨</v>
      </c>
      <c r="G860" s="281"/>
      <c r="H860" s="281"/>
      <c r="I860" s="248" t="str">
        <f>IFERROR(IF(ISBLANK(
VLOOKUP($D852&amp;"-"&amp;TEXT($A860,"mmm-aaaa"),Informes!$A:$P,COLUMN(Informes!I$1),FALSE)), "",
VLOOKUP($D852&amp;"-"&amp;TEXT($A860,"mmm-aaaa"),Informes!$A:$P,COLUMN(Informes!I$1),FALSE)), "")</f>
        <v/>
      </c>
      <c r="J860" s="248"/>
      <c r="K860" s="248"/>
      <c r="L860" s="173" t="str">
        <f t="shared" ref="L860:L870" si="168">IFERROR(IF($X860=$L$7,"þ","¨"),"¨")</f>
        <v>¨</v>
      </c>
      <c r="M860" s="248" t="str">
        <f>IFERROR(IF(OR($X860=$L$7,$X860=$K$5,$X860=$O$5,$X860=$T$5),IF(ISBLANK(
VLOOKUP($D829&amp;"-"&amp;TEXT($A860,"mmm-aaaa"),Informes!$A:$P,COLUMN(Informes!J$1),FALSE)), "",
VLOOKUP($D829&amp;"-"&amp;TEXT($A860,"mmm-aaaa"),Informes!$A:$P,COLUMN(Informes!J$1),FALSE)), ""), "")</f>
        <v/>
      </c>
      <c r="N860" s="248"/>
      <c r="O860" s="248"/>
      <c r="P860" s="248"/>
      <c r="Q860" s="248"/>
      <c r="R860" s="252" t="str">
        <f t="shared" si="166"/>
        <v/>
      </c>
      <c r="S860" s="252"/>
      <c r="T860" s="252"/>
      <c r="U860" s="252"/>
      <c r="V860" s="253"/>
      <c r="W860" s="4" t="str">
        <f>IFERROR(VLOOKUP($D852&amp;"-"&amp;TEXT($A860,"mmm-aaaa"),Informes!$A:$P,COLUMN(Informes!K$1),FALSE), "")</f>
        <v/>
      </c>
      <c r="X860" s="34" t="str">
        <f>IFERROR(VLOOKUP($D829&amp;"-"&amp;TEXT($A860,"mmm-aaaa"),Informes!$A:$P,COLUMN(Informes!C$1),FALSE), "")</f>
        <v/>
      </c>
    </row>
    <row r="861" spans="1:24" ht="16.5" customHeight="1" x14ac:dyDescent="0.2">
      <c r="A861" s="34">
        <f t="shared" ref="A861:A870" si="169">EDATE(A860,1)</f>
        <v>45231</v>
      </c>
      <c r="B861" s="243" t="str">
        <f t="shared" si="167"/>
        <v>Noviembre</v>
      </c>
      <c r="C861" s="244"/>
      <c r="D861" s="244"/>
      <c r="E861" s="244"/>
      <c r="F861" s="281" t="str">
        <f>IFERROR(IF(VLOOKUP($D829&amp;"-"&amp;TEXT($A861,"mmm-aaaa"),Informes!$A:$P,COLUMN(Informes!H$1),FALSE),"þ","¨"),"¨")</f>
        <v>¨</v>
      </c>
      <c r="G861" s="281"/>
      <c r="H861" s="281"/>
      <c r="I861" s="248" t="str">
        <f>IFERROR(IF(ISBLANK(
VLOOKUP($D852&amp;"-"&amp;TEXT($A861,"mmm-aaaa"),Informes!$A:$P,COLUMN(Informes!I$1),FALSE)), "",
VLOOKUP($D852&amp;"-"&amp;TEXT($A861,"mmm-aaaa"),Informes!$A:$P,COLUMN(Informes!I$1),FALSE)), "")</f>
        <v/>
      </c>
      <c r="J861" s="248"/>
      <c r="K861" s="248"/>
      <c r="L861" s="173" t="str">
        <f t="shared" si="168"/>
        <v>¨</v>
      </c>
      <c r="M861" s="248" t="str">
        <f>IFERROR(IF(OR($X861=$L$7,$X861=$K$5,$X861=$O$5,$X861=$T$5),IF(ISBLANK(
VLOOKUP($D829&amp;"-"&amp;TEXT($A861,"mmm-aaaa"),Informes!$A:$P,COLUMN(Informes!J$1),FALSE)), "",
VLOOKUP($D829&amp;"-"&amp;TEXT($A861,"mmm-aaaa"),Informes!$A:$P,COLUMN(Informes!J$1),FALSE)), ""), "")</f>
        <v/>
      </c>
      <c r="N861" s="248"/>
      <c r="O861" s="248"/>
      <c r="P861" s="248"/>
      <c r="Q861" s="248"/>
      <c r="R861" s="252" t="str">
        <f t="shared" si="166"/>
        <v/>
      </c>
      <c r="S861" s="252"/>
      <c r="T861" s="252"/>
      <c r="U861" s="252"/>
      <c r="V861" s="253"/>
      <c r="W861" s="4" t="str">
        <f>IFERROR(VLOOKUP($D852&amp;"-"&amp;TEXT($A861,"mmm-aaaa"),Informes!$A:$P,COLUMN(Informes!K$1),FALSE), "")</f>
        <v/>
      </c>
      <c r="X861" s="34" t="str">
        <f>IFERROR(VLOOKUP($D829&amp;"-"&amp;TEXT($A861,"mmm-aaaa"),Informes!$A:$P,COLUMN(Informes!C$1),FALSE), "")</f>
        <v/>
      </c>
    </row>
    <row r="862" spans="1:24" ht="16.5" customHeight="1" x14ac:dyDescent="0.2">
      <c r="A862" s="34">
        <f t="shared" si="169"/>
        <v>45261</v>
      </c>
      <c r="B862" s="243" t="str">
        <f t="shared" si="167"/>
        <v>Diciembre</v>
      </c>
      <c r="C862" s="244"/>
      <c r="D862" s="244"/>
      <c r="E862" s="244"/>
      <c r="F862" s="281" t="str">
        <f>IFERROR(IF(VLOOKUP($D829&amp;"-"&amp;TEXT($A862,"mmm-aaaa"),Informes!$A:$P,COLUMN(Informes!H$1),FALSE),"þ","¨"),"¨")</f>
        <v>¨</v>
      </c>
      <c r="G862" s="281"/>
      <c r="H862" s="281"/>
      <c r="I862" s="248" t="str">
        <f>IFERROR(IF(ISBLANK(
VLOOKUP($D852&amp;"-"&amp;TEXT($A862,"mmm-aaaa"),Informes!$A:$P,COLUMN(Informes!I$1),FALSE)), "",
VLOOKUP($D852&amp;"-"&amp;TEXT($A862,"mmm-aaaa"),Informes!$A:$P,COLUMN(Informes!I$1),FALSE)), "")</f>
        <v/>
      </c>
      <c r="J862" s="248"/>
      <c r="K862" s="248"/>
      <c r="L862" s="173" t="str">
        <f t="shared" si="168"/>
        <v>¨</v>
      </c>
      <c r="M862" s="248" t="str">
        <f>IFERROR(IF(OR($X862=$L$7,$X862=$K$5,$X862=$O$5,$X862=$T$5),IF(ISBLANK(
VLOOKUP($D829&amp;"-"&amp;TEXT($A862,"mmm-aaaa"),Informes!$A:$P,COLUMN(Informes!J$1),FALSE)), "",
VLOOKUP($D829&amp;"-"&amp;TEXT($A862,"mmm-aaaa"),Informes!$A:$P,COLUMN(Informes!J$1),FALSE)), ""), "")</f>
        <v/>
      </c>
      <c r="N862" s="248"/>
      <c r="O862" s="248"/>
      <c r="P862" s="248"/>
      <c r="Q862" s="248"/>
      <c r="R862" s="252" t="str">
        <f t="shared" si="166"/>
        <v/>
      </c>
      <c r="S862" s="252"/>
      <c r="T862" s="252"/>
      <c r="U862" s="252"/>
      <c r="V862" s="253"/>
      <c r="W862" s="4" t="str">
        <f>IFERROR(VLOOKUP($D852&amp;"-"&amp;TEXT($A862,"mmm-aaaa"),Informes!$A:$P,COLUMN(Informes!K$1),FALSE), "")</f>
        <v/>
      </c>
      <c r="X862" s="34" t="str">
        <f>IFERROR(VLOOKUP($D829&amp;"-"&amp;TEXT($A862,"mmm-aaaa"),Informes!$A:$P,COLUMN(Informes!C$1),FALSE), "")</f>
        <v/>
      </c>
    </row>
    <row r="863" spans="1:24" ht="16.5" customHeight="1" x14ac:dyDescent="0.2">
      <c r="A863" s="34">
        <f t="shared" si="169"/>
        <v>45292</v>
      </c>
      <c r="B863" s="243" t="str">
        <f t="shared" si="167"/>
        <v>Enero</v>
      </c>
      <c r="C863" s="244"/>
      <c r="D863" s="244"/>
      <c r="E863" s="244"/>
      <c r="F863" s="281" t="str">
        <f>IFERROR(IF(VLOOKUP($D829&amp;"-"&amp;TEXT($A863,"mmm-aaaa"),Informes!$A:$P,COLUMN(Informes!H$1),FALSE),"þ","¨"),"¨")</f>
        <v>¨</v>
      </c>
      <c r="G863" s="281"/>
      <c r="H863" s="281"/>
      <c r="I863" s="248" t="str">
        <f>IFERROR(IF(ISBLANK(
VLOOKUP($D852&amp;"-"&amp;TEXT($A863,"mmm-aaaa"),Informes!$A:$P,COLUMN(Informes!I$1),FALSE)), "",
VLOOKUP($D852&amp;"-"&amp;TEXT($A863,"mmm-aaaa"),Informes!$A:$P,COLUMN(Informes!I$1),FALSE)), "")</f>
        <v/>
      </c>
      <c r="J863" s="248"/>
      <c r="K863" s="248"/>
      <c r="L863" s="173" t="str">
        <f t="shared" si="168"/>
        <v>¨</v>
      </c>
      <c r="M863" s="248" t="str">
        <f>IFERROR(IF(OR($X863=$L$7,$X863=$K$5,$X863=$O$5,$X863=$T$5),IF(ISBLANK(
VLOOKUP($D829&amp;"-"&amp;TEXT($A863,"mmm-aaaa"),Informes!$A:$P,COLUMN(Informes!J$1),FALSE)), "",
VLOOKUP($D829&amp;"-"&amp;TEXT($A863,"mmm-aaaa"),Informes!$A:$P,COLUMN(Informes!J$1),FALSE)), ""), "")</f>
        <v/>
      </c>
      <c r="N863" s="248"/>
      <c r="O863" s="248"/>
      <c r="P863" s="248"/>
      <c r="Q863" s="248"/>
      <c r="R863" s="252" t="str">
        <f t="shared" si="166"/>
        <v/>
      </c>
      <c r="S863" s="252"/>
      <c r="T863" s="252"/>
      <c r="U863" s="252"/>
      <c r="V863" s="253"/>
      <c r="W863" s="4" t="str">
        <f>IFERROR(VLOOKUP($D852&amp;"-"&amp;TEXT($A863,"mmm-aaaa"),Informes!$A:$P,COLUMN(Informes!K$1),FALSE), "")</f>
        <v/>
      </c>
      <c r="X863" s="34" t="str">
        <f>IFERROR(VLOOKUP($D829&amp;"-"&amp;TEXT($A863,"mmm-aaaa"),Informes!$A:$P,COLUMN(Informes!C$1),FALSE), "")</f>
        <v/>
      </c>
    </row>
    <row r="864" spans="1:24" ht="16.5" customHeight="1" x14ac:dyDescent="0.2">
      <c r="A864" s="34">
        <f t="shared" si="169"/>
        <v>45323</v>
      </c>
      <c r="B864" s="243" t="str">
        <f t="shared" si="167"/>
        <v>Febrero</v>
      </c>
      <c r="C864" s="244"/>
      <c r="D864" s="244"/>
      <c r="E864" s="244"/>
      <c r="F864" s="281" t="str">
        <f>IFERROR(IF(VLOOKUP($D829&amp;"-"&amp;TEXT($A864,"mmm-aaaa"),Informes!$A:$P,COLUMN(Informes!H$1),FALSE),"þ","¨"),"¨")</f>
        <v>¨</v>
      </c>
      <c r="G864" s="281"/>
      <c r="H864" s="281"/>
      <c r="I864" s="248" t="str">
        <f>IFERROR(IF(ISBLANK(
VLOOKUP($D852&amp;"-"&amp;TEXT($A864,"mmm-aaaa"),Informes!$A:$P,COLUMN(Informes!I$1),FALSE)), "",
VLOOKUP($D852&amp;"-"&amp;TEXT($A864,"mmm-aaaa"),Informes!$A:$P,COLUMN(Informes!I$1),FALSE)), "")</f>
        <v/>
      </c>
      <c r="J864" s="248"/>
      <c r="K864" s="248"/>
      <c r="L864" s="173" t="str">
        <f t="shared" si="168"/>
        <v>¨</v>
      </c>
      <c r="M864" s="248" t="str">
        <f>IFERROR(IF(OR($X864=$L$7,$X864=$K$5,$X864=$O$5,$X864=$T$5),IF(ISBLANK(
VLOOKUP($D829&amp;"-"&amp;TEXT($A864,"mmm-aaaa"),Informes!$A:$P,COLUMN(Informes!J$1),FALSE)), "",
VLOOKUP($D829&amp;"-"&amp;TEXT($A864,"mmm-aaaa"),Informes!$A:$P,COLUMN(Informes!J$1),FALSE)), ""), "")</f>
        <v/>
      </c>
      <c r="N864" s="248"/>
      <c r="O864" s="248"/>
      <c r="P864" s="248"/>
      <c r="Q864" s="248"/>
      <c r="R864" s="252" t="str">
        <f t="shared" si="166"/>
        <v/>
      </c>
      <c r="S864" s="252"/>
      <c r="T864" s="252"/>
      <c r="U864" s="252"/>
      <c r="V864" s="253"/>
      <c r="W864" s="4" t="str">
        <f>IFERROR(VLOOKUP($D852&amp;"-"&amp;TEXT($A864,"mmm-aaaa"),Informes!$A:$P,COLUMN(Informes!K$1),FALSE), "")</f>
        <v/>
      </c>
      <c r="X864" s="34" t="str">
        <f>IFERROR(VLOOKUP($D829&amp;"-"&amp;TEXT($A864,"mmm-aaaa"),Informes!$A:$P,COLUMN(Informes!C$1),FALSE), "")</f>
        <v/>
      </c>
    </row>
    <row r="865" spans="1:24" ht="16.5" customHeight="1" x14ac:dyDescent="0.2">
      <c r="A865" s="34">
        <f t="shared" si="169"/>
        <v>45352</v>
      </c>
      <c r="B865" s="243" t="str">
        <f t="shared" si="167"/>
        <v>Marzo</v>
      </c>
      <c r="C865" s="244"/>
      <c r="D865" s="244"/>
      <c r="E865" s="244"/>
      <c r="F865" s="281" t="str">
        <f>IFERROR(IF(VLOOKUP($D829&amp;"-"&amp;TEXT($A865,"mmm-aaaa"),Informes!$A:$P,COLUMN(Informes!H$1),FALSE),"þ","¨"),"¨")</f>
        <v>¨</v>
      </c>
      <c r="G865" s="281"/>
      <c r="H865" s="281"/>
      <c r="I865" s="248" t="str">
        <f>IFERROR(IF(ISBLANK(
VLOOKUP($D852&amp;"-"&amp;TEXT($A865,"mmm-aaaa"),Informes!$A:$P,COLUMN(Informes!I$1),FALSE)), "",
VLOOKUP($D852&amp;"-"&amp;TEXT($A865,"mmm-aaaa"),Informes!$A:$P,COLUMN(Informes!I$1),FALSE)), "")</f>
        <v/>
      </c>
      <c r="J865" s="248"/>
      <c r="K865" s="248"/>
      <c r="L865" s="173" t="str">
        <f t="shared" si="168"/>
        <v>¨</v>
      </c>
      <c r="M865" s="248" t="str">
        <f>IFERROR(IF(OR($X865=$L$7,$X865=$K$5,$X865=$O$5,$X865=$T$5),IF(ISBLANK(
VLOOKUP($D829&amp;"-"&amp;TEXT($A865,"mmm-aaaa"),Informes!$A:$P,COLUMN(Informes!J$1),FALSE)), "",
VLOOKUP($D829&amp;"-"&amp;TEXT($A865,"mmm-aaaa"),Informes!$A:$P,COLUMN(Informes!J$1),FALSE)), ""), "")</f>
        <v/>
      </c>
      <c r="N865" s="248"/>
      <c r="O865" s="248"/>
      <c r="P865" s="248"/>
      <c r="Q865" s="248"/>
      <c r="R865" s="252" t="str">
        <f t="shared" si="166"/>
        <v/>
      </c>
      <c r="S865" s="252"/>
      <c r="T865" s="252"/>
      <c r="U865" s="252"/>
      <c r="V865" s="253"/>
      <c r="W865" s="4" t="str">
        <f>IFERROR(VLOOKUP($D852&amp;"-"&amp;TEXT($A865,"mmm-aaaa"),Informes!$A:$P,COLUMN(Informes!K$1),FALSE), "")</f>
        <v/>
      </c>
      <c r="X865" s="34" t="str">
        <f>IFERROR(VLOOKUP($D829&amp;"-"&amp;TEXT($A865,"mmm-aaaa"),Informes!$A:$P,COLUMN(Informes!C$1),FALSE), "")</f>
        <v/>
      </c>
    </row>
    <row r="866" spans="1:24" ht="16.5" customHeight="1" x14ac:dyDescent="0.2">
      <c r="A866" s="34">
        <f t="shared" si="169"/>
        <v>45383</v>
      </c>
      <c r="B866" s="243" t="str">
        <f t="shared" si="167"/>
        <v>Abril</v>
      </c>
      <c r="C866" s="244"/>
      <c r="D866" s="244"/>
      <c r="E866" s="244"/>
      <c r="F866" s="281" t="str">
        <f>IFERROR(IF(VLOOKUP($D829&amp;"-"&amp;TEXT($A866,"mmm-aaaa"),Informes!$A:$P,COLUMN(Informes!H$1),FALSE),"þ","¨"),"¨")</f>
        <v>¨</v>
      </c>
      <c r="G866" s="281"/>
      <c r="H866" s="281"/>
      <c r="I866" s="248" t="str">
        <f>IFERROR(IF(ISBLANK(
VLOOKUP($D852&amp;"-"&amp;TEXT($A866,"mmm-aaaa"),Informes!$A:$P,COLUMN(Informes!I$1),FALSE)), "",
VLOOKUP($D852&amp;"-"&amp;TEXT($A866,"mmm-aaaa"),Informes!$A:$P,COLUMN(Informes!I$1),FALSE)), "")</f>
        <v/>
      </c>
      <c r="J866" s="248"/>
      <c r="K866" s="248"/>
      <c r="L866" s="173" t="str">
        <f t="shared" si="168"/>
        <v>¨</v>
      </c>
      <c r="M866" s="248" t="str">
        <f>IFERROR(IF(OR($X866=$L$7,$X866=$K$5,$X866=$O$5,$X866=$T$5),IF(ISBLANK(
VLOOKUP($D829&amp;"-"&amp;TEXT($A866,"mmm-aaaa"),Informes!$A:$P,COLUMN(Informes!J$1),FALSE)), "",
VLOOKUP($D829&amp;"-"&amp;TEXT($A866,"mmm-aaaa"),Informes!$A:$P,COLUMN(Informes!J$1),FALSE)), ""), "")</f>
        <v/>
      </c>
      <c r="N866" s="248"/>
      <c r="O866" s="248"/>
      <c r="P866" s="248"/>
      <c r="Q866" s="248"/>
      <c r="R866" s="252" t="str">
        <f t="shared" si="166"/>
        <v/>
      </c>
      <c r="S866" s="252"/>
      <c r="T866" s="252"/>
      <c r="U866" s="252"/>
      <c r="V866" s="253"/>
      <c r="W866" s="4" t="str">
        <f>IFERROR(VLOOKUP($D852&amp;"-"&amp;TEXT($A866,"mmm-aaaa"),Informes!$A:$P,COLUMN(Informes!K$1),FALSE), "")</f>
        <v/>
      </c>
      <c r="X866" s="34" t="str">
        <f>IFERROR(VLOOKUP($D829&amp;"-"&amp;TEXT($A866,"mmm-aaaa"),Informes!$A:$P,COLUMN(Informes!C$1),FALSE), "")</f>
        <v/>
      </c>
    </row>
    <row r="867" spans="1:24" ht="16.5" customHeight="1" x14ac:dyDescent="0.2">
      <c r="A867" s="34">
        <f t="shared" si="169"/>
        <v>45413</v>
      </c>
      <c r="B867" s="243" t="str">
        <f t="shared" si="167"/>
        <v>Mayo</v>
      </c>
      <c r="C867" s="244"/>
      <c r="D867" s="244"/>
      <c r="E867" s="244"/>
      <c r="F867" s="281" t="str">
        <f>IFERROR(IF(VLOOKUP($D829&amp;"-"&amp;TEXT($A867,"mmm-aaaa"),Informes!$A:$P,COLUMN(Informes!H$1),FALSE),"þ","¨"),"¨")</f>
        <v>¨</v>
      </c>
      <c r="G867" s="281"/>
      <c r="H867" s="281"/>
      <c r="I867" s="248" t="str">
        <f>IFERROR(IF(ISBLANK(
VLOOKUP($D852&amp;"-"&amp;TEXT($A867,"mmm-aaaa"),Informes!$A:$P,COLUMN(Informes!I$1),FALSE)), "",
VLOOKUP($D852&amp;"-"&amp;TEXT($A867,"mmm-aaaa"),Informes!$A:$P,COLUMN(Informes!I$1),FALSE)), "")</f>
        <v/>
      </c>
      <c r="J867" s="248"/>
      <c r="K867" s="248"/>
      <c r="L867" s="173" t="str">
        <f t="shared" si="168"/>
        <v>¨</v>
      </c>
      <c r="M867" s="248" t="str">
        <f>IFERROR(IF(OR($X867=$L$7,$X867=$K$5,$X867=$O$5,$X867=$T$5),IF(ISBLANK(
VLOOKUP($D829&amp;"-"&amp;TEXT($A867,"mmm-aaaa"),Informes!$A:$P,COLUMN(Informes!J$1),FALSE)), "",
VLOOKUP($D829&amp;"-"&amp;TEXT($A867,"mmm-aaaa"),Informes!$A:$P,COLUMN(Informes!J$1),FALSE)), ""), "")</f>
        <v/>
      </c>
      <c r="N867" s="248"/>
      <c r="O867" s="248"/>
      <c r="P867" s="248"/>
      <c r="Q867" s="248"/>
      <c r="R867" s="252" t="str">
        <f t="shared" si="166"/>
        <v/>
      </c>
      <c r="S867" s="252"/>
      <c r="T867" s="252"/>
      <c r="U867" s="252"/>
      <c r="V867" s="253"/>
      <c r="W867" s="4" t="str">
        <f>IFERROR(VLOOKUP($D852&amp;"-"&amp;TEXT($A867,"mmm-aaaa"),Informes!$A:$P,COLUMN(Informes!K$1),FALSE), "")</f>
        <v/>
      </c>
      <c r="X867" s="34" t="str">
        <f>IFERROR(VLOOKUP($D829&amp;"-"&amp;TEXT($A867,"mmm-aaaa"),Informes!$A:$P,COLUMN(Informes!C$1),FALSE), "")</f>
        <v/>
      </c>
    </row>
    <row r="868" spans="1:24" ht="16.5" customHeight="1" x14ac:dyDescent="0.2">
      <c r="A868" s="34">
        <f t="shared" si="169"/>
        <v>45444</v>
      </c>
      <c r="B868" s="243" t="str">
        <f t="shared" si="167"/>
        <v>Junio</v>
      </c>
      <c r="C868" s="244"/>
      <c r="D868" s="244"/>
      <c r="E868" s="244"/>
      <c r="F868" s="281" t="str">
        <f>IFERROR(IF(VLOOKUP($D829&amp;"-"&amp;TEXT($A868,"mmm-aaaa"),Informes!$A:$P,COLUMN(Informes!H$1),FALSE),"þ","¨"),"¨")</f>
        <v>¨</v>
      </c>
      <c r="G868" s="281"/>
      <c r="H868" s="281"/>
      <c r="I868" s="248" t="str">
        <f>IFERROR(IF(ISBLANK(
VLOOKUP($D852&amp;"-"&amp;TEXT($A868,"mmm-aaaa"),Informes!$A:$P,COLUMN(Informes!I$1),FALSE)), "",
VLOOKUP($D852&amp;"-"&amp;TEXT($A868,"mmm-aaaa"),Informes!$A:$P,COLUMN(Informes!I$1),FALSE)), "")</f>
        <v/>
      </c>
      <c r="J868" s="248"/>
      <c r="K868" s="248"/>
      <c r="L868" s="173" t="str">
        <f t="shared" si="168"/>
        <v>¨</v>
      </c>
      <c r="M868" s="248" t="str">
        <f>IFERROR(IF(OR($X868=$L$7,$X868=$K$5,$X868=$O$5,$X868=$T$5),IF(ISBLANK(
VLOOKUP($D829&amp;"-"&amp;TEXT($A868,"mmm-aaaa"),Informes!$A:$P,COLUMN(Informes!J$1),FALSE)), "",
VLOOKUP($D829&amp;"-"&amp;TEXT($A868,"mmm-aaaa"),Informes!$A:$P,COLUMN(Informes!J$1),FALSE)), ""), "")</f>
        <v/>
      </c>
      <c r="N868" s="248"/>
      <c r="O868" s="248"/>
      <c r="P868" s="248"/>
      <c r="Q868" s="248"/>
      <c r="R868" s="252" t="str">
        <f t="shared" si="166"/>
        <v/>
      </c>
      <c r="S868" s="252"/>
      <c r="T868" s="252"/>
      <c r="U868" s="252"/>
      <c r="V868" s="253"/>
      <c r="W868" s="4" t="str">
        <f>IFERROR(VLOOKUP($D852&amp;"-"&amp;TEXT($A868,"mmm-aaaa"),Informes!$A:$P,COLUMN(Informes!K$1),FALSE), "")</f>
        <v/>
      </c>
      <c r="X868" s="34" t="str">
        <f>IFERROR(VLOOKUP($D829&amp;"-"&amp;TEXT($A868,"mmm-aaaa"),Informes!$A:$P,COLUMN(Informes!C$1),FALSE), "")</f>
        <v/>
      </c>
    </row>
    <row r="869" spans="1:24" ht="16.5" customHeight="1" x14ac:dyDescent="0.2">
      <c r="A869" s="34">
        <f t="shared" si="169"/>
        <v>45474</v>
      </c>
      <c r="B869" s="243" t="str">
        <f t="shared" si="167"/>
        <v>Julio</v>
      </c>
      <c r="C869" s="244"/>
      <c r="D869" s="244"/>
      <c r="E869" s="244"/>
      <c r="F869" s="281" t="str">
        <f>IFERROR(IF(VLOOKUP($D829&amp;"-"&amp;TEXT($A869,"mmm-aaaa"),Informes!$A:$P,COLUMN(Informes!H$1),FALSE),"þ","¨"),"¨")</f>
        <v>¨</v>
      </c>
      <c r="G869" s="281"/>
      <c r="H869" s="281"/>
      <c r="I869" s="248" t="str">
        <f>IFERROR(IF(ISBLANK(
VLOOKUP($D852&amp;"-"&amp;TEXT($A869,"mmm-aaaa"),Informes!$A:$P,COLUMN(Informes!I$1),FALSE)), "",
VLOOKUP($D852&amp;"-"&amp;TEXT($A869,"mmm-aaaa"),Informes!$A:$P,COLUMN(Informes!I$1),FALSE)), "")</f>
        <v/>
      </c>
      <c r="J869" s="248"/>
      <c r="K869" s="248"/>
      <c r="L869" s="173" t="str">
        <f t="shared" si="168"/>
        <v>¨</v>
      </c>
      <c r="M869" s="248" t="str">
        <f>IFERROR(IF(OR($X869=$L$7,$X869=$K$5,$X869=$O$5,$X869=$T$5),IF(ISBLANK(
VLOOKUP($D829&amp;"-"&amp;TEXT($A869,"mmm-aaaa"),Informes!$A:$P,COLUMN(Informes!J$1),FALSE)), "",
VLOOKUP($D829&amp;"-"&amp;TEXT($A869,"mmm-aaaa"),Informes!$A:$P,COLUMN(Informes!J$1),FALSE)), ""), "")</f>
        <v/>
      </c>
      <c r="N869" s="248"/>
      <c r="O869" s="248"/>
      <c r="P869" s="248"/>
      <c r="Q869" s="248"/>
      <c r="R869" s="252" t="str">
        <f t="shared" si="166"/>
        <v/>
      </c>
      <c r="S869" s="252"/>
      <c r="T869" s="252"/>
      <c r="U869" s="252"/>
      <c r="V869" s="253"/>
      <c r="W869" s="4" t="str">
        <f>IFERROR(VLOOKUP($D852&amp;"-"&amp;TEXT($A869,"mmm-aaaa"),Informes!$A:$P,COLUMN(Informes!K$1),FALSE), "")</f>
        <v/>
      </c>
      <c r="X869" s="34" t="str">
        <f>IFERROR(VLOOKUP($D829&amp;"-"&amp;TEXT($A869,"mmm-aaaa"),Informes!$A:$P,COLUMN(Informes!C$1),FALSE), "")</f>
        <v/>
      </c>
    </row>
    <row r="870" spans="1:24" ht="16.5" customHeight="1" thickBot="1" x14ac:dyDescent="0.25">
      <c r="A870" s="34">
        <f t="shared" si="169"/>
        <v>45505</v>
      </c>
      <c r="B870" s="264" t="str">
        <f t="shared" si="167"/>
        <v>Agosto</v>
      </c>
      <c r="C870" s="265"/>
      <c r="D870" s="265"/>
      <c r="E870" s="265"/>
      <c r="F870" s="280" t="str">
        <f>IFERROR(IF(VLOOKUP($D829&amp;"-"&amp;TEXT($A870,"mmm-aaaa"),Informes!$A:$P,COLUMN(Informes!H$1),FALSE),"þ","¨"),"¨")</f>
        <v>¨</v>
      </c>
      <c r="G870" s="280"/>
      <c r="H870" s="280"/>
      <c r="I870" s="269" t="str">
        <f>IFERROR(IF(ISBLANK(
VLOOKUP($D852&amp;"-"&amp;TEXT($A870,"mmm-aaaa"),Informes!$A:$P,COLUMN(Informes!I$1),FALSE)), "",
VLOOKUP($D852&amp;"-"&amp;TEXT($A870,"mmm-aaaa"),Informes!$A:$P,COLUMN(Informes!I$1),FALSE)), "")</f>
        <v/>
      </c>
      <c r="J870" s="269"/>
      <c r="K870" s="269"/>
      <c r="L870" s="172" t="str">
        <f t="shared" si="168"/>
        <v>¨</v>
      </c>
      <c r="M870" s="269" t="str">
        <f>IFERROR(IF(OR($X870=$L$7,$X870=$K$5,$X870=$O$5,$X870=$T$5),IF(ISBLANK(
VLOOKUP($D829&amp;"-"&amp;TEXT($A870,"mmm-aaaa"),Informes!$A:$P,COLUMN(Informes!J$1),FALSE)), "",
VLOOKUP($D829&amp;"-"&amp;TEXT($A870,"mmm-aaaa"),Informes!$A:$P,COLUMN(Informes!J$1),FALSE)), ""), "")</f>
        <v/>
      </c>
      <c r="N870" s="269"/>
      <c r="O870" s="269"/>
      <c r="P870" s="269"/>
      <c r="Q870" s="269"/>
      <c r="R870" s="270" t="str">
        <f t="shared" si="166"/>
        <v/>
      </c>
      <c r="S870" s="270"/>
      <c r="T870" s="270"/>
      <c r="U870" s="270"/>
      <c r="V870" s="271"/>
      <c r="W870" s="4" t="str">
        <f>IFERROR(VLOOKUP($D852&amp;"-"&amp;TEXT($A870,"mmm-aaaa"),Informes!$A:$P,COLUMN(Informes!K$1),FALSE), "")</f>
        <v/>
      </c>
      <c r="X870" s="34" t="str">
        <f>IFERROR(VLOOKUP($D829&amp;"-"&amp;TEXT($A870,"mmm-aaaa"),Informes!$A:$P,COLUMN(Informes!C$1),FALSE), "")</f>
        <v/>
      </c>
    </row>
    <row r="871" spans="1:24" ht="16.5" customHeight="1" thickBot="1" x14ac:dyDescent="0.3">
      <c r="D871" s="124"/>
      <c r="E871" s="124"/>
      <c r="F871" s="129"/>
      <c r="G871" s="124" t="str">
        <f>IF(SUM(F859:F870)=0,"",SUM(F859:F870))</f>
        <v/>
      </c>
      <c r="H871" s="124"/>
      <c r="I871" s="124"/>
      <c r="J871" s="130"/>
      <c r="K871" s="124"/>
      <c r="L871" s="131" t="s">
        <v>107</v>
      </c>
      <c r="M871" s="272" t="str">
        <f>IF(SUM(M859:M870)=0,"",SUM(M859:M870))</f>
        <v/>
      </c>
      <c r="N871" s="273"/>
      <c r="O871" s="273"/>
      <c r="P871" s="273"/>
      <c r="Q871" s="274"/>
      <c r="R871" s="275"/>
      <c r="S871" s="276"/>
      <c r="T871" s="276"/>
      <c r="U871" s="276"/>
      <c r="V871" s="277"/>
      <c r="W871" s="4"/>
      <c r="X871" s="4"/>
    </row>
    <row r="872" spans="1:24" ht="16.5" customHeight="1" x14ac:dyDescent="0.2">
      <c r="W872" s="4"/>
      <c r="X872" s="4"/>
    </row>
    <row r="873" spans="1:24" ht="279.75" customHeight="1" x14ac:dyDescent="0.15">
      <c r="B873" s="11"/>
      <c r="C873" s="132" t="s">
        <v>136</v>
      </c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</row>
    <row r="874" spans="1:24" ht="24" hidden="1" customHeight="1" x14ac:dyDescent="0.2">
      <c r="A874" s="35">
        <f>IFERROR(IF(INDEX(ROUNDDOWN(TblPublicadores[Grupo], 0),A875)=$Y$1,A875,0),0)</f>
        <v>0</v>
      </c>
      <c r="B874" s="256" t="s">
        <v>127</v>
      </c>
      <c r="C874" s="256"/>
      <c r="D874" s="256"/>
      <c r="E874" s="256"/>
      <c r="F874" s="256"/>
      <c r="G874" s="256"/>
      <c r="H874" s="256"/>
      <c r="I874" s="256"/>
      <c r="J874" s="256"/>
      <c r="K874" s="256"/>
      <c r="L874" s="256"/>
      <c r="M874" s="256"/>
      <c r="N874" s="256"/>
      <c r="O874" s="256"/>
      <c r="P874" s="256"/>
      <c r="Q874" s="256"/>
      <c r="R874" s="256"/>
      <c r="S874" s="256"/>
      <c r="T874" s="256"/>
      <c r="U874" s="256"/>
      <c r="V874" s="256"/>
    </row>
    <row r="875" spans="1:24" ht="17.25" hidden="1" customHeight="1" x14ac:dyDescent="0.2">
      <c r="A875" s="35">
        <f>A829+1</f>
        <v>20</v>
      </c>
      <c r="B875" s="120" t="s">
        <v>128</v>
      </c>
      <c r="D875" s="286">
        <f>IF(A874=0,0,INDEX(TblPublicadores[Nombre],A874))</f>
        <v>0</v>
      </c>
      <c r="E875" s="286"/>
      <c r="F875" s="286"/>
      <c r="G875" s="286"/>
      <c r="H875" s="286"/>
      <c r="I875" s="286"/>
      <c r="J875" s="286"/>
      <c r="K875" s="286"/>
      <c r="L875" s="286"/>
      <c r="M875" s="286"/>
      <c r="N875" s="286"/>
      <c r="O875" s="286"/>
      <c r="P875" s="286"/>
      <c r="Q875" s="286"/>
      <c r="R875" s="286"/>
      <c r="S875" s="286"/>
      <c r="T875" s="286"/>
      <c r="U875" s="286"/>
      <c r="V875" s="286"/>
      <c r="W875" s="15"/>
      <c r="X875" s="2"/>
    </row>
    <row r="876" spans="1:24" ht="17.25" hidden="1" customHeight="1" x14ac:dyDescent="0.2">
      <c r="B876" s="120" t="s">
        <v>129</v>
      </c>
      <c r="D876" s="121"/>
      <c r="E876" s="121"/>
      <c r="F876" s="7"/>
      <c r="G876" s="7"/>
      <c r="H876" s="257" t="str">
        <f>IF(A874=0,"",INDEX(TblPublicadores[Fecha de nacimiento],A874))</f>
        <v/>
      </c>
      <c r="I876" s="257"/>
      <c r="J876" s="257"/>
      <c r="K876" s="257"/>
      <c r="L876" s="257"/>
      <c r="M876" s="257"/>
      <c r="N876" s="257"/>
      <c r="O876" s="257"/>
      <c r="P876" s="128" t="str">
        <f>IF(INDEX(TblPublicadores[Sexo],A874)=Q876,"þ","¨")</f>
        <v>¨</v>
      </c>
      <c r="Q876" s="120" t="s">
        <v>75</v>
      </c>
      <c r="S876" s="12"/>
      <c r="T876" s="13"/>
      <c r="U876" s="128" t="str">
        <f>IF(INDEX(TblPublicadores[Sexo],A874)=V876,"þ","¨")</f>
        <v>¨</v>
      </c>
      <c r="V876" s="120" t="s">
        <v>79</v>
      </c>
      <c r="W876" s="12"/>
      <c r="X876" s="6"/>
    </row>
    <row r="877" spans="1:24" ht="17.25" hidden="1" customHeight="1" x14ac:dyDescent="0.2">
      <c r="B877" s="120" t="s">
        <v>130</v>
      </c>
      <c r="D877" s="122"/>
      <c r="E877" s="122"/>
      <c r="F877" s="7"/>
      <c r="G877" s="258" t="str">
        <f>IF(A874=0,"",IF(INDEX(TblPublicadores[Fecha de bautismo],A874)="", "",INDEX(TblPublicadores[Fecha de bautismo],A874)))</f>
        <v/>
      </c>
      <c r="H877" s="258"/>
      <c r="I877" s="258"/>
      <c r="J877" s="258"/>
      <c r="K877" s="258"/>
      <c r="L877" s="258"/>
      <c r="M877" s="258"/>
      <c r="N877" s="258"/>
      <c r="O877" s="258"/>
      <c r="P877" s="128" t="s">
        <v>137</v>
      </c>
      <c r="Q877" s="120" t="s">
        <v>131</v>
      </c>
      <c r="S877" s="12"/>
      <c r="T877" s="12"/>
      <c r="U877" s="128" t="s">
        <v>138</v>
      </c>
      <c r="V877" s="120" t="s">
        <v>61</v>
      </c>
      <c r="W877" s="12"/>
      <c r="X877" s="6"/>
    </row>
    <row r="878" spans="1:24" ht="28.5" hidden="1" customHeight="1" x14ac:dyDescent="0.2">
      <c r="B878" s="127" t="str">
        <f>IF(INDEX(TblPublicadores[Privilegio],A874)=C878,"þ","¨")</f>
        <v>¨</v>
      </c>
      <c r="C878" s="125" t="s">
        <v>76</v>
      </c>
      <c r="D878" s="127" t="str">
        <f>IF(INDEX(TblPublicadores[Privilegio],A874)=E878,"þ","¨")</f>
        <v>¨</v>
      </c>
      <c r="E878" s="125" t="s">
        <v>81</v>
      </c>
      <c r="F878" s="7"/>
      <c r="G878" s="7"/>
      <c r="H878" s="5"/>
      <c r="I878" s="10"/>
      <c r="J878" s="127" t="str">
        <f>IF(INDEX(TblPublicadores[Tipo Publicador],A874)=K878,"þ","¨")</f>
        <v>¨</v>
      </c>
      <c r="K878" s="125" t="s">
        <v>77</v>
      </c>
      <c r="L878" s="5"/>
      <c r="M878" s="5"/>
      <c r="N878" s="127" t="str">
        <f>IF(INDEX(TblPublicadores[Tipo Publicador],A874)=O878,"þ","¨")</f>
        <v>¨</v>
      </c>
      <c r="O878" s="125" t="s">
        <v>132</v>
      </c>
      <c r="P878" s="126"/>
      <c r="Q878" s="126"/>
      <c r="R878" s="9"/>
      <c r="S878" s="127" t="str">
        <f>IF(INDEX(TblPublicadores[Tipo Publicador],A874)=T878,"þ","¨")</f>
        <v>¨</v>
      </c>
      <c r="T878" s="259" t="s">
        <v>133</v>
      </c>
      <c r="U878" s="259"/>
      <c r="V878" s="259"/>
      <c r="W878" s="13"/>
      <c r="X878" s="6"/>
    </row>
    <row r="879" spans="1:24" ht="4.5" hidden="1" customHeight="1" thickBot="1" x14ac:dyDescent="0.25">
      <c r="B879" s="8"/>
      <c r="C879" s="7"/>
      <c r="D879" s="8"/>
      <c r="E879" s="7"/>
      <c r="F879" s="7"/>
      <c r="G879" s="7"/>
      <c r="H879" s="5"/>
      <c r="I879" s="10"/>
      <c r="J879" s="8"/>
      <c r="K879" s="5"/>
      <c r="L879" s="5"/>
      <c r="M879" s="5"/>
      <c r="N879" s="7"/>
      <c r="O879" s="5"/>
      <c r="P879" s="8"/>
      <c r="Q879" s="8"/>
      <c r="R879" s="9"/>
      <c r="S879" s="9"/>
      <c r="T879" s="7"/>
      <c r="U879" s="8"/>
      <c r="V879" s="9"/>
      <c r="W879" s="9"/>
      <c r="X879" s="6"/>
    </row>
    <row r="880" spans="1:24" ht="26.25" hidden="1" customHeight="1" x14ac:dyDescent="0.25">
      <c r="B880" s="260" t="s">
        <v>17</v>
      </c>
      <c r="C880" s="261"/>
      <c r="D880" s="261"/>
      <c r="E880" s="261"/>
      <c r="F880" s="262" t="s">
        <v>134</v>
      </c>
      <c r="G880" s="262"/>
      <c r="H880" s="262"/>
      <c r="I880" s="262" t="s">
        <v>12</v>
      </c>
      <c r="J880" s="262"/>
      <c r="K880" s="262"/>
      <c r="L880" s="262" t="s">
        <v>105</v>
      </c>
      <c r="M880" s="236" t="s">
        <v>135</v>
      </c>
      <c r="N880" s="236"/>
      <c r="O880" s="236"/>
      <c r="P880" s="236"/>
      <c r="Q880" s="236"/>
      <c r="R880" s="236" t="s">
        <v>101</v>
      </c>
      <c r="S880" s="236"/>
      <c r="T880" s="236"/>
      <c r="U880" s="236"/>
      <c r="V880" s="237"/>
      <c r="W880" s="14"/>
      <c r="X880" s="3"/>
    </row>
    <row r="881" spans="1:24" ht="27.75" hidden="1" customHeight="1" x14ac:dyDescent="0.2">
      <c r="B881" s="240">
        <v>44927</v>
      </c>
      <c r="C881" s="241"/>
      <c r="D881" s="241"/>
      <c r="E881" s="242"/>
      <c r="F881" s="263"/>
      <c r="G881" s="263"/>
      <c r="H881" s="263"/>
      <c r="I881" s="263"/>
      <c r="J881" s="263"/>
      <c r="K881" s="263"/>
      <c r="L881" s="263"/>
      <c r="M881" s="238"/>
      <c r="N881" s="238"/>
      <c r="O881" s="238"/>
      <c r="P881" s="238"/>
      <c r="Q881" s="238"/>
      <c r="R881" s="238"/>
      <c r="S881" s="238"/>
      <c r="T881" s="238"/>
      <c r="U881" s="238"/>
      <c r="V881" s="239"/>
      <c r="W881" s="14"/>
      <c r="X881" s="3"/>
    </row>
    <row r="882" spans="1:24" ht="16.5" hidden="1" customHeight="1" x14ac:dyDescent="0.2">
      <c r="A882" s="34">
        <f>EDATE(B881,-4)</f>
        <v>44805</v>
      </c>
      <c r="B882" s="243" t="str">
        <f>PROPER(TEXT(A882, "mmmm"))</f>
        <v>Septiembre</v>
      </c>
      <c r="C882" s="244"/>
      <c r="D882" s="244" t="str">
        <f>PROPER(TEXT(C882, "mmmm"))</f>
        <v>Enero</v>
      </c>
      <c r="E882" s="244"/>
      <c r="F882" s="281" t="str">
        <f>IFERROR(IF(VLOOKUP($D875&amp;"-"&amp;TEXT($A882,"mmm-aaaa"),Informes!$A:$P,COLUMN(Informes!H$1),FALSE),"þ","¨"),"¨")</f>
        <v>¨</v>
      </c>
      <c r="G882" s="281"/>
      <c r="H882" s="281"/>
      <c r="I882" s="248" t="str">
        <f>IFERROR(IF(ISBLANK(
VLOOKUP($D875&amp;"-"&amp;TEXT($A882,"mmm-aaaa"),Informes!$A:$P,COLUMN(Informes!I$1),FALSE)), "",
VLOOKUP($D875&amp;"-"&amp;TEXT($A882,"mmm-aaaa"),Informes!$A:$P,COLUMN(Informes!I$1),FALSE)), "")</f>
        <v/>
      </c>
      <c r="J882" s="248"/>
      <c r="K882" s="248"/>
      <c r="L882" s="173" t="str">
        <f>IFERROR(IF($X882=$L$7,"þ","¨"),"¨")</f>
        <v>¨</v>
      </c>
      <c r="M882" s="248" t="str">
        <f>IFERROR(IF(OR($X882=$L$7,$X882=$K$5,$X882=$O$5,$X882=$T$5),IF(ISBLANK(
VLOOKUP($D875&amp;"-"&amp;TEXT($A882,"mmm-aaaa"),Informes!$A:$P,COLUMN(Informes!J$1),FALSE)), "",
VLOOKUP($D875&amp;"-"&amp;TEXT($A882,"mmm-aaaa"),Informes!$A:$P,COLUMN(Informes!J$1),FALSE)), ""), "")</f>
        <v/>
      </c>
      <c r="N882" s="248"/>
      <c r="O882" s="248"/>
      <c r="P882" s="248"/>
      <c r="Q882" s="248"/>
      <c r="R882" s="252" t="str">
        <f t="shared" ref="R882:R893" si="170">IF(W882=0, "", W882)</f>
        <v/>
      </c>
      <c r="S882" s="252"/>
      <c r="T882" s="252"/>
      <c r="U882" s="252"/>
      <c r="V882" s="253"/>
      <c r="W882" s="4" t="str">
        <f>IFERROR(VLOOKUP($D875&amp;"-"&amp;TEXT($A882,"mmm-aaaa"),Informes!$A:$P,COLUMN(Informes!K$1),FALSE), "")</f>
        <v/>
      </c>
      <c r="X882" s="34" t="str">
        <f>IFERROR(VLOOKUP($D875&amp;"-"&amp;TEXT($A882,"mmm-aaaa"),Informes!$A:$P,COLUMN(Informes!C$1),FALSE), "")</f>
        <v/>
      </c>
    </row>
    <row r="883" spans="1:24" ht="16.5" hidden="1" customHeight="1" x14ac:dyDescent="0.2">
      <c r="A883" s="34">
        <f>EDATE(A882,1)</f>
        <v>44835</v>
      </c>
      <c r="B883" s="243" t="str">
        <f t="shared" ref="B883:B893" si="171">PROPER(TEXT(A883, "mmmm"))</f>
        <v>Octubre</v>
      </c>
      <c r="C883" s="244"/>
      <c r="D883" s="244" t="str">
        <f t="shared" ref="D883:D893" si="172">PROPER(TEXT(C883, "mmmm"))</f>
        <v>Enero</v>
      </c>
      <c r="E883" s="244"/>
      <c r="F883" s="281" t="str">
        <f>IFERROR(IF(VLOOKUP($D875&amp;"-"&amp;TEXT($A883,"mmm-aaaa"),Informes!$A:$P,COLUMN(Informes!H$1),FALSE),"þ","¨"),"¨")</f>
        <v>¨</v>
      </c>
      <c r="G883" s="281"/>
      <c r="H883" s="281"/>
      <c r="I883" s="248" t="str">
        <f>IFERROR(IF(ISBLANK(
VLOOKUP($D875&amp;"-"&amp;TEXT($A883,"mmm-aaaa"),Informes!$A:$P,COLUMN(Informes!I$1),FALSE)), "",
VLOOKUP($D875&amp;"-"&amp;TEXT($A883,"mmm-aaaa"),Informes!$A:$P,COLUMN(Informes!I$1),FALSE)), "")</f>
        <v/>
      </c>
      <c r="J883" s="248"/>
      <c r="K883" s="248"/>
      <c r="L883" s="173" t="str">
        <f t="shared" ref="L883:L893" si="173">IFERROR(IF($X883=$L$7,"þ","¨"),"¨")</f>
        <v>¨</v>
      </c>
      <c r="M883" s="248" t="str">
        <f>IFERROR(IF(OR($X883=$L$7,$X883=$K$5,$X883=$O$5,$X883=$T$5),IF(ISBLANK(
VLOOKUP($D875&amp;"-"&amp;TEXT($A883,"mmm-aaaa"),Informes!$A:$P,COLUMN(Informes!J$1),FALSE)), "",
VLOOKUP($D875&amp;"-"&amp;TEXT($A883,"mmm-aaaa"),Informes!$A:$P,COLUMN(Informes!J$1),FALSE)), ""), "")</f>
        <v/>
      </c>
      <c r="N883" s="248"/>
      <c r="O883" s="248"/>
      <c r="P883" s="248"/>
      <c r="Q883" s="248"/>
      <c r="R883" s="252" t="str">
        <f t="shared" si="170"/>
        <v/>
      </c>
      <c r="S883" s="252"/>
      <c r="T883" s="252"/>
      <c r="U883" s="252"/>
      <c r="V883" s="253"/>
      <c r="W883" s="4" t="str">
        <f>IFERROR(VLOOKUP($D875&amp;"-"&amp;TEXT($A883,"mmm-aaaa"),Informes!$A:$P,COLUMN(Informes!K$1),FALSE), "")</f>
        <v/>
      </c>
      <c r="X883" s="34" t="str">
        <f>IFERROR(VLOOKUP($D875&amp;"-"&amp;TEXT($A883,"mmm-aaaa"),Informes!$A:$P,COLUMN(Informes!C$1),FALSE), "")</f>
        <v/>
      </c>
    </row>
    <row r="884" spans="1:24" ht="16.5" hidden="1" customHeight="1" x14ac:dyDescent="0.2">
      <c r="A884" s="34">
        <f t="shared" ref="A884:A893" si="174">EDATE(A883,1)</f>
        <v>44866</v>
      </c>
      <c r="B884" s="243" t="str">
        <f t="shared" si="171"/>
        <v>Noviembre</v>
      </c>
      <c r="C884" s="244"/>
      <c r="D884" s="244" t="str">
        <f t="shared" si="172"/>
        <v>Enero</v>
      </c>
      <c r="E884" s="244"/>
      <c r="F884" s="281" t="str">
        <f>IFERROR(IF(VLOOKUP($D875&amp;"-"&amp;TEXT($A884,"mmm-aaaa"),Informes!$A:$P,COLUMN(Informes!H$1),FALSE),"þ","¨"),"¨")</f>
        <v>¨</v>
      </c>
      <c r="G884" s="281"/>
      <c r="H884" s="281"/>
      <c r="I884" s="248" t="str">
        <f>IFERROR(IF(ISBLANK(
VLOOKUP($D875&amp;"-"&amp;TEXT($A884,"mmm-aaaa"),Informes!$A:$P,COLUMN(Informes!I$1),FALSE)), "",
VLOOKUP($D875&amp;"-"&amp;TEXT($A884,"mmm-aaaa"),Informes!$A:$P,COLUMN(Informes!I$1),FALSE)), "")</f>
        <v/>
      </c>
      <c r="J884" s="248"/>
      <c r="K884" s="248"/>
      <c r="L884" s="173" t="str">
        <f t="shared" si="173"/>
        <v>¨</v>
      </c>
      <c r="M884" s="248" t="str">
        <f>IFERROR(IF(OR($X884=$L$7,$X884=$K$5,$X884=$O$5,$X884=$T$5),IF(ISBLANK(
VLOOKUP($D875&amp;"-"&amp;TEXT($A884,"mmm-aaaa"),Informes!$A:$P,COLUMN(Informes!J$1),FALSE)), "",
VLOOKUP($D875&amp;"-"&amp;TEXT($A884,"mmm-aaaa"),Informes!$A:$P,COLUMN(Informes!J$1),FALSE)), ""), "")</f>
        <v/>
      </c>
      <c r="N884" s="248"/>
      <c r="O884" s="248"/>
      <c r="P884" s="248"/>
      <c r="Q884" s="248"/>
      <c r="R884" s="252" t="str">
        <f t="shared" si="170"/>
        <v/>
      </c>
      <c r="S884" s="252"/>
      <c r="T884" s="252"/>
      <c r="U884" s="252"/>
      <c r="V884" s="253"/>
      <c r="W884" s="4" t="str">
        <f>IFERROR(VLOOKUP($D875&amp;"-"&amp;TEXT($A884,"mmm-aaaa"),Informes!$A:$P,COLUMN(Informes!K$1),FALSE), "")</f>
        <v/>
      </c>
      <c r="X884" s="34" t="str">
        <f>IFERROR(VLOOKUP($D875&amp;"-"&amp;TEXT($A884,"mmm-aaaa"),Informes!$A:$P,COLUMN(Informes!C$1),FALSE), "")</f>
        <v/>
      </c>
    </row>
    <row r="885" spans="1:24" ht="16.5" hidden="1" customHeight="1" x14ac:dyDescent="0.2">
      <c r="A885" s="34">
        <f t="shared" si="174"/>
        <v>44896</v>
      </c>
      <c r="B885" s="243" t="str">
        <f t="shared" si="171"/>
        <v>Diciembre</v>
      </c>
      <c r="C885" s="244"/>
      <c r="D885" s="244" t="str">
        <f t="shared" si="172"/>
        <v>Enero</v>
      </c>
      <c r="E885" s="244"/>
      <c r="F885" s="281" t="str">
        <f>IFERROR(IF(VLOOKUP($D875&amp;"-"&amp;TEXT($A885,"mmm-aaaa"),Informes!$A:$P,COLUMN(Informes!H$1),FALSE),"þ","¨"),"¨")</f>
        <v>¨</v>
      </c>
      <c r="G885" s="281"/>
      <c r="H885" s="281"/>
      <c r="I885" s="248" t="str">
        <f>IFERROR(IF(ISBLANK(
VLOOKUP($D875&amp;"-"&amp;TEXT($A885,"mmm-aaaa"),Informes!$A:$P,COLUMN(Informes!I$1),FALSE)), "",
VLOOKUP($D875&amp;"-"&amp;TEXT($A885,"mmm-aaaa"),Informes!$A:$P,COLUMN(Informes!I$1),FALSE)), "")</f>
        <v/>
      </c>
      <c r="J885" s="248"/>
      <c r="K885" s="248"/>
      <c r="L885" s="173" t="str">
        <f t="shared" si="173"/>
        <v>¨</v>
      </c>
      <c r="M885" s="248" t="str">
        <f>IFERROR(IF(OR($X885=$L$7,$X885=$K$5,$X885=$O$5,$X885=$T$5),IF(ISBLANK(
VLOOKUP($D875&amp;"-"&amp;TEXT($A885,"mmm-aaaa"),Informes!$A:$P,COLUMN(Informes!J$1),FALSE)), "",
VLOOKUP($D875&amp;"-"&amp;TEXT($A885,"mmm-aaaa"),Informes!$A:$P,COLUMN(Informes!J$1),FALSE)), ""), "")</f>
        <v/>
      </c>
      <c r="N885" s="248"/>
      <c r="O885" s="248"/>
      <c r="P885" s="248"/>
      <c r="Q885" s="248"/>
      <c r="R885" s="252" t="str">
        <f t="shared" si="170"/>
        <v/>
      </c>
      <c r="S885" s="252"/>
      <c r="T885" s="252"/>
      <c r="U885" s="252"/>
      <c r="V885" s="253"/>
      <c r="W885" s="4" t="str">
        <f>IFERROR(VLOOKUP($D875&amp;"-"&amp;TEXT($A885,"mmm-aaaa"),Informes!$A:$P,COLUMN(Informes!K$1),FALSE), "")</f>
        <v/>
      </c>
      <c r="X885" s="34" t="str">
        <f>IFERROR(VLOOKUP($D875&amp;"-"&amp;TEXT($A885,"mmm-aaaa"),Informes!$A:$P,COLUMN(Informes!C$1),FALSE), "")</f>
        <v/>
      </c>
    </row>
    <row r="886" spans="1:24" ht="16.5" hidden="1" customHeight="1" x14ac:dyDescent="0.2">
      <c r="A886" s="34">
        <f t="shared" si="174"/>
        <v>44927</v>
      </c>
      <c r="B886" s="243" t="str">
        <f t="shared" si="171"/>
        <v>Enero</v>
      </c>
      <c r="C886" s="244"/>
      <c r="D886" s="244" t="str">
        <f t="shared" si="172"/>
        <v>Enero</v>
      </c>
      <c r="E886" s="244"/>
      <c r="F886" s="281" t="str">
        <f>IFERROR(IF(VLOOKUP($D875&amp;"-"&amp;TEXT($A886,"mmm-aaaa"),Informes!$A:$P,COLUMN(Informes!H$1),FALSE),"þ","¨"),"¨")</f>
        <v>¨</v>
      </c>
      <c r="G886" s="281"/>
      <c r="H886" s="281"/>
      <c r="I886" s="248" t="str">
        <f>IFERROR(IF(ISBLANK(
VLOOKUP($D875&amp;"-"&amp;TEXT($A886,"mmm-aaaa"),Informes!$A:$P,COLUMN(Informes!I$1),FALSE)), "",
VLOOKUP($D875&amp;"-"&amp;TEXT($A886,"mmm-aaaa"),Informes!$A:$P,COLUMN(Informes!I$1),FALSE)), "")</f>
        <v/>
      </c>
      <c r="J886" s="248"/>
      <c r="K886" s="248"/>
      <c r="L886" s="173" t="str">
        <f t="shared" si="173"/>
        <v>¨</v>
      </c>
      <c r="M886" s="248" t="str">
        <f>IFERROR(IF(OR($X886=$L$7,$X886=$K$5,$X886=$O$5,$X886=$T$5),IF(ISBLANK(
VLOOKUP($D875&amp;"-"&amp;TEXT($A886,"mmm-aaaa"),Informes!$A:$P,COLUMN(Informes!J$1),FALSE)), "",
VLOOKUP($D875&amp;"-"&amp;TEXT($A886,"mmm-aaaa"),Informes!$A:$P,COLUMN(Informes!J$1),FALSE)), ""), "")</f>
        <v/>
      </c>
      <c r="N886" s="248"/>
      <c r="O886" s="248"/>
      <c r="P886" s="248"/>
      <c r="Q886" s="248"/>
      <c r="R886" s="252" t="str">
        <f t="shared" si="170"/>
        <v/>
      </c>
      <c r="S886" s="252"/>
      <c r="T886" s="252"/>
      <c r="U886" s="252"/>
      <c r="V886" s="253"/>
      <c r="W886" s="4" t="str">
        <f>IFERROR(VLOOKUP($D875&amp;"-"&amp;TEXT($A886,"mmm-aaaa"),Informes!$A:$P,COLUMN(Informes!K$1),FALSE), "")</f>
        <v/>
      </c>
      <c r="X886" s="34" t="str">
        <f>IFERROR(VLOOKUP($D875&amp;"-"&amp;TEXT($A886,"mmm-aaaa"),Informes!$A:$P,COLUMN(Informes!C$1),FALSE), "")</f>
        <v/>
      </c>
    </row>
    <row r="887" spans="1:24" ht="16.5" hidden="1" customHeight="1" x14ac:dyDescent="0.2">
      <c r="A887" s="34">
        <f t="shared" si="174"/>
        <v>44958</v>
      </c>
      <c r="B887" s="243" t="str">
        <f t="shared" si="171"/>
        <v>Febrero</v>
      </c>
      <c r="C887" s="244"/>
      <c r="D887" s="244" t="str">
        <f t="shared" si="172"/>
        <v>Enero</v>
      </c>
      <c r="E887" s="244"/>
      <c r="F887" s="281" t="str">
        <f>IFERROR(IF(VLOOKUP($D875&amp;"-"&amp;TEXT($A887,"mmm-aaaa"),Informes!$A:$P,COLUMN(Informes!H$1),FALSE),"þ","¨"),"¨")</f>
        <v>¨</v>
      </c>
      <c r="G887" s="281"/>
      <c r="H887" s="281"/>
      <c r="I887" s="248" t="str">
        <f>IFERROR(IF(ISBLANK(
VLOOKUP($D875&amp;"-"&amp;TEXT($A887,"mmm-aaaa"),Informes!$A:$P,COLUMN(Informes!I$1),FALSE)), "",
VLOOKUP($D875&amp;"-"&amp;TEXT($A887,"mmm-aaaa"),Informes!$A:$P,COLUMN(Informes!I$1),FALSE)), "")</f>
        <v/>
      </c>
      <c r="J887" s="248"/>
      <c r="K887" s="248"/>
      <c r="L887" s="173" t="str">
        <f t="shared" si="173"/>
        <v>¨</v>
      </c>
      <c r="M887" s="248" t="str">
        <f>IFERROR(IF(OR($X887=$L$7,$X887=$K$5,$X887=$O$5,$X887=$T$5),IF(ISBLANK(
VLOOKUP($D875&amp;"-"&amp;TEXT($A887,"mmm-aaaa"),Informes!$A:$P,COLUMN(Informes!J$1),FALSE)), "",
VLOOKUP($D875&amp;"-"&amp;TEXT($A887,"mmm-aaaa"),Informes!$A:$P,COLUMN(Informes!J$1),FALSE)), ""), "")</f>
        <v/>
      </c>
      <c r="N887" s="248"/>
      <c r="O887" s="248"/>
      <c r="P887" s="248"/>
      <c r="Q887" s="248"/>
      <c r="R887" s="252" t="str">
        <f t="shared" si="170"/>
        <v/>
      </c>
      <c r="S887" s="252"/>
      <c r="T887" s="252"/>
      <c r="U887" s="252"/>
      <c r="V887" s="253"/>
      <c r="W887" s="4" t="str">
        <f>IFERROR(VLOOKUP($D875&amp;"-"&amp;TEXT($A887,"mmm-aaaa"),Informes!$A:$P,COLUMN(Informes!K$1),FALSE), "")</f>
        <v/>
      </c>
      <c r="X887" s="34" t="str">
        <f>IFERROR(VLOOKUP($D875&amp;"-"&amp;TEXT($A887,"mmm-aaaa"),Informes!$A:$P,COLUMN(Informes!C$1),FALSE), "")</f>
        <v/>
      </c>
    </row>
    <row r="888" spans="1:24" ht="16.5" hidden="1" customHeight="1" x14ac:dyDescent="0.2">
      <c r="A888" s="34">
        <f t="shared" si="174"/>
        <v>44986</v>
      </c>
      <c r="B888" s="243" t="str">
        <f t="shared" si="171"/>
        <v>Marzo</v>
      </c>
      <c r="C888" s="244"/>
      <c r="D888" s="244" t="str">
        <f t="shared" si="172"/>
        <v>Enero</v>
      </c>
      <c r="E888" s="244"/>
      <c r="F888" s="281" t="str">
        <f>IFERROR(IF(VLOOKUP($D875&amp;"-"&amp;TEXT($A888,"mmm-aaaa"),Informes!$A:$P,COLUMN(Informes!H$1),FALSE),"þ","¨"),"¨")</f>
        <v>¨</v>
      </c>
      <c r="G888" s="281"/>
      <c r="H888" s="281"/>
      <c r="I888" s="248" t="str">
        <f>IFERROR(IF(ISBLANK(
VLOOKUP($D875&amp;"-"&amp;TEXT($A888,"mmm-aaaa"),Informes!$A:$P,COLUMN(Informes!I$1),FALSE)), "",
VLOOKUP($D875&amp;"-"&amp;TEXT($A888,"mmm-aaaa"),Informes!$A:$P,COLUMN(Informes!I$1),FALSE)), "")</f>
        <v/>
      </c>
      <c r="J888" s="248"/>
      <c r="K888" s="248"/>
      <c r="L888" s="173" t="str">
        <f t="shared" si="173"/>
        <v>¨</v>
      </c>
      <c r="M888" s="248" t="str">
        <f>IFERROR(IF(OR($X888=$L$7,$X888=$K$5,$X888=$O$5,$X888=$T$5),IF(ISBLANK(
VLOOKUP($D875&amp;"-"&amp;TEXT($A888,"mmm-aaaa"),Informes!$A:$P,COLUMN(Informes!J$1),FALSE)), "",
VLOOKUP($D875&amp;"-"&amp;TEXT($A888,"mmm-aaaa"),Informes!$A:$P,COLUMN(Informes!J$1),FALSE)), ""), "")</f>
        <v/>
      </c>
      <c r="N888" s="248"/>
      <c r="O888" s="248"/>
      <c r="P888" s="248"/>
      <c r="Q888" s="248"/>
      <c r="R888" s="252" t="str">
        <f t="shared" si="170"/>
        <v/>
      </c>
      <c r="S888" s="252"/>
      <c r="T888" s="252"/>
      <c r="U888" s="252"/>
      <c r="V888" s="253"/>
      <c r="W888" s="4" t="str">
        <f>IFERROR(VLOOKUP($D875&amp;"-"&amp;TEXT($A888,"mmm-aaaa"),Informes!$A:$P,COLUMN(Informes!K$1),FALSE), "")</f>
        <v/>
      </c>
      <c r="X888" s="34" t="str">
        <f>IFERROR(VLOOKUP($D875&amp;"-"&amp;TEXT($A888,"mmm-aaaa"),Informes!$A:$P,COLUMN(Informes!C$1),FALSE), "")</f>
        <v/>
      </c>
    </row>
    <row r="889" spans="1:24" ht="16.5" hidden="1" customHeight="1" x14ac:dyDescent="0.2">
      <c r="A889" s="34">
        <f t="shared" si="174"/>
        <v>45017</v>
      </c>
      <c r="B889" s="243" t="str">
        <f t="shared" si="171"/>
        <v>Abril</v>
      </c>
      <c r="C889" s="244"/>
      <c r="D889" s="244" t="str">
        <f t="shared" si="172"/>
        <v>Enero</v>
      </c>
      <c r="E889" s="244"/>
      <c r="F889" s="281" t="str">
        <f>IFERROR(IF(VLOOKUP($D875&amp;"-"&amp;TEXT($A889,"mmm-aaaa"),Informes!$A:$P,COLUMN(Informes!H$1),FALSE),"þ","¨"),"¨")</f>
        <v>¨</v>
      </c>
      <c r="G889" s="281"/>
      <c r="H889" s="281"/>
      <c r="I889" s="248" t="str">
        <f>IFERROR(IF(ISBLANK(
VLOOKUP($D875&amp;"-"&amp;TEXT($A889,"mmm-aaaa"),Informes!$A:$P,COLUMN(Informes!I$1),FALSE)), "",
VLOOKUP($D875&amp;"-"&amp;TEXT($A889,"mmm-aaaa"),Informes!$A:$P,COLUMN(Informes!I$1),FALSE)), "")</f>
        <v/>
      </c>
      <c r="J889" s="248"/>
      <c r="K889" s="248"/>
      <c r="L889" s="173" t="str">
        <f t="shared" si="173"/>
        <v>¨</v>
      </c>
      <c r="M889" s="248" t="str">
        <f>IFERROR(IF(OR($X889=$L$7,$X889=$K$5,$X889=$O$5,$X889=$T$5),IF(ISBLANK(
VLOOKUP($D875&amp;"-"&amp;TEXT($A889,"mmm-aaaa"),Informes!$A:$P,COLUMN(Informes!J$1),FALSE)), "",
VLOOKUP($D875&amp;"-"&amp;TEXT($A889,"mmm-aaaa"),Informes!$A:$P,COLUMN(Informes!J$1),FALSE)), ""), "")</f>
        <v/>
      </c>
      <c r="N889" s="248"/>
      <c r="O889" s="248"/>
      <c r="P889" s="248"/>
      <c r="Q889" s="248"/>
      <c r="R889" s="252" t="str">
        <f t="shared" si="170"/>
        <v/>
      </c>
      <c r="S889" s="252"/>
      <c r="T889" s="252"/>
      <c r="U889" s="252"/>
      <c r="V889" s="253"/>
      <c r="W889" s="4" t="str">
        <f>IFERROR(VLOOKUP($D875&amp;"-"&amp;TEXT($A889,"mmm-aaaa"),Informes!$A:$P,COLUMN(Informes!K$1),FALSE), "")</f>
        <v/>
      </c>
      <c r="X889" s="34" t="str">
        <f>IFERROR(VLOOKUP($D875&amp;"-"&amp;TEXT($A889,"mmm-aaaa"),Informes!$A:$P,COLUMN(Informes!C$1),FALSE), "")</f>
        <v/>
      </c>
    </row>
    <row r="890" spans="1:24" ht="16.5" hidden="1" customHeight="1" x14ac:dyDescent="0.2">
      <c r="A890" s="34">
        <f t="shared" si="174"/>
        <v>45047</v>
      </c>
      <c r="B890" s="243" t="str">
        <f t="shared" si="171"/>
        <v>Mayo</v>
      </c>
      <c r="C890" s="244"/>
      <c r="D890" s="244" t="str">
        <f t="shared" si="172"/>
        <v>Enero</v>
      </c>
      <c r="E890" s="244"/>
      <c r="F890" s="281" t="str">
        <f>IFERROR(IF(VLOOKUP($D875&amp;"-"&amp;TEXT($A890,"mmm-aaaa"),Informes!$A:$P,COLUMN(Informes!H$1),FALSE),"þ","¨"),"¨")</f>
        <v>¨</v>
      </c>
      <c r="G890" s="281"/>
      <c r="H890" s="281"/>
      <c r="I890" s="248" t="str">
        <f>IFERROR(IF(ISBLANK(
VLOOKUP($D875&amp;"-"&amp;TEXT($A890,"mmm-aaaa"),Informes!$A:$P,COLUMN(Informes!I$1),FALSE)), "",
VLOOKUP($D875&amp;"-"&amp;TEXT($A890,"mmm-aaaa"),Informes!$A:$P,COLUMN(Informes!I$1),FALSE)), "")</f>
        <v/>
      </c>
      <c r="J890" s="248"/>
      <c r="K890" s="248"/>
      <c r="L890" s="173" t="str">
        <f t="shared" si="173"/>
        <v>¨</v>
      </c>
      <c r="M890" s="248" t="str">
        <f>IFERROR(IF(OR($X890=$L$7,$X890=$K$5,$X890=$O$5,$X890=$T$5),IF(ISBLANK(
VLOOKUP($D875&amp;"-"&amp;TEXT($A890,"mmm-aaaa"),Informes!$A:$P,COLUMN(Informes!J$1),FALSE)), "",
VLOOKUP($D875&amp;"-"&amp;TEXT($A890,"mmm-aaaa"),Informes!$A:$P,COLUMN(Informes!J$1),FALSE)), ""), "")</f>
        <v/>
      </c>
      <c r="N890" s="248"/>
      <c r="O890" s="248"/>
      <c r="P890" s="248"/>
      <c r="Q890" s="248"/>
      <c r="R890" s="252" t="str">
        <f t="shared" si="170"/>
        <v/>
      </c>
      <c r="S890" s="252"/>
      <c r="T890" s="252"/>
      <c r="U890" s="252"/>
      <c r="V890" s="253"/>
      <c r="W890" s="4" t="str">
        <f>IFERROR(VLOOKUP($D875&amp;"-"&amp;TEXT($A890,"mmm-aaaa"),Informes!$A:$P,COLUMN(Informes!K$1),FALSE), "")</f>
        <v/>
      </c>
      <c r="X890" s="34" t="str">
        <f>IFERROR(VLOOKUP($D875&amp;"-"&amp;TEXT($A890,"mmm-aaaa"),Informes!$A:$P,COLUMN(Informes!C$1),FALSE), "")</f>
        <v/>
      </c>
    </row>
    <row r="891" spans="1:24" ht="16.5" hidden="1" customHeight="1" x14ac:dyDescent="0.2">
      <c r="A891" s="34">
        <f t="shared" si="174"/>
        <v>45078</v>
      </c>
      <c r="B891" s="243" t="str">
        <f t="shared" si="171"/>
        <v>Junio</v>
      </c>
      <c r="C891" s="244"/>
      <c r="D891" s="244" t="str">
        <f t="shared" si="172"/>
        <v>Enero</v>
      </c>
      <c r="E891" s="244"/>
      <c r="F891" s="281" t="str">
        <f>IFERROR(IF(VLOOKUP($D875&amp;"-"&amp;TEXT($A891,"mmm-aaaa"),Informes!$A:$P,COLUMN(Informes!H$1),FALSE),"þ","¨"),"¨")</f>
        <v>¨</v>
      </c>
      <c r="G891" s="281"/>
      <c r="H891" s="281"/>
      <c r="I891" s="248" t="str">
        <f>IFERROR(IF(ISBLANK(
VLOOKUP($D875&amp;"-"&amp;TEXT($A891,"mmm-aaaa"),Informes!$A:$P,COLUMN(Informes!I$1),FALSE)), "",
VLOOKUP($D875&amp;"-"&amp;TEXT($A891,"mmm-aaaa"),Informes!$A:$P,COLUMN(Informes!I$1),FALSE)), "")</f>
        <v/>
      </c>
      <c r="J891" s="248"/>
      <c r="K891" s="248"/>
      <c r="L891" s="173" t="str">
        <f t="shared" si="173"/>
        <v>¨</v>
      </c>
      <c r="M891" s="248" t="str">
        <f>IFERROR(IF(OR($X891=$L$7,$X891=$K$5,$X891=$O$5,$X891=$T$5),IF(ISBLANK(
VLOOKUP($D875&amp;"-"&amp;TEXT($A891,"mmm-aaaa"),Informes!$A:$P,COLUMN(Informes!J$1),FALSE)), "",
VLOOKUP($D875&amp;"-"&amp;TEXT($A891,"mmm-aaaa"),Informes!$A:$P,COLUMN(Informes!J$1),FALSE)), ""), "")</f>
        <v/>
      </c>
      <c r="N891" s="248"/>
      <c r="O891" s="248"/>
      <c r="P891" s="248"/>
      <c r="Q891" s="248"/>
      <c r="R891" s="252" t="str">
        <f t="shared" si="170"/>
        <v/>
      </c>
      <c r="S891" s="252"/>
      <c r="T891" s="252"/>
      <c r="U891" s="252"/>
      <c r="V891" s="253"/>
      <c r="W891" s="4" t="str">
        <f>IFERROR(VLOOKUP($D875&amp;"-"&amp;TEXT($A891,"mmm-aaaa"),Informes!$A:$P,COLUMN(Informes!K$1),FALSE), "")</f>
        <v/>
      </c>
      <c r="X891" s="34" t="str">
        <f>IFERROR(VLOOKUP($D875&amp;"-"&amp;TEXT($A891,"mmm-aaaa"),Informes!$A:$P,COLUMN(Informes!C$1),FALSE), "")</f>
        <v/>
      </c>
    </row>
    <row r="892" spans="1:24" ht="16.5" hidden="1" customHeight="1" x14ac:dyDescent="0.2">
      <c r="A892" s="34">
        <f t="shared" si="174"/>
        <v>45108</v>
      </c>
      <c r="B892" s="243" t="str">
        <f t="shared" si="171"/>
        <v>Julio</v>
      </c>
      <c r="C892" s="244"/>
      <c r="D892" s="244" t="str">
        <f t="shared" si="172"/>
        <v>Enero</v>
      </c>
      <c r="E892" s="244"/>
      <c r="F892" s="281" t="str">
        <f>IFERROR(IF(VLOOKUP($D875&amp;"-"&amp;TEXT($A892,"mmm-aaaa"),Informes!$A:$P,COLUMN(Informes!H$1),FALSE),"þ","¨"),"¨")</f>
        <v>¨</v>
      </c>
      <c r="G892" s="281"/>
      <c r="H892" s="281"/>
      <c r="I892" s="248" t="str">
        <f>IFERROR(IF(ISBLANK(
VLOOKUP($D875&amp;"-"&amp;TEXT($A892,"mmm-aaaa"),Informes!$A:$P,COLUMN(Informes!I$1),FALSE)), "",
VLOOKUP($D875&amp;"-"&amp;TEXT($A892,"mmm-aaaa"),Informes!$A:$P,COLUMN(Informes!I$1),FALSE)), "")</f>
        <v/>
      </c>
      <c r="J892" s="248"/>
      <c r="K892" s="248"/>
      <c r="L892" s="173" t="str">
        <f t="shared" si="173"/>
        <v>¨</v>
      </c>
      <c r="M892" s="248" t="str">
        <f>IFERROR(IF(OR($X892=$L$7,$X892=$K$5,$X892=$O$5,$X892=$T$5),IF(ISBLANK(
VLOOKUP($D875&amp;"-"&amp;TEXT($A892,"mmm-aaaa"),Informes!$A:$P,COLUMN(Informes!J$1),FALSE)), "",
VLOOKUP($D875&amp;"-"&amp;TEXT($A892,"mmm-aaaa"),Informes!$A:$P,COLUMN(Informes!J$1),FALSE)), ""), "")</f>
        <v/>
      </c>
      <c r="N892" s="248"/>
      <c r="O892" s="248"/>
      <c r="P892" s="248"/>
      <c r="Q892" s="248"/>
      <c r="R892" s="252" t="str">
        <f t="shared" si="170"/>
        <v/>
      </c>
      <c r="S892" s="252"/>
      <c r="T892" s="252"/>
      <c r="U892" s="252"/>
      <c r="V892" s="253"/>
      <c r="W892" s="4" t="str">
        <f>IFERROR(VLOOKUP($D875&amp;"-"&amp;TEXT($A892,"mmm-aaaa"),Informes!$A:$P,COLUMN(Informes!K$1),FALSE), "")</f>
        <v/>
      </c>
      <c r="X892" s="34" t="str">
        <f>IFERROR(VLOOKUP($D875&amp;"-"&amp;TEXT($A892,"mmm-aaaa"),Informes!$A:$P,COLUMN(Informes!C$1),FALSE), "")</f>
        <v/>
      </c>
    </row>
    <row r="893" spans="1:24" ht="16.5" hidden="1" customHeight="1" thickBot="1" x14ac:dyDescent="0.25">
      <c r="A893" s="34">
        <f t="shared" si="174"/>
        <v>45139</v>
      </c>
      <c r="B893" s="264" t="str">
        <f t="shared" si="171"/>
        <v>Agosto</v>
      </c>
      <c r="C893" s="265"/>
      <c r="D893" s="265" t="str">
        <f t="shared" si="172"/>
        <v>Enero</v>
      </c>
      <c r="E893" s="265"/>
      <c r="F893" s="280" t="str">
        <f>IFERROR(IF(VLOOKUP($D875&amp;"-"&amp;TEXT($A893,"mmm-aaaa"),Informes!$A:$P,COLUMN(Informes!H$1),FALSE),"þ","¨"),"¨")</f>
        <v>¨</v>
      </c>
      <c r="G893" s="280"/>
      <c r="H893" s="280"/>
      <c r="I893" s="269" t="str">
        <f>IFERROR(IF(ISBLANK(
VLOOKUP($D875&amp;"-"&amp;TEXT($A893,"mmm-aaaa"),Informes!$A:$P,COLUMN(Informes!I$1),FALSE)), "",
VLOOKUP($D875&amp;"-"&amp;TEXT($A893,"mmm-aaaa"),Informes!$A:$P,COLUMN(Informes!I$1),FALSE)), "")</f>
        <v/>
      </c>
      <c r="J893" s="269"/>
      <c r="K893" s="269"/>
      <c r="L893" s="172" t="str">
        <f t="shared" si="173"/>
        <v>¨</v>
      </c>
      <c r="M893" s="269" t="str">
        <f>IFERROR(IF(OR($X893=$L$7,$X893=$K$5,$X893=$O$5,$X893=$T$5),IF(ISBLANK(
VLOOKUP($D875&amp;"-"&amp;TEXT($A893,"mmm-aaaa"),Informes!$A:$P,COLUMN(Informes!J$1),FALSE)), "",
VLOOKUP($D875&amp;"-"&amp;TEXT($A893,"mmm-aaaa"),Informes!$A:$P,COLUMN(Informes!J$1),FALSE)), ""), "")</f>
        <v/>
      </c>
      <c r="N893" s="269"/>
      <c r="O893" s="269"/>
      <c r="P893" s="269"/>
      <c r="Q893" s="269"/>
      <c r="R893" s="270" t="str">
        <f t="shared" si="170"/>
        <v/>
      </c>
      <c r="S893" s="270"/>
      <c r="T893" s="270"/>
      <c r="U893" s="270"/>
      <c r="V893" s="271"/>
      <c r="W893" s="4" t="str">
        <f>IFERROR(VLOOKUP($D875&amp;"-"&amp;TEXT($A893,"mmm-aaaa"),Informes!$A:$P,COLUMN(Informes!K$1),FALSE), "")</f>
        <v/>
      </c>
      <c r="X893" s="34" t="str">
        <f>IFERROR(VLOOKUP($D875&amp;"-"&amp;TEXT($A893,"mmm-aaaa"),Informes!$A:$P,COLUMN(Informes!C$1),FALSE), "")</f>
        <v/>
      </c>
    </row>
    <row r="894" spans="1:24" ht="16.5" hidden="1" customHeight="1" thickBot="1" x14ac:dyDescent="0.3">
      <c r="D894" s="124"/>
      <c r="E894" s="124"/>
      <c r="F894" s="129"/>
      <c r="G894" s="124" t="str">
        <f>IF(SUM(F882:F893)=0,"",SUM(F882:F893))</f>
        <v/>
      </c>
      <c r="H894" s="124"/>
      <c r="I894" s="124"/>
      <c r="J894" s="130"/>
      <c r="K894" s="124"/>
      <c r="L894" s="131" t="s">
        <v>107</v>
      </c>
      <c r="M894" s="272" t="str">
        <f>IF(SUM(M882:M893)=0,"",SUM(M882:M893))</f>
        <v/>
      </c>
      <c r="N894" s="273"/>
      <c r="O894" s="273"/>
      <c r="P894" s="273"/>
      <c r="Q894" s="274"/>
      <c r="R894" s="275"/>
      <c r="S894" s="276"/>
      <c r="T894" s="276"/>
      <c r="U894" s="276"/>
      <c r="V894" s="277"/>
      <c r="W894" s="4"/>
      <c r="X894" s="4"/>
    </row>
    <row r="895" spans="1:24" ht="16.5" hidden="1" customHeight="1" x14ac:dyDescent="0.2">
      <c r="W895" s="4"/>
      <c r="X895" s="4"/>
    </row>
    <row r="896" spans="1:24" ht="279.75" hidden="1" customHeight="1" x14ac:dyDescent="0.15">
      <c r="B896" s="11"/>
      <c r="C896" s="132" t="s">
        <v>136</v>
      </c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</row>
    <row r="897" spans="1:24" ht="24" hidden="1" customHeight="1" x14ac:dyDescent="0.2">
      <c r="A897" s="35"/>
      <c r="B897" s="256" t="s">
        <v>127</v>
      </c>
      <c r="C897" s="256"/>
      <c r="D897" s="256"/>
      <c r="E897" s="256"/>
      <c r="F897" s="256"/>
      <c r="G897" s="256"/>
      <c r="H897" s="256"/>
      <c r="I897" s="256"/>
      <c r="J897" s="256"/>
      <c r="K897" s="256"/>
      <c r="L897" s="256"/>
      <c r="M897" s="256"/>
      <c r="N897" s="256"/>
      <c r="O897" s="256"/>
      <c r="P897" s="256"/>
      <c r="Q897" s="256"/>
      <c r="R897" s="256"/>
      <c r="S897" s="256"/>
      <c r="T897" s="256"/>
      <c r="U897" s="256"/>
      <c r="V897" s="256"/>
      <c r="X897" s="2"/>
    </row>
    <row r="898" spans="1:24" ht="15" hidden="1" x14ac:dyDescent="0.2">
      <c r="A898" s="35"/>
      <c r="B898" s="120" t="s">
        <v>128</v>
      </c>
      <c r="D898" s="123">
        <f>D875</f>
        <v>0</v>
      </c>
      <c r="E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5"/>
      <c r="X898" s="2"/>
    </row>
    <row r="899" spans="1:24" ht="17.25" hidden="1" x14ac:dyDescent="0.2">
      <c r="B899" s="120" t="s">
        <v>129</v>
      </c>
      <c r="D899" s="121"/>
      <c r="E899" s="121"/>
      <c r="F899" s="7"/>
      <c r="G899" s="7"/>
      <c r="H899" s="257" t="str">
        <f>H876</f>
        <v/>
      </c>
      <c r="I899" s="257"/>
      <c r="J899" s="257"/>
      <c r="K899" s="257"/>
      <c r="L899" s="257"/>
      <c r="M899" s="257"/>
      <c r="N899" s="257"/>
      <c r="O899" s="257"/>
      <c r="P899" s="127" t="str">
        <f>P876</f>
        <v>¨</v>
      </c>
      <c r="Q899" s="120" t="s">
        <v>75</v>
      </c>
      <c r="S899" s="12"/>
      <c r="T899" s="13"/>
      <c r="U899" s="127" t="str">
        <f>U876</f>
        <v>¨</v>
      </c>
      <c r="V899" s="120" t="s">
        <v>79</v>
      </c>
      <c r="W899" s="12"/>
      <c r="X899" s="6"/>
    </row>
    <row r="900" spans="1:24" ht="17.25" hidden="1" x14ac:dyDescent="0.2">
      <c r="B900" s="120" t="s">
        <v>130</v>
      </c>
      <c r="D900" s="122"/>
      <c r="E900" s="122"/>
      <c r="F900" s="7"/>
      <c r="G900" s="258" t="str">
        <f>G877</f>
        <v/>
      </c>
      <c r="H900" s="258"/>
      <c r="I900" s="258"/>
      <c r="J900" s="258"/>
      <c r="K900" s="258"/>
      <c r="L900" s="258"/>
      <c r="M900" s="258"/>
      <c r="N900" s="258"/>
      <c r="O900" s="258"/>
      <c r="P900" s="128" t="s">
        <v>137</v>
      </c>
      <c r="Q900" s="120" t="s">
        <v>131</v>
      </c>
      <c r="S900" s="12"/>
      <c r="T900" s="12"/>
      <c r="U900" s="128" t="s">
        <v>138</v>
      </c>
      <c r="V900" s="120" t="s">
        <v>61</v>
      </c>
      <c r="W900" s="12"/>
      <c r="X900" s="6"/>
    </row>
    <row r="901" spans="1:24" ht="28.5" hidden="1" customHeight="1" x14ac:dyDescent="0.2">
      <c r="B901" s="127" t="str">
        <f>B878</f>
        <v>¨</v>
      </c>
      <c r="C901" s="125" t="s">
        <v>76</v>
      </c>
      <c r="D901" s="127" t="str">
        <f>D878</f>
        <v>¨</v>
      </c>
      <c r="E901" s="125" t="s">
        <v>81</v>
      </c>
      <c r="F901" s="7"/>
      <c r="G901" s="7"/>
      <c r="H901" s="5"/>
      <c r="I901" s="10"/>
      <c r="J901" s="127" t="str">
        <f>J878</f>
        <v>¨</v>
      </c>
      <c r="K901" s="125" t="s">
        <v>77</v>
      </c>
      <c r="L901" s="5"/>
      <c r="M901" s="5"/>
      <c r="N901" s="127" t="str">
        <f>N878</f>
        <v>¨</v>
      </c>
      <c r="O901" s="125" t="s">
        <v>132</v>
      </c>
      <c r="P901" s="126"/>
      <c r="Q901" s="126"/>
      <c r="R901" s="9"/>
      <c r="S901" s="127" t="str">
        <f>S878</f>
        <v>¨</v>
      </c>
      <c r="T901" s="259" t="s">
        <v>133</v>
      </c>
      <c r="U901" s="259"/>
      <c r="V901" s="259"/>
      <c r="W901" s="13"/>
      <c r="X901" s="6"/>
    </row>
    <row r="902" spans="1:24" ht="4.5" hidden="1" customHeight="1" thickBot="1" x14ac:dyDescent="0.25">
      <c r="B902" s="8"/>
      <c r="C902" s="7"/>
      <c r="D902" s="8"/>
      <c r="E902" s="7"/>
      <c r="F902" s="7"/>
      <c r="G902" s="7"/>
      <c r="H902" s="5"/>
      <c r="I902" s="10"/>
      <c r="J902" s="8"/>
      <c r="K902" s="5"/>
      <c r="L902" s="5"/>
      <c r="M902" s="5"/>
      <c r="N902" s="7"/>
      <c r="O902" s="5"/>
      <c r="P902" s="8"/>
      <c r="Q902" s="8"/>
      <c r="R902" s="9"/>
      <c r="S902" s="9"/>
      <c r="T902" s="7"/>
      <c r="U902" s="8"/>
      <c r="V902" s="9"/>
      <c r="W902" s="9"/>
      <c r="X902" s="6"/>
    </row>
    <row r="903" spans="1:24" ht="27" hidden="1" customHeight="1" x14ac:dyDescent="0.25">
      <c r="B903" s="260" t="s">
        <v>17</v>
      </c>
      <c r="C903" s="261"/>
      <c r="D903" s="261"/>
      <c r="E903" s="261"/>
      <c r="F903" s="262" t="s">
        <v>134</v>
      </c>
      <c r="G903" s="262"/>
      <c r="H903" s="262"/>
      <c r="I903" s="262" t="s">
        <v>12</v>
      </c>
      <c r="J903" s="262"/>
      <c r="K903" s="262"/>
      <c r="L903" s="262" t="s">
        <v>105</v>
      </c>
      <c r="M903" s="236" t="s">
        <v>135</v>
      </c>
      <c r="N903" s="236"/>
      <c r="O903" s="236"/>
      <c r="P903" s="236"/>
      <c r="Q903" s="236"/>
      <c r="R903" s="236" t="s">
        <v>101</v>
      </c>
      <c r="S903" s="236"/>
      <c r="T903" s="236"/>
      <c r="U903" s="236"/>
      <c r="V903" s="237"/>
      <c r="W903" s="14"/>
      <c r="X903" s="3"/>
    </row>
    <row r="904" spans="1:24" ht="27.75" hidden="1" customHeight="1" x14ac:dyDescent="0.2">
      <c r="B904" s="240">
        <f>EDATE(B881,12)</f>
        <v>45292</v>
      </c>
      <c r="C904" s="241"/>
      <c r="D904" s="241"/>
      <c r="E904" s="242"/>
      <c r="F904" s="263"/>
      <c r="G904" s="263"/>
      <c r="H904" s="263"/>
      <c r="I904" s="263"/>
      <c r="J904" s="263"/>
      <c r="K904" s="263"/>
      <c r="L904" s="263"/>
      <c r="M904" s="238"/>
      <c r="N904" s="238"/>
      <c r="O904" s="238"/>
      <c r="P904" s="238"/>
      <c r="Q904" s="238"/>
      <c r="R904" s="238"/>
      <c r="S904" s="238"/>
      <c r="T904" s="238"/>
      <c r="U904" s="238"/>
      <c r="V904" s="239"/>
      <c r="W904" s="14"/>
      <c r="X904" s="3"/>
    </row>
    <row r="905" spans="1:24" ht="16.5" hidden="1" customHeight="1" x14ac:dyDescent="0.2">
      <c r="A905" s="34">
        <f>EDATE(B904,-4)</f>
        <v>45170</v>
      </c>
      <c r="B905" s="243" t="str">
        <f>PROPER(TEXT(A905, "mmmm"))</f>
        <v>Septiembre</v>
      </c>
      <c r="C905" s="244"/>
      <c r="D905" s="244"/>
      <c r="E905" s="244"/>
      <c r="F905" s="281" t="str">
        <f>IFERROR(IF(VLOOKUP($D875&amp;"-"&amp;TEXT($A905,"mmm-aaaa"),Informes!$A:$P,COLUMN(Informes!H$1),FALSE),"þ","¨"),"¨")</f>
        <v>¨</v>
      </c>
      <c r="G905" s="281"/>
      <c r="H905" s="281"/>
      <c r="I905" s="248" t="str">
        <f>IFERROR(IF(ISBLANK(
VLOOKUP($D898&amp;"-"&amp;TEXT($A905,"mmm-aaaa"),Informes!$A:$P,COLUMN(Informes!I$1),FALSE)), "",
VLOOKUP($D898&amp;"-"&amp;TEXT($A905,"mmm-aaaa"),Informes!$A:$P,COLUMN(Informes!I$1),FALSE)), "")</f>
        <v/>
      </c>
      <c r="J905" s="248"/>
      <c r="K905" s="248"/>
      <c r="L905" s="173" t="str">
        <f>IFERROR(IF($X905=$L$7,"þ","¨"),"¨")</f>
        <v>¨</v>
      </c>
      <c r="M905" s="248" t="str">
        <f>IFERROR(IF(OR($X905=$L$7,$X905=$K$5,$X905=$O$5,$X905=$T$5),IF(ISBLANK(
VLOOKUP($D875&amp;"-"&amp;TEXT($A905,"mmm-aaaa"),Informes!$A:$P,COLUMN(Informes!J$1),FALSE)), "",
VLOOKUP($D875&amp;"-"&amp;TEXT($A905,"mmm-aaaa"),Informes!$A:$P,COLUMN(Informes!J$1),FALSE)), ""), "")</f>
        <v/>
      </c>
      <c r="N905" s="248"/>
      <c r="O905" s="248"/>
      <c r="P905" s="248"/>
      <c r="Q905" s="248"/>
      <c r="R905" s="252" t="str">
        <f t="shared" ref="R905:R916" si="175">IF(W905=0, "", W905)</f>
        <v/>
      </c>
      <c r="S905" s="252"/>
      <c r="T905" s="252"/>
      <c r="U905" s="252"/>
      <c r="V905" s="253"/>
      <c r="W905" s="4" t="str">
        <f>IFERROR(VLOOKUP($D898&amp;"-"&amp;TEXT($A905,"mmm-aaaa"),Informes!$A:$P,COLUMN(Informes!K$1),FALSE), "")</f>
        <v/>
      </c>
      <c r="X905" s="34" t="str">
        <f>IFERROR(VLOOKUP($D875&amp;"-"&amp;TEXT($A905,"mmm-aaaa"),Informes!$A:$P,COLUMN(Informes!C$1),FALSE), "")</f>
        <v/>
      </c>
    </row>
    <row r="906" spans="1:24" ht="16.5" hidden="1" customHeight="1" x14ac:dyDescent="0.2">
      <c r="A906" s="34">
        <f>EDATE(A905,1)</f>
        <v>45200</v>
      </c>
      <c r="B906" s="243" t="str">
        <f t="shared" ref="B906:B916" si="176">PROPER(TEXT(A906, "mmmm"))</f>
        <v>Octubre</v>
      </c>
      <c r="C906" s="244"/>
      <c r="D906" s="244"/>
      <c r="E906" s="244"/>
      <c r="F906" s="281" t="str">
        <f>IFERROR(IF(VLOOKUP($D875&amp;"-"&amp;TEXT($A906,"mmm-aaaa"),Informes!$A:$P,COLUMN(Informes!H$1),FALSE),"þ","¨"),"¨")</f>
        <v>¨</v>
      </c>
      <c r="G906" s="281"/>
      <c r="H906" s="281"/>
      <c r="I906" s="248" t="str">
        <f>IFERROR(IF(ISBLANK(
VLOOKUP($D898&amp;"-"&amp;TEXT($A906,"mmm-aaaa"),Informes!$A:$P,COLUMN(Informes!I$1),FALSE)), "",
VLOOKUP($D898&amp;"-"&amp;TEXT($A906,"mmm-aaaa"),Informes!$A:$P,COLUMN(Informes!I$1),FALSE)), "")</f>
        <v/>
      </c>
      <c r="J906" s="248"/>
      <c r="K906" s="248"/>
      <c r="L906" s="173" t="str">
        <f t="shared" ref="L906:L916" si="177">IFERROR(IF($X906=$L$7,"þ","¨"),"¨")</f>
        <v>¨</v>
      </c>
      <c r="M906" s="248" t="str">
        <f>IFERROR(IF(OR($X906=$L$7,$X906=$K$5,$X906=$O$5,$X906=$T$5),IF(ISBLANK(
VLOOKUP($D875&amp;"-"&amp;TEXT($A906,"mmm-aaaa"),Informes!$A:$P,COLUMN(Informes!J$1),FALSE)), "",
VLOOKUP($D875&amp;"-"&amp;TEXT($A906,"mmm-aaaa"),Informes!$A:$P,COLUMN(Informes!J$1),FALSE)), ""), "")</f>
        <v/>
      </c>
      <c r="N906" s="248"/>
      <c r="O906" s="248"/>
      <c r="P906" s="248"/>
      <c r="Q906" s="248"/>
      <c r="R906" s="252" t="str">
        <f t="shared" si="175"/>
        <v/>
      </c>
      <c r="S906" s="252"/>
      <c r="T906" s="252"/>
      <c r="U906" s="252"/>
      <c r="V906" s="253"/>
      <c r="W906" s="4" t="str">
        <f>IFERROR(VLOOKUP($D898&amp;"-"&amp;TEXT($A906,"mmm-aaaa"),Informes!$A:$P,COLUMN(Informes!K$1),FALSE), "")</f>
        <v/>
      </c>
      <c r="X906" s="34" t="str">
        <f>IFERROR(VLOOKUP($D875&amp;"-"&amp;TEXT($A906,"mmm-aaaa"),Informes!$A:$P,COLUMN(Informes!C$1),FALSE), "")</f>
        <v/>
      </c>
    </row>
    <row r="907" spans="1:24" ht="16.5" hidden="1" customHeight="1" x14ac:dyDescent="0.2">
      <c r="A907" s="34">
        <f t="shared" ref="A907:A916" si="178">EDATE(A906,1)</f>
        <v>45231</v>
      </c>
      <c r="B907" s="243" t="str">
        <f t="shared" si="176"/>
        <v>Noviembre</v>
      </c>
      <c r="C907" s="244"/>
      <c r="D907" s="244"/>
      <c r="E907" s="244"/>
      <c r="F907" s="281" t="str">
        <f>IFERROR(IF(VLOOKUP($D875&amp;"-"&amp;TEXT($A907,"mmm-aaaa"),Informes!$A:$P,COLUMN(Informes!H$1),FALSE),"þ","¨"),"¨")</f>
        <v>¨</v>
      </c>
      <c r="G907" s="281"/>
      <c r="H907" s="281"/>
      <c r="I907" s="248" t="str">
        <f>IFERROR(IF(ISBLANK(
VLOOKUP($D898&amp;"-"&amp;TEXT($A907,"mmm-aaaa"),Informes!$A:$P,COLUMN(Informes!I$1),FALSE)), "",
VLOOKUP($D898&amp;"-"&amp;TEXT($A907,"mmm-aaaa"),Informes!$A:$P,COLUMN(Informes!I$1),FALSE)), "")</f>
        <v/>
      </c>
      <c r="J907" s="248"/>
      <c r="K907" s="248"/>
      <c r="L907" s="173" t="str">
        <f t="shared" si="177"/>
        <v>¨</v>
      </c>
      <c r="M907" s="248" t="str">
        <f>IFERROR(IF(OR($X907=$L$7,$X907=$K$5,$X907=$O$5,$X907=$T$5),IF(ISBLANK(
VLOOKUP($D875&amp;"-"&amp;TEXT($A907,"mmm-aaaa"),Informes!$A:$P,COLUMN(Informes!J$1),FALSE)), "",
VLOOKUP($D875&amp;"-"&amp;TEXT($A907,"mmm-aaaa"),Informes!$A:$P,COLUMN(Informes!J$1),FALSE)), ""), "")</f>
        <v/>
      </c>
      <c r="N907" s="248"/>
      <c r="O907" s="248"/>
      <c r="P907" s="248"/>
      <c r="Q907" s="248"/>
      <c r="R907" s="252" t="str">
        <f t="shared" si="175"/>
        <v/>
      </c>
      <c r="S907" s="252"/>
      <c r="T907" s="252"/>
      <c r="U907" s="252"/>
      <c r="V907" s="253"/>
      <c r="W907" s="4" t="str">
        <f>IFERROR(VLOOKUP($D898&amp;"-"&amp;TEXT($A907,"mmm-aaaa"),Informes!$A:$P,COLUMN(Informes!K$1),FALSE), "")</f>
        <v/>
      </c>
      <c r="X907" s="34" t="str">
        <f>IFERROR(VLOOKUP($D875&amp;"-"&amp;TEXT($A907,"mmm-aaaa"),Informes!$A:$P,COLUMN(Informes!C$1),FALSE), "")</f>
        <v/>
      </c>
    </row>
    <row r="908" spans="1:24" ht="16.5" hidden="1" customHeight="1" x14ac:dyDescent="0.2">
      <c r="A908" s="34">
        <f t="shared" si="178"/>
        <v>45261</v>
      </c>
      <c r="B908" s="243" t="str">
        <f t="shared" si="176"/>
        <v>Diciembre</v>
      </c>
      <c r="C908" s="244"/>
      <c r="D908" s="244"/>
      <c r="E908" s="244"/>
      <c r="F908" s="281" t="str">
        <f>IFERROR(IF(VLOOKUP($D875&amp;"-"&amp;TEXT($A908,"mmm-aaaa"),Informes!$A:$P,COLUMN(Informes!H$1),FALSE),"þ","¨"),"¨")</f>
        <v>¨</v>
      </c>
      <c r="G908" s="281"/>
      <c r="H908" s="281"/>
      <c r="I908" s="248" t="str">
        <f>IFERROR(IF(ISBLANK(
VLOOKUP($D898&amp;"-"&amp;TEXT($A908,"mmm-aaaa"),Informes!$A:$P,COLUMN(Informes!I$1),FALSE)), "",
VLOOKUP($D898&amp;"-"&amp;TEXT($A908,"mmm-aaaa"),Informes!$A:$P,COLUMN(Informes!I$1),FALSE)), "")</f>
        <v/>
      </c>
      <c r="J908" s="248"/>
      <c r="K908" s="248"/>
      <c r="L908" s="173" t="str">
        <f t="shared" si="177"/>
        <v>¨</v>
      </c>
      <c r="M908" s="248" t="str">
        <f>IFERROR(IF(OR($X908=$L$7,$X908=$K$5,$X908=$O$5,$X908=$T$5),IF(ISBLANK(
VLOOKUP($D875&amp;"-"&amp;TEXT($A908,"mmm-aaaa"),Informes!$A:$P,COLUMN(Informes!J$1),FALSE)), "",
VLOOKUP($D875&amp;"-"&amp;TEXT($A908,"mmm-aaaa"),Informes!$A:$P,COLUMN(Informes!J$1),FALSE)), ""), "")</f>
        <v/>
      </c>
      <c r="N908" s="248"/>
      <c r="O908" s="248"/>
      <c r="P908" s="248"/>
      <c r="Q908" s="248"/>
      <c r="R908" s="252" t="str">
        <f t="shared" si="175"/>
        <v/>
      </c>
      <c r="S908" s="252"/>
      <c r="T908" s="252"/>
      <c r="U908" s="252"/>
      <c r="V908" s="253"/>
      <c r="W908" s="4" t="str">
        <f>IFERROR(VLOOKUP($D898&amp;"-"&amp;TEXT($A908,"mmm-aaaa"),Informes!$A:$P,COLUMN(Informes!K$1),FALSE), "")</f>
        <v/>
      </c>
      <c r="X908" s="34" t="str">
        <f>IFERROR(VLOOKUP($D875&amp;"-"&amp;TEXT($A908,"mmm-aaaa"),Informes!$A:$P,COLUMN(Informes!C$1),FALSE), "")</f>
        <v/>
      </c>
    </row>
    <row r="909" spans="1:24" ht="16.5" hidden="1" customHeight="1" x14ac:dyDescent="0.2">
      <c r="A909" s="34">
        <f t="shared" si="178"/>
        <v>45292</v>
      </c>
      <c r="B909" s="243" t="str">
        <f t="shared" si="176"/>
        <v>Enero</v>
      </c>
      <c r="C909" s="244"/>
      <c r="D909" s="244"/>
      <c r="E909" s="244"/>
      <c r="F909" s="281" t="str">
        <f>IFERROR(IF(VLOOKUP($D875&amp;"-"&amp;TEXT($A909,"mmm-aaaa"),Informes!$A:$P,COLUMN(Informes!H$1),FALSE),"þ","¨"),"¨")</f>
        <v>¨</v>
      </c>
      <c r="G909" s="281"/>
      <c r="H909" s="281"/>
      <c r="I909" s="248" t="str">
        <f>IFERROR(IF(ISBLANK(
VLOOKUP($D898&amp;"-"&amp;TEXT($A909,"mmm-aaaa"),Informes!$A:$P,COLUMN(Informes!I$1),FALSE)), "",
VLOOKUP($D898&amp;"-"&amp;TEXT($A909,"mmm-aaaa"),Informes!$A:$P,COLUMN(Informes!I$1),FALSE)), "")</f>
        <v/>
      </c>
      <c r="J909" s="248"/>
      <c r="K909" s="248"/>
      <c r="L909" s="173" t="str">
        <f t="shared" si="177"/>
        <v>¨</v>
      </c>
      <c r="M909" s="248" t="str">
        <f>IFERROR(IF(OR($X909=$L$7,$X909=$K$5,$X909=$O$5,$X909=$T$5),IF(ISBLANK(
VLOOKUP($D875&amp;"-"&amp;TEXT($A909,"mmm-aaaa"),Informes!$A:$P,COLUMN(Informes!J$1),FALSE)), "",
VLOOKUP($D875&amp;"-"&amp;TEXT($A909,"mmm-aaaa"),Informes!$A:$P,COLUMN(Informes!J$1),FALSE)), ""), "")</f>
        <v/>
      </c>
      <c r="N909" s="248"/>
      <c r="O909" s="248"/>
      <c r="P909" s="248"/>
      <c r="Q909" s="248"/>
      <c r="R909" s="252" t="str">
        <f t="shared" si="175"/>
        <v/>
      </c>
      <c r="S909" s="252"/>
      <c r="T909" s="252"/>
      <c r="U909" s="252"/>
      <c r="V909" s="253"/>
      <c r="W909" s="4" t="str">
        <f>IFERROR(VLOOKUP($D898&amp;"-"&amp;TEXT($A909,"mmm-aaaa"),Informes!$A:$P,COLUMN(Informes!K$1),FALSE), "")</f>
        <v/>
      </c>
      <c r="X909" s="34" t="str">
        <f>IFERROR(VLOOKUP($D875&amp;"-"&amp;TEXT($A909,"mmm-aaaa"),Informes!$A:$P,COLUMN(Informes!C$1),FALSE), "")</f>
        <v/>
      </c>
    </row>
    <row r="910" spans="1:24" ht="16.5" hidden="1" customHeight="1" x14ac:dyDescent="0.2">
      <c r="A910" s="34">
        <f t="shared" si="178"/>
        <v>45323</v>
      </c>
      <c r="B910" s="243" t="str">
        <f t="shared" si="176"/>
        <v>Febrero</v>
      </c>
      <c r="C910" s="244"/>
      <c r="D910" s="244"/>
      <c r="E910" s="244"/>
      <c r="F910" s="281" t="str">
        <f>IFERROR(IF(VLOOKUP($D875&amp;"-"&amp;TEXT($A910,"mmm-aaaa"),Informes!$A:$P,COLUMN(Informes!H$1),FALSE),"þ","¨"),"¨")</f>
        <v>¨</v>
      </c>
      <c r="G910" s="281"/>
      <c r="H910" s="281"/>
      <c r="I910" s="248" t="str">
        <f>IFERROR(IF(ISBLANK(
VLOOKUP($D898&amp;"-"&amp;TEXT($A910,"mmm-aaaa"),Informes!$A:$P,COLUMN(Informes!I$1),FALSE)), "",
VLOOKUP($D898&amp;"-"&amp;TEXT($A910,"mmm-aaaa"),Informes!$A:$P,COLUMN(Informes!I$1),FALSE)), "")</f>
        <v/>
      </c>
      <c r="J910" s="248"/>
      <c r="K910" s="248"/>
      <c r="L910" s="173" t="str">
        <f t="shared" si="177"/>
        <v>¨</v>
      </c>
      <c r="M910" s="248" t="str">
        <f>IFERROR(IF(OR($X910=$L$7,$X910=$K$5,$X910=$O$5,$X910=$T$5),IF(ISBLANK(
VLOOKUP($D875&amp;"-"&amp;TEXT($A910,"mmm-aaaa"),Informes!$A:$P,COLUMN(Informes!J$1),FALSE)), "",
VLOOKUP($D875&amp;"-"&amp;TEXT($A910,"mmm-aaaa"),Informes!$A:$P,COLUMN(Informes!J$1),FALSE)), ""), "")</f>
        <v/>
      </c>
      <c r="N910" s="248"/>
      <c r="O910" s="248"/>
      <c r="P910" s="248"/>
      <c r="Q910" s="248"/>
      <c r="R910" s="252" t="str">
        <f t="shared" si="175"/>
        <v/>
      </c>
      <c r="S910" s="252"/>
      <c r="T910" s="252"/>
      <c r="U910" s="252"/>
      <c r="V910" s="253"/>
      <c r="W910" s="4" t="str">
        <f>IFERROR(VLOOKUP($D898&amp;"-"&amp;TEXT($A910,"mmm-aaaa"),Informes!$A:$P,COLUMN(Informes!K$1),FALSE), "")</f>
        <v/>
      </c>
      <c r="X910" s="34" t="str">
        <f>IFERROR(VLOOKUP($D875&amp;"-"&amp;TEXT($A910,"mmm-aaaa"),Informes!$A:$P,COLUMN(Informes!C$1),FALSE), "")</f>
        <v/>
      </c>
    </row>
    <row r="911" spans="1:24" ht="16.5" hidden="1" customHeight="1" x14ac:dyDescent="0.2">
      <c r="A911" s="34">
        <f t="shared" si="178"/>
        <v>45352</v>
      </c>
      <c r="B911" s="243" t="str">
        <f t="shared" si="176"/>
        <v>Marzo</v>
      </c>
      <c r="C911" s="244"/>
      <c r="D911" s="244"/>
      <c r="E911" s="244"/>
      <c r="F911" s="281" t="str">
        <f>IFERROR(IF(VLOOKUP($D875&amp;"-"&amp;TEXT($A911,"mmm-aaaa"),Informes!$A:$P,COLUMN(Informes!H$1),FALSE),"þ","¨"),"¨")</f>
        <v>¨</v>
      </c>
      <c r="G911" s="281"/>
      <c r="H911" s="281"/>
      <c r="I911" s="248" t="str">
        <f>IFERROR(IF(ISBLANK(
VLOOKUP($D898&amp;"-"&amp;TEXT($A911,"mmm-aaaa"),Informes!$A:$P,COLUMN(Informes!I$1),FALSE)), "",
VLOOKUP($D898&amp;"-"&amp;TEXT($A911,"mmm-aaaa"),Informes!$A:$P,COLUMN(Informes!I$1),FALSE)), "")</f>
        <v/>
      </c>
      <c r="J911" s="248"/>
      <c r="K911" s="248"/>
      <c r="L911" s="173" t="str">
        <f t="shared" si="177"/>
        <v>¨</v>
      </c>
      <c r="M911" s="248" t="str">
        <f>IFERROR(IF(OR($X911=$L$7,$X911=$K$5,$X911=$O$5,$X911=$T$5),IF(ISBLANK(
VLOOKUP($D875&amp;"-"&amp;TEXT($A911,"mmm-aaaa"),Informes!$A:$P,COLUMN(Informes!J$1),FALSE)), "",
VLOOKUP($D875&amp;"-"&amp;TEXT($A911,"mmm-aaaa"),Informes!$A:$P,COLUMN(Informes!J$1),FALSE)), ""), "")</f>
        <v/>
      </c>
      <c r="N911" s="248"/>
      <c r="O911" s="248"/>
      <c r="P911" s="248"/>
      <c r="Q911" s="248"/>
      <c r="R911" s="252" t="str">
        <f t="shared" si="175"/>
        <v/>
      </c>
      <c r="S911" s="252"/>
      <c r="T911" s="252"/>
      <c r="U911" s="252"/>
      <c r="V911" s="253"/>
      <c r="W911" s="4" t="str">
        <f>IFERROR(VLOOKUP($D898&amp;"-"&amp;TEXT($A911,"mmm-aaaa"),Informes!$A:$P,COLUMN(Informes!K$1),FALSE), "")</f>
        <v/>
      </c>
      <c r="X911" s="34" t="str">
        <f>IFERROR(VLOOKUP($D875&amp;"-"&amp;TEXT($A911,"mmm-aaaa"),Informes!$A:$P,COLUMN(Informes!C$1),FALSE), "")</f>
        <v/>
      </c>
    </row>
    <row r="912" spans="1:24" ht="16.5" hidden="1" customHeight="1" x14ac:dyDescent="0.2">
      <c r="A912" s="34">
        <f t="shared" si="178"/>
        <v>45383</v>
      </c>
      <c r="B912" s="243" t="str">
        <f t="shared" si="176"/>
        <v>Abril</v>
      </c>
      <c r="C912" s="244"/>
      <c r="D912" s="244"/>
      <c r="E912" s="244"/>
      <c r="F912" s="281" t="str">
        <f>IFERROR(IF(VLOOKUP($D875&amp;"-"&amp;TEXT($A912,"mmm-aaaa"),Informes!$A:$P,COLUMN(Informes!H$1),FALSE),"þ","¨"),"¨")</f>
        <v>¨</v>
      </c>
      <c r="G912" s="281"/>
      <c r="H912" s="281"/>
      <c r="I912" s="248" t="str">
        <f>IFERROR(IF(ISBLANK(
VLOOKUP($D898&amp;"-"&amp;TEXT($A912,"mmm-aaaa"),Informes!$A:$P,COLUMN(Informes!I$1),FALSE)), "",
VLOOKUP($D898&amp;"-"&amp;TEXT($A912,"mmm-aaaa"),Informes!$A:$P,COLUMN(Informes!I$1),FALSE)), "")</f>
        <v/>
      </c>
      <c r="J912" s="248"/>
      <c r="K912" s="248"/>
      <c r="L912" s="173" t="str">
        <f t="shared" si="177"/>
        <v>¨</v>
      </c>
      <c r="M912" s="248" t="str">
        <f>IFERROR(IF(OR($X912=$L$7,$X912=$K$5,$X912=$O$5,$X912=$T$5),IF(ISBLANK(
VLOOKUP($D875&amp;"-"&amp;TEXT($A912,"mmm-aaaa"),Informes!$A:$P,COLUMN(Informes!J$1),FALSE)), "",
VLOOKUP($D875&amp;"-"&amp;TEXT($A912,"mmm-aaaa"),Informes!$A:$P,COLUMN(Informes!J$1),FALSE)), ""), "")</f>
        <v/>
      </c>
      <c r="N912" s="248"/>
      <c r="O912" s="248"/>
      <c r="P912" s="248"/>
      <c r="Q912" s="248"/>
      <c r="R912" s="252" t="str">
        <f t="shared" si="175"/>
        <v/>
      </c>
      <c r="S912" s="252"/>
      <c r="T912" s="252"/>
      <c r="U912" s="252"/>
      <c r="V912" s="253"/>
      <c r="W912" s="4" t="str">
        <f>IFERROR(VLOOKUP($D898&amp;"-"&amp;TEXT($A912,"mmm-aaaa"),Informes!$A:$P,COLUMN(Informes!K$1),FALSE), "")</f>
        <v/>
      </c>
      <c r="X912" s="34" t="str">
        <f>IFERROR(VLOOKUP($D875&amp;"-"&amp;TEXT($A912,"mmm-aaaa"),Informes!$A:$P,COLUMN(Informes!C$1),FALSE), "")</f>
        <v/>
      </c>
    </row>
    <row r="913" spans="1:24" ht="16.5" hidden="1" customHeight="1" x14ac:dyDescent="0.2">
      <c r="A913" s="34">
        <f t="shared" si="178"/>
        <v>45413</v>
      </c>
      <c r="B913" s="243" t="str">
        <f t="shared" si="176"/>
        <v>Mayo</v>
      </c>
      <c r="C913" s="244"/>
      <c r="D913" s="244"/>
      <c r="E913" s="244"/>
      <c r="F913" s="281" t="str">
        <f>IFERROR(IF(VLOOKUP($D875&amp;"-"&amp;TEXT($A913,"mmm-aaaa"),Informes!$A:$P,COLUMN(Informes!H$1),FALSE),"þ","¨"),"¨")</f>
        <v>¨</v>
      </c>
      <c r="G913" s="281"/>
      <c r="H913" s="281"/>
      <c r="I913" s="248" t="str">
        <f>IFERROR(IF(ISBLANK(
VLOOKUP($D898&amp;"-"&amp;TEXT($A913,"mmm-aaaa"),Informes!$A:$P,COLUMN(Informes!I$1),FALSE)), "",
VLOOKUP($D898&amp;"-"&amp;TEXT($A913,"mmm-aaaa"),Informes!$A:$P,COLUMN(Informes!I$1),FALSE)), "")</f>
        <v/>
      </c>
      <c r="J913" s="248"/>
      <c r="K913" s="248"/>
      <c r="L913" s="173" t="str">
        <f t="shared" si="177"/>
        <v>¨</v>
      </c>
      <c r="M913" s="248" t="str">
        <f>IFERROR(IF(OR($X913=$L$7,$X913=$K$5,$X913=$O$5,$X913=$T$5),IF(ISBLANK(
VLOOKUP($D875&amp;"-"&amp;TEXT($A913,"mmm-aaaa"),Informes!$A:$P,COLUMN(Informes!J$1),FALSE)), "",
VLOOKUP($D875&amp;"-"&amp;TEXT($A913,"mmm-aaaa"),Informes!$A:$P,COLUMN(Informes!J$1),FALSE)), ""), "")</f>
        <v/>
      </c>
      <c r="N913" s="248"/>
      <c r="O913" s="248"/>
      <c r="P913" s="248"/>
      <c r="Q913" s="248"/>
      <c r="R913" s="252" t="str">
        <f t="shared" si="175"/>
        <v/>
      </c>
      <c r="S913" s="252"/>
      <c r="T913" s="252"/>
      <c r="U913" s="252"/>
      <c r="V913" s="253"/>
      <c r="W913" s="4" t="str">
        <f>IFERROR(VLOOKUP($D898&amp;"-"&amp;TEXT($A913,"mmm-aaaa"),Informes!$A:$P,COLUMN(Informes!K$1),FALSE), "")</f>
        <v/>
      </c>
      <c r="X913" s="34" t="str">
        <f>IFERROR(VLOOKUP($D875&amp;"-"&amp;TEXT($A913,"mmm-aaaa"),Informes!$A:$P,COLUMN(Informes!C$1),FALSE), "")</f>
        <v/>
      </c>
    </row>
    <row r="914" spans="1:24" ht="16.5" hidden="1" customHeight="1" x14ac:dyDescent="0.2">
      <c r="A914" s="34">
        <f t="shared" si="178"/>
        <v>45444</v>
      </c>
      <c r="B914" s="243" t="str">
        <f t="shared" si="176"/>
        <v>Junio</v>
      </c>
      <c r="C914" s="244"/>
      <c r="D914" s="244"/>
      <c r="E914" s="244"/>
      <c r="F914" s="281" t="str">
        <f>IFERROR(IF(VLOOKUP($D875&amp;"-"&amp;TEXT($A914,"mmm-aaaa"),Informes!$A:$P,COLUMN(Informes!H$1),FALSE),"þ","¨"),"¨")</f>
        <v>¨</v>
      </c>
      <c r="G914" s="281"/>
      <c r="H914" s="281"/>
      <c r="I914" s="248" t="str">
        <f>IFERROR(IF(ISBLANK(
VLOOKUP($D898&amp;"-"&amp;TEXT($A914,"mmm-aaaa"),Informes!$A:$P,COLUMN(Informes!I$1),FALSE)), "",
VLOOKUP($D898&amp;"-"&amp;TEXT($A914,"mmm-aaaa"),Informes!$A:$P,COLUMN(Informes!I$1),FALSE)), "")</f>
        <v/>
      </c>
      <c r="J914" s="248"/>
      <c r="K914" s="248"/>
      <c r="L914" s="173" t="str">
        <f t="shared" si="177"/>
        <v>¨</v>
      </c>
      <c r="M914" s="248" t="str">
        <f>IFERROR(IF(OR($X914=$L$7,$X914=$K$5,$X914=$O$5,$X914=$T$5),IF(ISBLANK(
VLOOKUP($D875&amp;"-"&amp;TEXT($A914,"mmm-aaaa"),Informes!$A:$P,COLUMN(Informes!J$1),FALSE)), "",
VLOOKUP($D875&amp;"-"&amp;TEXT($A914,"mmm-aaaa"),Informes!$A:$P,COLUMN(Informes!J$1),FALSE)), ""), "")</f>
        <v/>
      </c>
      <c r="N914" s="248"/>
      <c r="O914" s="248"/>
      <c r="P914" s="248"/>
      <c r="Q914" s="248"/>
      <c r="R914" s="252" t="str">
        <f t="shared" si="175"/>
        <v/>
      </c>
      <c r="S914" s="252"/>
      <c r="T914" s="252"/>
      <c r="U914" s="252"/>
      <c r="V914" s="253"/>
      <c r="W914" s="4" t="str">
        <f>IFERROR(VLOOKUP($D898&amp;"-"&amp;TEXT($A914,"mmm-aaaa"),Informes!$A:$P,COLUMN(Informes!K$1),FALSE), "")</f>
        <v/>
      </c>
      <c r="X914" s="34" t="str">
        <f>IFERROR(VLOOKUP($D875&amp;"-"&amp;TEXT($A914,"mmm-aaaa"),Informes!$A:$P,COLUMN(Informes!C$1),FALSE), "")</f>
        <v/>
      </c>
    </row>
    <row r="915" spans="1:24" ht="16.5" hidden="1" customHeight="1" x14ac:dyDescent="0.2">
      <c r="A915" s="34">
        <f t="shared" si="178"/>
        <v>45474</v>
      </c>
      <c r="B915" s="243" t="str">
        <f t="shared" si="176"/>
        <v>Julio</v>
      </c>
      <c r="C915" s="244"/>
      <c r="D915" s="244"/>
      <c r="E915" s="244"/>
      <c r="F915" s="281" t="str">
        <f>IFERROR(IF(VLOOKUP($D875&amp;"-"&amp;TEXT($A915,"mmm-aaaa"),Informes!$A:$P,COLUMN(Informes!H$1),FALSE),"þ","¨"),"¨")</f>
        <v>¨</v>
      </c>
      <c r="G915" s="281"/>
      <c r="H915" s="281"/>
      <c r="I915" s="248" t="str">
        <f>IFERROR(IF(ISBLANK(
VLOOKUP($D898&amp;"-"&amp;TEXT($A915,"mmm-aaaa"),Informes!$A:$P,COLUMN(Informes!I$1),FALSE)), "",
VLOOKUP($D898&amp;"-"&amp;TEXT($A915,"mmm-aaaa"),Informes!$A:$P,COLUMN(Informes!I$1),FALSE)), "")</f>
        <v/>
      </c>
      <c r="J915" s="248"/>
      <c r="K915" s="248"/>
      <c r="L915" s="173" t="str">
        <f t="shared" si="177"/>
        <v>¨</v>
      </c>
      <c r="M915" s="248" t="str">
        <f>IFERROR(IF(OR($X915=$L$7,$X915=$K$5,$X915=$O$5,$X915=$T$5),IF(ISBLANK(
VLOOKUP($D875&amp;"-"&amp;TEXT($A915,"mmm-aaaa"),Informes!$A:$P,COLUMN(Informes!J$1),FALSE)), "",
VLOOKUP($D875&amp;"-"&amp;TEXT($A915,"mmm-aaaa"),Informes!$A:$P,COLUMN(Informes!J$1),FALSE)), ""), "")</f>
        <v/>
      </c>
      <c r="N915" s="248"/>
      <c r="O915" s="248"/>
      <c r="P915" s="248"/>
      <c r="Q915" s="248"/>
      <c r="R915" s="252" t="str">
        <f t="shared" si="175"/>
        <v/>
      </c>
      <c r="S915" s="252"/>
      <c r="T915" s="252"/>
      <c r="U915" s="252"/>
      <c r="V915" s="253"/>
      <c r="W915" s="4" t="str">
        <f>IFERROR(VLOOKUP($D898&amp;"-"&amp;TEXT($A915,"mmm-aaaa"),Informes!$A:$P,COLUMN(Informes!K$1),FALSE), "")</f>
        <v/>
      </c>
      <c r="X915" s="34" t="str">
        <f>IFERROR(VLOOKUP($D875&amp;"-"&amp;TEXT($A915,"mmm-aaaa"),Informes!$A:$P,COLUMN(Informes!C$1),FALSE), "")</f>
        <v/>
      </c>
    </row>
    <row r="916" spans="1:24" ht="16.5" hidden="1" customHeight="1" thickBot="1" x14ac:dyDescent="0.25">
      <c r="A916" s="34">
        <f t="shared" si="178"/>
        <v>45505</v>
      </c>
      <c r="B916" s="264" t="str">
        <f t="shared" si="176"/>
        <v>Agosto</v>
      </c>
      <c r="C916" s="265"/>
      <c r="D916" s="265"/>
      <c r="E916" s="265"/>
      <c r="F916" s="280" t="str">
        <f>IFERROR(IF(VLOOKUP($D875&amp;"-"&amp;TEXT($A916,"mmm-aaaa"),Informes!$A:$P,COLUMN(Informes!H$1),FALSE),"þ","¨"),"¨")</f>
        <v>¨</v>
      </c>
      <c r="G916" s="280"/>
      <c r="H916" s="280"/>
      <c r="I916" s="269" t="str">
        <f>IFERROR(IF(ISBLANK(
VLOOKUP($D898&amp;"-"&amp;TEXT($A916,"mmm-aaaa"),Informes!$A:$P,COLUMN(Informes!I$1),FALSE)), "",
VLOOKUP($D898&amp;"-"&amp;TEXT($A916,"mmm-aaaa"),Informes!$A:$P,COLUMN(Informes!I$1),FALSE)), "")</f>
        <v/>
      </c>
      <c r="J916" s="269"/>
      <c r="K916" s="269"/>
      <c r="L916" s="172" t="str">
        <f t="shared" si="177"/>
        <v>¨</v>
      </c>
      <c r="M916" s="269" t="str">
        <f>IFERROR(IF(OR($X916=$L$7,$X916=$K$5,$X916=$O$5,$X916=$T$5),IF(ISBLANK(
VLOOKUP($D875&amp;"-"&amp;TEXT($A916,"mmm-aaaa"),Informes!$A:$P,COLUMN(Informes!J$1),FALSE)), "",
VLOOKUP($D875&amp;"-"&amp;TEXT($A916,"mmm-aaaa"),Informes!$A:$P,COLUMN(Informes!J$1),FALSE)), ""), "")</f>
        <v/>
      </c>
      <c r="N916" s="269"/>
      <c r="O916" s="269"/>
      <c r="P916" s="269"/>
      <c r="Q916" s="269"/>
      <c r="R916" s="270" t="str">
        <f t="shared" si="175"/>
        <v/>
      </c>
      <c r="S916" s="270"/>
      <c r="T916" s="270"/>
      <c r="U916" s="270"/>
      <c r="V916" s="271"/>
      <c r="W916" s="4" t="str">
        <f>IFERROR(VLOOKUP($D898&amp;"-"&amp;TEXT($A916,"mmm-aaaa"),Informes!$A:$P,COLUMN(Informes!K$1),FALSE), "")</f>
        <v/>
      </c>
      <c r="X916" s="34" t="str">
        <f>IFERROR(VLOOKUP($D875&amp;"-"&amp;TEXT($A916,"mmm-aaaa"),Informes!$A:$P,COLUMN(Informes!C$1),FALSE), "")</f>
        <v/>
      </c>
    </row>
    <row r="917" spans="1:24" ht="16.5" hidden="1" customHeight="1" thickBot="1" x14ac:dyDescent="0.3">
      <c r="D917" s="124"/>
      <c r="E917" s="124"/>
      <c r="F917" s="129"/>
      <c r="G917" s="124" t="str">
        <f>IF(SUM(F905:F916)=0,"",SUM(F905:F916))</f>
        <v/>
      </c>
      <c r="H917" s="124"/>
      <c r="I917" s="124"/>
      <c r="J917" s="130"/>
      <c r="K917" s="124"/>
      <c r="L917" s="131" t="s">
        <v>107</v>
      </c>
      <c r="M917" s="272" t="str">
        <f>IF(SUM(M905:M916)=0,"",SUM(M905:M916))</f>
        <v/>
      </c>
      <c r="N917" s="273"/>
      <c r="O917" s="273"/>
      <c r="P917" s="273"/>
      <c r="Q917" s="274"/>
      <c r="R917" s="275"/>
      <c r="S917" s="276"/>
      <c r="T917" s="276"/>
      <c r="U917" s="276"/>
      <c r="V917" s="277"/>
      <c r="W917" s="4"/>
      <c r="X917" s="4"/>
    </row>
    <row r="918" spans="1:24" ht="16.5" hidden="1" customHeight="1" x14ac:dyDescent="0.2">
      <c r="W918" s="4"/>
      <c r="X918" s="4"/>
    </row>
    <row r="919" spans="1:24" ht="279.75" hidden="1" customHeight="1" x14ac:dyDescent="0.15">
      <c r="B919" s="11"/>
      <c r="C919" s="132" t="s">
        <v>136</v>
      </c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</row>
    <row r="920" spans="1:24" ht="24" hidden="1" customHeight="1" x14ac:dyDescent="0.2">
      <c r="A920" s="35">
        <f>IFERROR(IF(INDEX(ROUNDDOWN(TblPublicadores[Grupo], 0),A921)=$Y$1,A921,0),0)</f>
        <v>0</v>
      </c>
      <c r="B920" s="256" t="s">
        <v>127</v>
      </c>
      <c r="C920" s="256"/>
      <c r="D920" s="256"/>
      <c r="E920" s="256"/>
      <c r="F920" s="256"/>
      <c r="G920" s="256"/>
      <c r="H920" s="256"/>
      <c r="I920" s="256"/>
      <c r="J920" s="256"/>
      <c r="K920" s="256"/>
      <c r="L920" s="256"/>
      <c r="M920" s="256"/>
      <c r="N920" s="256"/>
      <c r="O920" s="256"/>
      <c r="P920" s="256"/>
      <c r="Q920" s="256"/>
      <c r="R920" s="256"/>
      <c r="S920" s="256"/>
      <c r="T920" s="256"/>
      <c r="U920" s="256"/>
      <c r="V920" s="256"/>
    </row>
    <row r="921" spans="1:24" ht="17.25" hidden="1" customHeight="1" x14ac:dyDescent="0.2">
      <c r="A921" s="35">
        <f>A875+1</f>
        <v>21</v>
      </c>
      <c r="B921" s="120" t="s">
        <v>128</v>
      </c>
      <c r="D921" s="286">
        <f>IF(A920=0,0,INDEX(TblPublicadores[Nombre],A920))</f>
        <v>0</v>
      </c>
      <c r="E921" s="286"/>
      <c r="F921" s="286"/>
      <c r="G921" s="286"/>
      <c r="H921" s="286"/>
      <c r="I921" s="286"/>
      <c r="J921" s="286"/>
      <c r="K921" s="286"/>
      <c r="L921" s="286"/>
      <c r="M921" s="286"/>
      <c r="N921" s="286"/>
      <c r="O921" s="286"/>
      <c r="P921" s="286"/>
      <c r="Q921" s="286"/>
      <c r="R921" s="286"/>
      <c r="S921" s="286"/>
      <c r="T921" s="286"/>
      <c r="U921" s="286"/>
      <c r="V921" s="286"/>
      <c r="W921" s="15"/>
      <c r="X921" s="2"/>
    </row>
    <row r="922" spans="1:24" ht="17.25" hidden="1" customHeight="1" x14ac:dyDescent="0.2">
      <c r="B922" s="120" t="s">
        <v>129</v>
      </c>
      <c r="D922" s="121"/>
      <c r="E922" s="121"/>
      <c r="F922" s="7"/>
      <c r="G922" s="7"/>
      <c r="H922" s="257" t="str">
        <f>IF(A920=0,"",INDEX(TblPublicadores[Fecha de nacimiento],A920))</f>
        <v/>
      </c>
      <c r="I922" s="257"/>
      <c r="J922" s="257"/>
      <c r="K922" s="257"/>
      <c r="L922" s="257"/>
      <c r="M922" s="257"/>
      <c r="N922" s="257"/>
      <c r="O922" s="257"/>
      <c r="P922" s="128" t="str">
        <f>IF(INDEX(TblPublicadores[Sexo],A920)=Q922,"þ","¨")</f>
        <v>¨</v>
      </c>
      <c r="Q922" s="120" t="s">
        <v>75</v>
      </c>
      <c r="S922" s="12"/>
      <c r="T922" s="13"/>
      <c r="U922" s="128" t="str">
        <f>IF(INDEX(TblPublicadores[Sexo],A920)=V922,"þ","¨")</f>
        <v>¨</v>
      </c>
      <c r="V922" s="120" t="s">
        <v>79</v>
      </c>
      <c r="W922" s="12"/>
      <c r="X922" s="6"/>
    </row>
    <row r="923" spans="1:24" ht="17.25" hidden="1" customHeight="1" x14ac:dyDescent="0.2">
      <c r="B923" s="120" t="s">
        <v>130</v>
      </c>
      <c r="D923" s="122"/>
      <c r="E923" s="122"/>
      <c r="F923" s="7"/>
      <c r="G923" s="258" t="str">
        <f>IF(A920=0,"",IF(INDEX(TblPublicadores[Fecha de bautismo],A920)="", "",INDEX(TblPublicadores[Fecha de bautismo],A920)))</f>
        <v/>
      </c>
      <c r="H923" s="258"/>
      <c r="I923" s="258"/>
      <c r="J923" s="258"/>
      <c r="K923" s="258"/>
      <c r="L923" s="258"/>
      <c r="M923" s="258"/>
      <c r="N923" s="258"/>
      <c r="O923" s="258"/>
      <c r="P923" s="128" t="s">
        <v>137</v>
      </c>
      <c r="Q923" s="120" t="s">
        <v>131</v>
      </c>
      <c r="S923" s="12"/>
      <c r="T923" s="12"/>
      <c r="U923" s="128" t="s">
        <v>138</v>
      </c>
      <c r="V923" s="120" t="s">
        <v>61</v>
      </c>
      <c r="W923" s="12"/>
      <c r="X923" s="6"/>
    </row>
    <row r="924" spans="1:24" ht="28.5" hidden="1" customHeight="1" x14ac:dyDescent="0.2">
      <c r="B924" s="127" t="str">
        <f>IF(INDEX(TblPublicadores[Privilegio],A920)=C924,"þ","¨")</f>
        <v>¨</v>
      </c>
      <c r="C924" s="125" t="s">
        <v>76</v>
      </c>
      <c r="D924" s="127" t="str">
        <f>IF(INDEX(TblPublicadores[Privilegio],A920)=E924,"þ","¨")</f>
        <v>¨</v>
      </c>
      <c r="E924" s="125" t="s">
        <v>81</v>
      </c>
      <c r="F924" s="7"/>
      <c r="G924" s="7"/>
      <c r="H924" s="5"/>
      <c r="I924" s="10"/>
      <c r="J924" s="127" t="str">
        <f>IF(INDEX(TblPublicadores[Tipo Publicador],A920)=K924,"þ","¨")</f>
        <v>¨</v>
      </c>
      <c r="K924" s="125" t="s">
        <v>77</v>
      </c>
      <c r="L924" s="5"/>
      <c r="M924" s="5"/>
      <c r="N924" s="127" t="str">
        <f>IF(INDEX(TblPublicadores[Tipo Publicador],A920)=O924,"þ","¨")</f>
        <v>¨</v>
      </c>
      <c r="O924" s="125" t="s">
        <v>132</v>
      </c>
      <c r="P924" s="126"/>
      <c r="Q924" s="126"/>
      <c r="R924" s="9"/>
      <c r="S924" s="127" t="str">
        <f>IF(INDEX(TblPublicadores[Tipo Publicador],A920)=T924,"þ","¨")</f>
        <v>¨</v>
      </c>
      <c r="T924" s="259" t="s">
        <v>133</v>
      </c>
      <c r="U924" s="259"/>
      <c r="V924" s="259"/>
      <c r="W924" s="13"/>
      <c r="X924" s="6"/>
    </row>
    <row r="925" spans="1:24" ht="4.5" hidden="1" customHeight="1" thickBot="1" x14ac:dyDescent="0.25">
      <c r="B925" s="8"/>
      <c r="C925" s="7"/>
      <c r="D925" s="8"/>
      <c r="E925" s="7"/>
      <c r="F925" s="7"/>
      <c r="G925" s="7"/>
      <c r="H925" s="5"/>
      <c r="I925" s="10"/>
      <c r="J925" s="8"/>
      <c r="K925" s="5"/>
      <c r="L925" s="5"/>
      <c r="M925" s="5"/>
      <c r="N925" s="7"/>
      <c r="O925" s="5"/>
      <c r="P925" s="8"/>
      <c r="Q925" s="8"/>
      <c r="R925" s="9"/>
      <c r="S925" s="9"/>
      <c r="T925" s="7"/>
      <c r="U925" s="8"/>
      <c r="V925" s="9"/>
      <c r="W925" s="9"/>
      <c r="X925" s="6"/>
    </row>
    <row r="926" spans="1:24" ht="26.25" hidden="1" customHeight="1" x14ac:dyDescent="0.25">
      <c r="B926" s="260" t="s">
        <v>17</v>
      </c>
      <c r="C926" s="261"/>
      <c r="D926" s="261"/>
      <c r="E926" s="261"/>
      <c r="F926" s="262" t="s">
        <v>134</v>
      </c>
      <c r="G926" s="262"/>
      <c r="H926" s="262"/>
      <c r="I926" s="262" t="s">
        <v>12</v>
      </c>
      <c r="J926" s="262"/>
      <c r="K926" s="262"/>
      <c r="L926" s="262" t="s">
        <v>105</v>
      </c>
      <c r="M926" s="236" t="s">
        <v>135</v>
      </c>
      <c r="N926" s="236"/>
      <c r="O926" s="236"/>
      <c r="P926" s="236"/>
      <c r="Q926" s="236"/>
      <c r="R926" s="236" t="s">
        <v>101</v>
      </c>
      <c r="S926" s="236"/>
      <c r="T926" s="236"/>
      <c r="U926" s="236"/>
      <c r="V926" s="237"/>
      <c r="W926" s="14"/>
      <c r="X926" s="3"/>
    </row>
    <row r="927" spans="1:24" ht="27.75" hidden="1" customHeight="1" x14ac:dyDescent="0.2">
      <c r="B927" s="240">
        <v>44927</v>
      </c>
      <c r="C927" s="241"/>
      <c r="D927" s="241"/>
      <c r="E927" s="242"/>
      <c r="F927" s="263"/>
      <c r="G927" s="263"/>
      <c r="H927" s="263"/>
      <c r="I927" s="263"/>
      <c r="J927" s="263"/>
      <c r="K927" s="263"/>
      <c r="L927" s="263"/>
      <c r="M927" s="238"/>
      <c r="N927" s="238"/>
      <c r="O927" s="238"/>
      <c r="P927" s="238"/>
      <c r="Q927" s="238"/>
      <c r="R927" s="238"/>
      <c r="S927" s="238"/>
      <c r="T927" s="238"/>
      <c r="U927" s="238"/>
      <c r="V927" s="239"/>
      <c r="W927" s="14"/>
      <c r="X927" s="3"/>
    </row>
    <row r="928" spans="1:24" ht="16.5" hidden="1" customHeight="1" x14ac:dyDescent="0.2">
      <c r="A928" s="34">
        <f>EDATE(B927,-4)</f>
        <v>44805</v>
      </c>
      <c r="B928" s="243" t="str">
        <f>PROPER(TEXT(A928, "mmmm"))</f>
        <v>Septiembre</v>
      </c>
      <c r="C928" s="244"/>
      <c r="D928" s="244" t="str">
        <f>PROPER(TEXT(C928, "mmmm"))</f>
        <v>Enero</v>
      </c>
      <c r="E928" s="244"/>
      <c r="F928" s="281" t="str">
        <f>IFERROR(IF(VLOOKUP($D921&amp;"-"&amp;TEXT($A928,"mmm-aaaa"),Informes!$A:$P,COLUMN(Informes!H$1),FALSE),"þ","¨"),"¨")</f>
        <v>¨</v>
      </c>
      <c r="G928" s="281"/>
      <c r="H928" s="281"/>
      <c r="I928" s="248" t="str">
        <f>IFERROR(IF(ISBLANK(
VLOOKUP($D921&amp;"-"&amp;TEXT($A928,"mmm-aaaa"),Informes!$A:$P,COLUMN(Informes!I$1),FALSE)), "",
VLOOKUP($D921&amp;"-"&amp;TEXT($A928,"mmm-aaaa"),Informes!$A:$P,COLUMN(Informes!I$1),FALSE)), "")</f>
        <v/>
      </c>
      <c r="J928" s="248"/>
      <c r="K928" s="248"/>
      <c r="L928" s="173" t="str">
        <f>IFERROR(IF($X928=$L$7,"þ","¨"),"¨")</f>
        <v>¨</v>
      </c>
      <c r="M928" s="248" t="str">
        <f>IFERROR(IF(OR($X928=$L$7,$X928=$K$5,$X928=$O$5,$X928=$T$5),IF(ISBLANK(
VLOOKUP($D921&amp;"-"&amp;TEXT($A928,"mmm-aaaa"),Informes!$A:$P,COLUMN(Informes!J$1),FALSE)), "",
VLOOKUP($D921&amp;"-"&amp;TEXT($A928,"mmm-aaaa"),Informes!$A:$P,COLUMN(Informes!J$1),FALSE)), ""), "")</f>
        <v/>
      </c>
      <c r="N928" s="248"/>
      <c r="O928" s="248"/>
      <c r="P928" s="248"/>
      <c r="Q928" s="248"/>
      <c r="R928" s="252" t="str">
        <f t="shared" ref="R928:R939" si="179">IF(W928=0, "", W928)</f>
        <v/>
      </c>
      <c r="S928" s="252"/>
      <c r="T928" s="252"/>
      <c r="U928" s="252"/>
      <c r="V928" s="253"/>
      <c r="W928" s="4" t="str">
        <f>IFERROR(VLOOKUP($D921&amp;"-"&amp;TEXT($A928,"mmm-aaaa"),Informes!$A:$P,COLUMN(Informes!K$1),FALSE), "")</f>
        <v/>
      </c>
      <c r="X928" s="34" t="str">
        <f>IFERROR(VLOOKUP($D921&amp;"-"&amp;TEXT($A928,"mmm-aaaa"),Informes!$A:$P,COLUMN(Informes!C$1),FALSE), "")</f>
        <v/>
      </c>
    </row>
    <row r="929" spans="1:24" ht="16.5" hidden="1" customHeight="1" x14ac:dyDescent="0.2">
      <c r="A929" s="34">
        <f>EDATE(A928,1)</f>
        <v>44835</v>
      </c>
      <c r="B929" s="243" t="str">
        <f t="shared" ref="B929:B939" si="180">PROPER(TEXT(A929, "mmmm"))</f>
        <v>Octubre</v>
      </c>
      <c r="C929" s="244"/>
      <c r="D929" s="244" t="str">
        <f t="shared" ref="D929:D939" si="181">PROPER(TEXT(C929, "mmmm"))</f>
        <v>Enero</v>
      </c>
      <c r="E929" s="244"/>
      <c r="F929" s="281" t="str">
        <f>IFERROR(IF(VLOOKUP($D921&amp;"-"&amp;TEXT($A929,"mmm-aaaa"),Informes!$A:$P,COLUMN(Informes!H$1),FALSE),"þ","¨"),"¨")</f>
        <v>¨</v>
      </c>
      <c r="G929" s="281"/>
      <c r="H929" s="281"/>
      <c r="I929" s="248" t="str">
        <f>IFERROR(IF(ISBLANK(
VLOOKUP($D921&amp;"-"&amp;TEXT($A929,"mmm-aaaa"),Informes!$A:$P,COLUMN(Informes!I$1),FALSE)), "",
VLOOKUP($D921&amp;"-"&amp;TEXT($A929,"mmm-aaaa"),Informes!$A:$P,COLUMN(Informes!I$1),FALSE)), "")</f>
        <v/>
      </c>
      <c r="J929" s="248"/>
      <c r="K929" s="248"/>
      <c r="L929" s="173" t="str">
        <f t="shared" ref="L929:L939" si="182">IFERROR(IF($X929=$L$7,"þ","¨"),"¨")</f>
        <v>¨</v>
      </c>
      <c r="M929" s="248" t="str">
        <f>IFERROR(IF(OR($X929=$L$7,$X929=$K$5,$X929=$O$5,$X929=$T$5),IF(ISBLANK(
VLOOKUP($D921&amp;"-"&amp;TEXT($A929,"mmm-aaaa"),Informes!$A:$P,COLUMN(Informes!J$1),FALSE)), "",
VLOOKUP($D921&amp;"-"&amp;TEXT($A929,"mmm-aaaa"),Informes!$A:$P,COLUMN(Informes!J$1),FALSE)), ""), "")</f>
        <v/>
      </c>
      <c r="N929" s="248"/>
      <c r="O929" s="248"/>
      <c r="P929" s="248"/>
      <c r="Q929" s="248"/>
      <c r="R929" s="252" t="str">
        <f t="shared" si="179"/>
        <v/>
      </c>
      <c r="S929" s="252"/>
      <c r="T929" s="252"/>
      <c r="U929" s="252"/>
      <c r="V929" s="253"/>
      <c r="W929" s="4" t="str">
        <f>IFERROR(VLOOKUP($D921&amp;"-"&amp;TEXT($A929,"mmm-aaaa"),Informes!$A:$P,COLUMN(Informes!K$1),FALSE), "")</f>
        <v/>
      </c>
      <c r="X929" s="34" t="str">
        <f>IFERROR(VLOOKUP($D921&amp;"-"&amp;TEXT($A929,"mmm-aaaa"),Informes!$A:$P,COLUMN(Informes!C$1),FALSE), "")</f>
        <v/>
      </c>
    </row>
    <row r="930" spans="1:24" ht="16.5" hidden="1" customHeight="1" x14ac:dyDescent="0.2">
      <c r="A930" s="34">
        <f t="shared" ref="A930:A939" si="183">EDATE(A929,1)</f>
        <v>44866</v>
      </c>
      <c r="B930" s="243" t="str">
        <f t="shared" si="180"/>
        <v>Noviembre</v>
      </c>
      <c r="C930" s="244"/>
      <c r="D930" s="244" t="str">
        <f t="shared" si="181"/>
        <v>Enero</v>
      </c>
      <c r="E930" s="244"/>
      <c r="F930" s="281" t="str">
        <f>IFERROR(IF(VLOOKUP($D921&amp;"-"&amp;TEXT($A930,"mmm-aaaa"),Informes!$A:$P,COLUMN(Informes!H$1),FALSE),"þ","¨"),"¨")</f>
        <v>¨</v>
      </c>
      <c r="G930" s="281"/>
      <c r="H930" s="281"/>
      <c r="I930" s="248" t="str">
        <f>IFERROR(IF(ISBLANK(
VLOOKUP($D921&amp;"-"&amp;TEXT($A930,"mmm-aaaa"),Informes!$A:$P,COLUMN(Informes!I$1),FALSE)), "",
VLOOKUP($D921&amp;"-"&amp;TEXT($A930,"mmm-aaaa"),Informes!$A:$P,COLUMN(Informes!I$1),FALSE)), "")</f>
        <v/>
      </c>
      <c r="J930" s="248"/>
      <c r="K930" s="248"/>
      <c r="L930" s="173" t="str">
        <f t="shared" si="182"/>
        <v>¨</v>
      </c>
      <c r="M930" s="248" t="str">
        <f>IFERROR(IF(OR($X930=$L$7,$X930=$K$5,$X930=$O$5,$X930=$T$5),IF(ISBLANK(
VLOOKUP($D921&amp;"-"&amp;TEXT($A930,"mmm-aaaa"),Informes!$A:$P,COLUMN(Informes!J$1),FALSE)), "",
VLOOKUP($D921&amp;"-"&amp;TEXT($A930,"mmm-aaaa"),Informes!$A:$P,COLUMN(Informes!J$1),FALSE)), ""), "")</f>
        <v/>
      </c>
      <c r="N930" s="248"/>
      <c r="O930" s="248"/>
      <c r="P930" s="248"/>
      <c r="Q930" s="248"/>
      <c r="R930" s="252" t="str">
        <f t="shared" si="179"/>
        <v/>
      </c>
      <c r="S930" s="252"/>
      <c r="T930" s="252"/>
      <c r="U930" s="252"/>
      <c r="V930" s="253"/>
      <c r="W930" s="4" t="str">
        <f>IFERROR(VLOOKUP($D921&amp;"-"&amp;TEXT($A930,"mmm-aaaa"),Informes!$A:$P,COLUMN(Informes!K$1),FALSE), "")</f>
        <v/>
      </c>
      <c r="X930" s="34" t="str">
        <f>IFERROR(VLOOKUP($D921&amp;"-"&amp;TEXT($A930,"mmm-aaaa"),Informes!$A:$P,COLUMN(Informes!C$1),FALSE), "")</f>
        <v/>
      </c>
    </row>
    <row r="931" spans="1:24" ht="16.5" hidden="1" customHeight="1" x14ac:dyDescent="0.2">
      <c r="A931" s="34">
        <f t="shared" si="183"/>
        <v>44896</v>
      </c>
      <c r="B931" s="243" t="str">
        <f t="shared" si="180"/>
        <v>Diciembre</v>
      </c>
      <c r="C931" s="244"/>
      <c r="D931" s="244" t="str">
        <f t="shared" si="181"/>
        <v>Enero</v>
      </c>
      <c r="E931" s="244"/>
      <c r="F931" s="281" t="str">
        <f>IFERROR(IF(VLOOKUP($D921&amp;"-"&amp;TEXT($A931,"mmm-aaaa"),Informes!$A:$P,COLUMN(Informes!H$1),FALSE),"þ","¨"),"¨")</f>
        <v>¨</v>
      </c>
      <c r="G931" s="281"/>
      <c r="H931" s="281"/>
      <c r="I931" s="248" t="str">
        <f>IFERROR(IF(ISBLANK(
VLOOKUP($D921&amp;"-"&amp;TEXT($A931,"mmm-aaaa"),Informes!$A:$P,COLUMN(Informes!I$1),FALSE)), "",
VLOOKUP($D921&amp;"-"&amp;TEXT($A931,"mmm-aaaa"),Informes!$A:$P,COLUMN(Informes!I$1),FALSE)), "")</f>
        <v/>
      </c>
      <c r="J931" s="248"/>
      <c r="K931" s="248"/>
      <c r="L931" s="173" t="str">
        <f t="shared" si="182"/>
        <v>¨</v>
      </c>
      <c r="M931" s="248" t="str">
        <f>IFERROR(IF(OR($X931=$L$7,$X931=$K$5,$X931=$O$5,$X931=$T$5),IF(ISBLANK(
VLOOKUP($D921&amp;"-"&amp;TEXT($A931,"mmm-aaaa"),Informes!$A:$P,COLUMN(Informes!J$1),FALSE)), "",
VLOOKUP($D921&amp;"-"&amp;TEXT($A931,"mmm-aaaa"),Informes!$A:$P,COLUMN(Informes!J$1),FALSE)), ""), "")</f>
        <v/>
      </c>
      <c r="N931" s="248"/>
      <c r="O931" s="248"/>
      <c r="P931" s="248"/>
      <c r="Q931" s="248"/>
      <c r="R931" s="252" t="str">
        <f t="shared" si="179"/>
        <v/>
      </c>
      <c r="S931" s="252"/>
      <c r="T931" s="252"/>
      <c r="U931" s="252"/>
      <c r="V931" s="253"/>
      <c r="W931" s="4" t="str">
        <f>IFERROR(VLOOKUP($D921&amp;"-"&amp;TEXT($A931,"mmm-aaaa"),Informes!$A:$P,COLUMN(Informes!K$1),FALSE), "")</f>
        <v/>
      </c>
      <c r="X931" s="34" t="str">
        <f>IFERROR(VLOOKUP($D921&amp;"-"&amp;TEXT($A931,"mmm-aaaa"),Informes!$A:$P,COLUMN(Informes!C$1),FALSE), "")</f>
        <v/>
      </c>
    </row>
    <row r="932" spans="1:24" ht="16.5" hidden="1" customHeight="1" x14ac:dyDescent="0.2">
      <c r="A932" s="34">
        <f t="shared" si="183"/>
        <v>44927</v>
      </c>
      <c r="B932" s="243" t="str">
        <f t="shared" si="180"/>
        <v>Enero</v>
      </c>
      <c r="C932" s="244"/>
      <c r="D932" s="244" t="str">
        <f t="shared" si="181"/>
        <v>Enero</v>
      </c>
      <c r="E932" s="244"/>
      <c r="F932" s="281" t="str">
        <f>IFERROR(IF(VLOOKUP($D921&amp;"-"&amp;TEXT($A932,"mmm-aaaa"),Informes!$A:$P,COLUMN(Informes!H$1),FALSE),"þ","¨"),"¨")</f>
        <v>¨</v>
      </c>
      <c r="G932" s="281"/>
      <c r="H932" s="281"/>
      <c r="I932" s="248" t="str">
        <f>IFERROR(IF(ISBLANK(
VLOOKUP($D921&amp;"-"&amp;TEXT($A932,"mmm-aaaa"),Informes!$A:$P,COLUMN(Informes!I$1),FALSE)), "",
VLOOKUP($D921&amp;"-"&amp;TEXT($A932,"mmm-aaaa"),Informes!$A:$P,COLUMN(Informes!I$1),FALSE)), "")</f>
        <v/>
      </c>
      <c r="J932" s="248"/>
      <c r="K932" s="248"/>
      <c r="L932" s="173" t="str">
        <f t="shared" si="182"/>
        <v>¨</v>
      </c>
      <c r="M932" s="248" t="str">
        <f>IFERROR(IF(OR($X932=$L$7,$X932=$K$5,$X932=$O$5,$X932=$T$5),IF(ISBLANK(
VLOOKUP($D921&amp;"-"&amp;TEXT($A932,"mmm-aaaa"),Informes!$A:$P,COLUMN(Informes!J$1),FALSE)), "",
VLOOKUP($D921&amp;"-"&amp;TEXT($A932,"mmm-aaaa"),Informes!$A:$P,COLUMN(Informes!J$1),FALSE)), ""), "")</f>
        <v/>
      </c>
      <c r="N932" s="248"/>
      <c r="O932" s="248"/>
      <c r="P932" s="248"/>
      <c r="Q932" s="248"/>
      <c r="R932" s="252" t="str">
        <f t="shared" si="179"/>
        <v/>
      </c>
      <c r="S932" s="252"/>
      <c r="T932" s="252"/>
      <c r="U932" s="252"/>
      <c r="V932" s="253"/>
      <c r="W932" s="4" t="str">
        <f>IFERROR(VLOOKUP($D921&amp;"-"&amp;TEXT($A932,"mmm-aaaa"),Informes!$A:$P,COLUMN(Informes!K$1),FALSE), "")</f>
        <v/>
      </c>
      <c r="X932" s="34" t="str">
        <f>IFERROR(VLOOKUP($D921&amp;"-"&amp;TEXT($A932,"mmm-aaaa"),Informes!$A:$P,COLUMN(Informes!C$1),FALSE), "")</f>
        <v/>
      </c>
    </row>
    <row r="933" spans="1:24" ht="16.5" hidden="1" customHeight="1" x14ac:dyDescent="0.2">
      <c r="A933" s="34">
        <f t="shared" si="183"/>
        <v>44958</v>
      </c>
      <c r="B933" s="243" t="str">
        <f t="shared" si="180"/>
        <v>Febrero</v>
      </c>
      <c r="C933" s="244"/>
      <c r="D933" s="244" t="str">
        <f t="shared" si="181"/>
        <v>Enero</v>
      </c>
      <c r="E933" s="244"/>
      <c r="F933" s="281" t="str">
        <f>IFERROR(IF(VLOOKUP($D921&amp;"-"&amp;TEXT($A933,"mmm-aaaa"),Informes!$A:$P,COLUMN(Informes!H$1),FALSE),"þ","¨"),"¨")</f>
        <v>¨</v>
      </c>
      <c r="G933" s="281"/>
      <c r="H933" s="281"/>
      <c r="I933" s="248" t="str">
        <f>IFERROR(IF(ISBLANK(
VLOOKUP($D921&amp;"-"&amp;TEXT($A933,"mmm-aaaa"),Informes!$A:$P,COLUMN(Informes!I$1),FALSE)), "",
VLOOKUP($D921&amp;"-"&amp;TEXT($A933,"mmm-aaaa"),Informes!$A:$P,COLUMN(Informes!I$1),FALSE)), "")</f>
        <v/>
      </c>
      <c r="J933" s="248"/>
      <c r="K933" s="248"/>
      <c r="L933" s="173" t="str">
        <f t="shared" si="182"/>
        <v>¨</v>
      </c>
      <c r="M933" s="248" t="str">
        <f>IFERROR(IF(OR($X933=$L$7,$X933=$K$5,$X933=$O$5,$X933=$T$5),IF(ISBLANK(
VLOOKUP($D921&amp;"-"&amp;TEXT($A933,"mmm-aaaa"),Informes!$A:$P,COLUMN(Informes!J$1),FALSE)), "",
VLOOKUP($D921&amp;"-"&amp;TEXT($A933,"mmm-aaaa"),Informes!$A:$P,COLUMN(Informes!J$1),FALSE)), ""), "")</f>
        <v/>
      </c>
      <c r="N933" s="248"/>
      <c r="O933" s="248"/>
      <c r="P933" s="248"/>
      <c r="Q933" s="248"/>
      <c r="R933" s="252" t="str">
        <f t="shared" si="179"/>
        <v/>
      </c>
      <c r="S933" s="252"/>
      <c r="T933" s="252"/>
      <c r="U933" s="252"/>
      <c r="V933" s="253"/>
      <c r="W933" s="4" t="str">
        <f>IFERROR(VLOOKUP($D921&amp;"-"&amp;TEXT($A933,"mmm-aaaa"),Informes!$A:$P,COLUMN(Informes!K$1),FALSE), "")</f>
        <v/>
      </c>
      <c r="X933" s="34" t="str">
        <f>IFERROR(VLOOKUP($D921&amp;"-"&amp;TEXT($A933,"mmm-aaaa"),Informes!$A:$P,COLUMN(Informes!C$1),FALSE), "")</f>
        <v/>
      </c>
    </row>
    <row r="934" spans="1:24" ht="16.5" hidden="1" customHeight="1" x14ac:dyDescent="0.2">
      <c r="A934" s="34">
        <f t="shared" si="183"/>
        <v>44986</v>
      </c>
      <c r="B934" s="243" t="str">
        <f t="shared" si="180"/>
        <v>Marzo</v>
      </c>
      <c r="C934" s="244"/>
      <c r="D934" s="244" t="str">
        <f t="shared" si="181"/>
        <v>Enero</v>
      </c>
      <c r="E934" s="244"/>
      <c r="F934" s="281" t="str">
        <f>IFERROR(IF(VLOOKUP($D921&amp;"-"&amp;TEXT($A934,"mmm-aaaa"),Informes!$A:$P,COLUMN(Informes!H$1),FALSE),"þ","¨"),"¨")</f>
        <v>¨</v>
      </c>
      <c r="G934" s="281"/>
      <c r="H934" s="281"/>
      <c r="I934" s="248" t="str">
        <f>IFERROR(IF(ISBLANK(
VLOOKUP($D921&amp;"-"&amp;TEXT($A934,"mmm-aaaa"),Informes!$A:$P,COLUMN(Informes!I$1),FALSE)), "",
VLOOKUP($D921&amp;"-"&amp;TEXT($A934,"mmm-aaaa"),Informes!$A:$P,COLUMN(Informes!I$1),FALSE)), "")</f>
        <v/>
      </c>
      <c r="J934" s="248"/>
      <c r="K934" s="248"/>
      <c r="L934" s="173" t="str">
        <f t="shared" si="182"/>
        <v>¨</v>
      </c>
      <c r="M934" s="248" t="str">
        <f>IFERROR(IF(OR($X934=$L$7,$X934=$K$5,$X934=$O$5,$X934=$T$5),IF(ISBLANK(
VLOOKUP($D921&amp;"-"&amp;TEXT($A934,"mmm-aaaa"),Informes!$A:$P,COLUMN(Informes!J$1),FALSE)), "",
VLOOKUP($D921&amp;"-"&amp;TEXT($A934,"mmm-aaaa"),Informes!$A:$P,COLUMN(Informes!J$1),FALSE)), ""), "")</f>
        <v/>
      </c>
      <c r="N934" s="248"/>
      <c r="O934" s="248"/>
      <c r="P934" s="248"/>
      <c r="Q934" s="248"/>
      <c r="R934" s="252" t="str">
        <f t="shared" si="179"/>
        <v/>
      </c>
      <c r="S934" s="252"/>
      <c r="T934" s="252"/>
      <c r="U934" s="252"/>
      <c r="V934" s="253"/>
      <c r="W934" s="4" t="str">
        <f>IFERROR(VLOOKUP($D921&amp;"-"&amp;TEXT($A934,"mmm-aaaa"),Informes!$A:$P,COLUMN(Informes!K$1),FALSE), "")</f>
        <v/>
      </c>
      <c r="X934" s="34" t="str">
        <f>IFERROR(VLOOKUP($D921&amp;"-"&amp;TEXT($A934,"mmm-aaaa"),Informes!$A:$P,COLUMN(Informes!C$1),FALSE), "")</f>
        <v/>
      </c>
    </row>
    <row r="935" spans="1:24" ht="16.5" hidden="1" customHeight="1" x14ac:dyDescent="0.2">
      <c r="A935" s="34">
        <f t="shared" si="183"/>
        <v>45017</v>
      </c>
      <c r="B935" s="243" t="str">
        <f t="shared" si="180"/>
        <v>Abril</v>
      </c>
      <c r="C935" s="244"/>
      <c r="D935" s="244" t="str">
        <f t="shared" si="181"/>
        <v>Enero</v>
      </c>
      <c r="E935" s="244"/>
      <c r="F935" s="281" t="str">
        <f>IFERROR(IF(VLOOKUP($D921&amp;"-"&amp;TEXT($A935,"mmm-aaaa"),Informes!$A:$P,COLUMN(Informes!H$1),FALSE),"þ","¨"),"¨")</f>
        <v>¨</v>
      </c>
      <c r="G935" s="281"/>
      <c r="H935" s="281"/>
      <c r="I935" s="248" t="str">
        <f>IFERROR(IF(ISBLANK(
VLOOKUP($D921&amp;"-"&amp;TEXT($A935,"mmm-aaaa"),Informes!$A:$P,COLUMN(Informes!I$1),FALSE)), "",
VLOOKUP($D921&amp;"-"&amp;TEXT($A935,"mmm-aaaa"),Informes!$A:$P,COLUMN(Informes!I$1),FALSE)), "")</f>
        <v/>
      </c>
      <c r="J935" s="248"/>
      <c r="K935" s="248"/>
      <c r="L935" s="173" t="str">
        <f t="shared" si="182"/>
        <v>¨</v>
      </c>
      <c r="M935" s="248" t="str">
        <f>IFERROR(IF(OR($X935=$L$7,$X935=$K$5,$X935=$O$5,$X935=$T$5),IF(ISBLANK(
VLOOKUP($D921&amp;"-"&amp;TEXT($A935,"mmm-aaaa"),Informes!$A:$P,COLUMN(Informes!J$1),FALSE)), "",
VLOOKUP($D921&amp;"-"&amp;TEXT($A935,"mmm-aaaa"),Informes!$A:$P,COLUMN(Informes!J$1),FALSE)), ""), "")</f>
        <v/>
      </c>
      <c r="N935" s="248"/>
      <c r="O935" s="248"/>
      <c r="P935" s="248"/>
      <c r="Q935" s="248"/>
      <c r="R935" s="252" t="str">
        <f t="shared" si="179"/>
        <v/>
      </c>
      <c r="S935" s="252"/>
      <c r="T935" s="252"/>
      <c r="U935" s="252"/>
      <c r="V935" s="253"/>
      <c r="W935" s="4" t="str">
        <f>IFERROR(VLOOKUP($D921&amp;"-"&amp;TEXT($A935,"mmm-aaaa"),Informes!$A:$P,COLUMN(Informes!K$1),FALSE), "")</f>
        <v/>
      </c>
      <c r="X935" s="34" t="str">
        <f>IFERROR(VLOOKUP($D921&amp;"-"&amp;TEXT($A935,"mmm-aaaa"),Informes!$A:$P,COLUMN(Informes!C$1),FALSE), "")</f>
        <v/>
      </c>
    </row>
    <row r="936" spans="1:24" ht="16.5" hidden="1" customHeight="1" x14ac:dyDescent="0.2">
      <c r="A936" s="34">
        <f t="shared" si="183"/>
        <v>45047</v>
      </c>
      <c r="B936" s="243" t="str">
        <f t="shared" si="180"/>
        <v>Mayo</v>
      </c>
      <c r="C936" s="244"/>
      <c r="D936" s="244" t="str">
        <f t="shared" si="181"/>
        <v>Enero</v>
      </c>
      <c r="E936" s="244"/>
      <c r="F936" s="281" t="str">
        <f>IFERROR(IF(VLOOKUP($D921&amp;"-"&amp;TEXT($A936,"mmm-aaaa"),Informes!$A:$P,COLUMN(Informes!H$1),FALSE),"þ","¨"),"¨")</f>
        <v>¨</v>
      </c>
      <c r="G936" s="281"/>
      <c r="H936" s="281"/>
      <c r="I936" s="248" t="str">
        <f>IFERROR(IF(ISBLANK(
VLOOKUP($D921&amp;"-"&amp;TEXT($A936,"mmm-aaaa"),Informes!$A:$P,COLUMN(Informes!I$1),FALSE)), "",
VLOOKUP($D921&amp;"-"&amp;TEXT($A936,"mmm-aaaa"),Informes!$A:$P,COLUMN(Informes!I$1),FALSE)), "")</f>
        <v/>
      </c>
      <c r="J936" s="248"/>
      <c r="K936" s="248"/>
      <c r="L936" s="173" t="str">
        <f t="shared" si="182"/>
        <v>¨</v>
      </c>
      <c r="M936" s="248" t="str">
        <f>IFERROR(IF(OR($X936=$L$7,$X936=$K$5,$X936=$O$5,$X936=$T$5),IF(ISBLANK(
VLOOKUP($D921&amp;"-"&amp;TEXT($A936,"mmm-aaaa"),Informes!$A:$P,COLUMN(Informes!J$1),FALSE)), "",
VLOOKUP($D921&amp;"-"&amp;TEXT($A936,"mmm-aaaa"),Informes!$A:$P,COLUMN(Informes!J$1),FALSE)), ""), "")</f>
        <v/>
      </c>
      <c r="N936" s="248"/>
      <c r="O936" s="248"/>
      <c r="P936" s="248"/>
      <c r="Q936" s="248"/>
      <c r="R936" s="252" t="str">
        <f t="shared" si="179"/>
        <v/>
      </c>
      <c r="S936" s="252"/>
      <c r="T936" s="252"/>
      <c r="U936" s="252"/>
      <c r="V936" s="253"/>
      <c r="W936" s="4" t="str">
        <f>IFERROR(VLOOKUP($D921&amp;"-"&amp;TEXT($A936,"mmm-aaaa"),Informes!$A:$P,COLUMN(Informes!K$1),FALSE), "")</f>
        <v/>
      </c>
      <c r="X936" s="34" t="str">
        <f>IFERROR(VLOOKUP($D921&amp;"-"&amp;TEXT($A936,"mmm-aaaa"),Informes!$A:$P,COLUMN(Informes!C$1),FALSE), "")</f>
        <v/>
      </c>
    </row>
    <row r="937" spans="1:24" ht="16.5" hidden="1" customHeight="1" x14ac:dyDescent="0.2">
      <c r="A937" s="34">
        <f t="shared" si="183"/>
        <v>45078</v>
      </c>
      <c r="B937" s="243" t="str">
        <f t="shared" si="180"/>
        <v>Junio</v>
      </c>
      <c r="C937" s="244"/>
      <c r="D937" s="244" t="str">
        <f t="shared" si="181"/>
        <v>Enero</v>
      </c>
      <c r="E937" s="244"/>
      <c r="F937" s="281" t="str">
        <f>IFERROR(IF(VLOOKUP($D921&amp;"-"&amp;TEXT($A937,"mmm-aaaa"),Informes!$A:$P,COLUMN(Informes!H$1),FALSE),"þ","¨"),"¨")</f>
        <v>¨</v>
      </c>
      <c r="G937" s="281"/>
      <c r="H937" s="281"/>
      <c r="I937" s="248" t="str">
        <f>IFERROR(IF(ISBLANK(
VLOOKUP($D921&amp;"-"&amp;TEXT($A937,"mmm-aaaa"),Informes!$A:$P,COLUMN(Informes!I$1),FALSE)), "",
VLOOKUP($D921&amp;"-"&amp;TEXT($A937,"mmm-aaaa"),Informes!$A:$P,COLUMN(Informes!I$1),FALSE)), "")</f>
        <v/>
      </c>
      <c r="J937" s="248"/>
      <c r="K937" s="248"/>
      <c r="L937" s="173" t="str">
        <f t="shared" si="182"/>
        <v>¨</v>
      </c>
      <c r="M937" s="248" t="str">
        <f>IFERROR(IF(OR($X937=$L$7,$X937=$K$5,$X937=$O$5,$X937=$T$5),IF(ISBLANK(
VLOOKUP($D921&amp;"-"&amp;TEXT($A937,"mmm-aaaa"),Informes!$A:$P,COLUMN(Informes!J$1),FALSE)), "",
VLOOKUP($D921&amp;"-"&amp;TEXT($A937,"mmm-aaaa"),Informes!$A:$P,COLUMN(Informes!J$1),FALSE)), ""), "")</f>
        <v/>
      </c>
      <c r="N937" s="248"/>
      <c r="O937" s="248"/>
      <c r="P937" s="248"/>
      <c r="Q937" s="248"/>
      <c r="R937" s="252" t="str">
        <f t="shared" si="179"/>
        <v/>
      </c>
      <c r="S937" s="252"/>
      <c r="T937" s="252"/>
      <c r="U937" s="252"/>
      <c r="V937" s="253"/>
      <c r="W937" s="4" t="str">
        <f>IFERROR(VLOOKUP($D921&amp;"-"&amp;TEXT($A937,"mmm-aaaa"),Informes!$A:$P,COLUMN(Informes!K$1),FALSE), "")</f>
        <v/>
      </c>
      <c r="X937" s="34" t="str">
        <f>IFERROR(VLOOKUP($D921&amp;"-"&amp;TEXT($A937,"mmm-aaaa"),Informes!$A:$P,COLUMN(Informes!C$1),FALSE), "")</f>
        <v/>
      </c>
    </row>
    <row r="938" spans="1:24" ht="16.5" hidden="1" customHeight="1" x14ac:dyDescent="0.2">
      <c r="A938" s="34">
        <f t="shared" si="183"/>
        <v>45108</v>
      </c>
      <c r="B938" s="243" t="str">
        <f t="shared" si="180"/>
        <v>Julio</v>
      </c>
      <c r="C938" s="244"/>
      <c r="D938" s="244" t="str">
        <f t="shared" si="181"/>
        <v>Enero</v>
      </c>
      <c r="E938" s="244"/>
      <c r="F938" s="281" t="str">
        <f>IFERROR(IF(VLOOKUP($D921&amp;"-"&amp;TEXT($A938,"mmm-aaaa"),Informes!$A:$P,COLUMN(Informes!H$1),FALSE),"þ","¨"),"¨")</f>
        <v>¨</v>
      </c>
      <c r="G938" s="281"/>
      <c r="H938" s="281"/>
      <c r="I938" s="248" t="str">
        <f>IFERROR(IF(ISBLANK(
VLOOKUP($D921&amp;"-"&amp;TEXT($A938,"mmm-aaaa"),Informes!$A:$P,COLUMN(Informes!I$1),FALSE)), "",
VLOOKUP($D921&amp;"-"&amp;TEXT($A938,"mmm-aaaa"),Informes!$A:$P,COLUMN(Informes!I$1),FALSE)), "")</f>
        <v/>
      </c>
      <c r="J938" s="248"/>
      <c r="K938" s="248"/>
      <c r="L938" s="173" t="str">
        <f t="shared" si="182"/>
        <v>¨</v>
      </c>
      <c r="M938" s="248" t="str">
        <f>IFERROR(IF(OR($X938=$L$7,$X938=$K$5,$X938=$O$5,$X938=$T$5),IF(ISBLANK(
VLOOKUP($D921&amp;"-"&amp;TEXT($A938,"mmm-aaaa"),Informes!$A:$P,COLUMN(Informes!J$1),FALSE)), "",
VLOOKUP($D921&amp;"-"&amp;TEXT($A938,"mmm-aaaa"),Informes!$A:$P,COLUMN(Informes!J$1),FALSE)), ""), "")</f>
        <v/>
      </c>
      <c r="N938" s="248"/>
      <c r="O938" s="248"/>
      <c r="P938" s="248"/>
      <c r="Q938" s="248"/>
      <c r="R938" s="252" t="str">
        <f t="shared" si="179"/>
        <v/>
      </c>
      <c r="S938" s="252"/>
      <c r="T938" s="252"/>
      <c r="U938" s="252"/>
      <c r="V938" s="253"/>
      <c r="W938" s="4" t="str">
        <f>IFERROR(VLOOKUP($D921&amp;"-"&amp;TEXT($A938,"mmm-aaaa"),Informes!$A:$P,COLUMN(Informes!K$1),FALSE), "")</f>
        <v/>
      </c>
      <c r="X938" s="34" t="str">
        <f>IFERROR(VLOOKUP($D921&amp;"-"&amp;TEXT($A938,"mmm-aaaa"),Informes!$A:$P,COLUMN(Informes!C$1),FALSE), "")</f>
        <v/>
      </c>
    </row>
    <row r="939" spans="1:24" ht="16.5" hidden="1" customHeight="1" thickBot="1" x14ac:dyDescent="0.25">
      <c r="A939" s="34">
        <f t="shared" si="183"/>
        <v>45139</v>
      </c>
      <c r="B939" s="264" t="str">
        <f t="shared" si="180"/>
        <v>Agosto</v>
      </c>
      <c r="C939" s="265"/>
      <c r="D939" s="265" t="str">
        <f t="shared" si="181"/>
        <v>Enero</v>
      </c>
      <c r="E939" s="265"/>
      <c r="F939" s="280" t="str">
        <f>IFERROR(IF(VLOOKUP($D921&amp;"-"&amp;TEXT($A939,"mmm-aaaa"),Informes!$A:$P,COLUMN(Informes!H$1),FALSE),"þ","¨"),"¨")</f>
        <v>¨</v>
      </c>
      <c r="G939" s="280"/>
      <c r="H939" s="280"/>
      <c r="I939" s="269" t="str">
        <f>IFERROR(IF(ISBLANK(
VLOOKUP($D921&amp;"-"&amp;TEXT($A939,"mmm-aaaa"),Informes!$A:$P,COLUMN(Informes!I$1),FALSE)), "",
VLOOKUP($D921&amp;"-"&amp;TEXT($A939,"mmm-aaaa"),Informes!$A:$P,COLUMN(Informes!I$1),FALSE)), "")</f>
        <v/>
      </c>
      <c r="J939" s="269"/>
      <c r="K939" s="269"/>
      <c r="L939" s="172" t="str">
        <f t="shared" si="182"/>
        <v>¨</v>
      </c>
      <c r="M939" s="269" t="str">
        <f>IFERROR(IF(OR($X939=$L$7,$X939=$K$5,$X939=$O$5,$X939=$T$5),IF(ISBLANK(
VLOOKUP($D921&amp;"-"&amp;TEXT($A939,"mmm-aaaa"),Informes!$A:$P,COLUMN(Informes!J$1),FALSE)), "",
VLOOKUP($D921&amp;"-"&amp;TEXT($A939,"mmm-aaaa"),Informes!$A:$P,COLUMN(Informes!J$1),FALSE)), ""), "")</f>
        <v/>
      </c>
      <c r="N939" s="269"/>
      <c r="O939" s="269"/>
      <c r="P939" s="269"/>
      <c r="Q939" s="269"/>
      <c r="R939" s="270" t="str">
        <f t="shared" si="179"/>
        <v/>
      </c>
      <c r="S939" s="270"/>
      <c r="T939" s="270"/>
      <c r="U939" s="270"/>
      <c r="V939" s="271"/>
      <c r="W939" s="4" t="str">
        <f>IFERROR(VLOOKUP($D921&amp;"-"&amp;TEXT($A939,"mmm-aaaa"),Informes!$A:$P,COLUMN(Informes!K$1),FALSE), "")</f>
        <v/>
      </c>
      <c r="X939" s="34" t="str">
        <f>IFERROR(VLOOKUP($D921&amp;"-"&amp;TEXT($A939,"mmm-aaaa"),Informes!$A:$P,COLUMN(Informes!C$1),FALSE), "")</f>
        <v/>
      </c>
    </row>
    <row r="940" spans="1:24" ht="16.5" hidden="1" customHeight="1" thickBot="1" x14ac:dyDescent="0.3">
      <c r="D940" s="124"/>
      <c r="E940" s="124"/>
      <c r="F940" s="129"/>
      <c r="G940" s="124" t="str">
        <f>IF(SUM(F928:F939)=0,"",SUM(F928:F939))</f>
        <v/>
      </c>
      <c r="H940" s="124"/>
      <c r="I940" s="124"/>
      <c r="J940" s="130"/>
      <c r="K940" s="124"/>
      <c r="L940" s="131" t="s">
        <v>107</v>
      </c>
      <c r="M940" s="272" t="str">
        <f>IF(SUM(M928:M939)=0,"",SUM(M928:M939))</f>
        <v/>
      </c>
      <c r="N940" s="273"/>
      <c r="O940" s="273"/>
      <c r="P940" s="273"/>
      <c r="Q940" s="274"/>
      <c r="R940" s="275"/>
      <c r="S940" s="276"/>
      <c r="T940" s="276"/>
      <c r="U940" s="276"/>
      <c r="V940" s="277"/>
      <c r="W940" s="4"/>
      <c r="X940" s="4"/>
    </row>
    <row r="941" spans="1:24" ht="16.5" hidden="1" customHeight="1" x14ac:dyDescent="0.2">
      <c r="W941" s="4"/>
      <c r="X941" s="4"/>
    </row>
    <row r="942" spans="1:24" ht="279.75" hidden="1" customHeight="1" x14ac:dyDescent="0.15">
      <c r="B942" s="11"/>
      <c r="C942" s="132" t="s">
        <v>136</v>
      </c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</row>
    <row r="943" spans="1:24" ht="24" hidden="1" customHeight="1" x14ac:dyDescent="0.2">
      <c r="A943" s="35"/>
      <c r="B943" s="256" t="s">
        <v>127</v>
      </c>
      <c r="C943" s="256"/>
      <c r="D943" s="256"/>
      <c r="E943" s="256"/>
      <c r="F943" s="256"/>
      <c r="G943" s="256"/>
      <c r="H943" s="256"/>
      <c r="I943" s="256"/>
      <c r="J943" s="256"/>
      <c r="K943" s="256"/>
      <c r="L943" s="256"/>
      <c r="M943" s="256"/>
      <c r="N943" s="256"/>
      <c r="O943" s="256"/>
      <c r="P943" s="256"/>
      <c r="Q943" s="256"/>
      <c r="R943" s="256"/>
      <c r="S943" s="256"/>
      <c r="T943" s="256"/>
      <c r="U943" s="256"/>
      <c r="V943" s="256"/>
      <c r="X943" s="2"/>
    </row>
    <row r="944" spans="1:24" ht="15" hidden="1" x14ac:dyDescent="0.2">
      <c r="A944" s="35"/>
      <c r="B944" s="120" t="s">
        <v>128</v>
      </c>
      <c r="D944" s="123">
        <f>D921</f>
        <v>0</v>
      </c>
      <c r="E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5"/>
      <c r="X944" s="2"/>
    </row>
    <row r="945" spans="1:24" ht="17.25" hidden="1" x14ac:dyDescent="0.2">
      <c r="B945" s="120" t="s">
        <v>129</v>
      </c>
      <c r="D945" s="121"/>
      <c r="E945" s="121"/>
      <c r="F945" s="7"/>
      <c r="G945" s="7"/>
      <c r="H945" s="257" t="str">
        <f>H922</f>
        <v/>
      </c>
      <c r="I945" s="257"/>
      <c r="J945" s="257"/>
      <c r="K945" s="257"/>
      <c r="L945" s="257"/>
      <c r="M945" s="257"/>
      <c r="N945" s="257"/>
      <c r="O945" s="257"/>
      <c r="P945" s="127" t="str">
        <f>P922</f>
        <v>¨</v>
      </c>
      <c r="Q945" s="120" t="s">
        <v>75</v>
      </c>
      <c r="S945" s="12"/>
      <c r="T945" s="13"/>
      <c r="U945" s="127" t="str">
        <f>U922</f>
        <v>¨</v>
      </c>
      <c r="V945" s="120" t="s">
        <v>79</v>
      </c>
      <c r="W945" s="12"/>
      <c r="X945" s="6"/>
    </row>
    <row r="946" spans="1:24" ht="17.25" hidden="1" x14ac:dyDescent="0.2">
      <c r="B946" s="120" t="s">
        <v>130</v>
      </c>
      <c r="D946" s="122"/>
      <c r="E946" s="122"/>
      <c r="F946" s="7"/>
      <c r="G946" s="258" t="str">
        <f>G923</f>
        <v/>
      </c>
      <c r="H946" s="258"/>
      <c r="I946" s="258"/>
      <c r="J946" s="258"/>
      <c r="K946" s="258"/>
      <c r="L946" s="258"/>
      <c r="M946" s="258"/>
      <c r="N946" s="258"/>
      <c r="O946" s="258"/>
      <c r="P946" s="128" t="s">
        <v>137</v>
      </c>
      <c r="Q946" s="120" t="s">
        <v>131</v>
      </c>
      <c r="S946" s="12"/>
      <c r="T946" s="12"/>
      <c r="U946" s="128" t="s">
        <v>138</v>
      </c>
      <c r="V946" s="120" t="s">
        <v>61</v>
      </c>
      <c r="W946" s="12"/>
      <c r="X946" s="6"/>
    </row>
    <row r="947" spans="1:24" ht="28.5" hidden="1" customHeight="1" x14ac:dyDescent="0.2">
      <c r="B947" s="127" t="str">
        <f>B924</f>
        <v>¨</v>
      </c>
      <c r="C947" s="125" t="s">
        <v>76</v>
      </c>
      <c r="D947" s="127" t="str">
        <f>D924</f>
        <v>¨</v>
      </c>
      <c r="E947" s="125" t="s">
        <v>81</v>
      </c>
      <c r="F947" s="7"/>
      <c r="G947" s="7"/>
      <c r="H947" s="5"/>
      <c r="I947" s="10"/>
      <c r="J947" s="127" t="str">
        <f>J924</f>
        <v>¨</v>
      </c>
      <c r="K947" s="125" t="s">
        <v>77</v>
      </c>
      <c r="L947" s="5"/>
      <c r="M947" s="5"/>
      <c r="N947" s="127" t="str">
        <f>N924</f>
        <v>¨</v>
      </c>
      <c r="O947" s="125" t="s">
        <v>132</v>
      </c>
      <c r="P947" s="126"/>
      <c r="Q947" s="126"/>
      <c r="R947" s="9"/>
      <c r="S947" s="127" t="str">
        <f>S924</f>
        <v>¨</v>
      </c>
      <c r="T947" s="259" t="s">
        <v>133</v>
      </c>
      <c r="U947" s="259"/>
      <c r="V947" s="259"/>
      <c r="W947" s="13"/>
      <c r="X947" s="6"/>
    </row>
    <row r="948" spans="1:24" ht="4.5" hidden="1" customHeight="1" thickBot="1" x14ac:dyDescent="0.25">
      <c r="B948" s="8"/>
      <c r="C948" s="7"/>
      <c r="D948" s="8"/>
      <c r="E948" s="7"/>
      <c r="F948" s="7"/>
      <c r="G948" s="7"/>
      <c r="H948" s="5"/>
      <c r="I948" s="10"/>
      <c r="J948" s="8"/>
      <c r="K948" s="5"/>
      <c r="L948" s="5"/>
      <c r="M948" s="5"/>
      <c r="N948" s="7"/>
      <c r="O948" s="5"/>
      <c r="P948" s="8"/>
      <c r="Q948" s="8"/>
      <c r="R948" s="9"/>
      <c r="S948" s="9"/>
      <c r="T948" s="7"/>
      <c r="U948" s="8"/>
      <c r="V948" s="9"/>
      <c r="W948" s="9"/>
      <c r="X948" s="6"/>
    </row>
    <row r="949" spans="1:24" ht="27" hidden="1" customHeight="1" x14ac:dyDescent="0.25">
      <c r="B949" s="260" t="s">
        <v>17</v>
      </c>
      <c r="C949" s="261"/>
      <c r="D949" s="261"/>
      <c r="E949" s="261"/>
      <c r="F949" s="262" t="s">
        <v>134</v>
      </c>
      <c r="G949" s="262"/>
      <c r="H949" s="262"/>
      <c r="I949" s="262" t="s">
        <v>12</v>
      </c>
      <c r="J949" s="262"/>
      <c r="K949" s="262"/>
      <c r="L949" s="262" t="s">
        <v>105</v>
      </c>
      <c r="M949" s="236" t="s">
        <v>135</v>
      </c>
      <c r="N949" s="236"/>
      <c r="O949" s="236"/>
      <c r="P949" s="236"/>
      <c r="Q949" s="236"/>
      <c r="R949" s="236" t="s">
        <v>101</v>
      </c>
      <c r="S949" s="236"/>
      <c r="T949" s="236"/>
      <c r="U949" s="236"/>
      <c r="V949" s="237"/>
      <c r="W949" s="14"/>
      <c r="X949" s="3"/>
    </row>
    <row r="950" spans="1:24" ht="27.75" hidden="1" customHeight="1" x14ac:dyDescent="0.2">
      <c r="B950" s="240">
        <f>EDATE(B927,12)</f>
        <v>45292</v>
      </c>
      <c r="C950" s="241"/>
      <c r="D950" s="241"/>
      <c r="E950" s="242"/>
      <c r="F950" s="263"/>
      <c r="G950" s="263"/>
      <c r="H950" s="263"/>
      <c r="I950" s="263"/>
      <c r="J950" s="263"/>
      <c r="K950" s="263"/>
      <c r="L950" s="263"/>
      <c r="M950" s="238"/>
      <c r="N950" s="238"/>
      <c r="O950" s="238"/>
      <c r="P950" s="238"/>
      <c r="Q950" s="238"/>
      <c r="R950" s="238"/>
      <c r="S950" s="238"/>
      <c r="T950" s="238"/>
      <c r="U950" s="238"/>
      <c r="V950" s="239"/>
      <c r="W950" s="14"/>
      <c r="X950" s="3"/>
    </row>
    <row r="951" spans="1:24" ht="16.5" hidden="1" customHeight="1" x14ac:dyDescent="0.2">
      <c r="A951" s="34">
        <f>EDATE(B950,-4)</f>
        <v>45170</v>
      </c>
      <c r="B951" s="243" t="str">
        <f>PROPER(TEXT(A951, "mmmm"))</f>
        <v>Septiembre</v>
      </c>
      <c r="C951" s="244"/>
      <c r="D951" s="244"/>
      <c r="E951" s="244"/>
      <c r="F951" s="281" t="str">
        <f>IFERROR(IF(VLOOKUP($D921&amp;"-"&amp;TEXT($A951,"mmm-aaaa"),Informes!$A:$P,COLUMN(Informes!H$1),FALSE),"þ","¨"),"¨")</f>
        <v>¨</v>
      </c>
      <c r="G951" s="281"/>
      <c r="H951" s="281"/>
      <c r="I951" s="248" t="str">
        <f>IFERROR(IF(ISBLANK(
VLOOKUP($D944&amp;"-"&amp;TEXT($A951,"mmm-aaaa"),Informes!$A:$P,COLUMN(Informes!I$1),FALSE)), "",
VLOOKUP($D944&amp;"-"&amp;TEXT($A951,"mmm-aaaa"),Informes!$A:$P,COLUMN(Informes!I$1),FALSE)), "")</f>
        <v/>
      </c>
      <c r="J951" s="248"/>
      <c r="K951" s="248"/>
      <c r="L951" s="173" t="str">
        <f>IFERROR(IF($X951=$L$7,"þ","¨"),"¨")</f>
        <v>¨</v>
      </c>
      <c r="M951" s="248" t="str">
        <f>IFERROR(IF(OR($X951=$L$7,$X951=$K$5,$X951=$O$5,$X951=$T$5),IF(ISBLANK(
VLOOKUP($D921&amp;"-"&amp;TEXT($A951,"mmm-aaaa"),Informes!$A:$P,COLUMN(Informes!J$1),FALSE)), "",
VLOOKUP($D921&amp;"-"&amp;TEXT($A951,"mmm-aaaa"),Informes!$A:$P,COLUMN(Informes!J$1),FALSE)), ""), "")</f>
        <v/>
      </c>
      <c r="N951" s="248"/>
      <c r="O951" s="248"/>
      <c r="P951" s="248"/>
      <c r="Q951" s="248"/>
      <c r="R951" s="252" t="str">
        <f t="shared" ref="R951:R962" si="184">IF(W951=0, "", W951)</f>
        <v/>
      </c>
      <c r="S951" s="252"/>
      <c r="T951" s="252"/>
      <c r="U951" s="252"/>
      <c r="V951" s="253"/>
      <c r="W951" s="4" t="str">
        <f>IFERROR(VLOOKUP($D944&amp;"-"&amp;TEXT($A951,"mmm-aaaa"),Informes!$A:$P,COLUMN(Informes!K$1),FALSE), "")</f>
        <v/>
      </c>
      <c r="X951" s="34" t="str">
        <f>IFERROR(VLOOKUP($D921&amp;"-"&amp;TEXT($A951,"mmm-aaaa"),Informes!$A:$P,COLUMN(Informes!C$1),FALSE), "")</f>
        <v/>
      </c>
    </row>
    <row r="952" spans="1:24" ht="16.5" hidden="1" customHeight="1" x14ac:dyDescent="0.2">
      <c r="A952" s="34">
        <f>EDATE(A951,1)</f>
        <v>45200</v>
      </c>
      <c r="B952" s="243" t="str">
        <f t="shared" ref="B952:B962" si="185">PROPER(TEXT(A952, "mmmm"))</f>
        <v>Octubre</v>
      </c>
      <c r="C952" s="244"/>
      <c r="D952" s="244"/>
      <c r="E952" s="244"/>
      <c r="F952" s="281" t="str">
        <f>IFERROR(IF(VLOOKUP($D921&amp;"-"&amp;TEXT($A952,"mmm-aaaa"),Informes!$A:$P,COLUMN(Informes!H$1),FALSE),"þ","¨"),"¨")</f>
        <v>¨</v>
      </c>
      <c r="G952" s="281"/>
      <c r="H952" s="281"/>
      <c r="I952" s="248" t="str">
        <f>IFERROR(IF(ISBLANK(
VLOOKUP($D944&amp;"-"&amp;TEXT($A952,"mmm-aaaa"),Informes!$A:$P,COLUMN(Informes!I$1),FALSE)), "",
VLOOKUP($D944&amp;"-"&amp;TEXT($A952,"mmm-aaaa"),Informes!$A:$P,COLUMN(Informes!I$1),FALSE)), "")</f>
        <v/>
      </c>
      <c r="J952" s="248"/>
      <c r="K952" s="248"/>
      <c r="L952" s="173" t="str">
        <f t="shared" ref="L952:L962" si="186">IFERROR(IF($X952=$L$7,"þ","¨"),"¨")</f>
        <v>¨</v>
      </c>
      <c r="M952" s="248" t="str">
        <f>IFERROR(IF(OR($X952=$L$7,$X952=$K$5,$X952=$O$5,$X952=$T$5),IF(ISBLANK(
VLOOKUP($D921&amp;"-"&amp;TEXT($A952,"mmm-aaaa"),Informes!$A:$P,COLUMN(Informes!J$1),FALSE)), "",
VLOOKUP($D921&amp;"-"&amp;TEXT($A952,"mmm-aaaa"),Informes!$A:$P,COLUMN(Informes!J$1),FALSE)), ""), "")</f>
        <v/>
      </c>
      <c r="N952" s="248"/>
      <c r="O952" s="248"/>
      <c r="P952" s="248"/>
      <c r="Q952" s="248"/>
      <c r="R952" s="252" t="str">
        <f t="shared" si="184"/>
        <v/>
      </c>
      <c r="S952" s="252"/>
      <c r="T952" s="252"/>
      <c r="U952" s="252"/>
      <c r="V952" s="253"/>
      <c r="W952" s="4" t="str">
        <f>IFERROR(VLOOKUP($D944&amp;"-"&amp;TEXT($A952,"mmm-aaaa"),Informes!$A:$P,COLUMN(Informes!K$1),FALSE), "")</f>
        <v/>
      </c>
      <c r="X952" s="34" t="str">
        <f>IFERROR(VLOOKUP($D921&amp;"-"&amp;TEXT($A952,"mmm-aaaa"),Informes!$A:$P,COLUMN(Informes!C$1),FALSE), "")</f>
        <v/>
      </c>
    </row>
    <row r="953" spans="1:24" ht="16.5" hidden="1" customHeight="1" x14ac:dyDescent="0.2">
      <c r="A953" s="34">
        <f t="shared" ref="A953:A962" si="187">EDATE(A952,1)</f>
        <v>45231</v>
      </c>
      <c r="B953" s="243" t="str">
        <f t="shared" si="185"/>
        <v>Noviembre</v>
      </c>
      <c r="C953" s="244"/>
      <c r="D953" s="244"/>
      <c r="E953" s="244"/>
      <c r="F953" s="281" t="str">
        <f>IFERROR(IF(VLOOKUP($D921&amp;"-"&amp;TEXT($A953,"mmm-aaaa"),Informes!$A:$P,COLUMN(Informes!H$1),FALSE),"þ","¨"),"¨")</f>
        <v>¨</v>
      </c>
      <c r="G953" s="281"/>
      <c r="H953" s="281"/>
      <c r="I953" s="248" t="str">
        <f>IFERROR(IF(ISBLANK(
VLOOKUP($D944&amp;"-"&amp;TEXT($A953,"mmm-aaaa"),Informes!$A:$P,COLUMN(Informes!I$1),FALSE)), "",
VLOOKUP($D944&amp;"-"&amp;TEXT($A953,"mmm-aaaa"),Informes!$A:$P,COLUMN(Informes!I$1),FALSE)), "")</f>
        <v/>
      </c>
      <c r="J953" s="248"/>
      <c r="K953" s="248"/>
      <c r="L953" s="173" t="str">
        <f t="shared" si="186"/>
        <v>¨</v>
      </c>
      <c r="M953" s="248" t="str">
        <f>IFERROR(IF(OR($X953=$L$7,$X953=$K$5,$X953=$O$5,$X953=$T$5),IF(ISBLANK(
VLOOKUP($D921&amp;"-"&amp;TEXT($A953,"mmm-aaaa"),Informes!$A:$P,COLUMN(Informes!J$1),FALSE)), "",
VLOOKUP($D921&amp;"-"&amp;TEXT($A953,"mmm-aaaa"),Informes!$A:$P,COLUMN(Informes!J$1),FALSE)), ""), "")</f>
        <v/>
      </c>
      <c r="N953" s="248"/>
      <c r="O953" s="248"/>
      <c r="P953" s="248"/>
      <c r="Q953" s="248"/>
      <c r="R953" s="252" t="str">
        <f t="shared" si="184"/>
        <v/>
      </c>
      <c r="S953" s="252"/>
      <c r="T953" s="252"/>
      <c r="U953" s="252"/>
      <c r="V953" s="253"/>
      <c r="W953" s="4" t="str">
        <f>IFERROR(VLOOKUP($D944&amp;"-"&amp;TEXT($A953,"mmm-aaaa"),Informes!$A:$P,COLUMN(Informes!K$1),FALSE), "")</f>
        <v/>
      </c>
      <c r="X953" s="34" t="str">
        <f>IFERROR(VLOOKUP($D921&amp;"-"&amp;TEXT($A953,"mmm-aaaa"),Informes!$A:$P,COLUMN(Informes!C$1),FALSE), "")</f>
        <v/>
      </c>
    </row>
    <row r="954" spans="1:24" ht="16.5" hidden="1" customHeight="1" x14ac:dyDescent="0.2">
      <c r="A954" s="34">
        <f t="shared" si="187"/>
        <v>45261</v>
      </c>
      <c r="B954" s="243" t="str">
        <f t="shared" si="185"/>
        <v>Diciembre</v>
      </c>
      <c r="C954" s="244"/>
      <c r="D954" s="244"/>
      <c r="E954" s="244"/>
      <c r="F954" s="281" t="str">
        <f>IFERROR(IF(VLOOKUP($D921&amp;"-"&amp;TEXT($A954,"mmm-aaaa"),Informes!$A:$P,COLUMN(Informes!H$1),FALSE),"þ","¨"),"¨")</f>
        <v>¨</v>
      </c>
      <c r="G954" s="281"/>
      <c r="H954" s="281"/>
      <c r="I954" s="248" t="str">
        <f>IFERROR(IF(ISBLANK(
VLOOKUP($D944&amp;"-"&amp;TEXT($A954,"mmm-aaaa"),Informes!$A:$P,COLUMN(Informes!I$1),FALSE)), "",
VLOOKUP($D944&amp;"-"&amp;TEXT($A954,"mmm-aaaa"),Informes!$A:$P,COLUMN(Informes!I$1),FALSE)), "")</f>
        <v/>
      </c>
      <c r="J954" s="248"/>
      <c r="K954" s="248"/>
      <c r="L954" s="173" t="str">
        <f t="shared" si="186"/>
        <v>¨</v>
      </c>
      <c r="M954" s="248" t="str">
        <f>IFERROR(IF(OR($X954=$L$7,$X954=$K$5,$X954=$O$5,$X954=$T$5),IF(ISBLANK(
VLOOKUP($D921&amp;"-"&amp;TEXT($A954,"mmm-aaaa"),Informes!$A:$P,COLUMN(Informes!J$1),FALSE)), "",
VLOOKUP($D921&amp;"-"&amp;TEXT($A954,"mmm-aaaa"),Informes!$A:$P,COLUMN(Informes!J$1),FALSE)), ""), "")</f>
        <v/>
      </c>
      <c r="N954" s="248"/>
      <c r="O954" s="248"/>
      <c r="P954" s="248"/>
      <c r="Q954" s="248"/>
      <c r="R954" s="252" t="str">
        <f t="shared" si="184"/>
        <v/>
      </c>
      <c r="S954" s="252"/>
      <c r="T954" s="252"/>
      <c r="U954" s="252"/>
      <c r="V954" s="253"/>
      <c r="W954" s="4" t="str">
        <f>IFERROR(VLOOKUP($D944&amp;"-"&amp;TEXT($A954,"mmm-aaaa"),Informes!$A:$P,COLUMN(Informes!K$1),FALSE), "")</f>
        <v/>
      </c>
      <c r="X954" s="34" t="str">
        <f>IFERROR(VLOOKUP($D921&amp;"-"&amp;TEXT($A954,"mmm-aaaa"),Informes!$A:$P,COLUMN(Informes!C$1),FALSE), "")</f>
        <v/>
      </c>
    </row>
    <row r="955" spans="1:24" ht="16.5" hidden="1" customHeight="1" x14ac:dyDescent="0.2">
      <c r="A955" s="34">
        <f t="shared" si="187"/>
        <v>45292</v>
      </c>
      <c r="B955" s="243" t="str">
        <f t="shared" si="185"/>
        <v>Enero</v>
      </c>
      <c r="C955" s="244"/>
      <c r="D955" s="244"/>
      <c r="E955" s="244"/>
      <c r="F955" s="281" t="str">
        <f>IFERROR(IF(VLOOKUP($D921&amp;"-"&amp;TEXT($A955,"mmm-aaaa"),Informes!$A:$P,COLUMN(Informes!H$1),FALSE),"þ","¨"),"¨")</f>
        <v>¨</v>
      </c>
      <c r="G955" s="281"/>
      <c r="H955" s="281"/>
      <c r="I955" s="248" t="str">
        <f>IFERROR(IF(ISBLANK(
VLOOKUP($D944&amp;"-"&amp;TEXT($A955,"mmm-aaaa"),Informes!$A:$P,COLUMN(Informes!I$1),FALSE)), "",
VLOOKUP($D944&amp;"-"&amp;TEXT($A955,"mmm-aaaa"),Informes!$A:$P,COLUMN(Informes!I$1),FALSE)), "")</f>
        <v/>
      </c>
      <c r="J955" s="248"/>
      <c r="K955" s="248"/>
      <c r="L955" s="173" t="str">
        <f t="shared" si="186"/>
        <v>¨</v>
      </c>
      <c r="M955" s="248" t="str">
        <f>IFERROR(IF(OR($X955=$L$7,$X955=$K$5,$X955=$O$5,$X955=$T$5),IF(ISBLANK(
VLOOKUP($D921&amp;"-"&amp;TEXT($A955,"mmm-aaaa"),Informes!$A:$P,COLUMN(Informes!J$1),FALSE)), "",
VLOOKUP($D921&amp;"-"&amp;TEXT($A955,"mmm-aaaa"),Informes!$A:$P,COLUMN(Informes!J$1),FALSE)), ""), "")</f>
        <v/>
      </c>
      <c r="N955" s="248"/>
      <c r="O955" s="248"/>
      <c r="P955" s="248"/>
      <c r="Q955" s="248"/>
      <c r="R955" s="252" t="str">
        <f t="shared" si="184"/>
        <v/>
      </c>
      <c r="S955" s="252"/>
      <c r="T955" s="252"/>
      <c r="U955" s="252"/>
      <c r="V955" s="253"/>
      <c r="W955" s="4" t="str">
        <f>IFERROR(VLOOKUP($D944&amp;"-"&amp;TEXT($A955,"mmm-aaaa"),Informes!$A:$P,COLUMN(Informes!K$1),FALSE), "")</f>
        <v/>
      </c>
      <c r="X955" s="34" t="str">
        <f>IFERROR(VLOOKUP($D921&amp;"-"&amp;TEXT($A955,"mmm-aaaa"),Informes!$A:$P,COLUMN(Informes!C$1),FALSE), "")</f>
        <v/>
      </c>
    </row>
    <row r="956" spans="1:24" ht="16.5" hidden="1" customHeight="1" x14ac:dyDescent="0.2">
      <c r="A956" s="34">
        <f t="shared" si="187"/>
        <v>45323</v>
      </c>
      <c r="B956" s="243" t="str">
        <f t="shared" si="185"/>
        <v>Febrero</v>
      </c>
      <c r="C956" s="244"/>
      <c r="D956" s="244"/>
      <c r="E956" s="244"/>
      <c r="F956" s="281" t="str">
        <f>IFERROR(IF(VLOOKUP($D921&amp;"-"&amp;TEXT($A956,"mmm-aaaa"),Informes!$A:$P,COLUMN(Informes!H$1),FALSE),"þ","¨"),"¨")</f>
        <v>¨</v>
      </c>
      <c r="G956" s="281"/>
      <c r="H956" s="281"/>
      <c r="I956" s="248" t="str">
        <f>IFERROR(IF(ISBLANK(
VLOOKUP($D944&amp;"-"&amp;TEXT($A956,"mmm-aaaa"),Informes!$A:$P,COLUMN(Informes!I$1),FALSE)), "",
VLOOKUP($D944&amp;"-"&amp;TEXT($A956,"mmm-aaaa"),Informes!$A:$P,COLUMN(Informes!I$1),FALSE)), "")</f>
        <v/>
      </c>
      <c r="J956" s="248"/>
      <c r="K956" s="248"/>
      <c r="L956" s="173" t="str">
        <f t="shared" si="186"/>
        <v>¨</v>
      </c>
      <c r="M956" s="248" t="str">
        <f>IFERROR(IF(OR($X956=$L$7,$X956=$K$5,$X956=$O$5,$X956=$T$5),IF(ISBLANK(
VLOOKUP($D921&amp;"-"&amp;TEXT($A956,"mmm-aaaa"),Informes!$A:$P,COLUMN(Informes!J$1),FALSE)), "",
VLOOKUP($D921&amp;"-"&amp;TEXT($A956,"mmm-aaaa"),Informes!$A:$P,COLUMN(Informes!J$1),FALSE)), ""), "")</f>
        <v/>
      </c>
      <c r="N956" s="248"/>
      <c r="O956" s="248"/>
      <c r="P956" s="248"/>
      <c r="Q956" s="248"/>
      <c r="R956" s="252" t="str">
        <f t="shared" si="184"/>
        <v/>
      </c>
      <c r="S956" s="252"/>
      <c r="T956" s="252"/>
      <c r="U956" s="252"/>
      <c r="V956" s="253"/>
      <c r="W956" s="4" t="str">
        <f>IFERROR(VLOOKUP($D944&amp;"-"&amp;TEXT($A956,"mmm-aaaa"),Informes!$A:$P,COLUMN(Informes!K$1),FALSE), "")</f>
        <v/>
      </c>
      <c r="X956" s="34" t="str">
        <f>IFERROR(VLOOKUP($D921&amp;"-"&amp;TEXT($A956,"mmm-aaaa"),Informes!$A:$P,COLUMN(Informes!C$1),FALSE), "")</f>
        <v/>
      </c>
    </row>
    <row r="957" spans="1:24" ht="16.5" hidden="1" customHeight="1" x14ac:dyDescent="0.2">
      <c r="A957" s="34">
        <f t="shared" si="187"/>
        <v>45352</v>
      </c>
      <c r="B957" s="243" t="str">
        <f t="shared" si="185"/>
        <v>Marzo</v>
      </c>
      <c r="C957" s="244"/>
      <c r="D957" s="244"/>
      <c r="E957" s="244"/>
      <c r="F957" s="281" t="str">
        <f>IFERROR(IF(VLOOKUP($D921&amp;"-"&amp;TEXT($A957,"mmm-aaaa"),Informes!$A:$P,COLUMN(Informes!H$1),FALSE),"þ","¨"),"¨")</f>
        <v>¨</v>
      </c>
      <c r="G957" s="281"/>
      <c r="H957" s="281"/>
      <c r="I957" s="248" t="str">
        <f>IFERROR(IF(ISBLANK(
VLOOKUP($D944&amp;"-"&amp;TEXT($A957,"mmm-aaaa"),Informes!$A:$P,COLUMN(Informes!I$1),FALSE)), "",
VLOOKUP($D944&amp;"-"&amp;TEXT($A957,"mmm-aaaa"),Informes!$A:$P,COLUMN(Informes!I$1),FALSE)), "")</f>
        <v/>
      </c>
      <c r="J957" s="248"/>
      <c r="K957" s="248"/>
      <c r="L957" s="173" t="str">
        <f t="shared" si="186"/>
        <v>¨</v>
      </c>
      <c r="M957" s="248" t="str">
        <f>IFERROR(IF(OR($X957=$L$7,$X957=$K$5,$X957=$O$5,$X957=$T$5),IF(ISBLANK(
VLOOKUP($D921&amp;"-"&amp;TEXT($A957,"mmm-aaaa"),Informes!$A:$P,COLUMN(Informes!J$1),FALSE)), "",
VLOOKUP($D921&amp;"-"&amp;TEXT($A957,"mmm-aaaa"),Informes!$A:$P,COLUMN(Informes!J$1),FALSE)), ""), "")</f>
        <v/>
      </c>
      <c r="N957" s="248"/>
      <c r="O957" s="248"/>
      <c r="P957" s="248"/>
      <c r="Q957" s="248"/>
      <c r="R957" s="252" t="str">
        <f t="shared" si="184"/>
        <v/>
      </c>
      <c r="S957" s="252"/>
      <c r="T957" s="252"/>
      <c r="U957" s="252"/>
      <c r="V957" s="253"/>
      <c r="W957" s="4" t="str">
        <f>IFERROR(VLOOKUP($D944&amp;"-"&amp;TEXT($A957,"mmm-aaaa"),Informes!$A:$P,COLUMN(Informes!K$1),FALSE), "")</f>
        <v/>
      </c>
      <c r="X957" s="34" t="str">
        <f>IFERROR(VLOOKUP($D921&amp;"-"&amp;TEXT($A957,"mmm-aaaa"),Informes!$A:$P,COLUMN(Informes!C$1),FALSE), "")</f>
        <v/>
      </c>
    </row>
    <row r="958" spans="1:24" ht="16.5" hidden="1" customHeight="1" x14ac:dyDescent="0.2">
      <c r="A958" s="34">
        <f t="shared" si="187"/>
        <v>45383</v>
      </c>
      <c r="B958" s="243" t="str">
        <f t="shared" si="185"/>
        <v>Abril</v>
      </c>
      <c r="C958" s="244"/>
      <c r="D958" s="244"/>
      <c r="E958" s="244"/>
      <c r="F958" s="281" t="str">
        <f>IFERROR(IF(VLOOKUP($D921&amp;"-"&amp;TEXT($A958,"mmm-aaaa"),Informes!$A:$P,COLUMN(Informes!H$1),FALSE),"þ","¨"),"¨")</f>
        <v>¨</v>
      </c>
      <c r="G958" s="281"/>
      <c r="H958" s="281"/>
      <c r="I958" s="248" t="str">
        <f>IFERROR(IF(ISBLANK(
VLOOKUP($D944&amp;"-"&amp;TEXT($A958,"mmm-aaaa"),Informes!$A:$P,COLUMN(Informes!I$1),FALSE)), "",
VLOOKUP($D944&amp;"-"&amp;TEXT($A958,"mmm-aaaa"),Informes!$A:$P,COLUMN(Informes!I$1),FALSE)), "")</f>
        <v/>
      </c>
      <c r="J958" s="248"/>
      <c r="K958" s="248"/>
      <c r="L958" s="173" t="str">
        <f t="shared" si="186"/>
        <v>¨</v>
      </c>
      <c r="M958" s="248" t="str">
        <f>IFERROR(IF(OR($X958=$L$7,$X958=$K$5,$X958=$O$5,$X958=$T$5),IF(ISBLANK(
VLOOKUP($D921&amp;"-"&amp;TEXT($A958,"mmm-aaaa"),Informes!$A:$P,COLUMN(Informes!J$1),FALSE)), "",
VLOOKUP($D921&amp;"-"&amp;TEXT($A958,"mmm-aaaa"),Informes!$A:$P,COLUMN(Informes!J$1),FALSE)), ""), "")</f>
        <v/>
      </c>
      <c r="N958" s="248"/>
      <c r="O958" s="248"/>
      <c r="P958" s="248"/>
      <c r="Q958" s="248"/>
      <c r="R958" s="252" t="str">
        <f t="shared" si="184"/>
        <v/>
      </c>
      <c r="S958" s="252"/>
      <c r="T958" s="252"/>
      <c r="U958" s="252"/>
      <c r="V958" s="253"/>
      <c r="W958" s="4" t="str">
        <f>IFERROR(VLOOKUP($D944&amp;"-"&amp;TEXT($A958,"mmm-aaaa"),Informes!$A:$P,COLUMN(Informes!K$1),FALSE), "")</f>
        <v/>
      </c>
      <c r="X958" s="34" t="str">
        <f>IFERROR(VLOOKUP($D921&amp;"-"&amp;TEXT($A958,"mmm-aaaa"),Informes!$A:$P,COLUMN(Informes!C$1),FALSE), "")</f>
        <v/>
      </c>
    </row>
    <row r="959" spans="1:24" ht="16.5" hidden="1" customHeight="1" x14ac:dyDescent="0.2">
      <c r="A959" s="34">
        <f t="shared" si="187"/>
        <v>45413</v>
      </c>
      <c r="B959" s="243" t="str">
        <f t="shared" si="185"/>
        <v>Mayo</v>
      </c>
      <c r="C959" s="244"/>
      <c r="D959" s="244"/>
      <c r="E959" s="244"/>
      <c r="F959" s="281" t="str">
        <f>IFERROR(IF(VLOOKUP($D921&amp;"-"&amp;TEXT($A959,"mmm-aaaa"),Informes!$A:$P,COLUMN(Informes!H$1),FALSE),"þ","¨"),"¨")</f>
        <v>¨</v>
      </c>
      <c r="G959" s="281"/>
      <c r="H959" s="281"/>
      <c r="I959" s="248" t="str">
        <f>IFERROR(IF(ISBLANK(
VLOOKUP($D944&amp;"-"&amp;TEXT($A959,"mmm-aaaa"),Informes!$A:$P,COLUMN(Informes!I$1),FALSE)), "",
VLOOKUP($D944&amp;"-"&amp;TEXT($A959,"mmm-aaaa"),Informes!$A:$P,COLUMN(Informes!I$1),FALSE)), "")</f>
        <v/>
      </c>
      <c r="J959" s="248"/>
      <c r="K959" s="248"/>
      <c r="L959" s="173" t="str">
        <f t="shared" si="186"/>
        <v>¨</v>
      </c>
      <c r="M959" s="248" t="str">
        <f>IFERROR(IF(OR($X959=$L$7,$X959=$K$5,$X959=$O$5,$X959=$T$5),IF(ISBLANK(
VLOOKUP($D921&amp;"-"&amp;TEXT($A959,"mmm-aaaa"),Informes!$A:$P,COLUMN(Informes!J$1),FALSE)), "",
VLOOKUP($D921&amp;"-"&amp;TEXT($A959,"mmm-aaaa"),Informes!$A:$P,COLUMN(Informes!J$1),FALSE)), ""), "")</f>
        <v/>
      </c>
      <c r="N959" s="248"/>
      <c r="O959" s="248"/>
      <c r="P959" s="248"/>
      <c r="Q959" s="248"/>
      <c r="R959" s="252" t="str">
        <f t="shared" si="184"/>
        <v/>
      </c>
      <c r="S959" s="252"/>
      <c r="T959" s="252"/>
      <c r="U959" s="252"/>
      <c r="V959" s="253"/>
      <c r="W959" s="4" t="str">
        <f>IFERROR(VLOOKUP($D944&amp;"-"&amp;TEXT($A959,"mmm-aaaa"),Informes!$A:$P,COLUMN(Informes!K$1),FALSE), "")</f>
        <v/>
      </c>
      <c r="X959" s="34" t="str">
        <f>IFERROR(VLOOKUP($D921&amp;"-"&amp;TEXT($A959,"mmm-aaaa"),Informes!$A:$P,COLUMN(Informes!C$1),FALSE), "")</f>
        <v/>
      </c>
    </row>
    <row r="960" spans="1:24" ht="16.5" hidden="1" customHeight="1" x14ac:dyDescent="0.2">
      <c r="A960" s="34">
        <f t="shared" si="187"/>
        <v>45444</v>
      </c>
      <c r="B960" s="243" t="str">
        <f t="shared" si="185"/>
        <v>Junio</v>
      </c>
      <c r="C960" s="244"/>
      <c r="D960" s="244"/>
      <c r="E960" s="244"/>
      <c r="F960" s="281" t="str">
        <f>IFERROR(IF(VLOOKUP($D921&amp;"-"&amp;TEXT($A960,"mmm-aaaa"),Informes!$A:$P,COLUMN(Informes!H$1),FALSE),"þ","¨"),"¨")</f>
        <v>¨</v>
      </c>
      <c r="G960" s="281"/>
      <c r="H960" s="281"/>
      <c r="I960" s="248" t="str">
        <f>IFERROR(IF(ISBLANK(
VLOOKUP($D944&amp;"-"&amp;TEXT($A960,"mmm-aaaa"),Informes!$A:$P,COLUMN(Informes!I$1),FALSE)), "",
VLOOKUP($D944&amp;"-"&amp;TEXT($A960,"mmm-aaaa"),Informes!$A:$P,COLUMN(Informes!I$1),FALSE)), "")</f>
        <v/>
      </c>
      <c r="J960" s="248"/>
      <c r="K960" s="248"/>
      <c r="L960" s="173" t="str">
        <f t="shared" si="186"/>
        <v>¨</v>
      </c>
      <c r="M960" s="248" t="str">
        <f>IFERROR(IF(OR($X960=$L$7,$X960=$K$5,$X960=$O$5,$X960=$T$5),IF(ISBLANK(
VLOOKUP($D921&amp;"-"&amp;TEXT($A960,"mmm-aaaa"),Informes!$A:$P,COLUMN(Informes!J$1),FALSE)), "",
VLOOKUP($D921&amp;"-"&amp;TEXT($A960,"mmm-aaaa"),Informes!$A:$P,COLUMN(Informes!J$1),FALSE)), ""), "")</f>
        <v/>
      </c>
      <c r="N960" s="248"/>
      <c r="O960" s="248"/>
      <c r="P960" s="248"/>
      <c r="Q960" s="248"/>
      <c r="R960" s="252" t="str">
        <f t="shared" si="184"/>
        <v/>
      </c>
      <c r="S960" s="252"/>
      <c r="T960" s="252"/>
      <c r="U960" s="252"/>
      <c r="V960" s="253"/>
      <c r="W960" s="4" t="str">
        <f>IFERROR(VLOOKUP($D944&amp;"-"&amp;TEXT($A960,"mmm-aaaa"),Informes!$A:$P,COLUMN(Informes!K$1),FALSE), "")</f>
        <v/>
      </c>
      <c r="X960" s="34" t="str">
        <f>IFERROR(VLOOKUP($D921&amp;"-"&amp;TEXT($A960,"mmm-aaaa"),Informes!$A:$P,COLUMN(Informes!C$1),FALSE), "")</f>
        <v/>
      </c>
    </row>
    <row r="961" spans="1:24" ht="16.5" hidden="1" customHeight="1" x14ac:dyDescent="0.2">
      <c r="A961" s="34">
        <f t="shared" si="187"/>
        <v>45474</v>
      </c>
      <c r="B961" s="243" t="str">
        <f t="shared" si="185"/>
        <v>Julio</v>
      </c>
      <c r="C961" s="244"/>
      <c r="D961" s="244"/>
      <c r="E961" s="244"/>
      <c r="F961" s="281" t="str">
        <f>IFERROR(IF(VLOOKUP($D921&amp;"-"&amp;TEXT($A961,"mmm-aaaa"),Informes!$A:$P,COLUMN(Informes!H$1),FALSE),"þ","¨"),"¨")</f>
        <v>¨</v>
      </c>
      <c r="G961" s="281"/>
      <c r="H961" s="281"/>
      <c r="I961" s="248" t="str">
        <f>IFERROR(IF(ISBLANK(
VLOOKUP($D944&amp;"-"&amp;TEXT($A961,"mmm-aaaa"),Informes!$A:$P,COLUMN(Informes!I$1),FALSE)), "",
VLOOKUP($D944&amp;"-"&amp;TEXT($A961,"mmm-aaaa"),Informes!$A:$P,COLUMN(Informes!I$1),FALSE)), "")</f>
        <v/>
      </c>
      <c r="J961" s="248"/>
      <c r="K961" s="248"/>
      <c r="L961" s="173" t="str">
        <f t="shared" si="186"/>
        <v>¨</v>
      </c>
      <c r="M961" s="248" t="str">
        <f>IFERROR(IF(OR($X961=$L$7,$X961=$K$5,$X961=$O$5,$X961=$T$5),IF(ISBLANK(
VLOOKUP($D921&amp;"-"&amp;TEXT($A961,"mmm-aaaa"),Informes!$A:$P,COLUMN(Informes!J$1),FALSE)), "",
VLOOKUP($D921&amp;"-"&amp;TEXT($A961,"mmm-aaaa"),Informes!$A:$P,COLUMN(Informes!J$1),FALSE)), ""), "")</f>
        <v/>
      </c>
      <c r="N961" s="248"/>
      <c r="O961" s="248"/>
      <c r="P961" s="248"/>
      <c r="Q961" s="248"/>
      <c r="R961" s="252" t="str">
        <f t="shared" si="184"/>
        <v/>
      </c>
      <c r="S961" s="252"/>
      <c r="T961" s="252"/>
      <c r="U961" s="252"/>
      <c r="V961" s="253"/>
      <c r="W961" s="4" t="str">
        <f>IFERROR(VLOOKUP($D944&amp;"-"&amp;TEXT($A961,"mmm-aaaa"),Informes!$A:$P,COLUMN(Informes!K$1),FALSE), "")</f>
        <v/>
      </c>
      <c r="X961" s="34" t="str">
        <f>IFERROR(VLOOKUP($D921&amp;"-"&amp;TEXT($A961,"mmm-aaaa"),Informes!$A:$P,COLUMN(Informes!C$1),FALSE), "")</f>
        <v/>
      </c>
    </row>
    <row r="962" spans="1:24" ht="16.5" hidden="1" customHeight="1" thickBot="1" x14ac:dyDescent="0.25">
      <c r="A962" s="34">
        <f t="shared" si="187"/>
        <v>45505</v>
      </c>
      <c r="B962" s="264" t="str">
        <f t="shared" si="185"/>
        <v>Agosto</v>
      </c>
      <c r="C962" s="265"/>
      <c r="D962" s="265"/>
      <c r="E962" s="265"/>
      <c r="F962" s="280" t="str">
        <f>IFERROR(IF(VLOOKUP($D921&amp;"-"&amp;TEXT($A962,"mmm-aaaa"),Informes!$A:$P,COLUMN(Informes!H$1),FALSE),"þ","¨"),"¨")</f>
        <v>¨</v>
      </c>
      <c r="G962" s="280"/>
      <c r="H962" s="280"/>
      <c r="I962" s="269" t="str">
        <f>IFERROR(IF(ISBLANK(
VLOOKUP($D944&amp;"-"&amp;TEXT($A962,"mmm-aaaa"),Informes!$A:$P,COLUMN(Informes!I$1),FALSE)), "",
VLOOKUP($D944&amp;"-"&amp;TEXT($A962,"mmm-aaaa"),Informes!$A:$P,COLUMN(Informes!I$1),FALSE)), "")</f>
        <v/>
      </c>
      <c r="J962" s="269"/>
      <c r="K962" s="269"/>
      <c r="L962" s="172" t="str">
        <f t="shared" si="186"/>
        <v>¨</v>
      </c>
      <c r="M962" s="269" t="str">
        <f>IFERROR(IF(OR($X962=$L$7,$X962=$K$5,$X962=$O$5,$X962=$T$5),IF(ISBLANK(
VLOOKUP($D921&amp;"-"&amp;TEXT($A962,"mmm-aaaa"),Informes!$A:$P,COLUMN(Informes!J$1),FALSE)), "",
VLOOKUP($D921&amp;"-"&amp;TEXT($A962,"mmm-aaaa"),Informes!$A:$P,COLUMN(Informes!J$1),FALSE)), ""), "")</f>
        <v/>
      </c>
      <c r="N962" s="269"/>
      <c r="O962" s="269"/>
      <c r="P962" s="269"/>
      <c r="Q962" s="269"/>
      <c r="R962" s="270" t="str">
        <f t="shared" si="184"/>
        <v/>
      </c>
      <c r="S962" s="270"/>
      <c r="T962" s="270"/>
      <c r="U962" s="270"/>
      <c r="V962" s="271"/>
      <c r="W962" s="4" t="str">
        <f>IFERROR(VLOOKUP($D944&amp;"-"&amp;TEXT($A962,"mmm-aaaa"),Informes!$A:$P,COLUMN(Informes!K$1),FALSE), "")</f>
        <v/>
      </c>
      <c r="X962" s="34" t="str">
        <f>IFERROR(VLOOKUP($D921&amp;"-"&amp;TEXT($A962,"mmm-aaaa"),Informes!$A:$P,COLUMN(Informes!C$1),FALSE), "")</f>
        <v/>
      </c>
    </row>
    <row r="963" spans="1:24" ht="16.5" hidden="1" customHeight="1" thickBot="1" x14ac:dyDescent="0.3">
      <c r="D963" s="124"/>
      <c r="E963" s="124"/>
      <c r="F963" s="129"/>
      <c r="G963" s="124" t="str">
        <f>IF(SUM(F951:F962)=0,"",SUM(F951:F962))</f>
        <v/>
      </c>
      <c r="H963" s="124"/>
      <c r="I963" s="124"/>
      <c r="J963" s="130"/>
      <c r="K963" s="124"/>
      <c r="L963" s="131" t="s">
        <v>107</v>
      </c>
      <c r="M963" s="272" t="str">
        <f>IF(SUM(M951:M962)=0,"",SUM(M951:M962))</f>
        <v/>
      </c>
      <c r="N963" s="273"/>
      <c r="O963" s="273"/>
      <c r="P963" s="273"/>
      <c r="Q963" s="274"/>
      <c r="R963" s="275"/>
      <c r="S963" s="276"/>
      <c r="T963" s="276"/>
      <c r="U963" s="276"/>
      <c r="V963" s="277"/>
      <c r="W963" s="4"/>
      <c r="X963" s="4"/>
    </row>
    <row r="964" spans="1:24" ht="16.5" hidden="1" customHeight="1" x14ac:dyDescent="0.2">
      <c r="W964" s="4"/>
      <c r="X964" s="4"/>
    </row>
    <row r="965" spans="1:24" ht="279.75" hidden="1" customHeight="1" x14ac:dyDescent="0.15">
      <c r="B965" s="11"/>
      <c r="C965" s="132" t="s">
        <v>136</v>
      </c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</row>
    <row r="966" spans="1:24" ht="24" hidden="1" customHeight="1" x14ac:dyDescent="0.2">
      <c r="A966" s="35">
        <f>IFERROR(IF(INDEX(ROUNDDOWN(TblPublicadores[Grupo], 0),A967)=$Y$1,A967,0),0)</f>
        <v>0</v>
      </c>
      <c r="B966" s="256" t="s">
        <v>127</v>
      </c>
      <c r="C966" s="256"/>
      <c r="D966" s="256"/>
      <c r="E966" s="256"/>
      <c r="F966" s="256"/>
      <c r="G966" s="256"/>
      <c r="H966" s="256"/>
      <c r="I966" s="256"/>
      <c r="J966" s="256"/>
      <c r="K966" s="256"/>
      <c r="L966" s="256"/>
      <c r="M966" s="256"/>
      <c r="N966" s="256"/>
      <c r="O966" s="256"/>
      <c r="P966" s="256"/>
      <c r="Q966" s="256"/>
      <c r="R966" s="256"/>
      <c r="S966" s="256"/>
      <c r="T966" s="256"/>
      <c r="U966" s="256"/>
      <c r="V966" s="256"/>
    </row>
    <row r="967" spans="1:24" ht="17.25" hidden="1" customHeight="1" x14ac:dyDescent="0.2">
      <c r="A967" s="35">
        <f>A921+1</f>
        <v>22</v>
      </c>
      <c r="B967" s="120" t="s">
        <v>128</v>
      </c>
      <c r="D967" s="286">
        <f>IF(A966=0,0,INDEX(TblPublicadores[Nombre],A966))</f>
        <v>0</v>
      </c>
      <c r="E967" s="286"/>
      <c r="F967" s="286"/>
      <c r="G967" s="286"/>
      <c r="H967" s="286"/>
      <c r="I967" s="286"/>
      <c r="J967" s="286"/>
      <c r="K967" s="286"/>
      <c r="L967" s="286"/>
      <c r="M967" s="286"/>
      <c r="N967" s="286"/>
      <c r="O967" s="286"/>
      <c r="P967" s="286"/>
      <c r="Q967" s="286"/>
      <c r="R967" s="286"/>
      <c r="S967" s="286"/>
      <c r="T967" s="286"/>
      <c r="U967" s="286"/>
      <c r="V967" s="286"/>
      <c r="W967" s="15"/>
      <c r="X967" s="2"/>
    </row>
    <row r="968" spans="1:24" ht="17.25" hidden="1" customHeight="1" x14ac:dyDescent="0.2">
      <c r="B968" s="120" t="s">
        <v>129</v>
      </c>
      <c r="D968" s="121"/>
      <c r="E968" s="121"/>
      <c r="F968" s="7"/>
      <c r="G968" s="7"/>
      <c r="H968" s="257" t="str">
        <f>IF(A966=0,"",INDEX(TblPublicadores[Fecha de nacimiento],A966))</f>
        <v/>
      </c>
      <c r="I968" s="257"/>
      <c r="J968" s="257"/>
      <c r="K968" s="257"/>
      <c r="L968" s="257"/>
      <c r="M968" s="257"/>
      <c r="N968" s="257"/>
      <c r="O968" s="257"/>
      <c r="P968" s="128" t="str">
        <f>IF(INDEX(TblPublicadores[Sexo],A966)=Q968,"þ","¨")</f>
        <v>¨</v>
      </c>
      <c r="Q968" s="120" t="s">
        <v>75</v>
      </c>
      <c r="S968" s="12"/>
      <c r="T968" s="13"/>
      <c r="U968" s="128" t="str">
        <f>IF(INDEX(TblPublicadores[Sexo],A966)=V968,"þ","¨")</f>
        <v>¨</v>
      </c>
      <c r="V968" s="120" t="s">
        <v>79</v>
      </c>
      <c r="W968" s="12"/>
      <c r="X968" s="6"/>
    </row>
    <row r="969" spans="1:24" ht="17.25" hidden="1" customHeight="1" x14ac:dyDescent="0.2">
      <c r="B969" s="120" t="s">
        <v>130</v>
      </c>
      <c r="D969" s="122"/>
      <c r="E969" s="122"/>
      <c r="F969" s="7"/>
      <c r="G969" s="258" t="str">
        <f>IF(A966=0,"",IF(INDEX(TblPublicadores[Fecha de bautismo],A966)="", "",INDEX(TblPublicadores[Fecha de bautismo],A966)))</f>
        <v/>
      </c>
      <c r="H969" s="258"/>
      <c r="I969" s="258"/>
      <c r="J969" s="258"/>
      <c r="K969" s="258"/>
      <c r="L969" s="258"/>
      <c r="M969" s="258"/>
      <c r="N969" s="258"/>
      <c r="O969" s="258"/>
      <c r="P969" s="128" t="s">
        <v>137</v>
      </c>
      <c r="Q969" s="120" t="s">
        <v>131</v>
      </c>
      <c r="S969" s="12"/>
      <c r="T969" s="12"/>
      <c r="U969" s="128" t="s">
        <v>138</v>
      </c>
      <c r="V969" s="120" t="s">
        <v>61</v>
      </c>
      <c r="W969" s="12"/>
      <c r="X969" s="6"/>
    </row>
    <row r="970" spans="1:24" ht="28.5" hidden="1" customHeight="1" x14ac:dyDescent="0.2">
      <c r="B970" s="127" t="str">
        <f>IF(INDEX(TblPublicadores[Privilegio],A966)=C970,"þ","¨")</f>
        <v>¨</v>
      </c>
      <c r="C970" s="125" t="s">
        <v>76</v>
      </c>
      <c r="D970" s="127" t="str">
        <f>IF(INDEX(TblPublicadores[Privilegio],A966)=E970,"þ","¨")</f>
        <v>¨</v>
      </c>
      <c r="E970" s="125" t="s">
        <v>81</v>
      </c>
      <c r="F970" s="7"/>
      <c r="G970" s="7"/>
      <c r="H970" s="5"/>
      <c r="I970" s="10"/>
      <c r="J970" s="127" t="str">
        <f>IF(INDEX(TblPublicadores[Tipo Publicador],A966)=K970,"þ","¨")</f>
        <v>¨</v>
      </c>
      <c r="K970" s="125" t="s">
        <v>77</v>
      </c>
      <c r="L970" s="5"/>
      <c r="M970" s="5"/>
      <c r="N970" s="127" t="str">
        <f>IF(INDEX(TblPublicadores[Tipo Publicador],A966)=O970,"þ","¨")</f>
        <v>¨</v>
      </c>
      <c r="O970" s="125" t="s">
        <v>132</v>
      </c>
      <c r="P970" s="126"/>
      <c r="Q970" s="126"/>
      <c r="R970" s="9"/>
      <c r="S970" s="127" t="str">
        <f>IF(INDEX(TblPublicadores[Tipo Publicador],A966)=T970,"þ","¨")</f>
        <v>¨</v>
      </c>
      <c r="T970" s="259" t="s">
        <v>133</v>
      </c>
      <c r="U970" s="259"/>
      <c r="V970" s="259"/>
      <c r="W970" s="13"/>
      <c r="X970" s="6"/>
    </row>
    <row r="971" spans="1:24" ht="4.5" hidden="1" customHeight="1" thickBot="1" x14ac:dyDescent="0.25">
      <c r="B971" s="8"/>
      <c r="C971" s="7"/>
      <c r="D971" s="8"/>
      <c r="E971" s="7"/>
      <c r="F971" s="7"/>
      <c r="G971" s="7"/>
      <c r="H971" s="5"/>
      <c r="I971" s="10"/>
      <c r="J971" s="8"/>
      <c r="K971" s="5"/>
      <c r="L971" s="5"/>
      <c r="M971" s="5"/>
      <c r="N971" s="7"/>
      <c r="O971" s="5"/>
      <c r="P971" s="8"/>
      <c r="Q971" s="8"/>
      <c r="R971" s="9"/>
      <c r="S971" s="9"/>
      <c r="T971" s="7"/>
      <c r="U971" s="8"/>
      <c r="V971" s="9"/>
      <c r="W971" s="9"/>
      <c r="X971" s="6"/>
    </row>
    <row r="972" spans="1:24" ht="26.25" hidden="1" customHeight="1" x14ac:dyDescent="0.25">
      <c r="B972" s="260" t="s">
        <v>17</v>
      </c>
      <c r="C972" s="261"/>
      <c r="D972" s="261"/>
      <c r="E972" s="261"/>
      <c r="F972" s="262" t="s">
        <v>134</v>
      </c>
      <c r="G972" s="262"/>
      <c r="H972" s="262"/>
      <c r="I972" s="262" t="s">
        <v>12</v>
      </c>
      <c r="J972" s="262"/>
      <c r="K972" s="262"/>
      <c r="L972" s="262" t="s">
        <v>105</v>
      </c>
      <c r="M972" s="236" t="s">
        <v>135</v>
      </c>
      <c r="N972" s="236"/>
      <c r="O972" s="236"/>
      <c r="P972" s="236"/>
      <c r="Q972" s="236"/>
      <c r="R972" s="236" t="s">
        <v>101</v>
      </c>
      <c r="S972" s="236"/>
      <c r="T972" s="236"/>
      <c r="U972" s="236"/>
      <c r="V972" s="237"/>
      <c r="W972" s="14"/>
      <c r="X972" s="3"/>
    </row>
    <row r="973" spans="1:24" ht="27.75" hidden="1" customHeight="1" x14ac:dyDescent="0.2">
      <c r="B973" s="240">
        <v>44927</v>
      </c>
      <c r="C973" s="241"/>
      <c r="D973" s="241"/>
      <c r="E973" s="242"/>
      <c r="F973" s="263"/>
      <c r="G973" s="263"/>
      <c r="H973" s="263"/>
      <c r="I973" s="263"/>
      <c r="J973" s="263"/>
      <c r="K973" s="263"/>
      <c r="L973" s="263"/>
      <c r="M973" s="238"/>
      <c r="N973" s="238"/>
      <c r="O973" s="238"/>
      <c r="P973" s="238"/>
      <c r="Q973" s="238"/>
      <c r="R973" s="238"/>
      <c r="S973" s="238"/>
      <c r="T973" s="238"/>
      <c r="U973" s="238"/>
      <c r="V973" s="239"/>
      <c r="W973" s="14"/>
      <c r="X973" s="3"/>
    </row>
    <row r="974" spans="1:24" ht="16.5" hidden="1" customHeight="1" x14ac:dyDescent="0.2">
      <c r="A974" s="34">
        <f>EDATE(B973,-4)</f>
        <v>44805</v>
      </c>
      <c r="B974" s="243" t="str">
        <f>PROPER(TEXT(A974, "mmmm"))</f>
        <v>Septiembre</v>
      </c>
      <c r="C974" s="244"/>
      <c r="D974" s="244" t="str">
        <f>PROPER(TEXT(C974, "mmmm"))</f>
        <v>Enero</v>
      </c>
      <c r="E974" s="244"/>
      <c r="F974" s="281" t="str">
        <f>IFERROR(IF(VLOOKUP($D967&amp;"-"&amp;TEXT($A974,"mmm-aaaa"),Informes!$A:$P,COLUMN(Informes!H$1),FALSE),"þ","¨"),"¨")</f>
        <v>¨</v>
      </c>
      <c r="G974" s="281"/>
      <c r="H974" s="281"/>
      <c r="I974" s="248" t="str">
        <f>IFERROR(IF(ISBLANK(
VLOOKUP($D967&amp;"-"&amp;TEXT($A974,"mmm-aaaa"),Informes!$A:$P,COLUMN(Informes!I$1),FALSE)), "",
VLOOKUP($D967&amp;"-"&amp;TEXT($A974,"mmm-aaaa"),Informes!$A:$P,COLUMN(Informes!I$1),FALSE)), "")</f>
        <v/>
      </c>
      <c r="J974" s="248"/>
      <c r="K974" s="248"/>
      <c r="L974" s="173" t="str">
        <f>IFERROR(IF($X974=$L$7,"þ","¨"),"¨")</f>
        <v>¨</v>
      </c>
      <c r="M974" s="248" t="str">
        <f>IFERROR(IF(OR($X974=$L$7,$X974=$K$5,$X974=$O$5,$X974=$T$5),IF(ISBLANK(
VLOOKUP($D967&amp;"-"&amp;TEXT($A974,"mmm-aaaa"),Informes!$A:$P,COLUMN(Informes!J$1),FALSE)), "",
VLOOKUP($D967&amp;"-"&amp;TEXT($A974,"mmm-aaaa"),Informes!$A:$P,COLUMN(Informes!J$1),FALSE)), ""), "")</f>
        <v/>
      </c>
      <c r="N974" s="248"/>
      <c r="O974" s="248"/>
      <c r="P974" s="248"/>
      <c r="Q974" s="248"/>
      <c r="R974" s="252" t="str">
        <f t="shared" ref="R974:R985" si="188">IF(W974=0, "", W974)</f>
        <v/>
      </c>
      <c r="S974" s="252"/>
      <c r="T974" s="252"/>
      <c r="U974" s="252"/>
      <c r="V974" s="253"/>
      <c r="W974" s="4" t="str">
        <f>IFERROR(VLOOKUP($D967&amp;"-"&amp;TEXT($A974,"mmm-aaaa"),Informes!$A:$P,COLUMN(Informes!K$1),FALSE), "")</f>
        <v/>
      </c>
      <c r="X974" s="34" t="str">
        <f>IFERROR(VLOOKUP($D967&amp;"-"&amp;TEXT($A974,"mmm-aaaa"),Informes!$A:$P,COLUMN(Informes!C$1),FALSE), "")</f>
        <v/>
      </c>
    </row>
    <row r="975" spans="1:24" ht="16.5" hidden="1" customHeight="1" x14ac:dyDescent="0.2">
      <c r="A975" s="34">
        <f>EDATE(A974,1)</f>
        <v>44835</v>
      </c>
      <c r="B975" s="243" t="str">
        <f t="shared" ref="B975:B985" si="189">PROPER(TEXT(A975, "mmmm"))</f>
        <v>Octubre</v>
      </c>
      <c r="C975" s="244"/>
      <c r="D975" s="244" t="str">
        <f t="shared" ref="D975:D985" si="190">PROPER(TEXT(C975, "mmmm"))</f>
        <v>Enero</v>
      </c>
      <c r="E975" s="244"/>
      <c r="F975" s="281" t="str">
        <f>IFERROR(IF(VLOOKUP($D967&amp;"-"&amp;TEXT($A975,"mmm-aaaa"),Informes!$A:$P,COLUMN(Informes!H$1),FALSE),"þ","¨"),"¨")</f>
        <v>¨</v>
      </c>
      <c r="G975" s="281"/>
      <c r="H975" s="281"/>
      <c r="I975" s="248" t="str">
        <f>IFERROR(IF(ISBLANK(
VLOOKUP($D967&amp;"-"&amp;TEXT($A975,"mmm-aaaa"),Informes!$A:$P,COLUMN(Informes!I$1),FALSE)), "",
VLOOKUP($D967&amp;"-"&amp;TEXT($A975,"mmm-aaaa"),Informes!$A:$P,COLUMN(Informes!I$1),FALSE)), "")</f>
        <v/>
      </c>
      <c r="J975" s="248"/>
      <c r="K975" s="248"/>
      <c r="L975" s="173" t="str">
        <f t="shared" ref="L975:L985" si="191">IFERROR(IF($X975=$L$7,"þ","¨"),"¨")</f>
        <v>¨</v>
      </c>
      <c r="M975" s="248" t="str">
        <f>IFERROR(IF(OR($X975=$L$7,$X975=$K$5,$X975=$O$5,$X975=$T$5),IF(ISBLANK(
VLOOKUP($D967&amp;"-"&amp;TEXT($A975,"mmm-aaaa"),Informes!$A:$P,COLUMN(Informes!J$1),FALSE)), "",
VLOOKUP($D967&amp;"-"&amp;TEXT($A975,"mmm-aaaa"),Informes!$A:$P,COLUMN(Informes!J$1),FALSE)), ""), "")</f>
        <v/>
      </c>
      <c r="N975" s="248"/>
      <c r="O975" s="248"/>
      <c r="P975" s="248"/>
      <c r="Q975" s="248"/>
      <c r="R975" s="252" t="str">
        <f t="shared" si="188"/>
        <v/>
      </c>
      <c r="S975" s="252"/>
      <c r="T975" s="252"/>
      <c r="U975" s="252"/>
      <c r="V975" s="253"/>
      <c r="W975" s="4" t="str">
        <f>IFERROR(VLOOKUP($D967&amp;"-"&amp;TEXT($A975,"mmm-aaaa"),Informes!$A:$P,COLUMN(Informes!K$1),FALSE), "")</f>
        <v/>
      </c>
      <c r="X975" s="34" t="str">
        <f>IFERROR(VLOOKUP($D967&amp;"-"&amp;TEXT($A975,"mmm-aaaa"),Informes!$A:$P,COLUMN(Informes!C$1),FALSE), "")</f>
        <v/>
      </c>
    </row>
    <row r="976" spans="1:24" ht="16.5" hidden="1" customHeight="1" x14ac:dyDescent="0.2">
      <c r="A976" s="34">
        <f t="shared" ref="A976:A985" si="192">EDATE(A975,1)</f>
        <v>44866</v>
      </c>
      <c r="B976" s="243" t="str">
        <f t="shared" si="189"/>
        <v>Noviembre</v>
      </c>
      <c r="C976" s="244"/>
      <c r="D976" s="244" t="str">
        <f t="shared" si="190"/>
        <v>Enero</v>
      </c>
      <c r="E976" s="244"/>
      <c r="F976" s="281" t="str">
        <f>IFERROR(IF(VLOOKUP($D967&amp;"-"&amp;TEXT($A976,"mmm-aaaa"),Informes!$A:$P,COLUMN(Informes!H$1),FALSE),"þ","¨"),"¨")</f>
        <v>¨</v>
      </c>
      <c r="G976" s="281"/>
      <c r="H976" s="281"/>
      <c r="I976" s="248" t="str">
        <f>IFERROR(IF(ISBLANK(
VLOOKUP($D967&amp;"-"&amp;TEXT($A976,"mmm-aaaa"),Informes!$A:$P,COLUMN(Informes!I$1),FALSE)), "",
VLOOKUP($D967&amp;"-"&amp;TEXT($A976,"mmm-aaaa"),Informes!$A:$P,COLUMN(Informes!I$1),FALSE)), "")</f>
        <v/>
      </c>
      <c r="J976" s="248"/>
      <c r="K976" s="248"/>
      <c r="L976" s="173" t="str">
        <f t="shared" si="191"/>
        <v>¨</v>
      </c>
      <c r="M976" s="248" t="str">
        <f>IFERROR(IF(OR($X976=$L$7,$X976=$K$5,$X976=$O$5,$X976=$T$5),IF(ISBLANK(
VLOOKUP($D967&amp;"-"&amp;TEXT($A976,"mmm-aaaa"),Informes!$A:$P,COLUMN(Informes!J$1),FALSE)), "",
VLOOKUP($D967&amp;"-"&amp;TEXT($A976,"mmm-aaaa"),Informes!$A:$P,COLUMN(Informes!J$1),FALSE)), ""), "")</f>
        <v/>
      </c>
      <c r="N976" s="248"/>
      <c r="O976" s="248"/>
      <c r="P976" s="248"/>
      <c r="Q976" s="248"/>
      <c r="R976" s="252" t="str">
        <f t="shared" si="188"/>
        <v/>
      </c>
      <c r="S976" s="252"/>
      <c r="T976" s="252"/>
      <c r="U976" s="252"/>
      <c r="V976" s="253"/>
      <c r="W976" s="4" t="str">
        <f>IFERROR(VLOOKUP($D967&amp;"-"&amp;TEXT($A976,"mmm-aaaa"),Informes!$A:$P,COLUMN(Informes!K$1),FALSE), "")</f>
        <v/>
      </c>
      <c r="X976" s="34" t="str">
        <f>IFERROR(VLOOKUP($D967&amp;"-"&amp;TEXT($A976,"mmm-aaaa"),Informes!$A:$P,COLUMN(Informes!C$1),FALSE), "")</f>
        <v/>
      </c>
    </row>
    <row r="977" spans="1:24" ht="16.5" hidden="1" customHeight="1" x14ac:dyDescent="0.2">
      <c r="A977" s="34">
        <f t="shared" si="192"/>
        <v>44896</v>
      </c>
      <c r="B977" s="243" t="str">
        <f t="shared" si="189"/>
        <v>Diciembre</v>
      </c>
      <c r="C977" s="244"/>
      <c r="D977" s="244" t="str">
        <f t="shared" si="190"/>
        <v>Enero</v>
      </c>
      <c r="E977" s="244"/>
      <c r="F977" s="281" t="str">
        <f>IFERROR(IF(VLOOKUP($D967&amp;"-"&amp;TEXT($A977,"mmm-aaaa"),Informes!$A:$P,COLUMN(Informes!H$1),FALSE),"þ","¨"),"¨")</f>
        <v>¨</v>
      </c>
      <c r="G977" s="281"/>
      <c r="H977" s="281"/>
      <c r="I977" s="248" t="str">
        <f>IFERROR(IF(ISBLANK(
VLOOKUP($D967&amp;"-"&amp;TEXT($A977,"mmm-aaaa"),Informes!$A:$P,COLUMN(Informes!I$1),FALSE)), "",
VLOOKUP($D967&amp;"-"&amp;TEXT($A977,"mmm-aaaa"),Informes!$A:$P,COLUMN(Informes!I$1),FALSE)), "")</f>
        <v/>
      </c>
      <c r="J977" s="248"/>
      <c r="K977" s="248"/>
      <c r="L977" s="173" t="str">
        <f t="shared" si="191"/>
        <v>¨</v>
      </c>
      <c r="M977" s="248" t="str">
        <f>IFERROR(IF(OR($X977=$L$7,$X977=$K$5,$X977=$O$5,$X977=$T$5),IF(ISBLANK(
VLOOKUP($D967&amp;"-"&amp;TEXT($A977,"mmm-aaaa"),Informes!$A:$P,COLUMN(Informes!J$1),FALSE)), "",
VLOOKUP($D967&amp;"-"&amp;TEXT($A977,"mmm-aaaa"),Informes!$A:$P,COLUMN(Informes!J$1),FALSE)), ""), "")</f>
        <v/>
      </c>
      <c r="N977" s="248"/>
      <c r="O977" s="248"/>
      <c r="P977" s="248"/>
      <c r="Q977" s="248"/>
      <c r="R977" s="252" t="str">
        <f t="shared" si="188"/>
        <v/>
      </c>
      <c r="S977" s="252"/>
      <c r="T977" s="252"/>
      <c r="U977" s="252"/>
      <c r="V977" s="253"/>
      <c r="W977" s="4" t="str">
        <f>IFERROR(VLOOKUP($D967&amp;"-"&amp;TEXT($A977,"mmm-aaaa"),Informes!$A:$P,COLUMN(Informes!K$1),FALSE), "")</f>
        <v/>
      </c>
      <c r="X977" s="34" t="str">
        <f>IFERROR(VLOOKUP($D967&amp;"-"&amp;TEXT($A977,"mmm-aaaa"),Informes!$A:$P,COLUMN(Informes!C$1),FALSE), "")</f>
        <v/>
      </c>
    </row>
    <row r="978" spans="1:24" ht="16.5" hidden="1" customHeight="1" x14ac:dyDescent="0.2">
      <c r="A978" s="34">
        <f t="shared" si="192"/>
        <v>44927</v>
      </c>
      <c r="B978" s="243" t="str">
        <f t="shared" si="189"/>
        <v>Enero</v>
      </c>
      <c r="C978" s="244"/>
      <c r="D978" s="244" t="str">
        <f t="shared" si="190"/>
        <v>Enero</v>
      </c>
      <c r="E978" s="244"/>
      <c r="F978" s="281" t="str">
        <f>IFERROR(IF(VLOOKUP($D967&amp;"-"&amp;TEXT($A978,"mmm-aaaa"),Informes!$A:$P,COLUMN(Informes!H$1),FALSE),"þ","¨"),"¨")</f>
        <v>¨</v>
      </c>
      <c r="G978" s="281"/>
      <c r="H978" s="281"/>
      <c r="I978" s="248" t="str">
        <f>IFERROR(IF(ISBLANK(
VLOOKUP($D967&amp;"-"&amp;TEXT($A978,"mmm-aaaa"),Informes!$A:$P,COLUMN(Informes!I$1),FALSE)), "",
VLOOKUP($D967&amp;"-"&amp;TEXT($A978,"mmm-aaaa"),Informes!$A:$P,COLUMN(Informes!I$1),FALSE)), "")</f>
        <v/>
      </c>
      <c r="J978" s="248"/>
      <c r="K978" s="248"/>
      <c r="L978" s="173" t="str">
        <f t="shared" si="191"/>
        <v>¨</v>
      </c>
      <c r="M978" s="248" t="str">
        <f>IFERROR(IF(OR($X978=$L$7,$X978=$K$5,$X978=$O$5,$X978=$T$5),IF(ISBLANK(
VLOOKUP($D967&amp;"-"&amp;TEXT($A978,"mmm-aaaa"),Informes!$A:$P,COLUMN(Informes!J$1),FALSE)), "",
VLOOKUP($D967&amp;"-"&amp;TEXT($A978,"mmm-aaaa"),Informes!$A:$P,COLUMN(Informes!J$1),FALSE)), ""), "")</f>
        <v/>
      </c>
      <c r="N978" s="248"/>
      <c r="O978" s="248"/>
      <c r="P978" s="248"/>
      <c r="Q978" s="248"/>
      <c r="R978" s="252" t="str">
        <f t="shared" si="188"/>
        <v/>
      </c>
      <c r="S978" s="252"/>
      <c r="T978" s="252"/>
      <c r="U978" s="252"/>
      <c r="V978" s="253"/>
      <c r="W978" s="4" t="str">
        <f>IFERROR(VLOOKUP($D967&amp;"-"&amp;TEXT($A978,"mmm-aaaa"),Informes!$A:$P,COLUMN(Informes!K$1),FALSE), "")</f>
        <v/>
      </c>
      <c r="X978" s="34" t="str">
        <f>IFERROR(VLOOKUP($D967&amp;"-"&amp;TEXT($A978,"mmm-aaaa"),Informes!$A:$P,COLUMN(Informes!C$1),FALSE), "")</f>
        <v/>
      </c>
    </row>
    <row r="979" spans="1:24" ht="16.5" hidden="1" customHeight="1" x14ac:dyDescent="0.2">
      <c r="A979" s="34">
        <f t="shared" si="192"/>
        <v>44958</v>
      </c>
      <c r="B979" s="243" t="str">
        <f t="shared" si="189"/>
        <v>Febrero</v>
      </c>
      <c r="C979" s="244"/>
      <c r="D979" s="244" t="str">
        <f t="shared" si="190"/>
        <v>Enero</v>
      </c>
      <c r="E979" s="244"/>
      <c r="F979" s="281" t="str">
        <f>IFERROR(IF(VLOOKUP($D967&amp;"-"&amp;TEXT($A979,"mmm-aaaa"),Informes!$A:$P,COLUMN(Informes!H$1),FALSE),"þ","¨"),"¨")</f>
        <v>¨</v>
      </c>
      <c r="G979" s="281"/>
      <c r="H979" s="281"/>
      <c r="I979" s="248" t="str">
        <f>IFERROR(IF(ISBLANK(
VLOOKUP($D967&amp;"-"&amp;TEXT($A979,"mmm-aaaa"),Informes!$A:$P,COLUMN(Informes!I$1),FALSE)), "",
VLOOKUP($D967&amp;"-"&amp;TEXT($A979,"mmm-aaaa"),Informes!$A:$P,COLUMN(Informes!I$1),FALSE)), "")</f>
        <v/>
      </c>
      <c r="J979" s="248"/>
      <c r="K979" s="248"/>
      <c r="L979" s="173" t="str">
        <f t="shared" si="191"/>
        <v>¨</v>
      </c>
      <c r="M979" s="248" t="str">
        <f>IFERROR(IF(OR($X979=$L$7,$X979=$K$5,$X979=$O$5,$X979=$T$5),IF(ISBLANK(
VLOOKUP($D967&amp;"-"&amp;TEXT($A979,"mmm-aaaa"),Informes!$A:$P,COLUMN(Informes!J$1),FALSE)), "",
VLOOKUP($D967&amp;"-"&amp;TEXT($A979,"mmm-aaaa"),Informes!$A:$P,COLUMN(Informes!J$1),FALSE)), ""), "")</f>
        <v/>
      </c>
      <c r="N979" s="248"/>
      <c r="O979" s="248"/>
      <c r="P979" s="248"/>
      <c r="Q979" s="248"/>
      <c r="R979" s="252" t="str">
        <f t="shared" si="188"/>
        <v/>
      </c>
      <c r="S979" s="252"/>
      <c r="T979" s="252"/>
      <c r="U979" s="252"/>
      <c r="V979" s="253"/>
      <c r="W979" s="4" t="str">
        <f>IFERROR(VLOOKUP($D967&amp;"-"&amp;TEXT($A979,"mmm-aaaa"),Informes!$A:$P,COLUMN(Informes!K$1),FALSE), "")</f>
        <v/>
      </c>
      <c r="X979" s="34" t="str">
        <f>IFERROR(VLOOKUP($D967&amp;"-"&amp;TEXT($A979,"mmm-aaaa"),Informes!$A:$P,COLUMN(Informes!C$1),FALSE), "")</f>
        <v/>
      </c>
    </row>
    <row r="980" spans="1:24" ht="16.5" hidden="1" customHeight="1" x14ac:dyDescent="0.2">
      <c r="A980" s="34">
        <f t="shared" si="192"/>
        <v>44986</v>
      </c>
      <c r="B980" s="243" t="str">
        <f t="shared" si="189"/>
        <v>Marzo</v>
      </c>
      <c r="C980" s="244"/>
      <c r="D980" s="244" t="str">
        <f t="shared" si="190"/>
        <v>Enero</v>
      </c>
      <c r="E980" s="244"/>
      <c r="F980" s="281" t="str">
        <f>IFERROR(IF(VLOOKUP($D967&amp;"-"&amp;TEXT($A980,"mmm-aaaa"),Informes!$A:$P,COLUMN(Informes!H$1),FALSE),"þ","¨"),"¨")</f>
        <v>¨</v>
      </c>
      <c r="G980" s="281"/>
      <c r="H980" s="281"/>
      <c r="I980" s="248" t="str">
        <f>IFERROR(IF(ISBLANK(
VLOOKUP($D967&amp;"-"&amp;TEXT($A980,"mmm-aaaa"),Informes!$A:$P,COLUMN(Informes!I$1),FALSE)), "",
VLOOKUP($D967&amp;"-"&amp;TEXT($A980,"mmm-aaaa"),Informes!$A:$P,COLUMN(Informes!I$1),FALSE)), "")</f>
        <v/>
      </c>
      <c r="J980" s="248"/>
      <c r="K980" s="248"/>
      <c r="L980" s="173" t="str">
        <f t="shared" si="191"/>
        <v>¨</v>
      </c>
      <c r="M980" s="248" t="str">
        <f>IFERROR(IF(OR($X980=$L$7,$X980=$K$5,$X980=$O$5,$X980=$T$5),IF(ISBLANK(
VLOOKUP($D967&amp;"-"&amp;TEXT($A980,"mmm-aaaa"),Informes!$A:$P,COLUMN(Informes!J$1),FALSE)), "",
VLOOKUP($D967&amp;"-"&amp;TEXT($A980,"mmm-aaaa"),Informes!$A:$P,COLUMN(Informes!J$1),FALSE)), ""), "")</f>
        <v/>
      </c>
      <c r="N980" s="248"/>
      <c r="O980" s="248"/>
      <c r="P980" s="248"/>
      <c r="Q980" s="248"/>
      <c r="R980" s="252" t="str">
        <f t="shared" si="188"/>
        <v/>
      </c>
      <c r="S980" s="252"/>
      <c r="T980" s="252"/>
      <c r="U980" s="252"/>
      <c r="V980" s="253"/>
      <c r="W980" s="4" t="str">
        <f>IFERROR(VLOOKUP($D967&amp;"-"&amp;TEXT($A980,"mmm-aaaa"),Informes!$A:$P,COLUMN(Informes!K$1),FALSE), "")</f>
        <v/>
      </c>
      <c r="X980" s="34" t="str">
        <f>IFERROR(VLOOKUP($D967&amp;"-"&amp;TEXT($A980,"mmm-aaaa"),Informes!$A:$P,COLUMN(Informes!C$1),FALSE), "")</f>
        <v/>
      </c>
    </row>
    <row r="981" spans="1:24" ht="16.5" hidden="1" customHeight="1" x14ac:dyDescent="0.2">
      <c r="A981" s="34">
        <f t="shared" si="192"/>
        <v>45017</v>
      </c>
      <c r="B981" s="243" t="str">
        <f t="shared" si="189"/>
        <v>Abril</v>
      </c>
      <c r="C981" s="244"/>
      <c r="D981" s="244" t="str">
        <f t="shared" si="190"/>
        <v>Enero</v>
      </c>
      <c r="E981" s="244"/>
      <c r="F981" s="281" t="str">
        <f>IFERROR(IF(VLOOKUP($D967&amp;"-"&amp;TEXT($A981,"mmm-aaaa"),Informes!$A:$P,COLUMN(Informes!H$1),FALSE),"þ","¨"),"¨")</f>
        <v>¨</v>
      </c>
      <c r="G981" s="281"/>
      <c r="H981" s="281"/>
      <c r="I981" s="248" t="str">
        <f>IFERROR(IF(ISBLANK(
VLOOKUP($D967&amp;"-"&amp;TEXT($A981,"mmm-aaaa"),Informes!$A:$P,COLUMN(Informes!I$1),FALSE)), "",
VLOOKUP($D967&amp;"-"&amp;TEXT($A981,"mmm-aaaa"),Informes!$A:$P,COLUMN(Informes!I$1),FALSE)), "")</f>
        <v/>
      </c>
      <c r="J981" s="248"/>
      <c r="K981" s="248"/>
      <c r="L981" s="173" t="str">
        <f t="shared" si="191"/>
        <v>¨</v>
      </c>
      <c r="M981" s="248" t="str">
        <f>IFERROR(IF(OR($X981=$L$7,$X981=$K$5,$X981=$O$5,$X981=$T$5),IF(ISBLANK(
VLOOKUP($D967&amp;"-"&amp;TEXT($A981,"mmm-aaaa"),Informes!$A:$P,COLUMN(Informes!J$1),FALSE)), "",
VLOOKUP($D967&amp;"-"&amp;TEXT($A981,"mmm-aaaa"),Informes!$A:$P,COLUMN(Informes!J$1),FALSE)), ""), "")</f>
        <v/>
      </c>
      <c r="N981" s="248"/>
      <c r="O981" s="248"/>
      <c r="P981" s="248"/>
      <c r="Q981" s="248"/>
      <c r="R981" s="252" t="str">
        <f t="shared" si="188"/>
        <v/>
      </c>
      <c r="S981" s="252"/>
      <c r="T981" s="252"/>
      <c r="U981" s="252"/>
      <c r="V981" s="253"/>
      <c r="W981" s="4" t="str">
        <f>IFERROR(VLOOKUP($D967&amp;"-"&amp;TEXT($A981,"mmm-aaaa"),Informes!$A:$P,COLUMN(Informes!K$1),FALSE), "")</f>
        <v/>
      </c>
      <c r="X981" s="34" t="str">
        <f>IFERROR(VLOOKUP($D967&amp;"-"&amp;TEXT($A981,"mmm-aaaa"),Informes!$A:$P,COLUMN(Informes!C$1),FALSE), "")</f>
        <v/>
      </c>
    </row>
    <row r="982" spans="1:24" ht="16.5" hidden="1" customHeight="1" x14ac:dyDescent="0.2">
      <c r="A982" s="34">
        <f t="shared" si="192"/>
        <v>45047</v>
      </c>
      <c r="B982" s="243" t="str">
        <f t="shared" si="189"/>
        <v>Mayo</v>
      </c>
      <c r="C982" s="244"/>
      <c r="D982" s="244" t="str">
        <f t="shared" si="190"/>
        <v>Enero</v>
      </c>
      <c r="E982" s="244"/>
      <c r="F982" s="281" t="str">
        <f>IFERROR(IF(VLOOKUP($D967&amp;"-"&amp;TEXT($A982,"mmm-aaaa"),Informes!$A:$P,COLUMN(Informes!H$1),FALSE),"þ","¨"),"¨")</f>
        <v>¨</v>
      </c>
      <c r="G982" s="281"/>
      <c r="H982" s="281"/>
      <c r="I982" s="248" t="str">
        <f>IFERROR(IF(ISBLANK(
VLOOKUP($D967&amp;"-"&amp;TEXT($A982,"mmm-aaaa"),Informes!$A:$P,COLUMN(Informes!I$1),FALSE)), "",
VLOOKUP($D967&amp;"-"&amp;TEXT($A982,"mmm-aaaa"),Informes!$A:$P,COLUMN(Informes!I$1),FALSE)), "")</f>
        <v/>
      </c>
      <c r="J982" s="248"/>
      <c r="K982" s="248"/>
      <c r="L982" s="173" t="str">
        <f t="shared" si="191"/>
        <v>¨</v>
      </c>
      <c r="M982" s="248" t="str">
        <f>IFERROR(IF(OR($X982=$L$7,$X982=$K$5,$X982=$O$5,$X982=$T$5),IF(ISBLANK(
VLOOKUP($D967&amp;"-"&amp;TEXT($A982,"mmm-aaaa"),Informes!$A:$P,COLUMN(Informes!J$1),FALSE)), "",
VLOOKUP($D967&amp;"-"&amp;TEXT($A982,"mmm-aaaa"),Informes!$A:$P,COLUMN(Informes!J$1),FALSE)), ""), "")</f>
        <v/>
      </c>
      <c r="N982" s="248"/>
      <c r="O982" s="248"/>
      <c r="P982" s="248"/>
      <c r="Q982" s="248"/>
      <c r="R982" s="252" t="str">
        <f t="shared" si="188"/>
        <v/>
      </c>
      <c r="S982" s="252"/>
      <c r="T982" s="252"/>
      <c r="U982" s="252"/>
      <c r="V982" s="253"/>
      <c r="W982" s="4" t="str">
        <f>IFERROR(VLOOKUP($D967&amp;"-"&amp;TEXT($A982,"mmm-aaaa"),Informes!$A:$P,COLUMN(Informes!K$1),FALSE), "")</f>
        <v/>
      </c>
      <c r="X982" s="34" t="str">
        <f>IFERROR(VLOOKUP($D967&amp;"-"&amp;TEXT($A982,"mmm-aaaa"),Informes!$A:$P,COLUMN(Informes!C$1),FALSE), "")</f>
        <v/>
      </c>
    </row>
    <row r="983" spans="1:24" ht="16.5" hidden="1" customHeight="1" x14ac:dyDescent="0.2">
      <c r="A983" s="34">
        <f t="shared" si="192"/>
        <v>45078</v>
      </c>
      <c r="B983" s="243" t="str">
        <f t="shared" si="189"/>
        <v>Junio</v>
      </c>
      <c r="C983" s="244"/>
      <c r="D983" s="244" t="str">
        <f t="shared" si="190"/>
        <v>Enero</v>
      </c>
      <c r="E983" s="244"/>
      <c r="F983" s="281" t="str">
        <f>IFERROR(IF(VLOOKUP($D967&amp;"-"&amp;TEXT($A983,"mmm-aaaa"),Informes!$A:$P,COLUMN(Informes!H$1),FALSE),"þ","¨"),"¨")</f>
        <v>¨</v>
      </c>
      <c r="G983" s="281"/>
      <c r="H983" s="281"/>
      <c r="I983" s="248" t="str">
        <f>IFERROR(IF(ISBLANK(
VLOOKUP($D967&amp;"-"&amp;TEXT($A983,"mmm-aaaa"),Informes!$A:$P,COLUMN(Informes!I$1),FALSE)), "",
VLOOKUP($D967&amp;"-"&amp;TEXT($A983,"mmm-aaaa"),Informes!$A:$P,COLUMN(Informes!I$1),FALSE)), "")</f>
        <v/>
      </c>
      <c r="J983" s="248"/>
      <c r="K983" s="248"/>
      <c r="L983" s="173" t="str">
        <f t="shared" si="191"/>
        <v>¨</v>
      </c>
      <c r="M983" s="248" t="str">
        <f>IFERROR(IF(OR($X983=$L$7,$X983=$K$5,$X983=$O$5,$X983=$T$5),IF(ISBLANK(
VLOOKUP($D967&amp;"-"&amp;TEXT($A983,"mmm-aaaa"),Informes!$A:$P,COLUMN(Informes!J$1),FALSE)), "",
VLOOKUP($D967&amp;"-"&amp;TEXT($A983,"mmm-aaaa"),Informes!$A:$P,COLUMN(Informes!J$1),FALSE)), ""), "")</f>
        <v/>
      </c>
      <c r="N983" s="248"/>
      <c r="O983" s="248"/>
      <c r="P983" s="248"/>
      <c r="Q983" s="248"/>
      <c r="R983" s="252" t="str">
        <f t="shared" si="188"/>
        <v/>
      </c>
      <c r="S983" s="252"/>
      <c r="T983" s="252"/>
      <c r="U983" s="252"/>
      <c r="V983" s="253"/>
      <c r="W983" s="4" t="str">
        <f>IFERROR(VLOOKUP($D967&amp;"-"&amp;TEXT($A983,"mmm-aaaa"),Informes!$A:$P,COLUMN(Informes!K$1),FALSE), "")</f>
        <v/>
      </c>
      <c r="X983" s="34" t="str">
        <f>IFERROR(VLOOKUP($D967&amp;"-"&amp;TEXT($A983,"mmm-aaaa"),Informes!$A:$P,COLUMN(Informes!C$1),FALSE), "")</f>
        <v/>
      </c>
    </row>
    <row r="984" spans="1:24" ht="16.5" hidden="1" customHeight="1" x14ac:dyDescent="0.2">
      <c r="A984" s="34">
        <f t="shared" si="192"/>
        <v>45108</v>
      </c>
      <c r="B984" s="243" t="str">
        <f t="shared" si="189"/>
        <v>Julio</v>
      </c>
      <c r="C984" s="244"/>
      <c r="D984" s="244" t="str">
        <f t="shared" si="190"/>
        <v>Enero</v>
      </c>
      <c r="E984" s="244"/>
      <c r="F984" s="281" t="str">
        <f>IFERROR(IF(VLOOKUP($D967&amp;"-"&amp;TEXT($A984,"mmm-aaaa"),Informes!$A:$P,COLUMN(Informes!H$1),FALSE),"þ","¨"),"¨")</f>
        <v>¨</v>
      </c>
      <c r="G984" s="281"/>
      <c r="H984" s="281"/>
      <c r="I984" s="248" t="str">
        <f>IFERROR(IF(ISBLANK(
VLOOKUP($D967&amp;"-"&amp;TEXT($A984,"mmm-aaaa"),Informes!$A:$P,COLUMN(Informes!I$1),FALSE)), "",
VLOOKUP($D967&amp;"-"&amp;TEXT($A984,"mmm-aaaa"),Informes!$A:$P,COLUMN(Informes!I$1),FALSE)), "")</f>
        <v/>
      </c>
      <c r="J984" s="248"/>
      <c r="K984" s="248"/>
      <c r="L984" s="173" t="str">
        <f t="shared" si="191"/>
        <v>¨</v>
      </c>
      <c r="M984" s="248" t="str">
        <f>IFERROR(IF(OR($X984=$L$7,$X984=$K$5,$X984=$O$5,$X984=$T$5),IF(ISBLANK(
VLOOKUP($D967&amp;"-"&amp;TEXT($A984,"mmm-aaaa"),Informes!$A:$P,COLUMN(Informes!J$1),FALSE)), "",
VLOOKUP($D967&amp;"-"&amp;TEXT($A984,"mmm-aaaa"),Informes!$A:$P,COLUMN(Informes!J$1),FALSE)), ""), "")</f>
        <v/>
      </c>
      <c r="N984" s="248"/>
      <c r="O984" s="248"/>
      <c r="P984" s="248"/>
      <c r="Q984" s="248"/>
      <c r="R984" s="252" t="str">
        <f t="shared" si="188"/>
        <v/>
      </c>
      <c r="S984" s="252"/>
      <c r="T984" s="252"/>
      <c r="U984" s="252"/>
      <c r="V984" s="253"/>
      <c r="W984" s="4" t="str">
        <f>IFERROR(VLOOKUP($D967&amp;"-"&amp;TEXT($A984,"mmm-aaaa"),Informes!$A:$P,COLUMN(Informes!K$1),FALSE), "")</f>
        <v/>
      </c>
      <c r="X984" s="34" t="str">
        <f>IFERROR(VLOOKUP($D967&amp;"-"&amp;TEXT($A984,"mmm-aaaa"),Informes!$A:$P,COLUMN(Informes!C$1),FALSE), "")</f>
        <v/>
      </c>
    </row>
    <row r="985" spans="1:24" ht="16.5" hidden="1" customHeight="1" thickBot="1" x14ac:dyDescent="0.25">
      <c r="A985" s="34">
        <f t="shared" si="192"/>
        <v>45139</v>
      </c>
      <c r="B985" s="264" t="str">
        <f t="shared" si="189"/>
        <v>Agosto</v>
      </c>
      <c r="C985" s="265"/>
      <c r="D985" s="265" t="str">
        <f t="shared" si="190"/>
        <v>Enero</v>
      </c>
      <c r="E985" s="265"/>
      <c r="F985" s="280" t="str">
        <f>IFERROR(IF(VLOOKUP($D967&amp;"-"&amp;TEXT($A985,"mmm-aaaa"),Informes!$A:$P,COLUMN(Informes!H$1),FALSE),"þ","¨"),"¨")</f>
        <v>¨</v>
      </c>
      <c r="G985" s="280"/>
      <c r="H985" s="280"/>
      <c r="I985" s="269" t="str">
        <f>IFERROR(IF(ISBLANK(
VLOOKUP($D967&amp;"-"&amp;TEXT($A985,"mmm-aaaa"),Informes!$A:$P,COLUMN(Informes!I$1),FALSE)), "",
VLOOKUP($D967&amp;"-"&amp;TEXT($A985,"mmm-aaaa"),Informes!$A:$P,COLUMN(Informes!I$1),FALSE)), "")</f>
        <v/>
      </c>
      <c r="J985" s="269"/>
      <c r="K985" s="269"/>
      <c r="L985" s="172" t="str">
        <f t="shared" si="191"/>
        <v>¨</v>
      </c>
      <c r="M985" s="269" t="str">
        <f>IFERROR(IF(OR($X985=$L$7,$X985=$K$5,$X985=$O$5,$X985=$T$5),IF(ISBLANK(
VLOOKUP($D967&amp;"-"&amp;TEXT($A985,"mmm-aaaa"),Informes!$A:$P,COLUMN(Informes!J$1),FALSE)), "",
VLOOKUP($D967&amp;"-"&amp;TEXT($A985,"mmm-aaaa"),Informes!$A:$P,COLUMN(Informes!J$1),FALSE)), ""), "")</f>
        <v/>
      </c>
      <c r="N985" s="269"/>
      <c r="O985" s="269"/>
      <c r="P985" s="269"/>
      <c r="Q985" s="269"/>
      <c r="R985" s="270" t="str">
        <f t="shared" si="188"/>
        <v/>
      </c>
      <c r="S985" s="270"/>
      <c r="T985" s="270"/>
      <c r="U985" s="270"/>
      <c r="V985" s="271"/>
      <c r="W985" s="4" t="str">
        <f>IFERROR(VLOOKUP($D967&amp;"-"&amp;TEXT($A985,"mmm-aaaa"),Informes!$A:$P,COLUMN(Informes!K$1),FALSE), "")</f>
        <v/>
      </c>
      <c r="X985" s="34" t="str">
        <f>IFERROR(VLOOKUP($D967&amp;"-"&amp;TEXT($A985,"mmm-aaaa"),Informes!$A:$P,COLUMN(Informes!C$1),FALSE), "")</f>
        <v/>
      </c>
    </row>
    <row r="986" spans="1:24" ht="16.5" hidden="1" customHeight="1" thickBot="1" x14ac:dyDescent="0.3">
      <c r="D986" s="124"/>
      <c r="E986" s="124"/>
      <c r="F986" s="129"/>
      <c r="G986" s="124" t="str">
        <f>IF(SUM(F974:F985)=0,"",SUM(F974:F985))</f>
        <v/>
      </c>
      <c r="H986" s="124"/>
      <c r="I986" s="124"/>
      <c r="J986" s="130"/>
      <c r="K986" s="124"/>
      <c r="L986" s="131" t="s">
        <v>107</v>
      </c>
      <c r="M986" s="272" t="str">
        <f>IF(SUM(M974:M985)=0,"",SUM(M974:M985))</f>
        <v/>
      </c>
      <c r="N986" s="273"/>
      <c r="O986" s="273"/>
      <c r="P986" s="273"/>
      <c r="Q986" s="274"/>
      <c r="R986" s="275"/>
      <c r="S986" s="276"/>
      <c r="T986" s="276"/>
      <c r="U986" s="276"/>
      <c r="V986" s="277"/>
      <c r="W986" s="4"/>
      <c r="X986" s="4"/>
    </row>
    <row r="987" spans="1:24" ht="16.5" hidden="1" customHeight="1" x14ac:dyDescent="0.2">
      <c r="W987" s="4"/>
      <c r="X987" s="4"/>
    </row>
    <row r="988" spans="1:24" ht="279.75" hidden="1" customHeight="1" x14ac:dyDescent="0.15">
      <c r="B988" s="11"/>
      <c r="C988" s="132" t="s">
        <v>136</v>
      </c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</row>
    <row r="989" spans="1:24" ht="24" hidden="1" customHeight="1" x14ac:dyDescent="0.2">
      <c r="A989" s="35"/>
      <c r="B989" s="256" t="s">
        <v>127</v>
      </c>
      <c r="C989" s="256"/>
      <c r="D989" s="256"/>
      <c r="E989" s="256"/>
      <c r="F989" s="256"/>
      <c r="G989" s="256"/>
      <c r="H989" s="256"/>
      <c r="I989" s="256"/>
      <c r="J989" s="256"/>
      <c r="K989" s="256"/>
      <c r="L989" s="256"/>
      <c r="M989" s="256"/>
      <c r="N989" s="256"/>
      <c r="O989" s="256"/>
      <c r="P989" s="256"/>
      <c r="Q989" s="256"/>
      <c r="R989" s="256"/>
      <c r="S989" s="256"/>
      <c r="T989" s="256"/>
      <c r="U989" s="256"/>
      <c r="V989" s="256"/>
      <c r="X989" s="2"/>
    </row>
    <row r="990" spans="1:24" ht="15" hidden="1" x14ac:dyDescent="0.2">
      <c r="A990" s="35"/>
      <c r="B990" s="120" t="s">
        <v>128</v>
      </c>
      <c r="D990" s="123">
        <f>D967</f>
        <v>0</v>
      </c>
      <c r="E990" s="175"/>
      <c r="G990" s="175"/>
      <c r="H990" s="175"/>
      <c r="I990" s="175"/>
      <c r="J990" s="175"/>
      <c r="K990" s="175"/>
      <c r="L990" s="175"/>
      <c r="M990" s="175"/>
      <c r="N990" s="175"/>
      <c r="O990" s="175"/>
      <c r="P990" s="175"/>
      <c r="Q990" s="175"/>
      <c r="R990" s="175"/>
      <c r="S990" s="175"/>
      <c r="T990" s="175"/>
      <c r="U990" s="175"/>
      <c r="V990" s="175"/>
      <c r="W990" s="15"/>
      <c r="X990" s="2"/>
    </row>
    <row r="991" spans="1:24" ht="17.25" hidden="1" x14ac:dyDescent="0.2">
      <c r="B991" s="120" t="s">
        <v>129</v>
      </c>
      <c r="D991" s="121"/>
      <c r="E991" s="121"/>
      <c r="F991" s="7"/>
      <c r="G991" s="7"/>
      <c r="H991" s="257" t="str">
        <f>H968</f>
        <v/>
      </c>
      <c r="I991" s="257"/>
      <c r="J991" s="257"/>
      <c r="K991" s="257"/>
      <c r="L991" s="257"/>
      <c r="M991" s="257"/>
      <c r="N991" s="257"/>
      <c r="O991" s="257"/>
      <c r="P991" s="127" t="str">
        <f>P968</f>
        <v>¨</v>
      </c>
      <c r="Q991" s="120" t="s">
        <v>75</v>
      </c>
      <c r="S991" s="12"/>
      <c r="T991" s="13"/>
      <c r="U991" s="127" t="str">
        <f>U968</f>
        <v>¨</v>
      </c>
      <c r="V991" s="120" t="s">
        <v>79</v>
      </c>
      <c r="W991" s="12"/>
      <c r="X991" s="6"/>
    </row>
    <row r="992" spans="1:24" ht="17.25" hidden="1" x14ac:dyDescent="0.2">
      <c r="B992" s="120" t="s">
        <v>130</v>
      </c>
      <c r="D992" s="122"/>
      <c r="E992" s="122"/>
      <c r="F992" s="7"/>
      <c r="G992" s="258" t="str">
        <f>G969</f>
        <v/>
      </c>
      <c r="H992" s="258"/>
      <c r="I992" s="258"/>
      <c r="J992" s="258"/>
      <c r="K992" s="258"/>
      <c r="L992" s="258"/>
      <c r="M992" s="258"/>
      <c r="N992" s="258"/>
      <c r="O992" s="258"/>
      <c r="P992" s="128" t="s">
        <v>137</v>
      </c>
      <c r="Q992" s="120" t="s">
        <v>131</v>
      </c>
      <c r="S992" s="12"/>
      <c r="T992" s="12"/>
      <c r="U992" s="128" t="s">
        <v>138</v>
      </c>
      <c r="V992" s="120" t="s">
        <v>61</v>
      </c>
      <c r="W992" s="12"/>
      <c r="X992" s="6"/>
    </row>
    <row r="993" spans="1:24" ht="28.5" hidden="1" customHeight="1" x14ac:dyDescent="0.2">
      <c r="B993" s="127" t="str">
        <f>B970</f>
        <v>¨</v>
      </c>
      <c r="C993" s="125" t="s">
        <v>76</v>
      </c>
      <c r="D993" s="127" t="str">
        <f>D970</f>
        <v>¨</v>
      </c>
      <c r="E993" s="125" t="s">
        <v>81</v>
      </c>
      <c r="F993" s="7"/>
      <c r="G993" s="7"/>
      <c r="H993" s="5"/>
      <c r="I993" s="10"/>
      <c r="J993" s="127" t="str">
        <f>J970</f>
        <v>¨</v>
      </c>
      <c r="K993" s="125" t="s">
        <v>77</v>
      </c>
      <c r="L993" s="5"/>
      <c r="M993" s="5"/>
      <c r="N993" s="127" t="str">
        <f>N970</f>
        <v>¨</v>
      </c>
      <c r="O993" s="125" t="s">
        <v>132</v>
      </c>
      <c r="P993" s="126"/>
      <c r="Q993" s="126"/>
      <c r="R993" s="9"/>
      <c r="S993" s="127" t="str">
        <f>S970</f>
        <v>¨</v>
      </c>
      <c r="T993" s="259" t="s">
        <v>133</v>
      </c>
      <c r="U993" s="259"/>
      <c r="V993" s="259"/>
      <c r="W993" s="13"/>
      <c r="X993" s="6"/>
    </row>
    <row r="994" spans="1:24" ht="4.5" hidden="1" customHeight="1" thickBot="1" x14ac:dyDescent="0.25">
      <c r="B994" s="8"/>
      <c r="C994" s="7"/>
      <c r="D994" s="8"/>
      <c r="E994" s="7"/>
      <c r="F994" s="7"/>
      <c r="G994" s="7"/>
      <c r="H994" s="5"/>
      <c r="I994" s="10"/>
      <c r="J994" s="8"/>
      <c r="K994" s="5"/>
      <c r="L994" s="5"/>
      <c r="M994" s="5"/>
      <c r="N994" s="7"/>
      <c r="O994" s="5"/>
      <c r="P994" s="8"/>
      <c r="Q994" s="8"/>
      <c r="R994" s="9"/>
      <c r="S994" s="9"/>
      <c r="T994" s="7"/>
      <c r="U994" s="8"/>
      <c r="V994" s="9"/>
      <c r="W994" s="9"/>
      <c r="X994" s="6"/>
    </row>
    <row r="995" spans="1:24" ht="27" hidden="1" customHeight="1" x14ac:dyDescent="0.25">
      <c r="B995" s="260" t="s">
        <v>17</v>
      </c>
      <c r="C995" s="261"/>
      <c r="D995" s="261"/>
      <c r="E995" s="261"/>
      <c r="F995" s="262" t="s">
        <v>134</v>
      </c>
      <c r="G995" s="262"/>
      <c r="H995" s="262"/>
      <c r="I995" s="262" t="s">
        <v>12</v>
      </c>
      <c r="J995" s="262"/>
      <c r="K995" s="262"/>
      <c r="L995" s="262" t="s">
        <v>105</v>
      </c>
      <c r="M995" s="236" t="s">
        <v>135</v>
      </c>
      <c r="N995" s="236"/>
      <c r="O995" s="236"/>
      <c r="P995" s="236"/>
      <c r="Q995" s="236"/>
      <c r="R995" s="236" t="s">
        <v>101</v>
      </c>
      <c r="S995" s="236"/>
      <c r="T995" s="236"/>
      <c r="U995" s="236"/>
      <c r="V995" s="237"/>
      <c r="W995" s="14"/>
      <c r="X995" s="3"/>
    </row>
    <row r="996" spans="1:24" ht="27.75" hidden="1" customHeight="1" x14ac:dyDescent="0.2">
      <c r="B996" s="240">
        <f>EDATE(B973,12)</f>
        <v>45292</v>
      </c>
      <c r="C996" s="241"/>
      <c r="D996" s="241"/>
      <c r="E996" s="242"/>
      <c r="F996" s="263"/>
      <c r="G996" s="263"/>
      <c r="H996" s="263"/>
      <c r="I996" s="263"/>
      <c r="J996" s="263"/>
      <c r="K996" s="263"/>
      <c r="L996" s="263"/>
      <c r="M996" s="238"/>
      <c r="N996" s="238"/>
      <c r="O996" s="238"/>
      <c r="P996" s="238"/>
      <c r="Q996" s="238"/>
      <c r="R996" s="238"/>
      <c r="S996" s="238"/>
      <c r="T996" s="238"/>
      <c r="U996" s="238"/>
      <c r="V996" s="239"/>
      <c r="W996" s="14"/>
      <c r="X996" s="3"/>
    </row>
    <row r="997" spans="1:24" ht="16.5" hidden="1" customHeight="1" x14ac:dyDescent="0.2">
      <c r="A997" s="34">
        <f>EDATE(B996,-4)</f>
        <v>45170</v>
      </c>
      <c r="B997" s="243" t="str">
        <f>PROPER(TEXT(A997, "mmmm"))</f>
        <v>Septiembre</v>
      </c>
      <c r="C997" s="244"/>
      <c r="D997" s="244"/>
      <c r="E997" s="244"/>
      <c r="F997" s="281" t="str">
        <f>IFERROR(IF(VLOOKUP($D967&amp;"-"&amp;TEXT($A997,"mmm-aaaa"),Informes!$A:$P,COLUMN(Informes!H$1),FALSE),"þ","¨"),"¨")</f>
        <v>¨</v>
      </c>
      <c r="G997" s="281"/>
      <c r="H997" s="281"/>
      <c r="I997" s="248" t="str">
        <f>IFERROR(IF(ISBLANK(
VLOOKUP($D990&amp;"-"&amp;TEXT($A997,"mmm-aaaa"),Informes!$A:$P,COLUMN(Informes!I$1),FALSE)), "",
VLOOKUP($D990&amp;"-"&amp;TEXT($A997,"mmm-aaaa"),Informes!$A:$P,COLUMN(Informes!I$1),FALSE)), "")</f>
        <v/>
      </c>
      <c r="J997" s="248"/>
      <c r="K997" s="248"/>
      <c r="L997" s="173" t="str">
        <f>IFERROR(IF($X997=$L$7,"þ","¨"),"¨")</f>
        <v>¨</v>
      </c>
      <c r="M997" s="248" t="str">
        <f>IFERROR(IF(OR($X997=$L$7,$X997=$K$5,$X997=$O$5,$X997=$T$5),IF(ISBLANK(
VLOOKUP($D967&amp;"-"&amp;TEXT($A997,"mmm-aaaa"),Informes!$A:$P,COLUMN(Informes!J$1),FALSE)), "",
VLOOKUP($D967&amp;"-"&amp;TEXT($A997,"mmm-aaaa"),Informes!$A:$P,COLUMN(Informes!J$1),FALSE)), ""), "")</f>
        <v/>
      </c>
      <c r="N997" s="248"/>
      <c r="O997" s="248"/>
      <c r="P997" s="248"/>
      <c r="Q997" s="248"/>
      <c r="R997" s="252" t="str">
        <f t="shared" ref="R997:R1008" si="193">IF(W997=0, "", W997)</f>
        <v/>
      </c>
      <c r="S997" s="252"/>
      <c r="T997" s="252"/>
      <c r="U997" s="252"/>
      <c r="V997" s="253"/>
      <c r="W997" s="4" t="str">
        <f>IFERROR(VLOOKUP($D990&amp;"-"&amp;TEXT($A997,"mmm-aaaa"),Informes!$A:$P,COLUMN(Informes!K$1),FALSE), "")</f>
        <v/>
      </c>
      <c r="X997" s="34" t="str">
        <f>IFERROR(VLOOKUP($D967&amp;"-"&amp;TEXT($A997,"mmm-aaaa"),Informes!$A:$P,COLUMN(Informes!C$1),FALSE), "")</f>
        <v/>
      </c>
    </row>
    <row r="998" spans="1:24" ht="16.5" hidden="1" customHeight="1" x14ac:dyDescent="0.2">
      <c r="A998" s="34">
        <f>EDATE(A997,1)</f>
        <v>45200</v>
      </c>
      <c r="B998" s="243" t="str">
        <f t="shared" ref="B998:B1008" si="194">PROPER(TEXT(A998, "mmmm"))</f>
        <v>Octubre</v>
      </c>
      <c r="C998" s="244"/>
      <c r="D998" s="244"/>
      <c r="E998" s="244"/>
      <c r="F998" s="281" t="str">
        <f>IFERROR(IF(VLOOKUP($D967&amp;"-"&amp;TEXT($A998,"mmm-aaaa"),Informes!$A:$P,COLUMN(Informes!H$1),FALSE),"þ","¨"),"¨")</f>
        <v>¨</v>
      </c>
      <c r="G998" s="281"/>
      <c r="H998" s="281"/>
      <c r="I998" s="248" t="str">
        <f>IFERROR(IF(ISBLANK(
VLOOKUP($D990&amp;"-"&amp;TEXT($A998,"mmm-aaaa"),Informes!$A:$P,COLUMN(Informes!I$1),FALSE)), "",
VLOOKUP($D990&amp;"-"&amp;TEXT($A998,"mmm-aaaa"),Informes!$A:$P,COLUMN(Informes!I$1),FALSE)), "")</f>
        <v/>
      </c>
      <c r="J998" s="248"/>
      <c r="K998" s="248"/>
      <c r="L998" s="173" t="str">
        <f t="shared" ref="L998:L1008" si="195">IFERROR(IF($X998=$L$7,"þ","¨"),"¨")</f>
        <v>¨</v>
      </c>
      <c r="M998" s="248" t="str">
        <f>IFERROR(IF(OR($X998=$L$7,$X998=$K$5,$X998=$O$5,$X998=$T$5),IF(ISBLANK(
VLOOKUP($D967&amp;"-"&amp;TEXT($A998,"mmm-aaaa"),Informes!$A:$P,COLUMN(Informes!J$1),FALSE)), "",
VLOOKUP($D967&amp;"-"&amp;TEXT($A998,"mmm-aaaa"),Informes!$A:$P,COLUMN(Informes!J$1),FALSE)), ""), "")</f>
        <v/>
      </c>
      <c r="N998" s="248"/>
      <c r="O998" s="248"/>
      <c r="P998" s="248"/>
      <c r="Q998" s="248"/>
      <c r="R998" s="252" t="str">
        <f t="shared" si="193"/>
        <v/>
      </c>
      <c r="S998" s="252"/>
      <c r="T998" s="252"/>
      <c r="U998" s="252"/>
      <c r="V998" s="253"/>
      <c r="W998" s="4" t="str">
        <f>IFERROR(VLOOKUP($D990&amp;"-"&amp;TEXT($A998,"mmm-aaaa"),Informes!$A:$P,COLUMN(Informes!K$1),FALSE), "")</f>
        <v/>
      </c>
      <c r="X998" s="34" t="str">
        <f>IFERROR(VLOOKUP($D967&amp;"-"&amp;TEXT($A998,"mmm-aaaa"),Informes!$A:$P,COLUMN(Informes!C$1),FALSE), "")</f>
        <v/>
      </c>
    </row>
    <row r="999" spans="1:24" ht="16.5" hidden="1" customHeight="1" x14ac:dyDescent="0.2">
      <c r="A999" s="34">
        <f t="shared" ref="A999:A1008" si="196">EDATE(A998,1)</f>
        <v>45231</v>
      </c>
      <c r="B999" s="243" t="str">
        <f t="shared" si="194"/>
        <v>Noviembre</v>
      </c>
      <c r="C999" s="244"/>
      <c r="D999" s="244"/>
      <c r="E999" s="244"/>
      <c r="F999" s="281" t="str">
        <f>IFERROR(IF(VLOOKUP($D967&amp;"-"&amp;TEXT($A999,"mmm-aaaa"),Informes!$A:$P,COLUMN(Informes!H$1),FALSE),"þ","¨"),"¨")</f>
        <v>¨</v>
      </c>
      <c r="G999" s="281"/>
      <c r="H999" s="281"/>
      <c r="I999" s="248" t="str">
        <f>IFERROR(IF(ISBLANK(
VLOOKUP($D990&amp;"-"&amp;TEXT($A999,"mmm-aaaa"),Informes!$A:$P,COLUMN(Informes!I$1),FALSE)), "",
VLOOKUP($D990&amp;"-"&amp;TEXT($A999,"mmm-aaaa"),Informes!$A:$P,COLUMN(Informes!I$1),FALSE)), "")</f>
        <v/>
      </c>
      <c r="J999" s="248"/>
      <c r="K999" s="248"/>
      <c r="L999" s="173" t="str">
        <f t="shared" si="195"/>
        <v>¨</v>
      </c>
      <c r="M999" s="248" t="str">
        <f>IFERROR(IF(OR($X999=$L$7,$X999=$K$5,$X999=$O$5,$X999=$T$5),IF(ISBLANK(
VLOOKUP($D967&amp;"-"&amp;TEXT($A999,"mmm-aaaa"),Informes!$A:$P,COLUMN(Informes!J$1),FALSE)), "",
VLOOKUP($D967&amp;"-"&amp;TEXT($A999,"mmm-aaaa"),Informes!$A:$P,COLUMN(Informes!J$1),FALSE)), ""), "")</f>
        <v/>
      </c>
      <c r="N999" s="248"/>
      <c r="O999" s="248"/>
      <c r="P999" s="248"/>
      <c r="Q999" s="248"/>
      <c r="R999" s="252" t="str">
        <f t="shared" si="193"/>
        <v/>
      </c>
      <c r="S999" s="252"/>
      <c r="T999" s="252"/>
      <c r="U999" s="252"/>
      <c r="V999" s="253"/>
      <c r="W999" s="4" t="str">
        <f>IFERROR(VLOOKUP($D990&amp;"-"&amp;TEXT($A999,"mmm-aaaa"),Informes!$A:$P,COLUMN(Informes!K$1),FALSE), "")</f>
        <v/>
      </c>
      <c r="X999" s="34" t="str">
        <f>IFERROR(VLOOKUP($D967&amp;"-"&amp;TEXT($A999,"mmm-aaaa"),Informes!$A:$P,COLUMN(Informes!C$1),FALSE), "")</f>
        <v/>
      </c>
    </row>
    <row r="1000" spans="1:24" ht="16.5" hidden="1" customHeight="1" x14ac:dyDescent="0.2">
      <c r="A1000" s="34">
        <f t="shared" si="196"/>
        <v>45261</v>
      </c>
      <c r="B1000" s="243" t="str">
        <f t="shared" si="194"/>
        <v>Diciembre</v>
      </c>
      <c r="C1000" s="244"/>
      <c r="D1000" s="244"/>
      <c r="E1000" s="244"/>
      <c r="F1000" s="281" t="str">
        <f>IFERROR(IF(VLOOKUP($D967&amp;"-"&amp;TEXT($A1000,"mmm-aaaa"),Informes!$A:$P,COLUMN(Informes!H$1),FALSE),"þ","¨"),"¨")</f>
        <v>¨</v>
      </c>
      <c r="G1000" s="281"/>
      <c r="H1000" s="281"/>
      <c r="I1000" s="248" t="str">
        <f>IFERROR(IF(ISBLANK(
VLOOKUP($D990&amp;"-"&amp;TEXT($A1000,"mmm-aaaa"),Informes!$A:$P,COLUMN(Informes!I$1),FALSE)), "",
VLOOKUP($D990&amp;"-"&amp;TEXT($A1000,"mmm-aaaa"),Informes!$A:$P,COLUMN(Informes!I$1),FALSE)), "")</f>
        <v/>
      </c>
      <c r="J1000" s="248"/>
      <c r="K1000" s="248"/>
      <c r="L1000" s="173" t="str">
        <f t="shared" si="195"/>
        <v>¨</v>
      </c>
      <c r="M1000" s="248" t="str">
        <f>IFERROR(IF(OR($X1000=$L$7,$X1000=$K$5,$X1000=$O$5,$X1000=$T$5),IF(ISBLANK(
VLOOKUP($D967&amp;"-"&amp;TEXT($A1000,"mmm-aaaa"),Informes!$A:$P,COLUMN(Informes!J$1),FALSE)), "",
VLOOKUP($D967&amp;"-"&amp;TEXT($A1000,"mmm-aaaa"),Informes!$A:$P,COLUMN(Informes!J$1),FALSE)), ""), "")</f>
        <v/>
      </c>
      <c r="N1000" s="248"/>
      <c r="O1000" s="248"/>
      <c r="P1000" s="248"/>
      <c r="Q1000" s="248"/>
      <c r="R1000" s="252" t="str">
        <f t="shared" si="193"/>
        <v/>
      </c>
      <c r="S1000" s="252"/>
      <c r="T1000" s="252"/>
      <c r="U1000" s="252"/>
      <c r="V1000" s="253"/>
      <c r="W1000" s="4" t="str">
        <f>IFERROR(VLOOKUP($D990&amp;"-"&amp;TEXT($A1000,"mmm-aaaa"),Informes!$A:$P,COLUMN(Informes!K$1),FALSE), "")</f>
        <v/>
      </c>
      <c r="X1000" s="34" t="str">
        <f>IFERROR(VLOOKUP($D967&amp;"-"&amp;TEXT($A1000,"mmm-aaaa"),Informes!$A:$P,COLUMN(Informes!C$1),FALSE), "")</f>
        <v/>
      </c>
    </row>
    <row r="1001" spans="1:24" ht="16.5" hidden="1" customHeight="1" x14ac:dyDescent="0.2">
      <c r="A1001" s="34">
        <f t="shared" si="196"/>
        <v>45292</v>
      </c>
      <c r="B1001" s="243" t="str">
        <f t="shared" si="194"/>
        <v>Enero</v>
      </c>
      <c r="C1001" s="244"/>
      <c r="D1001" s="244"/>
      <c r="E1001" s="244"/>
      <c r="F1001" s="281" t="str">
        <f>IFERROR(IF(VLOOKUP($D967&amp;"-"&amp;TEXT($A1001,"mmm-aaaa"),Informes!$A:$P,COLUMN(Informes!H$1),FALSE),"þ","¨"),"¨")</f>
        <v>¨</v>
      </c>
      <c r="G1001" s="281"/>
      <c r="H1001" s="281"/>
      <c r="I1001" s="248" t="str">
        <f>IFERROR(IF(ISBLANK(
VLOOKUP($D990&amp;"-"&amp;TEXT($A1001,"mmm-aaaa"),Informes!$A:$P,COLUMN(Informes!I$1),FALSE)), "",
VLOOKUP($D990&amp;"-"&amp;TEXT($A1001,"mmm-aaaa"),Informes!$A:$P,COLUMN(Informes!I$1),FALSE)), "")</f>
        <v/>
      </c>
      <c r="J1001" s="248"/>
      <c r="K1001" s="248"/>
      <c r="L1001" s="173" t="str">
        <f t="shared" si="195"/>
        <v>¨</v>
      </c>
      <c r="M1001" s="248" t="str">
        <f>IFERROR(IF(OR($X1001=$L$7,$X1001=$K$5,$X1001=$O$5,$X1001=$T$5),IF(ISBLANK(
VLOOKUP($D967&amp;"-"&amp;TEXT($A1001,"mmm-aaaa"),Informes!$A:$P,COLUMN(Informes!J$1),FALSE)), "",
VLOOKUP($D967&amp;"-"&amp;TEXT($A1001,"mmm-aaaa"),Informes!$A:$P,COLUMN(Informes!J$1),FALSE)), ""), "")</f>
        <v/>
      </c>
      <c r="N1001" s="248"/>
      <c r="O1001" s="248"/>
      <c r="P1001" s="248"/>
      <c r="Q1001" s="248"/>
      <c r="R1001" s="252" t="str">
        <f t="shared" si="193"/>
        <v/>
      </c>
      <c r="S1001" s="252"/>
      <c r="T1001" s="252"/>
      <c r="U1001" s="252"/>
      <c r="V1001" s="253"/>
      <c r="W1001" s="4" t="str">
        <f>IFERROR(VLOOKUP($D990&amp;"-"&amp;TEXT($A1001,"mmm-aaaa"),Informes!$A:$P,COLUMN(Informes!K$1),FALSE), "")</f>
        <v/>
      </c>
      <c r="X1001" s="34" t="str">
        <f>IFERROR(VLOOKUP($D967&amp;"-"&amp;TEXT($A1001,"mmm-aaaa"),Informes!$A:$P,COLUMN(Informes!C$1),FALSE), "")</f>
        <v/>
      </c>
    </row>
    <row r="1002" spans="1:24" ht="16.5" hidden="1" customHeight="1" x14ac:dyDescent="0.2">
      <c r="A1002" s="34">
        <f t="shared" si="196"/>
        <v>45323</v>
      </c>
      <c r="B1002" s="243" t="str">
        <f t="shared" si="194"/>
        <v>Febrero</v>
      </c>
      <c r="C1002" s="244"/>
      <c r="D1002" s="244"/>
      <c r="E1002" s="244"/>
      <c r="F1002" s="281" t="str">
        <f>IFERROR(IF(VLOOKUP($D967&amp;"-"&amp;TEXT($A1002,"mmm-aaaa"),Informes!$A:$P,COLUMN(Informes!H$1),FALSE),"þ","¨"),"¨")</f>
        <v>¨</v>
      </c>
      <c r="G1002" s="281"/>
      <c r="H1002" s="281"/>
      <c r="I1002" s="248" t="str">
        <f>IFERROR(IF(ISBLANK(
VLOOKUP($D990&amp;"-"&amp;TEXT($A1002,"mmm-aaaa"),Informes!$A:$P,COLUMN(Informes!I$1),FALSE)), "",
VLOOKUP($D990&amp;"-"&amp;TEXT($A1002,"mmm-aaaa"),Informes!$A:$P,COLUMN(Informes!I$1),FALSE)), "")</f>
        <v/>
      </c>
      <c r="J1002" s="248"/>
      <c r="K1002" s="248"/>
      <c r="L1002" s="173" t="str">
        <f t="shared" si="195"/>
        <v>¨</v>
      </c>
      <c r="M1002" s="248" t="str">
        <f>IFERROR(IF(OR($X1002=$L$7,$X1002=$K$5,$X1002=$O$5,$X1002=$T$5),IF(ISBLANK(
VLOOKUP($D967&amp;"-"&amp;TEXT($A1002,"mmm-aaaa"),Informes!$A:$P,COLUMN(Informes!J$1),FALSE)), "",
VLOOKUP($D967&amp;"-"&amp;TEXT($A1002,"mmm-aaaa"),Informes!$A:$P,COLUMN(Informes!J$1),FALSE)), ""), "")</f>
        <v/>
      </c>
      <c r="N1002" s="248"/>
      <c r="O1002" s="248"/>
      <c r="P1002" s="248"/>
      <c r="Q1002" s="248"/>
      <c r="R1002" s="252" t="str">
        <f t="shared" si="193"/>
        <v/>
      </c>
      <c r="S1002" s="252"/>
      <c r="T1002" s="252"/>
      <c r="U1002" s="252"/>
      <c r="V1002" s="253"/>
      <c r="W1002" s="4" t="str">
        <f>IFERROR(VLOOKUP($D990&amp;"-"&amp;TEXT($A1002,"mmm-aaaa"),Informes!$A:$P,COLUMN(Informes!K$1),FALSE), "")</f>
        <v/>
      </c>
      <c r="X1002" s="34" t="str">
        <f>IFERROR(VLOOKUP($D967&amp;"-"&amp;TEXT($A1002,"mmm-aaaa"),Informes!$A:$P,COLUMN(Informes!C$1),FALSE), "")</f>
        <v/>
      </c>
    </row>
    <row r="1003" spans="1:24" ht="16.5" hidden="1" customHeight="1" x14ac:dyDescent="0.2">
      <c r="A1003" s="34">
        <f t="shared" si="196"/>
        <v>45352</v>
      </c>
      <c r="B1003" s="243" t="str">
        <f t="shared" si="194"/>
        <v>Marzo</v>
      </c>
      <c r="C1003" s="244"/>
      <c r="D1003" s="244"/>
      <c r="E1003" s="244"/>
      <c r="F1003" s="281" t="str">
        <f>IFERROR(IF(VLOOKUP($D967&amp;"-"&amp;TEXT($A1003,"mmm-aaaa"),Informes!$A:$P,COLUMN(Informes!H$1),FALSE),"þ","¨"),"¨")</f>
        <v>¨</v>
      </c>
      <c r="G1003" s="281"/>
      <c r="H1003" s="281"/>
      <c r="I1003" s="248" t="str">
        <f>IFERROR(IF(ISBLANK(
VLOOKUP($D990&amp;"-"&amp;TEXT($A1003,"mmm-aaaa"),Informes!$A:$P,COLUMN(Informes!I$1),FALSE)), "",
VLOOKUP($D990&amp;"-"&amp;TEXT($A1003,"mmm-aaaa"),Informes!$A:$P,COLUMN(Informes!I$1),FALSE)), "")</f>
        <v/>
      </c>
      <c r="J1003" s="248"/>
      <c r="K1003" s="248"/>
      <c r="L1003" s="173" t="str">
        <f t="shared" si="195"/>
        <v>¨</v>
      </c>
      <c r="M1003" s="248" t="str">
        <f>IFERROR(IF(OR($X1003=$L$7,$X1003=$K$5,$X1003=$O$5,$X1003=$T$5),IF(ISBLANK(
VLOOKUP($D967&amp;"-"&amp;TEXT($A1003,"mmm-aaaa"),Informes!$A:$P,COLUMN(Informes!J$1),FALSE)), "",
VLOOKUP($D967&amp;"-"&amp;TEXT($A1003,"mmm-aaaa"),Informes!$A:$P,COLUMN(Informes!J$1),FALSE)), ""), "")</f>
        <v/>
      </c>
      <c r="N1003" s="248"/>
      <c r="O1003" s="248"/>
      <c r="P1003" s="248"/>
      <c r="Q1003" s="248"/>
      <c r="R1003" s="252" t="str">
        <f t="shared" si="193"/>
        <v/>
      </c>
      <c r="S1003" s="252"/>
      <c r="T1003" s="252"/>
      <c r="U1003" s="252"/>
      <c r="V1003" s="253"/>
      <c r="W1003" s="4" t="str">
        <f>IFERROR(VLOOKUP($D990&amp;"-"&amp;TEXT($A1003,"mmm-aaaa"),Informes!$A:$P,COLUMN(Informes!K$1),FALSE), "")</f>
        <v/>
      </c>
      <c r="X1003" s="34" t="str">
        <f>IFERROR(VLOOKUP($D967&amp;"-"&amp;TEXT($A1003,"mmm-aaaa"),Informes!$A:$P,COLUMN(Informes!C$1),FALSE), "")</f>
        <v/>
      </c>
    </row>
    <row r="1004" spans="1:24" ht="16.5" hidden="1" customHeight="1" x14ac:dyDescent="0.2">
      <c r="A1004" s="34">
        <f t="shared" si="196"/>
        <v>45383</v>
      </c>
      <c r="B1004" s="243" t="str">
        <f t="shared" si="194"/>
        <v>Abril</v>
      </c>
      <c r="C1004" s="244"/>
      <c r="D1004" s="244"/>
      <c r="E1004" s="244"/>
      <c r="F1004" s="281" t="str">
        <f>IFERROR(IF(VLOOKUP($D967&amp;"-"&amp;TEXT($A1004,"mmm-aaaa"),Informes!$A:$P,COLUMN(Informes!H$1),FALSE),"þ","¨"),"¨")</f>
        <v>¨</v>
      </c>
      <c r="G1004" s="281"/>
      <c r="H1004" s="281"/>
      <c r="I1004" s="248" t="str">
        <f>IFERROR(IF(ISBLANK(
VLOOKUP($D990&amp;"-"&amp;TEXT($A1004,"mmm-aaaa"),Informes!$A:$P,COLUMN(Informes!I$1),FALSE)), "",
VLOOKUP($D990&amp;"-"&amp;TEXT($A1004,"mmm-aaaa"),Informes!$A:$P,COLUMN(Informes!I$1),FALSE)), "")</f>
        <v/>
      </c>
      <c r="J1004" s="248"/>
      <c r="K1004" s="248"/>
      <c r="L1004" s="173" t="str">
        <f t="shared" si="195"/>
        <v>¨</v>
      </c>
      <c r="M1004" s="248" t="str">
        <f>IFERROR(IF(OR($X1004=$L$7,$X1004=$K$5,$X1004=$O$5,$X1004=$T$5),IF(ISBLANK(
VLOOKUP($D967&amp;"-"&amp;TEXT($A1004,"mmm-aaaa"),Informes!$A:$P,COLUMN(Informes!J$1),FALSE)), "",
VLOOKUP($D967&amp;"-"&amp;TEXT($A1004,"mmm-aaaa"),Informes!$A:$P,COLUMN(Informes!J$1),FALSE)), ""), "")</f>
        <v/>
      </c>
      <c r="N1004" s="248"/>
      <c r="O1004" s="248"/>
      <c r="P1004" s="248"/>
      <c r="Q1004" s="248"/>
      <c r="R1004" s="252" t="str">
        <f t="shared" si="193"/>
        <v/>
      </c>
      <c r="S1004" s="252"/>
      <c r="T1004" s="252"/>
      <c r="U1004" s="252"/>
      <c r="V1004" s="253"/>
      <c r="W1004" s="4" t="str">
        <f>IFERROR(VLOOKUP($D990&amp;"-"&amp;TEXT($A1004,"mmm-aaaa"),Informes!$A:$P,COLUMN(Informes!K$1),FALSE), "")</f>
        <v/>
      </c>
      <c r="X1004" s="34" t="str">
        <f>IFERROR(VLOOKUP($D967&amp;"-"&amp;TEXT($A1004,"mmm-aaaa"),Informes!$A:$P,COLUMN(Informes!C$1),FALSE), "")</f>
        <v/>
      </c>
    </row>
    <row r="1005" spans="1:24" ht="16.5" hidden="1" customHeight="1" x14ac:dyDescent="0.2">
      <c r="A1005" s="34">
        <f t="shared" si="196"/>
        <v>45413</v>
      </c>
      <c r="B1005" s="243" t="str">
        <f t="shared" si="194"/>
        <v>Mayo</v>
      </c>
      <c r="C1005" s="244"/>
      <c r="D1005" s="244"/>
      <c r="E1005" s="244"/>
      <c r="F1005" s="281" t="str">
        <f>IFERROR(IF(VLOOKUP($D967&amp;"-"&amp;TEXT($A1005,"mmm-aaaa"),Informes!$A:$P,COLUMN(Informes!H$1),FALSE),"þ","¨"),"¨")</f>
        <v>¨</v>
      </c>
      <c r="G1005" s="281"/>
      <c r="H1005" s="281"/>
      <c r="I1005" s="248" t="str">
        <f>IFERROR(IF(ISBLANK(
VLOOKUP($D990&amp;"-"&amp;TEXT($A1005,"mmm-aaaa"),Informes!$A:$P,COLUMN(Informes!I$1),FALSE)), "",
VLOOKUP($D990&amp;"-"&amp;TEXT($A1005,"mmm-aaaa"),Informes!$A:$P,COLUMN(Informes!I$1),FALSE)), "")</f>
        <v/>
      </c>
      <c r="J1005" s="248"/>
      <c r="K1005" s="248"/>
      <c r="L1005" s="173" t="str">
        <f t="shared" si="195"/>
        <v>¨</v>
      </c>
      <c r="M1005" s="248" t="str">
        <f>IFERROR(IF(OR($X1005=$L$7,$X1005=$K$5,$X1005=$O$5,$X1005=$T$5),IF(ISBLANK(
VLOOKUP($D967&amp;"-"&amp;TEXT($A1005,"mmm-aaaa"),Informes!$A:$P,COLUMN(Informes!J$1),FALSE)), "",
VLOOKUP($D967&amp;"-"&amp;TEXT($A1005,"mmm-aaaa"),Informes!$A:$P,COLUMN(Informes!J$1),FALSE)), ""), "")</f>
        <v/>
      </c>
      <c r="N1005" s="248"/>
      <c r="O1005" s="248"/>
      <c r="P1005" s="248"/>
      <c r="Q1005" s="248"/>
      <c r="R1005" s="252" t="str">
        <f t="shared" si="193"/>
        <v/>
      </c>
      <c r="S1005" s="252"/>
      <c r="T1005" s="252"/>
      <c r="U1005" s="252"/>
      <c r="V1005" s="253"/>
      <c r="W1005" s="4" t="str">
        <f>IFERROR(VLOOKUP($D990&amp;"-"&amp;TEXT($A1005,"mmm-aaaa"),Informes!$A:$P,COLUMN(Informes!K$1),FALSE), "")</f>
        <v/>
      </c>
      <c r="X1005" s="34" t="str">
        <f>IFERROR(VLOOKUP($D967&amp;"-"&amp;TEXT($A1005,"mmm-aaaa"),Informes!$A:$P,COLUMN(Informes!C$1),FALSE), "")</f>
        <v/>
      </c>
    </row>
    <row r="1006" spans="1:24" ht="16.5" hidden="1" customHeight="1" x14ac:dyDescent="0.2">
      <c r="A1006" s="34">
        <f t="shared" si="196"/>
        <v>45444</v>
      </c>
      <c r="B1006" s="243" t="str">
        <f t="shared" si="194"/>
        <v>Junio</v>
      </c>
      <c r="C1006" s="244"/>
      <c r="D1006" s="244"/>
      <c r="E1006" s="244"/>
      <c r="F1006" s="281" t="str">
        <f>IFERROR(IF(VLOOKUP($D967&amp;"-"&amp;TEXT($A1006,"mmm-aaaa"),Informes!$A:$P,COLUMN(Informes!H$1),FALSE),"þ","¨"),"¨")</f>
        <v>¨</v>
      </c>
      <c r="G1006" s="281"/>
      <c r="H1006" s="281"/>
      <c r="I1006" s="248" t="str">
        <f>IFERROR(IF(ISBLANK(
VLOOKUP($D990&amp;"-"&amp;TEXT($A1006,"mmm-aaaa"),Informes!$A:$P,COLUMN(Informes!I$1),FALSE)), "",
VLOOKUP($D990&amp;"-"&amp;TEXT($A1006,"mmm-aaaa"),Informes!$A:$P,COLUMN(Informes!I$1),FALSE)), "")</f>
        <v/>
      </c>
      <c r="J1006" s="248"/>
      <c r="K1006" s="248"/>
      <c r="L1006" s="173" t="str">
        <f t="shared" si="195"/>
        <v>¨</v>
      </c>
      <c r="M1006" s="248" t="str">
        <f>IFERROR(IF(OR($X1006=$L$7,$X1006=$K$5,$X1006=$O$5,$X1006=$T$5),IF(ISBLANK(
VLOOKUP($D967&amp;"-"&amp;TEXT($A1006,"mmm-aaaa"),Informes!$A:$P,COLUMN(Informes!J$1),FALSE)), "",
VLOOKUP($D967&amp;"-"&amp;TEXT($A1006,"mmm-aaaa"),Informes!$A:$P,COLUMN(Informes!J$1),FALSE)), ""), "")</f>
        <v/>
      </c>
      <c r="N1006" s="248"/>
      <c r="O1006" s="248"/>
      <c r="P1006" s="248"/>
      <c r="Q1006" s="248"/>
      <c r="R1006" s="252" t="str">
        <f t="shared" si="193"/>
        <v/>
      </c>
      <c r="S1006" s="252"/>
      <c r="T1006" s="252"/>
      <c r="U1006" s="252"/>
      <c r="V1006" s="253"/>
      <c r="W1006" s="4" t="str">
        <f>IFERROR(VLOOKUP($D990&amp;"-"&amp;TEXT($A1006,"mmm-aaaa"),Informes!$A:$P,COLUMN(Informes!K$1),FALSE), "")</f>
        <v/>
      </c>
      <c r="X1006" s="34" t="str">
        <f>IFERROR(VLOOKUP($D967&amp;"-"&amp;TEXT($A1006,"mmm-aaaa"),Informes!$A:$P,COLUMN(Informes!C$1),FALSE), "")</f>
        <v/>
      </c>
    </row>
    <row r="1007" spans="1:24" ht="16.5" hidden="1" customHeight="1" x14ac:dyDescent="0.2">
      <c r="A1007" s="34">
        <f t="shared" si="196"/>
        <v>45474</v>
      </c>
      <c r="B1007" s="243" t="str">
        <f t="shared" si="194"/>
        <v>Julio</v>
      </c>
      <c r="C1007" s="244"/>
      <c r="D1007" s="244"/>
      <c r="E1007" s="244"/>
      <c r="F1007" s="281" t="str">
        <f>IFERROR(IF(VLOOKUP($D967&amp;"-"&amp;TEXT($A1007,"mmm-aaaa"),Informes!$A:$P,COLUMN(Informes!H$1),FALSE),"þ","¨"),"¨")</f>
        <v>¨</v>
      </c>
      <c r="G1007" s="281"/>
      <c r="H1007" s="281"/>
      <c r="I1007" s="248" t="str">
        <f>IFERROR(IF(ISBLANK(
VLOOKUP($D990&amp;"-"&amp;TEXT($A1007,"mmm-aaaa"),Informes!$A:$P,COLUMN(Informes!I$1),FALSE)), "",
VLOOKUP($D990&amp;"-"&amp;TEXT($A1007,"mmm-aaaa"),Informes!$A:$P,COLUMN(Informes!I$1),FALSE)), "")</f>
        <v/>
      </c>
      <c r="J1007" s="248"/>
      <c r="K1007" s="248"/>
      <c r="L1007" s="173" t="str">
        <f t="shared" si="195"/>
        <v>¨</v>
      </c>
      <c r="M1007" s="248" t="str">
        <f>IFERROR(IF(OR($X1007=$L$7,$X1007=$K$5,$X1007=$O$5,$X1007=$T$5),IF(ISBLANK(
VLOOKUP($D967&amp;"-"&amp;TEXT($A1007,"mmm-aaaa"),Informes!$A:$P,COLUMN(Informes!J$1),FALSE)), "",
VLOOKUP($D967&amp;"-"&amp;TEXT($A1007,"mmm-aaaa"),Informes!$A:$P,COLUMN(Informes!J$1),FALSE)), ""), "")</f>
        <v/>
      </c>
      <c r="N1007" s="248"/>
      <c r="O1007" s="248"/>
      <c r="P1007" s="248"/>
      <c r="Q1007" s="248"/>
      <c r="R1007" s="252" t="str">
        <f t="shared" si="193"/>
        <v/>
      </c>
      <c r="S1007" s="252"/>
      <c r="T1007" s="252"/>
      <c r="U1007" s="252"/>
      <c r="V1007" s="253"/>
      <c r="W1007" s="4" t="str">
        <f>IFERROR(VLOOKUP($D990&amp;"-"&amp;TEXT($A1007,"mmm-aaaa"),Informes!$A:$P,COLUMN(Informes!K$1),FALSE), "")</f>
        <v/>
      </c>
      <c r="X1007" s="34" t="str">
        <f>IFERROR(VLOOKUP($D967&amp;"-"&amp;TEXT($A1007,"mmm-aaaa"),Informes!$A:$P,COLUMN(Informes!C$1),FALSE), "")</f>
        <v/>
      </c>
    </row>
    <row r="1008" spans="1:24" ht="16.5" hidden="1" customHeight="1" thickBot="1" x14ac:dyDescent="0.25">
      <c r="A1008" s="34">
        <f t="shared" si="196"/>
        <v>45505</v>
      </c>
      <c r="B1008" s="264" t="str">
        <f t="shared" si="194"/>
        <v>Agosto</v>
      </c>
      <c r="C1008" s="265"/>
      <c r="D1008" s="265"/>
      <c r="E1008" s="265"/>
      <c r="F1008" s="280" t="str">
        <f>IFERROR(IF(VLOOKUP($D967&amp;"-"&amp;TEXT($A1008,"mmm-aaaa"),Informes!$A:$P,COLUMN(Informes!H$1),FALSE),"þ","¨"),"¨")</f>
        <v>¨</v>
      </c>
      <c r="G1008" s="280"/>
      <c r="H1008" s="280"/>
      <c r="I1008" s="269" t="str">
        <f>IFERROR(IF(ISBLANK(
VLOOKUP($D990&amp;"-"&amp;TEXT($A1008,"mmm-aaaa"),Informes!$A:$P,COLUMN(Informes!I$1),FALSE)), "",
VLOOKUP($D990&amp;"-"&amp;TEXT($A1008,"mmm-aaaa"),Informes!$A:$P,COLUMN(Informes!I$1),FALSE)), "")</f>
        <v/>
      </c>
      <c r="J1008" s="269"/>
      <c r="K1008" s="269"/>
      <c r="L1008" s="172" t="str">
        <f t="shared" si="195"/>
        <v>¨</v>
      </c>
      <c r="M1008" s="269" t="str">
        <f>IFERROR(IF(OR($X1008=$L$7,$X1008=$K$5,$X1008=$O$5,$X1008=$T$5),IF(ISBLANK(
VLOOKUP($D967&amp;"-"&amp;TEXT($A1008,"mmm-aaaa"),Informes!$A:$P,COLUMN(Informes!J$1),FALSE)), "",
VLOOKUP($D967&amp;"-"&amp;TEXT($A1008,"mmm-aaaa"),Informes!$A:$P,COLUMN(Informes!J$1),FALSE)), ""), "")</f>
        <v/>
      </c>
      <c r="N1008" s="269"/>
      <c r="O1008" s="269"/>
      <c r="P1008" s="269"/>
      <c r="Q1008" s="269"/>
      <c r="R1008" s="270" t="str">
        <f t="shared" si="193"/>
        <v/>
      </c>
      <c r="S1008" s="270"/>
      <c r="T1008" s="270"/>
      <c r="U1008" s="270"/>
      <c r="V1008" s="271"/>
      <c r="W1008" s="4" t="str">
        <f>IFERROR(VLOOKUP($D990&amp;"-"&amp;TEXT($A1008,"mmm-aaaa"),Informes!$A:$P,COLUMN(Informes!K$1),FALSE), "")</f>
        <v/>
      </c>
      <c r="X1008" s="34" t="str">
        <f>IFERROR(VLOOKUP($D967&amp;"-"&amp;TEXT($A1008,"mmm-aaaa"),Informes!$A:$P,COLUMN(Informes!C$1),FALSE), "")</f>
        <v/>
      </c>
    </row>
    <row r="1009" spans="2:24" ht="16.5" hidden="1" customHeight="1" thickBot="1" x14ac:dyDescent="0.3">
      <c r="D1009" s="124"/>
      <c r="E1009" s="124"/>
      <c r="F1009" s="129"/>
      <c r="G1009" s="124" t="str">
        <f>IF(SUM(F997:F1008)=0,"",SUM(F997:F1008))</f>
        <v/>
      </c>
      <c r="H1009" s="124"/>
      <c r="I1009" s="124"/>
      <c r="J1009" s="130"/>
      <c r="K1009" s="124"/>
      <c r="L1009" s="131" t="s">
        <v>107</v>
      </c>
      <c r="M1009" s="272" t="str">
        <f>IF(SUM(M997:M1008)=0,"",SUM(M997:M1008))</f>
        <v/>
      </c>
      <c r="N1009" s="273"/>
      <c r="O1009" s="273"/>
      <c r="P1009" s="273"/>
      <c r="Q1009" s="274"/>
      <c r="R1009" s="275"/>
      <c r="S1009" s="276"/>
      <c r="T1009" s="276"/>
      <c r="U1009" s="276"/>
      <c r="V1009" s="277"/>
      <c r="W1009" s="4"/>
      <c r="X1009" s="4"/>
    </row>
    <row r="1010" spans="2:24" ht="16.5" hidden="1" customHeight="1" x14ac:dyDescent="0.2">
      <c r="W1010" s="4"/>
      <c r="X1010" s="4"/>
    </row>
    <row r="1011" spans="2:24" ht="279.75" hidden="1" customHeight="1" x14ac:dyDescent="0.15">
      <c r="B1011" s="11"/>
      <c r="C1011" s="132" t="s">
        <v>136</v>
      </c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</row>
  </sheetData>
  <mergeCells count="3234">
    <mergeCell ref="R7:V8"/>
    <mergeCell ref="B8:E8"/>
    <mergeCell ref="B9:E9"/>
    <mergeCell ref="F9:H9"/>
    <mergeCell ref="I9:K9"/>
    <mergeCell ref="M9:Q9"/>
    <mergeCell ref="R9:V9"/>
    <mergeCell ref="B1:V1"/>
    <mergeCell ref="H3:O3"/>
    <mergeCell ref="G4:O4"/>
    <mergeCell ref="T5:V5"/>
    <mergeCell ref="B7:E7"/>
    <mergeCell ref="F7:H8"/>
    <mergeCell ref="I7:K8"/>
    <mergeCell ref="L7:L8"/>
    <mergeCell ref="M7:Q8"/>
    <mergeCell ref="B12:E12"/>
    <mergeCell ref="F12:H12"/>
    <mergeCell ref="I12:K12"/>
    <mergeCell ref="M12:Q12"/>
    <mergeCell ref="R12:V12"/>
    <mergeCell ref="B13:E13"/>
    <mergeCell ref="F13:H13"/>
    <mergeCell ref="I13:K13"/>
    <mergeCell ref="M13:Q13"/>
    <mergeCell ref="R13:V13"/>
    <mergeCell ref="B10:E10"/>
    <mergeCell ref="F10:H10"/>
    <mergeCell ref="I10:K10"/>
    <mergeCell ref="M10:Q10"/>
    <mergeCell ref="R10:V10"/>
    <mergeCell ref="B11:E11"/>
    <mergeCell ref="F11:H11"/>
    <mergeCell ref="I11:K11"/>
    <mergeCell ref="M11:Q11"/>
    <mergeCell ref="R11:V11"/>
    <mergeCell ref="B16:E16"/>
    <mergeCell ref="F16:H16"/>
    <mergeCell ref="I16:K16"/>
    <mergeCell ref="M16:Q16"/>
    <mergeCell ref="R16:V16"/>
    <mergeCell ref="B17:E17"/>
    <mergeCell ref="F17:H17"/>
    <mergeCell ref="I17:K17"/>
    <mergeCell ref="M17:Q17"/>
    <mergeCell ref="R17:V17"/>
    <mergeCell ref="B14:E14"/>
    <mergeCell ref="F14:H14"/>
    <mergeCell ref="I14:K14"/>
    <mergeCell ref="M14:Q14"/>
    <mergeCell ref="R14:V14"/>
    <mergeCell ref="B15:E15"/>
    <mergeCell ref="F15:H15"/>
    <mergeCell ref="I15:K15"/>
    <mergeCell ref="M15:Q15"/>
    <mergeCell ref="R15:V15"/>
    <mergeCell ref="B20:E20"/>
    <mergeCell ref="F20:H20"/>
    <mergeCell ref="I20:K20"/>
    <mergeCell ref="M20:Q20"/>
    <mergeCell ref="R20:V20"/>
    <mergeCell ref="M21:Q21"/>
    <mergeCell ref="R21:V21"/>
    <mergeCell ref="B18:E18"/>
    <mergeCell ref="F18:H18"/>
    <mergeCell ref="I18:K18"/>
    <mergeCell ref="M18:Q18"/>
    <mergeCell ref="R18:V18"/>
    <mergeCell ref="B19:E19"/>
    <mergeCell ref="F19:H19"/>
    <mergeCell ref="I19:K19"/>
    <mergeCell ref="M19:Q19"/>
    <mergeCell ref="R19:V19"/>
    <mergeCell ref="B33:E33"/>
    <mergeCell ref="F33:H33"/>
    <mergeCell ref="I33:K33"/>
    <mergeCell ref="M33:Q33"/>
    <mergeCell ref="R33:V33"/>
    <mergeCell ref="B34:E34"/>
    <mergeCell ref="F34:H34"/>
    <mergeCell ref="I34:K34"/>
    <mergeCell ref="M34:Q34"/>
    <mergeCell ref="R34:V34"/>
    <mergeCell ref="B31:E31"/>
    <mergeCell ref="B32:E32"/>
    <mergeCell ref="F32:H32"/>
    <mergeCell ref="I32:K32"/>
    <mergeCell ref="M32:Q32"/>
    <mergeCell ref="R32:V32"/>
    <mergeCell ref="B24:V24"/>
    <mergeCell ref="H26:O26"/>
    <mergeCell ref="G27:O27"/>
    <mergeCell ref="T28:V28"/>
    <mergeCell ref="B30:E30"/>
    <mergeCell ref="F30:H31"/>
    <mergeCell ref="I30:K31"/>
    <mergeCell ref="L30:L31"/>
    <mergeCell ref="M30:Q31"/>
    <mergeCell ref="R30:V31"/>
    <mergeCell ref="I37:K37"/>
    <mergeCell ref="M37:Q37"/>
    <mergeCell ref="R37:V37"/>
    <mergeCell ref="B38:E38"/>
    <mergeCell ref="F38:H38"/>
    <mergeCell ref="I38:K38"/>
    <mergeCell ref="M38:Q38"/>
    <mergeCell ref="R38:V38"/>
    <mergeCell ref="B35:E35"/>
    <mergeCell ref="F35:H35"/>
    <mergeCell ref="I35:K35"/>
    <mergeCell ref="M35:Q35"/>
    <mergeCell ref="R35:V35"/>
    <mergeCell ref="B36:E36"/>
    <mergeCell ref="F36:H36"/>
    <mergeCell ref="I36:K36"/>
    <mergeCell ref="M36:Q36"/>
    <mergeCell ref="R36:V36"/>
    <mergeCell ref="B53:E53"/>
    <mergeCell ref="B54:E54"/>
    <mergeCell ref="D2:V2"/>
    <mergeCell ref="B43:E43"/>
    <mergeCell ref="F43:H43"/>
    <mergeCell ref="I43:K43"/>
    <mergeCell ref="M43:Q43"/>
    <mergeCell ref="R43:V43"/>
    <mergeCell ref="M44:Q44"/>
    <mergeCell ref="R44:V44"/>
    <mergeCell ref="B41:E41"/>
    <mergeCell ref="F41:H41"/>
    <mergeCell ref="I41:K41"/>
    <mergeCell ref="M41:Q41"/>
    <mergeCell ref="R41:V41"/>
    <mergeCell ref="B42:E42"/>
    <mergeCell ref="F42:H42"/>
    <mergeCell ref="I42:K42"/>
    <mergeCell ref="M42:Q42"/>
    <mergeCell ref="R42:V42"/>
    <mergeCell ref="B39:E39"/>
    <mergeCell ref="F39:H39"/>
    <mergeCell ref="I39:K39"/>
    <mergeCell ref="M39:Q39"/>
    <mergeCell ref="R39:V39"/>
    <mergeCell ref="B40:E40"/>
    <mergeCell ref="F40:H40"/>
    <mergeCell ref="I40:K40"/>
    <mergeCell ref="M40:Q40"/>
    <mergeCell ref="R40:V40"/>
    <mergeCell ref="B37:E37"/>
    <mergeCell ref="F37:H37"/>
    <mergeCell ref="B57:E57"/>
    <mergeCell ref="F57:H57"/>
    <mergeCell ref="I57:K57"/>
    <mergeCell ref="M57:Q57"/>
    <mergeCell ref="R57:V57"/>
    <mergeCell ref="B58:E58"/>
    <mergeCell ref="F58:H58"/>
    <mergeCell ref="I58:K58"/>
    <mergeCell ref="M58:Q58"/>
    <mergeCell ref="R58:V58"/>
    <mergeCell ref="B55:E55"/>
    <mergeCell ref="F55:H55"/>
    <mergeCell ref="I55:K55"/>
    <mergeCell ref="M55:Q55"/>
    <mergeCell ref="R55:V55"/>
    <mergeCell ref="B56:E56"/>
    <mergeCell ref="F56:H56"/>
    <mergeCell ref="I56:K56"/>
    <mergeCell ref="M56:Q56"/>
    <mergeCell ref="R56:V56"/>
    <mergeCell ref="B61:E61"/>
    <mergeCell ref="F61:H61"/>
    <mergeCell ref="I61:K61"/>
    <mergeCell ref="M61:Q61"/>
    <mergeCell ref="R61:V61"/>
    <mergeCell ref="B62:E62"/>
    <mergeCell ref="F62:H62"/>
    <mergeCell ref="I62:K62"/>
    <mergeCell ref="M62:Q62"/>
    <mergeCell ref="R62:V62"/>
    <mergeCell ref="B59:E59"/>
    <mergeCell ref="F59:H59"/>
    <mergeCell ref="I59:K59"/>
    <mergeCell ref="M59:Q59"/>
    <mergeCell ref="R59:V59"/>
    <mergeCell ref="B60:E60"/>
    <mergeCell ref="F60:H60"/>
    <mergeCell ref="I60:K60"/>
    <mergeCell ref="M60:Q60"/>
    <mergeCell ref="R60:V60"/>
    <mergeCell ref="B76:E76"/>
    <mergeCell ref="B77:E77"/>
    <mergeCell ref="F76:H77"/>
    <mergeCell ref="I76:K77"/>
    <mergeCell ref="L76:L77"/>
    <mergeCell ref="M76:Q77"/>
    <mergeCell ref="B65:E65"/>
    <mergeCell ref="F65:H65"/>
    <mergeCell ref="I65:K65"/>
    <mergeCell ref="M65:Q65"/>
    <mergeCell ref="R65:V65"/>
    <mergeCell ref="M66:Q66"/>
    <mergeCell ref="R66:V66"/>
    <mergeCell ref="B66:E66"/>
    <mergeCell ref="F66:H66"/>
    <mergeCell ref="I66:K66"/>
    <mergeCell ref="B63:E63"/>
    <mergeCell ref="F63:H63"/>
    <mergeCell ref="I63:K63"/>
    <mergeCell ref="M63:Q63"/>
    <mergeCell ref="R63:V63"/>
    <mergeCell ref="B64:E64"/>
    <mergeCell ref="F64:H64"/>
    <mergeCell ref="I64:K64"/>
    <mergeCell ref="M64:Q64"/>
    <mergeCell ref="R64:V64"/>
    <mergeCell ref="B83:E83"/>
    <mergeCell ref="F83:H83"/>
    <mergeCell ref="I83:K83"/>
    <mergeCell ref="M83:Q83"/>
    <mergeCell ref="R83:V83"/>
    <mergeCell ref="B80:E80"/>
    <mergeCell ref="F80:H80"/>
    <mergeCell ref="I80:K80"/>
    <mergeCell ref="M80:Q80"/>
    <mergeCell ref="R80:V80"/>
    <mergeCell ref="B81:E81"/>
    <mergeCell ref="F81:H81"/>
    <mergeCell ref="I81:K81"/>
    <mergeCell ref="M81:Q81"/>
    <mergeCell ref="R81:V81"/>
    <mergeCell ref="B78:E78"/>
    <mergeCell ref="F78:H78"/>
    <mergeCell ref="I78:K78"/>
    <mergeCell ref="M78:Q78"/>
    <mergeCell ref="R78:V78"/>
    <mergeCell ref="B79:E79"/>
    <mergeCell ref="F79:H79"/>
    <mergeCell ref="I79:K79"/>
    <mergeCell ref="M79:Q79"/>
    <mergeCell ref="R79:V79"/>
    <mergeCell ref="B47:V47"/>
    <mergeCell ref="D48:V48"/>
    <mergeCell ref="H49:O49"/>
    <mergeCell ref="G50:O50"/>
    <mergeCell ref="T51:V51"/>
    <mergeCell ref="F53:H54"/>
    <mergeCell ref="I53:K54"/>
    <mergeCell ref="L53:L54"/>
    <mergeCell ref="M53:Q54"/>
    <mergeCell ref="R53:V54"/>
    <mergeCell ref="B88:E88"/>
    <mergeCell ref="F88:H88"/>
    <mergeCell ref="I88:K88"/>
    <mergeCell ref="M88:Q88"/>
    <mergeCell ref="R88:V88"/>
    <mergeCell ref="M89:Q89"/>
    <mergeCell ref="R89:V89"/>
    <mergeCell ref="B86:E86"/>
    <mergeCell ref="F86:H86"/>
    <mergeCell ref="I86:K86"/>
    <mergeCell ref="M86:Q86"/>
    <mergeCell ref="R86:V86"/>
    <mergeCell ref="B87:E87"/>
    <mergeCell ref="F87:H87"/>
    <mergeCell ref="I87:K87"/>
    <mergeCell ref="M87:Q87"/>
    <mergeCell ref="R87:V87"/>
    <mergeCell ref="B84:E84"/>
    <mergeCell ref="F84:H84"/>
    <mergeCell ref="I84:K84"/>
    <mergeCell ref="M84:Q84"/>
    <mergeCell ref="R84:V84"/>
    <mergeCell ref="B93:V93"/>
    <mergeCell ref="D94:V94"/>
    <mergeCell ref="H95:O95"/>
    <mergeCell ref="G96:O96"/>
    <mergeCell ref="T97:V97"/>
    <mergeCell ref="B99:E99"/>
    <mergeCell ref="F99:H100"/>
    <mergeCell ref="I99:K100"/>
    <mergeCell ref="L99:L100"/>
    <mergeCell ref="M99:Q100"/>
    <mergeCell ref="R76:V77"/>
    <mergeCell ref="B89:E89"/>
    <mergeCell ref="F89:H89"/>
    <mergeCell ref="I89:K89"/>
    <mergeCell ref="M90:Q90"/>
    <mergeCell ref="R90:V90"/>
    <mergeCell ref="M67:Q67"/>
    <mergeCell ref="R67:V67"/>
    <mergeCell ref="B70:V70"/>
    <mergeCell ref="H72:O72"/>
    <mergeCell ref="G73:O73"/>
    <mergeCell ref="T74:V74"/>
    <mergeCell ref="B85:E85"/>
    <mergeCell ref="F85:H85"/>
    <mergeCell ref="I85:K85"/>
    <mergeCell ref="M85:Q85"/>
    <mergeCell ref="R85:V85"/>
    <mergeCell ref="B82:E82"/>
    <mergeCell ref="F82:H82"/>
    <mergeCell ref="I82:K82"/>
    <mergeCell ref="M82:Q82"/>
    <mergeCell ref="R82:V82"/>
    <mergeCell ref="B102:E102"/>
    <mergeCell ref="F102:H102"/>
    <mergeCell ref="I102:K102"/>
    <mergeCell ref="M102:Q102"/>
    <mergeCell ref="R102:V102"/>
    <mergeCell ref="B103:E103"/>
    <mergeCell ref="F103:H103"/>
    <mergeCell ref="I103:K103"/>
    <mergeCell ref="M103:Q103"/>
    <mergeCell ref="R103:V103"/>
    <mergeCell ref="R99:V100"/>
    <mergeCell ref="B100:E100"/>
    <mergeCell ref="B101:E101"/>
    <mergeCell ref="F101:H101"/>
    <mergeCell ref="I101:K101"/>
    <mergeCell ref="M101:Q101"/>
    <mergeCell ref="R101:V101"/>
    <mergeCell ref="B106:E106"/>
    <mergeCell ref="F106:H106"/>
    <mergeCell ref="I106:K106"/>
    <mergeCell ref="M106:Q106"/>
    <mergeCell ref="R106:V106"/>
    <mergeCell ref="B107:E107"/>
    <mergeCell ref="F107:H107"/>
    <mergeCell ref="I107:K107"/>
    <mergeCell ref="M107:Q107"/>
    <mergeCell ref="R107:V107"/>
    <mergeCell ref="B104:E104"/>
    <mergeCell ref="F104:H104"/>
    <mergeCell ref="I104:K104"/>
    <mergeCell ref="M104:Q104"/>
    <mergeCell ref="R104:V104"/>
    <mergeCell ref="B105:E105"/>
    <mergeCell ref="F105:H105"/>
    <mergeCell ref="I105:K105"/>
    <mergeCell ref="M105:Q105"/>
    <mergeCell ref="R105:V105"/>
    <mergeCell ref="B110:E110"/>
    <mergeCell ref="F110:H110"/>
    <mergeCell ref="I110:K110"/>
    <mergeCell ref="M110:Q110"/>
    <mergeCell ref="R110:V110"/>
    <mergeCell ref="B111:E111"/>
    <mergeCell ref="F111:H111"/>
    <mergeCell ref="I111:K111"/>
    <mergeCell ref="M111:Q111"/>
    <mergeCell ref="R111:V111"/>
    <mergeCell ref="B108:E108"/>
    <mergeCell ref="F108:H108"/>
    <mergeCell ref="I108:K108"/>
    <mergeCell ref="M108:Q108"/>
    <mergeCell ref="R108:V108"/>
    <mergeCell ref="B109:E109"/>
    <mergeCell ref="F109:H109"/>
    <mergeCell ref="I109:K109"/>
    <mergeCell ref="M109:Q109"/>
    <mergeCell ref="R109:V109"/>
    <mergeCell ref="B123:E123"/>
    <mergeCell ref="B124:E124"/>
    <mergeCell ref="F124:H124"/>
    <mergeCell ref="I124:K124"/>
    <mergeCell ref="M124:Q124"/>
    <mergeCell ref="R124:V124"/>
    <mergeCell ref="B116:V116"/>
    <mergeCell ref="H118:O118"/>
    <mergeCell ref="G119:O119"/>
    <mergeCell ref="T120:V120"/>
    <mergeCell ref="B122:E122"/>
    <mergeCell ref="F122:H123"/>
    <mergeCell ref="I122:K123"/>
    <mergeCell ref="L122:L123"/>
    <mergeCell ref="M122:Q123"/>
    <mergeCell ref="R122:V123"/>
    <mergeCell ref="B112:E112"/>
    <mergeCell ref="F112:H112"/>
    <mergeCell ref="I112:K112"/>
    <mergeCell ref="M112:Q112"/>
    <mergeCell ref="R112:V112"/>
    <mergeCell ref="M113:Q113"/>
    <mergeCell ref="R113:V113"/>
    <mergeCell ref="B127:E127"/>
    <mergeCell ref="F127:H127"/>
    <mergeCell ref="I127:K127"/>
    <mergeCell ref="M127:Q127"/>
    <mergeCell ref="R127:V127"/>
    <mergeCell ref="B128:E128"/>
    <mergeCell ref="F128:H128"/>
    <mergeCell ref="I128:K128"/>
    <mergeCell ref="M128:Q128"/>
    <mergeCell ref="R128:V128"/>
    <mergeCell ref="B125:E125"/>
    <mergeCell ref="F125:H125"/>
    <mergeCell ref="I125:K125"/>
    <mergeCell ref="M125:Q125"/>
    <mergeCell ref="R125:V125"/>
    <mergeCell ref="B126:E126"/>
    <mergeCell ref="F126:H126"/>
    <mergeCell ref="I126:K126"/>
    <mergeCell ref="M126:Q126"/>
    <mergeCell ref="R126:V126"/>
    <mergeCell ref="B131:E131"/>
    <mergeCell ref="F131:H131"/>
    <mergeCell ref="I131:K131"/>
    <mergeCell ref="M131:Q131"/>
    <mergeCell ref="R131:V131"/>
    <mergeCell ref="B132:E132"/>
    <mergeCell ref="F132:H132"/>
    <mergeCell ref="I132:K132"/>
    <mergeCell ref="M132:Q132"/>
    <mergeCell ref="R132:V132"/>
    <mergeCell ref="B129:E129"/>
    <mergeCell ref="F129:H129"/>
    <mergeCell ref="I129:K129"/>
    <mergeCell ref="M129:Q129"/>
    <mergeCell ref="R129:V129"/>
    <mergeCell ref="B130:E130"/>
    <mergeCell ref="F130:H130"/>
    <mergeCell ref="I130:K130"/>
    <mergeCell ref="M130:Q130"/>
    <mergeCell ref="R130:V130"/>
    <mergeCell ref="B135:E135"/>
    <mergeCell ref="F135:H135"/>
    <mergeCell ref="I135:K135"/>
    <mergeCell ref="M135:Q135"/>
    <mergeCell ref="R135:V135"/>
    <mergeCell ref="M136:Q136"/>
    <mergeCell ref="R136:V136"/>
    <mergeCell ref="B133:E133"/>
    <mergeCell ref="F133:H133"/>
    <mergeCell ref="I133:K133"/>
    <mergeCell ref="M133:Q133"/>
    <mergeCell ref="R133:V133"/>
    <mergeCell ref="B134:E134"/>
    <mergeCell ref="F134:H134"/>
    <mergeCell ref="I134:K134"/>
    <mergeCell ref="M134:Q134"/>
    <mergeCell ref="R134:V134"/>
    <mergeCell ref="R145:V146"/>
    <mergeCell ref="B146:E146"/>
    <mergeCell ref="B147:E147"/>
    <mergeCell ref="F147:H147"/>
    <mergeCell ref="I147:K147"/>
    <mergeCell ref="M147:Q147"/>
    <mergeCell ref="R147:V147"/>
    <mergeCell ref="B139:V139"/>
    <mergeCell ref="D140:V140"/>
    <mergeCell ref="H141:O141"/>
    <mergeCell ref="G142:O142"/>
    <mergeCell ref="T143:V143"/>
    <mergeCell ref="B145:E145"/>
    <mergeCell ref="F145:H146"/>
    <mergeCell ref="I145:K146"/>
    <mergeCell ref="L145:L146"/>
    <mergeCell ref="M145:Q146"/>
    <mergeCell ref="B150:E150"/>
    <mergeCell ref="F150:H150"/>
    <mergeCell ref="I150:K150"/>
    <mergeCell ref="M150:Q150"/>
    <mergeCell ref="R150:V150"/>
    <mergeCell ref="B151:E151"/>
    <mergeCell ref="F151:H151"/>
    <mergeCell ref="I151:K151"/>
    <mergeCell ref="M151:Q151"/>
    <mergeCell ref="R151:V151"/>
    <mergeCell ref="B148:E148"/>
    <mergeCell ref="F148:H148"/>
    <mergeCell ref="I148:K148"/>
    <mergeCell ref="M148:Q148"/>
    <mergeCell ref="R148:V148"/>
    <mergeCell ref="B149:E149"/>
    <mergeCell ref="F149:H149"/>
    <mergeCell ref="I149:K149"/>
    <mergeCell ref="M149:Q149"/>
    <mergeCell ref="R149:V149"/>
    <mergeCell ref="B154:E154"/>
    <mergeCell ref="F154:H154"/>
    <mergeCell ref="I154:K154"/>
    <mergeCell ref="M154:Q154"/>
    <mergeCell ref="R154:V154"/>
    <mergeCell ref="B155:E155"/>
    <mergeCell ref="F155:H155"/>
    <mergeCell ref="I155:K155"/>
    <mergeCell ref="M155:Q155"/>
    <mergeCell ref="R155:V155"/>
    <mergeCell ref="B152:E152"/>
    <mergeCell ref="F152:H152"/>
    <mergeCell ref="I152:K152"/>
    <mergeCell ref="M152:Q152"/>
    <mergeCell ref="R152:V152"/>
    <mergeCell ref="B153:E153"/>
    <mergeCell ref="F153:H153"/>
    <mergeCell ref="I153:K153"/>
    <mergeCell ref="M153:Q153"/>
    <mergeCell ref="R153:V153"/>
    <mergeCell ref="B158:E158"/>
    <mergeCell ref="F158:H158"/>
    <mergeCell ref="I158:K158"/>
    <mergeCell ref="M158:Q158"/>
    <mergeCell ref="R158:V158"/>
    <mergeCell ref="M159:Q159"/>
    <mergeCell ref="R159:V159"/>
    <mergeCell ref="B156:E156"/>
    <mergeCell ref="F156:H156"/>
    <mergeCell ref="I156:K156"/>
    <mergeCell ref="M156:Q156"/>
    <mergeCell ref="R156:V156"/>
    <mergeCell ref="B157:E157"/>
    <mergeCell ref="F157:H157"/>
    <mergeCell ref="I157:K157"/>
    <mergeCell ref="M157:Q157"/>
    <mergeCell ref="R157:V157"/>
    <mergeCell ref="B171:E171"/>
    <mergeCell ref="F171:H171"/>
    <mergeCell ref="I171:K171"/>
    <mergeCell ref="M171:Q171"/>
    <mergeCell ref="R171:V171"/>
    <mergeCell ref="B172:E172"/>
    <mergeCell ref="F172:H172"/>
    <mergeCell ref="I172:K172"/>
    <mergeCell ref="M172:Q172"/>
    <mergeCell ref="R172:V172"/>
    <mergeCell ref="B169:E169"/>
    <mergeCell ref="B170:E170"/>
    <mergeCell ref="F170:H170"/>
    <mergeCell ref="I170:K170"/>
    <mergeCell ref="M170:Q170"/>
    <mergeCell ref="R170:V170"/>
    <mergeCell ref="B162:V162"/>
    <mergeCell ref="H164:O164"/>
    <mergeCell ref="G165:O165"/>
    <mergeCell ref="T166:V166"/>
    <mergeCell ref="B168:E168"/>
    <mergeCell ref="F168:H169"/>
    <mergeCell ref="I168:K169"/>
    <mergeCell ref="L168:L169"/>
    <mergeCell ref="M168:Q169"/>
    <mergeCell ref="R168:V169"/>
    <mergeCell ref="B175:E175"/>
    <mergeCell ref="F175:H175"/>
    <mergeCell ref="I175:K175"/>
    <mergeCell ref="M175:Q175"/>
    <mergeCell ref="R175:V175"/>
    <mergeCell ref="B176:E176"/>
    <mergeCell ref="F176:H176"/>
    <mergeCell ref="I176:K176"/>
    <mergeCell ref="M176:Q176"/>
    <mergeCell ref="R176:V176"/>
    <mergeCell ref="B173:E173"/>
    <mergeCell ref="F173:H173"/>
    <mergeCell ref="I173:K173"/>
    <mergeCell ref="M173:Q173"/>
    <mergeCell ref="R173:V173"/>
    <mergeCell ref="B174:E174"/>
    <mergeCell ref="F174:H174"/>
    <mergeCell ref="I174:K174"/>
    <mergeCell ref="M174:Q174"/>
    <mergeCell ref="R174:V174"/>
    <mergeCell ref="B179:E179"/>
    <mergeCell ref="F179:H179"/>
    <mergeCell ref="I179:K179"/>
    <mergeCell ref="M179:Q179"/>
    <mergeCell ref="R179:V179"/>
    <mergeCell ref="B180:E180"/>
    <mergeCell ref="F180:H180"/>
    <mergeCell ref="I180:K180"/>
    <mergeCell ref="M180:Q180"/>
    <mergeCell ref="R180:V180"/>
    <mergeCell ref="B177:E177"/>
    <mergeCell ref="F177:H177"/>
    <mergeCell ref="I177:K177"/>
    <mergeCell ref="M177:Q177"/>
    <mergeCell ref="R177:V177"/>
    <mergeCell ref="B178:E178"/>
    <mergeCell ref="F178:H178"/>
    <mergeCell ref="I178:K178"/>
    <mergeCell ref="M178:Q178"/>
    <mergeCell ref="R178:V178"/>
    <mergeCell ref="B185:V185"/>
    <mergeCell ref="D186:V186"/>
    <mergeCell ref="H187:O187"/>
    <mergeCell ref="G188:O188"/>
    <mergeCell ref="T189:V189"/>
    <mergeCell ref="B191:E191"/>
    <mergeCell ref="F191:H192"/>
    <mergeCell ref="I191:K192"/>
    <mergeCell ref="L191:L192"/>
    <mergeCell ref="M191:Q192"/>
    <mergeCell ref="B181:E181"/>
    <mergeCell ref="F181:H181"/>
    <mergeCell ref="I181:K181"/>
    <mergeCell ref="M181:Q181"/>
    <mergeCell ref="R181:V181"/>
    <mergeCell ref="M182:Q182"/>
    <mergeCell ref="R182:V182"/>
    <mergeCell ref="B194:E194"/>
    <mergeCell ref="F194:H194"/>
    <mergeCell ref="I194:K194"/>
    <mergeCell ref="M194:Q194"/>
    <mergeCell ref="R194:V194"/>
    <mergeCell ref="B195:E195"/>
    <mergeCell ref="F195:H195"/>
    <mergeCell ref="I195:K195"/>
    <mergeCell ref="M195:Q195"/>
    <mergeCell ref="R195:V195"/>
    <mergeCell ref="R191:V192"/>
    <mergeCell ref="B192:E192"/>
    <mergeCell ref="B193:E193"/>
    <mergeCell ref="F193:H193"/>
    <mergeCell ref="I193:K193"/>
    <mergeCell ref="M193:Q193"/>
    <mergeCell ref="R193:V193"/>
    <mergeCell ref="B198:E198"/>
    <mergeCell ref="F198:H198"/>
    <mergeCell ref="I198:K198"/>
    <mergeCell ref="M198:Q198"/>
    <mergeCell ref="R198:V198"/>
    <mergeCell ref="B199:E199"/>
    <mergeCell ref="F199:H199"/>
    <mergeCell ref="I199:K199"/>
    <mergeCell ref="M199:Q199"/>
    <mergeCell ref="R199:V199"/>
    <mergeCell ref="B196:E196"/>
    <mergeCell ref="F196:H196"/>
    <mergeCell ref="I196:K196"/>
    <mergeCell ref="M196:Q196"/>
    <mergeCell ref="R196:V196"/>
    <mergeCell ref="B197:E197"/>
    <mergeCell ref="F197:H197"/>
    <mergeCell ref="I197:K197"/>
    <mergeCell ref="M197:Q197"/>
    <mergeCell ref="R197:V197"/>
    <mergeCell ref="B202:E202"/>
    <mergeCell ref="F202:H202"/>
    <mergeCell ref="I202:K202"/>
    <mergeCell ref="M202:Q202"/>
    <mergeCell ref="R202:V202"/>
    <mergeCell ref="B203:E203"/>
    <mergeCell ref="F203:H203"/>
    <mergeCell ref="I203:K203"/>
    <mergeCell ref="M203:Q203"/>
    <mergeCell ref="R203:V203"/>
    <mergeCell ref="B200:E200"/>
    <mergeCell ref="F200:H200"/>
    <mergeCell ref="I200:K200"/>
    <mergeCell ref="M200:Q200"/>
    <mergeCell ref="R200:V200"/>
    <mergeCell ref="B201:E201"/>
    <mergeCell ref="F201:H201"/>
    <mergeCell ref="I201:K201"/>
    <mergeCell ref="M201:Q201"/>
    <mergeCell ref="R201:V201"/>
    <mergeCell ref="B214:E214"/>
    <mergeCell ref="B215:E215"/>
    <mergeCell ref="F215:H215"/>
    <mergeCell ref="I215:K215"/>
    <mergeCell ref="M215:Q215"/>
    <mergeCell ref="R215:V215"/>
    <mergeCell ref="B207:V207"/>
    <mergeCell ref="H209:O209"/>
    <mergeCell ref="G210:O210"/>
    <mergeCell ref="T211:V211"/>
    <mergeCell ref="B213:E213"/>
    <mergeCell ref="F213:H214"/>
    <mergeCell ref="I213:K214"/>
    <mergeCell ref="L213:L214"/>
    <mergeCell ref="M213:Q214"/>
    <mergeCell ref="R213:V214"/>
    <mergeCell ref="B204:E204"/>
    <mergeCell ref="F204:H204"/>
    <mergeCell ref="I204:K204"/>
    <mergeCell ref="M204:Q204"/>
    <mergeCell ref="R204:V204"/>
    <mergeCell ref="M205:Q205"/>
    <mergeCell ref="R205:V205"/>
    <mergeCell ref="B218:E218"/>
    <mergeCell ref="F218:H218"/>
    <mergeCell ref="I218:K218"/>
    <mergeCell ref="M218:Q218"/>
    <mergeCell ref="R218:V218"/>
    <mergeCell ref="B219:E219"/>
    <mergeCell ref="F219:H219"/>
    <mergeCell ref="I219:K219"/>
    <mergeCell ref="M219:Q219"/>
    <mergeCell ref="R219:V219"/>
    <mergeCell ref="B216:E216"/>
    <mergeCell ref="F216:H216"/>
    <mergeCell ref="I216:K216"/>
    <mergeCell ref="M216:Q216"/>
    <mergeCell ref="R216:V216"/>
    <mergeCell ref="B217:E217"/>
    <mergeCell ref="F217:H217"/>
    <mergeCell ref="I217:K217"/>
    <mergeCell ref="M217:Q217"/>
    <mergeCell ref="R217:V217"/>
    <mergeCell ref="B222:E222"/>
    <mergeCell ref="F222:H222"/>
    <mergeCell ref="I222:K222"/>
    <mergeCell ref="M222:Q222"/>
    <mergeCell ref="R222:V222"/>
    <mergeCell ref="B223:E223"/>
    <mergeCell ref="F223:H223"/>
    <mergeCell ref="I223:K223"/>
    <mergeCell ref="M223:Q223"/>
    <mergeCell ref="R223:V223"/>
    <mergeCell ref="B220:E220"/>
    <mergeCell ref="F220:H220"/>
    <mergeCell ref="I220:K220"/>
    <mergeCell ref="M220:Q220"/>
    <mergeCell ref="R220:V220"/>
    <mergeCell ref="B221:E221"/>
    <mergeCell ref="F221:H221"/>
    <mergeCell ref="I221:K221"/>
    <mergeCell ref="M221:Q221"/>
    <mergeCell ref="R221:V221"/>
    <mergeCell ref="B226:E226"/>
    <mergeCell ref="F226:H226"/>
    <mergeCell ref="I226:K226"/>
    <mergeCell ref="M226:Q226"/>
    <mergeCell ref="R226:V226"/>
    <mergeCell ref="M227:Q227"/>
    <mergeCell ref="R227:V227"/>
    <mergeCell ref="B224:E224"/>
    <mergeCell ref="F224:H224"/>
    <mergeCell ref="I224:K224"/>
    <mergeCell ref="M224:Q224"/>
    <mergeCell ref="R224:V224"/>
    <mergeCell ref="B225:E225"/>
    <mergeCell ref="F225:H225"/>
    <mergeCell ref="I225:K225"/>
    <mergeCell ref="M225:Q225"/>
    <mergeCell ref="R225:V225"/>
    <mergeCell ref="R236:V237"/>
    <mergeCell ref="B237:E237"/>
    <mergeCell ref="B238:E238"/>
    <mergeCell ref="F238:H238"/>
    <mergeCell ref="I238:K238"/>
    <mergeCell ref="M238:Q238"/>
    <mergeCell ref="R238:V238"/>
    <mergeCell ref="B230:V230"/>
    <mergeCell ref="D231:V231"/>
    <mergeCell ref="H232:O232"/>
    <mergeCell ref="G233:O233"/>
    <mergeCell ref="T234:V234"/>
    <mergeCell ref="B236:E236"/>
    <mergeCell ref="F236:H237"/>
    <mergeCell ref="I236:K237"/>
    <mergeCell ref="L236:L237"/>
    <mergeCell ref="M236:Q237"/>
    <mergeCell ref="B241:E241"/>
    <mergeCell ref="F241:H241"/>
    <mergeCell ref="I241:K241"/>
    <mergeCell ref="M241:Q241"/>
    <mergeCell ref="R241:V241"/>
    <mergeCell ref="B242:E242"/>
    <mergeCell ref="F242:H242"/>
    <mergeCell ref="I242:K242"/>
    <mergeCell ref="M242:Q242"/>
    <mergeCell ref="R242:V242"/>
    <mergeCell ref="B239:E239"/>
    <mergeCell ref="F239:H239"/>
    <mergeCell ref="I239:K239"/>
    <mergeCell ref="M239:Q239"/>
    <mergeCell ref="R239:V239"/>
    <mergeCell ref="B240:E240"/>
    <mergeCell ref="F240:H240"/>
    <mergeCell ref="I240:K240"/>
    <mergeCell ref="M240:Q240"/>
    <mergeCell ref="R240:V240"/>
    <mergeCell ref="B245:E245"/>
    <mergeCell ref="F245:H245"/>
    <mergeCell ref="I245:K245"/>
    <mergeCell ref="M245:Q245"/>
    <mergeCell ref="R245:V245"/>
    <mergeCell ref="B246:E246"/>
    <mergeCell ref="F246:H246"/>
    <mergeCell ref="I246:K246"/>
    <mergeCell ref="M246:Q246"/>
    <mergeCell ref="R246:V246"/>
    <mergeCell ref="B243:E243"/>
    <mergeCell ref="F243:H243"/>
    <mergeCell ref="I243:K243"/>
    <mergeCell ref="M243:Q243"/>
    <mergeCell ref="R243:V243"/>
    <mergeCell ref="B244:E244"/>
    <mergeCell ref="F244:H244"/>
    <mergeCell ref="I244:K244"/>
    <mergeCell ref="M244:Q244"/>
    <mergeCell ref="R244:V244"/>
    <mergeCell ref="B249:E249"/>
    <mergeCell ref="F249:H249"/>
    <mergeCell ref="I249:K249"/>
    <mergeCell ref="M249:Q249"/>
    <mergeCell ref="R249:V249"/>
    <mergeCell ref="M250:Q250"/>
    <mergeCell ref="R250:V250"/>
    <mergeCell ref="B247:E247"/>
    <mergeCell ref="F247:H247"/>
    <mergeCell ref="I247:K247"/>
    <mergeCell ref="M247:Q247"/>
    <mergeCell ref="R247:V247"/>
    <mergeCell ref="B248:E248"/>
    <mergeCell ref="F248:H248"/>
    <mergeCell ref="I248:K248"/>
    <mergeCell ref="M248:Q248"/>
    <mergeCell ref="R248:V248"/>
    <mergeCell ref="B262:E262"/>
    <mergeCell ref="F262:H262"/>
    <mergeCell ref="I262:K262"/>
    <mergeCell ref="M262:Q262"/>
    <mergeCell ref="R262:V262"/>
    <mergeCell ref="B263:E263"/>
    <mergeCell ref="F263:H263"/>
    <mergeCell ref="I263:K263"/>
    <mergeCell ref="M263:Q263"/>
    <mergeCell ref="R263:V263"/>
    <mergeCell ref="B260:E260"/>
    <mergeCell ref="B261:E261"/>
    <mergeCell ref="F261:H261"/>
    <mergeCell ref="I261:K261"/>
    <mergeCell ref="M261:Q261"/>
    <mergeCell ref="R261:V261"/>
    <mergeCell ref="B253:V253"/>
    <mergeCell ref="H255:O255"/>
    <mergeCell ref="G256:O256"/>
    <mergeCell ref="T257:V257"/>
    <mergeCell ref="B259:E259"/>
    <mergeCell ref="F259:H260"/>
    <mergeCell ref="I259:K260"/>
    <mergeCell ref="L259:L260"/>
    <mergeCell ref="M259:Q260"/>
    <mergeCell ref="R259:V260"/>
    <mergeCell ref="B266:E266"/>
    <mergeCell ref="F266:H266"/>
    <mergeCell ref="I266:K266"/>
    <mergeCell ref="M266:Q266"/>
    <mergeCell ref="R266:V266"/>
    <mergeCell ref="B267:E267"/>
    <mergeCell ref="F267:H267"/>
    <mergeCell ref="I267:K267"/>
    <mergeCell ref="M267:Q267"/>
    <mergeCell ref="R267:V267"/>
    <mergeCell ref="B264:E264"/>
    <mergeCell ref="F264:H264"/>
    <mergeCell ref="I264:K264"/>
    <mergeCell ref="M264:Q264"/>
    <mergeCell ref="R264:V264"/>
    <mergeCell ref="B265:E265"/>
    <mergeCell ref="F265:H265"/>
    <mergeCell ref="I265:K265"/>
    <mergeCell ref="M265:Q265"/>
    <mergeCell ref="R265:V265"/>
    <mergeCell ref="B270:E270"/>
    <mergeCell ref="F270:H270"/>
    <mergeCell ref="I270:K270"/>
    <mergeCell ref="M270:Q270"/>
    <mergeCell ref="R270:V270"/>
    <mergeCell ref="B271:E271"/>
    <mergeCell ref="F271:H271"/>
    <mergeCell ref="I271:K271"/>
    <mergeCell ref="M271:Q271"/>
    <mergeCell ref="R271:V271"/>
    <mergeCell ref="B268:E268"/>
    <mergeCell ref="F268:H268"/>
    <mergeCell ref="I268:K268"/>
    <mergeCell ref="M268:Q268"/>
    <mergeCell ref="R268:V268"/>
    <mergeCell ref="B269:E269"/>
    <mergeCell ref="F269:H269"/>
    <mergeCell ref="I269:K269"/>
    <mergeCell ref="M269:Q269"/>
    <mergeCell ref="R269:V269"/>
    <mergeCell ref="B276:V276"/>
    <mergeCell ref="D277:V277"/>
    <mergeCell ref="H278:O278"/>
    <mergeCell ref="G279:O279"/>
    <mergeCell ref="T280:V280"/>
    <mergeCell ref="B282:E282"/>
    <mergeCell ref="F282:H283"/>
    <mergeCell ref="I282:K283"/>
    <mergeCell ref="L282:L283"/>
    <mergeCell ref="M282:Q283"/>
    <mergeCell ref="B272:E272"/>
    <mergeCell ref="F272:H272"/>
    <mergeCell ref="I272:K272"/>
    <mergeCell ref="M272:Q272"/>
    <mergeCell ref="R272:V272"/>
    <mergeCell ref="M273:Q273"/>
    <mergeCell ref="R273:V273"/>
    <mergeCell ref="B285:E285"/>
    <mergeCell ref="F285:H285"/>
    <mergeCell ref="I285:K285"/>
    <mergeCell ref="M285:Q285"/>
    <mergeCell ref="R285:V285"/>
    <mergeCell ref="B286:E286"/>
    <mergeCell ref="F286:H286"/>
    <mergeCell ref="I286:K286"/>
    <mergeCell ref="M286:Q286"/>
    <mergeCell ref="R286:V286"/>
    <mergeCell ref="R282:V283"/>
    <mergeCell ref="B283:E283"/>
    <mergeCell ref="B284:E284"/>
    <mergeCell ref="F284:H284"/>
    <mergeCell ref="I284:K284"/>
    <mergeCell ref="M284:Q284"/>
    <mergeCell ref="R284:V284"/>
    <mergeCell ref="B289:E289"/>
    <mergeCell ref="F289:H289"/>
    <mergeCell ref="I289:K289"/>
    <mergeCell ref="M289:Q289"/>
    <mergeCell ref="R289:V289"/>
    <mergeCell ref="B290:E290"/>
    <mergeCell ref="F290:H290"/>
    <mergeCell ref="I290:K290"/>
    <mergeCell ref="M290:Q290"/>
    <mergeCell ref="R290:V290"/>
    <mergeCell ref="B287:E287"/>
    <mergeCell ref="F287:H287"/>
    <mergeCell ref="I287:K287"/>
    <mergeCell ref="M287:Q287"/>
    <mergeCell ref="R287:V287"/>
    <mergeCell ref="B288:E288"/>
    <mergeCell ref="F288:H288"/>
    <mergeCell ref="I288:K288"/>
    <mergeCell ref="M288:Q288"/>
    <mergeCell ref="R288:V288"/>
    <mergeCell ref="B293:E293"/>
    <mergeCell ref="F293:H293"/>
    <mergeCell ref="I293:K293"/>
    <mergeCell ref="M293:Q293"/>
    <mergeCell ref="R293:V293"/>
    <mergeCell ref="B294:E294"/>
    <mergeCell ref="F294:H294"/>
    <mergeCell ref="I294:K294"/>
    <mergeCell ref="M294:Q294"/>
    <mergeCell ref="R294:V294"/>
    <mergeCell ref="B291:E291"/>
    <mergeCell ref="F291:H291"/>
    <mergeCell ref="I291:K291"/>
    <mergeCell ref="M291:Q291"/>
    <mergeCell ref="R291:V291"/>
    <mergeCell ref="B292:E292"/>
    <mergeCell ref="F292:H292"/>
    <mergeCell ref="I292:K292"/>
    <mergeCell ref="M292:Q292"/>
    <mergeCell ref="R292:V292"/>
    <mergeCell ref="B306:E306"/>
    <mergeCell ref="B307:E307"/>
    <mergeCell ref="F307:H307"/>
    <mergeCell ref="I307:K307"/>
    <mergeCell ref="M307:Q307"/>
    <mergeCell ref="R307:V307"/>
    <mergeCell ref="B299:V299"/>
    <mergeCell ref="H301:O301"/>
    <mergeCell ref="G302:O302"/>
    <mergeCell ref="T303:V303"/>
    <mergeCell ref="B305:E305"/>
    <mergeCell ref="F305:H306"/>
    <mergeCell ref="I305:K306"/>
    <mergeCell ref="L305:L306"/>
    <mergeCell ref="M305:Q306"/>
    <mergeCell ref="R305:V306"/>
    <mergeCell ref="B295:E295"/>
    <mergeCell ref="F295:H295"/>
    <mergeCell ref="I295:K295"/>
    <mergeCell ref="M295:Q295"/>
    <mergeCell ref="R295:V295"/>
    <mergeCell ref="M296:Q296"/>
    <mergeCell ref="R296:V296"/>
    <mergeCell ref="B310:E310"/>
    <mergeCell ref="F310:H310"/>
    <mergeCell ref="I310:K310"/>
    <mergeCell ref="M310:Q310"/>
    <mergeCell ref="R310:V310"/>
    <mergeCell ref="B311:E311"/>
    <mergeCell ref="F311:H311"/>
    <mergeCell ref="I311:K311"/>
    <mergeCell ref="M311:Q311"/>
    <mergeCell ref="R311:V311"/>
    <mergeCell ref="B308:E308"/>
    <mergeCell ref="F308:H308"/>
    <mergeCell ref="I308:K308"/>
    <mergeCell ref="M308:Q308"/>
    <mergeCell ref="R308:V308"/>
    <mergeCell ref="B309:E309"/>
    <mergeCell ref="F309:H309"/>
    <mergeCell ref="I309:K309"/>
    <mergeCell ref="M309:Q309"/>
    <mergeCell ref="R309:V309"/>
    <mergeCell ref="B314:E314"/>
    <mergeCell ref="F314:H314"/>
    <mergeCell ref="I314:K314"/>
    <mergeCell ref="M314:Q314"/>
    <mergeCell ref="R314:V314"/>
    <mergeCell ref="B315:E315"/>
    <mergeCell ref="F315:H315"/>
    <mergeCell ref="I315:K315"/>
    <mergeCell ref="M315:Q315"/>
    <mergeCell ref="R315:V315"/>
    <mergeCell ref="B312:E312"/>
    <mergeCell ref="F312:H312"/>
    <mergeCell ref="I312:K312"/>
    <mergeCell ref="M312:Q312"/>
    <mergeCell ref="R312:V312"/>
    <mergeCell ref="B313:E313"/>
    <mergeCell ref="F313:H313"/>
    <mergeCell ref="I313:K313"/>
    <mergeCell ref="M313:Q313"/>
    <mergeCell ref="R313:V313"/>
    <mergeCell ref="B318:E318"/>
    <mergeCell ref="F318:H318"/>
    <mergeCell ref="I318:K318"/>
    <mergeCell ref="M318:Q318"/>
    <mergeCell ref="R318:V318"/>
    <mergeCell ref="M319:Q319"/>
    <mergeCell ref="R319:V319"/>
    <mergeCell ref="B316:E316"/>
    <mergeCell ref="F316:H316"/>
    <mergeCell ref="I316:K316"/>
    <mergeCell ref="M316:Q316"/>
    <mergeCell ref="R316:V316"/>
    <mergeCell ref="B317:E317"/>
    <mergeCell ref="F317:H317"/>
    <mergeCell ref="I317:K317"/>
    <mergeCell ref="M317:Q317"/>
    <mergeCell ref="R317:V317"/>
    <mergeCell ref="R328:V329"/>
    <mergeCell ref="B329:E329"/>
    <mergeCell ref="B330:E330"/>
    <mergeCell ref="F330:H330"/>
    <mergeCell ref="I330:K330"/>
    <mergeCell ref="M330:Q330"/>
    <mergeCell ref="R330:V330"/>
    <mergeCell ref="B322:V322"/>
    <mergeCell ref="D323:V323"/>
    <mergeCell ref="H324:O324"/>
    <mergeCell ref="G325:O325"/>
    <mergeCell ref="T326:V326"/>
    <mergeCell ref="B328:E328"/>
    <mergeCell ref="F328:H329"/>
    <mergeCell ref="I328:K329"/>
    <mergeCell ref="L328:L329"/>
    <mergeCell ref="M328:Q329"/>
    <mergeCell ref="B333:E333"/>
    <mergeCell ref="F333:H333"/>
    <mergeCell ref="I333:K333"/>
    <mergeCell ref="M333:Q333"/>
    <mergeCell ref="R333:V333"/>
    <mergeCell ref="B334:E334"/>
    <mergeCell ref="F334:H334"/>
    <mergeCell ref="I334:K334"/>
    <mergeCell ref="M334:Q334"/>
    <mergeCell ref="R334:V334"/>
    <mergeCell ref="B331:E331"/>
    <mergeCell ref="F331:H331"/>
    <mergeCell ref="I331:K331"/>
    <mergeCell ref="M331:Q331"/>
    <mergeCell ref="R331:V331"/>
    <mergeCell ref="B332:E332"/>
    <mergeCell ref="F332:H332"/>
    <mergeCell ref="I332:K332"/>
    <mergeCell ref="M332:Q332"/>
    <mergeCell ref="R332:V332"/>
    <mergeCell ref="B337:E337"/>
    <mergeCell ref="F337:H337"/>
    <mergeCell ref="I337:K337"/>
    <mergeCell ref="M337:Q337"/>
    <mergeCell ref="R337:V337"/>
    <mergeCell ref="B338:E338"/>
    <mergeCell ref="F338:H338"/>
    <mergeCell ref="I338:K338"/>
    <mergeCell ref="M338:Q338"/>
    <mergeCell ref="R338:V338"/>
    <mergeCell ref="B335:E335"/>
    <mergeCell ref="F335:H335"/>
    <mergeCell ref="I335:K335"/>
    <mergeCell ref="M335:Q335"/>
    <mergeCell ref="R335:V335"/>
    <mergeCell ref="B336:E336"/>
    <mergeCell ref="F336:H336"/>
    <mergeCell ref="I336:K336"/>
    <mergeCell ref="M336:Q336"/>
    <mergeCell ref="R336:V336"/>
    <mergeCell ref="B341:E341"/>
    <mergeCell ref="F341:H341"/>
    <mergeCell ref="I341:K341"/>
    <mergeCell ref="M341:Q341"/>
    <mergeCell ref="R341:V341"/>
    <mergeCell ref="M342:Q342"/>
    <mergeCell ref="R342:V342"/>
    <mergeCell ref="B339:E339"/>
    <mergeCell ref="F339:H339"/>
    <mergeCell ref="I339:K339"/>
    <mergeCell ref="M339:Q339"/>
    <mergeCell ref="R339:V339"/>
    <mergeCell ref="B340:E340"/>
    <mergeCell ref="F340:H340"/>
    <mergeCell ref="I340:K340"/>
    <mergeCell ref="M340:Q340"/>
    <mergeCell ref="R340:V340"/>
    <mergeCell ref="B354:E354"/>
    <mergeCell ref="F354:H354"/>
    <mergeCell ref="I354:K354"/>
    <mergeCell ref="M354:Q354"/>
    <mergeCell ref="R354:V354"/>
    <mergeCell ref="B355:E355"/>
    <mergeCell ref="F355:H355"/>
    <mergeCell ref="I355:K355"/>
    <mergeCell ref="M355:Q355"/>
    <mergeCell ref="R355:V355"/>
    <mergeCell ref="B352:E352"/>
    <mergeCell ref="B353:E353"/>
    <mergeCell ref="F353:H353"/>
    <mergeCell ref="I353:K353"/>
    <mergeCell ref="M353:Q353"/>
    <mergeCell ref="R353:V353"/>
    <mergeCell ref="B345:V345"/>
    <mergeCell ref="H347:O347"/>
    <mergeCell ref="G348:O348"/>
    <mergeCell ref="T349:V349"/>
    <mergeCell ref="B351:E351"/>
    <mergeCell ref="F351:H352"/>
    <mergeCell ref="I351:K352"/>
    <mergeCell ref="L351:L352"/>
    <mergeCell ref="M351:Q352"/>
    <mergeCell ref="R351:V352"/>
    <mergeCell ref="B358:E358"/>
    <mergeCell ref="F358:H358"/>
    <mergeCell ref="I358:K358"/>
    <mergeCell ref="M358:Q358"/>
    <mergeCell ref="R358:V358"/>
    <mergeCell ref="B359:E359"/>
    <mergeCell ref="F359:H359"/>
    <mergeCell ref="I359:K359"/>
    <mergeCell ref="M359:Q359"/>
    <mergeCell ref="R359:V359"/>
    <mergeCell ref="B356:E356"/>
    <mergeCell ref="F356:H356"/>
    <mergeCell ref="I356:K356"/>
    <mergeCell ref="M356:Q356"/>
    <mergeCell ref="R356:V356"/>
    <mergeCell ref="B357:E357"/>
    <mergeCell ref="F357:H357"/>
    <mergeCell ref="I357:K357"/>
    <mergeCell ref="M357:Q357"/>
    <mergeCell ref="R357:V357"/>
    <mergeCell ref="B362:E362"/>
    <mergeCell ref="F362:H362"/>
    <mergeCell ref="I362:K362"/>
    <mergeCell ref="M362:Q362"/>
    <mergeCell ref="R362:V362"/>
    <mergeCell ref="B363:E363"/>
    <mergeCell ref="F363:H363"/>
    <mergeCell ref="I363:K363"/>
    <mergeCell ref="M363:Q363"/>
    <mergeCell ref="R363:V363"/>
    <mergeCell ref="B360:E360"/>
    <mergeCell ref="F360:H360"/>
    <mergeCell ref="I360:K360"/>
    <mergeCell ref="M360:Q360"/>
    <mergeCell ref="R360:V360"/>
    <mergeCell ref="B361:E361"/>
    <mergeCell ref="F361:H361"/>
    <mergeCell ref="I361:K361"/>
    <mergeCell ref="M361:Q361"/>
    <mergeCell ref="R361:V361"/>
    <mergeCell ref="B368:V368"/>
    <mergeCell ref="D369:V369"/>
    <mergeCell ref="H370:O370"/>
    <mergeCell ref="G371:O371"/>
    <mergeCell ref="T372:V372"/>
    <mergeCell ref="B374:E374"/>
    <mergeCell ref="F374:H375"/>
    <mergeCell ref="I374:K375"/>
    <mergeCell ref="L374:L375"/>
    <mergeCell ref="M374:Q375"/>
    <mergeCell ref="B364:E364"/>
    <mergeCell ref="F364:H364"/>
    <mergeCell ref="I364:K364"/>
    <mergeCell ref="M364:Q364"/>
    <mergeCell ref="R364:V364"/>
    <mergeCell ref="M365:Q365"/>
    <mergeCell ref="R365:V365"/>
    <mergeCell ref="B377:E377"/>
    <mergeCell ref="F377:H377"/>
    <mergeCell ref="I377:K377"/>
    <mergeCell ref="M377:Q377"/>
    <mergeCell ref="R377:V377"/>
    <mergeCell ref="B378:E378"/>
    <mergeCell ref="F378:H378"/>
    <mergeCell ref="I378:K378"/>
    <mergeCell ref="M378:Q378"/>
    <mergeCell ref="R378:V378"/>
    <mergeCell ref="R374:V375"/>
    <mergeCell ref="B375:E375"/>
    <mergeCell ref="B376:E376"/>
    <mergeCell ref="F376:H376"/>
    <mergeCell ref="I376:K376"/>
    <mergeCell ref="M376:Q376"/>
    <mergeCell ref="R376:V376"/>
    <mergeCell ref="B381:E381"/>
    <mergeCell ref="F381:H381"/>
    <mergeCell ref="I381:K381"/>
    <mergeCell ref="M381:Q381"/>
    <mergeCell ref="R381:V381"/>
    <mergeCell ref="B382:E382"/>
    <mergeCell ref="F382:H382"/>
    <mergeCell ref="I382:K382"/>
    <mergeCell ref="M382:Q382"/>
    <mergeCell ref="R382:V382"/>
    <mergeCell ref="B379:E379"/>
    <mergeCell ref="F379:H379"/>
    <mergeCell ref="I379:K379"/>
    <mergeCell ref="M379:Q379"/>
    <mergeCell ref="R379:V379"/>
    <mergeCell ref="B380:E380"/>
    <mergeCell ref="F380:H380"/>
    <mergeCell ref="I380:K380"/>
    <mergeCell ref="M380:Q380"/>
    <mergeCell ref="R380:V380"/>
    <mergeCell ref="B385:E385"/>
    <mergeCell ref="F385:H385"/>
    <mergeCell ref="I385:K385"/>
    <mergeCell ref="M385:Q385"/>
    <mergeCell ref="R385:V385"/>
    <mergeCell ref="B386:E386"/>
    <mergeCell ref="F386:H386"/>
    <mergeCell ref="I386:K386"/>
    <mergeCell ref="M386:Q386"/>
    <mergeCell ref="R386:V386"/>
    <mergeCell ref="B383:E383"/>
    <mergeCell ref="F383:H383"/>
    <mergeCell ref="I383:K383"/>
    <mergeCell ref="M383:Q383"/>
    <mergeCell ref="R383:V383"/>
    <mergeCell ref="B384:E384"/>
    <mergeCell ref="F384:H384"/>
    <mergeCell ref="I384:K384"/>
    <mergeCell ref="M384:Q384"/>
    <mergeCell ref="R384:V384"/>
    <mergeCell ref="B398:E398"/>
    <mergeCell ref="B399:E399"/>
    <mergeCell ref="F399:H399"/>
    <mergeCell ref="I399:K399"/>
    <mergeCell ref="M399:Q399"/>
    <mergeCell ref="R399:V399"/>
    <mergeCell ref="B391:V391"/>
    <mergeCell ref="H393:O393"/>
    <mergeCell ref="G394:O394"/>
    <mergeCell ref="T395:V395"/>
    <mergeCell ref="B397:E397"/>
    <mergeCell ref="F397:H398"/>
    <mergeCell ref="I397:K398"/>
    <mergeCell ref="L397:L398"/>
    <mergeCell ref="M397:Q398"/>
    <mergeCell ref="R397:V398"/>
    <mergeCell ref="B387:E387"/>
    <mergeCell ref="F387:H387"/>
    <mergeCell ref="I387:K387"/>
    <mergeCell ref="M387:Q387"/>
    <mergeCell ref="R387:V387"/>
    <mergeCell ref="M388:Q388"/>
    <mergeCell ref="R388:V388"/>
    <mergeCell ref="B402:E402"/>
    <mergeCell ref="F402:H402"/>
    <mergeCell ref="I402:K402"/>
    <mergeCell ref="M402:Q402"/>
    <mergeCell ref="R402:V402"/>
    <mergeCell ref="B403:E403"/>
    <mergeCell ref="F403:H403"/>
    <mergeCell ref="I403:K403"/>
    <mergeCell ref="M403:Q403"/>
    <mergeCell ref="R403:V403"/>
    <mergeCell ref="B400:E400"/>
    <mergeCell ref="F400:H400"/>
    <mergeCell ref="I400:K400"/>
    <mergeCell ref="M400:Q400"/>
    <mergeCell ref="R400:V400"/>
    <mergeCell ref="B401:E401"/>
    <mergeCell ref="F401:H401"/>
    <mergeCell ref="I401:K401"/>
    <mergeCell ref="M401:Q401"/>
    <mergeCell ref="R401:V401"/>
    <mergeCell ref="B406:E406"/>
    <mergeCell ref="F406:H406"/>
    <mergeCell ref="I406:K406"/>
    <mergeCell ref="M406:Q406"/>
    <mergeCell ref="R406:V406"/>
    <mergeCell ref="B407:E407"/>
    <mergeCell ref="F407:H407"/>
    <mergeCell ref="I407:K407"/>
    <mergeCell ref="M407:Q407"/>
    <mergeCell ref="R407:V407"/>
    <mergeCell ref="B404:E404"/>
    <mergeCell ref="F404:H404"/>
    <mergeCell ref="I404:K404"/>
    <mergeCell ref="M404:Q404"/>
    <mergeCell ref="R404:V404"/>
    <mergeCell ref="B405:E405"/>
    <mergeCell ref="F405:H405"/>
    <mergeCell ref="I405:K405"/>
    <mergeCell ref="M405:Q405"/>
    <mergeCell ref="R405:V405"/>
    <mergeCell ref="B410:E410"/>
    <mergeCell ref="F410:H410"/>
    <mergeCell ref="I410:K410"/>
    <mergeCell ref="M410:Q410"/>
    <mergeCell ref="R410:V410"/>
    <mergeCell ref="M411:Q411"/>
    <mergeCell ref="R411:V411"/>
    <mergeCell ref="B408:E408"/>
    <mergeCell ref="F408:H408"/>
    <mergeCell ref="I408:K408"/>
    <mergeCell ref="M408:Q408"/>
    <mergeCell ref="R408:V408"/>
    <mergeCell ref="B409:E409"/>
    <mergeCell ref="F409:H409"/>
    <mergeCell ref="I409:K409"/>
    <mergeCell ref="M409:Q409"/>
    <mergeCell ref="R409:V409"/>
    <mergeCell ref="R420:V421"/>
    <mergeCell ref="B421:E421"/>
    <mergeCell ref="B422:E422"/>
    <mergeCell ref="F422:H422"/>
    <mergeCell ref="I422:K422"/>
    <mergeCell ref="M422:Q422"/>
    <mergeCell ref="R422:V422"/>
    <mergeCell ref="B414:V414"/>
    <mergeCell ref="D415:V415"/>
    <mergeCell ref="H416:O416"/>
    <mergeCell ref="G417:O417"/>
    <mergeCell ref="T418:V418"/>
    <mergeCell ref="B420:E420"/>
    <mergeCell ref="F420:H421"/>
    <mergeCell ref="I420:K421"/>
    <mergeCell ref="L420:L421"/>
    <mergeCell ref="M420:Q421"/>
    <mergeCell ref="B425:E425"/>
    <mergeCell ref="F425:H425"/>
    <mergeCell ref="I425:K425"/>
    <mergeCell ref="M425:Q425"/>
    <mergeCell ref="R425:V425"/>
    <mergeCell ref="B426:E426"/>
    <mergeCell ref="F426:H426"/>
    <mergeCell ref="I426:K426"/>
    <mergeCell ref="M426:Q426"/>
    <mergeCell ref="R426:V426"/>
    <mergeCell ref="B423:E423"/>
    <mergeCell ref="F423:H423"/>
    <mergeCell ref="I423:K423"/>
    <mergeCell ref="M423:Q423"/>
    <mergeCell ref="R423:V423"/>
    <mergeCell ref="B424:E424"/>
    <mergeCell ref="F424:H424"/>
    <mergeCell ref="I424:K424"/>
    <mergeCell ref="M424:Q424"/>
    <mergeCell ref="R424:V424"/>
    <mergeCell ref="B429:E429"/>
    <mergeCell ref="F429:H429"/>
    <mergeCell ref="I429:K429"/>
    <mergeCell ref="M429:Q429"/>
    <mergeCell ref="R429:V429"/>
    <mergeCell ref="B430:E430"/>
    <mergeCell ref="F430:H430"/>
    <mergeCell ref="I430:K430"/>
    <mergeCell ref="M430:Q430"/>
    <mergeCell ref="R430:V430"/>
    <mergeCell ref="B427:E427"/>
    <mergeCell ref="F427:H427"/>
    <mergeCell ref="I427:K427"/>
    <mergeCell ref="M427:Q427"/>
    <mergeCell ref="R427:V427"/>
    <mergeCell ref="B428:E428"/>
    <mergeCell ref="F428:H428"/>
    <mergeCell ref="I428:K428"/>
    <mergeCell ref="M428:Q428"/>
    <mergeCell ref="R428:V428"/>
    <mergeCell ref="B433:E433"/>
    <mergeCell ref="F433:H433"/>
    <mergeCell ref="I433:K433"/>
    <mergeCell ref="M433:Q433"/>
    <mergeCell ref="R433:V433"/>
    <mergeCell ref="M434:Q434"/>
    <mergeCell ref="R434:V434"/>
    <mergeCell ref="B431:E431"/>
    <mergeCell ref="F431:H431"/>
    <mergeCell ref="I431:K431"/>
    <mergeCell ref="M431:Q431"/>
    <mergeCell ref="R431:V431"/>
    <mergeCell ref="B432:E432"/>
    <mergeCell ref="F432:H432"/>
    <mergeCell ref="I432:K432"/>
    <mergeCell ref="M432:Q432"/>
    <mergeCell ref="R432:V432"/>
    <mergeCell ref="B446:E446"/>
    <mergeCell ref="F446:H446"/>
    <mergeCell ref="I446:K446"/>
    <mergeCell ref="M446:Q446"/>
    <mergeCell ref="R446:V446"/>
    <mergeCell ref="B447:E447"/>
    <mergeCell ref="F447:H447"/>
    <mergeCell ref="I447:K447"/>
    <mergeCell ref="M447:Q447"/>
    <mergeCell ref="R447:V447"/>
    <mergeCell ref="B444:E444"/>
    <mergeCell ref="B445:E445"/>
    <mergeCell ref="F445:H445"/>
    <mergeCell ref="I445:K445"/>
    <mergeCell ref="M445:Q445"/>
    <mergeCell ref="R445:V445"/>
    <mergeCell ref="B437:V437"/>
    <mergeCell ref="H439:O439"/>
    <mergeCell ref="G440:O440"/>
    <mergeCell ref="T441:V441"/>
    <mergeCell ref="B443:E443"/>
    <mergeCell ref="F443:H444"/>
    <mergeCell ref="I443:K444"/>
    <mergeCell ref="L443:L444"/>
    <mergeCell ref="M443:Q444"/>
    <mergeCell ref="R443:V444"/>
    <mergeCell ref="B450:E450"/>
    <mergeCell ref="F450:H450"/>
    <mergeCell ref="I450:K450"/>
    <mergeCell ref="M450:Q450"/>
    <mergeCell ref="R450:V450"/>
    <mergeCell ref="B451:E451"/>
    <mergeCell ref="F451:H451"/>
    <mergeCell ref="I451:K451"/>
    <mergeCell ref="M451:Q451"/>
    <mergeCell ref="R451:V451"/>
    <mergeCell ref="B448:E448"/>
    <mergeCell ref="F448:H448"/>
    <mergeCell ref="I448:K448"/>
    <mergeCell ref="M448:Q448"/>
    <mergeCell ref="R448:V448"/>
    <mergeCell ref="B449:E449"/>
    <mergeCell ref="F449:H449"/>
    <mergeCell ref="I449:K449"/>
    <mergeCell ref="M449:Q449"/>
    <mergeCell ref="R449:V449"/>
    <mergeCell ref="B454:E454"/>
    <mergeCell ref="F454:H454"/>
    <mergeCell ref="I454:K454"/>
    <mergeCell ref="M454:Q454"/>
    <mergeCell ref="R454:V454"/>
    <mergeCell ref="B455:E455"/>
    <mergeCell ref="F455:H455"/>
    <mergeCell ref="I455:K455"/>
    <mergeCell ref="M455:Q455"/>
    <mergeCell ref="R455:V455"/>
    <mergeCell ref="B452:E452"/>
    <mergeCell ref="F452:H452"/>
    <mergeCell ref="I452:K452"/>
    <mergeCell ref="M452:Q452"/>
    <mergeCell ref="R452:V452"/>
    <mergeCell ref="B453:E453"/>
    <mergeCell ref="F453:H453"/>
    <mergeCell ref="I453:K453"/>
    <mergeCell ref="M453:Q453"/>
    <mergeCell ref="R453:V453"/>
    <mergeCell ref="B460:V460"/>
    <mergeCell ref="D461:V461"/>
    <mergeCell ref="H462:O462"/>
    <mergeCell ref="G463:O463"/>
    <mergeCell ref="T464:V464"/>
    <mergeCell ref="B466:E466"/>
    <mergeCell ref="F466:H467"/>
    <mergeCell ref="I466:K467"/>
    <mergeCell ref="L466:L467"/>
    <mergeCell ref="M466:Q467"/>
    <mergeCell ref="B456:E456"/>
    <mergeCell ref="F456:H456"/>
    <mergeCell ref="I456:K456"/>
    <mergeCell ref="M456:Q456"/>
    <mergeCell ref="R456:V456"/>
    <mergeCell ref="M457:Q457"/>
    <mergeCell ref="R457:V457"/>
    <mergeCell ref="B469:E469"/>
    <mergeCell ref="F469:H469"/>
    <mergeCell ref="I469:K469"/>
    <mergeCell ref="M469:Q469"/>
    <mergeCell ref="R469:V469"/>
    <mergeCell ref="B470:E470"/>
    <mergeCell ref="F470:H470"/>
    <mergeCell ref="I470:K470"/>
    <mergeCell ref="M470:Q470"/>
    <mergeCell ref="R470:V470"/>
    <mergeCell ref="R466:V467"/>
    <mergeCell ref="B467:E467"/>
    <mergeCell ref="B468:E468"/>
    <mergeCell ref="F468:H468"/>
    <mergeCell ref="I468:K468"/>
    <mergeCell ref="M468:Q468"/>
    <mergeCell ref="R468:V468"/>
    <mergeCell ref="B473:E473"/>
    <mergeCell ref="F473:H473"/>
    <mergeCell ref="I473:K473"/>
    <mergeCell ref="M473:Q473"/>
    <mergeCell ref="R473:V473"/>
    <mergeCell ref="B474:E474"/>
    <mergeCell ref="F474:H474"/>
    <mergeCell ref="I474:K474"/>
    <mergeCell ref="M474:Q474"/>
    <mergeCell ref="R474:V474"/>
    <mergeCell ref="B471:E471"/>
    <mergeCell ref="F471:H471"/>
    <mergeCell ref="I471:K471"/>
    <mergeCell ref="M471:Q471"/>
    <mergeCell ref="R471:V471"/>
    <mergeCell ref="B472:E472"/>
    <mergeCell ref="F472:H472"/>
    <mergeCell ref="I472:K472"/>
    <mergeCell ref="M472:Q472"/>
    <mergeCell ref="R472:V472"/>
    <mergeCell ref="B477:E477"/>
    <mergeCell ref="F477:H477"/>
    <mergeCell ref="I477:K477"/>
    <mergeCell ref="M477:Q477"/>
    <mergeCell ref="R477:V477"/>
    <mergeCell ref="B478:E478"/>
    <mergeCell ref="F478:H478"/>
    <mergeCell ref="I478:K478"/>
    <mergeCell ref="M478:Q478"/>
    <mergeCell ref="R478:V478"/>
    <mergeCell ref="B475:E475"/>
    <mergeCell ref="F475:H475"/>
    <mergeCell ref="I475:K475"/>
    <mergeCell ref="M475:Q475"/>
    <mergeCell ref="R475:V475"/>
    <mergeCell ref="B476:E476"/>
    <mergeCell ref="F476:H476"/>
    <mergeCell ref="I476:K476"/>
    <mergeCell ref="M476:Q476"/>
    <mergeCell ref="R476:V476"/>
    <mergeCell ref="B490:E490"/>
    <mergeCell ref="B491:E491"/>
    <mergeCell ref="F491:H491"/>
    <mergeCell ref="I491:K491"/>
    <mergeCell ref="M491:Q491"/>
    <mergeCell ref="R491:V491"/>
    <mergeCell ref="B483:V483"/>
    <mergeCell ref="H485:O485"/>
    <mergeCell ref="G486:O486"/>
    <mergeCell ref="T487:V487"/>
    <mergeCell ref="B489:E489"/>
    <mergeCell ref="F489:H490"/>
    <mergeCell ref="I489:K490"/>
    <mergeCell ref="L489:L490"/>
    <mergeCell ref="M489:Q490"/>
    <mergeCell ref="R489:V490"/>
    <mergeCell ref="B479:E479"/>
    <mergeCell ref="F479:H479"/>
    <mergeCell ref="I479:K479"/>
    <mergeCell ref="M479:Q479"/>
    <mergeCell ref="R479:V479"/>
    <mergeCell ref="M480:Q480"/>
    <mergeCell ref="R480:V480"/>
    <mergeCell ref="B494:E494"/>
    <mergeCell ref="F494:H494"/>
    <mergeCell ref="I494:K494"/>
    <mergeCell ref="M494:Q494"/>
    <mergeCell ref="R494:V494"/>
    <mergeCell ref="B495:E495"/>
    <mergeCell ref="F495:H495"/>
    <mergeCell ref="I495:K495"/>
    <mergeCell ref="M495:Q495"/>
    <mergeCell ref="R495:V495"/>
    <mergeCell ref="B492:E492"/>
    <mergeCell ref="F492:H492"/>
    <mergeCell ref="I492:K492"/>
    <mergeCell ref="M492:Q492"/>
    <mergeCell ref="R492:V492"/>
    <mergeCell ref="B493:E493"/>
    <mergeCell ref="F493:H493"/>
    <mergeCell ref="I493:K493"/>
    <mergeCell ref="M493:Q493"/>
    <mergeCell ref="R493:V493"/>
    <mergeCell ref="B498:E498"/>
    <mergeCell ref="F498:H498"/>
    <mergeCell ref="I498:K498"/>
    <mergeCell ref="M498:Q498"/>
    <mergeCell ref="R498:V498"/>
    <mergeCell ref="B499:E499"/>
    <mergeCell ref="F499:H499"/>
    <mergeCell ref="I499:K499"/>
    <mergeCell ref="M499:Q499"/>
    <mergeCell ref="R499:V499"/>
    <mergeCell ref="B496:E496"/>
    <mergeCell ref="F496:H496"/>
    <mergeCell ref="I496:K496"/>
    <mergeCell ref="M496:Q496"/>
    <mergeCell ref="R496:V496"/>
    <mergeCell ref="B497:E497"/>
    <mergeCell ref="F497:H497"/>
    <mergeCell ref="I497:K497"/>
    <mergeCell ref="M497:Q497"/>
    <mergeCell ref="R497:V497"/>
    <mergeCell ref="B502:E502"/>
    <mergeCell ref="F502:H502"/>
    <mergeCell ref="I502:K502"/>
    <mergeCell ref="M502:Q502"/>
    <mergeCell ref="R502:V502"/>
    <mergeCell ref="M503:Q503"/>
    <mergeCell ref="R503:V503"/>
    <mergeCell ref="B500:E500"/>
    <mergeCell ref="F500:H500"/>
    <mergeCell ref="I500:K500"/>
    <mergeCell ref="M500:Q500"/>
    <mergeCell ref="R500:V500"/>
    <mergeCell ref="B501:E501"/>
    <mergeCell ref="F501:H501"/>
    <mergeCell ref="I501:K501"/>
    <mergeCell ref="M501:Q501"/>
    <mergeCell ref="R501:V501"/>
    <mergeCell ref="R512:V513"/>
    <mergeCell ref="B513:E513"/>
    <mergeCell ref="B514:E514"/>
    <mergeCell ref="F514:H514"/>
    <mergeCell ref="I514:K514"/>
    <mergeCell ref="M514:Q514"/>
    <mergeCell ref="R514:V514"/>
    <mergeCell ref="B506:V506"/>
    <mergeCell ref="D507:V507"/>
    <mergeCell ref="H508:O508"/>
    <mergeCell ref="G509:O509"/>
    <mergeCell ref="T510:V510"/>
    <mergeCell ref="B512:E512"/>
    <mergeCell ref="F512:H513"/>
    <mergeCell ref="I512:K513"/>
    <mergeCell ref="L512:L513"/>
    <mergeCell ref="M512:Q513"/>
    <mergeCell ref="B517:E517"/>
    <mergeCell ref="F517:H517"/>
    <mergeCell ref="I517:K517"/>
    <mergeCell ref="M517:Q517"/>
    <mergeCell ref="R517:V517"/>
    <mergeCell ref="B518:E518"/>
    <mergeCell ref="F518:H518"/>
    <mergeCell ref="I518:K518"/>
    <mergeCell ref="M518:Q518"/>
    <mergeCell ref="R518:V518"/>
    <mergeCell ref="B515:E515"/>
    <mergeCell ref="F515:H515"/>
    <mergeCell ref="I515:K515"/>
    <mergeCell ref="M515:Q515"/>
    <mergeCell ref="R515:V515"/>
    <mergeCell ref="B516:E516"/>
    <mergeCell ref="F516:H516"/>
    <mergeCell ref="I516:K516"/>
    <mergeCell ref="M516:Q516"/>
    <mergeCell ref="R516:V516"/>
    <mergeCell ref="B521:E521"/>
    <mergeCell ref="F521:H521"/>
    <mergeCell ref="I521:K521"/>
    <mergeCell ref="M521:Q521"/>
    <mergeCell ref="R521:V521"/>
    <mergeCell ref="B522:E522"/>
    <mergeCell ref="F522:H522"/>
    <mergeCell ref="I522:K522"/>
    <mergeCell ref="M522:Q522"/>
    <mergeCell ref="R522:V522"/>
    <mergeCell ref="B519:E519"/>
    <mergeCell ref="F519:H519"/>
    <mergeCell ref="I519:K519"/>
    <mergeCell ref="M519:Q519"/>
    <mergeCell ref="R519:V519"/>
    <mergeCell ref="B520:E520"/>
    <mergeCell ref="F520:H520"/>
    <mergeCell ref="I520:K520"/>
    <mergeCell ref="M520:Q520"/>
    <mergeCell ref="R520:V520"/>
    <mergeCell ref="B525:E525"/>
    <mergeCell ref="F525:H525"/>
    <mergeCell ref="I525:K525"/>
    <mergeCell ref="M525:Q525"/>
    <mergeCell ref="R525:V525"/>
    <mergeCell ref="M526:Q526"/>
    <mergeCell ref="R526:V526"/>
    <mergeCell ref="B523:E523"/>
    <mergeCell ref="F523:H523"/>
    <mergeCell ref="I523:K523"/>
    <mergeCell ref="M523:Q523"/>
    <mergeCell ref="R523:V523"/>
    <mergeCell ref="B524:E524"/>
    <mergeCell ref="F524:H524"/>
    <mergeCell ref="I524:K524"/>
    <mergeCell ref="M524:Q524"/>
    <mergeCell ref="R524:V524"/>
    <mergeCell ref="B538:E538"/>
    <mergeCell ref="F538:H538"/>
    <mergeCell ref="I538:K538"/>
    <mergeCell ref="M538:Q538"/>
    <mergeCell ref="R538:V538"/>
    <mergeCell ref="B539:E539"/>
    <mergeCell ref="F539:H539"/>
    <mergeCell ref="I539:K539"/>
    <mergeCell ref="M539:Q539"/>
    <mergeCell ref="R539:V539"/>
    <mergeCell ref="B536:E536"/>
    <mergeCell ref="B537:E537"/>
    <mergeCell ref="F537:H537"/>
    <mergeCell ref="I537:K537"/>
    <mergeCell ref="M537:Q537"/>
    <mergeCell ref="R537:V537"/>
    <mergeCell ref="B529:V529"/>
    <mergeCell ref="H531:O531"/>
    <mergeCell ref="G532:O532"/>
    <mergeCell ref="T533:V533"/>
    <mergeCell ref="B535:E535"/>
    <mergeCell ref="F535:H536"/>
    <mergeCell ref="I535:K536"/>
    <mergeCell ref="L535:L536"/>
    <mergeCell ref="M535:Q536"/>
    <mergeCell ref="R535:V536"/>
    <mergeCell ref="B542:E542"/>
    <mergeCell ref="F542:H542"/>
    <mergeCell ref="I542:K542"/>
    <mergeCell ref="M542:Q542"/>
    <mergeCell ref="R542:V542"/>
    <mergeCell ref="B543:E543"/>
    <mergeCell ref="F543:H543"/>
    <mergeCell ref="I543:K543"/>
    <mergeCell ref="M543:Q543"/>
    <mergeCell ref="R543:V543"/>
    <mergeCell ref="B540:E540"/>
    <mergeCell ref="F540:H540"/>
    <mergeCell ref="I540:K540"/>
    <mergeCell ref="M540:Q540"/>
    <mergeCell ref="R540:V540"/>
    <mergeCell ref="B541:E541"/>
    <mergeCell ref="F541:H541"/>
    <mergeCell ref="I541:K541"/>
    <mergeCell ref="M541:Q541"/>
    <mergeCell ref="R541:V541"/>
    <mergeCell ref="B546:E546"/>
    <mergeCell ref="F546:H546"/>
    <mergeCell ref="I546:K546"/>
    <mergeCell ref="M546:Q546"/>
    <mergeCell ref="R546:V546"/>
    <mergeCell ref="B547:E547"/>
    <mergeCell ref="F547:H547"/>
    <mergeCell ref="I547:K547"/>
    <mergeCell ref="M547:Q547"/>
    <mergeCell ref="R547:V547"/>
    <mergeCell ref="B544:E544"/>
    <mergeCell ref="F544:H544"/>
    <mergeCell ref="I544:K544"/>
    <mergeCell ref="M544:Q544"/>
    <mergeCell ref="R544:V544"/>
    <mergeCell ref="B545:E545"/>
    <mergeCell ref="F545:H545"/>
    <mergeCell ref="I545:K545"/>
    <mergeCell ref="M545:Q545"/>
    <mergeCell ref="R545:V545"/>
    <mergeCell ref="B552:V552"/>
    <mergeCell ref="D553:V553"/>
    <mergeCell ref="H554:O554"/>
    <mergeCell ref="G555:O555"/>
    <mergeCell ref="T556:V556"/>
    <mergeCell ref="B558:E558"/>
    <mergeCell ref="F558:H559"/>
    <mergeCell ref="I558:K559"/>
    <mergeCell ref="L558:L559"/>
    <mergeCell ref="M558:Q559"/>
    <mergeCell ref="B548:E548"/>
    <mergeCell ref="F548:H548"/>
    <mergeCell ref="I548:K548"/>
    <mergeCell ref="M548:Q548"/>
    <mergeCell ref="R548:V548"/>
    <mergeCell ref="M549:Q549"/>
    <mergeCell ref="R549:V549"/>
    <mergeCell ref="B561:E561"/>
    <mergeCell ref="F561:H561"/>
    <mergeCell ref="I561:K561"/>
    <mergeCell ref="M561:Q561"/>
    <mergeCell ref="R561:V561"/>
    <mergeCell ref="B562:E562"/>
    <mergeCell ref="F562:H562"/>
    <mergeCell ref="I562:K562"/>
    <mergeCell ref="M562:Q562"/>
    <mergeCell ref="R562:V562"/>
    <mergeCell ref="R558:V559"/>
    <mergeCell ref="B559:E559"/>
    <mergeCell ref="B560:E560"/>
    <mergeCell ref="F560:H560"/>
    <mergeCell ref="I560:K560"/>
    <mergeCell ref="M560:Q560"/>
    <mergeCell ref="R560:V560"/>
    <mergeCell ref="B565:E565"/>
    <mergeCell ref="F565:H565"/>
    <mergeCell ref="I565:K565"/>
    <mergeCell ref="M565:Q565"/>
    <mergeCell ref="R565:V565"/>
    <mergeCell ref="B566:E566"/>
    <mergeCell ref="F566:H566"/>
    <mergeCell ref="I566:K566"/>
    <mergeCell ref="M566:Q566"/>
    <mergeCell ref="R566:V566"/>
    <mergeCell ref="B563:E563"/>
    <mergeCell ref="F563:H563"/>
    <mergeCell ref="I563:K563"/>
    <mergeCell ref="M563:Q563"/>
    <mergeCell ref="R563:V563"/>
    <mergeCell ref="B564:E564"/>
    <mergeCell ref="F564:H564"/>
    <mergeCell ref="I564:K564"/>
    <mergeCell ref="M564:Q564"/>
    <mergeCell ref="R564:V564"/>
    <mergeCell ref="B569:E569"/>
    <mergeCell ref="F569:H569"/>
    <mergeCell ref="I569:K569"/>
    <mergeCell ref="M569:Q569"/>
    <mergeCell ref="R569:V569"/>
    <mergeCell ref="B570:E570"/>
    <mergeCell ref="F570:H570"/>
    <mergeCell ref="I570:K570"/>
    <mergeCell ref="M570:Q570"/>
    <mergeCell ref="R570:V570"/>
    <mergeCell ref="B567:E567"/>
    <mergeCell ref="F567:H567"/>
    <mergeCell ref="I567:K567"/>
    <mergeCell ref="M567:Q567"/>
    <mergeCell ref="R567:V567"/>
    <mergeCell ref="B568:E568"/>
    <mergeCell ref="F568:H568"/>
    <mergeCell ref="I568:K568"/>
    <mergeCell ref="M568:Q568"/>
    <mergeCell ref="R568:V568"/>
    <mergeCell ref="B582:E582"/>
    <mergeCell ref="B583:E583"/>
    <mergeCell ref="F583:H583"/>
    <mergeCell ref="I583:K583"/>
    <mergeCell ref="M583:Q583"/>
    <mergeCell ref="R583:V583"/>
    <mergeCell ref="B575:V575"/>
    <mergeCell ref="H577:O577"/>
    <mergeCell ref="G578:O578"/>
    <mergeCell ref="T579:V579"/>
    <mergeCell ref="B581:E581"/>
    <mergeCell ref="F581:H582"/>
    <mergeCell ref="I581:K582"/>
    <mergeCell ref="L581:L582"/>
    <mergeCell ref="M581:Q582"/>
    <mergeCell ref="R581:V582"/>
    <mergeCell ref="B571:E571"/>
    <mergeCell ref="F571:H571"/>
    <mergeCell ref="I571:K571"/>
    <mergeCell ref="M571:Q571"/>
    <mergeCell ref="R571:V571"/>
    <mergeCell ref="M572:Q572"/>
    <mergeCell ref="R572:V572"/>
    <mergeCell ref="B586:E586"/>
    <mergeCell ref="F586:H586"/>
    <mergeCell ref="I586:K586"/>
    <mergeCell ref="M586:Q586"/>
    <mergeCell ref="R586:V586"/>
    <mergeCell ref="B587:E587"/>
    <mergeCell ref="F587:H587"/>
    <mergeCell ref="I587:K587"/>
    <mergeCell ref="M587:Q587"/>
    <mergeCell ref="R587:V587"/>
    <mergeCell ref="B584:E584"/>
    <mergeCell ref="F584:H584"/>
    <mergeCell ref="I584:K584"/>
    <mergeCell ref="M584:Q584"/>
    <mergeCell ref="R584:V584"/>
    <mergeCell ref="B585:E585"/>
    <mergeCell ref="F585:H585"/>
    <mergeCell ref="I585:K585"/>
    <mergeCell ref="M585:Q585"/>
    <mergeCell ref="R585:V585"/>
    <mergeCell ref="B590:E590"/>
    <mergeCell ref="F590:H590"/>
    <mergeCell ref="I590:K590"/>
    <mergeCell ref="M590:Q590"/>
    <mergeCell ref="R590:V590"/>
    <mergeCell ref="B591:E591"/>
    <mergeCell ref="F591:H591"/>
    <mergeCell ref="I591:K591"/>
    <mergeCell ref="M591:Q591"/>
    <mergeCell ref="R591:V591"/>
    <mergeCell ref="B588:E588"/>
    <mergeCell ref="F588:H588"/>
    <mergeCell ref="I588:K588"/>
    <mergeCell ref="M588:Q588"/>
    <mergeCell ref="R588:V588"/>
    <mergeCell ref="B589:E589"/>
    <mergeCell ref="F589:H589"/>
    <mergeCell ref="I589:K589"/>
    <mergeCell ref="M589:Q589"/>
    <mergeCell ref="R589:V589"/>
    <mergeCell ref="B594:E594"/>
    <mergeCell ref="F594:H594"/>
    <mergeCell ref="I594:K594"/>
    <mergeCell ref="M594:Q594"/>
    <mergeCell ref="R594:V594"/>
    <mergeCell ref="M595:Q595"/>
    <mergeCell ref="R595:V595"/>
    <mergeCell ref="B592:E592"/>
    <mergeCell ref="F592:H592"/>
    <mergeCell ref="I592:K592"/>
    <mergeCell ref="M592:Q592"/>
    <mergeCell ref="R592:V592"/>
    <mergeCell ref="B593:E593"/>
    <mergeCell ref="F593:H593"/>
    <mergeCell ref="I593:K593"/>
    <mergeCell ref="M593:Q593"/>
    <mergeCell ref="R593:V593"/>
    <mergeCell ref="B598:V598"/>
    <mergeCell ref="D599:V599"/>
    <mergeCell ref="H600:O600"/>
    <mergeCell ref="G601:O601"/>
    <mergeCell ref="T602:V602"/>
    <mergeCell ref="B604:E604"/>
    <mergeCell ref="F604:H605"/>
    <mergeCell ref="I604:K605"/>
    <mergeCell ref="L604:L605"/>
    <mergeCell ref="M604:Q605"/>
    <mergeCell ref="R604:V605"/>
    <mergeCell ref="B605:E605"/>
    <mergeCell ref="B606:E606"/>
    <mergeCell ref="F606:H606"/>
    <mergeCell ref="I606:K606"/>
    <mergeCell ref="M606:Q606"/>
    <mergeCell ref="R606:V606"/>
    <mergeCell ref="B607:E607"/>
    <mergeCell ref="F607:H607"/>
    <mergeCell ref="I607:K607"/>
    <mergeCell ref="M607:Q607"/>
    <mergeCell ref="R607:V607"/>
    <mergeCell ref="B608:E608"/>
    <mergeCell ref="F608:H608"/>
    <mergeCell ref="I608:K608"/>
    <mergeCell ref="M608:Q608"/>
    <mergeCell ref="R608:V608"/>
    <mergeCell ref="B609:E609"/>
    <mergeCell ref="F609:H609"/>
    <mergeCell ref="I609:K609"/>
    <mergeCell ref="M609:Q609"/>
    <mergeCell ref="R609:V609"/>
    <mergeCell ref="B610:E610"/>
    <mergeCell ref="F610:H610"/>
    <mergeCell ref="I610:K610"/>
    <mergeCell ref="M610:Q610"/>
    <mergeCell ref="R610:V610"/>
    <mergeCell ref="B611:E611"/>
    <mergeCell ref="F611:H611"/>
    <mergeCell ref="I611:K611"/>
    <mergeCell ref="M611:Q611"/>
    <mergeCell ref="R611:V611"/>
    <mergeCell ref="B612:E612"/>
    <mergeCell ref="F612:H612"/>
    <mergeCell ref="I612:K612"/>
    <mergeCell ref="M612:Q612"/>
    <mergeCell ref="R612:V612"/>
    <mergeCell ref="B613:E613"/>
    <mergeCell ref="F613:H613"/>
    <mergeCell ref="I613:K613"/>
    <mergeCell ref="M613:Q613"/>
    <mergeCell ref="R613:V613"/>
    <mergeCell ref="B614:E614"/>
    <mergeCell ref="F614:H614"/>
    <mergeCell ref="I614:K614"/>
    <mergeCell ref="M614:Q614"/>
    <mergeCell ref="R614:V614"/>
    <mergeCell ref="B615:E615"/>
    <mergeCell ref="F615:H615"/>
    <mergeCell ref="I615:K615"/>
    <mergeCell ref="M615:Q615"/>
    <mergeCell ref="R615:V615"/>
    <mergeCell ref="B616:E616"/>
    <mergeCell ref="F616:H616"/>
    <mergeCell ref="I616:K616"/>
    <mergeCell ref="M616:Q616"/>
    <mergeCell ref="R616:V616"/>
    <mergeCell ref="B617:E617"/>
    <mergeCell ref="F617:H617"/>
    <mergeCell ref="I617:K617"/>
    <mergeCell ref="M617:Q617"/>
    <mergeCell ref="R617:V617"/>
    <mergeCell ref="M618:Q618"/>
    <mergeCell ref="R618:V618"/>
    <mergeCell ref="B621:V621"/>
    <mergeCell ref="H623:O623"/>
    <mergeCell ref="G624:O624"/>
    <mergeCell ref="T625:V625"/>
    <mergeCell ref="B627:E627"/>
    <mergeCell ref="F627:H628"/>
    <mergeCell ref="I627:K628"/>
    <mergeCell ref="L627:L628"/>
    <mergeCell ref="M627:Q628"/>
    <mergeCell ref="R627:V628"/>
    <mergeCell ref="B628:E628"/>
    <mergeCell ref="B629:E629"/>
    <mergeCell ref="F629:H629"/>
    <mergeCell ref="I629:K629"/>
    <mergeCell ref="M629:Q629"/>
    <mergeCell ref="R629:V629"/>
    <mergeCell ref="B630:E630"/>
    <mergeCell ref="F630:H630"/>
    <mergeCell ref="I630:K630"/>
    <mergeCell ref="M630:Q630"/>
    <mergeCell ref="R630:V630"/>
    <mergeCell ref="B631:E631"/>
    <mergeCell ref="F631:H631"/>
    <mergeCell ref="I631:K631"/>
    <mergeCell ref="M631:Q631"/>
    <mergeCell ref="R631:V631"/>
    <mergeCell ref="B632:E632"/>
    <mergeCell ref="F632:H632"/>
    <mergeCell ref="I632:K632"/>
    <mergeCell ref="M632:Q632"/>
    <mergeCell ref="R632:V632"/>
    <mergeCell ref="B633:E633"/>
    <mergeCell ref="F633:H633"/>
    <mergeCell ref="I633:K633"/>
    <mergeCell ref="M633:Q633"/>
    <mergeCell ref="R633:V633"/>
    <mergeCell ref="B634:E634"/>
    <mergeCell ref="F634:H634"/>
    <mergeCell ref="I634:K634"/>
    <mergeCell ref="M634:Q634"/>
    <mergeCell ref="R634:V634"/>
    <mergeCell ref="B635:E635"/>
    <mergeCell ref="F635:H635"/>
    <mergeCell ref="I635:K635"/>
    <mergeCell ref="M635:Q635"/>
    <mergeCell ref="R635:V635"/>
    <mergeCell ref="B636:E636"/>
    <mergeCell ref="F636:H636"/>
    <mergeCell ref="I636:K636"/>
    <mergeCell ref="M636:Q636"/>
    <mergeCell ref="R636:V636"/>
    <mergeCell ref="B637:E637"/>
    <mergeCell ref="F637:H637"/>
    <mergeCell ref="I637:K637"/>
    <mergeCell ref="M637:Q637"/>
    <mergeCell ref="R637:V637"/>
    <mergeCell ref="B638:E638"/>
    <mergeCell ref="F638:H638"/>
    <mergeCell ref="I638:K638"/>
    <mergeCell ref="M638:Q638"/>
    <mergeCell ref="R638:V638"/>
    <mergeCell ref="B639:E639"/>
    <mergeCell ref="F639:H639"/>
    <mergeCell ref="I639:K639"/>
    <mergeCell ref="M639:Q639"/>
    <mergeCell ref="R639:V639"/>
    <mergeCell ref="B640:E640"/>
    <mergeCell ref="F640:H640"/>
    <mergeCell ref="I640:K640"/>
    <mergeCell ref="M640:Q640"/>
    <mergeCell ref="R640:V640"/>
    <mergeCell ref="M641:Q641"/>
    <mergeCell ref="R641:V641"/>
    <mergeCell ref="B644:V644"/>
    <mergeCell ref="D645:V645"/>
    <mergeCell ref="H646:O646"/>
    <mergeCell ref="G647:O647"/>
    <mergeCell ref="T648:V648"/>
    <mergeCell ref="B650:E650"/>
    <mergeCell ref="F650:H651"/>
    <mergeCell ref="I650:K651"/>
    <mergeCell ref="L650:L651"/>
    <mergeCell ref="M650:Q651"/>
    <mergeCell ref="R650:V651"/>
    <mergeCell ref="B651:E651"/>
    <mergeCell ref="B652:E652"/>
    <mergeCell ref="F652:H652"/>
    <mergeCell ref="I652:K652"/>
    <mergeCell ref="M652:Q652"/>
    <mergeCell ref="R652:V652"/>
    <mergeCell ref="B653:E653"/>
    <mergeCell ref="F653:H653"/>
    <mergeCell ref="I653:K653"/>
    <mergeCell ref="M653:Q653"/>
    <mergeCell ref="R653:V653"/>
    <mergeCell ref="B654:E654"/>
    <mergeCell ref="F654:H654"/>
    <mergeCell ref="I654:K654"/>
    <mergeCell ref="M654:Q654"/>
    <mergeCell ref="R654:V654"/>
    <mergeCell ref="B655:E655"/>
    <mergeCell ref="F655:H655"/>
    <mergeCell ref="I655:K655"/>
    <mergeCell ref="M655:Q655"/>
    <mergeCell ref="R655:V655"/>
    <mergeCell ref="B656:E656"/>
    <mergeCell ref="F656:H656"/>
    <mergeCell ref="I656:K656"/>
    <mergeCell ref="M656:Q656"/>
    <mergeCell ref="R656:V656"/>
    <mergeCell ref="B657:E657"/>
    <mergeCell ref="F657:H657"/>
    <mergeCell ref="I657:K657"/>
    <mergeCell ref="M657:Q657"/>
    <mergeCell ref="R657:V657"/>
    <mergeCell ref="B658:E658"/>
    <mergeCell ref="F658:H658"/>
    <mergeCell ref="I658:K658"/>
    <mergeCell ref="M658:Q658"/>
    <mergeCell ref="R658:V658"/>
    <mergeCell ref="B659:E659"/>
    <mergeCell ref="F659:H659"/>
    <mergeCell ref="I659:K659"/>
    <mergeCell ref="M659:Q659"/>
    <mergeCell ref="R659:V659"/>
    <mergeCell ref="B660:E660"/>
    <mergeCell ref="F660:H660"/>
    <mergeCell ref="I660:K660"/>
    <mergeCell ref="M660:Q660"/>
    <mergeCell ref="R660:V660"/>
    <mergeCell ref="B661:E661"/>
    <mergeCell ref="F661:H661"/>
    <mergeCell ref="I661:K661"/>
    <mergeCell ref="M661:Q661"/>
    <mergeCell ref="R661:V661"/>
    <mergeCell ref="B662:E662"/>
    <mergeCell ref="F662:H662"/>
    <mergeCell ref="I662:K662"/>
    <mergeCell ref="M662:Q662"/>
    <mergeCell ref="R662:V662"/>
    <mergeCell ref="B663:E663"/>
    <mergeCell ref="F663:H663"/>
    <mergeCell ref="I663:K663"/>
    <mergeCell ref="M663:Q663"/>
    <mergeCell ref="R663:V663"/>
    <mergeCell ref="M664:Q664"/>
    <mergeCell ref="R664:V664"/>
    <mergeCell ref="B667:V667"/>
    <mergeCell ref="H669:O669"/>
    <mergeCell ref="G670:O670"/>
    <mergeCell ref="T671:V671"/>
    <mergeCell ref="B673:E673"/>
    <mergeCell ref="F673:H674"/>
    <mergeCell ref="I673:K674"/>
    <mergeCell ref="L673:L674"/>
    <mergeCell ref="M673:Q674"/>
    <mergeCell ref="R673:V674"/>
    <mergeCell ref="B674:E674"/>
    <mergeCell ref="B675:E675"/>
    <mergeCell ref="F675:H675"/>
    <mergeCell ref="I675:K675"/>
    <mergeCell ref="M675:Q675"/>
    <mergeCell ref="R675:V675"/>
    <mergeCell ref="B676:E676"/>
    <mergeCell ref="F676:H676"/>
    <mergeCell ref="I676:K676"/>
    <mergeCell ref="M676:Q676"/>
    <mergeCell ref="R676:V676"/>
    <mergeCell ref="B677:E677"/>
    <mergeCell ref="F677:H677"/>
    <mergeCell ref="I677:K677"/>
    <mergeCell ref="M677:Q677"/>
    <mergeCell ref="R677:V677"/>
    <mergeCell ref="B678:E678"/>
    <mergeCell ref="F678:H678"/>
    <mergeCell ref="I678:K678"/>
    <mergeCell ref="M678:Q678"/>
    <mergeCell ref="R678:V678"/>
    <mergeCell ref="B679:E679"/>
    <mergeCell ref="F679:H679"/>
    <mergeCell ref="I679:K679"/>
    <mergeCell ref="M679:Q679"/>
    <mergeCell ref="R679:V679"/>
    <mergeCell ref="B680:E680"/>
    <mergeCell ref="F680:H680"/>
    <mergeCell ref="I680:K680"/>
    <mergeCell ref="M680:Q680"/>
    <mergeCell ref="R680:V680"/>
    <mergeCell ref="B681:E681"/>
    <mergeCell ref="F681:H681"/>
    <mergeCell ref="I681:K681"/>
    <mergeCell ref="M681:Q681"/>
    <mergeCell ref="R681:V681"/>
    <mergeCell ref="B682:E682"/>
    <mergeCell ref="F682:H682"/>
    <mergeCell ref="I682:K682"/>
    <mergeCell ref="M682:Q682"/>
    <mergeCell ref="R682:V682"/>
    <mergeCell ref="B683:E683"/>
    <mergeCell ref="F683:H683"/>
    <mergeCell ref="I683:K683"/>
    <mergeCell ref="M683:Q683"/>
    <mergeCell ref="R683:V683"/>
    <mergeCell ref="B684:E684"/>
    <mergeCell ref="F684:H684"/>
    <mergeCell ref="I684:K684"/>
    <mergeCell ref="M684:Q684"/>
    <mergeCell ref="R684:V684"/>
    <mergeCell ref="B685:E685"/>
    <mergeCell ref="F685:H685"/>
    <mergeCell ref="I685:K685"/>
    <mergeCell ref="M685:Q685"/>
    <mergeCell ref="R685:V685"/>
    <mergeCell ref="B686:E686"/>
    <mergeCell ref="F686:H686"/>
    <mergeCell ref="I686:K686"/>
    <mergeCell ref="M686:Q686"/>
    <mergeCell ref="R686:V686"/>
    <mergeCell ref="M687:Q687"/>
    <mergeCell ref="R687:V687"/>
    <mergeCell ref="B690:V690"/>
    <mergeCell ref="D691:V691"/>
    <mergeCell ref="H692:O692"/>
    <mergeCell ref="G693:O693"/>
    <mergeCell ref="T694:V694"/>
    <mergeCell ref="B696:E696"/>
    <mergeCell ref="F696:H697"/>
    <mergeCell ref="I696:K697"/>
    <mergeCell ref="L696:L697"/>
    <mergeCell ref="M696:Q697"/>
    <mergeCell ref="R696:V697"/>
    <mergeCell ref="B697:E697"/>
    <mergeCell ref="B698:E698"/>
    <mergeCell ref="F698:H698"/>
    <mergeCell ref="I698:K698"/>
    <mergeCell ref="M698:Q698"/>
    <mergeCell ref="R698:V698"/>
    <mergeCell ref="B699:E699"/>
    <mergeCell ref="F699:H699"/>
    <mergeCell ref="I699:K699"/>
    <mergeCell ref="M699:Q699"/>
    <mergeCell ref="R699:V699"/>
    <mergeCell ref="B700:E700"/>
    <mergeCell ref="F700:H700"/>
    <mergeCell ref="I700:K700"/>
    <mergeCell ref="M700:Q700"/>
    <mergeCell ref="R700:V700"/>
    <mergeCell ref="B701:E701"/>
    <mergeCell ref="F701:H701"/>
    <mergeCell ref="I701:K701"/>
    <mergeCell ref="M701:Q701"/>
    <mergeCell ref="R701:V701"/>
    <mergeCell ref="B702:E702"/>
    <mergeCell ref="F702:H702"/>
    <mergeCell ref="I702:K702"/>
    <mergeCell ref="M702:Q702"/>
    <mergeCell ref="R702:V702"/>
    <mergeCell ref="B703:E703"/>
    <mergeCell ref="F703:H703"/>
    <mergeCell ref="I703:K703"/>
    <mergeCell ref="M703:Q703"/>
    <mergeCell ref="R703:V703"/>
    <mergeCell ref="B704:E704"/>
    <mergeCell ref="F704:H704"/>
    <mergeCell ref="I704:K704"/>
    <mergeCell ref="M704:Q704"/>
    <mergeCell ref="R704:V704"/>
    <mergeCell ref="B705:E705"/>
    <mergeCell ref="F705:H705"/>
    <mergeCell ref="I705:K705"/>
    <mergeCell ref="M705:Q705"/>
    <mergeCell ref="R705:V705"/>
    <mergeCell ref="B706:E706"/>
    <mergeCell ref="F706:H706"/>
    <mergeCell ref="I706:K706"/>
    <mergeCell ref="M706:Q706"/>
    <mergeCell ref="R706:V706"/>
    <mergeCell ref="B707:E707"/>
    <mergeCell ref="F707:H707"/>
    <mergeCell ref="I707:K707"/>
    <mergeCell ref="M707:Q707"/>
    <mergeCell ref="R707:V707"/>
    <mergeCell ref="B708:E708"/>
    <mergeCell ref="F708:H708"/>
    <mergeCell ref="I708:K708"/>
    <mergeCell ref="M708:Q708"/>
    <mergeCell ref="R708:V708"/>
    <mergeCell ref="B709:E709"/>
    <mergeCell ref="F709:H709"/>
    <mergeCell ref="I709:K709"/>
    <mergeCell ref="M709:Q709"/>
    <mergeCell ref="R709:V709"/>
    <mergeCell ref="M710:Q710"/>
    <mergeCell ref="R710:V710"/>
    <mergeCell ref="B713:V713"/>
    <mergeCell ref="H715:O715"/>
    <mergeCell ref="G716:O716"/>
    <mergeCell ref="T717:V717"/>
    <mergeCell ref="B719:E719"/>
    <mergeCell ref="F719:H720"/>
    <mergeCell ref="I719:K720"/>
    <mergeCell ref="L719:L720"/>
    <mergeCell ref="M719:Q720"/>
    <mergeCell ref="R719:V720"/>
    <mergeCell ref="B720:E720"/>
    <mergeCell ref="B721:E721"/>
    <mergeCell ref="F721:H721"/>
    <mergeCell ref="I721:K721"/>
    <mergeCell ref="M721:Q721"/>
    <mergeCell ref="R721:V721"/>
    <mergeCell ref="B722:E722"/>
    <mergeCell ref="F722:H722"/>
    <mergeCell ref="I722:K722"/>
    <mergeCell ref="M722:Q722"/>
    <mergeCell ref="R722:V722"/>
    <mergeCell ref="B723:E723"/>
    <mergeCell ref="F723:H723"/>
    <mergeCell ref="I723:K723"/>
    <mergeCell ref="M723:Q723"/>
    <mergeCell ref="R723:V723"/>
    <mergeCell ref="B724:E724"/>
    <mergeCell ref="F724:H724"/>
    <mergeCell ref="I724:K724"/>
    <mergeCell ref="M724:Q724"/>
    <mergeCell ref="R724:V724"/>
    <mergeCell ref="B725:E725"/>
    <mergeCell ref="F725:H725"/>
    <mergeCell ref="I725:K725"/>
    <mergeCell ref="M725:Q725"/>
    <mergeCell ref="R725:V725"/>
    <mergeCell ref="B726:E726"/>
    <mergeCell ref="F726:H726"/>
    <mergeCell ref="I726:K726"/>
    <mergeCell ref="M726:Q726"/>
    <mergeCell ref="R726:V726"/>
    <mergeCell ref="B727:E727"/>
    <mergeCell ref="F727:H727"/>
    <mergeCell ref="I727:K727"/>
    <mergeCell ref="M727:Q727"/>
    <mergeCell ref="R727:V727"/>
    <mergeCell ref="B728:E728"/>
    <mergeCell ref="F728:H728"/>
    <mergeCell ref="I728:K728"/>
    <mergeCell ref="M728:Q728"/>
    <mergeCell ref="R728:V728"/>
    <mergeCell ref="B729:E729"/>
    <mergeCell ref="F729:H729"/>
    <mergeCell ref="I729:K729"/>
    <mergeCell ref="M729:Q729"/>
    <mergeCell ref="R729:V729"/>
    <mergeCell ref="B730:E730"/>
    <mergeCell ref="F730:H730"/>
    <mergeCell ref="I730:K730"/>
    <mergeCell ref="M730:Q730"/>
    <mergeCell ref="R730:V730"/>
    <mergeCell ref="B731:E731"/>
    <mergeCell ref="F731:H731"/>
    <mergeCell ref="I731:K731"/>
    <mergeCell ref="M731:Q731"/>
    <mergeCell ref="R731:V731"/>
    <mergeCell ref="B732:E732"/>
    <mergeCell ref="F732:H732"/>
    <mergeCell ref="I732:K732"/>
    <mergeCell ref="M732:Q732"/>
    <mergeCell ref="R732:V732"/>
    <mergeCell ref="M733:Q733"/>
    <mergeCell ref="R733:V733"/>
    <mergeCell ref="B736:V736"/>
    <mergeCell ref="D737:V737"/>
    <mergeCell ref="H738:O738"/>
    <mergeCell ref="G739:O739"/>
    <mergeCell ref="T740:V740"/>
    <mergeCell ref="B742:E742"/>
    <mergeCell ref="F742:H743"/>
    <mergeCell ref="I742:K743"/>
    <mergeCell ref="L742:L743"/>
    <mergeCell ref="M742:Q743"/>
    <mergeCell ref="R742:V743"/>
    <mergeCell ref="B743:E743"/>
    <mergeCell ref="B744:E744"/>
    <mergeCell ref="F744:H744"/>
    <mergeCell ref="I744:K744"/>
    <mergeCell ref="M744:Q744"/>
    <mergeCell ref="R744:V744"/>
    <mergeCell ref="B745:E745"/>
    <mergeCell ref="F745:H745"/>
    <mergeCell ref="I745:K745"/>
    <mergeCell ref="M745:Q745"/>
    <mergeCell ref="R745:V745"/>
    <mergeCell ref="B746:E746"/>
    <mergeCell ref="F746:H746"/>
    <mergeCell ref="I746:K746"/>
    <mergeCell ref="M746:Q746"/>
    <mergeCell ref="R746:V746"/>
    <mergeCell ref="B747:E747"/>
    <mergeCell ref="F747:H747"/>
    <mergeCell ref="I747:K747"/>
    <mergeCell ref="M747:Q747"/>
    <mergeCell ref="R747:V747"/>
    <mergeCell ref="B748:E748"/>
    <mergeCell ref="F748:H748"/>
    <mergeCell ref="I748:K748"/>
    <mergeCell ref="M748:Q748"/>
    <mergeCell ref="R748:V748"/>
    <mergeCell ref="B749:E749"/>
    <mergeCell ref="F749:H749"/>
    <mergeCell ref="I749:K749"/>
    <mergeCell ref="M749:Q749"/>
    <mergeCell ref="R749:V749"/>
    <mergeCell ref="B750:E750"/>
    <mergeCell ref="F750:H750"/>
    <mergeCell ref="I750:K750"/>
    <mergeCell ref="M750:Q750"/>
    <mergeCell ref="R750:V750"/>
    <mergeCell ref="B751:E751"/>
    <mergeCell ref="F751:H751"/>
    <mergeCell ref="I751:K751"/>
    <mergeCell ref="M751:Q751"/>
    <mergeCell ref="R751:V751"/>
    <mergeCell ref="B752:E752"/>
    <mergeCell ref="F752:H752"/>
    <mergeCell ref="I752:K752"/>
    <mergeCell ref="M752:Q752"/>
    <mergeCell ref="R752:V752"/>
    <mergeCell ref="B753:E753"/>
    <mergeCell ref="F753:H753"/>
    <mergeCell ref="I753:K753"/>
    <mergeCell ref="M753:Q753"/>
    <mergeCell ref="R753:V753"/>
    <mergeCell ref="B754:E754"/>
    <mergeCell ref="F754:H754"/>
    <mergeCell ref="I754:K754"/>
    <mergeCell ref="M754:Q754"/>
    <mergeCell ref="R754:V754"/>
    <mergeCell ref="B755:E755"/>
    <mergeCell ref="F755:H755"/>
    <mergeCell ref="I755:K755"/>
    <mergeCell ref="M755:Q755"/>
    <mergeCell ref="R755:V755"/>
    <mergeCell ref="M756:Q756"/>
    <mergeCell ref="R756:V756"/>
    <mergeCell ref="B759:V759"/>
    <mergeCell ref="H761:O761"/>
    <mergeCell ref="G762:O762"/>
    <mergeCell ref="T763:V763"/>
    <mergeCell ref="B765:E765"/>
    <mergeCell ref="F765:H766"/>
    <mergeCell ref="I765:K766"/>
    <mergeCell ref="L765:L766"/>
    <mergeCell ref="M765:Q766"/>
    <mergeCell ref="R765:V766"/>
    <mergeCell ref="B766:E766"/>
    <mergeCell ref="B767:E767"/>
    <mergeCell ref="F767:H767"/>
    <mergeCell ref="I767:K767"/>
    <mergeCell ref="M767:Q767"/>
    <mergeCell ref="R767:V767"/>
    <mergeCell ref="B768:E768"/>
    <mergeCell ref="F768:H768"/>
    <mergeCell ref="I768:K768"/>
    <mergeCell ref="M768:Q768"/>
    <mergeCell ref="R768:V768"/>
    <mergeCell ref="B769:E769"/>
    <mergeCell ref="F769:H769"/>
    <mergeCell ref="I769:K769"/>
    <mergeCell ref="M769:Q769"/>
    <mergeCell ref="R769:V769"/>
    <mergeCell ref="B770:E770"/>
    <mergeCell ref="F770:H770"/>
    <mergeCell ref="I770:K770"/>
    <mergeCell ref="M770:Q770"/>
    <mergeCell ref="R770:V770"/>
    <mergeCell ref="B771:E771"/>
    <mergeCell ref="F771:H771"/>
    <mergeCell ref="I771:K771"/>
    <mergeCell ref="M771:Q771"/>
    <mergeCell ref="R771:V771"/>
    <mergeCell ref="B772:E772"/>
    <mergeCell ref="F772:H772"/>
    <mergeCell ref="I772:K772"/>
    <mergeCell ref="M772:Q772"/>
    <mergeCell ref="R772:V772"/>
    <mergeCell ref="B773:E773"/>
    <mergeCell ref="F773:H773"/>
    <mergeCell ref="I773:K773"/>
    <mergeCell ref="M773:Q773"/>
    <mergeCell ref="R773:V773"/>
    <mergeCell ref="B774:E774"/>
    <mergeCell ref="F774:H774"/>
    <mergeCell ref="I774:K774"/>
    <mergeCell ref="M774:Q774"/>
    <mergeCell ref="R774:V774"/>
    <mergeCell ref="B775:E775"/>
    <mergeCell ref="F775:H775"/>
    <mergeCell ref="I775:K775"/>
    <mergeCell ref="M775:Q775"/>
    <mergeCell ref="R775:V775"/>
    <mergeCell ref="B776:E776"/>
    <mergeCell ref="F776:H776"/>
    <mergeCell ref="I776:K776"/>
    <mergeCell ref="M776:Q776"/>
    <mergeCell ref="R776:V776"/>
    <mergeCell ref="B777:E777"/>
    <mergeCell ref="F777:H777"/>
    <mergeCell ref="I777:K777"/>
    <mergeCell ref="M777:Q777"/>
    <mergeCell ref="R777:V777"/>
    <mergeCell ref="B778:E778"/>
    <mergeCell ref="F778:H778"/>
    <mergeCell ref="I778:K778"/>
    <mergeCell ref="M778:Q778"/>
    <mergeCell ref="R778:V778"/>
    <mergeCell ref="M779:Q779"/>
    <mergeCell ref="R779:V779"/>
    <mergeCell ref="B782:V782"/>
    <mergeCell ref="D783:V783"/>
    <mergeCell ref="H784:O784"/>
    <mergeCell ref="G785:O785"/>
    <mergeCell ref="T786:V786"/>
    <mergeCell ref="B788:E788"/>
    <mergeCell ref="F788:H789"/>
    <mergeCell ref="I788:K789"/>
    <mergeCell ref="L788:L789"/>
    <mergeCell ref="M788:Q789"/>
    <mergeCell ref="R788:V789"/>
    <mergeCell ref="B789:E789"/>
    <mergeCell ref="B790:E790"/>
    <mergeCell ref="F790:H790"/>
    <mergeCell ref="I790:K790"/>
    <mergeCell ref="M790:Q790"/>
    <mergeCell ref="R790:V790"/>
    <mergeCell ref="B791:E791"/>
    <mergeCell ref="F791:H791"/>
    <mergeCell ref="I791:K791"/>
    <mergeCell ref="M791:Q791"/>
    <mergeCell ref="R791:V791"/>
    <mergeCell ref="B792:E792"/>
    <mergeCell ref="F792:H792"/>
    <mergeCell ref="I792:K792"/>
    <mergeCell ref="M792:Q792"/>
    <mergeCell ref="R792:V792"/>
    <mergeCell ref="B793:E793"/>
    <mergeCell ref="F793:H793"/>
    <mergeCell ref="I793:K793"/>
    <mergeCell ref="M793:Q793"/>
    <mergeCell ref="R793:V793"/>
    <mergeCell ref="B794:E794"/>
    <mergeCell ref="F794:H794"/>
    <mergeCell ref="I794:K794"/>
    <mergeCell ref="M794:Q794"/>
    <mergeCell ref="R794:V794"/>
    <mergeCell ref="B795:E795"/>
    <mergeCell ref="F795:H795"/>
    <mergeCell ref="I795:K795"/>
    <mergeCell ref="M795:Q795"/>
    <mergeCell ref="R795:V795"/>
    <mergeCell ref="B796:E796"/>
    <mergeCell ref="F796:H796"/>
    <mergeCell ref="I796:K796"/>
    <mergeCell ref="M796:Q796"/>
    <mergeCell ref="R796:V796"/>
    <mergeCell ref="B797:E797"/>
    <mergeCell ref="F797:H797"/>
    <mergeCell ref="I797:K797"/>
    <mergeCell ref="M797:Q797"/>
    <mergeCell ref="R797:V797"/>
    <mergeCell ref="B798:E798"/>
    <mergeCell ref="F798:H798"/>
    <mergeCell ref="I798:K798"/>
    <mergeCell ref="M798:Q798"/>
    <mergeCell ref="R798:V798"/>
    <mergeCell ref="B799:E799"/>
    <mergeCell ref="F799:H799"/>
    <mergeCell ref="I799:K799"/>
    <mergeCell ref="M799:Q799"/>
    <mergeCell ref="R799:V799"/>
    <mergeCell ref="B800:E800"/>
    <mergeCell ref="F800:H800"/>
    <mergeCell ref="I800:K800"/>
    <mergeCell ref="M800:Q800"/>
    <mergeCell ref="R800:V800"/>
    <mergeCell ref="B801:E801"/>
    <mergeCell ref="F801:H801"/>
    <mergeCell ref="I801:K801"/>
    <mergeCell ref="M801:Q801"/>
    <mergeCell ref="R801:V801"/>
    <mergeCell ref="M802:Q802"/>
    <mergeCell ref="R802:V802"/>
    <mergeCell ref="B805:V805"/>
    <mergeCell ref="H807:O807"/>
    <mergeCell ref="G808:O808"/>
    <mergeCell ref="T809:V809"/>
    <mergeCell ref="B811:E811"/>
    <mergeCell ref="F811:H812"/>
    <mergeCell ref="I811:K812"/>
    <mergeCell ref="L811:L812"/>
    <mergeCell ref="M811:Q812"/>
    <mergeCell ref="R811:V812"/>
    <mergeCell ref="B812:E812"/>
    <mergeCell ref="B813:E813"/>
    <mergeCell ref="F813:H813"/>
    <mergeCell ref="I813:K813"/>
    <mergeCell ref="M813:Q813"/>
    <mergeCell ref="R813:V813"/>
    <mergeCell ref="B814:E814"/>
    <mergeCell ref="F814:H814"/>
    <mergeCell ref="I814:K814"/>
    <mergeCell ref="M814:Q814"/>
    <mergeCell ref="R814:V814"/>
    <mergeCell ref="B815:E815"/>
    <mergeCell ref="F815:H815"/>
    <mergeCell ref="I815:K815"/>
    <mergeCell ref="M815:Q815"/>
    <mergeCell ref="R815:V815"/>
    <mergeCell ref="B816:E816"/>
    <mergeCell ref="F816:H816"/>
    <mergeCell ref="I816:K816"/>
    <mergeCell ref="M816:Q816"/>
    <mergeCell ref="R816:V816"/>
    <mergeCell ref="B817:E817"/>
    <mergeCell ref="F817:H817"/>
    <mergeCell ref="I817:K817"/>
    <mergeCell ref="M817:Q817"/>
    <mergeCell ref="R817:V817"/>
    <mergeCell ref="B818:E818"/>
    <mergeCell ref="F818:H818"/>
    <mergeCell ref="I818:K818"/>
    <mergeCell ref="M818:Q818"/>
    <mergeCell ref="R818:V818"/>
    <mergeCell ref="B819:E819"/>
    <mergeCell ref="F819:H819"/>
    <mergeCell ref="I819:K819"/>
    <mergeCell ref="M819:Q819"/>
    <mergeCell ref="R819:V819"/>
    <mergeCell ref="B820:E820"/>
    <mergeCell ref="F820:H820"/>
    <mergeCell ref="I820:K820"/>
    <mergeCell ref="M820:Q820"/>
    <mergeCell ref="R820:V820"/>
    <mergeCell ref="B821:E821"/>
    <mergeCell ref="F821:H821"/>
    <mergeCell ref="I821:K821"/>
    <mergeCell ref="M821:Q821"/>
    <mergeCell ref="R821:V821"/>
    <mergeCell ref="B822:E822"/>
    <mergeCell ref="F822:H822"/>
    <mergeCell ref="I822:K822"/>
    <mergeCell ref="M822:Q822"/>
    <mergeCell ref="R822:V822"/>
    <mergeCell ref="B823:E823"/>
    <mergeCell ref="F823:H823"/>
    <mergeCell ref="I823:K823"/>
    <mergeCell ref="M823:Q823"/>
    <mergeCell ref="R823:V823"/>
    <mergeCell ref="B824:E824"/>
    <mergeCell ref="F824:H824"/>
    <mergeCell ref="I824:K824"/>
    <mergeCell ref="M824:Q824"/>
    <mergeCell ref="R824:V824"/>
    <mergeCell ref="M825:Q825"/>
    <mergeCell ref="R825:V825"/>
    <mergeCell ref="B828:V828"/>
    <mergeCell ref="D829:V829"/>
    <mergeCell ref="H830:O830"/>
    <mergeCell ref="G831:O831"/>
    <mergeCell ref="T832:V832"/>
    <mergeCell ref="B834:E834"/>
    <mergeCell ref="F834:H835"/>
    <mergeCell ref="I834:K835"/>
    <mergeCell ref="L834:L835"/>
    <mergeCell ref="M834:Q835"/>
    <mergeCell ref="R834:V835"/>
    <mergeCell ref="B835:E835"/>
    <mergeCell ref="B836:E836"/>
    <mergeCell ref="F836:H836"/>
    <mergeCell ref="I836:K836"/>
    <mergeCell ref="M836:Q836"/>
    <mergeCell ref="R836:V836"/>
    <mergeCell ref="B837:E837"/>
    <mergeCell ref="F837:H837"/>
    <mergeCell ref="I837:K837"/>
    <mergeCell ref="M837:Q837"/>
    <mergeCell ref="R837:V837"/>
    <mergeCell ref="B838:E838"/>
    <mergeCell ref="F838:H838"/>
    <mergeCell ref="I838:K838"/>
    <mergeCell ref="M838:Q838"/>
    <mergeCell ref="R838:V838"/>
    <mergeCell ref="B839:E839"/>
    <mergeCell ref="F839:H839"/>
    <mergeCell ref="I839:K839"/>
    <mergeCell ref="M839:Q839"/>
    <mergeCell ref="R839:V839"/>
    <mergeCell ref="B840:E840"/>
    <mergeCell ref="F840:H840"/>
    <mergeCell ref="I840:K840"/>
    <mergeCell ref="M840:Q840"/>
    <mergeCell ref="R840:V840"/>
    <mergeCell ref="B841:E841"/>
    <mergeCell ref="F841:H841"/>
    <mergeCell ref="I841:K841"/>
    <mergeCell ref="M841:Q841"/>
    <mergeCell ref="R841:V841"/>
    <mergeCell ref="B842:E842"/>
    <mergeCell ref="F842:H842"/>
    <mergeCell ref="I842:K842"/>
    <mergeCell ref="M842:Q842"/>
    <mergeCell ref="R842:V842"/>
    <mergeCell ref="B843:E843"/>
    <mergeCell ref="F843:H843"/>
    <mergeCell ref="I843:K843"/>
    <mergeCell ref="M843:Q843"/>
    <mergeCell ref="R843:V843"/>
    <mergeCell ref="B844:E844"/>
    <mergeCell ref="F844:H844"/>
    <mergeCell ref="I844:K844"/>
    <mergeCell ref="M844:Q844"/>
    <mergeCell ref="R844:V844"/>
    <mergeCell ref="B845:E845"/>
    <mergeCell ref="F845:H845"/>
    <mergeCell ref="I845:K845"/>
    <mergeCell ref="M845:Q845"/>
    <mergeCell ref="R845:V845"/>
    <mergeCell ref="B846:E846"/>
    <mergeCell ref="F846:H846"/>
    <mergeCell ref="I846:K846"/>
    <mergeCell ref="M846:Q846"/>
    <mergeCell ref="R846:V846"/>
    <mergeCell ref="B847:E847"/>
    <mergeCell ref="F847:H847"/>
    <mergeCell ref="I847:K847"/>
    <mergeCell ref="M847:Q847"/>
    <mergeCell ref="R847:V847"/>
    <mergeCell ref="M848:Q848"/>
    <mergeCell ref="R848:V848"/>
    <mergeCell ref="B851:V851"/>
    <mergeCell ref="H853:O853"/>
    <mergeCell ref="G854:O854"/>
    <mergeCell ref="T855:V855"/>
    <mergeCell ref="B857:E857"/>
    <mergeCell ref="F857:H858"/>
    <mergeCell ref="I857:K858"/>
    <mergeCell ref="L857:L858"/>
    <mergeCell ref="M857:Q858"/>
    <mergeCell ref="R857:V858"/>
    <mergeCell ref="B858:E858"/>
    <mergeCell ref="B859:E859"/>
    <mergeCell ref="F859:H859"/>
    <mergeCell ref="I859:K859"/>
    <mergeCell ref="M859:Q859"/>
    <mergeCell ref="R859:V859"/>
    <mergeCell ref="B860:E860"/>
    <mergeCell ref="F860:H860"/>
    <mergeCell ref="I860:K860"/>
    <mergeCell ref="M860:Q860"/>
    <mergeCell ref="R860:V860"/>
    <mergeCell ref="B861:E861"/>
    <mergeCell ref="F861:H861"/>
    <mergeCell ref="I861:K861"/>
    <mergeCell ref="M861:Q861"/>
    <mergeCell ref="R861:V861"/>
    <mergeCell ref="B862:E862"/>
    <mergeCell ref="F862:H862"/>
    <mergeCell ref="I862:K862"/>
    <mergeCell ref="M862:Q862"/>
    <mergeCell ref="R862:V862"/>
    <mergeCell ref="B863:E863"/>
    <mergeCell ref="F863:H863"/>
    <mergeCell ref="I863:K863"/>
    <mergeCell ref="M863:Q863"/>
    <mergeCell ref="R863:V863"/>
    <mergeCell ref="B864:E864"/>
    <mergeCell ref="F864:H864"/>
    <mergeCell ref="I864:K864"/>
    <mergeCell ref="M864:Q864"/>
    <mergeCell ref="R864:V864"/>
    <mergeCell ref="B865:E865"/>
    <mergeCell ref="F865:H865"/>
    <mergeCell ref="I865:K865"/>
    <mergeCell ref="M865:Q865"/>
    <mergeCell ref="R865:V865"/>
    <mergeCell ref="B866:E866"/>
    <mergeCell ref="F866:H866"/>
    <mergeCell ref="I866:K866"/>
    <mergeCell ref="M866:Q866"/>
    <mergeCell ref="R866:V866"/>
    <mergeCell ref="B867:E867"/>
    <mergeCell ref="F867:H867"/>
    <mergeCell ref="I867:K867"/>
    <mergeCell ref="M867:Q867"/>
    <mergeCell ref="R867:V867"/>
    <mergeCell ref="B868:E868"/>
    <mergeCell ref="F868:H868"/>
    <mergeCell ref="I868:K868"/>
    <mergeCell ref="M868:Q868"/>
    <mergeCell ref="R868:V868"/>
    <mergeCell ref="B869:E869"/>
    <mergeCell ref="F869:H869"/>
    <mergeCell ref="I869:K869"/>
    <mergeCell ref="M869:Q869"/>
    <mergeCell ref="R869:V869"/>
    <mergeCell ref="B870:E870"/>
    <mergeCell ref="F870:H870"/>
    <mergeCell ref="I870:K870"/>
    <mergeCell ref="M870:Q870"/>
    <mergeCell ref="R870:V870"/>
    <mergeCell ref="M871:Q871"/>
    <mergeCell ref="R871:V871"/>
    <mergeCell ref="B874:V874"/>
    <mergeCell ref="D875:V875"/>
    <mergeCell ref="H876:O876"/>
    <mergeCell ref="G877:O877"/>
    <mergeCell ref="T878:V878"/>
    <mergeCell ref="B880:E880"/>
    <mergeCell ref="F880:H881"/>
    <mergeCell ref="I880:K881"/>
    <mergeCell ref="L880:L881"/>
    <mergeCell ref="M880:Q881"/>
    <mergeCell ref="R880:V881"/>
    <mergeCell ref="B881:E881"/>
    <mergeCell ref="B882:E882"/>
    <mergeCell ref="F882:H882"/>
    <mergeCell ref="I882:K882"/>
    <mergeCell ref="M882:Q882"/>
    <mergeCell ref="R882:V882"/>
    <mergeCell ref="B883:E883"/>
    <mergeCell ref="F883:H883"/>
    <mergeCell ref="I883:K883"/>
    <mergeCell ref="M883:Q883"/>
    <mergeCell ref="R883:V883"/>
    <mergeCell ref="B884:E884"/>
    <mergeCell ref="F884:H884"/>
    <mergeCell ref="I884:K884"/>
    <mergeCell ref="M884:Q884"/>
    <mergeCell ref="R884:V884"/>
    <mergeCell ref="B885:E885"/>
    <mergeCell ref="F885:H885"/>
    <mergeCell ref="I885:K885"/>
    <mergeCell ref="M885:Q885"/>
    <mergeCell ref="R885:V885"/>
    <mergeCell ref="B886:E886"/>
    <mergeCell ref="F886:H886"/>
    <mergeCell ref="I886:K886"/>
    <mergeCell ref="M886:Q886"/>
    <mergeCell ref="R886:V886"/>
    <mergeCell ref="B887:E887"/>
    <mergeCell ref="F887:H887"/>
    <mergeCell ref="I887:K887"/>
    <mergeCell ref="M887:Q887"/>
    <mergeCell ref="R887:V887"/>
    <mergeCell ref="B888:E888"/>
    <mergeCell ref="F888:H888"/>
    <mergeCell ref="I888:K888"/>
    <mergeCell ref="M888:Q888"/>
    <mergeCell ref="R888:V888"/>
    <mergeCell ref="B889:E889"/>
    <mergeCell ref="F889:H889"/>
    <mergeCell ref="I889:K889"/>
    <mergeCell ref="M889:Q889"/>
    <mergeCell ref="R889:V889"/>
    <mergeCell ref="B890:E890"/>
    <mergeCell ref="F890:H890"/>
    <mergeCell ref="I890:K890"/>
    <mergeCell ref="M890:Q890"/>
    <mergeCell ref="R890:V890"/>
    <mergeCell ref="B891:E891"/>
    <mergeCell ref="F891:H891"/>
    <mergeCell ref="I891:K891"/>
    <mergeCell ref="M891:Q891"/>
    <mergeCell ref="R891:V891"/>
    <mergeCell ref="B892:E892"/>
    <mergeCell ref="F892:H892"/>
    <mergeCell ref="I892:K892"/>
    <mergeCell ref="M892:Q892"/>
    <mergeCell ref="R892:V892"/>
    <mergeCell ref="B893:E893"/>
    <mergeCell ref="F893:H893"/>
    <mergeCell ref="I893:K893"/>
    <mergeCell ref="M893:Q893"/>
    <mergeCell ref="R893:V893"/>
    <mergeCell ref="M894:Q894"/>
    <mergeCell ref="R894:V894"/>
    <mergeCell ref="B897:V897"/>
    <mergeCell ref="H899:O899"/>
    <mergeCell ref="G900:O900"/>
    <mergeCell ref="T901:V901"/>
    <mergeCell ref="B903:E903"/>
    <mergeCell ref="F903:H904"/>
    <mergeCell ref="I903:K904"/>
    <mergeCell ref="L903:L904"/>
    <mergeCell ref="M903:Q904"/>
    <mergeCell ref="R903:V904"/>
    <mergeCell ref="B904:E904"/>
    <mergeCell ref="B905:E905"/>
    <mergeCell ref="F905:H905"/>
    <mergeCell ref="I905:K905"/>
    <mergeCell ref="M905:Q905"/>
    <mergeCell ref="R905:V905"/>
    <mergeCell ref="B906:E906"/>
    <mergeCell ref="F906:H906"/>
    <mergeCell ref="I906:K906"/>
    <mergeCell ref="M906:Q906"/>
    <mergeCell ref="R906:V906"/>
    <mergeCell ref="B907:E907"/>
    <mergeCell ref="F907:H907"/>
    <mergeCell ref="I907:K907"/>
    <mergeCell ref="M907:Q907"/>
    <mergeCell ref="R907:V907"/>
    <mergeCell ref="B908:E908"/>
    <mergeCell ref="F908:H908"/>
    <mergeCell ref="I908:K908"/>
    <mergeCell ref="M908:Q908"/>
    <mergeCell ref="R908:V908"/>
    <mergeCell ref="B909:E909"/>
    <mergeCell ref="F909:H909"/>
    <mergeCell ref="I909:K909"/>
    <mergeCell ref="M909:Q909"/>
    <mergeCell ref="R909:V909"/>
    <mergeCell ref="B910:E910"/>
    <mergeCell ref="F910:H910"/>
    <mergeCell ref="I910:K910"/>
    <mergeCell ref="M910:Q910"/>
    <mergeCell ref="R910:V910"/>
    <mergeCell ref="B911:E911"/>
    <mergeCell ref="F911:H911"/>
    <mergeCell ref="I911:K911"/>
    <mergeCell ref="M911:Q911"/>
    <mergeCell ref="R911:V911"/>
    <mergeCell ref="B912:E912"/>
    <mergeCell ref="F912:H912"/>
    <mergeCell ref="I912:K912"/>
    <mergeCell ref="M912:Q912"/>
    <mergeCell ref="R912:V912"/>
    <mergeCell ref="B913:E913"/>
    <mergeCell ref="F913:H913"/>
    <mergeCell ref="I913:K913"/>
    <mergeCell ref="M913:Q913"/>
    <mergeCell ref="R913:V913"/>
    <mergeCell ref="B914:E914"/>
    <mergeCell ref="F914:H914"/>
    <mergeCell ref="I914:K914"/>
    <mergeCell ref="M914:Q914"/>
    <mergeCell ref="R914:V914"/>
    <mergeCell ref="B915:E915"/>
    <mergeCell ref="F915:H915"/>
    <mergeCell ref="I915:K915"/>
    <mergeCell ref="M915:Q915"/>
    <mergeCell ref="R915:V915"/>
    <mergeCell ref="B916:E916"/>
    <mergeCell ref="F916:H916"/>
    <mergeCell ref="I916:K916"/>
    <mergeCell ref="M916:Q916"/>
    <mergeCell ref="R916:V916"/>
    <mergeCell ref="M917:Q917"/>
    <mergeCell ref="R917:V917"/>
    <mergeCell ref="B920:V920"/>
    <mergeCell ref="D921:V921"/>
    <mergeCell ref="H922:O922"/>
    <mergeCell ref="G923:O923"/>
    <mergeCell ref="T924:V924"/>
    <mergeCell ref="B926:E926"/>
    <mergeCell ref="F926:H927"/>
    <mergeCell ref="I926:K927"/>
    <mergeCell ref="L926:L927"/>
    <mergeCell ref="M926:Q927"/>
    <mergeCell ref="R926:V927"/>
    <mergeCell ref="B927:E927"/>
    <mergeCell ref="B928:E928"/>
    <mergeCell ref="F928:H928"/>
    <mergeCell ref="I928:K928"/>
    <mergeCell ref="M928:Q928"/>
    <mergeCell ref="R928:V928"/>
    <mergeCell ref="B929:E929"/>
    <mergeCell ref="F929:H929"/>
    <mergeCell ref="I929:K929"/>
    <mergeCell ref="M929:Q929"/>
    <mergeCell ref="R929:V929"/>
    <mergeCell ref="B930:E930"/>
    <mergeCell ref="F930:H930"/>
    <mergeCell ref="I930:K930"/>
    <mergeCell ref="M930:Q930"/>
    <mergeCell ref="R930:V930"/>
    <mergeCell ref="B931:E931"/>
    <mergeCell ref="F931:H931"/>
    <mergeCell ref="I931:K931"/>
    <mergeCell ref="M931:Q931"/>
    <mergeCell ref="R931:V931"/>
    <mergeCell ref="B932:E932"/>
    <mergeCell ref="F932:H932"/>
    <mergeCell ref="I932:K932"/>
    <mergeCell ref="M932:Q932"/>
    <mergeCell ref="R932:V932"/>
    <mergeCell ref="B933:E933"/>
    <mergeCell ref="F933:H933"/>
    <mergeCell ref="I933:K933"/>
    <mergeCell ref="M933:Q933"/>
    <mergeCell ref="R933:V933"/>
    <mergeCell ref="B934:E934"/>
    <mergeCell ref="F934:H934"/>
    <mergeCell ref="I934:K934"/>
    <mergeCell ref="M934:Q934"/>
    <mergeCell ref="R934:V934"/>
    <mergeCell ref="B935:E935"/>
    <mergeCell ref="F935:H935"/>
    <mergeCell ref="I935:K935"/>
    <mergeCell ref="M935:Q935"/>
    <mergeCell ref="R935:V935"/>
    <mergeCell ref="B936:E936"/>
    <mergeCell ref="F936:H936"/>
    <mergeCell ref="I936:K936"/>
    <mergeCell ref="M936:Q936"/>
    <mergeCell ref="R936:V936"/>
    <mergeCell ref="B937:E937"/>
    <mergeCell ref="F937:H937"/>
    <mergeCell ref="I937:K937"/>
    <mergeCell ref="M937:Q937"/>
    <mergeCell ref="R937:V937"/>
    <mergeCell ref="B938:E938"/>
    <mergeCell ref="F938:H938"/>
    <mergeCell ref="I938:K938"/>
    <mergeCell ref="M938:Q938"/>
    <mergeCell ref="R938:V938"/>
    <mergeCell ref="B939:E939"/>
    <mergeCell ref="F939:H939"/>
    <mergeCell ref="I939:K939"/>
    <mergeCell ref="M939:Q939"/>
    <mergeCell ref="R939:V939"/>
    <mergeCell ref="M940:Q940"/>
    <mergeCell ref="R940:V940"/>
    <mergeCell ref="B943:V943"/>
    <mergeCell ref="H945:O945"/>
    <mergeCell ref="G946:O946"/>
    <mergeCell ref="T947:V947"/>
    <mergeCell ref="B949:E949"/>
    <mergeCell ref="F949:H950"/>
    <mergeCell ref="I949:K950"/>
    <mergeCell ref="L949:L950"/>
    <mergeCell ref="M949:Q950"/>
    <mergeCell ref="R949:V950"/>
    <mergeCell ref="B950:E950"/>
    <mergeCell ref="B951:E951"/>
    <mergeCell ref="F951:H951"/>
    <mergeCell ref="I951:K951"/>
    <mergeCell ref="M951:Q951"/>
    <mergeCell ref="R951:V951"/>
    <mergeCell ref="B952:E952"/>
    <mergeCell ref="F952:H952"/>
    <mergeCell ref="I952:K952"/>
    <mergeCell ref="M952:Q952"/>
    <mergeCell ref="R952:V952"/>
    <mergeCell ref="B953:E953"/>
    <mergeCell ref="F953:H953"/>
    <mergeCell ref="I953:K953"/>
    <mergeCell ref="M953:Q953"/>
    <mergeCell ref="R953:V953"/>
    <mergeCell ref="B954:E954"/>
    <mergeCell ref="F954:H954"/>
    <mergeCell ref="I954:K954"/>
    <mergeCell ref="M954:Q954"/>
    <mergeCell ref="R954:V954"/>
    <mergeCell ref="B955:E955"/>
    <mergeCell ref="F955:H955"/>
    <mergeCell ref="I955:K955"/>
    <mergeCell ref="M955:Q955"/>
    <mergeCell ref="R955:V955"/>
    <mergeCell ref="B956:E956"/>
    <mergeCell ref="F956:H956"/>
    <mergeCell ref="I956:K956"/>
    <mergeCell ref="M956:Q956"/>
    <mergeCell ref="R956:V956"/>
    <mergeCell ref="B957:E957"/>
    <mergeCell ref="F957:H957"/>
    <mergeCell ref="I957:K957"/>
    <mergeCell ref="M957:Q957"/>
    <mergeCell ref="R957:V957"/>
    <mergeCell ref="B958:E958"/>
    <mergeCell ref="F958:H958"/>
    <mergeCell ref="I958:K958"/>
    <mergeCell ref="M958:Q958"/>
    <mergeCell ref="R958:V958"/>
    <mergeCell ref="B959:E959"/>
    <mergeCell ref="F959:H959"/>
    <mergeCell ref="I959:K959"/>
    <mergeCell ref="M959:Q959"/>
    <mergeCell ref="R959:V959"/>
    <mergeCell ref="B960:E960"/>
    <mergeCell ref="F960:H960"/>
    <mergeCell ref="I960:K960"/>
    <mergeCell ref="M960:Q960"/>
    <mergeCell ref="R960:V960"/>
    <mergeCell ref="B961:E961"/>
    <mergeCell ref="F961:H961"/>
    <mergeCell ref="I961:K961"/>
    <mergeCell ref="M961:Q961"/>
    <mergeCell ref="R961:V961"/>
    <mergeCell ref="B962:E962"/>
    <mergeCell ref="F962:H962"/>
    <mergeCell ref="I962:K962"/>
    <mergeCell ref="M962:Q962"/>
    <mergeCell ref="R962:V962"/>
    <mergeCell ref="M963:Q963"/>
    <mergeCell ref="R963:V963"/>
    <mergeCell ref="B966:V966"/>
    <mergeCell ref="D967:V967"/>
    <mergeCell ref="H968:O968"/>
    <mergeCell ref="G969:O969"/>
    <mergeCell ref="T970:V970"/>
    <mergeCell ref="B972:E972"/>
    <mergeCell ref="F972:H973"/>
    <mergeCell ref="I972:K973"/>
    <mergeCell ref="L972:L973"/>
    <mergeCell ref="M972:Q973"/>
    <mergeCell ref="R972:V973"/>
    <mergeCell ref="B973:E973"/>
    <mergeCell ref="B974:E974"/>
    <mergeCell ref="F974:H974"/>
    <mergeCell ref="I974:K974"/>
    <mergeCell ref="M974:Q974"/>
    <mergeCell ref="R974:V974"/>
    <mergeCell ref="B975:E975"/>
    <mergeCell ref="F975:H975"/>
    <mergeCell ref="I975:K975"/>
    <mergeCell ref="M975:Q975"/>
    <mergeCell ref="R975:V975"/>
    <mergeCell ref="B976:E976"/>
    <mergeCell ref="F976:H976"/>
    <mergeCell ref="I976:K976"/>
    <mergeCell ref="M976:Q976"/>
    <mergeCell ref="R976:V976"/>
    <mergeCell ref="B977:E977"/>
    <mergeCell ref="F977:H977"/>
    <mergeCell ref="I977:K977"/>
    <mergeCell ref="M977:Q977"/>
    <mergeCell ref="R977:V977"/>
    <mergeCell ref="B978:E978"/>
    <mergeCell ref="F978:H978"/>
    <mergeCell ref="I978:K978"/>
    <mergeCell ref="M978:Q978"/>
    <mergeCell ref="R978:V978"/>
    <mergeCell ref="B979:E979"/>
    <mergeCell ref="F979:H979"/>
    <mergeCell ref="I979:K979"/>
    <mergeCell ref="M979:Q979"/>
    <mergeCell ref="R979:V979"/>
    <mergeCell ref="B980:E980"/>
    <mergeCell ref="F980:H980"/>
    <mergeCell ref="I980:K980"/>
    <mergeCell ref="M980:Q980"/>
    <mergeCell ref="R980:V980"/>
    <mergeCell ref="B981:E981"/>
    <mergeCell ref="F981:H981"/>
    <mergeCell ref="I981:K981"/>
    <mergeCell ref="M981:Q981"/>
    <mergeCell ref="R981:V981"/>
    <mergeCell ref="B982:E982"/>
    <mergeCell ref="F982:H982"/>
    <mergeCell ref="I982:K982"/>
    <mergeCell ref="M982:Q982"/>
    <mergeCell ref="R982:V982"/>
    <mergeCell ref="B983:E983"/>
    <mergeCell ref="F983:H983"/>
    <mergeCell ref="I983:K983"/>
    <mergeCell ref="M983:Q983"/>
    <mergeCell ref="R983:V983"/>
    <mergeCell ref="B984:E984"/>
    <mergeCell ref="F984:H984"/>
    <mergeCell ref="I984:K984"/>
    <mergeCell ref="M984:Q984"/>
    <mergeCell ref="R984:V984"/>
    <mergeCell ref="B985:E985"/>
    <mergeCell ref="F985:H985"/>
    <mergeCell ref="I985:K985"/>
    <mergeCell ref="M985:Q985"/>
    <mergeCell ref="R985:V985"/>
    <mergeCell ref="M986:Q986"/>
    <mergeCell ref="R986:V986"/>
    <mergeCell ref="B989:V989"/>
    <mergeCell ref="H991:O991"/>
    <mergeCell ref="G992:O992"/>
    <mergeCell ref="T993:V993"/>
    <mergeCell ref="B995:E995"/>
    <mergeCell ref="F995:H996"/>
    <mergeCell ref="I995:K996"/>
    <mergeCell ref="L995:L996"/>
    <mergeCell ref="M995:Q996"/>
    <mergeCell ref="R995:V996"/>
    <mergeCell ref="B996:E996"/>
    <mergeCell ref="B997:E997"/>
    <mergeCell ref="F997:H997"/>
    <mergeCell ref="I997:K997"/>
    <mergeCell ref="M997:Q997"/>
    <mergeCell ref="R997:V997"/>
    <mergeCell ref="B998:E998"/>
    <mergeCell ref="F998:H998"/>
    <mergeCell ref="I998:K998"/>
    <mergeCell ref="M998:Q998"/>
    <mergeCell ref="R998:V998"/>
    <mergeCell ref="B999:E999"/>
    <mergeCell ref="F999:H999"/>
    <mergeCell ref="I999:K999"/>
    <mergeCell ref="M999:Q999"/>
    <mergeCell ref="R999:V999"/>
    <mergeCell ref="B1000:E1000"/>
    <mergeCell ref="F1000:H1000"/>
    <mergeCell ref="I1000:K1000"/>
    <mergeCell ref="M1000:Q1000"/>
    <mergeCell ref="R1000:V1000"/>
    <mergeCell ref="B1001:E1001"/>
    <mergeCell ref="F1001:H1001"/>
    <mergeCell ref="I1001:K1001"/>
    <mergeCell ref="M1001:Q1001"/>
    <mergeCell ref="R1001:V1001"/>
    <mergeCell ref="B1002:E1002"/>
    <mergeCell ref="F1002:H1002"/>
    <mergeCell ref="I1002:K1002"/>
    <mergeCell ref="M1002:Q1002"/>
    <mergeCell ref="R1002:V1002"/>
    <mergeCell ref="B1007:E1007"/>
    <mergeCell ref="F1007:H1007"/>
    <mergeCell ref="I1007:K1007"/>
    <mergeCell ref="M1007:Q1007"/>
    <mergeCell ref="R1007:V1007"/>
    <mergeCell ref="B1008:E1008"/>
    <mergeCell ref="F1008:H1008"/>
    <mergeCell ref="I1008:K1008"/>
    <mergeCell ref="M1008:Q1008"/>
    <mergeCell ref="R1008:V1008"/>
    <mergeCell ref="M1009:Q1009"/>
    <mergeCell ref="R1009:V1009"/>
    <mergeCell ref="B1003:E1003"/>
    <mergeCell ref="F1003:H1003"/>
    <mergeCell ref="I1003:K1003"/>
    <mergeCell ref="M1003:Q1003"/>
    <mergeCell ref="R1003:V1003"/>
    <mergeCell ref="B1004:E1004"/>
    <mergeCell ref="F1004:H1004"/>
    <mergeCell ref="I1004:K1004"/>
    <mergeCell ref="M1004:Q1004"/>
    <mergeCell ref="R1004:V1004"/>
    <mergeCell ref="B1005:E1005"/>
    <mergeCell ref="F1005:H1005"/>
    <mergeCell ref="I1005:K1005"/>
    <mergeCell ref="M1005:Q1005"/>
    <mergeCell ref="R1005:V1005"/>
    <mergeCell ref="B1006:E1006"/>
    <mergeCell ref="F1006:H1006"/>
    <mergeCell ref="I1006:K1006"/>
    <mergeCell ref="M1006:Q1006"/>
    <mergeCell ref="R1006:V1006"/>
  </mergeCells>
  <pageMargins left="0.25" right="0.25" top="0.75" bottom="0.75" header="0.3" footer="0.3"/>
  <pageSetup orientation="portrait" r:id="rId1"/>
  <rowBreaks count="39" manualBreakCount="39">
    <brk id="23" max="16383" man="1"/>
    <brk id="46" max="16383" man="1"/>
    <brk id="69" max="16383" man="1"/>
    <brk id="92" max="16383" man="1"/>
    <brk id="115" max="16383" man="1"/>
    <brk id="138" max="16383" man="1"/>
    <brk id="161" max="16383" man="1"/>
    <brk id="184" max="16383" man="1"/>
    <brk id="206" max="16383" man="1"/>
    <brk id="229" max="16383" man="1"/>
    <brk id="252" max="16383" man="1"/>
    <brk id="275" max="16383" man="1"/>
    <brk id="298" max="16383" man="1"/>
    <brk id="321" max="16383" man="1"/>
    <brk id="344" max="16383" man="1"/>
    <brk id="367" max="16383" man="1"/>
    <brk id="390" max="16383" man="1"/>
    <brk id="413" max="16383" man="1"/>
    <brk id="436" max="16383" man="1"/>
    <brk id="459" max="16383" man="1"/>
    <brk id="482" max="16383" man="1"/>
    <brk id="505" max="16383" man="1"/>
    <brk id="528" max="16383" man="1"/>
    <brk id="551" max="16383" man="1"/>
    <brk id="574" max="16383" man="1"/>
    <brk id="597" max="16383" man="1"/>
    <brk id="620" max="16383" man="1"/>
    <brk id="643" max="16383" man="1"/>
    <brk id="666" max="16383" man="1"/>
    <brk id="689" max="16383" man="1"/>
    <brk id="712" max="16383" man="1"/>
    <brk id="735" max="16383" man="1"/>
    <brk id="758" max="16383" man="1"/>
    <brk id="781" max="16383" man="1"/>
    <brk id="804" max="16383" man="1"/>
    <brk id="827" max="16383" man="1"/>
    <brk id="850" max="16383" man="1"/>
    <brk id="873" max="16383" man="1"/>
    <brk id="896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6084" r:id="rId4" name="Spinner 4">
              <controlPr defaultSize="0" autoPict="0">
                <anchor moveWithCells="1" sizeWithCells="1">
                  <from>
                    <xdr:col>25</xdr:col>
                    <xdr:colOff>9525</xdr:colOff>
                    <xdr:row>0</xdr:row>
                    <xdr:rowOff>0</xdr:rowOff>
                  </from>
                  <to>
                    <xdr:col>25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C54E4-CCB6-49D0-9E22-63B5872C147E}">
  <sheetPr codeName="Hoja24"/>
  <dimension ref="A1:Y138"/>
  <sheetViews>
    <sheetView showGridLines="0" zoomScale="80" zoomScaleNormal="80" zoomScaleSheetLayoutView="100" workbookViewId="0">
      <selection activeCell="F122" sqref="F122:H123"/>
    </sheetView>
  </sheetViews>
  <sheetFormatPr baseColWidth="10" defaultColWidth="0" defaultRowHeight="12.75" zeroHeight="1" x14ac:dyDescent="0.2"/>
  <cols>
    <col min="1" max="1" width="5.5" style="34" customWidth="1"/>
    <col min="2" max="2" width="2.5" customWidth="1"/>
    <col min="3" max="3" width="10.5" customWidth="1"/>
    <col min="4" max="4" width="2.5" customWidth="1"/>
    <col min="5" max="5" width="1.83203125" customWidth="1"/>
    <col min="6" max="6" width="6.33203125" customWidth="1"/>
    <col min="7" max="7" width="1.33203125" customWidth="1"/>
    <col min="8" max="8" width="6.6640625" customWidth="1"/>
    <col min="9" max="9" width="4.83203125" customWidth="1"/>
    <col min="10" max="10" width="2.5" customWidth="1"/>
    <col min="11" max="11" width="5.5" customWidth="1"/>
    <col min="12" max="12" width="14.33203125" customWidth="1"/>
    <col min="13" max="14" width="2.5" customWidth="1"/>
    <col min="15" max="15" width="9" customWidth="1"/>
    <col min="16" max="17" width="2.5" customWidth="1"/>
    <col min="18" max="18" width="8.5" customWidth="1"/>
    <col min="19" max="19" width="2" customWidth="1"/>
    <col min="20" max="20" width="4.1640625" customWidth="1"/>
    <col min="21" max="21" width="2.5" customWidth="1"/>
    <col min="22" max="22" width="17.1640625" customWidth="1"/>
    <col min="23" max="23" width="18.5" hidden="1" customWidth="1"/>
    <col min="24" max="24" width="4.6640625" customWidth="1"/>
    <col min="25" max="25" width="9.33203125" customWidth="1"/>
    <col min="26" max="16384" width="9.33203125" hidden="1"/>
  </cols>
  <sheetData>
    <row r="1" spans="1:24" ht="24.75" customHeight="1" x14ac:dyDescent="0.2">
      <c r="A1" s="35">
        <f>IFERROR(IF(INDEX(TblPublicadores[Grupo],A2)=$Y$1,A2,0),0)</f>
        <v>1</v>
      </c>
      <c r="B1" s="256" t="s">
        <v>127</v>
      </c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X1" s="2"/>
    </row>
    <row r="2" spans="1:24" ht="17.25" customHeight="1" x14ac:dyDescent="0.2">
      <c r="A2" s="35">
        <f>COUNTIF(TblPublicadores[Grupo],"&lt;"&amp;$Y$1)+1</f>
        <v>1</v>
      </c>
      <c r="B2" s="120" t="s">
        <v>128</v>
      </c>
      <c r="D2" s="286" t="s">
        <v>80</v>
      </c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15"/>
      <c r="X2" s="2"/>
    </row>
    <row r="3" spans="1:24" ht="17.25" customHeight="1" x14ac:dyDescent="0.2">
      <c r="B3" s="120" t="s">
        <v>129</v>
      </c>
      <c r="D3" s="121"/>
      <c r="E3" s="121"/>
      <c r="F3" s="7"/>
      <c r="G3" s="7"/>
      <c r="H3" s="257"/>
      <c r="I3" s="257"/>
      <c r="J3" s="257"/>
      <c r="K3" s="257"/>
      <c r="L3" s="257"/>
      <c r="M3" s="257"/>
      <c r="N3" s="257"/>
      <c r="O3" s="257"/>
      <c r="P3" s="128" t="s">
        <v>138</v>
      </c>
      <c r="Q3" s="120" t="s">
        <v>75</v>
      </c>
      <c r="S3" s="12"/>
      <c r="T3" s="13"/>
      <c r="U3" s="128" t="s">
        <v>138</v>
      </c>
      <c r="V3" s="120" t="s">
        <v>79</v>
      </c>
      <c r="W3" s="12"/>
      <c r="X3" s="6"/>
    </row>
    <row r="4" spans="1:24" ht="17.25" customHeight="1" x14ac:dyDescent="0.2">
      <c r="B4" s="120" t="s">
        <v>130</v>
      </c>
      <c r="D4" s="122"/>
      <c r="E4" s="122"/>
      <c r="F4" s="7"/>
      <c r="G4" s="258"/>
      <c r="H4" s="258"/>
      <c r="I4" s="258"/>
      <c r="J4" s="258"/>
      <c r="K4" s="258"/>
      <c r="L4" s="258"/>
      <c r="M4" s="258"/>
      <c r="N4" s="258"/>
      <c r="O4" s="258"/>
      <c r="P4" s="128" t="s">
        <v>138</v>
      </c>
      <c r="Q4" s="120" t="s">
        <v>131</v>
      </c>
      <c r="S4" s="12"/>
      <c r="T4" s="12"/>
      <c r="U4" s="128" t="s">
        <v>138</v>
      </c>
      <c r="V4" s="120" t="s">
        <v>61</v>
      </c>
      <c r="W4" s="12"/>
      <c r="X4" s="6"/>
    </row>
    <row r="5" spans="1:24" ht="28.5" customHeight="1" x14ac:dyDescent="0.2">
      <c r="B5" s="127" t="s">
        <v>138</v>
      </c>
      <c r="C5" s="125" t="s">
        <v>76</v>
      </c>
      <c r="D5" s="127" t="s">
        <v>138</v>
      </c>
      <c r="E5" s="125" t="s">
        <v>81</v>
      </c>
      <c r="F5" s="7"/>
      <c r="G5" s="7"/>
      <c r="H5" s="5"/>
      <c r="I5" s="10"/>
      <c r="J5" s="127" t="s">
        <v>138</v>
      </c>
      <c r="K5" s="125" t="s">
        <v>77</v>
      </c>
      <c r="L5" s="5"/>
      <c r="M5" s="5"/>
      <c r="N5" s="127" t="s">
        <v>138</v>
      </c>
      <c r="O5" s="125" t="s">
        <v>132</v>
      </c>
      <c r="P5" s="126"/>
      <c r="Q5" s="126"/>
      <c r="R5" s="9"/>
      <c r="S5" s="127" t="s">
        <v>138</v>
      </c>
      <c r="T5" s="259" t="s">
        <v>133</v>
      </c>
      <c r="U5" s="259"/>
      <c r="V5" s="259"/>
      <c r="W5" s="13"/>
      <c r="X5" s="6"/>
    </row>
    <row r="6" spans="1:24" ht="4.5" customHeight="1" thickBot="1" x14ac:dyDescent="0.25">
      <c r="B6" s="8"/>
      <c r="C6" s="7"/>
      <c r="D6" s="8"/>
      <c r="E6" s="7"/>
      <c r="F6" s="7"/>
      <c r="G6" s="7"/>
      <c r="H6" s="5"/>
      <c r="I6" s="10"/>
      <c r="J6" s="8"/>
      <c r="K6" s="5"/>
      <c r="L6" s="5"/>
      <c r="M6" s="5"/>
      <c r="N6" s="7"/>
      <c r="O6" s="5"/>
      <c r="P6" s="8"/>
      <c r="Q6" s="8"/>
      <c r="R6" s="9"/>
      <c r="S6" s="9"/>
      <c r="T6" s="7"/>
      <c r="U6" s="8"/>
      <c r="V6" s="9"/>
      <c r="W6" s="9"/>
      <c r="X6" s="6"/>
    </row>
    <row r="7" spans="1:24" ht="26.25" customHeight="1" x14ac:dyDescent="0.25">
      <c r="B7" s="260" t="s">
        <v>17</v>
      </c>
      <c r="C7" s="261"/>
      <c r="D7" s="261"/>
      <c r="E7" s="261"/>
      <c r="F7" s="262" t="s">
        <v>134</v>
      </c>
      <c r="G7" s="262"/>
      <c r="H7" s="262"/>
      <c r="I7" s="262" t="s">
        <v>12</v>
      </c>
      <c r="J7" s="262"/>
      <c r="K7" s="262"/>
      <c r="L7" s="262" t="s">
        <v>105</v>
      </c>
      <c r="M7" s="236" t="s">
        <v>135</v>
      </c>
      <c r="N7" s="236"/>
      <c r="O7" s="236"/>
      <c r="P7" s="236"/>
      <c r="Q7" s="236"/>
      <c r="R7" s="236" t="s">
        <v>101</v>
      </c>
      <c r="S7" s="236"/>
      <c r="T7" s="236"/>
      <c r="U7" s="236"/>
      <c r="V7" s="237"/>
      <c r="W7" s="14"/>
      <c r="X7" s="3"/>
    </row>
    <row r="8" spans="1:24" ht="28.5" customHeight="1" x14ac:dyDescent="0.2">
      <c r="B8" s="240">
        <v>45292</v>
      </c>
      <c r="C8" s="241"/>
      <c r="D8" s="241"/>
      <c r="E8" s="242"/>
      <c r="F8" s="263"/>
      <c r="G8" s="263"/>
      <c r="H8" s="263"/>
      <c r="I8" s="263"/>
      <c r="J8" s="263"/>
      <c r="K8" s="263"/>
      <c r="L8" s="263"/>
      <c r="M8" s="238"/>
      <c r="N8" s="238"/>
      <c r="O8" s="238"/>
      <c r="P8" s="238"/>
      <c r="Q8" s="238"/>
      <c r="R8" s="238"/>
      <c r="S8" s="238"/>
      <c r="T8" s="238"/>
      <c r="U8" s="238"/>
      <c r="V8" s="239"/>
      <c r="W8" s="14"/>
      <c r="X8" s="3"/>
    </row>
    <row r="9" spans="1:24" ht="17.25" customHeight="1" x14ac:dyDescent="0.25">
      <c r="A9" s="34">
        <f>EDATE(B8,-4)</f>
        <v>45170</v>
      </c>
      <c r="B9" s="243" t="str">
        <f>PROPER(TEXT(A9, "mmmm"))</f>
        <v>Septiembre</v>
      </c>
      <c r="C9" s="244"/>
      <c r="D9" s="244" t="str">
        <f>PROPER(TEXT(C9, "mmmm"))</f>
        <v>Enero</v>
      </c>
      <c r="E9" s="244"/>
      <c r="F9" s="281" t="str">
        <f>IF(COUNTIFS(Informes!E:E,"="&amp;$A9,Informes!C:C,"="&amp;$D$2,Informes!H:H,TRUE) &gt; 0,"þ","¨")</f>
        <v>¨</v>
      </c>
      <c r="G9" s="281"/>
      <c r="H9" s="281"/>
      <c r="I9" s="249" t="str">
        <f>IF(F9="þ",SUMIFS(Informes!I:I,Informes!E:E,"="&amp;$A9,Informes!C:C,"="&amp;$D$2),"")</f>
        <v/>
      </c>
      <c r="J9" s="250"/>
      <c r="K9" s="251"/>
      <c r="L9" s="173" t="s">
        <v>138</v>
      </c>
      <c r="M9" s="248"/>
      <c r="N9" s="248"/>
      <c r="O9" s="248"/>
      <c r="P9" s="248"/>
      <c r="Q9" s="248"/>
      <c r="R9" s="302" t="str">
        <f>IF(F9="þ",COUNTIFS(Informes!E:E,"="&amp;$A9,Informes!C:C,"="&amp;$D$2,Informes!H:H,TRUE),"")</f>
        <v/>
      </c>
      <c r="S9" s="302"/>
      <c r="T9" s="302"/>
      <c r="U9" s="302"/>
      <c r="V9" s="303"/>
      <c r="W9" s="4" t="str">
        <f>IFERROR(VLOOKUP($D2&amp;"-"&amp;TEXT($A9,"mmm-aaaa"),Informes!$A:$P,COLUMN(Informes!K$1),FALSE), "")</f>
        <v/>
      </c>
      <c r="X9" s="34" t="str">
        <f>IFERROR(VLOOKUP($D2&amp;"-"&amp;TEXT($A9,"mmm-aaaa"),Informes!$A:$P,COLUMN(Informes!C$1),FALSE), "")</f>
        <v/>
      </c>
    </row>
    <row r="10" spans="1:24" ht="17.25" customHeight="1" x14ac:dyDescent="0.25">
      <c r="A10" s="34">
        <f>EDATE(A9,1)</f>
        <v>45200</v>
      </c>
      <c r="B10" s="243" t="str">
        <f t="shared" ref="B10:D20" si="0">PROPER(TEXT(A10, "mmmm"))</f>
        <v>Octubre</v>
      </c>
      <c r="C10" s="244"/>
      <c r="D10" s="244" t="str">
        <f t="shared" si="0"/>
        <v>Enero</v>
      </c>
      <c r="E10" s="244"/>
      <c r="F10" s="281" t="str">
        <f>IF(COUNTIFS(Informes!E:E,"="&amp;$A10,Informes!C:C,"="&amp;$D$2,Informes!H:H,TRUE) &gt; 0,"þ","¨")</f>
        <v>¨</v>
      </c>
      <c r="G10" s="281"/>
      <c r="H10" s="281"/>
      <c r="I10" s="249" t="str">
        <f>IF(F10="þ",SUMIFS(Informes!I:I,Informes!E:E,"="&amp;$A10,Informes!C:C,"="&amp;$D$2),"")</f>
        <v/>
      </c>
      <c r="J10" s="250"/>
      <c r="K10" s="251"/>
      <c r="L10" s="173" t="s">
        <v>138</v>
      </c>
      <c r="M10" s="248"/>
      <c r="N10" s="248"/>
      <c r="O10" s="248"/>
      <c r="P10" s="248"/>
      <c r="Q10" s="248"/>
      <c r="R10" s="302" t="str">
        <f>IF(F10="þ",COUNTIFS(Informes!E:E,"="&amp;$A10,Informes!C:C,"="&amp;$D$2,Informes!H:H,TRUE),"")</f>
        <v/>
      </c>
      <c r="S10" s="302"/>
      <c r="T10" s="302"/>
      <c r="U10" s="302"/>
      <c r="V10" s="303"/>
      <c r="W10" s="4" t="str">
        <f>IFERROR(VLOOKUP($D2&amp;"-"&amp;TEXT($A10,"mmm-aaaa"),Informes!$A:$P,COLUMN(Informes!K$1),FALSE), "")</f>
        <v/>
      </c>
      <c r="X10" s="34" t="str">
        <f>IFERROR(VLOOKUP($D2&amp;"-"&amp;TEXT($A10,"mmm-aaaa"),Informes!$A:$P,COLUMN(Informes!C$1),FALSE), "")</f>
        <v/>
      </c>
    </row>
    <row r="11" spans="1:24" ht="17.25" customHeight="1" x14ac:dyDescent="0.25">
      <c r="A11" s="34">
        <f t="shared" ref="A11:A20" si="1">EDATE(A10,1)</f>
        <v>45231</v>
      </c>
      <c r="B11" s="243" t="str">
        <f t="shared" si="0"/>
        <v>Noviembre</v>
      </c>
      <c r="C11" s="244"/>
      <c r="D11" s="244" t="str">
        <f t="shared" si="0"/>
        <v>Enero</v>
      </c>
      <c r="E11" s="244"/>
      <c r="F11" s="281" t="str">
        <f>IF(COUNTIFS(Informes!E:E,"="&amp;$A11,Informes!C:C,"="&amp;$D$2,Informes!H:H,TRUE) &gt; 0,"þ","¨")</f>
        <v>¨</v>
      </c>
      <c r="G11" s="281"/>
      <c r="H11" s="281"/>
      <c r="I11" s="249" t="str">
        <f>IF(F11="þ",SUMIFS(Informes!I:I,Informes!E:E,"="&amp;$A11,Informes!C:C,"="&amp;$D$2),"")</f>
        <v/>
      </c>
      <c r="J11" s="250"/>
      <c r="K11" s="251"/>
      <c r="L11" s="173" t="s">
        <v>138</v>
      </c>
      <c r="M11" s="248"/>
      <c r="N11" s="248"/>
      <c r="O11" s="248"/>
      <c r="P11" s="248"/>
      <c r="Q11" s="248"/>
      <c r="R11" s="302" t="str">
        <f>IF(F11="þ",COUNTIFS(Informes!E:E,"="&amp;$A11,Informes!C:C,"="&amp;$D$2,Informes!H:H,TRUE),"")</f>
        <v/>
      </c>
      <c r="S11" s="302"/>
      <c r="T11" s="302"/>
      <c r="U11" s="302"/>
      <c r="V11" s="303"/>
      <c r="W11" s="4" t="str">
        <f>IFERROR(VLOOKUP($D2&amp;"-"&amp;TEXT($A11,"mmm-aaaa"),Informes!$A:$P,COLUMN(Informes!K$1),FALSE), "")</f>
        <v/>
      </c>
      <c r="X11" s="34" t="str">
        <f>IFERROR(VLOOKUP($D2&amp;"-"&amp;TEXT($A11,"mmm-aaaa"),Informes!$A:$P,COLUMN(Informes!C$1),FALSE), "")</f>
        <v/>
      </c>
    </row>
    <row r="12" spans="1:24" ht="17.25" customHeight="1" x14ac:dyDescent="0.25">
      <c r="A12" s="34">
        <f t="shared" si="1"/>
        <v>45261</v>
      </c>
      <c r="B12" s="243" t="str">
        <f t="shared" si="0"/>
        <v>Diciembre</v>
      </c>
      <c r="C12" s="244"/>
      <c r="D12" s="244" t="str">
        <f t="shared" si="0"/>
        <v>Enero</v>
      </c>
      <c r="E12" s="244"/>
      <c r="F12" s="281" t="str">
        <f>IF(COUNTIFS(Informes!E:E,"="&amp;$A12,Informes!C:C,"="&amp;$D$2,Informes!H:H,TRUE) &gt; 0,"þ","¨")</f>
        <v>¨</v>
      </c>
      <c r="G12" s="281"/>
      <c r="H12" s="281"/>
      <c r="I12" s="249" t="str">
        <f>IF(F12="þ",SUMIFS(Informes!I:I,Informes!E:E,"="&amp;$A12,Informes!C:C,"="&amp;$D$2),"")</f>
        <v/>
      </c>
      <c r="J12" s="250"/>
      <c r="K12" s="251"/>
      <c r="L12" s="173" t="s">
        <v>138</v>
      </c>
      <c r="M12" s="248"/>
      <c r="N12" s="248"/>
      <c r="O12" s="248"/>
      <c r="P12" s="248"/>
      <c r="Q12" s="248"/>
      <c r="R12" s="302" t="str">
        <f>IF(F12="þ",COUNTIFS(Informes!E:E,"="&amp;$A12,Informes!C:C,"="&amp;$D$2,Informes!H:H,TRUE),"")</f>
        <v/>
      </c>
      <c r="S12" s="302"/>
      <c r="T12" s="302"/>
      <c r="U12" s="302"/>
      <c r="V12" s="303"/>
      <c r="W12" s="4" t="str">
        <f>IFERROR(VLOOKUP($D2&amp;"-"&amp;TEXT($A12,"mmm-aaaa"),Informes!$A:$P,COLUMN(Informes!K$1),FALSE), "")</f>
        <v/>
      </c>
      <c r="X12" s="34" t="str">
        <f>IFERROR(VLOOKUP($D2&amp;"-"&amp;TEXT($A12,"mmm-aaaa"),Informes!$A:$P,COLUMN(Informes!C$1),FALSE), "")</f>
        <v/>
      </c>
    </row>
    <row r="13" spans="1:24" ht="17.25" customHeight="1" x14ac:dyDescent="0.25">
      <c r="A13" s="34">
        <f t="shared" si="1"/>
        <v>45292</v>
      </c>
      <c r="B13" s="243" t="str">
        <f t="shared" si="0"/>
        <v>Enero</v>
      </c>
      <c r="C13" s="244"/>
      <c r="D13" s="244" t="str">
        <f t="shared" si="0"/>
        <v>Enero</v>
      </c>
      <c r="E13" s="244"/>
      <c r="F13" s="281" t="str">
        <f>IF(COUNTIFS(Informes!E:E,"="&amp;$A13,Informes!C:C,"="&amp;$D$2,Informes!H:H,TRUE) &gt; 0,"þ","¨")</f>
        <v>¨</v>
      </c>
      <c r="G13" s="281"/>
      <c r="H13" s="281"/>
      <c r="I13" s="249" t="str">
        <f>IF(F13="þ",SUMIFS(Informes!I:I,Informes!E:E,"="&amp;$A13,Informes!C:C,"="&amp;$D$2),"")</f>
        <v/>
      </c>
      <c r="J13" s="250"/>
      <c r="K13" s="251"/>
      <c r="L13" s="173" t="s">
        <v>138</v>
      </c>
      <c r="M13" s="248"/>
      <c r="N13" s="248"/>
      <c r="O13" s="248"/>
      <c r="P13" s="248"/>
      <c r="Q13" s="248"/>
      <c r="R13" s="302" t="str">
        <f>IF(F13="þ",COUNTIFS(Informes!E:E,"="&amp;$A13,Informes!C:C,"="&amp;$D$2,Informes!H:H,TRUE),"")</f>
        <v/>
      </c>
      <c r="S13" s="302"/>
      <c r="T13" s="302"/>
      <c r="U13" s="302"/>
      <c r="V13" s="303"/>
      <c r="W13" s="4" t="str">
        <f>IFERROR(VLOOKUP($D2&amp;"-"&amp;TEXT($A13,"mmm-aaaa"),Informes!$A:$P,COLUMN(Informes!K$1),FALSE), "")</f>
        <v/>
      </c>
      <c r="X13" s="34" t="str">
        <f>IFERROR(VLOOKUP($D2&amp;"-"&amp;TEXT($A13,"mmm-aaaa"),Informes!$A:$P,COLUMN(Informes!C$1),FALSE), "")</f>
        <v/>
      </c>
    </row>
    <row r="14" spans="1:24" ht="17.25" customHeight="1" x14ac:dyDescent="0.25">
      <c r="A14" s="34">
        <f t="shared" si="1"/>
        <v>45323</v>
      </c>
      <c r="B14" s="243" t="str">
        <f t="shared" si="0"/>
        <v>Febrero</v>
      </c>
      <c r="C14" s="244"/>
      <c r="D14" s="244" t="str">
        <f t="shared" si="0"/>
        <v>Enero</v>
      </c>
      <c r="E14" s="244"/>
      <c r="F14" s="281" t="str">
        <f>IF(COUNTIFS(Informes!E:E,"="&amp;$A14,Informes!C:C,"="&amp;$D$2,Informes!H:H,TRUE) &gt; 0,"þ","¨")</f>
        <v>¨</v>
      </c>
      <c r="G14" s="281"/>
      <c r="H14" s="281"/>
      <c r="I14" s="249" t="str">
        <f>IF(F14="þ",SUMIFS(Informes!I:I,Informes!E:E,"="&amp;$A14,Informes!C:C,"="&amp;$D$2),"")</f>
        <v/>
      </c>
      <c r="J14" s="250"/>
      <c r="K14" s="251"/>
      <c r="L14" s="173" t="s">
        <v>138</v>
      </c>
      <c r="M14" s="248"/>
      <c r="N14" s="248"/>
      <c r="O14" s="248"/>
      <c r="P14" s="248"/>
      <c r="Q14" s="248"/>
      <c r="R14" s="302" t="str">
        <f>IF(F14="þ",COUNTIFS(Informes!E:E,"="&amp;$A14,Informes!C:C,"="&amp;$D$2,Informes!H:H,TRUE),"")</f>
        <v/>
      </c>
      <c r="S14" s="302"/>
      <c r="T14" s="302"/>
      <c r="U14" s="302"/>
      <c r="V14" s="303"/>
      <c r="W14" s="4" t="str">
        <f>IFERROR(VLOOKUP($D2&amp;"-"&amp;TEXT($A14,"mmm-aaaa"),Informes!$A:$P,COLUMN(Informes!K$1),FALSE), "")</f>
        <v/>
      </c>
      <c r="X14" s="34" t="str">
        <f>IFERROR(VLOOKUP($D2&amp;"-"&amp;TEXT($A14,"mmm-aaaa"),Informes!$A:$P,COLUMN(Informes!C$1),FALSE), "")</f>
        <v/>
      </c>
    </row>
    <row r="15" spans="1:24" ht="17.25" customHeight="1" x14ac:dyDescent="0.25">
      <c r="A15" s="34">
        <f t="shared" si="1"/>
        <v>45352</v>
      </c>
      <c r="B15" s="243" t="str">
        <f t="shared" si="0"/>
        <v>Marzo</v>
      </c>
      <c r="C15" s="244"/>
      <c r="D15" s="244" t="str">
        <f t="shared" si="0"/>
        <v>Enero</v>
      </c>
      <c r="E15" s="244"/>
      <c r="F15" s="281" t="str">
        <f>IF(COUNTIFS(Informes!E:E,"="&amp;$A15,Informes!C:C,"="&amp;$D$2,Informes!H:H,TRUE) &gt; 0,"þ","¨")</f>
        <v>¨</v>
      </c>
      <c r="G15" s="281"/>
      <c r="H15" s="281"/>
      <c r="I15" s="249" t="str">
        <f>IF(F15="þ",SUMIFS(Informes!I:I,Informes!E:E,"="&amp;$A15,Informes!C:C,"="&amp;$D$2),"")</f>
        <v/>
      </c>
      <c r="J15" s="250"/>
      <c r="K15" s="251"/>
      <c r="L15" s="173" t="s">
        <v>138</v>
      </c>
      <c r="M15" s="248"/>
      <c r="N15" s="248"/>
      <c r="O15" s="248"/>
      <c r="P15" s="248"/>
      <c r="Q15" s="248"/>
      <c r="R15" s="302" t="str">
        <f>IF(F15="þ",COUNTIFS(Informes!E:E,"="&amp;$A15,Informes!C:C,"="&amp;$D$2,Informes!H:H,TRUE),"")</f>
        <v/>
      </c>
      <c r="S15" s="302"/>
      <c r="T15" s="302"/>
      <c r="U15" s="302"/>
      <c r="V15" s="303"/>
      <c r="W15" s="4" t="str">
        <f>IFERROR(VLOOKUP($D2&amp;"-"&amp;TEXT($A15,"mmm-aaaa"),Informes!$A:$P,COLUMN(Informes!K$1),FALSE), "")</f>
        <v/>
      </c>
      <c r="X15" s="34" t="str">
        <f>IFERROR(VLOOKUP($D2&amp;"-"&amp;TEXT($A15,"mmm-aaaa"),Informes!$A:$P,COLUMN(Informes!C$1),FALSE), "")</f>
        <v/>
      </c>
    </row>
    <row r="16" spans="1:24" ht="17.25" customHeight="1" x14ac:dyDescent="0.25">
      <c r="A16" s="34">
        <f t="shared" si="1"/>
        <v>45383</v>
      </c>
      <c r="B16" s="243" t="str">
        <f t="shared" si="0"/>
        <v>Abril</v>
      </c>
      <c r="C16" s="244"/>
      <c r="D16" s="244" t="str">
        <f t="shared" si="0"/>
        <v>Enero</v>
      </c>
      <c r="E16" s="244"/>
      <c r="F16" s="281" t="str">
        <f>IF(COUNTIFS(Informes!E:E,"="&amp;$A16,Informes!C:C,"="&amp;$D$2,Informes!H:H,TRUE) &gt; 0,"þ","¨")</f>
        <v>¨</v>
      </c>
      <c r="G16" s="281"/>
      <c r="H16" s="281"/>
      <c r="I16" s="249" t="str">
        <f>IF(F16="þ",SUMIFS(Informes!I:I,Informes!E:E,"="&amp;$A16,Informes!C:C,"="&amp;$D$2),"")</f>
        <v/>
      </c>
      <c r="J16" s="250"/>
      <c r="K16" s="251"/>
      <c r="L16" s="173" t="s">
        <v>138</v>
      </c>
      <c r="M16" s="248"/>
      <c r="N16" s="248"/>
      <c r="O16" s="248"/>
      <c r="P16" s="248"/>
      <c r="Q16" s="248"/>
      <c r="R16" s="302" t="str">
        <f>IF(F16="þ",COUNTIFS(Informes!E:E,"="&amp;$A16,Informes!C:C,"="&amp;$D$2,Informes!H:H,TRUE),"")</f>
        <v/>
      </c>
      <c r="S16" s="302"/>
      <c r="T16" s="302"/>
      <c r="U16" s="302"/>
      <c r="V16" s="303"/>
      <c r="W16" s="4" t="str">
        <f>IFERROR(VLOOKUP($D2&amp;"-"&amp;TEXT($A16,"mmm-aaaa"),Informes!$A:$P,COLUMN(Informes!K$1),FALSE), "")</f>
        <v/>
      </c>
      <c r="X16" s="34" t="str">
        <f>IFERROR(VLOOKUP($D2&amp;"-"&amp;TEXT($A16,"mmm-aaaa"),Informes!$A:$P,COLUMN(Informes!C$1),FALSE), "")</f>
        <v/>
      </c>
    </row>
    <row r="17" spans="1:24" ht="17.25" customHeight="1" x14ac:dyDescent="0.25">
      <c r="A17" s="34">
        <f t="shared" si="1"/>
        <v>45413</v>
      </c>
      <c r="B17" s="243" t="str">
        <f t="shared" si="0"/>
        <v>Mayo</v>
      </c>
      <c r="C17" s="244"/>
      <c r="D17" s="244" t="str">
        <f t="shared" si="0"/>
        <v>Enero</v>
      </c>
      <c r="E17" s="244"/>
      <c r="F17" s="281" t="str">
        <f>IF(COUNTIFS(Informes!E:E,"="&amp;$A17,Informes!C:C,"="&amp;$D$2,Informes!H:H,TRUE) &gt; 0,"þ","¨")</f>
        <v>¨</v>
      </c>
      <c r="G17" s="281"/>
      <c r="H17" s="281"/>
      <c r="I17" s="249" t="str">
        <f>IF(F17="þ",SUMIFS(Informes!I:I,Informes!E:E,"="&amp;$A17,Informes!C:C,"="&amp;$D$2),"")</f>
        <v/>
      </c>
      <c r="J17" s="250"/>
      <c r="K17" s="251"/>
      <c r="L17" s="173" t="s">
        <v>138</v>
      </c>
      <c r="M17" s="248"/>
      <c r="N17" s="248"/>
      <c r="O17" s="248"/>
      <c r="P17" s="248"/>
      <c r="Q17" s="248"/>
      <c r="R17" s="302" t="str">
        <f>IF(F17="þ",COUNTIFS(Informes!E:E,"="&amp;$A17,Informes!C:C,"="&amp;$D$2,Informes!H:H,TRUE),"")</f>
        <v/>
      </c>
      <c r="S17" s="302"/>
      <c r="T17" s="302"/>
      <c r="U17" s="302"/>
      <c r="V17" s="303"/>
      <c r="W17" s="4" t="str">
        <f>IFERROR(VLOOKUP($D2&amp;"-"&amp;TEXT($A17,"mmm-aaaa"),Informes!$A:$P,COLUMN(Informes!K$1),FALSE), "")</f>
        <v/>
      </c>
      <c r="X17" s="34" t="str">
        <f>IFERROR(VLOOKUP($D2&amp;"-"&amp;TEXT($A17,"mmm-aaaa"),Informes!$A:$P,COLUMN(Informes!C$1),FALSE), "")</f>
        <v/>
      </c>
    </row>
    <row r="18" spans="1:24" ht="17.25" customHeight="1" x14ac:dyDescent="0.25">
      <c r="A18" s="34">
        <f t="shared" si="1"/>
        <v>45444</v>
      </c>
      <c r="B18" s="243" t="str">
        <f t="shared" si="0"/>
        <v>Junio</v>
      </c>
      <c r="C18" s="244"/>
      <c r="D18" s="244" t="str">
        <f t="shared" si="0"/>
        <v>Enero</v>
      </c>
      <c r="E18" s="244"/>
      <c r="F18" s="281" t="str">
        <f>IF(COUNTIFS(Informes!E:E,"="&amp;$A18,Informes!C:C,"="&amp;$D$2,Informes!H:H,TRUE) &gt; 0,"þ","¨")</f>
        <v>¨</v>
      </c>
      <c r="G18" s="281"/>
      <c r="H18" s="281"/>
      <c r="I18" s="249" t="str">
        <f>IF(F18="þ",SUMIFS(Informes!I:I,Informes!E:E,"="&amp;$A18,Informes!C:C,"="&amp;$D$2),"")</f>
        <v/>
      </c>
      <c r="J18" s="250"/>
      <c r="K18" s="251"/>
      <c r="L18" s="173" t="s">
        <v>138</v>
      </c>
      <c r="M18" s="248"/>
      <c r="N18" s="248"/>
      <c r="O18" s="248"/>
      <c r="P18" s="248"/>
      <c r="Q18" s="248"/>
      <c r="R18" s="302" t="str">
        <f>IF(F18="þ",COUNTIFS(Informes!E:E,"="&amp;$A18,Informes!C:C,"="&amp;$D$2,Informes!H:H,TRUE),"")</f>
        <v/>
      </c>
      <c r="S18" s="302"/>
      <c r="T18" s="302"/>
      <c r="U18" s="302"/>
      <c r="V18" s="303"/>
      <c r="W18" s="4" t="str">
        <f>IFERROR(VLOOKUP($D2&amp;"-"&amp;TEXT($A18,"mmm-aaaa"),Informes!$A:$P,COLUMN(Informes!K$1),FALSE), "")</f>
        <v/>
      </c>
      <c r="X18" s="34" t="str">
        <f>IFERROR(VLOOKUP($D2&amp;"-"&amp;TEXT($A18,"mmm-aaaa"),Informes!$A:$P,COLUMN(Informes!C$1),FALSE), "")</f>
        <v/>
      </c>
    </row>
    <row r="19" spans="1:24" ht="17.25" customHeight="1" x14ac:dyDescent="0.25">
      <c r="A19" s="34">
        <f t="shared" si="1"/>
        <v>45474</v>
      </c>
      <c r="B19" s="243" t="str">
        <f t="shared" si="0"/>
        <v>Julio</v>
      </c>
      <c r="C19" s="244"/>
      <c r="D19" s="244" t="str">
        <f t="shared" si="0"/>
        <v>Enero</v>
      </c>
      <c r="E19" s="244"/>
      <c r="F19" s="281" t="str">
        <f>IF(COUNTIFS(Informes!E:E,"="&amp;$A19,Informes!C:C,"="&amp;$D$2,Informes!H:H,TRUE) &gt; 0,"þ","¨")</f>
        <v>¨</v>
      </c>
      <c r="G19" s="281"/>
      <c r="H19" s="281"/>
      <c r="I19" s="249" t="str">
        <f>IF(F19="þ",SUMIFS(Informes!I:I,Informes!E:E,"="&amp;$A19,Informes!C:C,"="&amp;$D$2),"")</f>
        <v/>
      </c>
      <c r="J19" s="250"/>
      <c r="K19" s="251"/>
      <c r="L19" s="173" t="s">
        <v>138</v>
      </c>
      <c r="M19" s="248"/>
      <c r="N19" s="248"/>
      <c r="O19" s="248"/>
      <c r="P19" s="248"/>
      <c r="Q19" s="248"/>
      <c r="R19" s="302" t="str">
        <f>IF(F19="þ",COUNTIFS(Informes!E:E,"="&amp;$A19,Informes!C:C,"="&amp;$D$2,Informes!H:H,TRUE),"")</f>
        <v/>
      </c>
      <c r="S19" s="302"/>
      <c r="T19" s="302"/>
      <c r="U19" s="302"/>
      <c r="V19" s="303"/>
      <c r="W19" s="4" t="str">
        <f>IFERROR(VLOOKUP($D2&amp;"-"&amp;TEXT($A19,"mmm-aaaa"),Informes!$A:$P,COLUMN(Informes!K$1),FALSE), "")</f>
        <v/>
      </c>
      <c r="X19" s="34" t="str">
        <f>IFERROR(VLOOKUP($D2&amp;"-"&amp;TEXT($A19,"mmm-aaaa"),Informes!$A:$P,COLUMN(Informes!C$1),FALSE), "")</f>
        <v/>
      </c>
    </row>
    <row r="20" spans="1:24" ht="17.25" customHeight="1" thickBot="1" x14ac:dyDescent="0.3">
      <c r="A20" s="34">
        <f t="shared" si="1"/>
        <v>45505</v>
      </c>
      <c r="B20" s="264" t="str">
        <f t="shared" si="0"/>
        <v>Agosto</v>
      </c>
      <c r="C20" s="265"/>
      <c r="D20" s="265" t="str">
        <f t="shared" si="0"/>
        <v>Enero</v>
      </c>
      <c r="E20" s="265"/>
      <c r="F20" s="296" t="str">
        <f>IF(COUNTIFS(Informes!E:E,"="&amp;$A20,Informes!C:C,"="&amp;$D$2,Informes!H:H,TRUE) &gt; 0,"þ","¨")</f>
        <v>¨</v>
      </c>
      <c r="G20" s="297"/>
      <c r="H20" s="298"/>
      <c r="I20" s="299" t="str">
        <f>IF(F20="þ",SUMIFS(Informes!I:I,Informes!E:E,"="&amp;$A20,Informes!C:C,"="&amp;$D$2),"")</f>
        <v/>
      </c>
      <c r="J20" s="300"/>
      <c r="K20" s="301"/>
      <c r="L20" s="172" t="s">
        <v>138</v>
      </c>
      <c r="M20" s="248"/>
      <c r="N20" s="248"/>
      <c r="O20" s="248"/>
      <c r="P20" s="248"/>
      <c r="Q20" s="248"/>
      <c r="R20" s="302" t="str">
        <f>IF(F20="þ",COUNTIFS(Informes!E:E,"="&amp;$A20,Informes!C:C,"="&amp;$D$2,Informes!H:H,TRUE),"")</f>
        <v/>
      </c>
      <c r="S20" s="302"/>
      <c r="T20" s="302"/>
      <c r="U20" s="302"/>
      <c r="V20" s="303"/>
      <c r="W20" s="4" t="str">
        <f>IFERROR(VLOOKUP($D2&amp;"-"&amp;TEXT($A20,"mmm-aaaa"),Informes!$A:$P,COLUMN(Informes!K$1),FALSE), "")</f>
        <v/>
      </c>
      <c r="X20" s="34" t="str">
        <f>IFERROR(VLOOKUP($D2&amp;"-"&amp;TEXT($A20,"mmm-aaaa"),Informes!$A:$P,COLUMN(Informes!C$1),FALSE), "")</f>
        <v/>
      </c>
    </row>
    <row r="21" spans="1:24" ht="17.25" customHeight="1" thickBot="1" x14ac:dyDescent="0.3">
      <c r="D21" s="124"/>
      <c r="E21" s="124"/>
      <c r="F21" s="129"/>
      <c r="G21" s="124" t="str">
        <f>IF(SUM(F9:F20)=0,"",SUM(F9:F20))</f>
        <v/>
      </c>
      <c r="H21" s="124"/>
      <c r="I21" s="124"/>
      <c r="J21" s="130"/>
      <c r="K21" s="124"/>
      <c r="L21" s="131" t="s">
        <v>107</v>
      </c>
      <c r="M21" s="272" t="str">
        <f>IF(SUM(M9:M20)=0,"",SUM(M9:M20))</f>
        <v/>
      </c>
      <c r="N21" s="273"/>
      <c r="O21" s="273"/>
      <c r="P21" s="273"/>
      <c r="Q21" s="274"/>
      <c r="R21" s="275"/>
      <c r="S21" s="276"/>
      <c r="T21" s="276"/>
      <c r="U21" s="276"/>
      <c r="V21" s="277"/>
      <c r="W21" s="4"/>
      <c r="X21" s="4"/>
    </row>
    <row r="22" spans="1:24" ht="17.25" customHeight="1" x14ac:dyDescent="0.2">
      <c r="W22" s="4"/>
      <c r="X22" s="4"/>
    </row>
    <row r="23" spans="1:24" ht="279.75" customHeight="1" x14ac:dyDescent="0.15">
      <c r="B23" s="11"/>
      <c r="C23" s="132" t="s">
        <v>136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ht="24.75" customHeight="1" x14ac:dyDescent="0.2">
      <c r="A24" s="35"/>
      <c r="B24" s="256" t="s">
        <v>127</v>
      </c>
      <c r="C24" s="256"/>
      <c r="D24" s="256"/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X24" s="2"/>
    </row>
    <row r="25" spans="1:24" ht="17.25" customHeight="1" x14ac:dyDescent="0.2">
      <c r="A25" s="35"/>
      <c r="B25" s="120" t="s">
        <v>128</v>
      </c>
      <c r="D25" s="123" t="str">
        <f>D2</f>
        <v>Publicador</v>
      </c>
      <c r="E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5"/>
      <c r="X25" s="2"/>
    </row>
    <row r="26" spans="1:24" ht="17.25" x14ac:dyDescent="0.2">
      <c r="B26" s="120" t="s">
        <v>129</v>
      </c>
      <c r="D26" s="121"/>
      <c r="E26" s="121"/>
      <c r="F26" s="7"/>
      <c r="G26" s="7"/>
      <c r="H26" s="257"/>
      <c r="I26" s="257"/>
      <c r="J26" s="257"/>
      <c r="K26" s="257"/>
      <c r="L26" s="257"/>
      <c r="M26" s="257"/>
      <c r="N26" s="257"/>
      <c r="O26" s="257"/>
      <c r="P26" s="128" t="s">
        <v>138</v>
      </c>
      <c r="Q26" s="120" t="s">
        <v>75</v>
      </c>
      <c r="S26" s="12"/>
      <c r="T26" s="13"/>
      <c r="U26" s="128" t="s">
        <v>138</v>
      </c>
      <c r="V26" s="120" t="s">
        <v>79</v>
      </c>
      <c r="W26" s="12"/>
      <c r="X26" s="6"/>
    </row>
    <row r="27" spans="1:24" ht="17.25" x14ac:dyDescent="0.2">
      <c r="B27" s="120" t="s">
        <v>130</v>
      </c>
      <c r="D27" s="122"/>
      <c r="E27" s="122"/>
      <c r="F27" s="7"/>
      <c r="G27" s="258"/>
      <c r="H27" s="258"/>
      <c r="I27" s="258"/>
      <c r="J27" s="258"/>
      <c r="K27" s="258"/>
      <c r="L27" s="258"/>
      <c r="M27" s="258"/>
      <c r="N27" s="258"/>
      <c r="O27" s="258"/>
      <c r="P27" s="128" t="s">
        <v>138</v>
      </c>
      <c r="Q27" s="120" t="s">
        <v>131</v>
      </c>
      <c r="S27" s="12"/>
      <c r="T27" s="12"/>
      <c r="U27" s="128" t="s">
        <v>138</v>
      </c>
      <c r="V27" s="120" t="s">
        <v>61</v>
      </c>
      <c r="W27" s="12"/>
      <c r="X27" s="6"/>
    </row>
    <row r="28" spans="1:24" ht="28.5" customHeight="1" x14ac:dyDescent="0.2">
      <c r="B28" s="127" t="s">
        <v>138</v>
      </c>
      <c r="C28" s="125" t="s">
        <v>76</v>
      </c>
      <c r="D28" s="127" t="s">
        <v>138</v>
      </c>
      <c r="E28" s="125" t="s">
        <v>81</v>
      </c>
      <c r="F28" s="7"/>
      <c r="G28" s="7"/>
      <c r="H28" s="5"/>
      <c r="I28" s="10"/>
      <c r="J28" s="127" t="s">
        <v>138</v>
      </c>
      <c r="K28" s="125" t="s">
        <v>77</v>
      </c>
      <c r="L28" s="5"/>
      <c r="M28" s="5"/>
      <c r="N28" s="127" t="s">
        <v>138</v>
      </c>
      <c r="O28" s="125" t="s">
        <v>132</v>
      </c>
      <c r="P28" s="126"/>
      <c r="Q28" s="126"/>
      <c r="R28" s="9"/>
      <c r="S28" s="127" t="s">
        <v>138</v>
      </c>
      <c r="T28" s="259" t="s">
        <v>133</v>
      </c>
      <c r="U28" s="259"/>
      <c r="V28" s="259"/>
      <c r="W28" s="13"/>
      <c r="X28" s="6"/>
    </row>
    <row r="29" spans="1:24" ht="4.5" customHeight="1" thickBot="1" x14ac:dyDescent="0.25">
      <c r="B29" s="8"/>
      <c r="C29" s="7"/>
      <c r="D29" s="8"/>
      <c r="E29" s="7"/>
      <c r="F29" s="7"/>
      <c r="G29" s="7"/>
      <c r="H29" s="5"/>
      <c r="I29" s="10"/>
      <c r="J29" s="8"/>
      <c r="K29" s="5"/>
      <c r="L29" s="5"/>
      <c r="M29" s="5"/>
      <c r="N29" s="7"/>
      <c r="O29" s="5"/>
      <c r="P29" s="8"/>
      <c r="Q29" s="8"/>
      <c r="R29" s="9"/>
      <c r="S29" s="9"/>
      <c r="T29" s="7"/>
      <c r="U29" s="8"/>
      <c r="V29" s="9"/>
      <c r="W29" s="9"/>
      <c r="X29" s="6"/>
    </row>
    <row r="30" spans="1:24" ht="26.25" customHeight="1" x14ac:dyDescent="0.25">
      <c r="B30" s="260" t="s">
        <v>17</v>
      </c>
      <c r="C30" s="261"/>
      <c r="D30" s="261"/>
      <c r="E30" s="312"/>
      <c r="F30" s="313" t="s">
        <v>134</v>
      </c>
      <c r="G30" s="314"/>
      <c r="H30" s="315"/>
      <c r="I30" s="313" t="s">
        <v>12</v>
      </c>
      <c r="J30" s="314"/>
      <c r="K30" s="315"/>
      <c r="L30" s="319" t="s">
        <v>105</v>
      </c>
      <c r="M30" s="321" t="s">
        <v>135</v>
      </c>
      <c r="N30" s="322"/>
      <c r="O30" s="322"/>
      <c r="P30" s="322"/>
      <c r="Q30" s="323"/>
      <c r="R30" s="321" t="s">
        <v>101</v>
      </c>
      <c r="S30" s="322"/>
      <c r="T30" s="322"/>
      <c r="U30" s="322"/>
      <c r="V30" s="327"/>
      <c r="W30" s="14"/>
      <c r="X30" s="3"/>
    </row>
    <row r="31" spans="1:24" ht="28.5" customHeight="1" x14ac:dyDescent="0.2">
      <c r="B31" s="287">
        <f>EDATE(B8,12)</f>
        <v>45658</v>
      </c>
      <c r="C31" s="288"/>
      <c r="D31" s="288"/>
      <c r="E31" s="289"/>
      <c r="F31" s="316"/>
      <c r="G31" s="317"/>
      <c r="H31" s="318"/>
      <c r="I31" s="316"/>
      <c r="J31" s="317"/>
      <c r="K31" s="318"/>
      <c r="L31" s="320"/>
      <c r="M31" s="324"/>
      <c r="N31" s="325"/>
      <c r="O31" s="325"/>
      <c r="P31" s="325"/>
      <c r="Q31" s="326"/>
      <c r="R31" s="324"/>
      <c r="S31" s="325"/>
      <c r="T31" s="325"/>
      <c r="U31" s="325"/>
      <c r="V31" s="328"/>
      <c r="W31" s="14"/>
      <c r="X31" s="3"/>
    </row>
    <row r="32" spans="1:24" ht="17.25" customHeight="1" x14ac:dyDescent="0.25">
      <c r="A32" s="34">
        <f>EDATE(B31,-4)</f>
        <v>45536</v>
      </c>
      <c r="B32" s="335" t="str">
        <f>PROPER(TEXT(A32, "mmmm"))</f>
        <v>Septiembre</v>
      </c>
      <c r="C32" s="336"/>
      <c r="D32" s="336"/>
      <c r="E32" s="337"/>
      <c r="F32" s="304" t="str">
        <f>IF(COUNTIFS(Informes!E:E,"="&amp;$A32,Informes!C:C,"="&amp;$D$2,Informes!H:H,TRUE) &gt; 0,"þ","¨")</f>
        <v>¨</v>
      </c>
      <c r="G32" s="305"/>
      <c r="H32" s="306"/>
      <c r="I32" s="249" t="str">
        <f>IF(F32="þ",SUMIFS(Informes!I:I,Informes!E:E,"="&amp;$A32,Informes!C:C,"="&amp;$D$2),"")</f>
        <v/>
      </c>
      <c r="J32" s="250"/>
      <c r="K32" s="251"/>
      <c r="L32" s="173" t="s">
        <v>138</v>
      </c>
      <c r="M32" s="249"/>
      <c r="N32" s="250"/>
      <c r="O32" s="250"/>
      <c r="P32" s="250"/>
      <c r="Q32" s="251"/>
      <c r="R32" s="332" t="str">
        <f>IF(F32="þ",COUNTIFS(Informes!E:E,"="&amp;$A32,Informes!C:C,"="&amp;$D$2,Informes!H:H,TRUE),"")</f>
        <v/>
      </c>
      <c r="S32" s="333"/>
      <c r="T32" s="333"/>
      <c r="U32" s="333"/>
      <c r="V32" s="334"/>
      <c r="W32" s="4" t="str">
        <f>IFERROR(VLOOKUP($D25&amp;"-"&amp;TEXT($A32,"mmm-aaaa"),Informes!$A:$P,COLUMN(Informes!K$1),FALSE), "")</f>
        <v/>
      </c>
      <c r="X32" s="34" t="str">
        <f>IFERROR(VLOOKUP($D2&amp;"-"&amp;TEXT($A32,"mmm-aaaa"),Informes!$A:$P,COLUMN(Informes!C$1),FALSE), "")</f>
        <v/>
      </c>
    </row>
    <row r="33" spans="1:24" ht="17.25" customHeight="1" x14ac:dyDescent="0.25">
      <c r="A33" s="34">
        <f>EDATE(A32,1)</f>
        <v>45566</v>
      </c>
      <c r="B33" s="335" t="str">
        <f t="shared" ref="B33:B43" si="2">PROPER(TEXT(A33, "mmmm"))</f>
        <v>Octubre</v>
      </c>
      <c r="C33" s="336"/>
      <c r="D33" s="336"/>
      <c r="E33" s="337"/>
      <c r="F33" s="304" t="str">
        <f>IF(COUNTIFS(Informes!E:E,"="&amp;$A33,Informes!C:C,"="&amp;$D$2,Informes!H:H,TRUE) &gt; 0,"þ","¨")</f>
        <v>¨</v>
      </c>
      <c r="G33" s="305"/>
      <c r="H33" s="306"/>
      <c r="I33" s="249" t="str">
        <f>IF(F33="þ",SUMIFS(Informes!I:I,Informes!E:E,"="&amp;$A33,Informes!C:C,"="&amp;$D$2),"")</f>
        <v/>
      </c>
      <c r="J33" s="250"/>
      <c r="K33" s="251"/>
      <c r="L33" s="173" t="s">
        <v>138</v>
      </c>
      <c r="M33" s="249"/>
      <c r="N33" s="250"/>
      <c r="O33" s="250"/>
      <c r="P33" s="250"/>
      <c r="Q33" s="251"/>
      <c r="R33" s="332" t="str">
        <f>IF(F33="þ",COUNTIFS(Informes!E:E,"="&amp;$A33,Informes!C:C,"="&amp;$D$2,Informes!H:H,TRUE),"")</f>
        <v/>
      </c>
      <c r="S33" s="333"/>
      <c r="T33" s="333"/>
      <c r="U33" s="333"/>
      <c r="V33" s="334"/>
      <c r="W33" s="4" t="str">
        <f>IFERROR(VLOOKUP($D25&amp;"-"&amp;TEXT($A33,"mmm-aaaa"),Informes!$A:$P,COLUMN(Informes!K$1),FALSE), "")</f>
        <v/>
      </c>
      <c r="X33" s="34" t="str">
        <f>IFERROR(VLOOKUP($D2&amp;"-"&amp;TEXT($A33,"mmm-aaaa"),Informes!$A:$P,COLUMN(Informes!C$1),FALSE), "")</f>
        <v/>
      </c>
    </row>
    <row r="34" spans="1:24" ht="17.25" customHeight="1" x14ac:dyDescent="0.25">
      <c r="A34" s="34">
        <f t="shared" ref="A34:A43" si="3">EDATE(A33,1)</f>
        <v>45597</v>
      </c>
      <c r="B34" s="335" t="str">
        <f t="shared" si="2"/>
        <v>Noviembre</v>
      </c>
      <c r="C34" s="336"/>
      <c r="D34" s="336"/>
      <c r="E34" s="337"/>
      <c r="F34" s="304" t="str">
        <f>IF(COUNTIFS(Informes!E:E,"="&amp;$A34,Informes!C:C,"="&amp;$D$2,Informes!H:H,TRUE) &gt; 0,"þ","¨")</f>
        <v>¨</v>
      </c>
      <c r="G34" s="305"/>
      <c r="H34" s="306"/>
      <c r="I34" s="249" t="str">
        <f>IF(F34="þ",SUMIFS(Informes!I:I,Informes!E:E,"="&amp;$A34,Informes!C:C,"="&amp;$D$2),"")</f>
        <v/>
      </c>
      <c r="J34" s="250"/>
      <c r="K34" s="251"/>
      <c r="L34" s="173" t="s">
        <v>138</v>
      </c>
      <c r="M34" s="249"/>
      <c r="N34" s="250"/>
      <c r="O34" s="250"/>
      <c r="P34" s="250"/>
      <c r="Q34" s="251"/>
      <c r="R34" s="332" t="str">
        <f>IF(F34="þ",COUNTIFS(Informes!E:E,"="&amp;$A34,Informes!C:C,"="&amp;$D$2,Informes!H:H,TRUE),"")</f>
        <v/>
      </c>
      <c r="S34" s="333"/>
      <c r="T34" s="333"/>
      <c r="U34" s="333"/>
      <c r="V34" s="334"/>
      <c r="W34" s="4" t="str">
        <f>IFERROR(VLOOKUP($D25&amp;"-"&amp;TEXT($A34,"mmm-aaaa"),Informes!$A:$P,COLUMN(Informes!K$1),FALSE), "")</f>
        <v/>
      </c>
      <c r="X34" s="34" t="str">
        <f>IFERROR(VLOOKUP($D2&amp;"-"&amp;TEXT($A34,"mmm-aaaa"),Informes!$A:$P,COLUMN(Informes!C$1),FALSE), "")</f>
        <v/>
      </c>
    </row>
    <row r="35" spans="1:24" ht="17.25" customHeight="1" x14ac:dyDescent="0.25">
      <c r="A35" s="34">
        <f t="shared" si="3"/>
        <v>45627</v>
      </c>
      <c r="B35" s="335" t="str">
        <f t="shared" si="2"/>
        <v>Diciembre</v>
      </c>
      <c r="C35" s="336"/>
      <c r="D35" s="336"/>
      <c r="E35" s="337"/>
      <c r="F35" s="304" t="str">
        <f>IF(COUNTIFS(Informes!E:E,"="&amp;$A35,Informes!C:C,"="&amp;$D$2,Informes!H:H,TRUE) &gt; 0,"þ","¨")</f>
        <v>¨</v>
      </c>
      <c r="G35" s="305"/>
      <c r="H35" s="306"/>
      <c r="I35" s="249" t="str">
        <f>IF(F35="þ",SUMIFS(Informes!I:I,Informes!E:E,"="&amp;$A35,Informes!C:C,"="&amp;$D$2),"")</f>
        <v/>
      </c>
      <c r="J35" s="250"/>
      <c r="K35" s="251"/>
      <c r="L35" s="173" t="s">
        <v>138</v>
      </c>
      <c r="M35" s="249"/>
      <c r="N35" s="250"/>
      <c r="O35" s="250"/>
      <c r="P35" s="250"/>
      <c r="Q35" s="251"/>
      <c r="R35" s="332" t="str">
        <f>IF(F35="þ",COUNTIFS(Informes!E:E,"="&amp;$A35,Informes!C:C,"="&amp;$D$2,Informes!H:H,TRUE),"")</f>
        <v/>
      </c>
      <c r="S35" s="333"/>
      <c r="T35" s="333"/>
      <c r="U35" s="333"/>
      <c r="V35" s="334"/>
      <c r="W35" s="4" t="str">
        <f>IFERROR(VLOOKUP($D25&amp;"-"&amp;TEXT($A35,"mmm-aaaa"),Informes!$A:$P,COLUMN(Informes!K$1),FALSE), "")</f>
        <v/>
      </c>
      <c r="X35" s="34" t="str">
        <f>IFERROR(VLOOKUP($D2&amp;"-"&amp;TEXT($A35,"mmm-aaaa"),Informes!$A:$P,COLUMN(Informes!C$1),FALSE), "")</f>
        <v/>
      </c>
    </row>
    <row r="36" spans="1:24" ht="17.25" customHeight="1" x14ac:dyDescent="0.25">
      <c r="A36" s="34">
        <f t="shared" si="3"/>
        <v>45658</v>
      </c>
      <c r="B36" s="335" t="str">
        <f t="shared" si="2"/>
        <v>Enero</v>
      </c>
      <c r="C36" s="336"/>
      <c r="D36" s="336"/>
      <c r="E36" s="337"/>
      <c r="F36" s="304" t="str">
        <f>IF(COUNTIFS(Informes!E:E,"="&amp;$A36,Informes!C:C,"="&amp;$D$2,Informes!H:H,TRUE) &gt; 0,"þ","¨")</f>
        <v>¨</v>
      </c>
      <c r="G36" s="305"/>
      <c r="H36" s="306"/>
      <c r="I36" s="249" t="str">
        <f>IF(F36="þ",SUMIFS(Informes!I:I,Informes!E:E,"="&amp;$A36,Informes!C:C,"="&amp;$D$2),"")</f>
        <v/>
      </c>
      <c r="J36" s="250"/>
      <c r="K36" s="251"/>
      <c r="L36" s="173" t="s">
        <v>138</v>
      </c>
      <c r="M36" s="249"/>
      <c r="N36" s="250"/>
      <c r="O36" s="250"/>
      <c r="P36" s="250"/>
      <c r="Q36" s="251"/>
      <c r="R36" s="332" t="str">
        <f>IF(F36="þ",COUNTIFS(Informes!E:E,"="&amp;$A36,Informes!C:C,"="&amp;$D$2,Informes!H:H,TRUE),"")</f>
        <v/>
      </c>
      <c r="S36" s="333"/>
      <c r="T36" s="333"/>
      <c r="U36" s="333"/>
      <c r="V36" s="334"/>
      <c r="W36" s="4" t="str">
        <f>IFERROR(VLOOKUP($D25&amp;"-"&amp;TEXT($A36,"mmm-aaaa"),Informes!$A:$P,COLUMN(Informes!K$1),FALSE), "")</f>
        <v/>
      </c>
      <c r="X36" s="34" t="str">
        <f>IFERROR(VLOOKUP($D2&amp;"-"&amp;TEXT($A36,"mmm-aaaa"),Informes!$A:$P,COLUMN(Informes!C$1),FALSE), "")</f>
        <v/>
      </c>
    </row>
    <row r="37" spans="1:24" ht="17.25" customHeight="1" x14ac:dyDescent="0.25">
      <c r="A37" s="34">
        <f t="shared" si="3"/>
        <v>45689</v>
      </c>
      <c r="B37" s="335" t="str">
        <f t="shared" si="2"/>
        <v>Febrero</v>
      </c>
      <c r="C37" s="336"/>
      <c r="D37" s="336"/>
      <c r="E37" s="337"/>
      <c r="F37" s="304" t="str">
        <f>IF(COUNTIFS(Informes!E:E,"="&amp;$A37,Informes!C:C,"="&amp;$D$2,Informes!H:H,TRUE) &gt; 0,"þ","¨")</f>
        <v>¨</v>
      </c>
      <c r="G37" s="305"/>
      <c r="H37" s="306"/>
      <c r="I37" s="249" t="str">
        <f>IF(F37="þ",SUMIFS(Informes!I:I,Informes!E:E,"="&amp;$A37,Informes!C:C,"="&amp;$D$2),"")</f>
        <v/>
      </c>
      <c r="J37" s="250"/>
      <c r="K37" s="251"/>
      <c r="L37" s="173" t="s">
        <v>138</v>
      </c>
      <c r="M37" s="249"/>
      <c r="N37" s="250"/>
      <c r="O37" s="250"/>
      <c r="P37" s="250"/>
      <c r="Q37" s="251"/>
      <c r="R37" s="332" t="str">
        <f>IF(F37="þ",COUNTIFS(Informes!E:E,"="&amp;$A37,Informes!C:C,"="&amp;$D$2,Informes!H:H,TRUE),"")</f>
        <v/>
      </c>
      <c r="S37" s="333"/>
      <c r="T37" s="333"/>
      <c r="U37" s="333"/>
      <c r="V37" s="334"/>
      <c r="W37" s="4" t="str">
        <f>IFERROR(VLOOKUP($D25&amp;"-"&amp;TEXT($A37,"mmm-aaaa"),Informes!$A:$P,COLUMN(Informes!K$1),FALSE), "")</f>
        <v/>
      </c>
      <c r="X37" s="34" t="str">
        <f>IFERROR(VLOOKUP($D2&amp;"-"&amp;TEXT($A37,"mmm-aaaa"),Informes!$A:$P,COLUMN(Informes!C$1),FALSE), "")</f>
        <v/>
      </c>
    </row>
    <row r="38" spans="1:24" ht="17.25" customHeight="1" x14ac:dyDescent="0.25">
      <c r="A38" s="34">
        <f t="shared" si="3"/>
        <v>45717</v>
      </c>
      <c r="B38" s="335" t="str">
        <f t="shared" si="2"/>
        <v>Marzo</v>
      </c>
      <c r="C38" s="336"/>
      <c r="D38" s="336"/>
      <c r="E38" s="337"/>
      <c r="F38" s="304" t="str">
        <f>IF(COUNTIFS(Informes!E:E,"="&amp;$A38,Informes!C:C,"="&amp;$D$2,Informes!H:H,TRUE) &gt; 0,"þ","¨")</f>
        <v>¨</v>
      </c>
      <c r="G38" s="305"/>
      <c r="H38" s="306"/>
      <c r="I38" s="249" t="str">
        <f>IF(F38="þ",SUMIFS(Informes!I:I,Informes!E:E,"="&amp;$A38,Informes!C:C,"="&amp;$D$2),"")</f>
        <v/>
      </c>
      <c r="J38" s="250"/>
      <c r="K38" s="251"/>
      <c r="L38" s="173" t="s">
        <v>138</v>
      </c>
      <c r="M38" s="249"/>
      <c r="N38" s="250"/>
      <c r="O38" s="250"/>
      <c r="P38" s="250"/>
      <c r="Q38" s="251"/>
      <c r="R38" s="332" t="str">
        <f>IF(F38="þ",COUNTIFS(Informes!E:E,"="&amp;$A38,Informes!C:C,"="&amp;$D$2,Informes!H:H,TRUE),"")</f>
        <v/>
      </c>
      <c r="S38" s="333"/>
      <c r="T38" s="333"/>
      <c r="U38" s="333"/>
      <c r="V38" s="334"/>
      <c r="W38" s="4" t="str">
        <f>IFERROR(VLOOKUP($D25&amp;"-"&amp;TEXT($A38,"mmm-aaaa"),Informes!$A:$P,COLUMN(Informes!K$1),FALSE), "")</f>
        <v/>
      </c>
      <c r="X38" s="34" t="str">
        <f>IFERROR(VLOOKUP($D2&amp;"-"&amp;TEXT($A38,"mmm-aaaa"),Informes!$A:$P,COLUMN(Informes!C$1),FALSE), "")</f>
        <v/>
      </c>
    </row>
    <row r="39" spans="1:24" ht="17.25" customHeight="1" x14ac:dyDescent="0.25">
      <c r="A39" s="34">
        <f t="shared" si="3"/>
        <v>45748</v>
      </c>
      <c r="B39" s="335" t="str">
        <f t="shared" si="2"/>
        <v>Abril</v>
      </c>
      <c r="C39" s="336"/>
      <c r="D39" s="336"/>
      <c r="E39" s="337"/>
      <c r="F39" s="304" t="str">
        <f>IF(COUNTIFS(Informes!E:E,"="&amp;$A39,Informes!C:C,"="&amp;$D$2,Informes!H:H,TRUE) &gt; 0,"þ","¨")</f>
        <v>¨</v>
      </c>
      <c r="G39" s="305"/>
      <c r="H39" s="306"/>
      <c r="I39" s="249" t="str">
        <f>IF(F39="þ",SUMIFS(Informes!I:I,Informes!E:E,"="&amp;$A39,Informes!C:C,"="&amp;$D$2),"")</f>
        <v/>
      </c>
      <c r="J39" s="250"/>
      <c r="K39" s="251"/>
      <c r="L39" s="173" t="s">
        <v>138</v>
      </c>
      <c r="M39" s="249"/>
      <c r="N39" s="250"/>
      <c r="O39" s="250"/>
      <c r="P39" s="250"/>
      <c r="Q39" s="251"/>
      <c r="R39" s="332" t="str">
        <f>IF(F39="þ",COUNTIFS(Informes!E:E,"="&amp;$A39,Informes!C:C,"="&amp;$D$2,Informes!H:H,TRUE),"")</f>
        <v/>
      </c>
      <c r="S39" s="333"/>
      <c r="T39" s="333"/>
      <c r="U39" s="333"/>
      <c r="V39" s="334"/>
      <c r="W39" s="4" t="str">
        <f>IFERROR(VLOOKUP($D25&amp;"-"&amp;TEXT($A39,"mmm-aaaa"),Informes!$A:$P,COLUMN(Informes!K$1),FALSE), "")</f>
        <v/>
      </c>
      <c r="X39" s="34" t="str">
        <f>IFERROR(VLOOKUP($D2&amp;"-"&amp;TEXT($A39,"mmm-aaaa"),Informes!$A:$P,COLUMN(Informes!C$1),FALSE), "")</f>
        <v/>
      </c>
    </row>
    <row r="40" spans="1:24" ht="17.25" customHeight="1" x14ac:dyDescent="0.25">
      <c r="A40" s="34">
        <f t="shared" si="3"/>
        <v>45778</v>
      </c>
      <c r="B40" s="335" t="str">
        <f t="shared" si="2"/>
        <v>Mayo</v>
      </c>
      <c r="C40" s="336"/>
      <c r="D40" s="336"/>
      <c r="E40" s="337"/>
      <c r="F40" s="304" t="str">
        <f>IF(COUNTIFS(Informes!E:E,"="&amp;$A40,Informes!C:C,"="&amp;$D$2,Informes!H:H,TRUE) &gt; 0,"þ","¨")</f>
        <v>¨</v>
      </c>
      <c r="G40" s="305"/>
      <c r="H40" s="306"/>
      <c r="I40" s="249" t="str">
        <f>IF(F40="þ",SUMIFS(Informes!I:I,Informes!E:E,"="&amp;$A40,Informes!C:C,"="&amp;$D$2),"")</f>
        <v/>
      </c>
      <c r="J40" s="250"/>
      <c r="K40" s="251"/>
      <c r="L40" s="173" t="s">
        <v>138</v>
      </c>
      <c r="M40" s="249"/>
      <c r="N40" s="250"/>
      <c r="O40" s="250"/>
      <c r="P40" s="250"/>
      <c r="Q40" s="251"/>
      <c r="R40" s="332" t="str">
        <f>IF(F40="þ",COUNTIFS(Informes!E:E,"="&amp;$A40,Informes!C:C,"="&amp;$D$2,Informes!H:H,TRUE),"")</f>
        <v/>
      </c>
      <c r="S40" s="333"/>
      <c r="T40" s="333"/>
      <c r="U40" s="333"/>
      <c r="V40" s="334"/>
      <c r="W40" s="4" t="str">
        <f>IFERROR(VLOOKUP($D25&amp;"-"&amp;TEXT($A40,"mmm-aaaa"),Informes!$A:$P,COLUMN(Informes!K$1),FALSE), "")</f>
        <v/>
      </c>
      <c r="X40" s="34" t="str">
        <f>IFERROR(VLOOKUP($D2&amp;"-"&amp;TEXT($A40,"mmm-aaaa"),Informes!$A:$P,COLUMN(Informes!C$1),FALSE), "")</f>
        <v/>
      </c>
    </row>
    <row r="41" spans="1:24" ht="17.25" customHeight="1" x14ac:dyDescent="0.25">
      <c r="A41" s="34">
        <f t="shared" si="3"/>
        <v>45809</v>
      </c>
      <c r="B41" s="335" t="str">
        <f t="shared" si="2"/>
        <v>Junio</v>
      </c>
      <c r="C41" s="336"/>
      <c r="D41" s="336"/>
      <c r="E41" s="337"/>
      <c r="F41" s="304" t="str">
        <f>IF(COUNTIFS(Informes!E:E,"="&amp;$A41,Informes!C:C,"="&amp;$D$2,Informes!H:H,TRUE) &gt; 0,"þ","¨")</f>
        <v>¨</v>
      </c>
      <c r="G41" s="305"/>
      <c r="H41" s="306"/>
      <c r="I41" s="249" t="str">
        <f>IF(F41="þ",SUMIFS(Informes!I:I,Informes!E:E,"="&amp;$A41,Informes!C:C,"="&amp;$D$2),"")</f>
        <v/>
      </c>
      <c r="J41" s="250"/>
      <c r="K41" s="251"/>
      <c r="L41" s="173" t="s">
        <v>138</v>
      </c>
      <c r="M41" s="249"/>
      <c r="N41" s="250"/>
      <c r="O41" s="250"/>
      <c r="P41" s="250"/>
      <c r="Q41" s="251"/>
      <c r="R41" s="332" t="str">
        <f>IF(F41="þ",COUNTIFS(Informes!E:E,"="&amp;$A41,Informes!C:C,"="&amp;$D$2,Informes!H:H,TRUE),"")</f>
        <v/>
      </c>
      <c r="S41" s="333"/>
      <c r="T41" s="333"/>
      <c r="U41" s="333"/>
      <c r="V41" s="334"/>
      <c r="W41" s="4" t="str">
        <f>IFERROR(VLOOKUP($D25&amp;"-"&amp;TEXT($A41,"mmm-aaaa"),Informes!$A:$P,COLUMN(Informes!K$1),FALSE), "")</f>
        <v/>
      </c>
      <c r="X41" s="34" t="str">
        <f>IFERROR(VLOOKUP($D2&amp;"-"&amp;TEXT($A41,"mmm-aaaa"),Informes!$A:$P,COLUMN(Informes!C$1),FALSE), "")</f>
        <v/>
      </c>
    </row>
    <row r="42" spans="1:24" ht="17.25" customHeight="1" x14ac:dyDescent="0.25">
      <c r="A42" s="34">
        <f t="shared" si="3"/>
        <v>45839</v>
      </c>
      <c r="B42" s="335" t="str">
        <f t="shared" si="2"/>
        <v>Julio</v>
      </c>
      <c r="C42" s="336"/>
      <c r="D42" s="336"/>
      <c r="E42" s="337"/>
      <c r="F42" s="304" t="str">
        <f>IF(COUNTIFS(Informes!E:E,"="&amp;$A42,Informes!C:C,"="&amp;$D$2,Informes!H:H,TRUE) &gt; 0,"þ","¨")</f>
        <v>¨</v>
      </c>
      <c r="G42" s="305"/>
      <c r="H42" s="306"/>
      <c r="I42" s="249" t="str">
        <f>IF(F42="þ",SUMIFS(Informes!I:I,Informes!E:E,"="&amp;$A42,Informes!C:C,"="&amp;$D$2),"")</f>
        <v/>
      </c>
      <c r="J42" s="250"/>
      <c r="K42" s="251"/>
      <c r="L42" s="173" t="s">
        <v>138</v>
      </c>
      <c r="M42" s="249"/>
      <c r="N42" s="250"/>
      <c r="O42" s="250"/>
      <c r="P42" s="250"/>
      <c r="Q42" s="251"/>
      <c r="R42" s="332" t="str">
        <f>IF(F42="þ",COUNTIFS(Informes!E:E,"="&amp;$A42,Informes!C:C,"="&amp;$D$2,Informes!H:H,TRUE),"")</f>
        <v/>
      </c>
      <c r="S42" s="333"/>
      <c r="T42" s="333"/>
      <c r="U42" s="333"/>
      <c r="V42" s="334"/>
      <c r="W42" s="4" t="str">
        <f>IFERROR(VLOOKUP($D25&amp;"-"&amp;TEXT($A42,"mmm-aaaa"),Informes!$A:$P,COLUMN(Informes!K$1),FALSE), "")</f>
        <v/>
      </c>
      <c r="X42" s="34" t="str">
        <f>IFERROR(VLOOKUP($D2&amp;"-"&amp;TEXT($A42,"mmm-aaaa"),Informes!$A:$P,COLUMN(Informes!C$1),FALSE), "")</f>
        <v/>
      </c>
    </row>
    <row r="43" spans="1:24" ht="17.25" customHeight="1" thickBot="1" x14ac:dyDescent="0.3">
      <c r="A43" s="34">
        <f t="shared" si="3"/>
        <v>45870</v>
      </c>
      <c r="B43" s="329" t="str">
        <f t="shared" si="2"/>
        <v>Agosto</v>
      </c>
      <c r="C43" s="330"/>
      <c r="D43" s="330"/>
      <c r="E43" s="331"/>
      <c r="F43" s="296" t="str">
        <f>IF(COUNTIFS(Informes!E:E,"="&amp;$A43,Informes!C:C,"="&amp;$D$2,Informes!H:H,TRUE) &gt; 0,"þ","¨")</f>
        <v>¨</v>
      </c>
      <c r="G43" s="297"/>
      <c r="H43" s="298"/>
      <c r="I43" s="299" t="str">
        <f>IF(F43="þ",SUMIFS(Informes!I:I,Informes!E:E,"="&amp;$A43,Informes!C:C,"="&amp;$D$2),"")</f>
        <v/>
      </c>
      <c r="J43" s="300"/>
      <c r="K43" s="301"/>
      <c r="L43" s="172" t="s">
        <v>138</v>
      </c>
      <c r="M43" s="249"/>
      <c r="N43" s="250"/>
      <c r="O43" s="250"/>
      <c r="P43" s="250"/>
      <c r="Q43" s="251"/>
      <c r="R43" s="332" t="str">
        <f>IF(F43="þ",COUNTIFS(Informes!E:E,"="&amp;$A43,Informes!C:C,"="&amp;$D$2,Informes!H:H,TRUE),"")</f>
        <v/>
      </c>
      <c r="S43" s="333"/>
      <c r="T43" s="333"/>
      <c r="U43" s="333"/>
      <c r="V43" s="334"/>
      <c r="W43" s="4" t="str">
        <f>IFERROR(VLOOKUP($D25&amp;"-"&amp;TEXT($A43,"mmm-aaaa"),Informes!$A:$P,COLUMN(Informes!K$1),FALSE), "")</f>
        <v/>
      </c>
      <c r="X43" s="34" t="str">
        <f>IFERROR(VLOOKUP($D2&amp;"-"&amp;TEXT($A43,"mmm-aaaa"),Informes!$A:$P,COLUMN(Informes!C$1),FALSE), "")</f>
        <v/>
      </c>
    </row>
    <row r="44" spans="1:24" ht="17.25" customHeight="1" thickBot="1" x14ac:dyDescent="0.3">
      <c r="D44" s="124"/>
      <c r="E44" s="124"/>
      <c r="F44" s="129"/>
      <c r="G44" s="124" t="str">
        <f>IF(SUM(F32:F43)=0,"",SUM(F32:F43))</f>
        <v/>
      </c>
      <c r="H44" s="124"/>
      <c r="I44" s="124"/>
      <c r="J44" s="130"/>
      <c r="K44" s="124"/>
      <c r="L44" s="131" t="s">
        <v>107</v>
      </c>
      <c r="M44" s="307" t="str">
        <f>IF(SUM(M32:M43)=0,"",SUM(M32:M43))</f>
        <v/>
      </c>
      <c r="N44" s="300"/>
      <c r="O44" s="300"/>
      <c r="P44" s="300"/>
      <c r="Q44" s="308"/>
      <c r="R44" s="309"/>
      <c r="S44" s="310"/>
      <c r="T44" s="310"/>
      <c r="U44" s="310"/>
      <c r="V44" s="311"/>
      <c r="W44" s="4"/>
      <c r="X44" s="4"/>
    </row>
    <row r="45" spans="1:24" ht="17.25" customHeight="1" x14ac:dyDescent="0.2">
      <c r="W45" s="4"/>
      <c r="X45" s="4"/>
    </row>
    <row r="46" spans="1:24" ht="279" customHeight="1" x14ac:dyDescent="0.15">
      <c r="B46" s="11"/>
      <c r="C46" s="132" t="s">
        <v>136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ht="24" customHeight="1" x14ac:dyDescent="0.2">
      <c r="A47" s="35">
        <f>IFERROR(IF(INDEX(TblPublicadores[Grupo],A48)=$Y$1,A48,0),0)</f>
        <v>1</v>
      </c>
      <c r="B47" s="256" t="s">
        <v>127</v>
      </c>
      <c r="C47" s="256"/>
      <c r="D47" s="256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X47" s="2"/>
    </row>
    <row r="48" spans="1:24" ht="17.25" customHeight="1" x14ac:dyDescent="0.2">
      <c r="A48" s="35">
        <f>COUNTIF(TblPublicadores[Grupo],"&lt;"&amp;$Y$1)+1</f>
        <v>1</v>
      </c>
      <c r="B48" s="120" t="s">
        <v>128</v>
      </c>
      <c r="D48" s="286" t="s">
        <v>105</v>
      </c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286"/>
      <c r="S48" s="286"/>
      <c r="T48" s="286"/>
      <c r="U48" s="286"/>
      <c r="V48" s="286"/>
      <c r="W48" s="15"/>
      <c r="X48" s="2"/>
    </row>
    <row r="49" spans="1:24" ht="17.25" customHeight="1" x14ac:dyDescent="0.2">
      <c r="B49" s="120" t="s">
        <v>129</v>
      </c>
      <c r="D49" s="121"/>
      <c r="E49" s="121"/>
      <c r="F49" s="7"/>
      <c r="G49" s="7"/>
      <c r="H49" s="257"/>
      <c r="I49" s="257"/>
      <c r="J49" s="257"/>
      <c r="K49" s="257"/>
      <c r="L49" s="257"/>
      <c r="M49" s="257"/>
      <c r="N49" s="257"/>
      <c r="O49" s="257"/>
      <c r="P49" s="128" t="s">
        <v>138</v>
      </c>
      <c r="Q49" s="120" t="s">
        <v>75</v>
      </c>
      <c r="S49" s="12"/>
      <c r="T49" s="13"/>
      <c r="U49" s="128" t="s">
        <v>138</v>
      </c>
      <c r="V49" s="120" t="s">
        <v>79</v>
      </c>
      <c r="W49" s="12"/>
      <c r="X49" s="6"/>
    </row>
    <row r="50" spans="1:24" ht="17.25" customHeight="1" x14ac:dyDescent="0.2">
      <c r="B50" s="120" t="s">
        <v>130</v>
      </c>
      <c r="D50" s="122"/>
      <c r="E50" s="122"/>
      <c r="F50" s="7"/>
      <c r="G50" s="258"/>
      <c r="H50" s="258"/>
      <c r="I50" s="258"/>
      <c r="J50" s="258"/>
      <c r="K50" s="258"/>
      <c r="L50" s="258"/>
      <c r="M50" s="258"/>
      <c r="N50" s="258"/>
      <c r="O50" s="258"/>
      <c r="P50" s="128" t="s">
        <v>138</v>
      </c>
      <c r="Q50" s="120" t="s">
        <v>131</v>
      </c>
      <c r="S50" s="12"/>
      <c r="T50" s="12"/>
      <c r="U50" s="128" t="s">
        <v>138</v>
      </c>
      <c r="V50" s="120" t="s">
        <v>61</v>
      </c>
      <c r="W50" s="12"/>
      <c r="X50" s="6"/>
    </row>
    <row r="51" spans="1:24" ht="28.5" customHeight="1" x14ac:dyDescent="0.2">
      <c r="B51" s="127" t="s">
        <v>138</v>
      </c>
      <c r="C51" s="125" t="s">
        <v>76</v>
      </c>
      <c r="D51" s="127" t="s">
        <v>138</v>
      </c>
      <c r="E51" s="125" t="s">
        <v>81</v>
      </c>
      <c r="F51" s="7"/>
      <c r="G51" s="7"/>
      <c r="H51" s="5"/>
      <c r="I51" s="10"/>
      <c r="J51" s="127" t="str">
        <f>IF(INDEX(TblPublicadores[Tipo Publicador],A47)=K51,"þ","¨")</f>
        <v>¨</v>
      </c>
      <c r="K51" s="125" t="s">
        <v>77</v>
      </c>
      <c r="L51" s="5"/>
      <c r="M51" s="5"/>
      <c r="N51" s="127" t="s">
        <v>138</v>
      </c>
      <c r="O51" s="125" t="s">
        <v>132</v>
      </c>
      <c r="P51" s="126"/>
      <c r="Q51" s="126"/>
      <c r="R51" s="9"/>
      <c r="S51" s="127" t="s">
        <v>138</v>
      </c>
      <c r="T51" s="259" t="s">
        <v>133</v>
      </c>
      <c r="U51" s="259"/>
      <c r="V51" s="259"/>
      <c r="W51" s="13"/>
      <c r="X51" s="6"/>
    </row>
    <row r="52" spans="1:24" ht="4.5" customHeight="1" thickBot="1" x14ac:dyDescent="0.25">
      <c r="B52" s="8"/>
      <c r="C52" s="7"/>
      <c r="D52" s="8"/>
      <c r="E52" s="7"/>
      <c r="F52" s="7"/>
      <c r="G52" s="7"/>
      <c r="H52" s="5"/>
      <c r="I52" s="10"/>
      <c r="J52" s="8"/>
      <c r="K52" s="5"/>
      <c r="L52" s="5"/>
      <c r="M52" s="5"/>
      <c r="N52" s="7"/>
      <c r="O52" s="5"/>
      <c r="P52" s="8"/>
      <c r="Q52" s="8"/>
      <c r="R52" s="9"/>
      <c r="S52" s="9"/>
      <c r="T52" s="7"/>
      <c r="U52" s="8"/>
      <c r="V52" s="9"/>
      <c r="W52" s="9"/>
      <c r="X52" s="6"/>
    </row>
    <row r="53" spans="1:24" ht="26.25" customHeight="1" x14ac:dyDescent="0.25">
      <c r="B53" s="260" t="s">
        <v>17</v>
      </c>
      <c r="C53" s="261"/>
      <c r="D53" s="261"/>
      <c r="E53" s="261"/>
      <c r="F53" s="262" t="s">
        <v>134</v>
      </c>
      <c r="G53" s="262"/>
      <c r="H53" s="262"/>
      <c r="I53" s="262" t="s">
        <v>12</v>
      </c>
      <c r="J53" s="262"/>
      <c r="K53" s="262"/>
      <c r="L53" s="262" t="s">
        <v>105</v>
      </c>
      <c r="M53" s="236" t="s">
        <v>135</v>
      </c>
      <c r="N53" s="236"/>
      <c r="O53" s="236"/>
      <c r="P53" s="236"/>
      <c r="Q53" s="236"/>
      <c r="R53" s="236" t="s">
        <v>101</v>
      </c>
      <c r="S53" s="236"/>
      <c r="T53" s="236"/>
      <c r="U53" s="236"/>
      <c r="V53" s="237"/>
      <c r="W53" s="14"/>
      <c r="X53" s="3"/>
    </row>
    <row r="54" spans="1:24" ht="27.75" customHeight="1" x14ac:dyDescent="0.2">
      <c r="B54" s="240">
        <v>45292</v>
      </c>
      <c r="C54" s="241"/>
      <c r="D54" s="241"/>
      <c r="E54" s="242"/>
      <c r="F54" s="263"/>
      <c r="G54" s="263"/>
      <c r="H54" s="263"/>
      <c r="I54" s="263"/>
      <c r="J54" s="263"/>
      <c r="K54" s="263"/>
      <c r="L54" s="263"/>
      <c r="M54" s="238"/>
      <c r="N54" s="238"/>
      <c r="O54" s="238"/>
      <c r="P54" s="238"/>
      <c r="Q54" s="238"/>
      <c r="R54" s="238"/>
      <c r="S54" s="238"/>
      <c r="T54" s="238"/>
      <c r="U54" s="238"/>
      <c r="V54" s="239"/>
      <c r="W54" s="14"/>
      <c r="X54" s="3"/>
    </row>
    <row r="55" spans="1:24" ht="16.5" customHeight="1" x14ac:dyDescent="0.25">
      <c r="A55" s="34">
        <f>EDATE(B54,-4)</f>
        <v>45170</v>
      </c>
      <c r="B55" s="243" t="str">
        <f>PROPER(TEXT(A55, "mmmm"))</f>
        <v>Septiembre</v>
      </c>
      <c r="C55" s="244"/>
      <c r="D55" s="244" t="str">
        <f>PROPER(TEXT(C55, "mmmm"))</f>
        <v>Enero</v>
      </c>
      <c r="E55" s="244"/>
      <c r="F55" s="281" t="str">
        <f>IF(COUNTIFS(Informes!E:E,"="&amp;$A55,Informes!C:C,"="&amp;$D$48,Informes!H:H,TRUE) &gt; 0,"þ","¨")</f>
        <v>¨</v>
      </c>
      <c r="G55" s="281"/>
      <c r="H55" s="281"/>
      <c r="I55" s="249" t="str">
        <f>IF(F55="þ",SUMIFS(Informes!I:I,Informes!E:E,"="&amp;$A55,Informes!C:C,"="&amp;$D$48),"")</f>
        <v/>
      </c>
      <c r="J55" s="250"/>
      <c r="K55" s="251"/>
      <c r="L55" s="173" t="str">
        <f>F55</f>
        <v>¨</v>
      </c>
      <c r="M55" s="248"/>
      <c r="N55" s="248"/>
      <c r="O55" s="248"/>
      <c r="P55" s="248"/>
      <c r="Q55" s="248"/>
      <c r="R55" s="302" t="str">
        <f>IF(F55="þ",COUNTIFS(Informes!E:E,"="&amp;$A55,Informes!C:C,"="&amp;$D$48,Informes!H:H,TRUE),"")</f>
        <v/>
      </c>
      <c r="S55" s="302"/>
      <c r="T55" s="302"/>
      <c r="U55" s="302"/>
      <c r="V55" s="303"/>
      <c r="W55" s="4" t="str">
        <f>IFERROR(VLOOKUP($D48&amp;"-"&amp;TEXT($A55,"mmm-aaaa"),Informes!$A:$P,COLUMN(Informes!K$1),FALSE), "")</f>
        <v/>
      </c>
      <c r="X55" s="34" t="str">
        <f>IFERROR(VLOOKUP($D48&amp;"-"&amp;TEXT($A55,"mmm-aaaa"),Informes!$A:$P,COLUMN(Informes!C$1),FALSE), "")</f>
        <v/>
      </c>
    </row>
    <row r="56" spans="1:24" ht="16.5" customHeight="1" x14ac:dyDescent="0.25">
      <c r="A56" s="34">
        <f>EDATE(A55,1)</f>
        <v>45200</v>
      </c>
      <c r="B56" s="243" t="str">
        <f t="shared" ref="B56:B66" si="4">PROPER(TEXT(A56, "mmmm"))</f>
        <v>Octubre</v>
      </c>
      <c r="C56" s="244"/>
      <c r="D56" s="244" t="str">
        <f t="shared" ref="D56:D66" si="5">PROPER(TEXT(C56, "mmmm"))</f>
        <v>Enero</v>
      </c>
      <c r="E56" s="244"/>
      <c r="F56" s="281" t="str">
        <f>IF(COUNTIFS(Informes!E:E,"="&amp;$A56,Informes!C:C,"="&amp;$D$48,Informes!H:H,TRUE) &gt; 0,"þ","¨")</f>
        <v>¨</v>
      </c>
      <c r="G56" s="281"/>
      <c r="H56" s="281"/>
      <c r="I56" s="249" t="str">
        <f>IF(F56="þ",SUMIFS(Informes!I:I,Informes!E:E,"="&amp;$A56,Informes!C:C,"="&amp;$D$48),"")</f>
        <v/>
      </c>
      <c r="J56" s="250"/>
      <c r="K56" s="251"/>
      <c r="L56" s="173" t="str">
        <f t="shared" ref="L56:L66" si="6">F56</f>
        <v>¨</v>
      </c>
      <c r="M56" s="248"/>
      <c r="N56" s="248"/>
      <c r="O56" s="248"/>
      <c r="P56" s="248"/>
      <c r="Q56" s="248"/>
      <c r="R56" s="302" t="str">
        <f>IF(F56="þ",COUNTIFS(Informes!E:E,"="&amp;$A56,Informes!C:C,"="&amp;$D$48,Informes!H:H,TRUE),"")</f>
        <v/>
      </c>
      <c r="S56" s="302"/>
      <c r="T56" s="302"/>
      <c r="U56" s="302"/>
      <c r="V56" s="303"/>
      <c r="W56" s="4" t="str">
        <f>IFERROR(VLOOKUP($D48&amp;"-"&amp;TEXT($A56,"mmm-aaaa"),Informes!$A:$P,COLUMN(Informes!K$1),FALSE), "")</f>
        <v/>
      </c>
      <c r="X56" s="34" t="str">
        <f>IFERROR(VLOOKUP($D48&amp;"-"&amp;TEXT($A56,"mmm-aaaa"),Informes!$A:$P,COLUMN(Informes!C$1),FALSE), "")</f>
        <v/>
      </c>
    </row>
    <row r="57" spans="1:24" ht="16.5" customHeight="1" x14ac:dyDescent="0.25">
      <c r="A57" s="34">
        <f t="shared" ref="A57:A66" si="7">EDATE(A56,1)</f>
        <v>45231</v>
      </c>
      <c r="B57" s="243" t="str">
        <f t="shared" si="4"/>
        <v>Noviembre</v>
      </c>
      <c r="C57" s="244"/>
      <c r="D57" s="244" t="str">
        <f t="shared" si="5"/>
        <v>Enero</v>
      </c>
      <c r="E57" s="244"/>
      <c r="F57" s="281" t="str">
        <f>IF(COUNTIFS(Informes!E:E,"="&amp;$A57,Informes!C:C,"="&amp;$D$48,Informes!H:H,TRUE) &gt; 0,"þ","¨")</f>
        <v>¨</v>
      </c>
      <c r="G57" s="281"/>
      <c r="H57" s="281"/>
      <c r="I57" s="249" t="str">
        <f>IF(F57="þ",SUMIFS(Informes!I:I,Informes!E:E,"="&amp;$A57,Informes!C:C,"="&amp;$D$48),"")</f>
        <v/>
      </c>
      <c r="J57" s="250"/>
      <c r="K57" s="251"/>
      <c r="L57" s="173" t="str">
        <f t="shared" si="6"/>
        <v>¨</v>
      </c>
      <c r="M57" s="248"/>
      <c r="N57" s="248"/>
      <c r="O57" s="248"/>
      <c r="P57" s="248"/>
      <c r="Q57" s="248"/>
      <c r="R57" s="302" t="str">
        <f>IF(F57="þ",COUNTIFS(Informes!E:E,"="&amp;$A57,Informes!C:C,"="&amp;$D$48,Informes!H:H,TRUE),"")</f>
        <v/>
      </c>
      <c r="S57" s="302"/>
      <c r="T57" s="302"/>
      <c r="U57" s="302"/>
      <c r="V57" s="303"/>
      <c r="W57" s="4" t="str">
        <f>IFERROR(VLOOKUP($D48&amp;"-"&amp;TEXT($A57,"mmm-aaaa"),Informes!$A:$P,COLUMN(Informes!K$1),FALSE), "")</f>
        <v/>
      </c>
      <c r="X57" s="34" t="str">
        <f>IFERROR(VLOOKUP($D48&amp;"-"&amp;TEXT($A57,"mmm-aaaa"),Informes!$A:$P,COLUMN(Informes!C$1),FALSE), "")</f>
        <v/>
      </c>
    </row>
    <row r="58" spans="1:24" ht="16.5" customHeight="1" x14ac:dyDescent="0.25">
      <c r="A58" s="34">
        <f t="shared" si="7"/>
        <v>45261</v>
      </c>
      <c r="B58" s="243" t="str">
        <f t="shared" si="4"/>
        <v>Diciembre</v>
      </c>
      <c r="C58" s="244"/>
      <c r="D58" s="244" t="str">
        <f t="shared" si="5"/>
        <v>Enero</v>
      </c>
      <c r="E58" s="244"/>
      <c r="F58" s="281" t="str">
        <f>IF(COUNTIFS(Informes!E:E,"="&amp;$A58,Informes!C:C,"="&amp;$D$48,Informes!H:H,TRUE) &gt; 0,"þ","¨")</f>
        <v>¨</v>
      </c>
      <c r="G58" s="281"/>
      <c r="H58" s="281"/>
      <c r="I58" s="249" t="str">
        <f>IF(F58="þ",SUMIFS(Informes!I:I,Informes!E:E,"="&amp;$A58,Informes!C:C,"="&amp;$D$48),"")</f>
        <v/>
      </c>
      <c r="J58" s="250"/>
      <c r="K58" s="251"/>
      <c r="L58" s="173" t="str">
        <f t="shared" si="6"/>
        <v>¨</v>
      </c>
      <c r="M58" s="248"/>
      <c r="N58" s="248"/>
      <c r="O58" s="248"/>
      <c r="P58" s="248"/>
      <c r="Q58" s="248"/>
      <c r="R58" s="302" t="str">
        <f>IF(F58="þ",COUNTIFS(Informes!E:E,"="&amp;$A58,Informes!C:C,"="&amp;$D$48,Informes!H:H,TRUE),"")</f>
        <v/>
      </c>
      <c r="S58" s="302"/>
      <c r="T58" s="302"/>
      <c r="U58" s="302"/>
      <c r="V58" s="303"/>
      <c r="W58" s="4" t="str">
        <f>IFERROR(VLOOKUP($D48&amp;"-"&amp;TEXT($A58,"mmm-aaaa"),Informes!$A:$P,COLUMN(Informes!K$1),FALSE), "")</f>
        <v/>
      </c>
      <c r="X58" s="34" t="str">
        <f>IFERROR(VLOOKUP($D48&amp;"-"&amp;TEXT($A58,"mmm-aaaa"),Informes!$A:$P,COLUMN(Informes!C$1),FALSE), "")</f>
        <v/>
      </c>
    </row>
    <row r="59" spans="1:24" ht="16.5" customHeight="1" x14ac:dyDescent="0.25">
      <c r="A59" s="34">
        <f t="shared" si="7"/>
        <v>45292</v>
      </c>
      <c r="B59" s="243" t="str">
        <f t="shared" si="4"/>
        <v>Enero</v>
      </c>
      <c r="C59" s="244"/>
      <c r="D59" s="244" t="str">
        <f t="shared" si="5"/>
        <v>Enero</v>
      </c>
      <c r="E59" s="244"/>
      <c r="F59" s="281" t="str">
        <f>IF(COUNTIFS(Informes!E:E,"="&amp;$A59,Informes!C:C,"="&amp;$D$48,Informes!H:H,TRUE) &gt; 0,"þ","¨")</f>
        <v>¨</v>
      </c>
      <c r="G59" s="281"/>
      <c r="H59" s="281"/>
      <c r="I59" s="249" t="str">
        <f>IF(F59="þ",SUMIFS(Informes!I:I,Informes!E:E,"="&amp;$A59,Informes!C:C,"="&amp;$D$48),"")</f>
        <v/>
      </c>
      <c r="J59" s="250"/>
      <c r="K59" s="251"/>
      <c r="L59" s="173" t="str">
        <f t="shared" si="6"/>
        <v>¨</v>
      </c>
      <c r="M59" s="248"/>
      <c r="N59" s="248"/>
      <c r="O59" s="248"/>
      <c r="P59" s="248"/>
      <c r="Q59" s="248"/>
      <c r="R59" s="302" t="str">
        <f>IF(F59="þ",COUNTIFS(Informes!E:E,"="&amp;$A59,Informes!C:C,"="&amp;$D$48,Informes!H:H,TRUE),"")</f>
        <v/>
      </c>
      <c r="S59" s="302"/>
      <c r="T59" s="302"/>
      <c r="U59" s="302"/>
      <c r="V59" s="303"/>
      <c r="W59" s="4" t="str">
        <f>IFERROR(VLOOKUP($D48&amp;"-"&amp;TEXT($A59,"mmm-aaaa"),Informes!$A:$P,COLUMN(Informes!K$1),FALSE), "")</f>
        <v/>
      </c>
      <c r="X59" s="34" t="str">
        <f>IFERROR(VLOOKUP($D48&amp;"-"&amp;TEXT($A59,"mmm-aaaa"),Informes!$A:$P,COLUMN(Informes!C$1),FALSE), "")</f>
        <v/>
      </c>
    </row>
    <row r="60" spans="1:24" ht="16.5" customHeight="1" x14ac:dyDescent="0.25">
      <c r="A60" s="34">
        <f t="shared" si="7"/>
        <v>45323</v>
      </c>
      <c r="B60" s="243" t="str">
        <f t="shared" si="4"/>
        <v>Febrero</v>
      </c>
      <c r="C60" s="244"/>
      <c r="D60" s="244" t="str">
        <f t="shared" si="5"/>
        <v>Enero</v>
      </c>
      <c r="E60" s="244"/>
      <c r="F60" s="281" t="str">
        <f>IF(COUNTIFS(Informes!E:E,"="&amp;$A60,Informes!C:C,"="&amp;$D$48,Informes!H:H,TRUE) &gt; 0,"þ","¨")</f>
        <v>¨</v>
      </c>
      <c r="G60" s="281"/>
      <c r="H60" s="281"/>
      <c r="I60" s="249" t="str">
        <f>IF(F60="þ",SUMIFS(Informes!I:I,Informes!E:E,"="&amp;$A60,Informes!C:C,"="&amp;$D$48),"")</f>
        <v/>
      </c>
      <c r="J60" s="250"/>
      <c r="K60" s="251"/>
      <c r="L60" s="173" t="str">
        <f t="shared" si="6"/>
        <v>¨</v>
      </c>
      <c r="M60" s="248"/>
      <c r="N60" s="248"/>
      <c r="O60" s="248"/>
      <c r="P60" s="248"/>
      <c r="Q60" s="248"/>
      <c r="R60" s="302" t="str">
        <f>IF(F60="þ",COUNTIFS(Informes!E:E,"="&amp;$A60,Informes!C:C,"="&amp;$D$48,Informes!H:H,TRUE),"")</f>
        <v/>
      </c>
      <c r="S60" s="302"/>
      <c r="T60" s="302"/>
      <c r="U60" s="302"/>
      <c r="V60" s="303"/>
      <c r="W60" s="4" t="str">
        <f>IFERROR(VLOOKUP($D48&amp;"-"&amp;TEXT($A60,"mmm-aaaa"),Informes!$A:$P,COLUMN(Informes!K$1),FALSE), "")</f>
        <v/>
      </c>
      <c r="X60" s="34" t="str">
        <f>IFERROR(VLOOKUP($D48&amp;"-"&amp;TEXT($A60,"mmm-aaaa"),Informes!$A:$P,COLUMN(Informes!C$1),FALSE), "")</f>
        <v/>
      </c>
    </row>
    <row r="61" spans="1:24" ht="16.5" customHeight="1" x14ac:dyDescent="0.25">
      <c r="A61" s="34">
        <f t="shared" si="7"/>
        <v>45352</v>
      </c>
      <c r="B61" s="243" t="str">
        <f t="shared" si="4"/>
        <v>Marzo</v>
      </c>
      <c r="C61" s="244"/>
      <c r="D61" s="244" t="str">
        <f t="shared" si="5"/>
        <v>Enero</v>
      </c>
      <c r="E61" s="244"/>
      <c r="F61" s="281" t="str">
        <f>IF(COUNTIFS(Informes!E:E,"="&amp;$A61,Informes!C:C,"="&amp;$D$48,Informes!H:H,TRUE) &gt; 0,"þ","¨")</f>
        <v>¨</v>
      </c>
      <c r="G61" s="281"/>
      <c r="H61" s="281"/>
      <c r="I61" s="249" t="str">
        <f>IF(F61="þ",SUMIFS(Informes!I:I,Informes!E:E,"="&amp;$A61,Informes!C:C,"="&amp;$D$48),"")</f>
        <v/>
      </c>
      <c r="J61" s="250"/>
      <c r="K61" s="251"/>
      <c r="L61" s="173" t="str">
        <f t="shared" si="6"/>
        <v>¨</v>
      </c>
      <c r="M61" s="248"/>
      <c r="N61" s="248"/>
      <c r="O61" s="248"/>
      <c r="P61" s="248"/>
      <c r="Q61" s="248"/>
      <c r="R61" s="302" t="str">
        <f>IF(F61="þ",COUNTIFS(Informes!E:E,"="&amp;$A61,Informes!C:C,"="&amp;$D$48,Informes!H:H,TRUE),"")</f>
        <v/>
      </c>
      <c r="S61" s="302"/>
      <c r="T61" s="302"/>
      <c r="U61" s="302"/>
      <c r="V61" s="303"/>
      <c r="W61" s="4" t="str">
        <f>IFERROR(VLOOKUP($D48&amp;"-"&amp;TEXT($A61,"mmm-aaaa"),Informes!$A:$P,COLUMN(Informes!K$1),FALSE), "")</f>
        <v/>
      </c>
      <c r="X61" s="34" t="str">
        <f>IFERROR(VLOOKUP($D48&amp;"-"&amp;TEXT($A61,"mmm-aaaa"),Informes!$A:$P,COLUMN(Informes!C$1),FALSE), "")</f>
        <v/>
      </c>
    </row>
    <row r="62" spans="1:24" ht="16.5" customHeight="1" x14ac:dyDescent="0.25">
      <c r="A62" s="34">
        <f t="shared" si="7"/>
        <v>45383</v>
      </c>
      <c r="B62" s="243" t="str">
        <f t="shared" si="4"/>
        <v>Abril</v>
      </c>
      <c r="C62" s="244"/>
      <c r="D62" s="244" t="str">
        <f t="shared" si="5"/>
        <v>Enero</v>
      </c>
      <c r="E62" s="244"/>
      <c r="F62" s="281" t="str">
        <f>IF(COUNTIFS(Informes!E:E,"="&amp;$A62,Informes!C:C,"="&amp;$D$48,Informes!H:H,TRUE) &gt; 0,"þ","¨")</f>
        <v>¨</v>
      </c>
      <c r="G62" s="281"/>
      <c r="H62" s="281"/>
      <c r="I62" s="249" t="str">
        <f>IF(F62="þ",SUMIFS(Informes!I:I,Informes!E:E,"="&amp;$A62,Informes!C:C,"="&amp;$D$48),"")</f>
        <v/>
      </c>
      <c r="J62" s="250"/>
      <c r="K62" s="251"/>
      <c r="L62" s="173" t="str">
        <f t="shared" si="6"/>
        <v>¨</v>
      </c>
      <c r="M62" s="248"/>
      <c r="N62" s="248"/>
      <c r="O62" s="248"/>
      <c r="P62" s="248"/>
      <c r="Q62" s="248"/>
      <c r="R62" s="302" t="str">
        <f>IF(F62="þ",COUNTIFS(Informes!E:E,"="&amp;$A62,Informes!C:C,"="&amp;$D$48,Informes!H:H,TRUE),"")</f>
        <v/>
      </c>
      <c r="S62" s="302"/>
      <c r="T62" s="302"/>
      <c r="U62" s="302"/>
      <c r="V62" s="303"/>
      <c r="W62" s="4" t="str">
        <f>IFERROR(VLOOKUP($D48&amp;"-"&amp;TEXT($A62,"mmm-aaaa"),Informes!$A:$P,COLUMN(Informes!K$1),FALSE), "")</f>
        <v/>
      </c>
      <c r="X62" s="34" t="str">
        <f>IFERROR(VLOOKUP($D48&amp;"-"&amp;TEXT($A62,"mmm-aaaa"),Informes!$A:$P,COLUMN(Informes!C$1),FALSE), "")</f>
        <v/>
      </c>
    </row>
    <row r="63" spans="1:24" ht="16.5" customHeight="1" x14ac:dyDescent="0.25">
      <c r="A63" s="34">
        <f t="shared" si="7"/>
        <v>45413</v>
      </c>
      <c r="B63" s="243" t="str">
        <f t="shared" si="4"/>
        <v>Mayo</v>
      </c>
      <c r="C63" s="244"/>
      <c r="D63" s="244" t="str">
        <f t="shared" si="5"/>
        <v>Enero</v>
      </c>
      <c r="E63" s="244"/>
      <c r="F63" s="281" t="str">
        <f>IF(COUNTIFS(Informes!E:E,"="&amp;$A63,Informes!C:C,"="&amp;$D$48,Informes!H:H,TRUE) &gt; 0,"þ","¨")</f>
        <v>¨</v>
      </c>
      <c r="G63" s="281"/>
      <c r="H63" s="281"/>
      <c r="I63" s="249" t="str">
        <f>IF(F63="þ",SUMIFS(Informes!I:I,Informes!E:E,"="&amp;$A63,Informes!C:C,"="&amp;$D$48),"")</f>
        <v/>
      </c>
      <c r="J63" s="250"/>
      <c r="K63" s="251"/>
      <c r="L63" s="173" t="str">
        <f t="shared" si="6"/>
        <v>¨</v>
      </c>
      <c r="M63" s="248"/>
      <c r="N63" s="248"/>
      <c r="O63" s="248"/>
      <c r="P63" s="248"/>
      <c r="Q63" s="248"/>
      <c r="R63" s="302" t="str">
        <f>IF(F63="þ",COUNTIFS(Informes!E:E,"="&amp;$A63,Informes!C:C,"="&amp;$D$48,Informes!H:H,TRUE),"")</f>
        <v/>
      </c>
      <c r="S63" s="302"/>
      <c r="T63" s="302"/>
      <c r="U63" s="302"/>
      <c r="V63" s="303"/>
      <c r="W63" s="4" t="str">
        <f>IFERROR(VLOOKUP($D48&amp;"-"&amp;TEXT($A63,"mmm-aaaa"),Informes!$A:$P,COLUMN(Informes!K$1),FALSE), "")</f>
        <v/>
      </c>
      <c r="X63" s="34" t="str">
        <f>IFERROR(VLOOKUP($D48&amp;"-"&amp;TEXT($A63,"mmm-aaaa"),Informes!$A:$P,COLUMN(Informes!C$1),FALSE), "")</f>
        <v/>
      </c>
    </row>
    <row r="64" spans="1:24" ht="16.5" customHeight="1" x14ac:dyDescent="0.25">
      <c r="A64" s="34">
        <f t="shared" si="7"/>
        <v>45444</v>
      </c>
      <c r="B64" s="243" t="str">
        <f t="shared" si="4"/>
        <v>Junio</v>
      </c>
      <c r="C64" s="244"/>
      <c r="D64" s="244" t="str">
        <f t="shared" si="5"/>
        <v>Enero</v>
      </c>
      <c r="E64" s="244"/>
      <c r="F64" s="281" t="str">
        <f>IF(COUNTIFS(Informes!E:E,"="&amp;$A64,Informes!C:C,"="&amp;$D$48,Informes!H:H,TRUE) &gt; 0,"þ","¨")</f>
        <v>¨</v>
      </c>
      <c r="G64" s="281"/>
      <c r="H64" s="281"/>
      <c r="I64" s="249" t="str">
        <f>IF(F64="þ",SUMIFS(Informes!I:I,Informes!E:E,"="&amp;$A64,Informes!C:C,"="&amp;$D$48),"")</f>
        <v/>
      </c>
      <c r="J64" s="250"/>
      <c r="K64" s="251"/>
      <c r="L64" s="173" t="str">
        <f t="shared" si="6"/>
        <v>¨</v>
      </c>
      <c r="M64" s="248"/>
      <c r="N64" s="248"/>
      <c r="O64" s="248"/>
      <c r="P64" s="248"/>
      <c r="Q64" s="248"/>
      <c r="R64" s="302" t="str">
        <f>IF(F64="þ",COUNTIFS(Informes!E:E,"="&amp;$A64,Informes!C:C,"="&amp;$D$48,Informes!H:H,TRUE),"")</f>
        <v/>
      </c>
      <c r="S64" s="302"/>
      <c r="T64" s="302"/>
      <c r="U64" s="302"/>
      <c r="V64" s="303"/>
      <c r="W64" s="4" t="str">
        <f>IFERROR(VLOOKUP($D48&amp;"-"&amp;TEXT($A64,"mmm-aaaa"),Informes!$A:$P,COLUMN(Informes!K$1),FALSE), "")</f>
        <v/>
      </c>
      <c r="X64" s="34" t="str">
        <f>IFERROR(VLOOKUP($D48&amp;"-"&amp;TEXT($A64,"mmm-aaaa"),Informes!$A:$P,COLUMN(Informes!C$1),FALSE), "")</f>
        <v/>
      </c>
    </row>
    <row r="65" spans="1:24" ht="16.5" customHeight="1" x14ac:dyDescent="0.25">
      <c r="A65" s="34">
        <f t="shared" si="7"/>
        <v>45474</v>
      </c>
      <c r="B65" s="243" t="str">
        <f t="shared" si="4"/>
        <v>Julio</v>
      </c>
      <c r="C65" s="244"/>
      <c r="D65" s="244" t="str">
        <f t="shared" si="5"/>
        <v>Enero</v>
      </c>
      <c r="E65" s="244"/>
      <c r="F65" s="281" t="str">
        <f>IF(COUNTIFS(Informes!E:E,"="&amp;$A65,Informes!C:C,"="&amp;$D$48,Informes!H:H,TRUE) &gt; 0,"þ","¨")</f>
        <v>¨</v>
      </c>
      <c r="G65" s="281"/>
      <c r="H65" s="281"/>
      <c r="I65" s="249" t="str">
        <f>IF(F65="þ",SUMIFS(Informes!I:I,Informes!E:E,"="&amp;$A65,Informes!C:C,"="&amp;$D$48),"")</f>
        <v/>
      </c>
      <c r="J65" s="250"/>
      <c r="K65" s="251"/>
      <c r="L65" s="173" t="str">
        <f t="shared" si="6"/>
        <v>¨</v>
      </c>
      <c r="M65" s="248"/>
      <c r="N65" s="248"/>
      <c r="O65" s="248"/>
      <c r="P65" s="248"/>
      <c r="Q65" s="248"/>
      <c r="R65" s="302" t="str">
        <f>IF(F65="þ",COUNTIFS(Informes!E:E,"="&amp;$A65,Informes!C:C,"="&amp;$D$48,Informes!H:H,TRUE),"")</f>
        <v/>
      </c>
      <c r="S65" s="302"/>
      <c r="T65" s="302"/>
      <c r="U65" s="302"/>
      <c r="V65" s="303"/>
      <c r="W65" s="4" t="str">
        <f>IFERROR(VLOOKUP($D48&amp;"-"&amp;TEXT($A65,"mmm-aaaa"),Informes!$A:$P,COLUMN(Informes!K$1),FALSE), "")</f>
        <v/>
      </c>
      <c r="X65" s="34" t="str">
        <f>IFERROR(VLOOKUP($D48&amp;"-"&amp;TEXT($A65,"mmm-aaaa"),Informes!$A:$P,COLUMN(Informes!C$1),FALSE), "")</f>
        <v/>
      </c>
    </row>
    <row r="66" spans="1:24" ht="16.5" customHeight="1" thickBot="1" x14ac:dyDescent="0.3">
      <c r="A66" s="34">
        <f t="shared" si="7"/>
        <v>45505</v>
      </c>
      <c r="B66" s="264" t="str">
        <f t="shared" si="4"/>
        <v>Agosto</v>
      </c>
      <c r="C66" s="265"/>
      <c r="D66" s="265" t="str">
        <f t="shared" si="5"/>
        <v>Enero</v>
      </c>
      <c r="E66" s="265"/>
      <c r="F66" s="280" t="str">
        <f>IF(COUNTIFS(Informes!E:E,"="&amp;$A66,Informes!C:C,"="&amp;$D$48,Informes!H:H,TRUE) &gt; 0,"þ","¨")</f>
        <v>¨</v>
      </c>
      <c r="G66" s="280"/>
      <c r="H66" s="280"/>
      <c r="I66" s="299" t="str">
        <f>IF(F66="þ",SUMIFS(Informes!I:I,Informes!E:E,"="&amp;$A66,Informes!C:C,"="&amp;$D$48),"")</f>
        <v/>
      </c>
      <c r="J66" s="300"/>
      <c r="K66" s="301"/>
      <c r="L66" s="172" t="str">
        <f t="shared" si="6"/>
        <v>¨</v>
      </c>
      <c r="M66" s="248"/>
      <c r="N66" s="248"/>
      <c r="O66" s="248"/>
      <c r="P66" s="248"/>
      <c r="Q66" s="248"/>
      <c r="R66" s="302" t="str">
        <f>IF(F66="þ",COUNTIFS(Informes!E:E,"="&amp;$A66,Informes!C:C,"="&amp;$D$48,Informes!H:H,TRUE),"")</f>
        <v/>
      </c>
      <c r="S66" s="302"/>
      <c r="T66" s="302"/>
      <c r="U66" s="302"/>
      <c r="V66" s="303"/>
      <c r="W66" s="4" t="str">
        <f>IFERROR(VLOOKUP($D48&amp;"-"&amp;TEXT($A66,"mmm-aaaa"),Informes!$A:$P,COLUMN(Informes!K$1),FALSE), "")</f>
        <v/>
      </c>
      <c r="X66" s="34" t="str">
        <f>IFERROR(VLOOKUP($D48&amp;"-"&amp;TEXT($A66,"mmm-aaaa"),Informes!$A:$P,COLUMN(Informes!C$1),FALSE), "")</f>
        <v/>
      </c>
    </row>
    <row r="67" spans="1:24" ht="16.5" customHeight="1" thickBot="1" x14ac:dyDescent="0.3">
      <c r="D67" s="124"/>
      <c r="E67" s="124"/>
      <c r="F67" s="129"/>
      <c r="G67" s="124" t="str">
        <f>IF(SUM(F55:F66)=0,"",SUM(F55:F66))</f>
        <v/>
      </c>
      <c r="H67" s="124"/>
      <c r="I67" s="124"/>
      <c r="J67" s="130"/>
      <c r="K67" s="124"/>
      <c r="L67" s="131" t="s">
        <v>107</v>
      </c>
      <c r="M67" s="272" t="str">
        <f>IF(SUM(M55:M66)=0,"",SUM(M55:M66))</f>
        <v/>
      </c>
      <c r="N67" s="273"/>
      <c r="O67" s="273"/>
      <c r="P67" s="273"/>
      <c r="Q67" s="274"/>
      <c r="R67" s="275"/>
      <c r="S67" s="276"/>
      <c r="T67" s="276"/>
      <c r="U67" s="276"/>
      <c r="V67" s="277"/>
      <c r="W67" s="4"/>
      <c r="X67" s="4"/>
    </row>
    <row r="68" spans="1:24" ht="16.5" customHeight="1" x14ac:dyDescent="0.2">
      <c r="W68" s="4"/>
      <c r="X68" s="4"/>
    </row>
    <row r="69" spans="1:24" ht="279.75" customHeight="1" x14ac:dyDescent="0.15">
      <c r="B69" s="11"/>
      <c r="C69" s="132" t="s">
        <v>136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ht="24" customHeight="1" x14ac:dyDescent="0.2">
      <c r="A70" s="35"/>
      <c r="B70" s="256" t="s">
        <v>127</v>
      </c>
      <c r="C70" s="256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X70" s="2"/>
    </row>
    <row r="71" spans="1:24" ht="15" x14ac:dyDescent="0.2">
      <c r="A71" s="35"/>
      <c r="B71" s="120" t="s">
        <v>128</v>
      </c>
      <c r="D71" s="123" t="str">
        <f>D48</f>
        <v>Precursor auxiliar</v>
      </c>
      <c r="E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5"/>
      <c r="X71" s="2"/>
    </row>
    <row r="72" spans="1:24" ht="17.25" x14ac:dyDescent="0.2">
      <c r="B72" s="120" t="s">
        <v>129</v>
      </c>
      <c r="D72" s="121"/>
      <c r="E72" s="121"/>
      <c r="F72" s="7"/>
      <c r="G72" s="7"/>
      <c r="H72" s="257"/>
      <c r="I72" s="257"/>
      <c r="J72" s="257"/>
      <c r="K72" s="257"/>
      <c r="L72" s="257"/>
      <c r="M72" s="257"/>
      <c r="N72" s="257"/>
      <c r="O72" s="257"/>
      <c r="P72" s="128" t="s">
        <v>138</v>
      </c>
      <c r="Q72" s="120" t="s">
        <v>75</v>
      </c>
      <c r="S72" s="12"/>
      <c r="T72" s="13"/>
      <c r="U72" s="128" t="s">
        <v>138</v>
      </c>
      <c r="V72" s="120" t="s">
        <v>79</v>
      </c>
      <c r="W72" s="12"/>
      <c r="X72" s="6"/>
    </row>
    <row r="73" spans="1:24" ht="17.25" x14ac:dyDescent="0.2">
      <c r="B73" s="120" t="s">
        <v>130</v>
      </c>
      <c r="D73" s="122"/>
      <c r="E73" s="122"/>
      <c r="F73" s="7"/>
      <c r="G73" s="258"/>
      <c r="H73" s="258"/>
      <c r="I73" s="258"/>
      <c r="J73" s="258"/>
      <c r="K73" s="258"/>
      <c r="L73" s="258"/>
      <c r="M73" s="258"/>
      <c r="N73" s="258"/>
      <c r="O73" s="258"/>
      <c r="P73" s="128" t="s">
        <v>138</v>
      </c>
      <c r="Q73" s="120" t="s">
        <v>131</v>
      </c>
      <c r="S73" s="12"/>
      <c r="T73" s="12"/>
      <c r="U73" s="128" t="s">
        <v>138</v>
      </c>
      <c r="V73" s="120" t="s">
        <v>61</v>
      </c>
      <c r="W73" s="12"/>
      <c r="X73" s="6"/>
    </row>
    <row r="74" spans="1:24" ht="28.5" customHeight="1" x14ac:dyDescent="0.2">
      <c r="B74" s="127" t="s">
        <v>138</v>
      </c>
      <c r="C74" s="125" t="s">
        <v>76</v>
      </c>
      <c r="D74" s="127" t="s">
        <v>138</v>
      </c>
      <c r="E74" s="125" t="s">
        <v>81</v>
      </c>
      <c r="F74" s="7"/>
      <c r="G74" s="7"/>
      <c r="H74" s="5"/>
      <c r="I74" s="10"/>
      <c r="J74" s="127" t="str">
        <f>IF(INDEX(TblPublicadores[Tipo Publicador],A70)=K74,"þ","¨")</f>
        <v>¨</v>
      </c>
      <c r="K74" s="125" t="s">
        <v>77</v>
      </c>
      <c r="L74" s="5"/>
      <c r="M74" s="5"/>
      <c r="N74" s="127" t="s">
        <v>138</v>
      </c>
      <c r="O74" s="125" t="s">
        <v>132</v>
      </c>
      <c r="P74" s="126"/>
      <c r="Q74" s="126"/>
      <c r="R74" s="9"/>
      <c r="S74" s="127" t="s">
        <v>138</v>
      </c>
      <c r="T74" s="259" t="s">
        <v>133</v>
      </c>
      <c r="U74" s="259"/>
      <c r="V74" s="259"/>
      <c r="W74" s="13"/>
      <c r="X74" s="6"/>
    </row>
    <row r="75" spans="1:24" ht="4.5" customHeight="1" thickBot="1" x14ac:dyDescent="0.25">
      <c r="B75" s="8"/>
      <c r="C75" s="7"/>
      <c r="D75" s="8"/>
      <c r="E75" s="7"/>
      <c r="F75" s="7"/>
      <c r="G75" s="7"/>
      <c r="H75" s="5"/>
      <c r="I75" s="10"/>
      <c r="J75" s="8"/>
      <c r="K75" s="5"/>
      <c r="L75" s="5"/>
      <c r="M75" s="5"/>
      <c r="N75" s="7"/>
      <c r="O75" s="5"/>
      <c r="P75" s="8"/>
      <c r="Q75" s="8"/>
      <c r="R75" s="9"/>
      <c r="S75" s="9"/>
      <c r="T75" s="7"/>
      <c r="U75" s="8"/>
      <c r="V75" s="9"/>
      <c r="W75" s="9"/>
      <c r="X75" s="6"/>
    </row>
    <row r="76" spans="1:24" ht="27" customHeight="1" x14ac:dyDescent="0.25">
      <c r="B76" s="260" t="s">
        <v>17</v>
      </c>
      <c r="C76" s="261"/>
      <c r="D76" s="261"/>
      <c r="E76" s="312"/>
      <c r="F76" s="313" t="s">
        <v>134</v>
      </c>
      <c r="G76" s="314"/>
      <c r="H76" s="315"/>
      <c r="I76" s="313" t="s">
        <v>12</v>
      </c>
      <c r="J76" s="314"/>
      <c r="K76" s="315"/>
      <c r="L76" s="319" t="s">
        <v>105</v>
      </c>
      <c r="M76" s="321" t="s">
        <v>135</v>
      </c>
      <c r="N76" s="322"/>
      <c r="O76" s="322"/>
      <c r="P76" s="322"/>
      <c r="Q76" s="323"/>
      <c r="R76" s="321" t="s">
        <v>101</v>
      </c>
      <c r="S76" s="322"/>
      <c r="T76" s="322"/>
      <c r="U76" s="322"/>
      <c r="V76" s="327"/>
      <c r="W76" s="14"/>
      <c r="X76" s="3"/>
    </row>
    <row r="77" spans="1:24" ht="27.75" customHeight="1" x14ac:dyDescent="0.2">
      <c r="B77" s="287">
        <f>EDATE(B54,12)</f>
        <v>45658</v>
      </c>
      <c r="C77" s="288"/>
      <c r="D77" s="288"/>
      <c r="E77" s="289"/>
      <c r="F77" s="316"/>
      <c r="G77" s="317"/>
      <c r="H77" s="318"/>
      <c r="I77" s="316"/>
      <c r="J77" s="317"/>
      <c r="K77" s="318"/>
      <c r="L77" s="320"/>
      <c r="M77" s="324"/>
      <c r="N77" s="325"/>
      <c r="O77" s="325"/>
      <c r="P77" s="325"/>
      <c r="Q77" s="326"/>
      <c r="R77" s="324"/>
      <c r="S77" s="325"/>
      <c r="T77" s="325"/>
      <c r="U77" s="325"/>
      <c r="V77" s="328"/>
      <c r="W77" s="14"/>
      <c r="X77" s="3"/>
    </row>
    <row r="78" spans="1:24" ht="16.5" customHeight="1" x14ac:dyDescent="0.25">
      <c r="A78" s="34">
        <f>EDATE(B77,-4)</f>
        <v>45536</v>
      </c>
      <c r="B78" s="243" t="str">
        <f>PROPER(TEXT(A78, "mmmm"))</f>
        <v>Septiembre</v>
      </c>
      <c r="C78" s="244"/>
      <c r="D78" s="244" t="str">
        <f>PROPER(TEXT(C78, "mmmm"))</f>
        <v>Enero</v>
      </c>
      <c r="E78" s="244"/>
      <c r="F78" s="281" t="str">
        <f>IF(COUNTIFS(Informes!E:E,"="&amp;$A78,Informes!C:C,"="&amp;$D$48,Informes!H:H,TRUE) &gt; 0,"þ","¨")</f>
        <v>¨</v>
      </c>
      <c r="G78" s="281"/>
      <c r="H78" s="281"/>
      <c r="I78" s="249" t="str">
        <f>IF(F78="þ",SUMIFS(Informes!I:I,Informes!E:E,"="&amp;$A78,Informes!C:C,"="&amp;$D$48),"")</f>
        <v/>
      </c>
      <c r="J78" s="250"/>
      <c r="K78" s="251"/>
      <c r="L78" s="173" t="str">
        <f t="shared" ref="L78:L89" si="8">F78</f>
        <v>¨</v>
      </c>
      <c r="M78" s="248"/>
      <c r="N78" s="248"/>
      <c r="O78" s="248"/>
      <c r="P78" s="248"/>
      <c r="Q78" s="248"/>
      <c r="R78" s="302" t="str">
        <f>IF(F78="þ",COUNTIFS(Informes!E:E,"="&amp;$A78,Informes!C:C,"="&amp;$D$48,Informes!H:H,TRUE),"")</f>
        <v/>
      </c>
      <c r="S78" s="302"/>
      <c r="T78" s="302"/>
      <c r="U78" s="302"/>
      <c r="V78" s="303"/>
      <c r="W78" s="4" t="str">
        <f>IFERROR(VLOOKUP($D71&amp;"-"&amp;TEXT($A78,"mmm-aaaa"),Informes!$A:$P,COLUMN(Informes!K$1),FALSE), "")</f>
        <v/>
      </c>
      <c r="X78" s="34" t="str">
        <f>IFERROR(VLOOKUP($D48&amp;"-"&amp;TEXT($A78,"mmm-aaaa"),Informes!$A:$P,COLUMN(Informes!C$1),FALSE), "")</f>
        <v/>
      </c>
    </row>
    <row r="79" spans="1:24" ht="16.5" customHeight="1" x14ac:dyDescent="0.25">
      <c r="A79" s="34">
        <f>EDATE(A78,1)</f>
        <v>45566</v>
      </c>
      <c r="B79" s="243" t="str">
        <f t="shared" ref="B79:B89" si="9">PROPER(TEXT(A79, "mmmm"))</f>
        <v>Octubre</v>
      </c>
      <c r="C79" s="244"/>
      <c r="D79" s="244" t="str">
        <f t="shared" ref="D79:D89" si="10">PROPER(TEXT(C79, "mmmm"))</f>
        <v>Enero</v>
      </c>
      <c r="E79" s="244"/>
      <c r="F79" s="281" t="str">
        <f>IF(COUNTIFS(Informes!E:E,"="&amp;$A79,Informes!C:C,"="&amp;$D$48,Informes!H:H,TRUE) &gt; 0,"þ","¨")</f>
        <v>¨</v>
      </c>
      <c r="G79" s="281"/>
      <c r="H79" s="281"/>
      <c r="I79" s="249" t="str">
        <f>IF(F79="þ",SUMIFS(Informes!I:I,Informes!E:E,"="&amp;$A79,Informes!C:C,"="&amp;$D$48),"")</f>
        <v/>
      </c>
      <c r="J79" s="250"/>
      <c r="K79" s="251"/>
      <c r="L79" s="173" t="str">
        <f t="shared" si="8"/>
        <v>¨</v>
      </c>
      <c r="M79" s="248"/>
      <c r="N79" s="248"/>
      <c r="O79" s="248"/>
      <c r="P79" s="248"/>
      <c r="Q79" s="248"/>
      <c r="R79" s="302" t="str">
        <f>IF(F79="þ",COUNTIFS(Informes!E:E,"="&amp;$A79,Informes!C:C,"="&amp;$D$48,Informes!H:H,TRUE),"")</f>
        <v/>
      </c>
      <c r="S79" s="302"/>
      <c r="T79" s="302"/>
      <c r="U79" s="302"/>
      <c r="V79" s="303"/>
      <c r="W79" s="4" t="str">
        <f>IFERROR(VLOOKUP($D71&amp;"-"&amp;TEXT($A79,"mmm-aaaa"),Informes!$A:$P,COLUMN(Informes!K$1),FALSE), "")</f>
        <v/>
      </c>
      <c r="X79" s="34" t="str">
        <f>IFERROR(VLOOKUP($D48&amp;"-"&amp;TEXT($A79,"mmm-aaaa"),Informes!$A:$P,COLUMN(Informes!C$1),FALSE), "")</f>
        <v/>
      </c>
    </row>
    <row r="80" spans="1:24" ht="16.5" customHeight="1" x14ac:dyDescent="0.25">
      <c r="A80" s="34">
        <f t="shared" ref="A80:A89" si="11">EDATE(A79,1)</f>
        <v>45597</v>
      </c>
      <c r="B80" s="243" t="str">
        <f t="shared" si="9"/>
        <v>Noviembre</v>
      </c>
      <c r="C80" s="244"/>
      <c r="D80" s="244" t="str">
        <f t="shared" si="10"/>
        <v>Enero</v>
      </c>
      <c r="E80" s="244"/>
      <c r="F80" s="281" t="str">
        <f>IF(COUNTIFS(Informes!E:E,"="&amp;$A80,Informes!C:C,"="&amp;$D$48,Informes!H:H,TRUE) &gt; 0,"þ","¨")</f>
        <v>¨</v>
      </c>
      <c r="G80" s="281"/>
      <c r="H80" s="281"/>
      <c r="I80" s="249" t="str">
        <f>IF(F80="þ",SUMIFS(Informes!I:I,Informes!E:E,"="&amp;$A80,Informes!C:C,"="&amp;$D$48),"")</f>
        <v/>
      </c>
      <c r="J80" s="250"/>
      <c r="K80" s="251"/>
      <c r="L80" s="173" t="str">
        <f t="shared" si="8"/>
        <v>¨</v>
      </c>
      <c r="M80" s="248"/>
      <c r="N80" s="248"/>
      <c r="O80" s="248"/>
      <c r="P80" s="248"/>
      <c r="Q80" s="248"/>
      <c r="R80" s="302" t="str">
        <f>IF(F80="þ",COUNTIFS(Informes!E:E,"="&amp;$A80,Informes!C:C,"="&amp;$D$48,Informes!H:H,TRUE),"")</f>
        <v/>
      </c>
      <c r="S80" s="302"/>
      <c r="T80" s="302"/>
      <c r="U80" s="302"/>
      <c r="V80" s="303"/>
      <c r="W80" s="4" t="str">
        <f>IFERROR(VLOOKUP($D71&amp;"-"&amp;TEXT($A80,"mmm-aaaa"),Informes!$A:$P,COLUMN(Informes!K$1),FALSE), "")</f>
        <v/>
      </c>
      <c r="X80" s="34" t="str">
        <f>IFERROR(VLOOKUP($D48&amp;"-"&amp;TEXT($A80,"mmm-aaaa"),Informes!$A:$P,COLUMN(Informes!C$1),FALSE), "")</f>
        <v/>
      </c>
    </row>
    <row r="81" spans="1:24" ht="16.5" customHeight="1" x14ac:dyDescent="0.25">
      <c r="A81" s="34">
        <f t="shared" si="11"/>
        <v>45627</v>
      </c>
      <c r="B81" s="243" t="str">
        <f t="shared" si="9"/>
        <v>Diciembre</v>
      </c>
      <c r="C81" s="244"/>
      <c r="D81" s="244" t="str">
        <f t="shared" si="10"/>
        <v>Enero</v>
      </c>
      <c r="E81" s="244"/>
      <c r="F81" s="281" t="str">
        <f>IF(COUNTIFS(Informes!E:E,"="&amp;$A81,Informes!C:C,"="&amp;$D$48,Informes!H:H,TRUE) &gt; 0,"þ","¨")</f>
        <v>¨</v>
      </c>
      <c r="G81" s="281"/>
      <c r="H81" s="281"/>
      <c r="I81" s="249" t="str">
        <f>IF(F81="þ",SUMIFS(Informes!I:I,Informes!E:E,"="&amp;$A81,Informes!C:C,"="&amp;$D$48),"")</f>
        <v/>
      </c>
      <c r="J81" s="250"/>
      <c r="K81" s="251"/>
      <c r="L81" s="173" t="str">
        <f t="shared" si="8"/>
        <v>¨</v>
      </c>
      <c r="M81" s="248"/>
      <c r="N81" s="248"/>
      <c r="O81" s="248"/>
      <c r="P81" s="248"/>
      <c r="Q81" s="248"/>
      <c r="R81" s="302" t="str">
        <f>IF(F81="þ",COUNTIFS(Informes!E:E,"="&amp;$A81,Informes!C:C,"="&amp;$D$48,Informes!H:H,TRUE),"")</f>
        <v/>
      </c>
      <c r="S81" s="302"/>
      <c r="T81" s="302"/>
      <c r="U81" s="302"/>
      <c r="V81" s="303"/>
      <c r="W81" s="4" t="str">
        <f>IFERROR(VLOOKUP($D71&amp;"-"&amp;TEXT($A81,"mmm-aaaa"),Informes!$A:$P,COLUMN(Informes!K$1),FALSE), "")</f>
        <v/>
      </c>
      <c r="X81" s="34" t="str">
        <f>IFERROR(VLOOKUP($D48&amp;"-"&amp;TEXT($A81,"mmm-aaaa"),Informes!$A:$P,COLUMN(Informes!C$1),FALSE), "")</f>
        <v/>
      </c>
    </row>
    <row r="82" spans="1:24" ht="16.5" customHeight="1" x14ac:dyDescent="0.25">
      <c r="A82" s="34">
        <f t="shared" si="11"/>
        <v>45658</v>
      </c>
      <c r="B82" s="243" t="str">
        <f t="shared" si="9"/>
        <v>Enero</v>
      </c>
      <c r="C82" s="244"/>
      <c r="D82" s="244" t="str">
        <f t="shared" si="10"/>
        <v>Enero</v>
      </c>
      <c r="E82" s="244"/>
      <c r="F82" s="281" t="str">
        <f>IF(COUNTIFS(Informes!E:E,"="&amp;$A82,Informes!C:C,"="&amp;$D$48,Informes!H:H,TRUE) &gt; 0,"þ","¨")</f>
        <v>¨</v>
      </c>
      <c r="G82" s="281"/>
      <c r="H82" s="281"/>
      <c r="I82" s="249" t="str">
        <f>IF(F82="þ",SUMIFS(Informes!I:I,Informes!E:E,"="&amp;$A82,Informes!C:C,"="&amp;$D$48),"")</f>
        <v/>
      </c>
      <c r="J82" s="250"/>
      <c r="K82" s="251"/>
      <c r="L82" s="173" t="str">
        <f t="shared" si="8"/>
        <v>¨</v>
      </c>
      <c r="M82" s="248"/>
      <c r="N82" s="248"/>
      <c r="O82" s="248"/>
      <c r="P82" s="248"/>
      <c r="Q82" s="248"/>
      <c r="R82" s="302" t="str">
        <f>IF(F82="þ",COUNTIFS(Informes!E:E,"="&amp;$A82,Informes!C:C,"="&amp;$D$48,Informes!H:H,TRUE),"")</f>
        <v/>
      </c>
      <c r="S82" s="302"/>
      <c r="T82" s="302"/>
      <c r="U82" s="302"/>
      <c r="V82" s="303"/>
      <c r="W82" s="4" t="str">
        <f>IFERROR(VLOOKUP($D71&amp;"-"&amp;TEXT($A82,"mmm-aaaa"),Informes!$A:$P,COLUMN(Informes!K$1),FALSE), "")</f>
        <v/>
      </c>
      <c r="X82" s="34" t="str">
        <f>IFERROR(VLOOKUP($D48&amp;"-"&amp;TEXT($A82,"mmm-aaaa"),Informes!$A:$P,COLUMN(Informes!C$1),FALSE), "")</f>
        <v/>
      </c>
    </row>
    <row r="83" spans="1:24" ht="16.5" customHeight="1" x14ac:dyDescent="0.25">
      <c r="A83" s="34">
        <f t="shared" si="11"/>
        <v>45689</v>
      </c>
      <c r="B83" s="243" t="str">
        <f t="shared" si="9"/>
        <v>Febrero</v>
      </c>
      <c r="C83" s="244"/>
      <c r="D83" s="244" t="str">
        <f t="shared" si="10"/>
        <v>Enero</v>
      </c>
      <c r="E83" s="244"/>
      <c r="F83" s="281" t="str">
        <f>IF(COUNTIFS(Informes!E:E,"="&amp;$A83,Informes!C:C,"="&amp;$D$48,Informes!H:H,TRUE) &gt; 0,"þ","¨")</f>
        <v>¨</v>
      </c>
      <c r="G83" s="281"/>
      <c r="H83" s="281"/>
      <c r="I83" s="249" t="str">
        <f>IF(F83="þ",SUMIFS(Informes!I:I,Informes!E:E,"="&amp;$A83,Informes!C:C,"="&amp;$D$48),"")</f>
        <v/>
      </c>
      <c r="J83" s="250"/>
      <c r="K83" s="251"/>
      <c r="L83" s="173" t="str">
        <f t="shared" si="8"/>
        <v>¨</v>
      </c>
      <c r="M83" s="248"/>
      <c r="N83" s="248"/>
      <c r="O83" s="248"/>
      <c r="P83" s="248"/>
      <c r="Q83" s="248"/>
      <c r="R83" s="302" t="str">
        <f>IF(F83="þ",COUNTIFS(Informes!E:E,"="&amp;$A83,Informes!C:C,"="&amp;$D$48,Informes!H:H,TRUE),"")</f>
        <v/>
      </c>
      <c r="S83" s="302"/>
      <c r="T83" s="302"/>
      <c r="U83" s="302"/>
      <c r="V83" s="303"/>
      <c r="W83" s="4" t="str">
        <f>IFERROR(VLOOKUP($D71&amp;"-"&amp;TEXT($A83,"mmm-aaaa"),Informes!$A:$P,COLUMN(Informes!K$1),FALSE), "")</f>
        <v/>
      </c>
      <c r="X83" s="34" t="str">
        <f>IFERROR(VLOOKUP($D48&amp;"-"&amp;TEXT($A83,"mmm-aaaa"),Informes!$A:$P,COLUMN(Informes!C$1),FALSE), "")</f>
        <v/>
      </c>
    </row>
    <row r="84" spans="1:24" ht="16.5" customHeight="1" x14ac:dyDescent="0.25">
      <c r="A84" s="34">
        <f t="shared" si="11"/>
        <v>45717</v>
      </c>
      <c r="B84" s="243" t="str">
        <f t="shared" si="9"/>
        <v>Marzo</v>
      </c>
      <c r="C84" s="244"/>
      <c r="D84" s="244" t="str">
        <f t="shared" si="10"/>
        <v>Enero</v>
      </c>
      <c r="E84" s="244"/>
      <c r="F84" s="281" t="str">
        <f>IF(COUNTIFS(Informes!E:E,"="&amp;$A84,Informes!C:C,"="&amp;$D$48,Informes!H:H,TRUE) &gt; 0,"þ","¨")</f>
        <v>¨</v>
      </c>
      <c r="G84" s="281"/>
      <c r="H84" s="281"/>
      <c r="I84" s="249" t="str">
        <f>IF(F84="þ",SUMIFS(Informes!I:I,Informes!E:E,"="&amp;$A84,Informes!C:C,"="&amp;$D$48),"")</f>
        <v/>
      </c>
      <c r="J84" s="250"/>
      <c r="K84" s="251"/>
      <c r="L84" s="173" t="str">
        <f t="shared" si="8"/>
        <v>¨</v>
      </c>
      <c r="M84" s="248"/>
      <c r="N84" s="248"/>
      <c r="O84" s="248"/>
      <c r="P84" s="248"/>
      <c r="Q84" s="248"/>
      <c r="R84" s="302" t="str">
        <f>IF(F84="þ",COUNTIFS(Informes!E:E,"="&amp;$A84,Informes!C:C,"="&amp;$D$48,Informes!H:H,TRUE),"")</f>
        <v/>
      </c>
      <c r="S84" s="302"/>
      <c r="T84" s="302"/>
      <c r="U84" s="302"/>
      <c r="V84" s="303"/>
      <c r="W84" s="4" t="str">
        <f>IFERROR(VLOOKUP($D71&amp;"-"&amp;TEXT($A84,"mmm-aaaa"),Informes!$A:$P,COLUMN(Informes!K$1),FALSE), "")</f>
        <v/>
      </c>
      <c r="X84" s="34" t="str">
        <f>IFERROR(VLOOKUP($D48&amp;"-"&amp;TEXT($A84,"mmm-aaaa"),Informes!$A:$P,COLUMN(Informes!C$1),FALSE), "")</f>
        <v/>
      </c>
    </row>
    <row r="85" spans="1:24" ht="16.5" customHeight="1" x14ac:dyDescent="0.25">
      <c r="A85" s="34">
        <f t="shared" si="11"/>
        <v>45748</v>
      </c>
      <c r="B85" s="243" t="str">
        <f t="shared" si="9"/>
        <v>Abril</v>
      </c>
      <c r="C85" s="244"/>
      <c r="D85" s="244" t="str">
        <f t="shared" si="10"/>
        <v>Enero</v>
      </c>
      <c r="E85" s="244"/>
      <c r="F85" s="281" t="str">
        <f>IF(COUNTIFS(Informes!E:E,"="&amp;$A85,Informes!C:C,"="&amp;$D$48,Informes!H:H,TRUE) &gt; 0,"þ","¨")</f>
        <v>¨</v>
      </c>
      <c r="G85" s="281"/>
      <c r="H85" s="281"/>
      <c r="I85" s="249" t="str">
        <f>IF(F85="þ",SUMIFS(Informes!I:I,Informes!E:E,"="&amp;$A85,Informes!C:C,"="&amp;$D$48),"")</f>
        <v/>
      </c>
      <c r="J85" s="250"/>
      <c r="K85" s="251"/>
      <c r="L85" s="173" t="str">
        <f t="shared" si="8"/>
        <v>¨</v>
      </c>
      <c r="M85" s="248"/>
      <c r="N85" s="248"/>
      <c r="O85" s="248"/>
      <c r="P85" s="248"/>
      <c r="Q85" s="248"/>
      <c r="R85" s="302" t="str">
        <f>IF(F85="þ",COUNTIFS(Informes!E:E,"="&amp;$A85,Informes!C:C,"="&amp;$D$48,Informes!H:H,TRUE),"")</f>
        <v/>
      </c>
      <c r="S85" s="302"/>
      <c r="T85" s="302"/>
      <c r="U85" s="302"/>
      <c r="V85" s="303"/>
      <c r="W85" s="4" t="str">
        <f>IFERROR(VLOOKUP($D71&amp;"-"&amp;TEXT($A85,"mmm-aaaa"),Informes!$A:$P,COLUMN(Informes!K$1),FALSE), "")</f>
        <v/>
      </c>
      <c r="X85" s="34" t="str">
        <f>IFERROR(VLOOKUP($D48&amp;"-"&amp;TEXT($A85,"mmm-aaaa"),Informes!$A:$P,COLUMN(Informes!C$1),FALSE), "")</f>
        <v/>
      </c>
    </row>
    <row r="86" spans="1:24" ht="16.5" customHeight="1" x14ac:dyDescent="0.25">
      <c r="A86" s="34">
        <f t="shared" si="11"/>
        <v>45778</v>
      </c>
      <c r="B86" s="243" t="str">
        <f t="shared" si="9"/>
        <v>Mayo</v>
      </c>
      <c r="C86" s="244"/>
      <c r="D86" s="244" t="str">
        <f t="shared" si="10"/>
        <v>Enero</v>
      </c>
      <c r="E86" s="244"/>
      <c r="F86" s="281" t="str">
        <f>IF(COUNTIFS(Informes!E:E,"="&amp;$A86,Informes!C:C,"="&amp;$D$48,Informes!H:H,TRUE) &gt; 0,"þ","¨")</f>
        <v>¨</v>
      </c>
      <c r="G86" s="281"/>
      <c r="H86" s="281"/>
      <c r="I86" s="249" t="str">
        <f>IF(F86="þ",SUMIFS(Informes!I:I,Informes!E:E,"="&amp;$A86,Informes!C:C,"="&amp;$D$48),"")</f>
        <v/>
      </c>
      <c r="J86" s="250"/>
      <c r="K86" s="251"/>
      <c r="L86" s="173" t="str">
        <f t="shared" si="8"/>
        <v>¨</v>
      </c>
      <c r="M86" s="248"/>
      <c r="N86" s="248"/>
      <c r="O86" s="248"/>
      <c r="P86" s="248"/>
      <c r="Q86" s="248"/>
      <c r="R86" s="302" t="str">
        <f>IF(F86="þ",COUNTIFS(Informes!E:E,"="&amp;$A86,Informes!C:C,"="&amp;$D$48,Informes!H:H,TRUE),"")</f>
        <v/>
      </c>
      <c r="S86" s="302"/>
      <c r="T86" s="302"/>
      <c r="U86" s="302"/>
      <c r="V86" s="303"/>
      <c r="W86" s="4" t="str">
        <f>IFERROR(VLOOKUP($D71&amp;"-"&amp;TEXT($A86,"mmm-aaaa"),Informes!$A:$P,COLUMN(Informes!K$1),FALSE), "")</f>
        <v/>
      </c>
      <c r="X86" s="34" t="str">
        <f>IFERROR(VLOOKUP($D48&amp;"-"&amp;TEXT($A86,"mmm-aaaa"),Informes!$A:$P,COLUMN(Informes!C$1),FALSE), "")</f>
        <v/>
      </c>
    </row>
    <row r="87" spans="1:24" ht="16.5" customHeight="1" x14ac:dyDescent="0.25">
      <c r="A87" s="34">
        <f t="shared" si="11"/>
        <v>45809</v>
      </c>
      <c r="B87" s="243" t="str">
        <f t="shared" si="9"/>
        <v>Junio</v>
      </c>
      <c r="C87" s="244"/>
      <c r="D87" s="244" t="str">
        <f t="shared" si="10"/>
        <v>Enero</v>
      </c>
      <c r="E87" s="244"/>
      <c r="F87" s="281" t="str">
        <f>IF(COUNTIFS(Informes!E:E,"="&amp;$A87,Informes!C:C,"="&amp;$D$48,Informes!H:H,TRUE) &gt; 0,"þ","¨")</f>
        <v>¨</v>
      </c>
      <c r="G87" s="281"/>
      <c r="H87" s="281"/>
      <c r="I87" s="249" t="str">
        <f>IF(F87="þ",SUMIFS(Informes!I:I,Informes!E:E,"="&amp;$A87,Informes!C:C,"="&amp;$D$48),"")</f>
        <v/>
      </c>
      <c r="J87" s="250"/>
      <c r="K87" s="251"/>
      <c r="L87" s="173" t="str">
        <f t="shared" si="8"/>
        <v>¨</v>
      </c>
      <c r="M87" s="248"/>
      <c r="N87" s="248"/>
      <c r="O87" s="248"/>
      <c r="P87" s="248"/>
      <c r="Q87" s="248"/>
      <c r="R87" s="302" t="str">
        <f>IF(F87="þ",COUNTIFS(Informes!E:E,"="&amp;$A87,Informes!C:C,"="&amp;$D$48,Informes!H:H,TRUE),"")</f>
        <v/>
      </c>
      <c r="S87" s="302"/>
      <c r="T87" s="302"/>
      <c r="U87" s="302"/>
      <c r="V87" s="303"/>
      <c r="W87" s="4" t="str">
        <f>IFERROR(VLOOKUP($D71&amp;"-"&amp;TEXT($A87,"mmm-aaaa"),Informes!$A:$P,COLUMN(Informes!K$1),FALSE), "")</f>
        <v/>
      </c>
      <c r="X87" s="34" t="str">
        <f>IFERROR(VLOOKUP($D48&amp;"-"&amp;TEXT($A87,"mmm-aaaa"),Informes!$A:$P,COLUMN(Informes!C$1),FALSE), "")</f>
        <v/>
      </c>
    </row>
    <row r="88" spans="1:24" ht="16.5" customHeight="1" x14ac:dyDescent="0.25">
      <c r="A88" s="34">
        <f t="shared" si="11"/>
        <v>45839</v>
      </c>
      <c r="B88" s="243" t="str">
        <f t="shared" si="9"/>
        <v>Julio</v>
      </c>
      <c r="C88" s="244"/>
      <c r="D88" s="244" t="str">
        <f t="shared" si="10"/>
        <v>Enero</v>
      </c>
      <c r="E88" s="244"/>
      <c r="F88" s="281" t="str">
        <f>IF(COUNTIFS(Informes!E:E,"="&amp;$A88,Informes!C:C,"="&amp;$D$48,Informes!H:H,TRUE) &gt; 0,"þ","¨")</f>
        <v>¨</v>
      </c>
      <c r="G88" s="281"/>
      <c r="H88" s="281"/>
      <c r="I88" s="249" t="str">
        <f>IF(F88="þ",SUMIFS(Informes!I:I,Informes!E:E,"="&amp;$A88,Informes!C:C,"="&amp;$D$48),"")</f>
        <v/>
      </c>
      <c r="J88" s="250"/>
      <c r="K88" s="251"/>
      <c r="L88" s="173" t="str">
        <f t="shared" si="8"/>
        <v>¨</v>
      </c>
      <c r="M88" s="248"/>
      <c r="N88" s="248"/>
      <c r="O88" s="248"/>
      <c r="P88" s="248"/>
      <c r="Q88" s="248"/>
      <c r="R88" s="302" t="str">
        <f>IF(F88="þ",COUNTIFS(Informes!E:E,"="&amp;$A88,Informes!C:C,"="&amp;$D$48,Informes!H:H,TRUE),"")</f>
        <v/>
      </c>
      <c r="S88" s="302"/>
      <c r="T88" s="302"/>
      <c r="U88" s="302"/>
      <c r="V88" s="303"/>
      <c r="W88" s="4" t="str">
        <f>IFERROR(VLOOKUP($D71&amp;"-"&amp;TEXT($A88,"mmm-aaaa"),Informes!$A:$P,COLUMN(Informes!K$1),FALSE), "")</f>
        <v/>
      </c>
      <c r="X88" s="34" t="str">
        <f>IFERROR(VLOOKUP($D48&amp;"-"&amp;TEXT($A88,"mmm-aaaa"),Informes!$A:$P,COLUMN(Informes!C$1),FALSE), "")</f>
        <v/>
      </c>
    </row>
    <row r="89" spans="1:24" ht="16.5" customHeight="1" thickBot="1" x14ac:dyDescent="0.3">
      <c r="A89" s="34">
        <f t="shared" si="11"/>
        <v>45870</v>
      </c>
      <c r="B89" s="264" t="str">
        <f t="shared" si="9"/>
        <v>Agosto</v>
      </c>
      <c r="C89" s="265"/>
      <c r="D89" s="265" t="str">
        <f t="shared" si="10"/>
        <v>Enero</v>
      </c>
      <c r="E89" s="265"/>
      <c r="F89" s="280" t="str">
        <f>IF(COUNTIFS(Informes!E:E,"="&amp;$A89,Informes!C:C,"="&amp;$D$48,Informes!H:H,TRUE) &gt; 0,"þ","¨")</f>
        <v>¨</v>
      </c>
      <c r="G89" s="280"/>
      <c r="H89" s="280"/>
      <c r="I89" s="299" t="str">
        <f>IF(F89="þ",SUMIFS(Informes!I:I,Informes!E:E,"="&amp;$A89,Informes!C:C,"="&amp;$D$48),"")</f>
        <v/>
      </c>
      <c r="J89" s="300"/>
      <c r="K89" s="301"/>
      <c r="L89" s="172" t="str">
        <f t="shared" si="8"/>
        <v>¨</v>
      </c>
      <c r="M89" s="248"/>
      <c r="N89" s="248"/>
      <c r="O89" s="248"/>
      <c r="P89" s="248"/>
      <c r="Q89" s="248"/>
      <c r="R89" s="302" t="str">
        <f>IF(F89="þ",COUNTIFS(Informes!E:E,"="&amp;$A89,Informes!C:C,"="&amp;$D$48,Informes!H:H,TRUE),"")</f>
        <v/>
      </c>
      <c r="S89" s="302"/>
      <c r="T89" s="302"/>
      <c r="U89" s="302"/>
      <c r="V89" s="303"/>
      <c r="W89" s="4" t="str">
        <f>IFERROR(VLOOKUP($D71&amp;"-"&amp;TEXT($A89,"mmm-aaaa"),Informes!$A:$P,COLUMN(Informes!K$1),FALSE), "")</f>
        <v/>
      </c>
      <c r="X89" s="34" t="str">
        <f>IFERROR(VLOOKUP($D48&amp;"-"&amp;TEXT($A89,"mmm-aaaa"),Informes!$A:$P,COLUMN(Informes!C$1),FALSE), "")</f>
        <v/>
      </c>
    </row>
    <row r="90" spans="1:24" ht="16.5" customHeight="1" thickBot="1" x14ac:dyDescent="0.3">
      <c r="D90" s="124"/>
      <c r="E90" s="124"/>
      <c r="F90" s="129"/>
      <c r="G90" s="124" t="str">
        <f>IF(SUM(F78:F89)=0,"",SUM(F78:F89))</f>
        <v/>
      </c>
      <c r="H90" s="124"/>
      <c r="I90" s="124"/>
      <c r="J90" s="130"/>
      <c r="K90" s="124"/>
      <c r="L90" s="131" t="s">
        <v>107</v>
      </c>
      <c r="M90" s="307" t="str">
        <f>IF(SUM(M78:M89)=0,"",SUM(M78:M89))</f>
        <v/>
      </c>
      <c r="N90" s="300"/>
      <c r="O90" s="300"/>
      <c r="P90" s="300"/>
      <c r="Q90" s="308"/>
      <c r="R90" s="309"/>
      <c r="S90" s="310"/>
      <c r="T90" s="310"/>
      <c r="U90" s="310"/>
      <c r="V90" s="311"/>
      <c r="W90" s="4"/>
      <c r="X90" s="4"/>
    </row>
    <row r="91" spans="1:24" ht="16.5" customHeight="1" x14ac:dyDescent="0.2">
      <c r="W91" s="4"/>
      <c r="X91" s="4"/>
    </row>
    <row r="92" spans="1:24" ht="279.75" customHeight="1" x14ac:dyDescent="0.15">
      <c r="B92" s="11"/>
      <c r="C92" s="132" t="s">
        <v>136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ht="24" customHeight="1" x14ac:dyDescent="0.2">
      <c r="A93" s="35">
        <f>IFERROR(IF(INDEX(TblPublicadores[Grupo],A94)=$Y$1,A94,0),0)</f>
        <v>0</v>
      </c>
      <c r="B93" s="256" t="s">
        <v>127</v>
      </c>
      <c r="C93" s="256"/>
      <c r="D93" s="256"/>
      <c r="E93" s="256"/>
      <c r="F93" s="256"/>
      <c r="G93" s="256"/>
      <c r="H93" s="256"/>
      <c r="I93" s="256"/>
      <c r="J93" s="256"/>
      <c r="K93" s="256"/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</row>
    <row r="94" spans="1:24" ht="17.25" customHeight="1" x14ac:dyDescent="0.2">
      <c r="A94" s="35">
        <f>A48+1</f>
        <v>2</v>
      </c>
      <c r="B94" s="120" t="s">
        <v>128</v>
      </c>
      <c r="D94" s="286" t="s">
        <v>77</v>
      </c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15"/>
      <c r="X94" s="2"/>
    </row>
    <row r="95" spans="1:24" ht="17.25" customHeight="1" x14ac:dyDescent="0.2">
      <c r="B95" s="120" t="s">
        <v>129</v>
      </c>
      <c r="D95" s="121"/>
      <c r="E95" s="121"/>
      <c r="F95" s="7"/>
      <c r="G95" s="7"/>
      <c r="H95" s="257"/>
      <c r="I95" s="257"/>
      <c r="J95" s="257"/>
      <c r="K95" s="257"/>
      <c r="L95" s="257"/>
      <c r="M95" s="257"/>
      <c r="N95" s="257"/>
      <c r="O95" s="257"/>
      <c r="P95" s="128" t="s">
        <v>138</v>
      </c>
      <c r="Q95" s="120" t="s">
        <v>75</v>
      </c>
      <c r="S95" s="12"/>
      <c r="T95" s="13"/>
      <c r="U95" s="128" t="s">
        <v>138</v>
      </c>
      <c r="V95" s="120" t="s">
        <v>79</v>
      </c>
      <c r="W95" s="12"/>
      <c r="X95" s="6"/>
    </row>
    <row r="96" spans="1:24" ht="17.25" customHeight="1" x14ac:dyDescent="0.2">
      <c r="B96" s="120" t="s">
        <v>130</v>
      </c>
      <c r="D96" s="122"/>
      <c r="E96" s="122"/>
      <c r="F96" s="7"/>
      <c r="G96" s="258"/>
      <c r="H96" s="258"/>
      <c r="I96" s="258"/>
      <c r="J96" s="258"/>
      <c r="K96" s="258"/>
      <c r="L96" s="258"/>
      <c r="M96" s="258"/>
      <c r="N96" s="258"/>
      <c r="O96" s="258"/>
      <c r="P96" s="128" t="s">
        <v>138</v>
      </c>
      <c r="Q96" s="120" t="s">
        <v>131</v>
      </c>
      <c r="S96" s="12"/>
      <c r="T96" s="12"/>
      <c r="U96" s="128" t="s">
        <v>138</v>
      </c>
      <c r="V96" s="120" t="s">
        <v>61</v>
      </c>
      <c r="W96" s="12"/>
      <c r="X96" s="6"/>
    </row>
    <row r="97" spans="1:24" ht="28.5" customHeight="1" x14ac:dyDescent="0.2">
      <c r="B97" s="127" t="s">
        <v>138</v>
      </c>
      <c r="C97" s="125" t="s">
        <v>76</v>
      </c>
      <c r="D97" s="127" t="s">
        <v>138</v>
      </c>
      <c r="E97" s="125" t="s">
        <v>81</v>
      </c>
      <c r="F97" s="7"/>
      <c r="G97" s="7"/>
      <c r="H97" s="5"/>
      <c r="I97" s="10"/>
      <c r="J97" s="127" t="s">
        <v>137</v>
      </c>
      <c r="K97" s="125" t="s">
        <v>77</v>
      </c>
      <c r="L97" s="5"/>
      <c r="M97" s="5"/>
      <c r="N97" s="127" t="s">
        <v>138</v>
      </c>
      <c r="O97" s="125" t="s">
        <v>132</v>
      </c>
      <c r="P97" s="126"/>
      <c r="Q97" s="126"/>
      <c r="R97" s="9"/>
      <c r="S97" s="127" t="s">
        <v>138</v>
      </c>
      <c r="T97" s="259" t="s">
        <v>133</v>
      </c>
      <c r="U97" s="259"/>
      <c r="V97" s="259"/>
      <c r="W97" s="13"/>
      <c r="X97" s="6"/>
    </row>
    <row r="98" spans="1:24" ht="4.5" customHeight="1" thickBot="1" x14ac:dyDescent="0.25">
      <c r="B98" s="8"/>
      <c r="C98" s="7"/>
      <c r="D98" s="8"/>
      <c r="E98" s="7"/>
      <c r="F98" s="7"/>
      <c r="G98" s="7"/>
      <c r="H98" s="5"/>
      <c r="I98" s="10"/>
      <c r="J98" s="8"/>
      <c r="K98" s="5"/>
      <c r="L98" s="5"/>
      <c r="M98" s="5"/>
      <c r="N98" s="7"/>
      <c r="O98" s="5"/>
      <c r="P98" s="8"/>
      <c r="Q98" s="8"/>
      <c r="R98" s="9"/>
      <c r="S98" s="9"/>
      <c r="T98" s="7"/>
      <c r="U98" s="8"/>
      <c r="V98" s="9"/>
      <c r="W98" s="9"/>
      <c r="X98" s="6"/>
    </row>
    <row r="99" spans="1:24" ht="26.25" customHeight="1" x14ac:dyDescent="0.25">
      <c r="B99" s="260" t="s">
        <v>17</v>
      </c>
      <c r="C99" s="261"/>
      <c r="D99" s="261"/>
      <c r="E99" s="261"/>
      <c r="F99" s="262" t="s">
        <v>134</v>
      </c>
      <c r="G99" s="262"/>
      <c r="H99" s="262"/>
      <c r="I99" s="262" t="s">
        <v>12</v>
      </c>
      <c r="J99" s="262"/>
      <c r="K99" s="262"/>
      <c r="L99" s="262" t="s">
        <v>105</v>
      </c>
      <c r="M99" s="236" t="s">
        <v>135</v>
      </c>
      <c r="N99" s="236"/>
      <c r="O99" s="236"/>
      <c r="P99" s="236"/>
      <c r="Q99" s="236"/>
      <c r="R99" s="236" t="s">
        <v>101</v>
      </c>
      <c r="S99" s="236"/>
      <c r="T99" s="236"/>
      <c r="U99" s="236"/>
      <c r="V99" s="237"/>
      <c r="W99" s="14"/>
      <c r="X99" s="3"/>
    </row>
    <row r="100" spans="1:24" ht="27.75" customHeight="1" x14ac:dyDescent="0.2">
      <c r="B100" s="240">
        <v>45292</v>
      </c>
      <c r="C100" s="241"/>
      <c r="D100" s="241"/>
      <c r="E100" s="242"/>
      <c r="F100" s="263"/>
      <c r="G100" s="263"/>
      <c r="H100" s="263"/>
      <c r="I100" s="263"/>
      <c r="J100" s="263"/>
      <c r="K100" s="263"/>
      <c r="L100" s="263"/>
      <c r="M100" s="238"/>
      <c r="N100" s="238"/>
      <c r="O100" s="238"/>
      <c r="P100" s="238"/>
      <c r="Q100" s="238"/>
      <c r="R100" s="238"/>
      <c r="S100" s="238"/>
      <c r="T100" s="238"/>
      <c r="U100" s="238"/>
      <c r="V100" s="239"/>
      <c r="W100" s="14"/>
      <c r="X100" s="3"/>
    </row>
    <row r="101" spans="1:24" ht="16.5" customHeight="1" x14ac:dyDescent="0.25">
      <c r="A101" s="34">
        <f>EDATE(B100,-4)</f>
        <v>45170</v>
      </c>
      <c r="B101" s="243" t="str">
        <f>PROPER(TEXT(A101, "mmmm"))</f>
        <v>Septiembre</v>
      </c>
      <c r="C101" s="244"/>
      <c r="D101" s="244" t="str">
        <f>PROPER(TEXT(C101, "mmmm"))</f>
        <v>Enero</v>
      </c>
      <c r="E101" s="244"/>
      <c r="F101" s="281" t="str">
        <f>IF(COUNTIFS(Informes!E:E,"="&amp;$A101,Informes!C:C,"="&amp;$D$94,Informes!H:H,TRUE) &gt; 0,"þ","¨")</f>
        <v>¨</v>
      </c>
      <c r="G101" s="281"/>
      <c r="H101" s="281"/>
      <c r="I101" s="249" t="str">
        <f>IF(F101="þ",SUMIFS(Informes!I:I,Informes!E:E,"="&amp;$A101,Informes!C:C,"="&amp;$D$94),"")</f>
        <v/>
      </c>
      <c r="J101" s="250"/>
      <c r="K101" s="251"/>
      <c r="L101" s="173" t="s">
        <v>138</v>
      </c>
      <c r="M101" s="248" t="str">
        <f>IF(F101="þ",SUMIFS(Informes!K:K,Informes!E:E,"="&amp;$A101,Informes!C:C,"="&amp;$D$94),"")</f>
        <v/>
      </c>
      <c r="N101" s="248"/>
      <c r="O101" s="248"/>
      <c r="P101" s="248"/>
      <c r="Q101" s="248"/>
      <c r="R101" s="302" t="str">
        <f>IF(F101="þ",COUNTIFS(Informes!E:E,"="&amp;$A101,Informes!C:C,"="&amp;$D$94,Informes!H:H,TRUE),"")</f>
        <v/>
      </c>
      <c r="S101" s="302"/>
      <c r="T101" s="302"/>
      <c r="U101" s="302"/>
      <c r="V101" s="303"/>
      <c r="W101" s="4" t="str">
        <f>IFERROR(VLOOKUP($D94&amp;"-"&amp;TEXT($A101,"mmm-aaaa"),Informes!$A:$P,COLUMN(Informes!K$1),FALSE), "")</f>
        <v/>
      </c>
      <c r="X101" s="34" t="str">
        <f>IFERROR(VLOOKUP($D94&amp;"-"&amp;TEXT($A101,"mmm-aaaa"),Informes!$A:$P,COLUMN(Informes!C$1),FALSE), "")</f>
        <v/>
      </c>
    </row>
    <row r="102" spans="1:24" ht="16.5" customHeight="1" x14ac:dyDescent="0.25">
      <c r="A102" s="34">
        <f>EDATE(A101,1)</f>
        <v>45200</v>
      </c>
      <c r="B102" s="243" t="str">
        <f t="shared" ref="B102:B112" si="12">PROPER(TEXT(A102, "mmmm"))</f>
        <v>Octubre</v>
      </c>
      <c r="C102" s="244"/>
      <c r="D102" s="244" t="str">
        <f t="shared" ref="D102:D112" si="13">PROPER(TEXT(C102, "mmmm"))</f>
        <v>Enero</v>
      </c>
      <c r="E102" s="244"/>
      <c r="F102" s="281" t="str">
        <f>IF(COUNTIFS(Informes!E:E,"="&amp;$A102,Informes!C:C,"="&amp;$D$94,Informes!H:H,TRUE) &gt; 0,"þ","¨")</f>
        <v>¨</v>
      </c>
      <c r="G102" s="281"/>
      <c r="H102" s="281"/>
      <c r="I102" s="249" t="str">
        <f>IF(F102="þ",SUMIFS(Informes!I:I,Informes!E:E,"="&amp;$A102,Informes!C:C,"="&amp;$D$94),"")</f>
        <v/>
      </c>
      <c r="J102" s="250"/>
      <c r="K102" s="251"/>
      <c r="L102" s="173" t="s">
        <v>138</v>
      </c>
      <c r="M102" s="248" t="str">
        <f>IF(F102="þ",SUMIFS(Informes!K:K,Informes!E:E,"="&amp;$A102,Informes!C:C,"="&amp;$D$94),"")</f>
        <v/>
      </c>
      <c r="N102" s="248"/>
      <c r="O102" s="248"/>
      <c r="P102" s="248"/>
      <c r="Q102" s="248"/>
      <c r="R102" s="302" t="str">
        <f>IF(F102="þ",COUNTIFS(Informes!E:E,"="&amp;$A102,Informes!C:C,"="&amp;$D$94,Informes!H:H,TRUE),"")</f>
        <v/>
      </c>
      <c r="S102" s="302"/>
      <c r="T102" s="302"/>
      <c r="U102" s="302"/>
      <c r="V102" s="303"/>
      <c r="W102" s="4" t="str">
        <f>IFERROR(VLOOKUP($D94&amp;"-"&amp;TEXT($A102,"mmm-aaaa"),Informes!$A:$P,COLUMN(Informes!K$1),FALSE), "")</f>
        <v/>
      </c>
      <c r="X102" s="34" t="str">
        <f>IFERROR(VLOOKUP($D94&amp;"-"&amp;TEXT($A102,"mmm-aaaa"),Informes!$A:$P,COLUMN(Informes!C$1),FALSE), "")</f>
        <v/>
      </c>
    </row>
    <row r="103" spans="1:24" ht="16.5" customHeight="1" x14ac:dyDescent="0.25">
      <c r="A103" s="34">
        <f t="shared" ref="A103:A112" si="14">EDATE(A102,1)</f>
        <v>45231</v>
      </c>
      <c r="B103" s="243" t="str">
        <f t="shared" si="12"/>
        <v>Noviembre</v>
      </c>
      <c r="C103" s="244"/>
      <c r="D103" s="244" t="str">
        <f t="shared" si="13"/>
        <v>Enero</v>
      </c>
      <c r="E103" s="244"/>
      <c r="F103" s="281" t="str">
        <f>IF(COUNTIFS(Informes!E:E,"="&amp;$A103,Informes!C:C,"="&amp;$D$94,Informes!H:H,TRUE) &gt; 0,"þ","¨")</f>
        <v>¨</v>
      </c>
      <c r="G103" s="281"/>
      <c r="H103" s="281"/>
      <c r="I103" s="249" t="str">
        <f>IF(F103="þ",SUMIFS(Informes!I:I,Informes!E:E,"="&amp;$A103,Informes!C:C,"="&amp;$D$94),"")</f>
        <v/>
      </c>
      <c r="J103" s="250"/>
      <c r="K103" s="251"/>
      <c r="L103" s="173" t="s">
        <v>138</v>
      </c>
      <c r="M103" s="248" t="str">
        <f>IF(F103="þ",SUMIFS(Informes!K:K,Informes!E:E,"="&amp;$A103,Informes!C:C,"="&amp;$D$94),"")</f>
        <v/>
      </c>
      <c r="N103" s="248"/>
      <c r="O103" s="248"/>
      <c r="P103" s="248"/>
      <c r="Q103" s="248"/>
      <c r="R103" s="302" t="str">
        <f>IF(F103="þ",COUNTIFS(Informes!E:E,"="&amp;$A103,Informes!C:C,"="&amp;$D$94,Informes!H:H,TRUE),"")</f>
        <v/>
      </c>
      <c r="S103" s="302"/>
      <c r="T103" s="302"/>
      <c r="U103" s="302"/>
      <c r="V103" s="303"/>
      <c r="W103" s="4" t="str">
        <f>IFERROR(VLOOKUP($D94&amp;"-"&amp;TEXT($A103,"mmm-aaaa"),Informes!$A:$P,COLUMN(Informes!K$1),FALSE), "")</f>
        <v/>
      </c>
      <c r="X103" s="34" t="str">
        <f>IFERROR(VLOOKUP($D94&amp;"-"&amp;TEXT($A103,"mmm-aaaa"),Informes!$A:$P,COLUMN(Informes!C$1),FALSE), "")</f>
        <v/>
      </c>
    </row>
    <row r="104" spans="1:24" ht="16.5" customHeight="1" x14ac:dyDescent="0.25">
      <c r="A104" s="34">
        <f t="shared" si="14"/>
        <v>45261</v>
      </c>
      <c r="B104" s="243" t="str">
        <f t="shared" si="12"/>
        <v>Diciembre</v>
      </c>
      <c r="C104" s="244"/>
      <c r="D104" s="244" t="str">
        <f t="shared" si="13"/>
        <v>Enero</v>
      </c>
      <c r="E104" s="244"/>
      <c r="F104" s="281" t="str">
        <f>IF(COUNTIFS(Informes!E:E,"="&amp;$A104,Informes!C:C,"="&amp;$D$94,Informes!H:H,TRUE) &gt; 0,"þ","¨")</f>
        <v>¨</v>
      </c>
      <c r="G104" s="281"/>
      <c r="H104" s="281"/>
      <c r="I104" s="249" t="str">
        <f>IF(F104="þ",SUMIFS(Informes!I:I,Informes!E:E,"="&amp;$A104,Informes!C:C,"="&amp;$D$94),"")</f>
        <v/>
      </c>
      <c r="J104" s="250"/>
      <c r="K104" s="251"/>
      <c r="L104" s="173" t="s">
        <v>138</v>
      </c>
      <c r="M104" s="248" t="str">
        <f>IF(F104="þ",SUMIFS(Informes!K:K,Informes!E:E,"="&amp;$A104,Informes!C:C,"="&amp;$D$94),"")</f>
        <v/>
      </c>
      <c r="N104" s="248"/>
      <c r="O104" s="248"/>
      <c r="P104" s="248"/>
      <c r="Q104" s="248"/>
      <c r="R104" s="302" t="str">
        <f>IF(F104="þ",COUNTIFS(Informes!E:E,"="&amp;$A104,Informes!C:C,"="&amp;$D$94,Informes!H:H,TRUE),"")</f>
        <v/>
      </c>
      <c r="S104" s="302"/>
      <c r="T104" s="302"/>
      <c r="U104" s="302"/>
      <c r="V104" s="303"/>
      <c r="W104" s="4" t="str">
        <f>IFERROR(VLOOKUP($D94&amp;"-"&amp;TEXT($A104,"mmm-aaaa"),Informes!$A:$P,COLUMN(Informes!K$1),FALSE), "")</f>
        <v/>
      </c>
      <c r="X104" s="34" t="str">
        <f>IFERROR(VLOOKUP($D94&amp;"-"&amp;TEXT($A104,"mmm-aaaa"),Informes!$A:$P,COLUMN(Informes!C$1),FALSE), "")</f>
        <v/>
      </c>
    </row>
    <row r="105" spans="1:24" ht="16.5" customHeight="1" x14ac:dyDescent="0.25">
      <c r="A105" s="34">
        <f t="shared" si="14"/>
        <v>45292</v>
      </c>
      <c r="B105" s="243" t="str">
        <f t="shared" si="12"/>
        <v>Enero</v>
      </c>
      <c r="C105" s="244"/>
      <c r="D105" s="244" t="str">
        <f t="shared" si="13"/>
        <v>Enero</v>
      </c>
      <c r="E105" s="244"/>
      <c r="F105" s="281" t="str">
        <f>IF(COUNTIFS(Informes!E:E,"="&amp;$A105,Informes!C:C,"="&amp;$D$94,Informes!H:H,TRUE) &gt; 0,"þ","¨")</f>
        <v>¨</v>
      </c>
      <c r="G105" s="281"/>
      <c r="H105" s="281"/>
      <c r="I105" s="249" t="str">
        <f>IF(F105="þ",SUMIFS(Informes!I:I,Informes!E:E,"="&amp;$A105,Informes!C:C,"="&amp;$D$94),"")</f>
        <v/>
      </c>
      <c r="J105" s="250"/>
      <c r="K105" s="251"/>
      <c r="L105" s="173" t="s">
        <v>138</v>
      </c>
      <c r="M105" s="248" t="str">
        <f>IF(F105="þ",SUMIFS(Informes!K:K,Informes!E:E,"="&amp;$A105,Informes!C:C,"="&amp;$D$94),"")</f>
        <v/>
      </c>
      <c r="N105" s="248"/>
      <c r="O105" s="248"/>
      <c r="P105" s="248"/>
      <c r="Q105" s="248"/>
      <c r="R105" s="302" t="str">
        <f>IF(F105="þ",COUNTIFS(Informes!E:E,"="&amp;$A105,Informes!C:C,"="&amp;$D$94,Informes!H:H,TRUE),"")</f>
        <v/>
      </c>
      <c r="S105" s="302"/>
      <c r="T105" s="302"/>
      <c r="U105" s="302"/>
      <c r="V105" s="303"/>
      <c r="W105" s="4" t="str">
        <f>IFERROR(VLOOKUP($D94&amp;"-"&amp;TEXT($A105,"mmm-aaaa"),Informes!$A:$P,COLUMN(Informes!K$1),FALSE), "")</f>
        <v/>
      </c>
      <c r="X105" s="34" t="str">
        <f>IFERROR(VLOOKUP($D94&amp;"-"&amp;TEXT($A105,"mmm-aaaa"),Informes!$A:$P,COLUMN(Informes!C$1),FALSE), "")</f>
        <v/>
      </c>
    </row>
    <row r="106" spans="1:24" ht="16.5" customHeight="1" x14ac:dyDescent="0.25">
      <c r="A106" s="34">
        <f t="shared" si="14"/>
        <v>45323</v>
      </c>
      <c r="B106" s="243" t="str">
        <f t="shared" si="12"/>
        <v>Febrero</v>
      </c>
      <c r="C106" s="244"/>
      <c r="D106" s="244" t="str">
        <f t="shared" si="13"/>
        <v>Enero</v>
      </c>
      <c r="E106" s="244"/>
      <c r="F106" s="281" t="str">
        <f>IF(COUNTIFS(Informes!E:E,"="&amp;$A106,Informes!C:C,"="&amp;$D$94,Informes!H:H,TRUE) &gt; 0,"þ","¨")</f>
        <v>¨</v>
      </c>
      <c r="G106" s="281"/>
      <c r="H106" s="281"/>
      <c r="I106" s="249" t="str">
        <f>IF(F106="þ",SUMIFS(Informes!I:I,Informes!E:E,"="&amp;$A106,Informes!C:C,"="&amp;$D$94),"")</f>
        <v/>
      </c>
      <c r="J106" s="250"/>
      <c r="K106" s="251"/>
      <c r="L106" s="173" t="s">
        <v>138</v>
      </c>
      <c r="M106" s="248" t="str">
        <f>IF(F106="þ",SUMIFS(Informes!K:K,Informes!E:E,"="&amp;$A106,Informes!C:C,"="&amp;$D$94),"")</f>
        <v/>
      </c>
      <c r="N106" s="248"/>
      <c r="O106" s="248"/>
      <c r="P106" s="248"/>
      <c r="Q106" s="248"/>
      <c r="R106" s="302" t="str">
        <f>IF(F106="þ",COUNTIFS(Informes!E:E,"="&amp;$A106,Informes!C:C,"="&amp;$D$94,Informes!H:H,TRUE),"")</f>
        <v/>
      </c>
      <c r="S106" s="302"/>
      <c r="T106" s="302"/>
      <c r="U106" s="302"/>
      <c r="V106" s="303"/>
      <c r="W106" s="4" t="str">
        <f>IFERROR(VLOOKUP($D94&amp;"-"&amp;TEXT($A106,"mmm-aaaa"),Informes!$A:$P,COLUMN(Informes!K$1),FALSE), "")</f>
        <v/>
      </c>
      <c r="X106" s="34" t="str">
        <f>IFERROR(VLOOKUP($D94&amp;"-"&amp;TEXT($A106,"mmm-aaaa"),Informes!$A:$P,COLUMN(Informes!C$1),FALSE), "")</f>
        <v/>
      </c>
    </row>
    <row r="107" spans="1:24" ht="16.5" customHeight="1" x14ac:dyDescent="0.25">
      <c r="A107" s="34">
        <f t="shared" si="14"/>
        <v>45352</v>
      </c>
      <c r="B107" s="243" t="str">
        <f t="shared" si="12"/>
        <v>Marzo</v>
      </c>
      <c r="C107" s="244"/>
      <c r="D107" s="244" t="str">
        <f t="shared" si="13"/>
        <v>Enero</v>
      </c>
      <c r="E107" s="244"/>
      <c r="F107" s="281" t="str">
        <f>IF(COUNTIFS(Informes!E:E,"="&amp;$A107,Informes!C:C,"="&amp;$D$94,Informes!H:H,TRUE) &gt; 0,"þ","¨")</f>
        <v>¨</v>
      </c>
      <c r="G107" s="281"/>
      <c r="H107" s="281"/>
      <c r="I107" s="249" t="str">
        <f>IF(F107="þ",SUMIFS(Informes!I:I,Informes!E:E,"="&amp;$A107,Informes!C:C,"="&amp;$D$94),"")</f>
        <v/>
      </c>
      <c r="J107" s="250"/>
      <c r="K107" s="251"/>
      <c r="L107" s="173" t="s">
        <v>138</v>
      </c>
      <c r="M107" s="248" t="str">
        <f>IF(F107="þ",SUMIFS(Informes!K:K,Informes!E:E,"="&amp;$A107,Informes!C:C,"="&amp;$D$94),"")</f>
        <v/>
      </c>
      <c r="N107" s="248"/>
      <c r="O107" s="248"/>
      <c r="P107" s="248"/>
      <c r="Q107" s="248"/>
      <c r="R107" s="302" t="str">
        <f>IF(F107="þ",COUNTIFS(Informes!E:E,"="&amp;$A107,Informes!C:C,"="&amp;$D$94,Informes!H:H,TRUE),"")</f>
        <v/>
      </c>
      <c r="S107" s="302"/>
      <c r="T107" s="302"/>
      <c r="U107" s="302"/>
      <c r="V107" s="303"/>
      <c r="W107" s="4" t="str">
        <f>IFERROR(VLOOKUP($D94&amp;"-"&amp;TEXT($A107,"mmm-aaaa"),Informes!$A:$P,COLUMN(Informes!K$1),FALSE), "")</f>
        <v/>
      </c>
      <c r="X107" s="34" t="str">
        <f>IFERROR(VLOOKUP($D94&amp;"-"&amp;TEXT($A107,"mmm-aaaa"),Informes!$A:$P,COLUMN(Informes!C$1),FALSE), "")</f>
        <v/>
      </c>
    </row>
    <row r="108" spans="1:24" ht="16.5" customHeight="1" x14ac:dyDescent="0.25">
      <c r="A108" s="34">
        <f t="shared" si="14"/>
        <v>45383</v>
      </c>
      <c r="B108" s="243" t="str">
        <f t="shared" si="12"/>
        <v>Abril</v>
      </c>
      <c r="C108" s="244"/>
      <c r="D108" s="244" t="str">
        <f t="shared" si="13"/>
        <v>Enero</v>
      </c>
      <c r="E108" s="244"/>
      <c r="F108" s="281" t="str">
        <f>IF(COUNTIFS(Informes!E:E,"="&amp;$A108,Informes!C:C,"="&amp;$D$94,Informes!H:H,TRUE) &gt; 0,"þ","¨")</f>
        <v>¨</v>
      </c>
      <c r="G108" s="281"/>
      <c r="H108" s="281"/>
      <c r="I108" s="249" t="str">
        <f>IF(F108="þ",SUMIFS(Informes!I:I,Informes!E:E,"="&amp;$A108,Informes!C:C,"="&amp;$D$94),"")</f>
        <v/>
      </c>
      <c r="J108" s="250"/>
      <c r="K108" s="251"/>
      <c r="L108" s="173" t="s">
        <v>138</v>
      </c>
      <c r="M108" s="248" t="str">
        <f>IF(F108="þ",SUMIFS(Informes!K:K,Informes!E:E,"="&amp;$A108,Informes!C:C,"="&amp;$D$94),"")</f>
        <v/>
      </c>
      <c r="N108" s="248"/>
      <c r="O108" s="248"/>
      <c r="P108" s="248"/>
      <c r="Q108" s="248"/>
      <c r="R108" s="302" t="str">
        <f>IF(F108="þ",COUNTIFS(Informes!E:E,"="&amp;$A108,Informes!C:C,"="&amp;$D$94,Informes!H:H,TRUE),"")</f>
        <v/>
      </c>
      <c r="S108" s="302"/>
      <c r="T108" s="302"/>
      <c r="U108" s="302"/>
      <c r="V108" s="303"/>
      <c r="W108" s="4" t="str">
        <f>IFERROR(VLOOKUP($D94&amp;"-"&amp;TEXT($A108,"mmm-aaaa"),Informes!$A:$P,COLUMN(Informes!K$1),FALSE), "")</f>
        <v/>
      </c>
      <c r="X108" s="34" t="str">
        <f>IFERROR(VLOOKUP($D94&amp;"-"&amp;TEXT($A108,"mmm-aaaa"),Informes!$A:$P,COLUMN(Informes!C$1),FALSE), "")</f>
        <v/>
      </c>
    </row>
    <row r="109" spans="1:24" ht="16.5" customHeight="1" x14ac:dyDescent="0.25">
      <c r="A109" s="34">
        <f t="shared" si="14"/>
        <v>45413</v>
      </c>
      <c r="B109" s="243" t="str">
        <f t="shared" si="12"/>
        <v>Mayo</v>
      </c>
      <c r="C109" s="244"/>
      <c r="D109" s="244" t="str">
        <f t="shared" si="13"/>
        <v>Enero</v>
      </c>
      <c r="E109" s="244"/>
      <c r="F109" s="281" t="str">
        <f>IF(COUNTIFS(Informes!E:E,"="&amp;$A109,Informes!C:C,"="&amp;$D$94,Informes!H:H,TRUE) &gt; 0,"þ","¨")</f>
        <v>¨</v>
      </c>
      <c r="G109" s="281"/>
      <c r="H109" s="281"/>
      <c r="I109" s="249" t="str">
        <f>IF(F109="þ",SUMIFS(Informes!I:I,Informes!E:E,"="&amp;$A109,Informes!C:C,"="&amp;$D$94),"")</f>
        <v/>
      </c>
      <c r="J109" s="250"/>
      <c r="K109" s="251"/>
      <c r="L109" s="173" t="s">
        <v>138</v>
      </c>
      <c r="M109" s="248" t="str">
        <f>IF(F109="þ",SUMIFS(Informes!K:K,Informes!E:E,"="&amp;$A109,Informes!C:C,"="&amp;$D$94),"")</f>
        <v/>
      </c>
      <c r="N109" s="248"/>
      <c r="O109" s="248"/>
      <c r="P109" s="248"/>
      <c r="Q109" s="248"/>
      <c r="R109" s="302" t="str">
        <f>IF(F109="þ",COUNTIFS(Informes!E:E,"="&amp;$A109,Informes!C:C,"="&amp;$D$94,Informes!H:H,TRUE),"")</f>
        <v/>
      </c>
      <c r="S109" s="302"/>
      <c r="T109" s="302"/>
      <c r="U109" s="302"/>
      <c r="V109" s="303"/>
      <c r="W109" s="4" t="str">
        <f>IFERROR(VLOOKUP($D94&amp;"-"&amp;TEXT($A109,"mmm-aaaa"),Informes!$A:$P,COLUMN(Informes!K$1),FALSE), "")</f>
        <v/>
      </c>
      <c r="X109" s="34" t="str">
        <f>IFERROR(VLOOKUP($D94&amp;"-"&amp;TEXT($A109,"mmm-aaaa"),Informes!$A:$P,COLUMN(Informes!C$1),FALSE), "")</f>
        <v/>
      </c>
    </row>
    <row r="110" spans="1:24" ht="16.5" customHeight="1" x14ac:dyDescent="0.25">
      <c r="A110" s="34">
        <f t="shared" si="14"/>
        <v>45444</v>
      </c>
      <c r="B110" s="243" t="str">
        <f t="shared" si="12"/>
        <v>Junio</v>
      </c>
      <c r="C110" s="244"/>
      <c r="D110" s="244" t="str">
        <f t="shared" si="13"/>
        <v>Enero</v>
      </c>
      <c r="E110" s="244"/>
      <c r="F110" s="281" t="str">
        <f>IF(COUNTIFS(Informes!E:E,"="&amp;$A110,Informes!C:C,"="&amp;$D$94,Informes!H:H,TRUE) &gt; 0,"þ","¨")</f>
        <v>¨</v>
      </c>
      <c r="G110" s="281"/>
      <c r="H110" s="281"/>
      <c r="I110" s="249" t="str">
        <f>IF(F110="þ",SUMIFS(Informes!I:I,Informes!E:E,"="&amp;$A110,Informes!C:C,"="&amp;$D$94),"")</f>
        <v/>
      </c>
      <c r="J110" s="250"/>
      <c r="K110" s="251"/>
      <c r="L110" s="173" t="s">
        <v>138</v>
      </c>
      <c r="M110" s="248" t="str">
        <f>IF(F110="þ",SUMIFS(Informes!K:K,Informes!E:E,"="&amp;$A110,Informes!C:C,"="&amp;$D$94),"")</f>
        <v/>
      </c>
      <c r="N110" s="248"/>
      <c r="O110" s="248"/>
      <c r="P110" s="248"/>
      <c r="Q110" s="248"/>
      <c r="R110" s="302" t="str">
        <f>IF(F110="þ",COUNTIFS(Informes!E:E,"="&amp;$A110,Informes!C:C,"="&amp;$D$94,Informes!H:H,TRUE),"")</f>
        <v/>
      </c>
      <c r="S110" s="302"/>
      <c r="T110" s="302"/>
      <c r="U110" s="302"/>
      <c r="V110" s="303"/>
      <c r="W110" s="4" t="str">
        <f>IFERROR(VLOOKUP($D94&amp;"-"&amp;TEXT($A110,"mmm-aaaa"),Informes!$A:$P,COLUMN(Informes!K$1),FALSE), "")</f>
        <v/>
      </c>
      <c r="X110" s="34" t="str">
        <f>IFERROR(VLOOKUP($D94&amp;"-"&amp;TEXT($A110,"mmm-aaaa"),Informes!$A:$P,COLUMN(Informes!C$1),FALSE), "")</f>
        <v/>
      </c>
    </row>
    <row r="111" spans="1:24" ht="16.5" customHeight="1" x14ac:dyDescent="0.25">
      <c r="A111" s="34">
        <f t="shared" si="14"/>
        <v>45474</v>
      </c>
      <c r="B111" s="243" t="str">
        <f t="shared" si="12"/>
        <v>Julio</v>
      </c>
      <c r="C111" s="244"/>
      <c r="D111" s="244" t="str">
        <f t="shared" si="13"/>
        <v>Enero</v>
      </c>
      <c r="E111" s="244"/>
      <c r="F111" s="281" t="str">
        <f>IF(COUNTIFS(Informes!E:E,"="&amp;$A111,Informes!C:C,"="&amp;$D$94,Informes!H:H,TRUE) &gt; 0,"þ","¨")</f>
        <v>¨</v>
      </c>
      <c r="G111" s="281"/>
      <c r="H111" s="281"/>
      <c r="I111" s="249" t="str">
        <f>IF(F111="þ",SUMIFS(Informes!I:I,Informes!E:E,"="&amp;$A111,Informes!C:C,"="&amp;$D$94),"")</f>
        <v/>
      </c>
      <c r="J111" s="250"/>
      <c r="K111" s="251"/>
      <c r="L111" s="173" t="s">
        <v>138</v>
      </c>
      <c r="M111" s="248" t="str">
        <f>IF(F111="þ",SUMIFS(Informes!K:K,Informes!E:E,"="&amp;$A111,Informes!C:C,"="&amp;$D$94),"")</f>
        <v/>
      </c>
      <c r="N111" s="248"/>
      <c r="O111" s="248"/>
      <c r="P111" s="248"/>
      <c r="Q111" s="248"/>
      <c r="R111" s="302" t="str">
        <f>IF(F111="þ",COUNTIFS(Informes!E:E,"="&amp;$A111,Informes!C:C,"="&amp;$D$94,Informes!H:H,TRUE),"")</f>
        <v/>
      </c>
      <c r="S111" s="302"/>
      <c r="T111" s="302"/>
      <c r="U111" s="302"/>
      <c r="V111" s="303"/>
      <c r="W111" s="4" t="str">
        <f>IFERROR(VLOOKUP($D94&amp;"-"&amp;TEXT($A111,"mmm-aaaa"),Informes!$A:$P,COLUMN(Informes!K$1),FALSE), "")</f>
        <v/>
      </c>
      <c r="X111" s="34" t="str">
        <f>IFERROR(VLOOKUP($D94&amp;"-"&amp;TEXT($A111,"mmm-aaaa"),Informes!$A:$P,COLUMN(Informes!C$1),FALSE), "")</f>
        <v/>
      </c>
    </row>
    <row r="112" spans="1:24" ht="16.5" customHeight="1" thickBot="1" x14ac:dyDescent="0.3">
      <c r="A112" s="34">
        <f t="shared" si="14"/>
        <v>45505</v>
      </c>
      <c r="B112" s="264" t="str">
        <f t="shared" si="12"/>
        <v>Agosto</v>
      </c>
      <c r="C112" s="265"/>
      <c r="D112" s="265" t="str">
        <f t="shared" si="13"/>
        <v>Enero</v>
      </c>
      <c r="E112" s="265"/>
      <c r="F112" s="280" t="str">
        <f>IF(COUNTIFS(Informes!E:E,"="&amp;$A112,Informes!C:C,"="&amp;$D$94,Informes!H:H,TRUE) &gt; 0,"þ","¨")</f>
        <v>¨</v>
      </c>
      <c r="G112" s="280"/>
      <c r="H112" s="280"/>
      <c r="I112" s="299" t="str">
        <f>IF(F112="þ",SUMIFS(Informes!I:I,Informes!E:E,"="&amp;$A112,Informes!C:C,"="&amp;$D$94),"")</f>
        <v/>
      </c>
      <c r="J112" s="300"/>
      <c r="K112" s="301"/>
      <c r="L112" s="172" t="s">
        <v>138</v>
      </c>
      <c r="M112" s="248" t="str">
        <f>IF(F112="þ",SUMIFS(Informes!K:K,Informes!E:E,"="&amp;$A112,Informes!C:C,"="&amp;$D$94),"")</f>
        <v/>
      </c>
      <c r="N112" s="248"/>
      <c r="O112" s="248"/>
      <c r="P112" s="248"/>
      <c r="Q112" s="248"/>
      <c r="R112" s="302" t="str">
        <f>IF(F112="þ",COUNTIFS(Informes!E:E,"="&amp;$A112,Informes!C:C,"="&amp;$D$94,Informes!H:H,TRUE),"")</f>
        <v/>
      </c>
      <c r="S112" s="302"/>
      <c r="T112" s="302"/>
      <c r="U112" s="302"/>
      <c r="V112" s="303"/>
      <c r="W112" s="4" t="str">
        <f>IFERROR(VLOOKUP($D94&amp;"-"&amp;TEXT($A112,"mmm-aaaa"),Informes!$A:$P,COLUMN(Informes!K$1),FALSE), "")</f>
        <v/>
      </c>
      <c r="X112" s="34" t="str">
        <f>IFERROR(VLOOKUP($D94&amp;"-"&amp;TEXT($A112,"mmm-aaaa"),Informes!$A:$P,COLUMN(Informes!C$1),FALSE), "")</f>
        <v/>
      </c>
    </row>
    <row r="113" spans="1:24" ht="16.5" customHeight="1" thickBot="1" x14ac:dyDescent="0.3">
      <c r="D113" s="124"/>
      <c r="E113" s="124"/>
      <c r="F113" s="129"/>
      <c r="G113" s="124" t="str">
        <f>IF(SUM(F101:F112)=0,"",SUM(F101:F112))</f>
        <v/>
      </c>
      <c r="H113" s="124"/>
      <c r="I113" s="124"/>
      <c r="J113" s="130"/>
      <c r="K113" s="124"/>
      <c r="L113" s="131" t="s">
        <v>107</v>
      </c>
      <c r="M113" s="272" t="str">
        <f>IF(SUM(M101:M112)=0,"",SUM(M101:M112))</f>
        <v/>
      </c>
      <c r="N113" s="273"/>
      <c r="O113" s="273"/>
      <c r="P113" s="273"/>
      <c r="Q113" s="274"/>
      <c r="R113" s="275"/>
      <c r="S113" s="276"/>
      <c r="T113" s="276"/>
      <c r="U113" s="276"/>
      <c r="V113" s="277"/>
      <c r="W113" s="4"/>
      <c r="X113" s="4"/>
    </row>
    <row r="114" spans="1:24" ht="16.5" customHeight="1" x14ac:dyDescent="0.2">
      <c r="W114" s="4"/>
      <c r="X114" s="4"/>
    </row>
    <row r="115" spans="1:24" ht="279.75" customHeight="1" x14ac:dyDescent="0.15">
      <c r="B115" s="11"/>
      <c r="C115" s="132" t="s">
        <v>136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ht="24" customHeight="1" x14ac:dyDescent="0.2">
      <c r="A116" s="35"/>
      <c r="B116" s="256" t="s">
        <v>127</v>
      </c>
      <c r="C116" s="256"/>
      <c r="D116" s="256"/>
      <c r="E116" s="256"/>
      <c r="F116" s="256"/>
      <c r="G116" s="256"/>
      <c r="H116" s="256"/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X116" s="2"/>
    </row>
    <row r="117" spans="1:24" ht="15" x14ac:dyDescent="0.2">
      <c r="A117" s="35"/>
      <c r="B117" s="120" t="s">
        <v>128</v>
      </c>
      <c r="D117" s="123" t="str">
        <f>D94</f>
        <v>Precursor regular</v>
      </c>
      <c r="E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5"/>
      <c r="X117" s="2"/>
    </row>
    <row r="118" spans="1:24" ht="17.25" x14ac:dyDescent="0.2">
      <c r="B118" s="120" t="s">
        <v>129</v>
      </c>
      <c r="D118" s="121"/>
      <c r="E118" s="121"/>
      <c r="F118" s="7"/>
      <c r="G118" s="7"/>
      <c r="H118" s="257"/>
      <c r="I118" s="257"/>
      <c r="J118" s="257"/>
      <c r="K118" s="257"/>
      <c r="L118" s="257"/>
      <c r="M118" s="257"/>
      <c r="N118" s="257"/>
      <c r="O118" s="257"/>
      <c r="P118" s="128" t="s">
        <v>138</v>
      </c>
      <c r="Q118" s="120" t="s">
        <v>75</v>
      </c>
      <c r="S118" s="12"/>
      <c r="T118" s="13"/>
      <c r="U118" s="128" t="s">
        <v>138</v>
      </c>
      <c r="V118" s="120" t="s">
        <v>79</v>
      </c>
      <c r="W118" s="12"/>
      <c r="X118" s="6"/>
    </row>
    <row r="119" spans="1:24" ht="17.25" x14ac:dyDescent="0.2">
      <c r="B119" s="120" t="s">
        <v>130</v>
      </c>
      <c r="D119" s="122"/>
      <c r="E119" s="122"/>
      <c r="F119" s="7"/>
      <c r="G119" s="258"/>
      <c r="H119" s="258"/>
      <c r="I119" s="258"/>
      <c r="J119" s="258"/>
      <c r="K119" s="258"/>
      <c r="L119" s="258"/>
      <c r="M119" s="258"/>
      <c r="N119" s="258"/>
      <c r="O119" s="258"/>
      <c r="P119" s="128" t="s">
        <v>138</v>
      </c>
      <c r="Q119" s="120" t="s">
        <v>131</v>
      </c>
      <c r="S119" s="12"/>
      <c r="T119" s="12"/>
      <c r="U119" s="128" t="s">
        <v>138</v>
      </c>
      <c r="V119" s="120" t="s">
        <v>61</v>
      </c>
      <c r="W119" s="12"/>
      <c r="X119" s="6"/>
    </row>
    <row r="120" spans="1:24" ht="28.5" customHeight="1" x14ac:dyDescent="0.2">
      <c r="B120" s="127" t="s">
        <v>138</v>
      </c>
      <c r="C120" s="125" t="s">
        <v>76</v>
      </c>
      <c r="D120" s="127" t="s">
        <v>138</v>
      </c>
      <c r="E120" s="125" t="s">
        <v>81</v>
      </c>
      <c r="F120" s="7"/>
      <c r="G120" s="7"/>
      <c r="H120" s="5"/>
      <c r="I120" s="10"/>
      <c r="J120" s="127" t="s">
        <v>137</v>
      </c>
      <c r="K120" s="125" t="s">
        <v>77</v>
      </c>
      <c r="L120" s="5"/>
      <c r="M120" s="5"/>
      <c r="N120" s="127" t="s">
        <v>138</v>
      </c>
      <c r="O120" s="125" t="s">
        <v>132</v>
      </c>
      <c r="P120" s="126"/>
      <c r="Q120" s="126"/>
      <c r="R120" s="9"/>
      <c r="S120" s="127" t="s">
        <v>138</v>
      </c>
      <c r="T120" s="259" t="s">
        <v>133</v>
      </c>
      <c r="U120" s="259"/>
      <c r="V120" s="259"/>
      <c r="W120" s="13"/>
      <c r="X120" s="6"/>
    </row>
    <row r="121" spans="1:24" ht="4.5" customHeight="1" thickBot="1" x14ac:dyDescent="0.25">
      <c r="B121" s="8"/>
      <c r="C121" s="7"/>
      <c r="D121" s="8"/>
      <c r="E121" s="7"/>
      <c r="F121" s="7"/>
      <c r="G121" s="7"/>
      <c r="H121" s="5"/>
      <c r="I121" s="10"/>
      <c r="J121" s="8"/>
      <c r="K121" s="5"/>
      <c r="L121" s="5"/>
      <c r="M121" s="5"/>
      <c r="N121" s="7"/>
      <c r="O121" s="5"/>
      <c r="P121" s="8"/>
      <c r="Q121" s="8"/>
      <c r="R121" s="9"/>
      <c r="S121" s="9"/>
      <c r="T121" s="7"/>
      <c r="U121" s="8"/>
      <c r="V121" s="9"/>
      <c r="W121" s="9"/>
      <c r="X121" s="6"/>
    </row>
    <row r="122" spans="1:24" ht="27" customHeight="1" x14ac:dyDescent="0.25">
      <c r="B122" s="260" t="s">
        <v>17</v>
      </c>
      <c r="C122" s="261"/>
      <c r="D122" s="261"/>
      <c r="E122" s="261"/>
      <c r="F122" s="262" t="s">
        <v>134</v>
      </c>
      <c r="G122" s="262"/>
      <c r="H122" s="262"/>
      <c r="I122" s="262" t="s">
        <v>12</v>
      </c>
      <c r="J122" s="262"/>
      <c r="K122" s="262"/>
      <c r="L122" s="262" t="s">
        <v>105</v>
      </c>
      <c r="M122" s="236" t="s">
        <v>135</v>
      </c>
      <c r="N122" s="236"/>
      <c r="O122" s="236"/>
      <c r="P122" s="236"/>
      <c r="Q122" s="236"/>
      <c r="R122" s="236" t="s">
        <v>101</v>
      </c>
      <c r="S122" s="236"/>
      <c r="T122" s="236"/>
      <c r="U122" s="236"/>
      <c r="V122" s="237"/>
      <c r="W122" s="14"/>
      <c r="X122" s="3"/>
    </row>
    <row r="123" spans="1:24" ht="27.75" customHeight="1" x14ac:dyDescent="0.2">
      <c r="B123" s="240">
        <f>EDATE(B100,12)</f>
        <v>45658</v>
      </c>
      <c r="C123" s="241"/>
      <c r="D123" s="241"/>
      <c r="E123" s="242"/>
      <c r="F123" s="263"/>
      <c r="G123" s="263"/>
      <c r="H123" s="263"/>
      <c r="I123" s="263"/>
      <c r="J123" s="263"/>
      <c r="K123" s="263"/>
      <c r="L123" s="263"/>
      <c r="M123" s="238"/>
      <c r="N123" s="238"/>
      <c r="O123" s="238"/>
      <c r="P123" s="238"/>
      <c r="Q123" s="238"/>
      <c r="R123" s="238"/>
      <c r="S123" s="238"/>
      <c r="T123" s="238"/>
      <c r="U123" s="238"/>
      <c r="V123" s="239"/>
      <c r="W123" s="14"/>
      <c r="X123" s="3"/>
    </row>
    <row r="124" spans="1:24" ht="16.5" customHeight="1" x14ac:dyDescent="0.25">
      <c r="A124" s="34">
        <f>EDATE(B123,-4)</f>
        <v>45536</v>
      </c>
      <c r="B124" s="243" t="str">
        <f>PROPER(TEXT(A124, "mmmm"))</f>
        <v>Septiembre</v>
      </c>
      <c r="C124" s="244"/>
      <c r="D124" s="244" t="str">
        <f>PROPER(TEXT(C124, "mmmm"))</f>
        <v>Enero</v>
      </c>
      <c r="E124" s="244"/>
      <c r="F124" s="304" t="str">
        <f>IF(COUNTIFS(Informes!E:E,"="&amp;$A124,Informes!C:C,"="&amp;$D$94,Informes!H:H,TRUE) &gt; 0,"þ","¨")</f>
        <v>¨</v>
      </c>
      <c r="G124" s="305"/>
      <c r="H124" s="306"/>
      <c r="I124" s="249" t="str">
        <f>IF(F124="þ",SUMIFS(Informes!I:I,Informes!E:E,"="&amp;$A124,Informes!C:C,"="&amp;$D$94),"")</f>
        <v/>
      </c>
      <c r="J124" s="250"/>
      <c r="K124" s="251"/>
      <c r="L124" s="173" t="s">
        <v>138</v>
      </c>
      <c r="M124" s="248" t="str">
        <f>IF(F124="þ",SUMIFS(Informes!K:K,Informes!E:E,"="&amp;$A124,Informes!C:C,"="&amp;$D$94),"")</f>
        <v/>
      </c>
      <c r="N124" s="248"/>
      <c r="O124" s="248"/>
      <c r="P124" s="248"/>
      <c r="Q124" s="248"/>
      <c r="R124" s="302" t="str">
        <f>IF(F124="þ",COUNTIFS(Informes!E:E,"="&amp;$A124,Informes!C:C,"="&amp;$D$94,Informes!H:H,TRUE),"")</f>
        <v/>
      </c>
      <c r="S124" s="302"/>
      <c r="T124" s="302"/>
      <c r="U124" s="302"/>
      <c r="V124" s="303"/>
      <c r="W124" s="4" t="str">
        <f>IFERROR(VLOOKUP($D117&amp;"-"&amp;TEXT($A124,"mmm-aaaa"),Informes!$A:$P,COLUMN(Informes!K$1),FALSE), "")</f>
        <v/>
      </c>
      <c r="X124" s="34" t="str">
        <f>IFERROR(VLOOKUP($D94&amp;"-"&amp;TEXT($A124,"mmm-aaaa"),Informes!$A:$P,COLUMN(Informes!C$1),FALSE), "")</f>
        <v/>
      </c>
    </row>
    <row r="125" spans="1:24" ht="16.5" customHeight="1" x14ac:dyDescent="0.25">
      <c r="A125" s="34">
        <f>EDATE(A124,1)</f>
        <v>45566</v>
      </c>
      <c r="B125" s="243" t="str">
        <f t="shared" ref="B125:B135" si="15">PROPER(TEXT(A125, "mmmm"))</f>
        <v>Octubre</v>
      </c>
      <c r="C125" s="244"/>
      <c r="D125" s="244" t="str">
        <f t="shared" ref="D125:D135" si="16">PROPER(TEXT(C125, "mmmm"))</f>
        <v>Enero</v>
      </c>
      <c r="E125" s="244"/>
      <c r="F125" s="304" t="str">
        <f>IF(COUNTIFS(Informes!E:E,"="&amp;$A125,Informes!C:C,"="&amp;$D$94,Informes!H:H,TRUE) &gt; 0,"þ","¨")</f>
        <v>¨</v>
      </c>
      <c r="G125" s="305"/>
      <c r="H125" s="306"/>
      <c r="I125" s="249" t="str">
        <f>IF(F125="þ",SUMIFS(Informes!I:I,Informes!E:E,"="&amp;$A125,Informes!C:C,"="&amp;$D$94),"")</f>
        <v/>
      </c>
      <c r="J125" s="250"/>
      <c r="K125" s="251"/>
      <c r="L125" s="173" t="s">
        <v>138</v>
      </c>
      <c r="M125" s="248" t="str">
        <f>IF(F125="þ",SUMIFS(Informes!K:K,Informes!E:E,"="&amp;$A125,Informes!C:C,"="&amp;$D$94),"")</f>
        <v/>
      </c>
      <c r="N125" s="248"/>
      <c r="O125" s="248"/>
      <c r="P125" s="248"/>
      <c r="Q125" s="248"/>
      <c r="R125" s="302" t="str">
        <f>IF(F125="þ",COUNTIFS(Informes!E:E,"="&amp;$A125,Informes!C:C,"="&amp;$D$94,Informes!H:H,TRUE),"")</f>
        <v/>
      </c>
      <c r="S125" s="302"/>
      <c r="T125" s="302"/>
      <c r="U125" s="302"/>
      <c r="V125" s="303"/>
      <c r="W125" s="4" t="str">
        <f>IFERROR(VLOOKUP($D117&amp;"-"&amp;TEXT($A125,"mmm-aaaa"),Informes!$A:$P,COLUMN(Informes!K$1),FALSE), "")</f>
        <v/>
      </c>
      <c r="X125" s="34" t="str">
        <f>IFERROR(VLOOKUP($D94&amp;"-"&amp;TEXT($A125,"mmm-aaaa"),Informes!$A:$P,COLUMN(Informes!C$1),FALSE), "")</f>
        <v/>
      </c>
    </row>
    <row r="126" spans="1:24" ht="16.5" customHeight="1" x14ac:dyDescent="0.25">
      <c r="A126" s="34">
        <f t="shared" ref="A126:A135" si="17">EDATE(A125,1)</f>
        <v>45597</v>
      </c>
      <c r="B126" s="243" t="str">
        <f t="shared" si="15"/>
        <v>Noviembre</v>
      </c>
      <c r="C126" s="244"/>
      <c r="D126" s="244" t="str">
        <f t="shared" si="16"/>
        <v>Enero</v>
      </c>
      <c r="E126" s="244"/>
      <c r="F126" s="304" t="str">
        <f>IF(COUNTIFS(Informes!E:E,"="&amp;$A126,Informes!C:C,"="&amp;$D$94,Informes!H:H,TRUE) &gt; 0,"þ","¨")</f>
        <v>¨</v>
      </c>
      <c r="G126" s="305"/>
      <c r="H126" s="306"/>
      <c r="I126" s="249" t="str">
        <f>IF(F126="þ",SUMIFS(Informes!I:I,Informes!E:E,"="&amp;$A126,Informes!C:C,"="&amp;$D$94),"")</f>
        <v/>
      </c>
      <c r="J126" s="250"/>
      <c r="K126" s="251"/>
      <c r="L126" s="173" t="s">
        <v>138</v>
      </c>
      <c r="M126" s="248" t="str">
        <f>IF(F126="þ",SUMIFS(Informes!K:K,Informes!E:E,"="&amp;$A126,Informes!C:C,"="&amp;$D$94),"")</f>
        <v/>
      </c>
      <c r="N126" s="248"/>
      <c r="O126" s="248"/>
      <c r="P126" s="248"/>
      <c r="Q126" s="248"/>
      <c r="R126" s="302" t="str">
        <f>IF(F126="þ",COUNTIFS(Informes!E:E,"="&amp;$A126,Informes!C:C,"="&amp;$D$94,Informes!H:H,TRUE),"")</f>
        <v/>
      </c>
      <c r="S126" s="302"/>
      <c r="T126" s="302"/>
      <c r="U126" s="302"/>
      <c r="V126" s="303"/>
      <c r="W126" s="4" t="str">
        <f>IFERROR(VLOOKUP($D117&amp;"-"&amp;TEXT($A126,"mmm-aaaa"),Informes!$A:$P,COLUMN(Informes!K$1),FALSE), "")</f>
        <v/>
      </c>
      <c r="X126" s="34" t="str">
        <f>IFERROR(VLOOKUP($D94&amp;"-"&amp;TEXT($A126,"mmm-aaaa"),Informes!$A:$P,COLUMN(Informes!C$1),FALSE), "")</f>
        <v/>
      </c>
    </row>
    <row r="127" spans="1:24" ht="16.5" customHeight="1" x14ac:dyDescent="0.25">
      <c r="A127" s="34">
        <f t="shared" si="17"/>
        <v>45627</v>
      </c>
      <c r="B127" s="243" t="str">
        <f t="shared" si="15"/>
        <v>Diciembre</v>
      </c>
      <c r="C127" s="244"/>
      <c r="D127" s="244" t="str">
        <f t="shared" si="16"/>
        <v>Enero</v>
      </c>
      <c r="E127" s="244"/>
      <c r="F127" s="304" t="str">
        <f>IF(COUNTIFS(Informes!E:E,"="&amp;$A127,Informes!C:C,"="&amp;$D$94,Informes!H:H,TRUE) &gt; 0,"þ","¨")</f>
        <v>¨</v>
      </c>
      <c r="G127" s="305"/>
      <c r="H127" s="306"/>
      <c r="I127" s="249" t="str">
        <f>IF(F127="þ",SUMIFS(Informes!I:I,Informes!E:E,"="&amp;$A127,Informes!C:C,"="&amp;$D$94),"")</f>
        <v/>
      </c>
      <c r="J127" s="250"/>
      <c r="K127" s="251"/>
      <c r="L127" s="173" t="s">
        <v>138</v>
      </c>
      <c r="M127" s="248" t="str">
        <f>IF(F127="þ",SUMIFS(Informes!K:K,Informes!E:E,"="&amp;$A127,Informes!C:C,"="&amp;$D$94),"")</f>
        <v/>
      </c>
      <c r="N127" s="248"/>
      <c r="O127" s="248"/>
      <c r="P127" s="248"/>
      <c r="Q127" s="248"/>
      <c r="R127" s="302" t="str">
        <f>IF(F127="þ",COUNTIFS(Informes!E:E,"="&amp;$A127,Informes!C:C,"="&amp;$D$94,Informes!H:H,TRUE),"")</f>
        <v/>
      </c>
      <c r="S127" s="302"/>
      <c r="T127" s="302"/>
      <c r="U127" s="302"/>
      <c r="V127" s="303"/>
      <c r="W127" s="4" t="str">
        <f>IFERROR(VLOOKUP($D117&amp;"-"&amp;TEXT($A127,"mmm-aaaa"),Informes!$A:$P,COLUMN(Informes!K$1),FALSE), "")</f>
        <v/>
      </c>
      <c r="X127" s="34" t="str">
        <f>IFERROR(VLOOKUP($D94&amp;"-"&amp;TEXT($A127,"mmm-aaaa"),Informes!$A:$P,COLUMN(Informes!C$1),FALSE), "")</f>
        <v/>
      </c>
    </row>
    <row r="128" spans="1:24" ht="16.5" customHeight="1" x14ac:dyDescent="0.25">
      <c r="A128" s="34">
        <f t="shared" si="17"/>
        <v>45658</v>
      </c>
      <c r="B128" s="243" t="str">
        <f t="shared" si="15"/>
        <v>Enero</v>
      </c>
      <c r="C128" s="244"/>
      <c r="D128" s="244" t="str">
        <f t="shared" si="16"/>
        <v>Enero</v>
      </c>
      <c r="E128" s="244"/>
      <c r="F128" s="304" t="str">
        <f>IF(COUNTIFS(Informes!E:E,"="&amp;$A128,Informes!C:C,"="&amp;$D$94,Informes!H:H,TRUE) &gt; 0,"þ","¨")</f>
        <v>¨</v>
      </c>
      <c r="G128" s="305"/>
      <c r="H128" s="306"/>
      <c r="I128" s="249" t="str">
        <f>IF(F128="þ",SUMIFS(Informes!I:I,Informes!E:E,"="&amp;$A128,Informes!C:C,"="&amp;$D$94),"")</f>
        <v/>
      </c>
      <c r="J128" s="250"/>
      <c r="K128" s="251"/>
      <c r="L128" s="173" t="s">
        <v>138</v>
      </c>
      <c r="M128" s="248" t="str">
        <f>IF(F128="þ",SUMIFS(Informes!K:K,Informes!E:E,"="&amp;$A128,Informes!C:C,"="&amp;$D$94),"")</f>
        <v/>
      </c>
      <c r="N128" s="248"/>
      <c r="O128" s="248"/>
      <c r="P128" s="248"/>
      <c r="Q128" s="248"/>
      <c r="R128" s="302" t="str">
        <f>IF(F128="þ",COUNTIFS(Informes!E:E,"="&amp;$A128,Informes!C:C,"="&amp;$D$94,Informes!H:H,TRUE),"")</f>
        <v/>
      </c>
      <c r="S128" s="302"/>
      <c r="T128" s="302"/>
      <c r="U128" s="302"/>
      <c r="V128" s="303"/>
      <c r="W128" s="4" t="str">
        <f>IFERROR(VLOOKUP($D117&amp;"-"&amp;TEXT($A128,"mmm-aaaa"),Informes!$A:$P,COLUMN(Informes!K$1),FALSE), "")</f>
        <v/>
      </c>
      <c r="X128" s="34" t="str">
        <f>IFERROR(VLOOKUP($D94&amp;"-"&amp;TEXT($A128,"mmm-aaaa"),Informes!$A:$P,COLUMN(Informes!C$1),FALSE), "")</f>
        <v/>
      </c>
    </row>
    <row r="129" spans="1:24" ht="16.5" customHeight="1" x14ac:dyDescent="0.25">
      <c r="A129" s="34">
        <f t="shared" si="17"/>
        <v>45689</v>
      </c>
      <c r="B129" s="243" t="str">
        <f t="shared" si="15"/>
        <v>Febrero</v>
      </c>
      <c r="C129" s="244"/>
      <c r="D129" s="244" t="str">
        <f t="shared" si="16"/>
        <v>Enero</v>
      </c>
      <c r="E129" s="244"/>
      <c r="F129" s="304" t="str">
        <f>IF(COUNTIFS(Informes!E:E,"="&amp;$A129,Informes!C:C,"="&amp;$D$94,Informes!H:H,TRUE) &gt; 0,"þ","¨")</f>
        <v>¨</v>
      </c>
      <c r="G129" s="305"/>
      <c r="H129" s="306"/>
      <c r="I129" s="249" t="str">
        <f>IF(F129="þ",SUMIFS(Informes!I:I,Informes!E:E,"="&amp;$A129,Informes!C:C,"="&amp;$D$94),"")</f>
        <v/>
      </c>
      <c r="J129" s="250"/>
      <c r="K129" s="251"/>
      <c r="L129" s="173" t="s">
        <v>138</v>
      </c>
      <c r="M129" s="248" t="str">
        <f>IF(F129="þ",SUMIFS(Informes!K:K,Informes!E:E,"="&amp;$A129,Informes!C:C,"="&amp;$D$94),"")</f>
        <v/>
      </c>
      <c r="N129" s="248"/>
      <c r="O129" s="248"/>
      <c r="P129" s="248"/>
      <c r="Q129" s="248"/>
      <c r="R129" s="302" t="str">
        <f>IF(F129="þ",COUNTIFS(Informes!E:E,"="&amp;$A129,Informes!C:C,"="&amp;$D$94,Informes!H:H,TRUE),"")</f>
        <v/>
      </c>
      <c r="S129" s="302"/>
      <c r="T129" s="302"/>
      <c r="U129" s="302"/>
      <c r="V129" s="303"/>
      <c r="W129" s="4" t="str">
        <f>IFERROR(VLOOKUP($D117&amp;"-"&amp;TEXT($A129,"mmm-aaaa"),Informes!$A:$P,COLUMN(Informes!K$1),FALSE), "")</f>
        <v/>
      </c>
      <c r="X129" s="34" t="str">
        <f>IFERROR(VLOOKUP($D94&amp;"-"&amp;TEXT($A129,"mmm-aaaa"),Informes!$A:$P,COLUMN(Informes!C$1),FALSE), "")</f>
        <v/>
      </c>
    </row>
    <row r="130" spans="1:24" ht="16.5" customHeight="1" x14ac:dyDescent="0.25">
      <c r="A130" s="34">
        <f t="shared" si="17"/>
        <v>45717</v>
      </c>
      <c r="B130" s="243" t="str">
        <f t="shared" si="15"/>
        <v>Marzo</v>
      </c>
      <c r="C130" s="244"/>
      <c r="D130" s="244" t="str">
        <f t="shared" si="16"/>
        <v>Enero</v>
      </c>
      <c r="E130" s="244"/>
      <c r="F130" s="304" t="str">
        <f>IF(COUNTIFS(Informes!E:E,"="&amp;$A130,Informes!C:C,"="&amp;$D$94,Informes!H:H,TRUE) &gt; 0,"þ","¨")</f>
        <v>¨</v>
      </c>
      <c r="G130" s="305"/>
      <c r="H130" s="306"/>
      <c r="I130" s="249" t="str">
        <f>IF(F130="þ",SUMIFS(Informes!I:I,Informes!E:E,"="&amp;$A130,Informes!C:C,"="&amp;$D$94),"")</f>
        <v/>
      </c>
      <c r="J130" s="250"/>
      <c r="K130" s="251"/>
      <c r="L130" s="173" t="s">
        <v>138</v>
      </c>
      <c r="M130" s="248" t="str">
        <f>IF(F130="þ",SUMIFS(Informes!K:K,Informes!E:E,"="&amp;$A130,Informes!C:C,"="&amp;$D$94),"")</f>
        <v/>
      </c>
      <c r="N130" s="248"/>
      <c r="O130" s="248"/>
      <c r="P130" s="248"/>
      <c r="Q130" s="248"/>
      <c r="R130" s="302" t="str">
        <f>IF(F130="þ",COUNTIFS(Informes!E:E,"="&amp;$A130,Informes!C:C,"="&amp;$D$94,Informes!H:H,TRUE),"")</f>
        <v/>
      </c>
      <c r="S130" s="302"/>
      <c r="T130" s="302"/>
      <c r="U130" s="302"/>
      <c r="V130" s="303"/>
      <c r="W130" s="4" t="str">
        <f>IFERROR(VLOOKUP($D117&amp;"-"&amp;TEXT($A130,"mmm-aaaa"),Informes!$A:$P,COLUMN(Informes!K$1),FALSE), "")</f>
        <v/>
      </c>
      <c r="X130" s="34" t="str">
        <f>IFERROR(VLOOKUP($D94&amp;"-"&amp;TEXT($A130,"mmm-aaaa"),Informes!$A:$P,COLUMN(Informes!C$1),FALSE), "")</f>
        <v/>
      </c>
    </row>
    <row r="131" spans="1:24" ht="16.5" customHeight="1" x14ac:dyDescent="0.25">
      <c r="A131" s="34">
        <f t="shared" si="17"/>
        <v>45748</v>
      </c>
      <c r="B131" s="243" t="str">
        <f t="shared" si="15"/>
        <v>Abril</v>
      </c>
      <c r="C131" s="244"/>
      <c r="D131" s="244" t="str">
        <f t="shared" si="16"/>
        <v>Enero</v>
      </c>
      <c r="E131" s="244"/>
      <c r="F131" s="304" t="str">
        <f>IF(COUNTIFS(Informes!E:E,"="&amp;$A131,Informes!C:C,"="&amp;$D$94,Informes!H:H,TRUE) &gt; 0,"þ","¨")</f>
        <v>¨</v>
      </c>
      <c r="G131" s="305"/>
      <c r="H131" s="306"/>
      <c r="I131" s="249" t="str">
        <f>IF(F131="þ",SUMIFS(Informes!I:I,Informes!E:E,"="&amp;$A131,Informes!C:C,"="&amp;$D$94),"")</f>
        <v/>
      </c>
      <c r="J131" s="250"/>
      <c r="K131" s="251"/>
      <c r="L131" s="173" t="s">
        <v>138</v>
      </c>
      <c r="M131" s="248" t="str">
        <f>IF(F131="þ",SUMIFS(Informes!K:K,Informes!E:E,"="&amp;$A131,Informes!C:C,"="&amp;$D$94),"")</f>
        <v/>
      </c>
      <c r="N131" s="248"/>
      <c r="O131" s="248"/>
      <c r="P131" s="248"/>
      <c r="Q131" s="248"/>
      <c r="R131" s="302" t="str">
        <f>IF(F131="þ",COUNTIFS(Informes!E:E,"="&amp;$A131,Informes!C:C,"="&amp;$D$94,Informes!H:H,TRUE),"")</f>
        <v/>
      </c>
      <c r="S131" s="302"/>
      <c r="T131" s="302"/>
      <c r="U131" s="302"/>
      <c r="V131" s="303"/>
      <c r="W131" s="4" t="str">
        <f>IFERROR(VLOOKUP($D117&amp;"-"&amp;TEXT($A131,"mmm-aaaa"),Informes!$A:$P,COLUMN(Informes!K$1),FALSE), "")</f>
        <v/>
      </c>
      <c r="X131" s="34" t="str">
        <f>IFERROR(VLOOKUP($D94&amp;"-"&amp;TEXT($A131,"mmm-aaaa"),Informes!$A:$P,COLUMN(Informes!C$1),FALSE), "")</f>
        <v/>
      </c>
    </row>
    <row r="132" spans="1:24" ht="16.5" customHeight="1" x14ac:dyDescent="0.25">
      <c r="A132" s="34">
        <f t="shared" si="17"/>
        <v>45778</v>
      </c>
      <c r="B132" s="243" t="str">
        <f t="shared" si="15"/>
        <v>Mayo</v>
      </c>
      <c r="C132" s="244"/>
      <c r="D132" s="244" t="str">
        <f t="shared" si="16"/>
        <v>Enero</v>
      </c>
      <c r="E132" s="244"/>
      <c r="F132" s="304" t="str">
        <f>IF(COUNTIFS(Informes!E:E,"="&amp;$A132,Informes!C:C,"="&amp;$D$94,Informes!H:H,TRUE) &gt; 0,"þ","¨")</f>
        <v>¨</v>
      </c>
      <c r="G132" s="305"/>
      <c r="H132" s="306"/>
      <c r="I132" s="249" t="str">
        <f>IF(F132="þ",SUMIFS(Informes!I:I,Informes!E:E,"="&amp;$A132,Informes!C:C,"="&amp;$D$94),"")</f>
        <v/>
      </c>
      <c r="J132" s="250"/>
      <c r="K132" s="251"/>
      <c r="L132" s="173" t="s">
        <v>138</v>
      </c>
      <c r="M132" s="248" t="str">
        <f>IF(F132="þ",SUMIFS(Informes!K:K,Informes!E:E,"="&amp;$A132,Informes!C:C,"="&amp;$D$94),"")</f>
        <v/>
      </c>
      <c r="N132" s="248"/>
      <c r="O132" s="248"/>
      <c r="P132" s="248"/>
      <c r="Q132" s="248"/>
      <c r="R132" s="302" t="str">
        <f>IF(F132="þ",COUNTIFS(Informes!E:E,"="&amp;$A132,Informes!C:C,"="&amp;$D$94,Informes!H:H,TRUE),"")</f>
        <v/>
      </c>
      <c r="S132" s="302"/>
      <c r="T132" s="302"/>
      <c r="U132" s="302"/>
      <c r="V132" s="303"/>
      <c r="W132" s="4" t="str">
        <f>IFERROR(VLOOKUP($D117&amp;"-"&amp;TEXT($A132,"mmm-aaaa"),Informes!$A:$P,COLUMN(Informes!K$1),FALSE), "")</f>
        <v/>
      </c>
      <c r="X132" s="34" t="str">
        <f>IFERROR(VLOOKUP($D94&amp;"-"&amp;TEXT($A132,"mmm-aaaa"),Informes!$A:$P,COLUMN(Informes!C$1),FALSE), "")</f>
        <v/>
      </c>
    </row>
    <row r="133" spans="1:24" ht="16.5" customHeight="1" x14ac:dyDescent="0.25">
      <c r="A133" s="34">
        <f t="shared" si="17"/>
        <v>45809</v>
      </c>
      <c r="B133" s="243" t="str">
        <f t="shared" si="15"/>
        <v>Junio</v>
      </c>
      <c r="C133" s="244"/>
      <c r="D133" s="244" t="str">
        <f t="shared" si="16"/>
        <v>Enero</v>
      </c>
      <c r="E133" s="244"/>
      <c r="F133" s="304" t="str">
        <f>IF(COUNTIFS(Informes!E:E,"="&amp;$A133,Informes!C:C,"="&amp;$D$94,Informes!H:H,TRUE) &gt; 0,"þ","¨")</f>
        <v>¨</v>
      </c>
      <c r="G133" s="305"/>
      <c r="H133" s="306"/>
      <c r="I133" s="249" t="str">
        <f>IF(F133="þ",SUMIFS(Informes!I:I,Informes!E:E,"="&amp;$A133,Informes!C:C,"="&amp;$D$94),"")</f>
        <v/>
      </c>
      <c r="J133" s="250"/>
      <c r="K133" s="251"/>
      <c r="L133" s="173" t="s">
        <v>138</v>
      </c>
      <c r="M133" s="248" t="str">
        <f>IF(F133="þ",SUMIFS(Informes!K:K,Informes!E:E,"="&amp;$A133,Informes!C:C,"="&amp;$D$94),"")</f>
        <v/>
      </c>
      <c r="N133" s="248"/>
      <c r="O133" s="248"/>
      <c r="P133" s="248"/>
      <c r="Q133" s="248"/>
      <c r="R133" s="302" t="str">
        <f>IF(F133="þ",COUNTIFS(Informes!E:E,"="&amp;$A133,Informes!C:C,"="&amp;$D$94,Informes!H:H,TRUE),"")</f>
        <v/>
      </c>
      <c r="S133" s="302"/>
      <c r="T133" s="302"/>
      <c r="U133" s="302"/>
      <c r="V133" s="303"/>
      <c r="W133" s="4" t="str">
        <f>IFERROR(VLOOKUP($D117&amp;"-"&amp;TEXT($A133,"mmm-aaaa"),Informes!$A:$P,COLUMN(Informes!K$1),FALSE), "")</f>
        <v/>
      </c>
      <c r="X133" s="34" t="str">
        <f>IFERROR(VLOOKUP($D94&amp;"-"&amp;TEXT($A133,"mmm-aaaa"),Informes!$A:$P,COLUMN(Informes!C$1),FALSE), "")</f>
        <v/>
      </c>
    </row>
    <row r="134" spans="1:24" ht="16.5" customHeight="1" x14ac:dyDescent="0.25">
      <c r="A134" s="34">
        <f t="shared" si="17"/>
        <v>45839</v>
      </c>
      <c r="B134" s="243" t="str">
        <f t="shared" si="15"/>
        <v>Julio</v>
      </c>
      <c r="C134" s="244"/>
      <c r="D134" s="244" t="str">
        <f t="shared" si="16"/>
        <v>Enero</v>
      </c>
      <c r="E134" s="244"/>
      <c r="F134" s="304" t="str">
        <f>IF(COUNTIFS(Informes!E:E,"="&amp;$A134,Informes!C:C,"="&amp;$D$94,Informes!H:H,TRUE) &gt; 0,"þ","¨")</f>
        <v>¨</v>
      </c>
      <c r="G134" s="305"/>
      <c r="H134" s="306"/>
      <c r="I134" s="249" t="str">
        <f>IF(F134="þ",SUMIFS(Informes!I:I,Informes!E:E,"="&amp;$A134,Informes!C:C,"="&amp;$D$94),"")</f>
        <v/>
      </c>
      <c r="J134" s="250"/>
      <c r="K134" s="251"/>
      <c r="L134" s="173" t="s">
        <v>138</v>
      </c>
      <c r="M134" s="248" t="str">
        <f>IF(F134="þ",SUMIFS(Informes!K:K,Informes!E:E,"="&amp;$A134,Informes!C:C,"="&amp;$D$94),"")</f>
        <v/>
      </c>
      <c r="N134" s="248"/>
      <c r="O134" s="248"/>
      <c r="P134" s="248"/>
      <c r="Q134" s="248"/>
      <c r="R134" s="302" t="str">
        <f>IF(F134="þ",COUNTIFS(Informes!E:E,"="&amp;$A134,Informes!C:C,"="&amp;$D$94,Informes!H:H,TRUE),"")</f>
        <v/>
      </c>
      <c r="S134" s="302"/>
      <c r="T134" s="302"/>
      <c r="U134" s="302"/>
      <c r="V134" s="303"/>
      <c r="W134" s="4" t="str">
        <f>IFERROR(VLOOKUP($D117&amp;"-"&amp;TEXT($A134,"mmm-aaaa"),Informes!$A:$P,COLUMN(Informes!K$1),FALSE), "")</f>
        <v/>
      </c>
      <c r="X134" s="34" t="str">
        <f>IFERROR(VLOOKUP($D94&amp;"-"&amp;TEXT($A134,"mmm-aaaa"),Informes!$A:$P,COLUMN(Informes!C$1),FALSE), "")</f>
        <v/>
      </c>
    </row>
    <row r="135" spans="1:24" ht="16.5" customHeight="1" thickBot="1" x14ac:dyDescent="0.3">
      <c r="A135" s="34">
        <f t="shared" si="17"/>
        <v>45870</v>
      </c>
      <c r="B135" s="264" t="str">
        <f t="shared" si="15"/>
        <v>Agosto</v>
      </c>
      <c r="C135" s="265"/>
      <c r="D135" s="265" t="str">
        <f t="shared" si="16"/>
        <v>Enero</v>
      </c>
      <c r="E135" s="265"/>
      <c r="F135" s="296" t="str">
        <f>IF(COUNTIFS(Informes!E:E,"="&amp;$A135,Informes!C:C,"="&amp;$D$94,Informes!H:H,TRUE) &gt; 0,"þ","¨")</f>
        <v>¨</v>
      </c>
      <c r="G135" s="297"/>
      <c r="H135" s="298"/>
      <c r="I135" s="299" t="str">
        <f>IF(F135="þ",SUMIFS(Informes!I:I,Informes!E:E,"="&amp;$A135,Informes!C:C,"="&amp;$D$94),"")</f>
        <v/>
      </c>
      <c r="J135" s="300"/>
      <c r="K135" s="301"/>
      <c r="L135" s="172" t="s">
        <v>138</v>
      </c>
      <c r="M135" s="248" t="str">
        <f>IF(F135="þ",SUMIFS(Informes!K:K,Informes!E:E,"="&amp;$A135,Informes!C:C,"="&amp;$D$94),"")</f>
        <v/>
      </c>
      <c r="N135" s="248"/>
      <c r="O135" s="248"/>
      <c r="P135" s="248"/>
      <c r="Q135" s="248"/>
      <c r="R135" s="302" t="str">
        <f>IF(F135="þ",COUNTIFS(Informes!E:E,"="&amp;$A135,Informes!C:C,"="&amp;$D$94,Informes!H:H,TRUE),"")</f>
        <v/>
      </c>
      <c r="S135" s="302"/>
      <c r="T135" s="302"/>
      <c r="U135" s="302"/>
      <c r="V135" s="303"/>
      <c r="W135" s="4" t="str">
        <f>IFERROR(VLOOKUP($D117&amp;"-"&amp;TEXT($A135,"mmm-aaaa"),Informes!$A:$P,COLUMN(Informes!K$1),FALSE), "")</f>
        <v/>
      </c>
      <c r="X135" s="34" t="str">
        <f>IFERROR(VLOOKUP($D94&amp;"-"&amp;TEXT($A135,"mmm-aaaa"),Informes!$A:$P,COLUMN(Informes!C$1),FALSE), "")</f>
        <v/>
      </c>
    </row>
    <row r="136" spans="1:24" ht="16.5" customHeight="1" thickBot="1" x14ac:dyDescent="0.3">
      <c r="D136" s="124"/>
      <c r="E136" s="124"/>
      <c r="F136" s="129"/>
      <c r="G136" s="124" t="str">
        <f>IF(SUM(F124:F135)=0,"",SUM(F124:F135))</f>
        <v/>
      </c>
      <c r="H136" s="124"/>
      <c r="I136" s="124"/>
      <c r="J136" s="130"/>
      <c r="K136" s="124"/>
      <c r="L136" s="131" t="s">
        <v>107</v>
      </c>
      <c r="M136" s="272" t="str">
        <f>IF(SUM(M124:M135)=0,"",SUM(M124:M135))</f>
        <v/>
      </c>
      <c r="N136" s="273"/>
      <c r="O136" s="273"/>
      <c r="P136" s="273"/>
      <c r="Q136" s="274"/>
      <c r="R136" s="275"/>
      <c r="S136" s="276"/>
      <c r="T136" s="276"/>
      <c r="U136" s="276"/>
      <c r="V136" s="277"/>
      <c r="W136" s="4"/>
      <c r="X136" s="4"/>
    </row>
    <row r="137" spans="1:24" ht="16.5" customHeight="1" x14ac:dyDescent="0.2">
      <c r="W137" s="4"/>
      <c r="X137" s="4"/>
    </row>
    <row r="138" spans="1:24" ht="279.75" customHeight="1" x14ac:dyDescent="0.15">
      <c r="B138" s="11"/>
      <c r="C138" s="132" t="s">
        <v>136</v>
      </c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</sheetData>
  <mergeCells count="441">
    <mergeCell ref="R7:V8"/>
    <mergeCell ref="B8:E8"/>
    <mergeCell ref="B9:E9"/>
    <mergeCell ref="F9:H9"/>
    <mergeCell ref="I9:K9"/>
    <mergeCell ref="M9:Q9"/>
    <mergeCell ref="R9:V9"/>
    <mergeCell ref="B1:V1"/>
    <mergeCell ref="D2:V2"/>
    <mergeCell ref="H3:O3"/>
    <mergeCell ref="G4:O4"/>
    <mergeCell ref="T5:V5"/>
    <mergeCell ref="B7:E7"/>
    <mergeCell ref="F7:H8"/>
    <mergeCell ref="I7:K8"/>
    <mergeCell ref="L7:L8"/>
    <mergeCell ref="M7:Q8"/>
    <mergeCell ref="B10:E10"/>
    <mergeCell ref="F10:H10"/>
    <mergeCell ref="I10:K10"/>
    <mergeCell ref="M10:Q10"/>
    <mergeCell ref="R10:V10"/>
    <mergeCell ref="B11:E11"/>
    <mergeCell ref="F11:H11"/>
    <mergeCell ref="I11:K11"/>
    <mergeCell ref="M11:Q11"/>
    <mergeCell ref="R11:V11"/>
    <mergeCell ref="B12:E12"/>
    <mergeCell ref="F12:H12"/>
    <mergeCell ref="I12:K12"/>
    <mergeCell ref="M12:Q12"/>
    <mergeCell ref="R12:V12"/>
    <mergeCell ref="B13:E13"/>
    <mergeCell ref="F13:H13"/>
    <mergeCell ref="I13:K13"/>
    <mergeCell ref="M13:Q13"/>
    <mergeCell ref="R13:V13"/>
    <mergeCell ref="B14:E14"/>
    <mergeCell ref="F14:H14"/>
    <mergeCell ref="I14:K14"/>
    <mergeCell ref="M14:Q14"/>
    <mergeCell ref="R14:V14"/>
    <mergeCell ref="B15:E15"/>
    <mergeCell ref="F15:H15"/>
    <mergeCell ref="I15:K15"/>
    <mergeCell ref="M15:Q15"/>
    <mergeCell ref="R15:V15"/>
    <mergeCell ref="B16:E16"/>
    <mergeCell ref="F16:H16"/>
    <mergeCell ref="I16:K16"/>
    <mergeCell ref="M16:Q16"/>
    <mergeCell ref="R16:V16"/>
    <mergeCell ref="B17:E17"/>
    <mergeCell ref="F17:H17"/>
    <mergeCell ref="I17:K17"/>
    <mergeCell ref="M17:Q17"/>
    <mergeCell ref="R17:V17"/>
    <mergeCell ref="B20:E20"/>
    <mergeCell ref="F20:H20"/>
    <mergeCell ref="I20:K20"/>
    <mergeCell ref="M20:Q20"/>
    <mergeCell ref="R20:V20"/>
    <mergeCell ref="M21:Q21"/>
    <mergeCell ref="R21:V21"/>
    <mergeCell ref="B18:E18"/>
    <mergeCell ref="F18:H18"/>
    <mergeCell ref="I18:K18"/>
    <mergeCell ref="M18:Q18"/>
    <mergeCell ref="R18:V18"/>
    <mergeCell ref="B19:E19"/>
    <mergeCell ref="F19:H19"/>
    <mergeCell ref="I19:K19"/>
    <mergeCell ref="M19:Q19"/>
    <mergeCell ref="R19:V19"/>
    <mergeCell ref="B31:E31"/>
    <mergeCell ref="B32:E32"/>
    <mergeCell ref="F32:H32"/>
    <mergeCell ref="I32:K32"/>
    <mergeCell ref="M32:Q32"/>
    <mergeCell ref="R32:V32"/>
    <mergeCell ref="B24:V24"/>
    <mergeCell ref="H26:O26"/>
    <mergeCell ref="G27:O27"/>
    <mergeCell ref="T28:V28"/>
    <mergeCell ref="B30:E30"/>
    <mergeCell ref="F30:H31"/>
    <mergeCell ref="I30:K31"/>
    <mergeCell ref="L30:L31"/>
    <mergeCell ref="M30:Q31"/>
    <mergeCell ref="R30:V31"/>
    <mergeCell ref="B33:E33"/>
    <mergeCell ref="F33:H33"/>
    <mergeCell ref="I33:K33"/>
    <mergeCell ref="M33:Q33"/>
    <mergeCell ref="R33:V33"/>
    <mergeCell ref="B34:E34"/>
    <mergeCell ref="F34:H34"/>
    <mergeCell ref="I34:K34"/>
    <mergeCell ref="M34:Q34"/>
    <mergeCell ref="R34:V34"/>
    <mergeCell ref="B35:E35"/>
    <mergeCell ref="F35:H35"/>
    <mergeCell ref="I35:K35"/>
    <mergeCell ref="M35:Q35"/>
    <mergeCell ref="R35:V35"/>
    <mergeCell ref="B36:E36"/>
    <mergeCell ref="F36:H36"/>
    <mergeCell ref="I36:K36"/>
    <mergeCell ref="M36:Q36"/>
    <mergeCell ref="R36:V36"/>
    <mergeCell ref="B37:E37"/>
    <mergeCell ref="F37:H37"/>
    <mergeCell ref="I37:K37"/>
    <mergeCell ref="M37:Q37"/>
    <mergeCell ref="R37:V37"/>
    <mergeCell ref="B38:E38"/>
    <mergeCell ref="F38:H38"/>
    <mergeCell ref="I38:K38"/>
    <mergeCell ref="M38:Q38"/>
    <mergeCell ref="R38:V38"/>
    <mergeCell ref="B39:E39"/>
    <mergeCell ref="F39:H39"/>
    <mergeCell ref="I39:K39"/>
    <mergeCell ref="M39:Q39"/>
    <mergeCell ref="R39:V39"/>
    <mergeCell ref="B40:E40"/>
    <mergeCell ref="F40:H40"/>
    <mergeCell ref="I40:K40"/>
    <mergeCell ref="M40:Q40"/>
    <mergeCell ref="R40:V40"/>
    <mergeCell ref="B43:E43"/>
    <mergeCell ref="F43:H43"/>
    <mergeCell ref="I43:K43"/>
    <mergeCell ref="M43:Q43"/>
    <mergeCell ref="R43:V43"/>
    <mergeCell ref="M44:Q44"/>
    <mergeCell ref="R44:V44"/>
    <mergeCell ref="B41:E41"/>
    <mergeCell ref="F41:H41"/>
    <mergeCell ref="I41:K41"/>
    <mergeCell ref="M41:Q41"/>
    <mergeCell ref="R41:V41"/>
    <mergeCell ref="B42:E42"/>
    <mergeCell ref="F42:H42"/>
    <mergeCell ref="I42:K42"/>
    <mergeCell ref="M42:Q42"/>
    <mergeCell ref="R42:V42"/>
    <mergeCell ref="R53:V54"/>
    <mergeCell ref="B54:E54"/>
    <mergeCell ref="B55:E55"/>
    <mergeCell ref="F55:H55"/>
    <mergeCell ref="I55:K55"/>
    <mergeCell ref="M55:Q55"/>
    <mergeCell ref="R55:V55"/>
    <mergeCell ref="B47:V47"/>
    <mergeCell ref="D48:V48"/>
    <mergeCell ref="H49:O49"/>
    <mergeCell ref="G50:O50"/>
    <mergeCell ref="T51:V51"/>
    <mergeCell ref="B53:E53"/>
    <mergeCell ref="F53:H54"/>
    <mergeCell ref="I53:K54"/>
    <mergeCell ref="L53:L54"/>
    <mergeCell ref="M53:Q54"/>
    <mergeCell ref="B56:E56"/>
    <mergeCell ref="F56:H56"/>
    <mergeCell ref="I56:K56"/>
    <mergeCell ref="M56:Q56"/>
    <mergeCell ref="R56:V56"/>
    <mergeCell ref="B57:E57"/>
    <mergeCell ref="F57:H57"/>
    <mergeCell ref="I57:K57"/>
    <mergeCell ref="M57:Q57"/>
    <mergeCell ref="R57:V57"/>
    <mergeCell ref="B58:E58"/>
    <mergeCell ref="F58:H58"/>
    <mergeCell ref="I58:K58"/>
    <mergeCell ref="M58:Q58"/>
    <mergeCell ref="R58:V58"/>
    <mergeCell ref="B59:E59"/>
    <mergeCell ref="F59:H59"/>
    <mergeCell ref="I59:K59"/>
    <mergeCell ref="M59:Q59"/>
    <mergeCell ref="R59:V59"/>
    <mergeCell ref="B60:E60"/>
    <mergeCell ref="F60:H60"/>
    <mergeCell ref="I60:K60"/>
    <mergeCell ref="M60:Q60"/>
    <mergeCell ref="R60:V60"/>
    <mergeCell ref="B61:E61"/>
    <mergeCell ref="F61:H61"/>
    <mergeCell ref="I61:K61"/>
    <mergeCell ref="M61:Q61"/>
    <mergeCell ref="R61:V61"/>
    <mergeCell ref="B62:E62"/>
    <mergeCell ref="F62:H62"/>
    <mergeCell ref="I62:K62"/>
    <mergeCell ref="M62:Q62"/>
    <mergeCell ref="R62:V62"/>
    <mergeCell ref="B63:E63"/>
    <mergeCell ref="F63:H63"/>
    <mergeCell ref="I63:K63"/>
    <mergeCell ref="M63:Q63"/>
    <mergeCell ref="R63:V63"/>
    <mergeCell ref="B66:E66"/>
    <mergeCell ref="F66:H66"/>
    <mergeCell ref="I66:K66"/>
    <mergeCell ref="M66:Q66"/>
    <mergeCell ref="R66:V66"/>
    <mergeCell ref="M67:Q67"/>
    <mergeCell ref="R67:V67"/>
    <mergeCell ref="B64:E64"/>
    <mergeCell ref="F64:H64"/>
    <mergeCell ref="I64:K64"/>
    <mergeCell ref="M64:Q64"/>
    <mergeCell ref="R64:V64"/>
    <mergeCell ref="B65:E65"/>
    <mergeCell ref="F65:H65"/>
    <mergeCell ref="I65:K65"/>
    <mergeCell ref="M65:Q65"/>
    <mergeCell ref="R65:V65"/>
    <mergeCell ref="B77:E77"/>
    <mergeCell ref="B78:E78"/>
    <mergeCell ref="F78:H78"/>
    <mergeCell ref="I78:K78"/>
    <mergeCell ref="M78:Q78"/>
    <mergeCell ref="R78:V78"/>
    <mergeCell ref="B70:V70"/>
    <mergeCell ref="H72:O72"/>
    <mergeCell ref="G73:O73"/>
    <mergeCell ref="T74:V74"/>
    <mergeCell ref="B76:E76"/>
    <mergeCell ref="F76:H77"/>
    <mergeCell ref="I76:K77"/>
    <mergeCell ref="L76:L77"/>
    <mergeCell ref="M76:Q77"/>
    <mergeCell ref="R76:V77"/>
    <mergeCell ref="B79:E79"/>
    <mergeCell ref="F79:H79"/>
    <mergeCell ref="I79:K79"/>
    <mergeCell ref="M79:Q79"/>
    <mergeCell ref="R79:V79"/>
    <mergeCell ref="B80:E80"/>
    <mergeCell ref="F80:H80"/>
    <mergeCell ref="I80:K80"/>
    <mergeCell ref="M80:Q80"/>
    <mergeCell ref="R80:V80"/>
    <mergeCell ref="B81:E81"/>
    <mergeCell ref="F81:H81"/>
    <mergeCell ref="I81:K81"/>
    <mergeCell ref="M81:Q81"/>
    <mergeCell ref="R81:V81"/>
    <mergeCell ref="B82:E82"/>
    <mergeCell ref="F82:H82"/>
    <mergeCell ref="I82:K82"/>
    <mergeCell ref="M82:Q82"/>
    <mergeCell ref="R82:V82"/>
    <mergeCell ref="B83:E83"/>
    <mergeCell ref="F83:H83"/>
    <mergeCell ref="I83:K83"/>
    <mergeCell ref="M83:Q83"/>
    <mergeCell ref="R83:V83"/>
    <mergeCell ref="B84:E84"/>
    <mergeCell ref="F84:H84"/>
    <mergeCell ref="I84:K84"/>
    <mergeCell ref="M84:Q84"/>
    <mergeCell ref="R84:V84"/>
    <mergeCell ref="B85:E85"/>
    <mergeCell ref="F85:H85"/>
    <mergeCell ref="I85:K85"/>
    <mergeCell ref="M85:Q85"/>
    <mergeCell ref="R85:V85"/>
    <mergeCell ref="B86:E86"/>
    <mergeCell ref="F86:H86"/>
    <mergeCell ref="I86:K86"/>
    <mergeCell ref="M86:Q86"/>
    <mergeCell ref="R86:V86"/>
    <mergeCell ref="B89:E89"/>
    <mergeCell ref="F89:H89"/>
    <mergeCell ref="I89:K89"/>
    <mergeCell ref="M89:Q89"/>
    <mergeCell ref="R89:V89"/>
    <mergeCell ref="M90:Q90"/>
    <mergeCell ref="R90:V90"/>
    <mergeCell ref="B87:E87"/>
    <mergeCell ref="F87:H87"/>
    <mergeCell ref="I87:K87"/>
    <mergeCell ref="M87:Q87"/>
    <mergeCell ref="R87:V87"/>
    <mergeCell ref="B88:E88"/>
    <mergeCell ref="F88:H88"/>
    <mergeCell ref="I88:K88"/>
    <mergeCell ref="M88:Q88"/>
    <mergeCell ref="R88:V88"/>
    <mergeCell ref="R99:V100"/>
    <mergeCell ref="B100:E100"/>
    <mergeCell ref="B101:E101"/>
    <mergeCell ref="F101:H101"/>
    <mergeCell ref="I101:K101"/>
    <mergeCell ref="M101:Q101"/>
    <mergeCell ref="R101:V101"/>
    <mergeCell ref="B93:V93"/>
    <mergeCell ref="D94:V94"/>
    <mergeCell ref="H95:O95"/>
    <mergeCell ref="G96:O96"/>
    <mergeCell ref="T97:V97"/>
    <mergeCell ref="B99:E99"/>
    <mergeCell ref="F99:H100"/>
    <mergeCell ref="I99:K100"/>
    <mergeCell ref="L99:L100"/>
    <mergeCell ref="M99:Q100"/>
    <mergeCell ref="B102:E102"/>
    <mergeCell ref="F102:H102"/>
    <mergeCell ref="I102:K102"/>
    <mergeCell ref="M102:Q102"/>
    <mergeCell ref="R102:V102"/>
    <mergeCell ref="B103:E103"/>
    <mergeCell ref="F103:H103"/>
    <mergeCell ref="I103:K103"/>
    <mergeCell ref="M103:Q103"/>
    <mergeCell ref="R103:V103"/>
    <mergeCell ref="B104:E104"/>
    <mergeCell ref="F104:H104"/>
    <mergeCell ref="I104:K104"/>
    <mergeCell ref="M104:Q104"/>
    <mergeCell ref="R104:V104"/>
    <mergeCell ref="B105:E105"/>
    <mergeCell ref="F105:H105"/>
    <mergeCell ref="I105:K105"/>
    <mergeCell ref="M105:Q105"/>
    <mergeCell ref="R105:V105"/>
    <mergeCell ref="B106:E106"/>
    <mergeCell ref="F106:H106"/>
    <mergeCell ref="I106:K106"/>
    <mergeCell ref="M106:Q106"/>
    <mergeCell ref="R106:V106"/>
    <mergeCell ref="B107:E107"/>
    <mergeCell ref="F107:H107"/>
    <mergeCell ref="I107:K107"/>
    <mergeCell ref="M107:Q107"/>
    <mergeCell ref="R107:V107"/>
    <mergeCell ref="B108:E108"/>
    <mergeCell ref="F108:H108"/>
    <mergeCell ref="I108:K108"/>
    <mergeCell ref="M108:Q108"/>
    <mergeCell ref="R108:V108"/>
    <mergeCell ref="B109:E109"/>
    <mergeCell ref="F109:H109"/>
    <mergeCell ref="I109:K109"/>
    <mergeCell ref="M109:Q109"/>
    <mergeCell ref="R109:V109"/>
    <mergeCell ref="B112:E112"/>
    <mergeCell ref="F112:H112"/>
    <mergeCell ref="I112:K112"/>
    <mergeCell ref="M112:Q112"/>
    <mergeCell ref="R112:V112"/>
    <mergeCell ref="M113:Q113"/>
    <mergeCell ref="R113:V113"/>
    <mergeCell ref="B110:E110"/>
    <mergeCell ref="F110:H110"/>
    <mergeCell ref="I110:K110"/>
    <mergeCell ref="M110:Q110"/>
    <mergeCell ref="R110:V110"/>
    <mergeCell ref="B111:E111"/>
    <mergeCell ref="F111:H111"/>
    <mergeCell ref="I111:K111"/>
    <mergeCell ref="M111:Q111"/>
    <mergeCell ref="R111:V111"/>
    <mergeCell ref="B123:E123"/>
    <mergeCell ref="B124:E124"/>
    <mergeCell ref="F124:H124"/>
    <mergeCell ref="I124:K124"/>
    <mergeCell ref="M124:Q124"/>
    <mergeCell ref="R124:V124"/>
    <mergeCell ref="B116:V116"/>
    <mergeCell ref="H118:O118"/>
    <mergeCell ref="G119:O119"/>
    <mergeCell ref="T120:V120"/>
    <mergeCell ref="B122:E122"/>
    <mergeCell ref="F122:H123"/>
    <mergeCell ref="I122:K123"/>
    <mergeCell ref="L122:L123"/>
    <mergeCell ref="M122:Q123"/>
    <mergeCell ref="R122:V123"/>
    <mergeCell ref="B125:E125"/>
    <mergeCell ref="F125:H125"/>
    <mergeCell ref="I125:K125"/>
    <mergeCell ref="M125:Q125"/>
    <mergeCell ref="R125:V125"/>
    <mergeCell ref="B126:E126"/>
    <mergeCell ref="F126:H126"/>
    <mergeCell ref="I126:K126"/>
    <mergeCell ref="M126:Q126"/>
    <mergeCell ref="R126:V126"/>
    <mergeCell ref="B127:E127"/>
    <mergeCell ref="F127:H127"/>
    <mergeCell ref="I127:K127"/>
    <mergeCell ref="M127:Q127"/>
    <mergeCell ref="R127:V127"/>
    <mergeCell ref="B128:E128"/>
    <mergeCell ref="F128:H128"/>
    <mergeCell ref="I128:K128"/>
    <mergeCell ref="M128:Q128"/>
    <mergeCell ref="R128:V128"/>
    <mergeCell ref="B129:E129"/>
    <mergeCell ref="F129:H129"/>
    <mergeCell ref="I129:K129"/>
    <mergeCell ref="M129:Q129"/>
    <mergeCell ref="R129:V129"/>
    <mergeCell ref="B130:E130"/>
    <mergeCell ref="F130:H130"/>
    <mergeCell ref="I130:K130"/>
    <mergeCell ref="M130:Q130"/>
    <mergeCell ref="R130:V130"/>
    <mergeCell ref="B131:E131"/>
    <mergeCell ref="F131:H131"/>
    <mergeCell ref="I131:K131"/>
    <mergeCell ref="M131:Q131"/>
    <mergeCell ref="R131:V131"/>
    <mergeCell ref="B132:E132"/>
    <mergeCell ref="F132:H132"/>
    <mergeCell ref="I132:K132"/>
    <mergeCell ref="M132:Q132"/>
    <mergeCell ref="R132:V132"/>
    <mergeCell ref="B135:E135"/>
    <mergeCell ref="F135:H135"/>
    <mergeCell ref="I135:K135"/>
    <mergeCell ref="M135:Q135"/>
    <mergeCell ref="R135:V135"/>
    <mergeCell ref="M136:Q136"/>
    <mergeCell ref="R136:V136"/>
    <mergeCell ref="B133:E133"/>
    <mergeCell ref="F133:H133"/>
    <mergeCell ref="I133:K133"/>
    <mergeCell ref="M133:Q133"/>
    <mergeCell ref="R133:V133"/>
    <mergeCell ref="B134:E134"/>
    <mergeCell ref="F134:H134"/>
    <mergeCell ref="I134:K134"/>
    <mergeCell ref="M134:Q134"/>
    <mergeCell ref="R134:V134"/>
  </mergeCells>
  <pageMargins left="0.25" right="0.25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8"/>
  <dimension ref="A1:Y67"/>
  <sheetViews>
    <sheetView showGridLines="0" workbookViewId="0">
      <selection activeCell="D5" sqref="D5"/>
    </sheetView>
  </sheetViews>
  <sheetFormatPr baseColWidth="10" defaultColWidth="12" defaultRowHeight="12.75" x14ac:dyDescent="0.2"/>
  <cols>
    <col min="1" max="1" width="43.1640625" style="28" bestFit="1" customWidth="1"/>
    <col min="2" max="2" width="20.1640625" style="28" bestFit="1" customWidth="1"/>
    <col min="3" max="3" width="49.83203125" style="28" bestFit="1" customWidth="1"/>
    <col min="4" max="4" width="22" style="28" customWidth="1"/>
    <col min="5" max="5" width="15.33203125" style="28" customWidth="1"/>
    <col min="6" max="6" width="8.83203125" style="28" bestFit="1" customWidth="1"/>
    <col min="7" max="7" width="7" style="28" bestFit="1" customWidth="1"/>
    <col min="8" max="13" width="5.33203125" style="28" customWidth="1"/>
    <col min="14" max="19" width="5.33203125" style="28" hidden="1" customWidth="1"/>
    <col min="20" max="20" width="11" style="28" customWidth="1"/>
    <col min="21" max="21" width="23" style="28" customWidth="1"/>
    <col min="22" max="22" width="7" style="28" bestFit="1" customWidth="1"/>
    <col min="23" max="23" width="11.33203125" style="28" bestFit="1" customWidth="1"/>
    <col min="24" max="25" width="13" style="28" bestFit="1" customWidth="1"/>
    <col min="26" max="26" width="6.83203125" style="28" bestFit="1" customWidth="1"/>
    <col min="27" max="28" width="7.83203125" style="28" bestFit="1" customWidth="1"/>
    <col min="29" max="29" width="7.1640625" style="28" bestFit="1" customWidth="1"/>
    <col min="30" max="30" width="6.6640625" style="28" bestFit="1" customWidth="1"/>
    <col min="31" max="31" width="7.33203125" style="28" bestFit="1" customWidth="1"/>
    <col min="32" max="32" width="35.33203125" style="28" bestFit="1" customWidth="1"/>
    <col min="33" max="33" width="32.1640625" style="28" bestFit="1" customWidth="1"/>
    <col min="34" max="34" width="6.83203125" style="28" bestFit="1" customWidth="1"/>
    <col min="35" max="35" width="7.1640625" style="28" bestFit="1" customWidth="1"/>
    <col min="36" max="36" width="6.83203125" style="28" bestFit="1" customWidth="1"/>
    <col min="37" max="37" width="7.33203125" style="28" bestFit="1" customWidth="1"/>
    <col min="38" max="38" width="6.83203125" style="28" bestFit="1" customWidth="1"/>
    <col min="39" max="39" width="7.83203125" style="28" bestFit="1" customWidth="1"/>
    <col min="40" max="40" width="7.1640625" style="28" bestFit="1" customWidth="1"/>
    <col min="41" max="41" width="7.83203125" style="28" bestFit="1" customWidth="1"/>
    <col min="42" max="42" width="7.1640625" style="28" bestFit="1" customWidth="1"/>
    <col min="43" max="43" width="6.6640625" style="28" bestFit="1" customWidth="1"/>
    <col min="44" max="44" width="7.33203125" style="28" bestFit="1" customWidth="1"/>
    <col min="45" max="45" width="35.33203125" style="28" bestFit="1" customWidth="1"/>
    <col min="46" max="46" width="29.33203125" style="28" bestFit="1" customWidth="1"/>
    <col min="47" max="47" width="6.83203125" style="28" bestFit="1" customWidth="1"/>
    <col min="48" max="48" width="7.1640625" style="28" bestFit="1" customWidth="1"/>
    <col min="49" max="49" width="6.83203125" style="28" bestFit="1" customWidth="1"/>
    <col min="50" max="50" width="7.33203125" style="28" bestFit="1" customWidth="1"/>
    <col min="51" max="51" width="6.83203125" style="28" bestFit="1" customWidth="1"/>
    <col min="52" max="52" width="7.83203125" style="28" bestFit="1" customWidth="1"/>
    <col min="53" max="53" width="7.1640625" style="28" bestFit="1" customWidth="1"/>
    <col min="54" max="54" width="7.83203125" style="28" bestFit="1" customWidth="1"/>
    <col min="55" max="55" width="7.1640625" style="28" bestFit="1" customWidth="1"/>
    <col min="56" max="56" width="6.6640625" style="28" bestFit="1" customWidth="1"/>
    <col min="57" max="57" width="7.33203125" style="28" bestFit="1" customWidth="1"/>
    <col min="58" max="58" width="32.5" style="28" bestFit="1" customWidth="1"/>
    <col min="59" max="59" width="26" style="28" bestFit="1" customWidth="1"/>
    <col min="60" max="60" width="6.83203125" style="28" bestFit="1" customWidth="1"/>
    <col min="61" max="61" width="7.1640625" style="28" bestFit="1" customWidth="1"/>
    <col min="62" max="62" width="6.83203125" style="28" bestFit="1" customWidth="1"/>
    <col min="63" max="63" width="7.33203125" style="28" bestFit="1" customWidth="1"/>
    <col min="64" max="64" width="6.83203125" style="28" bestFit="1" customWidth="1"/>
    <col min="65" max="65" width="7.83203125" style="28" bestFit="1" customWidth="1"/>
    <col min="66" max="66" width="7.1640625" style="28" bestFit="1" customWidth="1"/>
    <col min="67" max="67" width="7.83203125" style="28" bestFit="1" customWidth="1"/>
    <col min="68" max="68" width="7.1640625" style="28" bestFit="1" customWidth="1"/>
    <col min="69" max="69" width="6.6640625" style="28" bestFit="1" customWidth="1"/>
    <col min="70" max="70" width="7.33203125" style="28" bestFit="1" customWidth="1"/>
    <col min="71" max="71" width="29.1640625" style="28" bestFit="1" customWidth="1"/>
    <col min="72" max="72" width="33.33203125" style="28" bestFit="1" customWidth="1"/>
    <col min="73" max="73" width="6.83203125" style="28" bestFit="1" customWidth="1"/>
    <col min="74" max="74" width="7.1640625" style="28" bestFit="1" customWidth="1"/>
    <col min="75" max="75" width="6.83203125" style="28" bestFit="1" customWidth="1"/>
    <col min="76" max="76" width="7.33203125" style="28" bestFit="1" customWidth="1"/>
    <col min="77" max="77" width="6.83203125" style="28" bestFit="1" customWidth="1"/>
    <col min="78" max="78" width="7.83203125" style="28" bestFit="1" customWidth="1"/>
    <col min="79" max="79" width="7.1640625" style="28" bestFit="1" customWidth="1"/>
    <col min="80" max="80" width="7.83203125" style="28" bestFit="1" customWidth="1"/>
    <col min="81" max="81" width="7.1640625" style="28" bestFit="1" customWidth="1"/>
    <col min="82" max="82" width="6.6640625" style="28" bestFit="1" customWidth="1"/>
    <col min="83" max="83" width="7.33203125" style="28" bestFit="1" customWidth="1"/>
    <col min="84" max="84" width="36.5" style="28" bestFit="1" customWidth="1"/>
    <col min="85" max="85" width="25.33203125" style="28" bestFit="1" customWidth="1"/>
    <col min="86" max="86" width="6.83203125" style="28" bestFit="1" customWidth="1"/>
    <col min="87" max="87" width="7.1640625" style="28" bestFit="1" customWidth="1"/>
    <col min="88" max="88" width="6.83203125" style="28" bestFit="1" customWidth="1"/>
    <col min="89" max="89" width="7.33203125" style="28" bestFit="1" customWidth="1"/>
    <col min="90" max="90" width="6.83203125" style="28" bestFit="1" customWidth="1"/>
    <col min="91" max="91" width="7.83203125" style="28" bestFit="1" customWidth="1"/>
    <col min="92" max="92" width="7.1640625" style="28" bestFit="1" customWidth="1"/>
    <col min="93" max="93" width="7.83203125" style="28" bestFit="1" customWidth="1"/>
    <col min="94" max="94" width="7.1640625" style="28" bestFit="1" customWidth="1"/>
    <col min="95" max="95" width="6.6640625" style="28" bestFit="1" customWidth="1"/>
    <col min="96" max="96" width="7.33203125" style="28" bestFit="1" customWidth="1"/>
    <col min="97" max="97" width="28.5" style="28" bestFit="1" customWidth="1"/>
    <col min="98" max="98" width="25.6640625" style="28" bestFit="1" customWidth="1"/>
    <col min="99" max="99" width="6.83203125" style="28" bestFit="1" customWidth="1"/>
    <col min="100" max="100" width="7.1640625" style="28" bestFit="1" customWidth="1"/>
    <col min="101" max="101" width="6.83203125" style="28" bestFit="1" customWidth="1"/>
    <col min="102" max="102" width="7.33203125" style="28" bestFit="1" customWidth="1"/>
    <col min="103" max="103" width="6.83203125" style="28" bestFit="1" customWidth="1"/>
    <col min="104" max="104" width="7.83203125" style="28" bestFit="1" customWidth="1"/>
    <col min="105" max="105" width="7.1640625" style="28" bestFit="1" customWidth="1"/>
    <col min="106" max="106" width="7.83203125" style="28" bestFit="1" customWidth="1"/>
    <col min="107" max="107" width="7.1640625" style="28" bestFit="1" customWidth="1"/>
    <col min="108" max="108" width="6.6640625" style="28" bestFit="1" customWidth="1"/>
    <col min="109" max="109" width="7.33203125" style="28" bestFit="1" customWidth="1"/>
    <col min="110" max="110" width="28.83203125" style="28" bestFit="1" customWidth="1"/>
    <col min="111" max="111" width="27.83203125" style="28" bestFit="1" customWidth="1"/>
    <col min="112" max="112" width="6.83203125" style="28" bestFit="1" customWidth="1"/>
    <col min="113" max="113" width="7.1640625" style="28" bestFit="1" customWidth="1"/>
    <col min="114" max="114" width="6.83203125" style="28" bestFit="1" customWidth="1"/>
    <col min="115" max="115" width="7.33203125" style="28" bestFit="1" customWidth="1"/>
    <col min="116" max="116" width="6.83203125" style="28" bestFit="1" customWidth="1"/>
    <col min="117" max="117" width="7.83203125" style="28" bestFit="1" customWidth="1"/>
    <col min="118" max="118" width="7.1640625" style="28" bestFit="1" customWidth="1"/>
    <col min="119" max="119" width="7.83203125" style="28" bestFit="1" customWidth="1"/>
    <col min="120" max="120" width="7.1640625" style="28" bestFit="1" customWidth="1"/>
    <col min="121" max="121" width="6.6640625" style="28" bestFit="1" customWidth="1"/>
    <col min="122" max="122" width="7.33203125" style="28" bestFit="1" customWidth="1"/>
    <col min="123" max="123" width="31" style="28" bestFit="1" customWidth="1"/>
    <col min="124" max="124" width="30.1640625" style="28" bestFit="1" customWidth="1"/>
    <col min="125" max="125" width="6.83203125" style="28" bestFit="1" customWidth="1"/>
    <col min="126" max="126" width="7.1640625" style="28" bestFit="1" customWidth="1"/>
    <col min="127" max="127" width="6.83203125" style="28" bestFit="1" customWidth="1"/>
    <col min="128" max="128" width="7.33203125" style="28" bestFit="1" customWidth="1"/>
    <col min="129" max="129" width="6.83203125" style="28" bestFit="1" customWidth="1"/>
    <col min="130" max="130" width="7.83203125" style="28" bestFit="1" customWidth="1"/>
    <col min="131" max="131" width="7.1640625" style="28" bestFit="1" customWidth="1"/>
    <col min="132" max="132" width="7.83203125" style="28" bestFit="1" customWidth="1"/>
    <col min="133" max="133" width="7.1640625" style="28" bestFit="1" customWidth="1"/>
    <col min="134" max="134" width="6.6640625" style="28" bestFit="1" customWidth="1"/>
    <col min="135" max="135" width="7.33203125" style="28" bestFit="1" customWidth="1"/>
    <col min="136" max="136" width="33.33203125" style="28" bestFit="1" customWidth="1"/>
    <col min="137" max="137" width="37" style="28" bestFit="1" customWidth="1"/>
    <col min="138" max="138" width="6.83203125" style="28" bestFit="1" customWidth="1"/>
    <col min="139" max="139" width="7.1640625" style="28" bestFit="1" customWidth="1"/>
    <col min="140" max="140" width="6.83203125" style="28" bestFit="1" customWidth="1"/>
    <col min="141" max="141" width="7.33203125" style="28" bestFit="1" customWidth="1"/>
    <col min="142" max="142" width="6.83203125" style="28" bestFit="1" customWidth="1"/>
    <col min="143" max="143" width="7.83203125" style="28" bestFit="1" customWidth="1"/>
    <col min="144" max="144" width="7.1640625" style="28" bestFit="1" customWidth="1"/>
    <col min="145" max="145" width="7.83203125" style="28" bestFit="1" customWidth="1"/>
    <col min="146" max="146" width="7.1640625" style="28" bestFit="1" customWidth="1"/>
    <col min="147" max="147" width="6.6640625" style="28" bestFit="1" customWidth="1"/>
    <col min="148" max="148" width="7.33203125" style="28" bestFit="1" customWidth="1"/>
    <col min="149" max="149" width="40.1640625" style="28" bestFit="1" customWidth="1"/>
    <col min="150" max="150" width="45" style="28" bestFit="1" customWidth="1"/>
    <col min="151" max="151" width="6.83203125" style="28" bestFit="1" customWidth="1"/>
    <col min="152" max="152" width="7.1640625" style="28" bestFit="1" customWidth="1"/>
    <col min="153" max="153" width="6.83203125" style="28" bestFit="1" customWidth="1"/>
    <col min="154" max="154" width="7.33203125" style="28" bestFit="1" customWidth="1"/>
    <col min="155" max="155" width="6.83203125" style="28" bestFit="1" customWidth="1"/>
    <col min="156" max="156" width="7.83203125" style="28" bestFit="1" customWidth="1"/>
    <col min="157" max="157" width="7.1640625" style="28" bestFit="1" customWidth="1"/>
    <col min="158" max="158" width="7.83203125" style="28" bestFit="1" customWidth="1"/>
    <col min="159" max="159" width="7.1640625" style="28" bestFit="1" customWidth="1"/>
    <col min="160" max="160" width="6.6640625" style="28" bestFit="1" customWidth="1"/>
    <col min="161" max="161" width="7.33203125" style="28" bestFit="1" customWidth="1"/>
    <col min="162" max="162" width="48.1640625" style="28" bestFit="1" customWidth="1"/>
    <col min="163" max="163" width="33.33203125" style="28" bestFit="1" customWidth="1"/>
    <col min="164" max="164" width="6.83203125" style="28" bestFit="1" customWidth="1"/>
    <col min="165" max="165" width="7.1640625" style="28" bestFit="1" customWidth="1"/>
    <col min="166" max="166" width="6.83203125" style="28" bestFit="1" customWidth="1"/>
    <col min="167" max="167" width="7.33203125" style="28" bestFit="1" customWidth="1"/>
    <col min="168" max="168" width="6.83203125" style="28" bestFit="1" customWidth="1"/>
    <col min="169" max="169" width="7.83203125" style="28" bestFit="1" customWidth="1"/>
    <col min="170" max="170" width="7.1640625" style="28" bestFit="1" customWidth="1"/>
    <col min="171" max="171" width="7.83203125" style="28" bestFit="1" customWidth="1"/>
    <col min="172" max="172" width="7.1640625" style="28" bestFit="1" customWidth="1"/>
    <col min="173" max="173" width="6.6640625" style="28" bestFit="1" customWidth="1"/>
    <col min="174" max="174" width="7.33203125" style="28" bestFit="1" customWidth="1"/>
    <col min="175" max="175" width="36.5" style="28" bestFit="1" customWidth="1"/>
    <col min="176" max="176" width="34.6640625" style="28" bestFit="1" customWidth="1"/>
    <col min="177" max="177" width="6.83203125" style="28" bestFit="1" customWidth="1"/>
    <col min="178" max="178" width="7.1640625" style="28" bestFit="1" customWidth="1"/>
    <col min="179" max="179" width="6.83203125" style="28" bestFit="1" customWidth="1"/>
    <col min="180" max="180" width="7.33203125" style="28" bestFit="1" customWidth="1"/>
    <col min="181" max="181" width="6.83203125" style="28" bestFit="1" customWidth="1"/>
    <col min="182" max="182" width="7.83203125" style="28" bestFit="1" customWidth="1"/>
    <col min="183" max="183" width="7.1640625" style="28" bestFit="1" customWidth="1"/>
    <col min="184" max="184" width="7.83203125" style="28" bestFit="1" customWidth="1"/>
    <col min="185" max="185" width="7.1640625" style="28" bestFit="1" customWidth="1"/>
    <col min="186" max="186" width="6.6640625" style="28" bestFit="1" customWidth="1"/>
    <col min="187" max="187" width="7.33203125" style="28" bestFit="1" customWidth="1"/>
    <col min="188" max="188" width="37.83203125" style="28" bestFit="1" customWidth="1"/>
    <col min="189" max="189" width="30.83203125" style="28" bestFit="1" customWidth="1"/>
    <col min="190" max="190" width="6.83203125" style="28" bestFit="1" customWidth="1"/>
    <col min="191" max="191" width="34" style="28" bestFit="1" customWidth="1"/>
    <col min="192" max="192" width="44.33203125" style="28" bestFit="1" customWidth="1"/>
    <col min="193" max="193" width="6.83203125" style="28" bestFit="1" customWidth="1"/>
    <col min="194" max="194" width="7.1640625" style="28" bestFit="1" customWidth="1"/>
    <col min="195" max="195" width="6.83203125" style="28" bestFit="1" customWidth="1"/>
    <col min="196" max="196" width="7.33203125" style="28" bestFit="1" customWidth="1"/>
    <col min="197" max="197" width="6.83203125" style="28" bestFit="1" customWidth="1"/>
    <col min="198" max="198" width="7.83203125" style="28" bestFit="1" customWidth="1"/>
    <col min="199" max="199" width="7.1640625" style="28" bestFit="1" customWidth="1"/>
    <col min="200" max="200" width="7.83203125" style="28" bestFit="1" customWidth="1"/>
    <col min="201" max="201" width="7.1640625" style="28" bestFit="1" customWidth="1"/>
    <col min="202" max="202" width="6.6640625" style="28" bestFit="1" customWidth="1"/>
    <col min="203" max="203" width="7.33203125" style="28" bestFit="1" customWidth="1"/>
    <col min="204" max="204" width="47.5" style="28" bestFit="1" customWidth="1"/>
    <col min="205" max="205" width="34" style="28" bestFit="1" customWidth="1"/>
    <col min="206" max="206" width="6.83203125" style="28" bestFit="1" customWidth="1"/>
    <col min="207" max="207" width="7.1640625" style="28" bestFit="1" customWidth="1"/>
    <col min="208" max="208" width="6.83203125" style="28" bestFit="1" customWidth="1"/>
    <col min="209" max="209" width="7.33203125" style="28" bestFit="1" customWidth="1"/>
    <col min="210" max="210" width="6.83203125" style="28" bestFit="1" customWidth="1"/>
    <col min="211" max="211" width="7.83203125" style="28" bestFit="1" customWidth="1"/>
    <col min="212" max="212" width="7.1640625" style="28" bestFit="1" customWidth="1"/>
    <col min="213" max="213" width="7.83203125" style="28" bestFit="1" customWidth="1"/>
    <col min="214" max="214" width="7.1640625" style="28" bestFit="1" customWidth="1"/>
    <col min="215" max="215" width="6.6640625" style="28" bestFit="1" customWidth="1"/>
    <col min="216" max="216" width="7.33203125" style="28" bestFit="1" customWidth="1"/>
    <col min="217" max="217" width="37.1640625" style="28" bestFit="1" customWidth="1"/>
    <col min="218" max="218" width="13.33203125" style="28" bestFit="1" customWidth="1"/>
    <col min="219" max="16384" width="12" style="28"/>
  </cols>
  <sheetData>
    <row r="1" spans="1:25" ht="15.75" x14ac:dyDescent="0.2">
      <c r="A1" s="195" t="s">
        <v>99</v>
      </c>
      <c r="B1" s="196">
        <v>2025</v>
      </c>
      <c r="C1" s="105" t="s">
        <v>141</v>
      </c>
      <c r="D1" s="119">
        <f>B1</f>
        <v>2025</v>
      </c>
      <c r="R1"/>
      <c r="S1"/>
      <c r="T1"/>
      <c r="U1"/>
    </row>
    <row r="2" spans="1:25" ht="16.5" thickBot="1" x14ac:dyDescent="0.25">
      <c r="A2" s="195" t="s">
        <v>60</v>
      </c>
      <c r="B2" s="197" t="s">
        <v>77</v>
      </c>
      <c r="E2" s="105"/>
    </row>
    <row r="3" spans="1:25" ht="49.5" customHeight="1" x14ac:dyDescent="0.2">
      <c r="A3"/>
      <c r="B3"/>
      <c r="D3" s="340" t="s">
        <v>142</v>
      </c>
      <c r="E3" s="342" t="s">
        <v>143</v>
      </c>
      <c r="F3" s="150" t="s">
        <v>144</v>
      </c>
      <c r="G3" s="344" t="s">
        <v>145</v>
      </c>
      <c r="H3" s="345"/>
      <c r="I3" s="345"/>
      <c r="J3" s="345"/>
      <c r="K3" s="345"/>
      <c r="L3" s="345"/>
      <c r="M3" s="345"/>
      <c r="N3" s="345"/>
      <c r="O3" s="345"/>
      <c r="P3" s="345"/>
      <c r="Q3" s="345"/>
      <c r="R3" s="345"/>
      <c r="S3" s="345"/>
      <c r="T3" s="346"/>
      <c r="U3" s="151"/>
      <c r="V3" s="338" t="s">
        <v>146</v>
      </c>
      <c r="W3" s="339"/>
    </row>
    <row r="4" spans="1:25" ht="16.5" thickBot="1" x14ac:dyDescent="0.25">
      <c r="A4" s="195" t="s">
        <v>125</v>
      </c>
      <c r="B4"/>
      <c r="D4" s="341"/>
      <c r="E4" s="343"/>
      <c r="F4" s="150" t="s">
        <v>147</v>
      </c>
      <c r="G4" s="160" t="s">
        <v>148</v>
      </c>
      <c r="H4" s="161">
        <f>DATE(D1-1,9,1)</f>
        <v>45536</v>
      </c>
      <c r="I4" s="162">
        <f>EDATE(H4,1)</f>
        <v>45566</v>
      </c>
      <c r="J4" s="162">
        <f t="shared" ref="J4:O4" si="0">EDATE(I4,1)</f>
        <v>45597</v>
      </c>
      <c r="K4" s="162">
        <f t="shared" si="0"/>
        <v>45627</v>
      </c>
      <c r="L4" s="162">
        <f t="shared" si="0"/>
        <v>45658</v>
      </c>
      <c r="M4" s="162">
        <f t="shared" si="0"/>
        <v>45689</v>
      </c>
      <c r="N4" s="162">
        <f t="shared" si="0"/>
        <v>45717</v>
      </c>
      <c r="O4" s="162">
        <f t="shared" si="0"/>
        <v>45748</v>
      </c>
      <c r="P4" s="162">
        <f>EDATE(O4,1)</f>
        <v>45778</v>
      </c>
      <c r="Q4" s="162">
        <f>EDATE(P4,1)</f>
        <v>45809</v>
      </c>
      <c r="R4" s="162">
        <f>EDATE(Q4,1)</f>
        <v>45839</v>
      </c>
      <c r="S4" s="162">
        <f>EDATE(R4,1)</f>
        <v>45870</v>
      </c>
      <c r="T4" s="160" t="s">
        <v>124</v>
      </c>
      <c r="U4" s="151"/>
      <c r="V4" s="163" t="s">
        <v>148</v>
      </c>
      <c r="W4" s="174" t="s">
        <v>124</v>
      </c>
      <c r="X4"/>
      <c r="Y4"/>
    </row>
    <row r="5" spans="1:25" ht="15.75" x14ac:dyDescent="0.2">
      <c r="A5" s="197" t="s">
        <v>90</v>
      </c>
      <c r="B5"/>
      <c r="C5" s="177" t="s">
        <v>90</v>
      </c>
      <c r="D5" s="178">
        <v>44075</v>
      </c>
      <c r="E5" s="179">
        <f ca="1">(TODAY()-D5)/365.25</f>
        <v>5.4017796030116356</v>
      </c>
      <c r="F5" s="180">
        <f>COUNTIFS(TblInformes[Nombre],$C5,TblInformes[Año de Servicio],$B$1,TblInformes[Tipo Publicador],$B$2,TblInformes[Horas],"&gt;0")</f>
        <v>0</v>
      </c>
      <c r="G5" s="180">
        <f>SUMIFS(TblInformes[Horas Totales
(PR)],TblInformes[Nombre],$C5,TblInformes[Año de Servicio],$B$1,TblInformes[Tipo Publicador],$B$2)</f>
        <v>0</v>
      </c>
      <c r="H5" s="181" t="str">
        <f>IFERROR(VLOOKUP($C5&amp;"-"&amp;TEXT(H$4,"mmm-aaaa"),Informes!$A:$R,COLUMN(Informes!$N$1),FALSE), "")</f>
        <v/>
      </c>
      <c r="I5" s="182" t="str">
        <f>IFERROR(VLOOKUP($C5&amp;"-"&amp;TEXT(I$4,"mmm-aaaa"),Informes!$A:$R,COLUMN(Informes!$N$1),FALSE), "")</f>
        <v/>
      </c>
      <c r="J5" s="182" t="str">
        <f>IFERROR(VLOOKUP($C5&amp;"-"&amp;TEXT(J$4,"mmm-aaaa"),Informes!$A:$R,COLUMN(Informes!$N$1),FALSE), "")</f>
        <v/>
      </c>
      <c r="K5" s="182" t="str">
        <f>IFERROR(VLOOKUP($C5&amp;"-"&amp;TEXT(K$4,"mmm-aaaa"),Informes!$A:$R,COLUMN(Informes!$N$1),FALSE), "")</f>
        <v/>
      </c>
      <c r="L5" s="182" t="str">
        <f>IFERROR(VLOOKUP($C5&amp;"-"&amp;TEXT(L$4,"mmm-aaaa"),Informes!$A:$R,COLUMN(Informes!$N$1),FALSE), "")</f>
        <v/>
      </c>
      <c r="M5" s="182" t="str">
        <f>IFERROR(VLOOKUP($C5&amp;"-"&amp;TEXT(M$4,"mmm-aaaa"),Informes!$A:$R,COLUMN(Informes!$N$1),FALSE), "")</f>
        <v/>
      </c>
      <c r="N5" s="182" t="str">
        <f>IFERROR(VLOOKUP($C5&amp;"-"&amp;TEXT(N$4,"mmm-aaaa"),Informes!$A:$R,COLUMN(Informes!$N$1),FALSE), "")</f>
        <v/>
      </c>
      <c r="O5" s="182" t="str">
        <f>IFERROR(VLOOKUP($C5&amp;"-"&amp;TEXT(O$4,"mmm-aaaa"),Informes!$A:$R,COLUMN(Informes!$N$1),FALSE), "")</f>
        <v/>
      </c>
      <c r="P5" s="182" t="str">
        <f>IFERROR(VLOOKUP($C5&amp;"-"&amp;TEXT(P$4,"mmm-aaaa"),Informes!$A:$R,COLUMN(Informes!$N$1),FALSE), "")</f>
        <v/>
      </c>
      <c r="Q5" s="182" t="str">
        <f>IFERROR(VLOOKUP($C5&amp;"-"&amp;TEXT(Q$4,"mmm-aaaa"),Informes!$A:$R,COLUMN(Informes!$N$1),FALSE), "")</f>
        <v/>
      </c>
      <c r="R5" s="182" t="str">
        <f>IFERROR(VLOOKUP($C5&amp;"-"&amp;TEXT(R$4,"mmm-aaaa"),Informes!$A:$R,COLUMN(Informes!$N$1),FALSE), "")</f>
        <v/>
      </c>
      <c r="S5" s="182" t="str">
        <f>IFERROR(VLOOKUP($C5&amp;"-"&amp;TEXT(S$4,"mmm-aaaa"),Informes!$A:$R,COLUMN(Informes!$N$1),FALSE), "")</f>
        <v/>
      </c>
      <c r="T5" s="180" t="str">
        <f t="shared" ref="T5:T19" si="1">IFERROR(G5/$F5,"")</f>
        <v/>
      </c>
      <c r="U5" s="183"/>
      <c r="V5" s="184">
        <f>SUMIFS(TblInformes[Cursos bíblicos],TblInformes[Nombre],$C5,TblInformes[Año de Servicio],$B$1,TblInformes[Tipo Publicador],$B$2)</f>
        <v>0</v>
      </c>
      <c r="W5" s="180" t="str">
        <f t="shared" ref="W5:W19" si="2">IFERROR(V5/$F5,"")</f>
        <v/>
      </c>
      <c r="X5"/>
      <c r="Y5"/>
    </row>
    <row r="6" spans="1:25" ht="15.75" x14ac:dyDescent="0.2">
      <c r="A6" s="197" t="s">
        <v>93</v>
      </c>
      <c r="B6"/>
      <c r="C6" s="185" t="s">
        <v>93</v>
      </c>
      <c r="D6" s="158">
        <v>45170</v>
      </c>
      <c r="E6" s="138">
        <f t="shared" ref="E6:E19" ca="1" si="3">(TODAY()-D6)/365.25</f>
        <v>2.4038329911019849</v>
      </c>
      <c r="F6" s="139">
        <f>COUNTIFS(TblInformes[Nombre],$C6,TblInformes[Año de Servicio],$B$1,TblInformes[Tipo Publicador],$B$2,TblInformes[Horas],"&gt;0")</f>
        <v>0</v>
      </c>
      <c r="G6" s="139">
        <f>SUMIFS(TblInformes[Horas Totales
(PR)],TblInformes[Nombre],$C6,TblInformes[Año de Servicio],$B$1,TblInformes[Tipo Publicador],$B$2)</f>
        <v>0</v>
      </c>
      <c r="H6" s="141" t="str">
        <f>IFERROR(VLOOKUP($C6&amp;"-"&amp;TEXT(H$4,"mmm-aaaa"),Informes!$A:$R,COLUMN(Informes!$N$1),FALSE), "")</f>
        <v/>
      </c>
      <c r="I6" s="142" t="str">
        <f>IFERROR(VLOOKUP($C6&amp;"-"&amp;TEXT(I$4,"mmm-aaaa"),Informes!$A:$R,COLUMN(Informes!$N$1),FALSE), "")</f>
        <v/>
      </c>
      <c r="J6" s="142" t="str">
        <f>IFERROR(VLOOKUP($C6&amp;"-"&amp;TEXT(J$4,"mmm-aaaa"),Informes!$A:$R,COLUMN(Informes!$N$1),FALSE), "")</f>
        <v/>
      </c>
      <c r="K6" s="142" t="str">
        <f>IFERROR(VLOOKUP($C6&amp;"-"&amp;TEXT(K$4,"mmm-aaaa"),Informes!$A:$R,COLUMN(Informes!$N$1),FALSE), "")</f>
        <v/>
      </c>
      <c r="L6" s="142" t="str">
        <f>IFERROR(VLOOKUP($C6&amp;"-"&amp;TEXT(L$4,"mmm-aaaa"),Informes!$A:$R,COLUMN(Informes!$N$1),FALSE), "")</f>
        <v/>
      </c>
      <c r="M6" s="142" t="str">
        <f>IFERROR(VLOOKUP($C6&amp;"-"&amp;TEXT(M$4,"mmm-aaaa"),Informes!$A:$R,COLUMN(Informes!$N$1),FALSE), "")</f>
        <v/>
      </c>
      <c r="N6" s="142" t="str">
        <f>IFERROR(VLOOKUP($C6&amp;"-"&amp;TEXT(N$4,"mmm-aaaa"),Informes!$A:$R,COLUMN(Informes!$N$1),FALSE), "")</f>
        <v/>
      </c>
      <c r="O6" s="142" t="str">
        <f>IFERROR(VLOOKUP($C6&amp;"-"&amp;TEXT(O$4,"mmm-aaaa"),Informes!$A:$R,COLUMN(Informes!$N$1),FALSE), "")</f>
        <v/>
      </c>
      <c r="P6" s="142" t="str">
        <f>IFERROR(VLOOKUP($C6&amp;"-"&amp;TEXT(P$4,"mmm-aaaa"),Informes!$A:$R,COLUMN(Informes!$N$1),FALSE), "")</f>
        <v/>
      </c>
      <c r="Q6" s="142" t="str">
        <f>IFERROR(VLOOKUP($C6&amp;"-"&amp;TEXT(Q$4,"mmm-aaaa"),Informes!$A:$R,COLUMN(Informes!$N$1),FALSE), "")</f>
        <v/>
      </c>
      <c r="R6" s="142" t="str">
        <f>IFERROR(VLOOKUP($C6&amp;"-"&amp;TEXT(R$4,"mmm-aaaa"),Informes!$A:$R,COLUMN(Informes!$N$1),FALSE), "")</f>
        <v/>
      </c>
      <c r="S6" s="142" t="str">
        <f>IFERROR(VLOOKUP($C6&amp;"-"&amp;TEXT(S$4,"mmm-aaaa"),Informes!$A:$R,COLUMN(Informes!$N$1),FALSE), "")</f>
        <v/>
      </c>
      <c r="T6" s="139" t="str">
        <f t="shared" si="1"/>
        <v/>
      </c>
      <c r="U6" s="143"/>
      <c r="V6" s="140">
        <f>SUMIFS(TblInformes[Cursos bíblicos],TblInformes[Nombre],$C6,TblInformes[Año de Servicio],$B$1,TblInformes[Tipo Publicador],$B$2)</f>
        <v>0</v>
      </c>
      <c r="W6" s="139" t="str">
        <f t="shared" si="2"/>
        <v/>
      </c>
      <c r="X6"/>
      <c r="Y6"/>
    </row>
    <row r="7" spans="1:25" ht="15.75" x14ac:dyDescent="0.2">
      <c r="A7" s="197" t="s">
        <v>94</v>
      </c>
      <c r="B7"/>
      <c r="C7" s="186" t="s">
        <v>94</v>
      </c>
      <c r="D7" s="159">
        <v>45170</v>
      </c>
      <c r="E7" s="144">
        <f t="shared" ca="1" si="3"/>
        <v>2.4038329911019849</v>
      </c>
      <c r="F7" s="145">
        <f>COUNTIFS(TblInformes[Nombre],$C7,TblInformes[Año de Servicio],$B$1,TblInformes[Tipo Publicador],$B$2,TblInformes[Horas],"&gt;0")</f>
        <v>0</v>
      </c>
      <c r="G7" s="145">
        <f>SUMIFS(TblInformes[Horas Totales
(PR)],TblInformes[Nombre],$C7,TblInformes[Año de Servicio],$B$1,TblInformes[Tipo Publicador],$B$2)</f>
        <v>0</v>
      </c>
      <c r="H7" s="147" t="str">
        <f>IFERROR(VLOOKUP($C7&amp;"-"&amp;TEXT(H$4,"mmm-aaaa"),Informes!$A:$R,COLUMN(Informes!$N$1),FALSE), "")</f>
        <v/>
      </c>
      <c r="I7" s="148" t="str">
        <f>IFERROR(VLOOKUP($C7&amp;"-"&amp;TEXT(I$4,"mmm-aaaa"),Informes!$A:$R,COLUMN(Informes!$N$1),FALSE), "")</f>
        <v/>
      </c>
      <c r="J7" s="148" t="str">
        <f>IFERROR(VLOOKUP($C7&amp;"-"&amp;TEXT(J$4,"mmm-aaaa"),Informes!$A:$R,COLUMN(Informes!$N$1),FALSE), "")</f>
        <v/>
      </c>
      <c r="K7" s="148" t="str">
        <f>IFERROR(VLOOKUP($C7&amp;"-"&amp;TEXT(K$4,"mmm-aaaa"),Informes!$A:$R,COLUMN(Informes!$N$1),FALSE), "")</f>
        <v/>
      </c>
      <c r="L7" s="148" t="str">
        <f>IFERROR(VLOOKUP($C7&amp;"-"&amp;TEXT(L$4,"mmm-aaaa"),Informes!$A:$R,COLUMN(Informes!$N$1),FALSE), "")</f>
        <v/>
      </c>
      <c r="M7" s="148" t="str">
        <f>IFERROR(VLOOKUP($C7&amp;"-"&amp;TEXT(M$4,"mmm-aaaa"),Informes!$A:$R,COLUMN(Informes!$N$1),FALSE), "")</f>
        <v/>
      </c>
      <c r="N7" s="148" t="str">
        <f>IFERROR(VLOOKUP($C7&amp;"-"&amp;TEXT(N$4,"mmm-aaaa"),Informes!$A:$R,COLUMN(Informes!$N$1),FALSE), "")</f>
        <v/>
      </c>
      <c r="O7" s="148" t="str">
        <f>IFERROR(VLOOKUP($C7&amp;"-"&amp;TEXT(O$4,"mmm-aaaa"),Informes!$A:$R,COLUMN(Informes!$N$1),FALSE), "")</f>
        <v/>
      </c>
      <c r="P7" s="148" t="str">
        <f>IFERROR(VLOOKUP($C7&amp;"-"&amp;TEXT(P$4,"mmm-aaaa"),Informes!$A:$R,COLUMN(Informes!$N$1),FALSE), "")</f>
        <v/>
      </c>
      <c r="Q7" s="148" t="str">
        <f>IFERROR(VLOOKUP($C7&amp;"-"&amp;TEXT(Q$4,"mmm-aaaa"),Informes!$A:$R,COLUMN(Informes!$N$1),FALSE), "")</f>
        <v/>
      </c>
      <c r="R7" s="148" t="str">
        <f>IFERROR(VLOOKUP($C7&amp;"-"&amp;TEXT(R$4,"mmm-aaaa"),Informes!$A:$R,COLUMN(Informes!$N$1),FALSE), "")</f>
        <v/>
      </c>
      <c r="S7" s="148" t="str">
        <f>IFERROR(VLOOKUP($C7&amp;"-"&amp;TEXT(S$4,"mmm-aaaa"),Informes!$A:$R,COLUMN(Informes!$N$1),FALSE), "")</f>
        <v/>
      </c>
      <c r="T7" s="145" t="str">
        <f t="shared" si="1"/>
        <v/>
      </c>
      <c r="U7" s="149"/>
      <c r="V7" s="146">
        <f>SUMIFS(TblInformes[Cursos bíblicos],TblInformes[Nombre],$C7,TblInformes[Año de Servicio],$B$1,TblInformes[Tipo Publicador],$B$2)</f>
        <v>0</v>
      </c>
      <c r="W7" s="145" t="str">
        <f t="shared" si="2"/>
        <v/>
      </c>
      <c r="X7"/>
      <c r="Y7"/>
    </row>
    <row r="8" spans="1:25" ht="15.75" x14ac:dyDescent="0.2">
      <c r="A8" s="197" t="s">
        <v>88</v>
      </c>
      <c r="B8"/>
      <c r="C8" s="185" t="s">
        <v>88</v>
      </c>
      <c r="D8" s="158">
        <v>45170</v>
      </c>
      <c r="E8" s="138">
        <f t="shared" ca="1" si="3"/>
        <v>2.4038329911019849</v>
      </c>
      <c r="F8" s="139">
        <f>COUNTIFS(TblInformes[Nombre],$C8,TblInformes[Año de Servicio],$B$1,TblInformes[Tipo Publicador],$B$2,TblInformes[Horas],"&gt;0")</f>
        <v>0</v>
      </c>
      <c r="G8" s="139">
        <f>SUMIFS(TblInformes[Horas Totales
(PR)],TblInformes[Nombre],$C8,TblInformes[Año de Servicio],$B$1,TblInformes[Tipo Publicador],$B$2)</f>
        <v>0</v>
      </c>
      <c r="H8" s="141" t="str">
        <f>IFERROR(VLOOKUP($C8&amp;"-"&amp;TEXT(H$4,"mmm-aaaa"),Informes!$A:$R,COLUMN(Informes!$N$1),FALSE), "")</f>
        <v/>
      </c>
      <c r="I8" s="142" t="str">
        <f>IFERROR(VLOOKUP($C8&amp;"-"&amp;TEXT(I$4,"mmm-aaaa"),Informes!$A:$R,COLUMN(Informes!$N$1),FALSE), "")</f>
        <v/>
      </c>
      <c r="J8" s="142" t="str">
        <f>IFERROR(VLOOKUP($C8&amp;"-"&amp;TEXT(J$4,"mmm-aaaa"),Informes!$A:$R,COLUMN(Informes!$N$1),FALSE), "")</f>
        <v/>
      </c>
      <c r="K8" s="142" t="str">
        <f>IFERROR(VLOOKUP($C8&amp;"-"&amp;TEXT(K$4,"mmm-aaaa"),Informes!$A:$R,COLUMN(Informes!$N$1),FALSE), "")</f>
        <v/>
      </c>
      <c r="L8" s="142" t="str">
        <f>IFERROR(VLOOKUP($C8&amp;"-"&amp;TEXT(L$4,"mmm-aaaa"),Informes!$A:$R,COLUMN(Informes!$N$1),FALSE), "")</f>
        <v/>
      </c>
      <c r="M8" s="142" t="str">
        <f>IFERROR(VLOOKUP($C8&amp;"-"&amp;TEXT(M$4,"mmm-aaaa"),Informes!$A:$R,COLUMN(Informes!$N$1),FALSE), "")</f>
        <v/>
      </c>
      <c r="N8" s="142" t="str">
        <f>IFERROR(VLOOKUP($C8&amp;"-"&amp;TEXT(N$4,"mmm-aaaa"),Informes!$A:$R,COLUMN(Informes!$N$1),FALSE), "")</f>
        <v/>
      </c>
      <c r="O8" s="142" t="str">
        <f>IFERROR(VLOOKUP($C8&amp;"-"&amp;TEXT(O$4,"mmm-aaaa"),Informes!$A:$R,COLUMN(Informes!$N$1),FALSE), "")</f>
        <v/>
      </c>
      <c r="P8" s="142" t="str">
        <f>IFERROR(VLOOKUP($C8&amp;"-"&amp;TEXT(P$4,"mmm-aaaa"),Informes!$A:$R,COLUMN(Informes!$N$1),FALSE), "")</f>
        <v/>
      </c>
      <c r="Q8" s="142" t="str">
        <f>IFERROR(VLOOKUP($C8&amp;"-"&amp;TEXT(Q$4,"mmm-aaaa"),Informes!$A:$R,COLUMN(Informes!$N$1),FALSE), "")</f>
        <v/>
      </c>
      <c r="R8" s="142" t="str">
        <f>IFERROR(VLOOKUP($C8&amp;"-"&amp;TEXT(R$4,"mmm-aaaa"),Informes!$A:$R,COLUMN(Informes!$N$1),FALSE), "")</f>
        <v/>
      </c>
      <c r="S8" s="142" t="str">
        <f>IFERROR(VLOOKUP($C8&amp;"-"&amp;TEXT(S$4,"mmm-aaaa"),Informes!$A:$R,COLUMN(Informes!$N$1),FALSE), "")</f>
        <v/>
      </c>
      <c r="T8" s="139" t="str">
        <f t="shared" si="1"/>
        <v/>
      </c>
      <c r="U8" s="143"/>
      <c r="V8" s="140">
        <f>SUMIFS(TblInformes[Cursos bíblicos],TblInformes[Nombre],$C8,TblInformes[Año de Servicio],$B$1,TblInformes[Tipo Publicador],$B$2)</f>
        <v>0</v>
      </c>
      <c r="W8" s="139" t="str">
        <f t="shared" si="2"/>
        <v/>
      </c>
      <c r="X8"/>
      <c r="Y8"/>
    </row>
    <row r="9" spans="1:25" ht="15.75" x14ac:dyDescent="0.2">
      <c r="A9" s="197" t="s">
        <v>85</v>
      </c>
      <c r="B9"/>
      <c r="C9" s="186" t="s">
        <v>85</v>
      </c>
      <c r="D9" s="159">
        <v>39934</v>
      </c>
      <c r="E9" s="144">
        <f t="shared" ca="1" si="3"/>
        <v>16.739219712525667</v>
      </c>
      <c r="F9" s="145">
        <f>COUNTIFS(TblInformes[Nombre],$C9,TblInformes[Año de Servicio],$B$1,TblInformes[Tipo Publicador],$B$2,TblInformes[Horas],"&gt;0")</f>
        <v>0</v>
      </c>
      <c r="G9" s="145">
        <f>SUMIFS(TblInformes[Horas Totales
(PR)],TblInformes[Nombre],$C9,TblInformes[Año de Servicio],$B$1,TblInformes[Tipo Publicador],$B$2)</f>
        <v>0</v>
      </c>
      <c r="H9" s="147" t="str">
        <f>IFERROR(VLOOKUP($C9&amp;"-"&amp;TEXT(H$4,"mmm-aaaa"),Informes!$A:$R,COLUMN(Informes!$N$1),FALSE), "")</f>
        <v/>
      </c>
      <c r="I9" s="148" t="str">
        <f>IFERROR(VLOOKUP($C9&amp;"-"&amp;TEXT(I$4,"mmm-aaaa"),Informes!$A:$R,COLUMN(Informes!$N$1),FALSE), "")</f>
        <v/>
      </c>
      <c r="J9" s="148" t="str">
        <f>IFERROR(VLOOKUP($C9&amp;"-"&amp;TEXT(J$4,"mmm-aaaa"),Informes!$A:$R,COLUMN(Informes!$N$1),FALSE), "")</f>
        <v/>
      </c>
      <c r="K9" s="148" t="str">
        <f>IFERROR(VLOOKUP($C9&amp;"-"&amp;TEXT(K$4,"mmm-aaaa"),Informes!$A:$R,COLUMN(Informes!$N$1),FALSE), "")</f>
        <v/>
      </c>
      <c r="L9" s="148" t="str">
        <f>IFERROR(VLOOKUP($C9&amp;"-"&amp;TEXT(L$4,"mmm-aaaa"),Informes!$A:$R,COLUMN(Informes!$N$1),FALSE), "")</f>
        <v/>
      </c>
      <c r="M9" s="148" t="str">
        <f>IFERROR(VLOOKUP($C9&amp;"-"&amp;TEXT(M$4,"mmm-aaaa"),Informes!$A:$R,COLUMN(Informes!$N$1),FALSE), "")</f>
        <v/>
      </c>
      <c r="N9" s="148" t="str">
        <f>IFERROR(VLOOKUP($C9&amp;"-"&amp;TEXT(N$4,"mmm-aaaa"),Informes!$A:$R,COLUMN(Informes!$N$1),FALSE), "")</f>
        <v/>
      </c>
      <c r="O9" s="148" t="str">
        <f>IFERROR(VLOOKUP($C9&amp;"-"&amp;TEXT(O$4,"mmm-aaaa"),Informes!$A:$R,COLUMN(Informes!$N$1),FALSE), "")</f>
        <v/>
      </c>
      <c r="P9" s="148" t="str">
        <f>IFERROR(VLOOKUP($C9&amp;"-"&amp;TEXT(P$4,"mmm-aaaa"),Informes!$A:$R,COLUMN(Informes!$N$1),FALSE), "")</f>
        <v/>
      </c>
      <c r="Q9" s="148" t="str">
        <f>IFERROR(VLOOKUP($C9&amp;"-"&amp;TEXT(Q$4,"mmm-aaaa"),Informes!$A:$R,COLUMN(Informes!$N$1),FALSE), "")</f>
        <v/>
      </c>
      <c r="R9" s="148" t="str">
        <f>IFERROR(VLOOKUP($C9&amp;"-"&amp;TEXT(R$4,"mmm-aaaa"),Informes!$A:$R,COLUMN(Informes!$N$1),FALSE), "")</f>
        <v/>
      </c>
      <c r="S9" s="148" t="str">
        <f>IFERROR(VLOOKUP($C9&amp;"-"&amp;TEXT(S$4,"mmm-aaaa"),Informes!$A:$R,COLUMN(Informes!$N$1),FALSE), "")</f>
        <v/>
      </c>
      <c r="T9" s="145" t="str">
        <f t="shared" si="1"/>
        <v/>
      </c>
      <c r="U9" s="149"/>
      <c r="V9" s="146">
        <f>SUMIFS(TblInformes[Cursos bíblicos],TblInformes[Nombre],$C9,TblInformes[Año de Servicio],$B$1,TblInformes[Tipo Publicador],$B$2)</f>
        <v>0</v>
      </c>
      <c r="W9" s="145" t="str">
        <f t="shared" si="2"/>
        <v/>
      </c>
      <c r="X9"/>
      <c r="Y9"/>
    </row>
    <row r="10" spans="1:25" ht="15.75" x14ac:dyDescent="0.2">
      <c r="A10" s="197" t="s">
        <v>95</v>
      </c>
      <c r="B10"/>
      <c r="C10" s="185" t="s">
        <v>95</v>
      </c>
      <c r="D10" s="158">
        <v>42401</v>
      </c>
      <c r="E10" s="138">
        <f t="shared" ca="1" si="3"/>
        <v>9.9849418206707732</v>
      </c>
      <c r="F10" s="139">
        <f>COUNTIFS(TblInformes[Nombre],$C10,TblInformes[Año de Servicio],$B$1,TblInformes[Tipo Publicador],$B$2,TblInformes[Horas],"&gt;0")</f>
        <v>0</v>
      </c>
      <c r="G10" s="139">
        <f>SUMIFS(TblInformes[Horas Totales
(PR)],TblInformes[Nombre],$C10,TblInformes[Año de Servicio],$B$1,TblInformes[Tipo Publicador],$B$2)</f>
        <v>0</v>
      </c>
      <c r="H10" s="141" t="str">
        <f>IFERROR(VLOOKUP($C10&amp;"-"&amp;TEXT(H$4,"mmm-aaaa"),Informes!$A:$R,COLUMN(Informes!$N$1),FALSE), "")</f>
        <v/>
      </c>
      <c r="I10" s="142" t="str">
        <f>IFERROR(VLOOKUP($C10&amp;"-"&amp;TEXT(I$4,"mmm-aaaa"),Informes!$A:$R,COLUMN(Informes!$N$1),FALSE), "")</f>
        <v/>
      </c>
      <c r="J10" s="142" t="str">
        <f>IFERROR(VLOOKUP($C10&amp;"-"&amp;TEXT(J$4,"mmm-aaaa"),Informes!$A:$R,COLUMN(Informes!$N$1),FALSE), "")</f>
        <v/>
      </c>
      <c r="K10" s="142" t="str">
        <f>IFERROR(VLOOKUP($C10&amp;"-"&amp;TEXT(K$4,"mmm-aaaa"),Informes!$A:$R,COLUMN(Informes!$N$1),FALSE), "")</f>
        <v/>
      </c>
      <c r="L10" s="142" t="str">
        <f>IFERROR(VLOOKUP($C10&amp;"-"&amp;TEXT(L$4,"mmm-aaaa"),Informes!$A:$R,COLUMN(Informes!$N$1),FALSE), "")</f>
        <v/>
      </c>
      <c r="M10" s="142" t="str">
        <f>IFERROR(VLOOKUP($C10&amp;"-"&amp;TEXT(M$4,"mmm-aaaa"),Informes!$A:$R,COLUMN(Informes!$N$1),FALSE), "")</f>
        <v/>
      </c>
      <c r="N10" s="142"/>
      <c r="O10" s="142"/>
      <c r="P10" s="142"/>
      <c r="Q10" s="142"/>
      <c r="R10" s="142"/>
      <c r="S10" s="142"/>
      <c r="T10" s="139" t="str">
        <f t="shared" si="1"/>
        <v/>
      </c>
      <c r="U10" s="143"/>
      <c r="V10" s="140">
        <f>SUMIFS(TblInformes[Cursos bíblicos],TblInformes[Nombre],$C10,TblInformes[Año de Servicio],$B$1,TblInformes[Tipo Publicador],$B$2)</f>
        <v>0</v>
      </c>
      <c r="W10" s="139" t="str">
        <f t="shared" ref="W10" si="4">IFERROR(V10/$F10,"")</f>
        <v/>
      </c>
      <c r="X10"/>
      <c r="Y10"/>
    </row>
    <row r="11" spans="1:25" ht="15.75" x14ac:dyDescent="0.2">
      <c r="A11" s="197" t="s">
        <v>91</v>
      </c>
      <c r="B11"/>
      <c r="C11" s="186" t="s">
        <v>91</v>
      </c>
      <c r="D11" s="159">
        <v>44986</v>
      </c>
      <c r="E11" s="144">
        <f t="shared" ca="1" si="3"/>
        <v>2.9075975359342916</v>
      </c>
      <c r="F11" s="145">
        <f>COUNTIFS(TblInformes[Nombre],$C11,TblInformes[Año de Servicio],$B$1,TblInformes[Tipo Publicador],$B$2,TblInformes[Horas],"&gt;0")</f>
        <v>0</v>
      </c>
      <c r="G11" s="145">
        <f>SUMIFS(TblInformes[Horas Totales
(PR)],TblInformes[Nombre],$C11,TblInformes[Año de Servicio],$B$1,TblInformes[Tipo Publicador],$B$2)</f>
        <v>0</v>
      </c>
      <c r="H11" s="147" t="str">
        <f>IFERROR(VLOOKUP($C11&amp;"-"&amp;TEXT(H$4,"mmm-aaaa"),Informes!$A:$R,COLUMN(Informes!$N$1),FALSE), "")</f>
        <v/>
      </c>
      <c r="I11" s="148" t="str">
        <f>IFERROR(VLOOKUP($C11&amp;"-"&amp;TEXT(I$4,"mmm-aaaa"),Informes!$A:$R,COLUMN(Informes!$N$1),FALSE), "")</f>
        <v/>
      </c>
      <c r="J11" s="148" t="str">
        <f>IFERROR(VLOOKUP($C11&amp;"-"&amp;TEXT(J$4,"mmm-aaaa"),Informes!$A:$R,COLUMN(Informes!$N$1),FALSE), "")</f>
        <v/>
      </c>
      <c r="K11" s="148" t="str">
        <f>IFERROR(VLOOKUP($C11&amp;"-"&amp;TEXT(K$4,"mmm-aaaa"),Informes!$A:$R,COLUMN(Informes!$N$1),FALSE), "")</f>
        <v/>
      </c>
      <c r="L11" s="148" t="str">
        <f>IFERROR(VLOOKUP($C11&amp;"-"&amp;TEXT(L$4,"mmm-aaaa"),Informes!$A:$R,COLUMN(Informes!$N$1),FALSE), "")</f>
        <v/>
      </c>
      <c r="M11" s="148" t="str">
        <f>IFERROR(VLOOKUP($C11&amp;"-"&amp;TEXT(M$4,"mmm-aaaa"),Informes!$A:$R,COLUMN(Informes!$N$1),FALSE), "")</f>
        <v/>
      </c>
      <c r="N11" s="148" t="str">
        <f>IFERROR(VLOOKUP($C11&amp;"-"&amp;TEXT(N$4,"mmm-aaaa"),Informes!$A:$R,COLUMN(Informes!$N$1),FALSE), "")</f>
        <v/>
      </c>
      <c r="O11" s="148" t="str">
        <f>IFERROR(VLOOKUP($C11&amp;"-"&amp;TEXT(O$4,"mmm-aaaa"),Informes!$A:$R,COLUMN(Informes!$N$1),FALSE), "")</f>
        <v/>
      </c>
      <c r="P11" s="148" t="str">
        <f>IFERROR(VLOOKUP($C11&amp;"-"&amp;TEXT(P$4,"mmm-aaaa"),Informes!$A:$R,COLUMN(Informes!$N$1),FALSE), "")</f>
        <v/>
      </c>
      <c r="Q11" s="148" t="str">
        <f>IFERROR(VLOOKUP($C11&amp;"-"&amp;TEXT(Q$4,"mmm-aaaa"),Informes!$A:$R,COLUMN(Informes!$N$1),FALSE), "")</f>
        <v/>
      </c>
      <c r="R11" s="148" t="str">
        <f>IFERROR(VLOOKUP($C11&amp;"-"&amp;TEXT(R$4,"mmm-aaaa"),Informes!$A:$R,COLUMN(Informes!$N$1),FALSE), "")</f>
        <v/>
      </c>
      <c r="S11" s="148" t="str">
        <f>IFERROR(VLOOKUP($C11&amp;"-"&amp;TEXT(S$4,"mmm-aaaa"),Informes!$A:$R,COLUMN(Informes!$N$1),FALSE), "")</f>
        <v/>
      </c>
      <c r="T11" s="145" t="str">
        <f t="shared" si="1"/>
        <v/>
      </c>
      <c r="U11" s="149"/>
      <c r="V11" s="146">
        <f>SUMIFS(TblInformes[Cursos bíblicos],TblInformes[Nombre],$C11,TblInformes[Año de Servicio],$B$1,TblInformes[Tipo Publicador],$B$2)</f>
        <v>0</v>
      </c>
      <c r="W11" s="145" t="str">
        <f t="shared" si="2"/>
        <v/>
      </c>
      <c r="X11"/>
      <c r="Y11"/>
    </row>
    <row r="12" spans="1:25" ht="15.75" x14ac:dyDescent="0.2">
      <c r="A12" s="197" t="s">
        <v>83</v>
      </c>
      <c r="B12"/>
      <c r="C12" s="185" t="s">
        <v>83</v>
      </c>
      <c r="D12" s="158">
        <v>43344</v>
      </c>
      <c r="E12" s="138">
        <f t="shared" ca="1" si="3"/>
        <v>7.4031485284052021</v>
      </c>
      <c r="F12" s="139">
        <f>COUNTIFS(TblInformes[Nombre],$C12,TblInformes[Año de Servicio],$B$1,TblInformes[Tipo Publicador],$B$2,TblInformes[Horas],"&gt;0")</f>
        <v>0</v>
      </c>
      <c r="G12" s="139">
        <f>SUMIFS(TblInformes[Horas Totales
(PR)],TblInformes[Nombre],$C12,TblInformes[Año de Servicio],$B$1,TblInformes[Tipo Publicador],$B$2)</f>
        <v>0</v>
      </c>
      <c r="H12" s="141" t="str">
        <f>IFERROR(VLOOKUP($C12&amp;"-"&amp;TEXT(H$4,"mmm-aaaa"),Informes!$A:$R,COLUMN(Informes!$N$1),FALSE), "")</f>
        <v/>
      </c>
      <c r="I12" s="142" t="str">
        <f>IFERROR(VLOOKUP($C12&amp;"-"&amp;TEXT(I$4,"mmm-aaaa"),Informes!$A:$R,COLUMN(Informes!$N$1),FALSE), "")</f>
        <v/>
      </c>
      <c r="J12" s="142" t="str">
        <f>IFERROR(VLOOKUP($C12&amp;"-"&amp;TEXT(J$4,"mmm-aaaa"),Informes!$A:$R,COLUMN(Informes!$N$1),FALSE), "")</f>
        <v/>
      </c>
      <c r="K12" s="142" t="str">
        <f>IFERROR(VLOOKUP($C12&amp;"-"&amp;TEXT(K$4,"mmm-aaaa"),Informes!$A:$R,COLUMN(Informes!$N$1),FALSE), "")</f>
        <v/>
      </c>
      <c r="L12" s="142" t="str">
        <f>IFERROR(VLOOKUP($C12&amp;"-"&amp;TEXT(L$4,"mmm-aaaa"),Informes!$A:$R,COLUMN(Informes!$N$1),FALSE), "")</f>
        <v/>
      </c>
      <c r="M12" s="142" t="str">
        <f>IFERROR(VLOOKUP($C12&amp;"-"&amp;TEXT(M$4,"mmm-aaaa"),Informes!$A:$R,COLUMN(Informes!$N$1),FALSE), "")</f>
        <v/>
      </c>
      <c r="N12" s="142" t="str">
        <f>IFERROR(VLOOKUP($C12&amp;"-"&amp;TEXT(N$4,"mmm-aaaa"),Informes!$A:$R,COLUMN(Informes!$N$1),FALSE), "")</f>
        <v/>
      </c>
      <c r="O12" s="142" t="str">
        <f>IFERROR(VLOOKUP($C12&amp;"-"&amp;TEXT(O$4,"mmm-aaaa"),Informes!$A:$R,COLUMN(Informes!$N$1),FALSE), "")</f>
        <v/>
      </c>
      <c r="P12" s="142" t="str">
        <f>IFERROR(VLOOKUP($C12&amp;"-"&amp;TEXT(P$4,"mmm-aaaa"),Informes!$A:$R,COLUMN(Informes!$N$1),FALSE), "")</f>
        <v/>
      </c>
      <c r="Q12" s="142" t="str">
        <f>IFERROR(VLOOKUP($C12&amp;"-"&amp;TEXT(Q$4,"mmm-aaaa"),Informes!$A:$R,COLUMN(Informes!$N$1),FALSE), "")</f>
        <v/>
      </c>
      <c r="R12" s="142" t="str">
        <f>IFERROR(VLOOKUP($C12&amp;"-"&amp;TEXT(R$4,"mmm-aaaa"),Informes!$A:$R,COLUMN(Informes!$N$1),FALSE), "")</f>
        <v/>
      </c>
      <c r="S12" s="142" t="str">
        <f>IFERROR(VLOOKUP($C12&amp;"-"&amp;TEXT(S$4,"mmm-aaaa"),Informes!$A:$R,COLUMN(Informes!$N$1),FALSE), "")</f>
        <v/>
      </c>
      <c r="T12" s="139" t="str">
        <f t="shared" si="1"/>
        <v/>
      </c>
      <c r="U12" s="143"/>
      <c r="V12" s="140">
        <f>SUMIFS(TblInformes[Cursos bíblicos],TblInformes[Nombre],$C12,TblInformes[Año de Servicio],$B$1,TblInformes[Tipo Publicador],$B$2)</f>
        <v>0</v>
      </c>
      <c r="W12" s="139" t="str">
        <f t="shared" si="2"/>
        <v/>
      </c>
      <c r="X12"/>
    </row>
    <row r="13" spans="1:25" ht="15.75" x14ac:dyDescent="0.2">
      <c r="A13" s="197" t="s">
        <v>86</v>
      </c>
      <c r="B13"/>
      <c r="C13" s="186" t="s">
        <v>86</v>
      </c>
      <c r="D13" s="159">
        <v>42614</v>
      </c>
      <c r="E13" s="144">
        <f t="shared" ca="1" si="3"/>
        <v>9.4017796030116365</v>
      </c>
      <c r="F13" s="145">
        <f>COUNTIFS(TblInformes[Nombre],$C13,TblInformes[Año de Servicio],$B$1,TblInformes[Tipo Publicador],$B$2,TblInformes[Horas],"&gt;0")</f>
        <v>0</v>
      </c>
      <c r="G13" s="145">
        <f>SUMIFS(TblInformes[Horas Totales
(PR)],TblInformes[Nombre],$C13,TblInformes[Año de Servicio],$B$1,TblInformes[Tipo Publicador],$B$2)</f>
        <v>0</v>
      </c>
      <c r="H13" s="147" t="str">
        <f>IFERROR(VLOOKUP($C13&amp;"-"&amp;TEXT(H$4,"mmm-aaaa"),Informes!$A:$R,COLUMN(Informes!$N$1),FALSE), "")</f>
        <v/>
      </c>
      <c r="I13" s="148" t="str">
        <f>IFERROR(VLOOKUP($C13&amp;"-"&amp;TEXT(I$4,"mmm-aaaa"),Informes!$A:$R,COLUMN(Informes!$N$1),FALSE), "")</f>
        <v/>
      </c>
      <c r="J13" s="148" t="str">
        <f>IFERROR(VLOOKUP($C13&amp;"-"&amp;TEXT(J$4,"mmm-aaaa"),Informes!$A:$R,COLUMN(Informes!$N$1),FALSE), "")</f>
        <v/>
      </c>
      <c r="K13" s="148" t="str">
        <f>IFERROR(VLOOKUP($C13&amp;"-"&amp;TEXT(K$4,"mmm-aaaa"),Informes!$A:$R,COLUMN(Informes!$N$1),FALSE), "")</f>
        <v/>
      </c>
      <c r="L13" s="148" t="str">
        <f>IFERROR(VLOOKUP($C13&amp;"-"&amp;TEXT(L$4,"mmm-aaaa"),Informes!$A:$R,COLUMN(Informes!$N$1),FALSE), "")</f>
        <v/>
      </c>
      <c r="M13" s="148" t="str">
        <f>IFERROR(VLOOKUP($C13&amp;"-"&amp;TEXT(M$4,"mmm-aaaa"),Informes!$A:$R,COLUMN(Informes!$N$1),FALSE), "")</f>
        <v/>
      </c>
      <c r="N13" s="148" t="str">
        <f>IFERROR(VLOOKUP($C13&amp;"-"&amp;TEXT(N$4,"mmm-aaaa"),Informes!$A:$R,COLUMN(Informes!$N$1),FALSE), "")</f>
        <v/>
      </c>
      <c r="O13" s="148" t="str">
        <f>IFERROR(VLOOKUP($C13&amp;"-"&amp;TEXT(O$4,"mmm-aaaa"),Informes!$A:$R,COLUMN(Informes!$N$1),FALSE), "")</f>
        <v/>
      </c>
      <c r="P13" s="148" t="str">
        <f>IFERROR(VLOOKUP($C13&amp;"-"&amp;TEXT(P$4,"mmm-aaaa"),Informes!$A:$R,COLUMN(Informes!$N$1),FALSE), "")</f>
        <v/>
      </c>
      <c r="Q13" s="148" t="str">
        <f>IFERROR(VLOOKUP($C13&amp;"-"&amp;TEXT(Q$4,"mmm-aaaa"),Informes!$A:$R,COLUMN(Informes!$N$1),FALSE), "")</f>
        <v/>
      </c>
      <c r="R13" s="148" t="str">
        <f>IFERROR(VLOOKUP($C13&amp;"-"&amp;TEXT(R$4,"mmm-aaaa"),Informes!$A:$R,COLUMN(Informes!$N$1),FALSE), "")</f>
        <v/>
      </c>
      <c r="S13" s="148" t="str">
        <f>IFERROR(VLOOKUP($C13&amp;"-"&amp;TEXT(S$4,"mmm-aaaa"),Informes!$A:$R,COLUMN(Informes!$N$1),FALSE), "")</f>
        <v/>
      </c>
      <c r="T13" s="145" t="str">
        <f t="shared" si="1"/>
        <v/>
      </c>
      <c r="U13" s="149"/>
      <c r="V13" s="146">
        <f>SUMIFS(TblInformes[Cursos bíblicos],TblInformes[Nombre],$C13,TblInformes[Año de Servicio],$B$1,TblInformes[Tipo Publicador],$B$2)</f>
        <v>0</v>
      </c>
      <c r="W13" s="145" t="str">
        <f t="shared" si="2"/>
        <v/>
      </c>
      <c r="X13"/>
    </row>
    <row r="14" spans="1:25" ht="15.75" x14ac:dyDescent="0.2">
      <c r="A14" s="197" t="s">
        <v>84</v>
      </c>
      <c r="B14"/>
      <c r="C14" s="185" t="s">
        <v>84</v>
      </c>
      <c r="D14" s="158">
        <v>43617</v>
      </c>
      <c r="E14" s="138">
        <f t="shared" ca="1" si="3"/>
        <v>6.6557152635181387</v>
      </c>
      <c r="F14" s="139">
        <f>COUNTIFS(TblInformes[Nombre],$C14,TblInformes[Año de Servicio],$B$1,TblInformes[Tipo Publicador],$B$2,TblInformes[Horas],"&gt;0")</f>
        <v>0</v>
      </c>
      <c r="G14" s="139">
        <f>SUMIFS(TblInformes[Horas Totales
(PR)],TblInformes[Nombre],$C14,TblInformes[Año de Servicio],$B$1,TblInformes[Tipo Publicador],$B$2)</f>
        <v>0</v>
      </c>
      <c r="H14" s="141" t="str">
        <f>IFERROR(VLOOKUP($C14&amp;"-"&amp;TEXT(H$4,"mmm-aaaa"),Informes!$A:$R,COLUMN(Informes!$N$1),FALSE), "")</f>
        <v/>
      </c>
      <c r="I14" s="142" t="str">
        <f>IFERROR(VLOOKUP($C14&amp;"-"&amp;TEXT(I$4,"mmm-aaaa"),Informes!$A:$R,COLUMN(Informes!$N$1),FALSE), "")</f>
        <v/>
      </c>
      <c r="J14" s="142" t="str">
        <f>IFERROR(VLOOKUP($C14&amp;"-"&amp;TEXT(J$4,"mmm-aaaa"),Informes!$A:$R,COLUMN(Informes!$N$1),FALSE), "")</f>
        <v/>
      </c>
      <c r="K14" s="142" t="str">
        <f>IFERROR(VLOOKUP($C14&amp;"-"&amp;TEXT(K$4,"mmm-aaaa"),Informes!$A:$R,COLUMN(Informes!$N$1),FALSE), "")</f>
        <v/>
      </c>
      <c r="L14" s="142" t="str">
        <f>IFERROR(VLOOKUP($C14&amp;"-"&amp;TEXT(L$4,"mmm-aaaa"),Informes!$A:$R,COLUMN(Informes!$N$1),FALSE), "")</f>
        <v/>
      </c>
      <c r="M14" s="142" t="str">
        <f>IFERROR(VLOOKUP($C14&amp;"-"&amp;TEXT(M$4,"mmm-aaaa"),Informes!$A:$R,COLUMN(Informes!$N$1),FALSE), "")</f>
        <v/>
      </c>
      <c r="N14" s="142" t="str">
        <f>IFERROR(VLOOKUP($C14&amp;"-"&amp;TEXT(N$4,"mmm-aaaa"),Informes!$A:$R,COLUMN(Informes!$N$1),FALSE), "")</f>
        <v/>
      </c>
      <c r="O14" s="142" t="str">
        <f>IFERROR(VLOOKUP($C14&amp;"-"&amp;TEXT(O$4,"mmm-aaaa"),Informes!$A:$R,COLUMN(Informes!$N$1),FALSE), "")</f>
        <v/>
      </c>
      <c r="P14" s="142" t="str">
        <f>IFERROR(VLOOKUP($C14&amp;"-"&amp;TEXT(P$4,"mmm-aaaa"),Informes!$A:$R,COLUMN(Informes!$N$1),FALSE), "")</f>
        <v/>
      </c>
      <c r="Q14" s="142" t="str">
        <f>IFERROR(VLOOKUP($C14&amp;"-"&amp;TEXT(Q$4,"mmm-aaaa"),Informes!$A:$R,COLUMN(Informes!$N$1),FALSE), "")</f>
        <v/>
      </c>
      <c r="R14" s="142" t="str">
        <f>IFERROR(VLOOKUP($C14&amp;"-"&amp;TEXT(R$4,"mmm-aaaa"),Informes!$A:$R,COLUMN(Informes!$N$1),FALSE), "")</f>
        <v/>
      </c>
      <c r="S14" s="142" t="str">
        <f>IFERROR(VLOOKUP($C14&amp;"-"&amp;TEXT(S$4,"mmm-aaaa"),Informes!$A:$R,COLUMN(Informes!$N$1),FALSE), "")</f>
        <v/>
      </c>
      <c r="T14" s="139" t="str">
        <f t="shared" si="1"/>
        <v/>
      </c>
      <c r="U14" s="143"/>
      <c r="V14" s="140">
        <f>SUMIFS(TblInformes[Cursos bíblicos],TblInformes[Nombre],$C14,TblInformes[Año de Servicio],$B$1,TblInformes[Tipo Publicador],$B$2)</f>
        <v>0</v>
      </c>
      <c r="W14" s="139" t="str">
        <f t="shared" si="2"/>
        <v/>
      </c>
      <c r="X14"/>
    </row>
    <row r="15" spans="1:25" ht="15.75" x14ac:dyDescent="0.2">
      <c r="A15" s="197" t="s">
        <v>87</v>
      </c>
      <c r="B15"/>
      <c r="C15" s="186" t="s">
        <v>87</v>
      </c>
      <c r="D15" s="159">
        <v>40544</v>
      </c>
      <c r="E15" s="144">
        <f t="shared" ca="1" si="3"/>
        <v>15.069130732375086</v>
      </c>
      <c r="F15" s="145">
        <f>COUNTIFS(TblInformes[Nombre],$C15,TblInformes[Año de Servicio],$B$1,TblInformes[Tipo Publicador],$B$2,TblInformes[Horas],"&gt;0")</f>
        <v>0</v>
      </c>
      <c r="G15" s="145">
        <f>SUMIFS(TblInformes[Horas Totales
(PR)],TblInformes[Nombre],$C15,TblInformes[Año de Servicio],$B$1,TblInformes[Tipo Publicador],$B$2)</f>
        <v>0</v>
      </c>
      <c r="H15" s="147" t="str">
        <f>IFERROR(VLOOKUP($C15&amp;"-"&amp;TEXT(H$4,"mmm-aaaa"),Informes!$A:$R,COLUMN(Informes!$N$1),FALSE), "")</f>
        <v/>
      </c>
      <c r="I15" s="148" t="str">
        <f>IFERROR(VLOOKUP($C15&amp;"-"&amp;TEXT(I$4,"mmm-aaaa"),Informes!$A:$R,COLUMN(Informes!$N$1),FALSE), "")</f>
        <v/>
      </c>
      <c r="J15" s="148" t="str">
        <f>IFERROR(VLOOKUP($C15&amp;"-"&amp;TEXT(J$4,"mmm-aaaa"),Informes!$A:$R,COLUMN(Informes!$N$1),FALSE), "")</f>
        <v/>
      </c>
      <c r="K15" s="148" t="str">
        <f>IFERROR(VLOOKUP($C15&amp;"-"&amp;TEXT(K$4,"mmm-aaaa"),Informes!$A:$R,COLUMN(Informes!$N$1),FALSE), "")</f>
        <v/>
      </c>
      <c r="L15" s="148" t="str">
        <f>IFERROR(VLOOKUP($C15&amp;"-"&amp;TEXT(L$4,"mmm-aaaa"),Informes!$A:$R,COLUMN(Informes!$N$1),FALSE), "")</f>
        <v/>
      </c>
      <c r="M15" s="148" t="str">
        <f>IFERROR(VLOOKUP($C15&amp;"-"&amp;TEXT(M$4,"mmm-aaaa"),Informes!$A:$R,COLUMN(Informes!$N$1),FALSE), "")</f>
        <v/>
      </c>
      <c r="N15" s="148" t="str">
        <f>IFERROR(VLOOKUP($C15&amp;"-"&amp;TEXT(N$4,"mmm-aaaa"),Informes!$A:$R,COLUMN(Informes!$N$1),FALSE), "")</f>
        <v/>
      </c>
      <c r="O15" s="148" t="str">
        <f>IFERROR(VLOOKUP($C15&amp;"-"&amp;TEXT(O$4,"mmm-aaaa"),Informes!$A:$R,COLUMN(Informes!$N$1),FALSE), "")</f>
        <v/>
      </c>
      <c r="P15" s="148" t="str">
        <f>IFERROR(VLOOKUP($C15&amp;"-"&amp;TEXT(P$4,"mmm-aaaa"),Informes!$A:$R,COLUMN(Informes!$N$1),FALSE), "")</f>
        <v/>
      </c>
      <c r="Q15" s="148" t="str">
        <f>IFERROR(VLOOKUP($C15&amp;"-"&amp;TEXT(Q$4,"mmm-aaaa"),Informes!$A:$R,COLUMN(Informes!$N$1),FALSE), "")</f>
        <v/>
      </c>
      <c r="R15" s="148" t="str">
        <f>IFERROR(VLOOKUP($C15&amp;"-"&amp;TEXT(R$4,"mmm-aaaa"),Informes!$A:$R,COLUMN(Informes!$N$1),FALSE), "")</f>
        <v/>
      </c>
      <c r="S15" s="148" t="str">
        <f>IFERROR(VLOOKUP($C15&amp;"-"&amp;TEXT(S$4,"mmm-aaaa"),Informes!$A:$R,COLUMN(Informes!$N$1),FALSE), "")</f>
        <v/>
      </c>
      <c r="T15" s="145" t="str">
        <f t="shared" si="1"/>
        <v/>
      </c>
      <c r="U15" s="149"/>
      <c r="V15" s="146">
        <f>SUMIFS(TblInformes[Cursos bíblicos],TblInformes[Nombre],$C15,TblInformes[Año de Servicio],$B$1,TblInformes[Tipo Publicador],$B$2)</f>
        <v>0</v>
      </c>
      <c r="W15" s="145" t="str">
        <f t="shared" si="2"/>
        <v/>
      </c>
      <c r="X15"/>
    </row>
    <row r="16" spans="1:25" ht="15.75" x14ac:dyDescent="0.2">
      <c r="A16" s="197" t="s">
        <v>96</v>
      </c>
      <c r="B16"/>
      <c r="C16" s="185" t="s">
        <v>96</v>
      </c>
      <c r="D16" s="158">
        <v>41518</v>
      </c>
      <c r="E16" s="138">
        <f t="shared" ca="1" si="3"/>
        <v>12.402464065708418</v>
      </c>
      <c r="F16" s="139">
        <f>COUNTIFS(TblInformes[Nombre],$C16,TblInformes[Año de Servicio],$B$1,TblInformes[Tipo Publicador],$B$2,TblInformes[Horas],"&gt;0")</f>
        <v>0</v>
      </c>
      <c r="G16" s="139">
        <f>SUMIFS(TblInformes[Horas Totales
(PR)],TblInformes[Nombre],$C16,TblInformes[Año de Servicio],$B$1,TblInformes[Tipo Publicador],$B$2)</f>
        <v>0</v>
      </c>
      <c r="H16" s="141" t="str">
        <f>IFERROR(VLOOKUP($C16&amp;"-"&amp;TEXT(H$4,"mmm-aaaa"),Informes!$A:$R,COLUMN(Informes!$N$1),FALSE), "")</f>
        <v/>
      </c>
      <c r="I16" s="142" t="str">
        <f>IFERROR(VLOOKUP($C16&amp;"-"&amp;TEXT(I$4,"mmm-aaaa"),Informes!$A:$R,COLUMN(Informes!$N$1),FALSE), "")</f>
        <v/>
      </c>
      <c r="J16" s="142" t="str">
        <f>IFERROR(VLOOKUP($C16&amp;"-"&amp;TEXT(J$4,"mmm-aaaa"),Informes!$A:$R,COLUMN(Informes!$N$1),FALSE), "")</f>
        <v/>
      </c>
      <c r="K16" s="142" t="str">
        <f>IFERROR(VLOOKUP($C16&amp;"-"&amp;TEXT(K$4,"mmm-aaaa"),Informes!$A:$R,COLUMN(Informes!$N$1),FALSE), "")</f>
        <v/>
      </c>
      <c r="L16" s="142" t="str">
        <f>IFERROR(VLOOKUP($C16&amp;"-"&amp;TEXT(L$4,"mmm-aaaa"),Informes!$A:$R,COLUMN(Informes!$N$1),FALSE), "")</f>
        <v/>
      </c>
      <c r="M16" s="142" t="str">
        <f>IFERROR(VLOOKUP($C16&amp;"-"&amp;TEXT(M$4,"mmm-aaaa"),Informes!$A:$R,COLUMN(Informes!$N$1),FALSE), "")</f>
        <v/>
      </c>
      <c r="N16" s="142" t="str">
        <f>IFERROR(VLOOKUP($C16&amp;"-"&amp;TEXT(N$4,"mmm-aaaa"),Informes!$A:$R,COLUMN(Informes!$N$1),FALSE), "")</f>
        <v/>
      </c>
      <c r="O16" s="142" t="str">
        <f>IFERROR(VLOOKUP($C16&amp;"-"&amp;TEXT(O$4,"mmm-aaaa"),Informes!$A:$R,COLUMN(Informes!$N$1),FALSE), "")</f>
        <v/>
      </c>
      <c r="P16" s="142" t="str">
        <f>IFERROR(VLOOKUP($C16&amp;"-"&amp;TEXT(P$4,"mmm-aaaa"),Informes!$A:$R,COLUMN(Informes!$N$1),FALSE), "")</f>
        <v/>
      </c>
      <c r="Q16" s="142" t="str">
        <f>IFERROR(VLOOKUP($C16&amp;"-"&amp;TEXT(Q$4,"mmm-aaaa"),Informes!$A:$R,COLUMN(Informes!$N$1),FALSE), "")</f>
        <v/>
      </c>
      <c r="R16" s="142" t="str">
        <f>IFERROR(VLOOKUP($C16&amp;"-"&amp;TEXT(R$4,"mmm-aaaa"),Informes!$A:$R,COLUMN(Informes!$N$1),FALSE), "")</f>
        <v/>
      </c>
      <c r="S16" s="142" t="str">
        <f>IFERROR(VLOOKUP($C16&amp;"-"&amp;TEXT(S$4,"mmm-aaaa"),Informes!$A:$R,COLUMN(Informes!$N$1),FALSE), "")</f>
        <v/>
      </c>
      <c r="T16" s="139" t="str">
        <f t="shared" si="1"/>
        <v/>
      </c>
      <c r="U16" s="143"/>
      <c r="V16" s="140">
        <f>SUMIFS(TblInformes[Cursos bíblicos],TblInformes[Nombre],$C16,TblInformes[Año de Servicio],$B$1,TblInformes[Tipo Publicador],$B$2)</f>
        <v>0</v>
      </c>
      <c r="W16" s="139" t="str">
        <f t="shared" si="2"/>
        <v/>
      </c>
      <c r="X16"/>
    </row>
    <row r="17" spans="1:24" ht="15.75" x14ac:dyDescent="0.2">
      <c r="A17" s="197" t="s">
        <v>74</v>
      </c>
      <c r="B17"/>
      <c r="C17" s="186" t="s">
        <v>74</v>
      </c>
      <c r="D17" s="159">
        <v>43313</v>
      </c>
      <c r="E17" s="144">
        <f t="shared" ca="1" si="3"/>
        <v>7.4880219028062971</v>
      </c>
      <c r="F17" s="145">
        <f>COUNTIFS(TblInformes[Nombre],$C17,TblInformes[Año de Servicio],$B$1,TblInformes[Tipo Publicador],$B$2,TblInformes[Horas],"&gt;0")</f>
        <v>0</v>
      </c>
      <c r="G17" s="145">
        <f>SUMIFS(TblInformes[Horas Totales
(PR)],TblInformes[Nombre],$C17,TblInformes[Año de Servicio],$B$1,TblInformes[Tipo Publicador],$B$2)</f>
        <v>0</v>
      </c>
      <c r="H17" s="147" t="str">
        <f>IFERROR(VLOOKUP($C17&amp;"-"&amp;TEXT(H$4,"mmm-aaaa"),Informes!$A:$R,COLUMN(Informes!$N$1),FALSE), "")</f>
        <v/>
      </c>
      <c r="I17" s="148" t="str">
        <f>IFERROR(VLOOKUP($C17&amp;"-"&amp;TEXT(I$4,"mmm-aaaa"),Informes!$A:$R,COLUMN(Informes!$N$1),FALSE), "")</f>
        <v/>
      </c>
      <c r="J17" s="148" t="str">
        <f>IFERROR(VLOOKUP($C17&amp;"-"&amp;TEXT(J$4,"mmm-aaaa"),Informes!$A:$R,COLUMN(Informes!$N$1),FALSE), "")</f>
        <v/>
      </c>
      <c r="K17" s="148" t="str">
        <f>IFERROR(VLOOKUP($C17&amp;"-"&amp;TEXT(K$4,"mmm-aaaa"),Informes!$A:$R,COLUMN(Informes!$N$1),FALSE), "")</f>
        <v/>
      </c>
      <c r="L17" s="148" t="str">
        <f>IFERROR(VLOOKUP($C17&amp;"-"&amp;TEXT(L$4,"mmm-aaaa"),Informes!$A:$R,COLUMN(Informes!$N$1),FALSE), "")</f>
        <v/>
      </c>
      <c r="M17" s="148" t="str">
        <f>IFERROR(VLOOKUP($C17&amp;"-"&amp;TEXT(M$4,"mmm-aaaa"),Informes!$A:$R,COLUMN(Informes!$N$1),FALSE), "")</f>
        <v/>
      </c>
      <c r="N17" s="148" t="str">
        <f>IFERROR(VLOOKUP($C17&amp;"-"&amp;TEXT(N$4,"mmm-aaaa"),Informes!$A:$R,COLUMN(Informes!$N$1),FALSE), "")</f>
        <v/>
      </c>
      <c r="O17" s="148" t="str">
        <f>IFERROR(VLOOKUP($C17&amp;"-"&amp;TEXT(O$4,"mmm-aaaa"),Informes!$A:$R,COLUMN(Informes!$N$1),FALSE), "")</f>
        <v/>
      </c>
      <c r="P17" s="148" t="str">
        <f>IFERROR(VLOOKUP($C17&amp;"-"&amp;TEXT(P$4,"mmm-aaaa"),Informes!$A:$R,COLUMN(Informes!$N$1),FALSE), "")</f>
        <v/>
      </c>
      <c r="Q17" s="148" t="str">
        <f>IFERROR(VLOOKUP($C17&amp;"-"&amp;TEXT(Q$4,"mmm-aaaa"),Informes!$A:$R,COLUMN(Informes!$N$1),FALSE), "")</f>
        <v/>
      </c>
      <c r="R17" s="148" t="str">
        <f>IFERROR(VLOOKUP($C17&amp;"-"&amp;TEXT(R$4,"mmm-aaaa"),Informes!$A:$R,COLUMN(Informes!$N$1),FALSE), "")</f>
        <v/>
      </c>
      <c r="S17" s="148" t="str">
        <f>IFERROR(VLOOKUP($C17&amp;"-"&amp;TEXT(S$4,"mmm-aaaa"),Informes!$A:$R,COLUMN(Informes!$N$1),FALSE), "")</f>
        <v/>
      </c>
      <c r="T17" s="145" t="str">
        <f t="shared" si="1"/>
        <v/>
      </c>
      <c r="U17" s="149"/>
      <c r="V17" s="146">
        <f>SUMIFS(TblInformes[Cursos bíblicos],TblInformes[Nombre],$C17,TblInformes[Año de Servicio],$B$1,TblInformes[Tipo Publicador],$B$2)</f>
        <v>0</v>
      </c>
      <c r="W17" s="145" t="str">
        <f t="shared" si="2"/>
        <v/>
      </c>
      <c r="X17"/>
    </row>
    <row r="18" spans="1:24" ht="15.75" x14ac:dyDescent="0.2">
      <c r="A18" s="197" t="s">
        <v>78</v>
      </c>
      <c r="B18"/>
      <c r="C18" s="185" t="s">
        <v>78</v>
      </c>
      <c r="D18" s="158">
        <v>39326</v>
      </c>
      <c r="E18" s="138">
        <f t="shared" ca="1" si="3"/>
        <v>18.403832991101986</v>
      </c>
      <c r="F18" s="139">
        <f>COUNTIFS(TblInformes[Nombre],$C18,TblInformes[Año de Servicio],$B$1,TblInformes[Tipo Publicador],$B$2,TblInformes[Horas],"&gt;0")</f>
        <v>0</v>
      </c>
      <c r="G18" s="139">
        <f>SUMIFS(TblInformes[Horas Totales
(PR)],TblInformes[Nombre],$C18,TblInformes[Año de Servicio],$B$1,TblInformes[Tipo Publicador],$B$2)</f>
        <v>0</v>
      </c>
      <c r="H18" s="141" t="str">
        <f>IFERROR(VLOOKUP($C18&amp;"-"&amp;TEXT(H$4,"mmm-aaaa"),Informes!$A:$R,COLUMN(Informes!$N$1),FALSE), "")</f>
        <v/>
      </c>
      <c r="I18" s="142" t="str">
        <f>IFERROR(VLOOKUP($C18&amp;"-"&amp;TEXT(I$4,"mmm-aaaa"),Informes!$A:$R,COLUMN(Informes!$N$1),FALSE), "")</f>
        <v/>
      </c>
      <c r="J18" s="142" t="str">
        <f>IFERROR(VLOOKUP($C18&amp;"-"&amp;TEXT(J$4,"mmm-aaaa"),Informes!$A:$R,COLUMN(Informes!$N$1),FALSE), "")</f>
        <v/>
      </c>
      <c r="K18" s="142" t="str">
        <f>IFERROR(VLOOKUP($C18&amp;"-"&amp;TEXT(K$4,"mmm-aaaa"),Informes!$A:$R,COLUMN(Informes!$N$1),FALSE), "")</f>
        <v/>
      </c>
      <c r="L18" s="142" t="str">
        <f>IFERROR(VLOOKUP($C18&amp;"-"&amp;TEXT(L$4,"mmm-aaaa"),Informes!$A:$R,COLUMN(Informes!$N$1),FALSE), "")</f>
        <v/>
      </c>
      <c r="M18" s="142" t="str">
        <f>IFERROR(VLOOKUP($C18&amp;"-"&amp;TEXT(M$4,"mmm-aaaa"),Informes!$A:$R,COLUMN(Informes!$N$1),FALSE), "")</f>
        <v/>
      </c>
      <c r="N18" s="142" t="str">
        <f>IFERROR(VLOOKUP($C18&amp;"-"&amp;TEXT(N$4,"mmm-aaaa"),Informes!$A:$R,COLUMN(Informes!$N$1),FALSE), "")</f>
        <v/>
      </c>
      <c r="O18" s="142" t="str">
        <f>IFERROR(VLOOKUP($C18&amp;"-"&amp;TEXT(O$4,"mmm-aaaa"),Informes!$A:$R,COLUMN(Informes!$N$1),FALSE), "")</f>
        <v/>
      </c>
      <c r="P18" s="142" t="str">
        <f>IFERROR(VLOOKUP($C18&amp;"-"&amp;TEXT(P$4,"mmm-aaaa"),Informes!$A:$R,COLUMN(Informes!$N$1),FALSE), "")</f>
        <v/>
      </c>
      <c r="Q18" s="142" t="str">
        <f>IFERROR(VLOOKUP($C18&amp;"-"&amp;TEXT(Q$4,"mmm-aaaa"),Informes!$A:$R,COLUMN(Informes!$N$1),FALSE), "")</f>
        <v/>
      </c>
      <c r="R18" s="142" t="str">
        <f>IFERROR(VLOOKUP($C18&amp;"-"&amp;TEXT(R$4,"mmm-aaaa"),Informes!$A:$R,COLUMN(Informes!$N$1),FALSE), "")</f>
        <v/>
      </c>
      <c r="S18" s="142" t="str">
        <f>IFERROR(VLOOKUP($C18&amp;"-"&amp;TEXT(S$4,"mmm-aaaa"),Informes!$A:$R,COLUMN(Informes!$N$1),FALSE), "")</f>
        <v/>
      </c>
      <c r="T18" s="139" t="str">
        <f t="shared" si="1"/>
        <v/>
      </c>
      <c r="U18" s="143"/>
      <c r="V18" s="140">
        <f>SUMIFS(TblInformes[Cursos bíblicos],TblInformes[Nombre],$C18,TblInformes[Año de Servicio],$B$1,TblInformes[Tipo Publicador],$B$2)</f>
        <v>0</v>
      </c>
      <c r="W18" s="139" t="str">
        <f t="shared" si="2"/>
        <v/>
      </c>
      <c r="X18"/>
    </row>
    <row r="19" spans="1:24" ht="16.5" thickBot="1" x14ac:dyDescent="0.25">
      <c r="A19" s="197" t="s">
        <v>89</v>
      </c>
      <c r="B19"/>
      <c r="C19" s="187" t="s">
        <v>89</v>
      </c>
      <c r="D19" s="188">
        <v>45170</v>
      </c>
      <c r="E19" s="189">
        <f t="shared" ca="1" si="3"/>
        <v>2.4038329911019849</v>
      </c>
      <c r="F19" s="190">
        <f>COUNTIFS(TblInformes[Nombre],$C19,TblInformes[Año de Servicio],$B$1,TblInformes[Tipo Publicador],$B$2,TblInformes[Horas],"&gt;0")</f>
        <v>0</v>
      </c>
      <c r="G19" s="190">
        <f>SUMIFS(TblInformes[Horas Totales
(PR)],TblInformes[Nombre],$C19,TblInformes[Año de Servicio],$B$1,TblInformes[Tipo Publicador],$B$2)</f>
        <v>0</v>
      </c>
      <c r="H19" s="191" t="str">
        <f>IFERROR(VLOOKUP($C19&amp;"-"&amp;TEXT(H$4,"mmm-aaaa"),Informes!$A:$R,COLUMN(Informes!$N$1),FALSE), "")</f>
        <v/>
      </c>
      <c r="I19" s="192" t="str">
        <f>IFERROR(VLOOKUP($C19&amp;"-"&amp;TEXT(I$4,"mmm-aaaa"),Informes!$A:$R,COLUMN(Informes!$N$1),FALSE), "")</f>
        <v/>
      </c>
      <c r="J19" s="192" t="str">
        <f>IFERROR(VLOOKUP($C19&amp;"-"&amp;TEXT(J$4,"mmm-aaaa"),Informes!$A:$R,COLUMN(Informes!$N$1),FALSE), "")</f>
        <v/>
      </c>
      <c r="K19" s="192" t="str">
        <f>IFERROR(VLOOKUP($C19&amp;"-"&amp;TEXT(K$4,"mmm-aaaa"),Informes!$A:$R,COLUMN(Informes!$N$1),FALSE), "")</f>
        <v/>
      </c>
      <c r="L19" s="192" t="str">
        <f>IFERROR(VLOOKUP($C19&amp;"-"&amp;TEXT(L$4,"mmm-aaaa"),Informes!$A:$R,COLUMN(Informes!$N$1),FALSE), "")</f>
        <v/>
      </c>
      <c r="M19" s="192" t="str">
        <f>IFERROR(VLOOKUP($C19&amp;"-"&amp;TEXT(M$4,"mmm-aaaa"),Informes!$A:$R,COLUMN(Informes!$N$1),FALSE), "")</f>
        <v/>
      </c>
      <c r="N19" s="192" t="str">
        <f>IFERROR(VLOOKUP($C19&amp;"-"&amp;TEXT(N$4,"mmm-aaaa"),Informes!$A:$R,COLUMN(Informes!$N$1),FALSE), "")</f>
        <v/>
      </c>
      <c r="O19" s="192" t="str">
        <f>IFERROR(VLOOKUP($C19&amp;"-"&amp;TEXT(O$4,"mmm-aaaa"),Informes!$A:$R,COLUMN(Informes!$N$1),FALSE), "")</f>
        <v/>
      </c>
      <c r="P19" s="192" t="str">
        <f>IFERROR(VLOOKUP($C19&amp;"-"&amp;TEXT(P$4,"mmm-aaaa"),Informes!$A:$R,COLUMN(Informes!$N$1),FALSE), "")</f>
        <v/>
      </c>
      <c r="Q19" s="192" t="str">
        <f>IFERROR(VLOOKUP($C19&amp;"-"&amp;TEXT(Q$4,"mmm-aaaa"),Informes!$A:$R,COLUMN(Informes!$N$1),FALSE), "")</f>
        <v/>
      </c>
      <c r="R19" s="192" t="str">
        <f>IFERROR(VLOOKUP($C19&amp;"-"&amp;TEXT(R$4,"mmm-aaaa"),Informes!$A:$R,COLUMN(Informes!$N$1),FALSE), "")</f>
        <v/>
      </c>
      <c r="S19" s="192" t="str">
        <f>IFERROR(VLOOKUP($C19&amp;"-"&amp;TEXT(S$4,"mmm-aaaa"),Informes!$A:$R,COLUMN(Informes!$N$1),FALSE), "")</f>
        <v/>
      </c>
      <c r="T19" s="190" t="str">
        <f t="shared" si="1"/>
        <v/>
      </c>
      <c r="U19" s="193"/>
      <c r="V19" s="194">
        <f>SUMIFS(TblInformes[Cursos bíblicos],TblInformes[Nombre],$C19,TblInformes[Año de Servicio],$B$1,TblInformes[Tipo Publicador],$B$2)</f>
        <v>0</v>
      </c>
      <c r="W19" s="190" t="str">
        <f t="shared" si="2"/>
        <v/>
      </c>
      <c r="X19"/>
    </row>
    <row r="20" spans="1:24" x14ac:dyDescent="0.2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</row>
    <row r="21" spans="1:24" x14ac:dyDescent="0.2">
      <c r="A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</row>
    <row r="22" spans="1:24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</row>
    <row r="23" spans="1:24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</row>
    <row r="24" spans="1:24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</row>
    <row r="25" spans="1:24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</row>
    <row r="26" spans="1:24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</row>
    <row r="27" spans="1:24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</row>
    <row r="28" spans="1:24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</row>
    <row r="29" spans="1:24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</row>
    <row r="30" spans="1:24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</row>
    <row r="31" spans="1:24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</row>
    <row r="32" spans="1:24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</row>
    <row r="33" spans="1:24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</row>
    <row r="34" spans="1:24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</row>
    <row r="35" spans="1:24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</row>
    <row r="36" spans="1:24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</row>
    <row r="37" spans="1:24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</row>
    <row r="38" spans="1:24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</row>
    <row r="39" spans="1:24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</row>
    <row r="40" spans="1:24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1:24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1:24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</row>
    <row r="43" spans="1:24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</row>
    <row r="44" spans="1:24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</row>
    <row r="45" spans="1:24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</row>
    <row r="46" spans="1:24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</row>
    <row r="47" spans="1:24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</row>
    <row r="48" spans="1:24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</row>
    <row r="49" spans="1:25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</row>
    <row r="50" spans="1:25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</row>
    <row r="51" spans="1:25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</row>
    <row r="52" spans="1:25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</row>
    <row r="53" spans="1:25" x14ac:dyDescent="0.2">
      <c r="A53"/>
      <c r="B53"/>
      <c r="X53"/>
    </row>
    <row r="54" spans="1:25" x14ac:dyDescent="0.2">
      <c r="A54"/>
      <c r="B54"/>
      <c r="X54"/>
    </row>
    <row r="56" spans="1:25" x14ac:dyDescent="0.2"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</row>
    <row r="57" spans="1:25" x14ac:dyDescent="0.2"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</row>
    <row r="58" spans="1:25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</row>
    <row r="59" spans="1:25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</row>
    <row r="60" spans="1:25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</row>
    <row r="61" spans="1:25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</row>
    <row r="62" spans="1:25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</row>
    <row r="63" spans="1:25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</row>
    <row r="64" spans="1:25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</row>
    <row r="65" spans="1:25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</row>
    <row r="66" spans="1:25" x14ac:dyDescent="0.2">
      <c r="A66"/>
      <c r="B66"/>
      <c r="X66"/>
      <c r="Y66"/>
    </row>
    <row r="67" spans="1:25" x14ac:dyDescent="0.2">
      <c r="A67"/>
      <c r="B67"/>
      <c r="X67"/>
      <c r="Y67"/>
    </row>
  </sheetData>
  <sortState xmlns:xlrd2="http://schemas.microsoft.com/office/spreadsheetml/2017/richdata2" ref="C5:D19">
    <sortCondition ref="C5:C19"/>
  </sortState>
  <mergeCells count="4">
    <mergeCell ref="V3:W3"/>
    <mergeCell ref="D3:D4"/>
    <mergeCell ref="E3:E4"/>
    <mergeCell ref="G3:T3"/>
  </mergeCells>
  <conditionalFormatting sqref="G5:G19">
    <cfRule type="cellIs" dxfId="5" priority="1" operator="lessThan">
      <formula>$F5*45</formula>
    </cfRule>
    <cfRule type="cellIs" dxfId="4" priority="2" operator="greaterThan">
      <formula>$F5*50</formula>
    </cfRule>
    <cfRule type="cellIs" dxfId="3" priority="3" operator="greaterThan">
      <formula>$F5*44</formula>
    </cfRule>
  </conditionalFormatting>
  <conditionalFormatting sqref="T5:T19">
    <cfRule type="cellIs" dxfId="2" priority="4" operator="lessThan">
      <formula>45</formula>
    </cfRule>
    <cfRule type="cellIs" dxfId="1" priority="5" operator="greaterThan">
      <formula>49</formula>
    </cfRule>
    <cfRule type="cellIs" dxfId="0" priority="6" operator="greaterThan">
      <formula>44</formula>
    </cfRule>
  </conditionalFormatting>
  <dataValidations count="1">
    <dataValidation type="list" allowBlank="1" showInputMessage="1" showErrorMessage="1" sqref="C5:C19" xr:uid="{9E36262D-9D12-45D2-90BD-0304C0E73661}">
      <formula1>$A$5:$A$22</formula1>
    </dataValidation>
  </dataValidations>
  <pageMargins left="0.7" right="0.7" top="0.75" bottom="0.75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2420E7-7139-44E7-B849-F448989DCF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10</vt:i4>
      </vt:variant>
    </vt:vector>
  </HeadingPairs>
  <TitlesOfParts>
    <vt:vector size="24" baseType="lpstr">
      <vt:lpstr>S-1</vt:lpstr>
      <vt:lpstr>S-88</vt:lpstr>
      <vt:lpstr>S-3</vt:lpstr>
      <vt:lpstr>Asistencias</vt:lpstr>
      <vt:lpstr>Publicadores</vt:lpstr>
      <vt:lpstr>Informes</vt:lpstr>
      <vt:lpstr>Grupos</vt:lpstr>
      <vt:lpstr>Precursores</vt:lpstr>
      <vt:lpstr>S-21 (2)</vt:lpstr>
      <vt:lpstr>S-21</vt:lpstr>
      <vt:lpstr>S-21 (Todos)</vt:lpstr>
      <vt:lpstr>S-21 por Grupo</vt:lpstr>
      <vt:lpstr>S-21 por Tipo Publicador</vt:lpstr>
      <vt:lpstr>Análisis Precursores</vt:lpstr>
      <vt:lpstr>Publicadores!Área_de_impresión</vt:lpstr>
      <vt:lpstr>'S-21'!Área_de_impresión</vt:lpstr>
      <vt:lpstr>'S-21 (2)'!Área_de_impresión</vt:lpstr>
      <vt:lpstr>'S-21 (Todos)'!Área_de_impresión</vt:lpstr>
      <vt:lpstr>'S-21 por Grupo'!Área_de_impresión</vt:lpstr>
      <vt:lpstr>'S-21 por Tipo Publicador'!Área_de_impresión</vt:lpstr>
      <vt:lpstr>MesInforme</vt:lpstr>
      <vt:lpstr>'S-21 (2)'!Publicadores</vt:lpstr>
      <vt:lpstr>Publicadores</vt:lpstr>
      <vt:lpstr>Publicadores!Títulos_a_imprimir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Congregation's Publisher Record Card</dc:title>
  <dc:subject/>
  <dc:creator>Watch Tower Bible and Tract Society of Pennsylvania</dc:creator>
  <cp:keywords/>
  <dc:description/>
  <cp:lastModifiedBy>Daniel Medina Moreno</cp:lastModifiedBy>
  <cp:revision/>
  <cp:lastPrinted>2025-09-17T22:41:34Z</cp:lastPrinted>
  <dcterms:created xsi:type="dcterms:W3CDTF">2021-10-19T18:35:38Z</dcterms:created>
  <dcterms:modified xsi:type="dcterms:W3CDTF">2026-01-26T21:31:13Z</dcterms:modified>
  <cp:category/>
  <cp:contentStatus/>
</cp:coreProperties>
</file>